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7"/>
  <workbookPr defaultThemeVersion="166925"/>
  <mc:AlternateContent xmlns:mc="http://schemas.openxmlformats.org/markup-compatibility/2006">
    <mc:Choice Requires="x15">
      <x15ac:absPath xmlns:x15ac="http://schemas.microsoft.com/office/spreadsheetml/2010/11/ac" url="I:\Inter Branch Information\Section 32 Report\2022-2023\2. May\Summary\"/>
    </mc:Choice>
  </mc:AlternateContent>
  <xr:revisionPtr revIDLastSave="0" documentId="13_ncr:1_{D6D99FAB-9E76-43AD-B4BE-7F7E7A294D3E}" xr6:coauthVersionLast="36" xr6:coauthVersionMax="36" xr10:uidLastSave="{00000000-0000-0000-0000-000000000000}"/>
  <bookViews>
    <workbookView xWindow="0" yWindow="0" windowWidth="28800" windowHeight="11625" xr2:uid="{1B642ADC-ADE6-49C5-AEE8-D7E3C9F7234B}"/>
  </bookViews>
  <sheets>
    <sheet name="Summary" sheetId="12" r:id="rId1"/>
    <sheet name="Table1" sheetId="1" r:id="rId2"/>
    <sheet name="Table2 Pg1" sheetId="2" r:id="rId3"/>
    <sheet name="Table2 Pg2" sheetId="3" r:id="rId4"/>
    <sheet name="Table3 Summary" sheetId="4" r:id="rId5"/>
    <sheet name="Table3,1" sheetId="5" r:id="rId6"/>
    <sheet name="Table3,2" sheetId="6" r:id="rId7"/>
    <sheet name="Table3,3" sheetId="7" r:id="rId8"/>
    <sheet name="Table3,4" sheetId="8" r:id="rId9"/>
    <sheet name="Table4" sheetId="9" r:id="rId10"/>
    <sheet name="Table5" sheetId="10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xlnm.Print_Area" localSheetId="0">Summary!$A$1:$AU$46</definedName>
    <definedName name="_xlnm.Print_Area" localSheetId="1">Table1!$A$1:$AJ$152</definedName>
    <definedName name="_xlnm.Print_Area" localSheetId="2">'Table2 Pg1'!$A$1:$BW$73</definedName>
    <definedName name="_xlnm.Print_Area" localSheetId="3">'Table2 Pg2'!$A$1:$BW$85</definedName>
    <definedName name="_xlnm.Print_Area" localSheetId="6">'Table3,2'!$D$1:$EO$226</definedName>
    <definedName name="_xlnm.Print_Area" localSheetId="9">Table4!$A$1:$AI$100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1" i="12" l="1"/>
  <c r="T31" i="12"/>
  <c r="AO44" i="12" l="1"/>
  <c r="AN44" i="12"/>
  <c r="AM44" i="12"/>
  <c r="AL44" i="12"/>
  <c r="AK44" i="12"/>
  <c r="AJ44" i="12"/>
  <c r="S44" i="12"/>
  <c r="R44" i="12"/>
  <c r="Q44" i="12"/>
  <c r="P44" i="12"/>
  <c r="O44" i="12"/>
  <c r="N44" i="12"/>
  <c r="M44" i="12"/>
  <c r="L44" i="12"/>
  <c r="K44" i="12"/>
  <c r="J44" i="12"/>
  <c r="H44" i="12"/>
  <c r="AO42" i="12"/>
  <c r="AN42" i="12"/>
  <c r="AM42" i="12"/>
  <c r="AL42" i="12"/>
  <c r="AK42" i="12"/>
  <c r="AQ42" i="12" s="1"/>
  <c r="AJ42" i="12"/>
  <c r="AP42" i="12" s="1"/>
  <c r="AG42" i="12"/>
  <c r="AF42" i="12"/>
  <c r="AE42" i="12"/>
  <c r="AD42" i="12"/>
  <c r="AC42" i="12"/>
  <c r="AB42" i="12"/>
  <c r="AA42" i="12"/>
  <c r="Z42" i="12"/>
  <c r="Y42" i="12"/>
  <c r="X42" i="12"/>
  <c r="V42" i="12"/>
  <c r="U42" i="12"/>
  <c r="H42" i="12"/>
  <c r="G42" i="12"/>
  <c r="AO40" i="12"/>
  <c r="AN40" i="12"/>
  <c r="AM40" i="12"/>
  <c r="AL40" i="12"/>
  <c r="AK40" i="12"/>
  <c r="AQ40" i="12" s="1"/>
  <c r="AJ40" i="12"/>
  <c r="AG40" i="12"/>
  <c r="AF40" i="12"/>
  <c r="AE40" i="12"/>
  <c r="AD40" i="12"/>
  <c r="AC40" i="12"/>
  <c r="AB40" i="12"/>
  <c r="AA40" i="12"/>
  <c r="Z40" i="12"/>
  <c r="Y40" i="12"/>
  <c r="X40" i="12"/>
  <c r="W40" i="12"/>
  <c r="V40" i="12"/>
  <c r="U40" i="12"/>
  <c r="I40" i="12"/>
  <c r="H40" i="12"/>
  <c r="G40" i="12"/>
  <c r="AO38" i="12"/>
  <c r="AN38" i="12"/>
  <c r="AM38" i="12"/>
  <c r="AL38" i="12"/>
  <c r="AK38" i="12"/>
  <c r="AQ38" i="12" s="1"/>
  <c r="AJ38" i="12"/>
  <c r="AG38" i="12"/>
  <c r="AF38" i="12"/>
  <c r="AE38" i="12"/>
  <c r="AD38" i="12"/>
  <c r="AC38" i="12"/>
  <c r="AB38" i="12"/>
  <c r="AA38" i="12"/>
  <c r="Z38" i="12"/>
  <c r="Y38" i="12"/>
  <c r="X38" i="12"/>
  <c r="W38" i="12"/>
  <c r="V38" i="12"/>
  <c r="U38" i="12"/>
  <c r="I38" i="12"/>
  <c r="H38" i="12"/>
  <c r="G38" i="12"/>
  <c r="AO36" i="12"/>
  <c r="AN36" i="12"/>
  <c r="AT36" i="12" s="1"/>
  <c r="AM36" i="12"/>
  <c r="AL36" i="12"/>
  <c r="AK36" i="12"/>
  <c r="AQ36" i="12" s="1"/>
  <c r="AJ36" i="12"/>
  <c r="AG36" i="12"/>
  <c r="AG44" i="12" s="1"/>
  <c r="AF36" i="12"/>
  <c r="AE36" i="12"/>
  <c r="AE44" i="12" s="1"/>
  <c r="AD36" i="12"/>
  <c r="AC36" i="12"/>
  <c r="AC44" i="12" s="1"/>
  <c r="AB36" i="12"/>
  <c r="AA36" i="12"/>
  <c r="AA44" i="12" s="1"/>
  <c r="Z36" i="12"/>
  <c r="Y36" i="12"/>
  <c r="Y44" i="12" s="1"/>
  <c r="X36" i="12"/>
  <c r="W36" i="12"/>
  <c r="V36" i="12"/>
  <c r="U36" i="12"/>
  <c r="U44" i="12" s="1"/>
  <c r="I36" i="12"/>
  <c r="H36" i="12"/>
  <c r="G36" i="12"/>
  <c r="G44" i="12" s="1"/>
  <c r="S31" i="12"/>
  <c r="S48" i="12" s="1"/>
  <c r="R31" i="12"/>
  <c r="R48" i="12" s="1"/>
  <c r="Q31" i="12"/>
  <c r="Q48" i="12" s="1"/>
  <c r="P31" i="12"/>
  <c r="P48" i="12" s="1"/>
  <c r="O31" i="12"/>
  <c r="N31" i="12"/>
  <c r="M31" i="12"/>
  <c r="M48" i="12" s="1"/>
  <c r="L31" i="12"/>
  <c r="L48" i="12" s="1"/>
  <c r="K31" i="12"/>
  <c r="K48" i="12" s="1"/>
  <c r="J31" i="12"/>
  <c r="J48" i="12" s="1"/>
  <c r="G29" i="12"/>
  <c r="C29" i="12"/>
  <c r="G27" i="12"/>
  <c r="C27" i="12"/>
  <c r="G26" i="12"/>
  <c r="C26" i="12"/>
  <c r="U25" i="12"/>
  <c r="U24" i="12" s="1"/>
  <c r="T25" i="12"/>
  <c r="T24" i="12" s="1"/>
  <c r="AH24" i="12"/>
  <c r="V24" i="12"/>
  <c r="AH23" i="12"/>
  <c r="AH22" i="12" s="1"/>
  <c r="U23" i="12"/>
  <c r="U22" i="12" s="1"/>
  <c r="T23" i="12"/>
  <c r="T22" i="12" s="1"/>
  <c r="C22" i="12"/>
  <c r="AH21" i="12"/>
  <c r="AH20" i="12" s="1"/>
  <c r="U21" i="12"/>
  <c r="T21" i="12"/>
  <c r="T20" i="12" s="1"/>
  <c r="D21" i="12"/>
  <c r="U20" i="12"/>
  <c r="D19" i="12"/>
  <c r="W18" i="12"/>
  <c r="AH18" i="12" s="1"/>
  <c r="V18" i="12"/>
  <c r="U18" i="12"/>
  <c r="I18" i="12"/>
  <c r="H18" i="12"/>
  <c r="G18" i="12"/>
  <c r="W17" i="12"/>
  <c r="V17" i="12"/>
  <c r="U17" i="12"/>
  <c r="U13" i="12" s="1"/>
  <c r="U9" i="12" s="1"/>
  <c r="U31" i="12" s="1"/>
  <c r="I17" i="12"/>
  <c r="H17" i="12"/>
  <c r="G17" i="12"/>
  <c r="AH16" i="12"/>
  <c r="U16" i="12"/>
  <c r="H16" i="12"/>
  <c r="H13" i="12" s="1"/>
  <c r="G16" i="12"/>
  <c r="W15" i="12"/>
  <c r="V15" i="12"/>
  <c r="AH15" i="12" s="1"/>
  <c r="U15" i="12"/>
  <c r="I15" i="12"/>
  <c r="H15" i="12"/>
  <c r="G15" i="12"/>
  <c r="W14" i="12"/>
  <c r="W13" i="12" s="1"/>
  <c r="V14" i="12"/>
  <c r="U14" i="12"/>
  <c r="I14" i="12"/>
  <c r="H14" i="12"/>
  <c r="G14" i="12"/>
  <c r="AO13" i="12"/>
  <c r="AN13" i="12"/>
  <c r="AM13" i="12"/>
  <c r="AL13" i="12"/>
  <c r="AK13" i="12"/>
  <c r="AQ13" i="12" s="1"/>
  <c r="AJ13" i="12"/>
  <c r="AG13" i="12"/>
  <c r="AG9" i="12" s="1"/>
  <c r="AG31" i="12" s="1"/>
  <c r="AF13" i="12"/>
  <c r="AE13" i="12"/>
  <c r="AE9" i="12" s="1"/>
  <c r="AE31" i="12" s="1"/>
  <c r="AE48" i="12" s="1"/>
  <c r="AD13" i="12"/>
  <c r="AD9" i="12" s="1"/>
  <c r="AD31" i="12" s="1"/>
  <c r="AC13" i="12"/>
  <c r="AC9" i="12" s="1"/>
  <c r="AC31" i="12" s="1"/>
  <c r="AB13" i="12"/>
  <c r="AA13" i="12"/>
  <c r="AA9" i="12" s="1"/>
  <c r="AA31" i="12" s="1"/>
  <c r="Z13" i="12"/>
  <c r="Y13" i="12"/>
  <c r="Y9" i="12" s="1"/>
  <c r="Y31" i="12" s="1"/>
  <c r="Y48" i="12" s="1"/>
  <c r="X13" i="12"/>
  <c r="X9" i="12" s="1"/>
  <c r="X31" i="12" s="1"/>
  <c r="AO11" i="12"/>
  <c r="AN11" i="12"/>
  <c r="AT11" i="12" s="1"/>
  <c r="AM11" i="12"/>
  <c r="AL11" i="12"/>
  <c r="AK11" i="12"/>
  <c r="AQ11" i="12" s="1"/>
  <c r="AJ11" i="12"/>
  <c r="W11" i="12"/>
  <c r="V11" i="12"/>
  <c r="U11" i="12"/>
  <c r="I11" i="12"/>
  <c r="H11" i="12"/>
  <c r="T11" i="12" s="1"/>
  <c r="G11" i="12"/>
  <c r="AO9" i="12"/>
  <c r="AN9" i="12"/>
  <c r="AM9" i="12"/>
  <c r="AL9" i="12"/>
  <c r="AK9" i="12"/>
  <c r="AQ9" i="12" s="1"/>
  <c r="AF9" i="12"/>
  <c r="AF31" i="12" s="1"/>
  <c r="AB9" i="12"/>
  <c r="AB31" i="12" s="1"/>
  <c r="Z9" i="12"/>
  <c r="Z31" i="12" s="1"/>
  <c r="AT7" i="12"/>
  <c r="AQ7" i="12"/>
  <c r="W7" i="12"/>
  <c r="AH7" i="12" s="1"/>
  <c r="AU7" i="12" s="1"/>
  <c r="V7" i="12"/>
  <c r="U7" i="12"/>
  <c r="AS7" i="12" s="1"/>
  <c r="I7" i="12"/>
  <c r="H7" i="12"/>
  <c r="G7" i="12"/>
  <c r="AP7" i="12" s="1"/>
  <c r="AG51" i="10"/>
  <c r="S51" i="10"/>
  <c r="AG49" i="10"/>
  <c r="S49" i="10"/>
  <c r="AG48" i="10"/>
  <c r="S48" i="10"/>
  <c r="AG47" i="10"/>
  <c r="S47" i="10"/>
  <c r="AG46" i="10"/>
  <c r="S46" i="10"/>
  <c r="AG45" i="10"/>
  <c r="S45" i="10"/>
  <c r="AG44" i="10"/>
  <c r="S44" i="10"/>
  <c r="AG43" i="10"/>
  <c r="S43" i="10"/>
  <c r="AG42" i="10"/>
  <c r="S42" i="10"/>
  <c r="AG41" i="10"/>
  <c r="S41" i="10"/>
  <c r="S40" i="10" s="1"/>
  <c r="AF40" i="10"/>
  <c r="AE40" i="10"/>
  <c r="AD40" i="10"/>
  <c r="AC40" i="10"/>
  <c r="AB40" i="10"/>
  <c r="AA40" i="10"/>
  <c r="Z40" i="10"/>
  <c r="Y40" i="10"/>
  <c r="X40" i="10"/>
  <c r="W40" i="10"/>
  <c r="V40" i="10"/>
  <c r="U40" i="10"/>
  <c r="T40" i="10"/>
  <c r="R40" i="10"/>
  <c r="Q40" i="10"/>
  <c r="P40" i="10"/>
  <c r="O40" i="10"/>
  <c r="N40" i="10"/>
  <c r="M40" i="10"/>
  <c r="L40" i="10"/>
  <c r="K40" i="10"/>
  <c r="J40" i="10"/>
  <c r="I40" i="10"/>
  <c r="H40" i="10"/>
  <c r="G40" i="10"/>
  <c r="F40" i="10"/>
  <c r="AG38" i="10"/>
  <c r="S38" i="10"/>
  <c r="AG37" i="10"/>
  <c r="S37" i="10"/>
  <c r="AG36" i="10"/>
  <c r="S36" i="10"/>
  <c r="AG35" i="10"/>
  <c r="S35" i="10"/>
  <c r="AG34" i="10"/>
  <c r="S34" i="10"/>
  <c r="AG33" i="10"/>
  <c r="S33" i="10"/>
  <c r="AG32" i="10"/>
  <c r="S32" i="10"/>
  <c r="AG31" i="10"/>
  <c r="S31" i="10"/>
  <c r="AG30" i="10"/>
  <c r="S30" i="10"/>
  <c r="AG29" i="10"/>
  <c r="S29" i="10"/>
  <c r="AG28" i="10"/>
  <c r="S28" i="10"/>
  <c r="AG27" i="10"/>
  <c r="S27" i="10"/>
  <c r="AG26" i="10"/>
  <c r="S26" i="10"/>
  <c r="AG25" i="10"/>
  <c r="S25" i="10"/>
  <c r="AG24" i="10"/>
  <c r="S24" i="10"/>
  <c r="AG23" i="10"/>
  <c r="S23" i="10"/>
  <c r="AG22" i="10"/>
  <c r="S22" i="10"/>
  <c r="T71" i="10" s="1"/>
  <c r="AG21" i="10"/>
  <c r="S21" i="10"/>
  <c r="AG20" i="10"/>
  <c r="S20" i="10"/>
  <c r="AG19" i="10"/>
  <c r="S19" i="10"/>
  <c r="AG18" i="10"/>
  <c r="S18" i="10"/>
  <c r="AG17" i="10"/>
  <c r="S17" i="10"/>
  <c r="AG16" i="10"/>
  <c r="S16" i="10"/>
  <c r="AG15" i="10"/>
  <c r="S15" i="10"/>
  <c r="AG14" i="10"/>
  <c r="S14" i="10"/>
  <c r="AG13" i="10"/>
  <c r="S13" i="10"/>
  <c r="AG12" i="10"/>
  <c r="S12" i="10"/>
  <c r="AG11" i="10"/>
  <c r="S11" i="10"/>
  <c r="AG10" i="10"/>
  <c r="S10" i="10"/>
  <c r="AG9" i="10"/>
  <c r="S9" i="10"/>
  <c r="AG8" i="10"/>
  <c r="S8" i="10"/>
  <c r="AG7" i="10"/>
  <c r="AG6" i="10" s="1"/>
  <c r="S7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W94" i="9"/>
  <c r="X90" i="9" s="1"/>
  <c r="V94" i="9"/>
  <c r="U94" i="9"/>
  <c r="I94" i="9"/>
  <c r="H94" i="9"/>
  <c r="G94" i="9"/>
  <c r="G92" i="9" s="1"/>
  <c r="AH93" i="9"/>
  <c r="W93" i="9"/>
  <c r="V93" i="9"/>
  <c r="W89" i="9" s="1"/>
  <c r="U93" i="9"/>
  <c r="I93" i="9"/>
  <c r="T93" i="9" s="1"/>
  <c r="H93" i="9"/>
  <c r="H92" i="9" s="1"/>
  <c r="G93" i="9"/>
  <c r="AG92" i="9"/>
  <c r="AF92" i="9"/>
  <c r="AE92" i="9"/>
  <c r="AD92" i="9"/>
  <c r="AC92" i="9"/>
  <c r="AB92" i="9"/>
  <c r="AA92" i="9"/>
  <c r="Z92" i="9"/>
  <c r="Y92" i="9"/>
  <c r="X92" i="9"/>
  <c r="W92" i="9"/>
  <c r="V92" i="9"/>
  <c r="U92" i="9"/>
  <c r="S92" i="9"/>
  <c r="R92" i="9"/>
  <c r="Q92" i="9"/>
  <c r="P92" i="9"/>
  <c r="O92" i="9"/>
  <c r="N92" i="9"/>
  <c r="M92" i="9"/>
  <c r="L92" i="9"/>
  <c r="K92" i="9"/>
  <c r="J92" i="9"/>
  <c r="AM91" i="9"/>
  <c r="AK91" i="9"/>
  <c r="AM90" i="9"/>
  <c r="AG90" i="9"/>
  <c r="AF90" i="9"/>
  <c r="AE90" i="9"/>
  <c r="AD90" i="9"/>
  <c r="AC90" i="9"/>
  <c r="AB90" i="9"/>
  <c r="AA90" i="9"/>
  <c r="Z90" i="9"/>
  <c r="Y90" i="9"/>
  <c r="W90" i="9"/>
  <c r="W88" i="9" s="1"/>
  <c r="U90" i="9"/>
  <c r="V90" i="9" s="1"/>
  <c r="AH90" i="9" s="1"/>
  <c r="AK90" i="9" s="1"/>
  <c r="T90" i="9"/>
  <c r="S90" i="9"/>
  <c r="R90" i="9"/>
  <c r="Q90" i="9"/>
  <c r="P90" i="9"/>
  <c r="O90" i="9"/>
  <c r="N90" i="9"/>
  <c r="M90" i="9"/>
  <c r="L90" i="9"/>
  <c r="K90" i="9"/>
  <c r="I90" i="9"/>
  <c r="H90" i="9"/>
  <c r="G90" i="9"/>
  <c r="G88" i="9" s="1"/>
  <c r="G86" i="9" s="1"/>
  <c r="G82" i="9" s="1"/>
  <c r="G78" i="9" s="1"/>
  <c r="AG89" i="9"/>
  <c r="AG88" i="9" s="1"/>
  <c r="AG86" i="9" s="1"/>
  <c r="AG82" i="9" s="1"/>
  <c r="AG78" i="9" s="1"/>
  <c r="AF89" i="9"/>
  <c r="AE89" i="9"/>
  <c r="AE88" i="9" s="1"/>
  <c r="AD89" i="9"/>
  <c r="AD88" i="9" s="1"/>
  <c r="AD86" i="9" s="1"/>
  <c r="AD82" i="9" s="1"/>
  <c r="AD78" i="9" s="1"/>
  <c r="AC89" i="9"/>
  <c r="AB89" i="9"/>
  <c r="AA89" i="9"/>
  <c r="AA88" i="9" s="1"/>
  <c r="AA86" i="9" s="1"/>
  <c r="AA82" i="9" s="1"/>
  <c r="AA78" i="9" s="1"/>
  <c r="Z89" i="9"/>
  <c r="Z88" i="9" s="1"/>
  <c r="Y89" i="9"/>
  <c r="Y88" i="9" s="1"/>
  <c r="X89" i="9"/>
  <c r="V89" i="9"/>
  <c r="AH89" i="9" s="1"/>
  <c r="U89" i="9"/>
  <c r="T89" i="9"/>
  <c r="S89" i="9"/>
  <c r="R89" i="9"/>
  <c r="Q89" i="9"/>
  <c r="Q88" i="9" s="1"/>
  <c r="Q86" i="9" s="1"/>
  <c r="P89" i="9"/>
  <c r="O89" i="9"/>
  <c r="N89" i="9"/>
  <c r="M89" i="9"/>
  <c r="L89" i="9"/>
  <c r="K89" i="9"/>
  <c r="K88" i="9" s="1"/>
  <c r="K86" i="9" s="1"/>
  <c r="J89" i="9"/>
  <c r="H89" i="9"/>
  <c r="G89" i="9"/>
  <c r="AF88" i="9"/>
  <c r="AB88" i="9"/>
  <c r="AB86" i="9" s="1"/>
  <c r="AB82" i="9" s="1"/>
  <c r="AB78" i="9" s="1"/>
  <c r="V88" i="9"/>
  <c r="V86" i="9" s="1"/>
  <c r="V82" i="9" s="1"/>
  <c r="T88" i="9"/>
  <c r="R88" i="9"/>
  <c r="P88" i="9"/>
  <c r="R86" i="9"/>
  <c r="R82" i="9" s="1"/>
  <c r="AH81" i="9"/>
  <c r="AL81" i="9" s="1"/>
  <c r="V81" i="9"/>
  <c r="U81" i="9"/>
  <c r="AM81" i="9" s="1"/>
  <c r="I81" i="9"/>
  <c r="H81" i="9"/>
  <c r="G81" i="9"/>
  <c r="V80" i="9"/>
  <c r="AH80" i="9" s="1"/>
  <c r="AM80" i="9" s="1"/>
  <c r="U80" i="9"/>
  <c r="I80" i="9"/>
  <c r="T80" i="9" s="1"/>
  <c r="H80" i="9"/>
  <c r="G80" i="9"/>
  <c r="AH79" i="9"/>
  <c r="AK79" i="9" s="1"/>
  <c r="V79" i="9"/>
  <c r="U79" i="9"/>
  <c r="I79" i="9"/>
  <c r="H79" i="9"/>
  <c r="G79" i="9"/>
  <c r="AM77" i="9"/>
  <c r="AL77" i="9"/>
  <c r="AK77" i="9"/>
  <c r="AM76" i="9"/>
  <c r="AL76" i="9"/>
  <c r="AK76" i="9"/>
  <c r="AL75" i="9"/>
  <c r="AK75" i="9"/>
  <c r="AH75" i="9"/>
  <c r="AM75" i="9" s="1"/>
  <c r="T75" i="9"/>
  <c r="AL74" i="9"/>
  <c r="AK74" i="9"/>
  <c r="AH74" i="9"/>
  <c r="AM74" i="9" s="1"/>
  <c r="T74" i="9"/>
  <c r="AM73" i="9"/>
  <c r="AL73" i="9"/>
  <c r="AK73" i="9"/>
  <c r="AH72" i="9"/>
  <c r="AL72" i="9" s="1"/>
  <c r="T72" i="9"/>
  <c r="AM71" i="9"/>
  <c r="AK71" i="9"/>
  <c r="AH71" i="9"/>
  <c r="AL71" i="9" s="1"/>
  <c r="T71" i="9"/>
  <c r="AG70" i="9"/>
  <c r="AF70" i="9"/>
  <c r="AE70" i="9"/>
  <c r="AD70" i="9"/>
  <c r="AC70" i="9"/>
  <c r="AB70" i="9"/>
  <c r="AA70" i="9"/>
  <c r="Z70" i="9"/>
  <c r="Y70" i="9"/>
  <c r="X70" i="9"/>
  <c r="W70" i="9"/>
  <c r="V70" i="9"/>
  <c r="S70" i="9"/>
  <c r="R70" i="9"/>
  <c r="Q70" i="9"/>
  <c r="P70" i="9"/>
  <c r="O70" i="9"/>
  <c r="N70" i="9"/>
  <c r="M70" i="9"/>
  <c r="L70" i="9"/>
  <c r="K70" i="9"/>
  <c r="J70" i="9"/>
  <c r="I70" i="9"/>
  <c r="H70" i="9"/>
  <c r="AM69" i="9"/>
  <c r="AL69" i="9"/>
  <c r="AK69" i="9"/>
  <c r="AM68" i="9"/>
  <c r="AK68" i="9"/>
  <c r="AG68" i="9"/>
  <c r="W68" i="9"/>
  <c r="V68" i="9"/>
  <c r="AH68" i="9" s="1"/>
  <c r="S68" i="9"/>
  <c r="I68" i="9"/>
  <c r="H68" i="9"/>
  <c r="G68" i="9"/>
  <c r="AH67" i="9"/>
  <c r="AG67" i="9"/>
  <c r="W67" i="9"/>
  <c r="V67" i="9"/>
  <c r="S67" i="9"/>
  <c r="I67" i="9"/>
  <c r="H67" i="9"/>
  <c r="G67" i="9"/>
  <c r="AM66" i="9"/>
  <c r="AL66" i="9"/>
  <c r="AK66" i="9"/>
  <c r="AG65" i="9"/>
  <c r="W65" i="9"/>
  <c r="V65" i="9"/>
  <c r="AH65" i="9" s="1"/>
  <c r="AM65" i="9" s="1"/>
  <c r="S65" i="9"/>
  <c r="I65" i="9"/>
  <c r="H65" i="9"/>
  <c r="G65" i="9"/>
  <c r="AH64" i="9"/>
  <c r="AG64" i="9"/>
  <c r="W64" i="9"/>
  <c r="V64" i="9"/>
  <c r="S64" i="9"/>
  <c r="I64" i="9"/>
  <c r="H64" i="9"/>
  <c r="G64" i="9"/>
  <c r="G63" i="9" s="1"/>
  <c r="AG63" i="9"/>
  <c r="AG54" i="9" s="1"/>
  <c r="AF63" i="9"/>
  <c r="AE63" i="9"/>
  <c r="AD63" i="9"/>
  <c r="AC63" i="9"/>
  <c r="AB63" i="9"/>
  <c r="AA63" i="9"/>
  <c r="AA54" i="9" s="1"/>
  <c r="Z63" i="9"/>
  <c r="Y63" i="9"/>
  <c r="X63" i="9"/>
  <c r="W63" i="9"/>
  <c r="V63" i="9"/>
  <c r="R63" i="9"/>
  <c r="Q63" i="9"/>
  <c r="P63" i="9"/>
  <c r="O63" i="9"/>
  <c r="N63" i="9"/>
  <c r="M63" i="9"/>
  <c r="L63" i="9"/>
  <c r="K63" i="9"/>
  <c r="J63" i="9"/>
  <c r="AH61" i="9"/>
  <c r="AL61" i="9" s="1"/>
  <c r="V61" i="9"/>
  <c r="U61" i="9"/>
  <c r="I61" i="9"/>
  <c r="H61" i="9"/>
  <c r="G61" i="9"/>
  <c r="V60" i="9"/>
  <c r="V56" i="9" s="1"/>
  <c r="V54" i="9" s="1"/>
  <c r="U60" i="9"/>
  <c r="T60" i="9"/>
  <c r="I60" i="9"/>
  <c r="H60" i="9"/>
  <c r="G60" i="9"/>
  <c r="AH58" i="9"/>
  <c r="AK58" i="9" s="1"/>
  <c r="V58" i="9"/>
  <c r="U58" i="9"/>
  <c r="T58" i="9"/>
  <c r="G58" i="9"/>
  <c r="G56" i="9" s="1"/>
  <c r="G54" i="9" s="1"/>
  <c r="AL57" i="9"/>
  <c r="V57" i="9"/>
  <c r="AH57" i="9" s="1"/>
  <c r="U57" i="9"/>
  <c r="I57" i="9"/>
  <c r="T57" i="9" s="1"/>
  <c r="H57" i="9"/>
  <c r="G57" i="9"/>
  <c r="AG56" i="9"/>
  <c r="AF56" i="9"/>
  <c r="AE56" i="9"/>
  <c r="AE54" i="9" s="1"/>
  <c r="AD56" i="9"/>
  <c r="AC56" i="9"/>
  <c r="AB56" i="9"/>
  <c r="AA56" i="9"/>
  <c r="Z56" i="9"/>
  <c r="Y56" i="9"/>
  <c r="X56" i="9"/>
  <c r="W56" i="9"/>
  <c r="S56" i="9"/>
  <c r="R56" i="9"/>
  <c r="R54" i="9" s="1"/>
  <c r="Q56" i="9"/>
  <c r="P56" i="9"/>
  <c r="O56" i="9"/>
  <c r="N56" i="9"/>
  <c r="M56" i="9"/>
  <c r="L56" i="9"/>
  <c r="L54" i="9" s="1"/>
  <c r="K56" i="9"/>
  <c r="J56" i="9"/>
  <c r="J54" i="9" s="1"/>
  <c r="H56" i="9"/>
  <c r="AB54" i="9"/>
  <c r="Z54" i="9"/>
  <c r="N54" i="9"/>
  <c r="AH52" i="9"/>
  <c r="V52" i="9"/>
  <c r="U52" i="9"/>
  <c r="I52" i="9"/>
  <c r="H52" i="9"/>
  <c r="G52" i="9"/>
  <c r="V51" i="9"/>
  <c r="AH51" i="9" s="1"/>
  <c r="U51" i="9"/>
  <c r="I51" i="9"/>
  <c r="H51" i="9"/>
  <c r="G51" i="9"/>
  <c r="AG50" i="9"/>
  <c r="AF50" i="9"/>
  <c r="AE50" i="9"/>
  <c r="AD50" i="9"/>
  <c r="AC50" i="9"/>
  <c r="AB50" i="9"/>
  <c r="AA50" i="9"/>
  <c r="Z50" i="9"/>
  <c r="Y50" i="9"/>
  <c r="X50" i="9"/>
  <c r="W50" i="9"/>
  <c r="U50" i="9"/>
  <c r="S50" i="9"/>
  <c r="R50" i="9"/>
  <c r="Q50" i="9"/>
  <c r="P50" i="9"/>
  <c r="O50" i="9"/>
  <c r="N50" i="9"/>
  <c r="M50" i="9"/>
  <c r="L50" i="9"/>
  <c r="K50" i="9"/>
  <c r="J50" i="9"/>
  <c r="I50" i="9"/>
  <c r="G50" i="9"/>
  <c r="AH48" i="9"/>
  <c r="V48" i="9"/>
  <c r="U48" i="9"/>
  <c r="I48" i="9"/>
  <c r="H48" i="9"/>
  <c r="G48" i="9"/>
  <c r="V47" i="9"/>
  <c r="AH47" i="9" s="1"/>
  <c r="U47" i="9"/>
  <c r="I47" i="9"/>
  <c r="T47" i="9" s="1"/>
  <c r="H47" i="9"/>
  <c r="G47" i="9"/>
  <c r="V46" i="9"/>
  <c r="V45" i="9" s="1"/>
  <c r="U46" i="9"/>
  <c r="I46" i="9"/>
  <c r="T46" i="9" s="1"/>
  <c r="H46" i="9"/>
  <c r="G46" i="9"/>
  <c r="AG45" i="9"/>
  <c r="AG38" i="9" s="1"/>
  <c r="AF45" i="9"/>
  <c r="AE45" i="9"/>
  <c r="AD45" i="9"/>
  <c r="AC45" i="9"/>
  <c r="AB45" i="9"/>
  <c r="AA45" i="9"/>
  <c r="AA38" i="9" s="1"/>
  <c r="AA33" i="9" s="1"/>
  <c r="Z45" i="9"/>
  <c r="Y45" i="9"/>
  <c r="X45" i="9"/>
  <c r="W45" i="9"/>
  <c r="S45" i="9"/>
  <c r="R45" i="9"/>
  <c r="Q45" i="9"/>
  <c r="P45" i="9"/>
  <c r="O45" i="9"/>
  <c r="N45" i="9"/>
  <c r="M45" i="9"/>
  <c r="L45" i="9"/>
  <c r="K45" i="9"/>
  <c r="J45" i="9"/>
  <c r="H45" i="9"/>
  <c r="G45" i="9"/>
  <c r="V43" i="9"/>
  <c r="AH43" i="9" s="1"/>
  <c r="U43" i="9"/>
  <c r="AM43" i="9" s="1"/>
  <c r="T43" i="9"/>
  <c r="I43" i="9"/>
  <c r="H43" i="9"/>
  <c r="G43" i="9"/>
  <c r="V42" i="9"/>
  <c r="U42" i="9"/>
  <c r="T42" i="9"/>
  <c r="I42" i="9"/>
  <c r="H42" i="9"/>
  <c r="G42" i="9"/>
  <c r="V41" i="9"/>
  <c r="AH41" i="9" s="1"/>
  <c r="AK41" i="9" s="1"/>
  <c r="U41" i="9"/>
  <c r="AM41" i="9" s="1"/>
  <c r="I41" i="9"/>
  <c r="H41" i="9"/>
  <c r="G41" i="9"/>
  <c r="AG40" i="9"/>
  <c r="AF40" i="9"/>
  <c r="AF38" i="9" s="1"/>
  <c r="AE40" i="9"/>
  <c r="AD40" i="9"/>
  <c r="AD38" i="9" s="1"/>
  <c r="AC40" i="9"/>
  <c r="AB40" i="9"/>
  <c r="AB38" i="9" s="1"/>
  <c r="AA40" i="9"/>
  <c r="Z40" i="9"/>
  <c r="Y40" i="9"/>
  <c r="Y38" i="9" s="1"/>
  <c r="X40" i="9"/>
  <c r="X38" i="9" s="1"/>
  <c r="W40" i="9"/>
  <c r="V40" i="9"/>
  <c r="S40" i="9"/>
  <c r="R40" i="9"/>
  <c r="R38" i="9" s="1"/>
  <c r="Q40" i="9"/>
  <c r="P40" i="9"/>
  <c r="O40" i="9"/>
  <c r="N40" i="9"/>
  <c r="M40" i="9"/>
  <c r="L40" i="9"/>
  <c r="K40" i="9"/>
  <c r="J40" i="9"/>
  <c r="H40" i="9"/>
  <c r="G40" i="9"/>
  <c r="G38" i="9" s="1"/>
  <c r="AE38" i="9"/>
  <c r="Z38" i="9"/>
  <c r="S38" i="9"/>
  <c r="P38" i="9"/>
  <c r="L38" i="9"/>
  <c r="J38" i="9"/>
  <c r="AL36" i="9"/>
  <c r="AH36" i="9"/>
  <c r="AK36" i="9" s="1"/>
  <c r="V36" i="9"/>
  <c r="U36" i="9"/>
  <c r="I36" i="9"/>
  <c r="H36" i="9"/>
  <c r="G36" i="9"/>
  <c r="AG31" i="9"/>
  <c r="AF31" i="9"/>
  <c r="AE31" i="9"/>
  <c r="AD31" i="9"/>
  <c r="AC31" i="9"/>
  <c r="AB31" i="9"/>
  <c r="AA31" i="9"/>
  <c r="Z31" i="9"/>
  <c r="Y31" i="9"/>
  <c r="X31" i="9"/>
  <c r="W31" i="9"/>
  <c r="V31" i="9"/>
  <c r="S31" i="9"/>
  <c r="R31" i="9"/>
  <c r="Q31" i="9"/>
  <c r="P31" i="9"/>
  <c r="O31" i="9"/>
  <c r="N31" i="9"/>
  <c r="M31" i="9"/>
  <c r="L31" i="9"/>
  <c r="K31" i="9"/>
  <c r="J31" i="9"/>
  <c r="AM29" i="9"/>
  <c r="AM28" i="9"/>
  <c r="AH28" i="9"/>
  <c r="T28" i="9"/>
  <c r="G28" i="9"/>
  <c r="D28" i="9"/>
  <c r="AH26" i="9"/>
  <c r="T26" i="9"/>
  <c r="G26" i="9"/>
  <c r="D26" i="9"/>
  <c r="AM25" i="9"/>
  <c r="AH25" i="9"/>
  <c r="AK25" i="9" s="1"/>
  <c r="T25" i="9"/>
  <c r="G25" i="9"/>
  <c r="D25" i="9"/>
  <c r="AH23" i="9"/>
  <c r="AM23" i="9" s="1"/>
  <c r="T23" i="9"/>
  <c r="E23" i="9"/>
  <c r="AH22" i="9"/>
  <c r="T22" i="9"/>
  <c r="G22" i="9"/>
  <c r="AH21" i="9"/>
  <c r="AK21" i="9" s="1"/>
  <c r="I21" i="9"/>
  <c r="G21" i="9"/>
  <c r="AK20" i="9"/>
  <c r="AH20" i="9"/>
  <c r="AM20" i="9" s="1"/>
  <c r="T20" i="9"/>
  <c r="G20" i="9"/>
  <c r="AM19" i="9"/>
  <c r="AK19" i="9"/>
  <c r="AH19" i="9"/>
  <c r="T19" i="9"/>
  <c r="G19" i="9"/>
  <c r="AH18" i="9"/>
  <c r="AK18" i="9" s="1"/>
  <c r="T18" i="9"/>
  <c r="G18" i="9"/>
  <c r="AM17" i="9"/>
  <c r="AH17" i="9"/>
  <c r="AL17" i="9" s="1"/>
  <c r="T17" i="9"/>
  <c r="G17" i="9"/>
  <c r="AG16" i="9"/>
  <c r="AG14" i="9" s="1"/>
  <c r="AF16" i="9"/>
  <c r="AE16" i="9"/>
  <c r="AE14" i="9" s="1"/>
  <c r="AD16" i="9"/>
  <c r="AD14" i="9" s="1"/>
  <c r="AC16" i="9"/>
  <c r="AC14" i="9" s="1"/>
  <c r="AB16" i="9"/>
  <c r="AA16" i="9"/>
  <c r="AA14" i="9" s="1"/>
  <c r="Z16" i="9"/>
  <c r="Y16" i="9"/>
  <c r="Y14" i="9" s="1"/>
  <c r="X16" i="9"/>
  <c r="W16" i="9"/>
  <c r="V16" i="9"/>
  <c r="U16" i="9"/>
  <c r="U12" i="9" s="1"/>
  <c r="U31" i="9" s="1"/>
  <c r="S16" i="9"/>
  <c r="R16" i="9"/>
  <c r="R14" i="9" s="1"/>
  <c r="Q16" i="9"/>
  <c r="P16" i="9"/>
  <c r="O16" i="9"/>
  <c r="N16" i="9"/>
  <c r="N14" i="9" s="1"/>
  <c r="M16" i="9"/>
  <c r="L16" i="9"/>
  <c r="K16" i="9"/>
  <c r="K14" i="9" s="1"/>
  <c r="J16" i="9"/>
  <c r="I16" i="9"/>
  <c r="H16" i="9"/>
  <c r="G16" i="9"/>
  <c r="AH14" i="9"/>
  <c r="AM14" i="9" s="1"/>
  <c r="AF14" i="9"/>
  <c r="AB14" i="9"/>
  <c r="Z14" i="9"/>
  <c r="X14" i="9"/>
  <c r="W14" i="9"/>
  <c r="V14" i="9"/>
  <c r="Q14" i="9"/>
  <c r="O14" i="9"/>
  <c r="G14" i="9"/>
  <c r="G12" i="9" s="1"/>
  <c r="AH12" i="9"/>
  <c r="I12" i="9"/>
  <c r="I31" i="9" s="1"/>
  <c r="H12" i="9"/>
  <c r="AK10" i="9"/>
  <c r="AH10" i="9"/>
  <c r="AM10" i="9" s="1"/>
  <c r="T10" i="9"/>
  <c r="I10" i="9"/>
  <c r="H10" i="9"/>
  <c r="H31" i="9" s="1"/>
  <c r="G10" i="9"/>
  <c r="BT76" i="8"/>
  <c r="BS76" i="8"/>
  <c r="BR76" i="8"/>
  <c r="BQ76" i="8"/>
  <c r="BO76" i="8"/>
  <c r="BN76" i="8"/>
  <c r="BM76" i="8"/>
  <c r="BL76" i="8"/>
  <c r="BJ76" i="8"/>
  <c r="BI76" i="8"/>
  <c r="BH76" i="8"/>
  <c r="BG76" i="8"/>
  <c r="BE76" i="8"/>
  <c r="BD76" i="8"/>
  <c r="BC76" i="8"/>
  <c r="BB76" i="8"/>
  <c r="AZ76" i="8"/>
  <c r="AY76" i="8"/>
  <c r="AX76" i="8"/>
  <c r="AW76" i="8"/>
  <c r="AU76" i="8"/>
  <c r="AT76" i="8"/>
  <c r="AS76" i="8"/>
  <c r="AR76" i="8"/>
  <c r="AP76" i="8"/>
  <c r="AO76" i="8"/>
  <c r="AN76" i="8"/>
  <c r="AM76" i="8"/>
  <c r="AK76" i="8"/>
  <c r="AJ76" i="8"/>
  <c r="AI76" i="8"/>
  <c r="AH76" i="8"/>
  <c r="AF76" i="8"/>
  <c r="AE76" i="8"/>
  <c r="AD76" i="8"/>
  <c r="AC76" i="8"/>
  <c r="AA76" i="8"/>
  <c r="Z76" i="8"/>
  <c r="Y76" i="8"/>
  <c r="X76" i="8"/>
  <c r="V76" i="8"/>
  <c r="U76" i="8"/>
  <c r="T76" i="8"/>
  <c r="S76" i="8"/>
  <c r="Q76" i="8"/>
  <c r="P76" i="8"/>
  <c r="O76" i="8"/>
  <c r="N76" i="8"/>
  <c r="BU75" i="8"/>
  <c r="BT75" i="8"/>
  <c r="BS75" i="8"/>
  <c r="BR75" i="8"/>
  <c r="BQ75" i="8"/>
  <c r="BP75" i="8"/>
  <c r="BO75" i="8"/>
  <c r="BN75" i="8"/>
  <c r="BM75" i="8"/>
  <c r="BL75" i="8"/>
  <c r="BK75" i="8"/>
  <c r="BJ75" i="8"/>
  <c r="BI75" i="8"/>
  <c r="BH75" i="8"/>
  <c r="BG75" i="8"/>
  <c r="BF75" i="8"/>
  <c r="BE75" i="8"/>
  <c r="BD75" i="8"/>
  <c r="BC75" i="8"/>
  <c r="BB75" i="8"/>
  <c r="BA75" i="8"/>
  <c r="AZ75" i="8"/>
  <c r="AY75" i="8"/>
  <c r="AX75" i="8"/>
  <c r="AW75" i="8"/>
  <c r="AV75" i="8"/>
  <c r="AU75" i="8"/>
  <c r="AT75" i="8"/>
  <c r="AS75" i="8"/>
  <c r="AR75" i="8"/>
  <c r="AQ75" i="8"/>
  <c r="AP75" i="8"/>
  <c r="AO75" i="8"/>
  <c r="AN75" i="8"/>
  <c r="AM75" i="8"/>
  <c r="AL75" i="8"/>
  <c r="AK75" i="8"/>
  <c r="AJ75" i="8"/>
  <c r="AI75" i="8"/>
  <c r="AH75" i="8"/>
  <c r="AG75" i="8"/>
  <c r="AF75" i="8"/>
  <c r="AE75" i="8"/>
  <c r="AD75" i="8"/>
  <c r="AC75" i="8"/>
  <c r="AB75" i="8"/>
  <c r="AA75" i="8"/>
  <c r="Z75" i="8"/>
  <c r="Y75" i="8"/>
  <c r="X75" i="8"/>
  <c r="W75" i="8"/>
  <c r="V75" i="8"/>
  <c r="U75" i="8"/>
  <c r="T75" i="8"/>
  <c r="S75" i="8"/>
  <c r="R75" i="8"/>
  <c r="Q75" i="8"/>
  <c r="P75" i="8"/>
  <c r="O75" i="8"/>
  <c r="N75" i="8"/>
  <c r="M75" i="8"/>
  <c r="BT74" i="8"/>
  <c r="BS74" i="8"/>
  <c r="BR74" i="8"/>
  <c r="BQ74" i="8"/>
  <c r="BP74" i="8"/>
  <c r="BO74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BB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O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B74" i="8"/>
  <c r="AA74" i="8"/>
  <c r="Z74" i="8"/>
  <c r="Y74" i="8"/>
  <c r="X74" i="8"/>
  <c r="W74" i="8"/>
  <c r="V74" i="8"/>
  <c r="U74" i="8"/>
  <c r="T74" i="8"/>
  <c r="S74" i="8"/>
  <c r="Q74" i="8"/>
  <c r="P74" i="8"/>
  <c r="O74" i="8"/>
  <c r="N74" i="8"/>
  <c r="BU73" i="8"/>
  <c r="BT73" i="8"/>
  <c r="BS73" i="8"/>
  <c r="BR73" i="8"/>
  <c r="BQ73" i="8"/>
  <c r="BP73" i="8"/>
  <c r="BO73" i="8"/>
  <c r="BN73" i="8"/>
  <c r="BM73" i="8"/>
  <c r="BL73" i="8"/>
  <c r="BK73" i="8"/>
  <c r="BJ73" i="8"/>
  <c r="BI73" i="8"/>
  <c r="BH73" i="8"/>
  <c r="BG73" i="8"/>
  <c r="BF73" i="8"/>
  <c r="BE73" i="8"/>
  <c r="BD73" i="8"/>
  <c r="BC73" i="8"/>
  <c r="BB73" i="8"/>
  <c r="BA73" i="8"/>
  <c r="AZ73" i="8"/>
  <c r="AY73" i="8"/>
  <c r="AX73" i="8"/>
  <c r="AW73" i="8"/>
  <c r="AV73" i="8"/>
  <c r="AU73" i="8"/>
  <c r="AT73" i="8"/>
  <c r="AS73" i="8"/>
  <c r="AR73" i="8"/>
  <c r="AQ73" i="8"/>
  <c r="AP73" i="8"/>
  <c r="AO73" i="8"/>
  <c r="AN73" i="8"/>
  <c r="AM73" i="8"/>
  <c r="AL73" i="8"/>
  <c r="AK73" i="8"/>
  <c r="AJ73" i="8"/>
  <c r="AI73" i="8"/>
  <c r="AH73" i="8"/>
  <c r="AG73" i="8"/>
  <c r="AF73" i="8"/>
  <c r="AE73" i="8"/>
  <c r="AD73" i="8"/>
  <c r="AC73" i="8"/>
  <c r="AB73" i="8"/>
  <c r="AA73" i="8"/>
  <c r="Z73" i="8"/>
  <c r="Y73" i="8"/>
  <c r="X73" i="8"/>
  <c r="W73" i="8"/>
  <c r="V73" i="8"/>
  <c r="U73" i="8"/>
  <c r="T73" i="8"/>
  <c r="S73" i="8"/>
  <c r="R73" i="8"/>
  <c r="Q73" i="8"/>
  <c r="P73" i="8"/>
  <c r="O73" i="8"/>
  <c r="N73" i="8"/>
  <c r="M73" i="8"/>
  <c r="BU72" i="8"/>
  <c r="BT72" i="8"/>
  <c r="BS72" i="8"/>
  <c r="BR72" i="8"/>
  <c r="BQ72" i="8"/>
  <c r="BP72" i="8"/>
  <c r="BO72" i="8"/>
  <c r="BN72" i="8"/>
  <c r="BM72" i="8"/>
  <c r="BL72" i="8"/>
  <c r="BK72" i="8"/>
  <c r="BJ72" i="8"/>
  <c r="BI72" i="8"/>
  <c r="BH72" i="8"/>
  <c r="BG72" i="8"/>
  <c r="BF72" i="8"/>
  <c r="BE72" i="8"/>
  <c r="BD72" i="8"/>
  <c r="BC72" i="8"/>
  <c r="BB72" i="8"/>
  <c r="BA72" i="8"/>
  <c r="AZ72" i="8"/>
  <c r="AY72" i="8"/>
  <c r="AX72" i="8"/>
  <c r="AW72" i="8"/>
  <c r="AV72" i="8"/>
  <c r="AU72" i="8"/>
  <c r="AT72" i="8"/>
  <c r="AS72" i="8"/>
  <c r="AR72" i="8"/>
  <c r="AQ72" i="8"/>
  <c r="AP72" i="8"/>
  <c r="AO72" i="8"/>
  <c r="AN72" i="8"/>
  <c r="AM72" i="8"/>
  <c r="AL72" i="8"/>
  <c r="AK72" i="8"/>
  <c r="AJ72" i="8"/>
  <c r="AI72" i="8"/>
  <c r="AH72" i="8"/>
  <c r="AG72" i="8"/>
  <c r="AF72" i="8"/>
  <c r="AE72" i="8"/>
  <c r="AD72" i="8"/>
  <c r="AC72" i="8"/>
  <c r="AB72" i="8"/>
  <c r="AA72" i="8"/>
  <c r="Z72" i="8"/>
  <c r="Y72" i="8"/>
  <c r="X72" i="8"/>
  <c r="W72" i="8"/>
  <c r="V72" i="8"/>
  <c r="U72" i="8"/>
  <c r="T72" i="8"/>
  <c r="S72" i="8"/>
  <c r="R72" i="8"/>
  <c r="Q72" i="8"/>
  <c r="P72" i="8"/>
  <c r="O72" i="8"/>
  <c r="N72" i="8"/>
  <c r="M72" i="8"/>
  <c r="BU71" i="8"/>
  <c r="BT71" i="8"/>
  <c r="BS71" i="8"/>
  <c r="BR71" i="8"/>
  <c r="BQ71" i="8"/>
  <c r="BP71" i="8"/>
  <c r="BO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O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BU70" i="8"/>
  <c r="BT70" i="8"/>
  <c r="BS70" i="8"/>
  <c r="BR70" i="8"/>
  <c r="BQ70" i="8"/>
  <c r="BP70" i="8"/>
  <c r="BO70" i="8"/>
  <c r="BN70" i="8"/>
  <c r="BM70" i="8"/>
  <c r="BL70" i="8"/>
  <c r="BK70" i="8"/>
  <c r="BJ70" i="8"/>
  <c r="BI70" i="8"/>
  <c r="BH70" i="8"/>
  <c r="BG70" i="8"/>
  <c r="BF70" i="8"/>
  <c r="BE70" i="8"/>
  <c r="BD70" i="8"/>
  <c r="BC70" i="8"/>
  <c r="BB70" i="8"/>
  <c r="BA70" i="8"/>
  <c r="AZ70" i="8"/>
  <c r="AY70" i="8"/>
  <c r="AX70" i="8"/>
  <c r="AW70" i="8"/>
  <c r="AV70" i="8"/>
  <c r="AU70" i="8"/>
  <c r="AT70" i="8"/>
  <c r="AS70" i="8"/>
  <c r="AR70" i="8"/>
  <c r="AQ70" i="8"/>
  <c r="AP70" i="8"/>
  <c r="AO70" i="8"/>
  <c r="AN70" i="8"/>
  <c r="AM70" i="8"/>
  <c r="AL70" i="8"/>
  <c r="AK70" i="8"/>
  <c r="AJ70" i="8"/>
  <c r="AI70" i="8"/>
  <c r="AH70" i="8"/>
  <c r="AG70" i="8"/>
  <c r="AF70" i="8"/>
  <c r="AE70" i="8"/>
  <c r="AD70" i="8"/>
  <c r="AC70" i="8"/>
  <c r="AB70" i="8"/>
  <c r="AA70" i="8"/>
  <c r="Z70" i="8"/>
  <c r="Y70" i="8"/>
  <c r="X70" i="8"/>
  <c r="W70" i="8"/>
  <c r="V70" i="8"/>
  <c r="U70" i="8"/>
  <c r="T70" i="8"/>
  <c r="S70" i="8"/>
  <c r="R70" i="8"/>
  <c r="Q70" i="8"/>
  <c r="P70" i="8"/>
  <c r="O70" i="8"/>
  <c r="N70" i="8"/>
  <c r="M70" i="8"/>
  <c r="BT69" i="8"/>
  <c r="BS69" i="8"/>
  <c r="BR69" i="8"/>
  <c r="BQ69" i="8"/>
  <c r="BP69" i="8"/>
  <c r="BO69" i="8"/>
  <c r="BN69" i="8"/>
  <c r="BM69" i="8"/>
  <c r="BL69" i="8"/>
  <c r="BK69" i="8"/>
  <c r="BJ69" i="8"/>
  <c r="BI69" i="8"/>
  <c r="BH69" i="8"/>
  <c r="BG69" i="8"/>
  <c r="BF69" i="8"/>
  <c r="BE69" i="8"/>
  <c r="BD69" i="8"/>
  <c r="BC69" i="8"/>
  <c r="BB69" i="8"/>
  <c r="BA69" i="8"/>
  <c r="AZ69" i="8"/>
  <c r="AY69" i="8"/>
  <c r="AX69" i="8"/>
  <c r="AW69" i="8"/>
  <c r="AV69" i="8"/>
  <c r="AU69" i="8"/>
  <c r="AT69" i="8"/>
  <c r="AS69" i="8"/>
  <c r="AR69" i="8"/>
  <c r="AQ69" i="8"/>
  <c r="AP69" i="8"/>
  <c r="AO69" i="8"/>
  <c r="AN69" i="8"/>
  <c r="AM69" i="8"/>
  <c r="AL69" i="8"/>
  <c r="AK69" i="8"/>
  <c r="AJ69" i="8"/>
  <c r="AI69" i="8"/>
  <c r="AH69" i="8"/>
  <c r="AG69" i="8"/>
  <c r="AF69" i="8"/>
  <c r="AE69" i="8"/>
  <c r="AD69" i="8"/>
  <c r="AC69" i="8"/>
  <c r="AB69" i="8"/>
  <c r="AA69" i="8"/>
  <c r="Z69" i="8"/>
  <c r="Y69" i="8"/>
  <c r="X69" i="8"/>
  <c r="W69" i="8"/>
  <c r="V69" i="8"/>
  <c r="U69" i="8"/>
  <c r="T69" i="8"/>
  <c r="S69" i="8"/>
  <c r="R69" i="8"/>
  <c r="Q69" i="8"/>
  <c r="P69" i="8"/>
  <c r="O69" i="8"/>
  <c r="N69" i="8"/>
  <c r="M69" i="8"/>
  <c r="BT68" i="8"/>
  <c r="BS68" i="8"/>
  <c r="BR68" i="8"/>
  <c r="BQ68" i="8"/>
  <c r="BO68" i="8"/>
  <c r="BN68" i="8"/>
  <c r="BM68" i="8"/>
  <c r="BL68" i="8"/>
  <c r="BJ68" i="8"/>
  <c r="BI68" i="8"/>
  <c r="BH68" i="8"/>
  <c r="BG68" i="8"/>
  <c r="BE68" i="8"/>
  <c r="BD68" i="8"/>
  <c r="BC68" i="8"/>
  <c r="BB68" i="8"/>
  <c r="AZ68" i="8"/>
  <c r="AY68" i="8"/>
  <c r="AX68" i="8"/>
  <c r="AW68" i="8"/>
  <c r="AU68" i="8"/>
  <c r="AT68" i="8"/>
  <c r="AS68" i="8"/>
  <c r="AR68" i="8"/>
  <c r="AP68" i="8"/>
  <c r="AO68" i="8"/>
  <c r="AN68" i="8"/>
  <c r="AM68" i="8"/>
  <c r="AK68" i="8"/>
  <c r="AJ68" i="8"/>
  <c r="AI68" i="8"/>
  <c r="AH68" i="8"/>
  <c r="AF68" i="8"/>
  <c r="AE68" i="8"/>
  <c r="AD68" i="8"/>
  <c r="AC68" i="8"/>
  <c r="AA68" i="8"/>
  <c r="Z68" i="8"/>
  <c r="Y68" i="8"/>
  <c r="X68" i="8"/>
  <c r="V68" i="8"/>
  <c r="U68" i="8"/>
  <c r="T68" i="8"/>
  <c r="S68" i="8"/>
  <c r="Q68" i="8"/>
  <c r="P68" i="8"/>
  <c r="O68" i="8"/>
  <c r="N68" i="8"/>
  <c r="BU67" i="8"/>
  <c r="BT67" i="8"/>
  <c r="BS67" i="8"/>
  <c r="BR67" i="8"/>
  <c r="BQ67" i="8"/>
  <c r="BP67" i="8"/>
  <c r="BO67" i="8"/>
  <c r="BN67" i="8"/>
  <c r="BM67" i="8"/>
  <c r="BL67" i="8"/>
  <c r="BK67" i="8"/>
  <c r="BJ67" i="8"/>
  <c r="BI67" i="8"/>
  <c r="BH67" i="8"/>
  <c r="BG67" i="8"/>
  <c r="BF67" i="8"/>
  <c r="BE67" i="8"/>
  <c r="BD67" i="8"/>
  <c r="BC67" i="8"/>
  <c r="BB67" i="8"/>
  <c r="BA67" i="8"/>
  <c r="AZ67" i="8"/>
  <c r="AY67" i="8"/>
  <c r="AX67" i="8"/>
  <c r="AW67" i="8"/>
  <c r="AV67" i="8"/>
  <c r="AU67" i="8"/>
  <c r="AT67" i="8"/>
  <c r="AS67" i="8"/>
  <c r="AR67" i="8"/>
  <c r="AQ67" i="8"/>
  <c r="AP67" i="8"/>
  <c r="AO67" i="8"/>
  <c r="AN67" i="8"/>
  <c r="AM67" i="8"/>
  <c r="AL67" i="8"/>
  <c r="AK67" i="8"/>
  <c r="AJ67" i="8"/>
  <c r="AI67" i="8"/>
  <c r="AH67" i="8"/>
  <c r="AG67" i="8"/>
  <c r="AF67" i="8"/>
  <c r="AE67" i="8"/>
  <c r="AD67" i="8"/>
  <c r="AC67" i="8"/>
  <c r="AB67" i="8"/>
  <c r="AA67" i="8"/>
  <c r="Z67" i="8"/>
  <c r="Y67" i="8"/>
  <c r="X67" i="8"/>
  <c r="W67" i="8"/>
  <c r="V67" i="8"/>
  <c r="U67" i="8"/>
  <c r="T67" i="8"/>
  <c r="S67" i="8"/>
  <c r="R67" i="8"/>
  <c r="Q67" i="8"/>
  <c r="P67" i="8"/>
  <c r="O67" i="8"/>
  <c r="N67" i="8"/>
  <c r="M67" i="8"/>
  <c r="BU66" i="8"/>
  <c r="BT66" i="8"/>
  <c r="BS66" i="8"/>
  <c r="BR66" i="8"/>
  <c r="BQ66" i="8"/>
  <c r="BP66" i="8"/>
  <c r="BO66" i="8"/>
  <c r="BN66" i="8"/>
  <c r="BM66" i="8"/>
  <c r="BL66" i="8"/>
  <c r="BK66" i="8"/>
  <c r="BJ66" i="8"/>
  <c r="BI66" i="8"/>
  <c r="BH66" i="8"/>
  <c r="BG66" i="8"/>
  <c r="BF66" i="8"/>
  <c r="BE66" i="8"/>
  <c r="BD66" i="8"/>
  <c r="BC66" i="8"/>
  <c r="BB66" i="8"/>
  <c r="BA66" i="8"/>
  <c r="AZ66" i="8"/>
  <c r="AY66" i="8"/>
  <c r="AX66" i="8"/>
  <c r="AW66" i="8"/>
  <c r="AV66" i="8"/>
  <c r="AU66" i="8"/>
  <c r="AT66" i="8"/>
  <c r="AS66" i="8"/>
  <c r="AR66" i="8"/>
  <c r="AQ66" i="8"/>
  <c r="AP66" i="8"/>
  <c r="AO66" i="8"/>
  <c r="AN66" i="8"/>
  <c r="AM66" i="8"/>
  <c r="AL66" i="8"/>
  <c r="AK66" i="8"/>
  <c r="AJ66" i="8"/>
  <c r="AI66" i="8"/>
  <c r="AH66" i="8"/>
  <c r="AG66" i="8"/>
  <c r="AF66" i="8"/>
  <c r="AE66" i="8"/>
  <c r="AD66" i="8"/>
  <c r="AC66" i="8"/>
  <c r="AB66" i="8"/>
  <c r="AA66" i="8"/>
  <c r="Z66" i="8"/>
  <c r="Y66" i="8"/>
  <c r="X66" i="8"/>
  <c r="W66" i="8"/>
  <c r="V66" i="8"/>
  <c r="U66" i="8"/>
  <c r="T66" i="8"/>
  <c r="S66" i="8"/>
  <c r="R66" i="8"/>
  <c r="Q66" i="8"/>
  <c r="P66" i="8"/>
  <c r="O66" i="8"/>
  <c r="N66" i="8"/>
  <c r="M66" i="8"/>
  <c r="BU65" i="8"/>
  <c r="BT65" i="8"/>
  <c r="BS65" i="8"/>
  <c r="BR65" i="8"/>
  <c r="BQ65" i="8"/>
  <c r="BP65" i="8"/>
  <c r="BO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B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O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BT64" i="8"/>
  <c r="BS64" i="8"/>
  <c r="BR64" i="8"/>
  <c r="BQ64" i="8"/>
  <c r="BP64" i="8"/>
  <c r="BO64" i="8"/>
  <c r="BN64" i="8"/>
  <c r="BM64" i="8"/>
  <c r="BL64" i="8"/>
  <c r="BK64" i="8"/>
  <c r="BJ64" i="8"/>
  <c r="BI64" i="8"/>
  <c r="BH64" i="8"/>
  <c r="BG64" i="8"/>
  <c r="BF64" i="8"/>
  <c r="BE64" i="8"/>
  <c r="BD64" i="8"/>
  <c r="BC64" i="8"/>
  <c r="BB64" i="8"/>
  <c r="BA64" i="8"/>
  <c r="AZ64" i="8"/>
  <c r="AY64" i="8"/>
  <c r="AX64" i="8"/>
  <c r="AW64" i="8"/>
  <c r="AV64" i="8"/>
  <c r="AU64" i="8"/>
  <c r="AT64" i="8"/>
  <c r="AS64" i="8"/>
  <c r="AR64" i="8"/>
  <c r="AQ64" i="8"/>
  <c r="AP64" i="8"/>
  <c r="AO64" i="8"/>
  <c r="AN64" i="8"/>
  <c r="AM64" i="8"/>
  <c r="AL64" i="8"/>
  <c r="AK64" i="8"/>
  <c r="AJ64" i="8"/>
  <c r="AI64" i="8"/>
  <c r="AH64" i="8"/>
  <c r="AG64" i="8"/>
  <c r="AF64" i="8"/>
  <c r="AE64" i="8"/>
  <c r="AD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P64" i="8"/>
  <c r="O64" i="8"/>
  <c r="N64" i="8"/>
  <c r="M64" i="8"/>
  <c r="BT63" i="8"/>
  <c r="BS63" i="8"/>
  <c r="BR63" i="8"/>
  <c r="BQ63" i="8"/>
  <c r="BO63" i="8"/>
  <c r="BN63" i="8"/>
  <c r="BM63" i="8"/>
  <c r="BL63" i="8"/>
  <c r="BJ63" i="8"/>
  <c r="BI63" i="8"/>
  <c r="BH63" i="8"/>
  <c r="BG63" i="8"/>
  <c r="BE63" i="8"/>
  <c r="BD63" i="8"/>
  <c r="BC63" i="8"/>
  <c r="BB63" i="8"/>
  <c r="AZ63" i="8"/>
  <c r="AY63" i="8"/>
  <c r="AX63" i="8"/>
  <c r="AW63" i="8"/>
  <c r="AU63" i="8"/>
  <c r="AT63" i="8"/>
  <c r="AS63" i="8"/>
  <c r="AR63" i="8"/>
  <c r="AP63" i="8"/>
  <c r="AO63" i="8"/>
  <c r="AN63" i="8"/>
  <c r="AM63" i="8"/>
  <c r="AK63" i="8"/>
  <c r="AJ63" i="8"/>
  <c r="AI63" i="8"/>
  <c r="AH63" i="8"/>
  <c r="AF63" i="8"/>
  <c r="AE63" i="8"/>
  <c r="AD63" i="8"/>
  <c r="AC63" i="8"/>
  <c r="AA63" i="8"/>
  <c r="Z63" i="8"/>
  <c r="Y63" i="8"/>
  <c r="X63" i="8"/>
  <c r="V63" i="8"/>
  <c r="U63" i="8"/>
  <c r="T63" i="8"/>
  <c r="S63" i="8"/>
  <c r="Q63" i="8"/>
  <c r="P63" i="8"/>
  <c r="O63" i="8"/>
  <c r="N63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BT61" i="8"/>
  <c r="BS61" i="8"/>
  <c r="BR61" i="8"/>
  <c r="BQ61" i="8"/>
  <c r="BP61" i="8"/>
  <c r="BO61" i="8"/>
  <c r="BN61" i="8"/>
  <c r="BM61" i="8"/>
  <c r="BL61" i="8"/>
  <c r="BK61" i="8"/>
  <c r="BJ61" i="8"/>
  <c r="BI61" i="8"/>
  <c r="BH61" i="8"/>
  <c r="BG61" i="8"/>
  <c r="BF61" i="8"/>
  <c r="BE61" i="8"/>
  <c r="BD61" i="8"/>
  <c r="BC61" i="8"/>
  <c r="BB61" i="8"/>
  <c r="BA61" i="8"/>
  <c r="AZ61" i="8"/>
  <c r="AY61" i="8"/>
  <c r="AX61" i="8"/>
  <c r="AW61" i="8"/>
  <c r="AV61" i="8"/>
  <c r="AU61" i="8"/>
  <c r="AT61" i="8"/>
  <c r="AS61" i="8"/>
  <c r="AR61" i="8"/>
  <c r="AQ61" i="8"/>
  <c r="AP61" i="8"/>
  <c r="AO61" i="8"/>
  <c r="AN61" i="8"/>
  <c r="AM61" i="8"/>
  <c r="AL61" i="8"/>
  <c r="AK61" i="8"/>
  <c r="AJ61" i="8"/>
  <c r="AI61" i="8"/>
  <c r="AH61" i="8"/>
  <c r="AG61" i="8"/>
  <c r="AF61" i="8"/>
  <c r="AE61" i="8"/>
  <c r="AD61" i="8"/>
  <c r="AC61" i="8"/>
  <c r="AB61" i="8"/>
  <c r="AA61" i="8"/>
  <c r="Z61" i="8"/>
  <c r="Y61" i="8"/>
  <c r="X61" i="8"/>
  <c r="W61" i="8"/>
  <c r="V61" i="8"/>
  <c r="U61" i="8"/>
  <c r="T61" i="8"/>
  <c r="S61" i="8"/>
  <c r="R61" i="8"/>
  <c r="Q61" i="8"/>
  <c r="P61" i="8"/>
  <c r="O61" i="8"/>
  <c r="N61" i="8"/>
  <c r="M61" i="8"/>
  <c r="BU60" i="8"/>
  <c r="BT60" i="8"/>
  <c r="BS60" i="8"/>
  <c r="BR60" i="8"/>
  <c r="BQ60" i="8"/>
  <c r="BP60" i="8"/>
  <c r="BO60" i="8"/>
  <c r="BN60" i="8"/>
  <c r="BM60" i="8"/>
  <c r="BL60" i="8"/>
  <c r="BK60" i="8"/>
  <c r="BJ60" i="8"/>
  <c r="BI60" i="8"/>
  <c r="BH60" i="8"/>
  <c r="BG60" i="8"/>
  <c r="BF60" i="8"/>
  <c r="BE60" i="8"/>
  <c r="BD60" i="8"/>
  <c r="BC60" i="8"/>
  <c r="BB60" i="8"/>
  <c r="BA60" i="8"/>
  <c r="AZ60" i="8"/>
  <c r="AY60" i="8"/>
  <c r="AX60" i="8"/>
  <c r="AW60" i="8"/>
  <c r="AV60" i="8"/>
  <c r="AU60" i="8"/>
  <c r="AT60" i="8"/>
  <c r="AS60" i="8"/>
  <c r="AR60" i="8"/>
  <c r="AQ60" i="8"/>
  <c r="AP60" i="8"/>
  <c r="AO60" i="8"/>
  <c r="AN60" i="8"/>
  <c r="AM60" i="8"/>
  <c r="AL60" i="8"/>
  <c r="AK60" i="8"/>
  <c r="AJ60" i="8"/>
  <c r="AI60" i="8"/>
  <c r="AH60" i="8"/>
  <c r="AG60" i="8"/>
  <c r="AF60" i="8"/>
  <c r="AE60" i="8"/>
  <c r="AD60" i="8"/>
  <c r="AC60" i="8"/>
  <c r="AB60" i="8"/>
  <c r="AA60" i="8"/>
  <c r="Z60" i="8"/>
  <c r="Y60" i="8"/>
  <c r="X60" i="8"/>
  <c r="W60" i="8"/>
  <c r="V60" i="8"/>
  <c r="U60" i="8"/>
  <c r="T60" i="8"/>
  <c r="S60" i="8"/>
  <c r="R60" i="8"/>
  <c r="Q60" i="8"/>
  <c r="P60" i="8"/>
  <c r="O60" i="8"/>
  <c r="N60" i="8"/>
  <c r="M60" i="8"/>
  <c r="BT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BU58" i="8"/>
  <c r="BT58" i="8"/>
  <c r="BS58" i="8"/>
  <c r="BR58" i="8"/>
  <c r="BQ58" i="8"/>
  <c r="BP58" i="8"/>
  <c r="BO58" i="8"/>
  <c r="BN58" i="8"/>
  <c r="BM58" i="8"/>
  <c r="BL58" i="8"/>
  <c r="BK58" i="8"/>
  <c r="BJ58" i="8"/>
  <c r="BI58" i="8"/>
  <c r="BH58" i="8"/>
  <c r="BG58" i="8"/>
  <c r="BF58" i="8"/>
  <c r="BE58" i="8"/>
  <c r="BD58" i="8"/>
  <c r="BC58" i="8"/>
  <c r="BB58" i="8"/>
  <c r="BA58" i="8"/>
  <c r="AZ58" i="8"/>
  <c r="AY58" i="8"/>
  <c r="AX58" i="8"/>
  <c r="AW58" i="8"/>
  <c r="AV58" i="8"/>
  <c r="AU58" i="8"/>
  <c r="AT58" i="8"/>
  <c r="AS58" i="8"/>
  <c r="AR58" i="8"/>
  <c r="AQ58" i="8"/>
  <c r="AP58" i="8"/>
  <c r="AO58" i="8"/>
  <c r="AN58" i="8"/>
  <c r="AM58" i="8"/>
  <c r="AL58" i="8"/>
  <c r="AK58" i="8"/>
  <c r="AJ58" i="8"/>
  <c r="AI58" i="8"/>
  <c r="AH58" i="8"/>
  <c r="AG58" i="8"/>
  <c r="AF58" i="8"/>
  <c r="AE58" i="8"/>
  <c r="AD58" i="8"/>
  <c r="AC58" i="8"/>
  <c r="AB58" i="8"/>
  <c r="AA58" i="8"/>
  <c r="Z58" i="8"/>
  <c r="Y58" i="8"/>
  <c r="X58" i="8"/>
  <c r="W58" i="8"/>
  <c r="V58" i="8"/>
  <c r="U58" i="8"/>
  <c r="T58" i="8"/>
  <c r="S58" i="8"/>
  <c r="R58" i="8"/>
  <c r="Q58" i="8"/>
  <c r="P58" i="8"/>
  <c r="O58" i="8"/>
  <c r="N58" i="8"/>
  <c r="M58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BU56" i="8"/>
  <c r="BT56" i="8"/>
  <c r="BS56" i="8"/>
  <c r="BR56" i="8"/>
  <c r="BQ56" i="8"/>
  <c r="BP56" i="8"/>
  <c r="BO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B56" i="8"/>
  <c r="BA56" i="8"/>
  <c r="AZ56" i="8"/>
  <c r="AY56" i="8"/>
  <c r="AX56" i="8"/>
  <c r="AW56" i="8"/>
  <c r="AV56" i="8"/>
  <c r="AU56" i="8"/>
  <c r="AT56" i="8"/>
  <c r="AS56" i="8"/>
  <c r="AR56" i="8"/>
  <c r="AQ56" i="8"/>
  <c r="AP56" i="8"/>
  <c r="AO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B56" i="8"/>
  <c r="AA56" i="8"/>
  <c r="Z56" i="8"/>
  <c r="Y56" i="8"/>
  <c r="X56" i="8"/>
  <c r="W56" i="8"/>
  <c r="V56" i="8"/>
  <c r="U56" i="8"/>
  <c r="T56" i="8"/>
  <c r="S56" i="8"/>
  <c r="R56" i="8"/>
  <c r="Q56" i="8"/>
  <c r="P56" i="8"/>
  <c r="O56" i="8"/>
  <c r="N56" i="8"/>
  <c r="M56" i="8"/>
  <c r="BT55" i="8"/>
  <c r="BS55" i="8"/>
  <c r="BR55" i="8"/>
  <c r="BQ55" i="8"/>
  <c r="BP55" i="8"/>
  <c r="BO55" i="8"/>
  <c r="BN55" i="8"/>
  <c r="BM55" i="8"/>
  <c r="BL55" i="8"/>
  <c r="BK55" i="8"/>
  <c r="BJ55" i="8"/>
  <c r="BI55" i="8"/>
  <c r="BH55" i="8"/>
  <c r="BG55" i="8"/>
  <c r="BF55" i="8"/>
  <c r="BE55" i="8"/>
  <c r="BD55" i="8"/>
  <c r="BC55" i="8"/>
  <c r="BB55" i="8"/>
  <c r="BA55" i="8"/>
  <c r="AZ55" i="8"/>
  <c r="AY55" i="8"/>
  <c r="AX55" i="8"/>
  <c r="AW55" i="8"/>
  <c r="AV55" i="8"/>
  <c r="AU55" i="8"/>
  <c r="AT55" i="8"/>
  <c r="AS55" i="8"/>
  <c r="AR55" i="8"/>
  <c r="AQ55" i="8"/>
  <c r="AP55" i="8"/>
  <c r="AO55" i="8"/>
  <c r="AN55" i="8"/>
  <c r="AM55" i="8"/>
  <c r="AL55" i="8"/>
  <c r="AK55" i="8"/>
  <c r="AJ55" i="8"/>
  <c r="AI55" i="8"/>
  <c r="AH55" i="8"/>
  <c r="AG55" i="8"/>
  <c r="AF55" i="8"/>
  <c r="AE55" i="8"/>
  <c r="AD55" i="8"/>
  <c r="AC55" i="8"/>
  <c r="AB55" i="8"/>
  <c r="AA55" i="8"/>
  <c r="Z55" i="8"/>
  <c r="Y55" i="8"/>
  <c r="X55" i="8"/>
  <c r="W55" i="8"/>
  <c r="V55" i="8"/>
  <c r="U55" i="8"/>
  <c r="T55" i="8"/>
  <c r="S55" i="8"/>
  <c r="R55" i="8"/>
  <c r="Q55" i="8"/>
  <c r="P55" i="8"/>
  <c r="O55" i="8"/>
  <c r="N55" i="8"/>
  <c r="M55" i="8"/>
  <c r="BT54" i="8"/>
  <c r="BS54" i="8"/>
  <c r="BR54" i="8"/>
  <c r="BQ54" i="8"/>
  <c r="BP54" i="8"/>
  <c r="BO54" i="8"/>
  <c r="BN54" i="8"/>
  <c r="BM54" i="8"/>
  <c r="BL54" i="8"/>
  <c r="BK54" i="8"/>
  <c r="BJ54" i="8"/>
  <c r="BI54" i="8"/>
  <c r="BH54" i="8"/>
  <c r="BG54" i="8"/>
  <c r="BF54" i="8"/>
  <c r="BE54" i="8"/>
  <c r="BD54" i="8"/>
  <c r="BC54" i="8"/>
  <c r="BB54" i="8"/>
  <c r="BA54" i="8"/>
  <c r="AZ54" i="8"/>
  <c r="AY54" i="8"/>
  <c r="AX54" i="8"/>
  <c r="AW54" i="8"/>
  <c r="AV54" i="8"/>
  <c r="AU54" i="8"/>
  <c r="AT54" i="8"/>
  <c r="AS54" i="8"/>
  <c r="AR54" i="8"/>
  <c r="AQ54" i="8"/>
  <c r="AP54" i="8"/>
  <c r="AO54" i="8"/>
  <c r="AN54" i="8"/>
  <c r="AM54" i="8"/>
  <c r="AL54" i="8"/>
  <c r="AK54" i="8"/>
  <c r="AJ54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P54" i="8"/>
  <c r="O54" i="8"/>
  <c r="N54" i="8"/>
  <c r="M54" i="8"/>
  <c r="BT53" i="8"/>
  <c r="BS53" i="8"/>
  <c r="BR53" i="8"/>
  <c r="BQ53" i="8"/>
  <c r="BO53" i="8"/>
  <c r="BN53" i="8"/>
  <c r="BM53" i="8"/>
  <c r="BL53" i="8"/>
  <c r="BJ53" i="8"/>
  <c r="BI53" i="8"/>
  <c r="BH53" i="8"/>
  <c r="BG53" i="8"/>
  <c r="BE53" i="8"/>
  <c r="BD53" i="8"/>
  <c r="BC53" i="8"/>
  <c r="BB53" i="8"/>
  <c r="AZ53" i="8"/>
  <c r="AY53" i="8"/>
  <c r="AX53" i="8"/>
  <c r="AW53" i="8"/>
  <c r="AU53" i="8"/>
  <c r="AT53" i="8"/>
  <c r="AS53" i="8"/>
  <c r="AR53" i="8"/>
  <c r="AP53" i="8"/>
  <c r="AO53" i="8"/>
  <c r="AN53" i="8"/>
  <c r="AM53" i="8"/>
  <c r="AK53" i="8"/>
  <c r="AJ53" i="8"/>
  <c r="AI53" i="8"/>
  <c r="AH53" i="8"/>
  <c r="AF53" i="8"/>
  <c r="AE53" i="8"/>
  <c r="AD53" i="8"/>
  <c r="AC53" i="8"/>
  <c r="AA53" i="8"/>
  <c r="Z53" i="8"/>
  <c r="Y53" i="8"/>
  <c r="X53" i="8"/>
  <c r="V53" i="8"/>
  <c r="U53" i="8"/>
  <c r="T53" i="8"/>
  <c r="S53" i="8"/>
  <c r="Q53" i="8"/>
  <c r="P53" i="8"/>
  <c r="O53" i="8"/>
  <c r="N53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BT51" i="8"/>
  <c r="BS51" i="8"/>
  <c r="BR51" i="8"/>
  <c r="BQ51" i="8"/>
  <c r="BO51" i="8"/>
  <c r="BN51" i="8"/>
  <c r="BM51" i="8"/>
  <c r="BL51" i="8"/>
  <c r="BJ51" i="8"/>
  <c r="BI51" i="8"/>
  <c r="BH51" i="8"/>
  <c r="BG51" i="8"/>
  <c r="BE51" i="8"/>
  <c r="BD51" i="8"/>
  <c r="BC51" i="8"/>
  <c r="BB51" i="8"/>
  <c r="AZ51" i="8"/>
  <c r="AY51" i="8"/>
  <c r="AX51" i="8"/>
  <c r="AW51" i="8"/>
  <c r="AU51" i="8"/>
  <c r="AT51" i="8"/>
  <c r="AS51" i="8"/>
  <c r="AR51" i="8"/>
  <c r="AP51" i="8"/>
  <c r="AO51" i="8"/>
  <c r="AN51" i="8"/>
  <c r="AM51" i="8"/>
  <c r="AK51" i="8"/>
  <c r="AJ51" i="8"/>
  <c r="AI51" i="8"/>
  <c r="AH51" i="8"/>
  <c r="AF51" i="8"/>
  <c r="AE51" i="8"/>
  <c r="AD51" i="8"/>
  <c r="AC51" i="8"/>
  <c r="AA51" i="8"/>
  <c r="Z51" i="8"/>
  <c r="Y51" i="8"/>
  <c r="X51" i="8"/>
  <c r="V51" i="8"/>
  <c r="U51" i="8"/>
  <c r="T51" i="8"/>
  <c r="S51" i="8"/>
  <c r="Q51" i="8"/>
  <c r="P51" i="8"/>
  <c r="O51" i="8"/>
  <c r="N51" i="8"/>
  <c r="M51" i="8"/>
  <c r="BT50" i="8"/>
  <c r="BS50" i="8"/>
  <c r="BR50" i="8"/>
  <c r="BQ50" i="8"/>
  <c r="BO50" i="8"/>
  <c r="BN50" i="8"/>
  <c r="BM50" i="8"/>
  <c r="BL50" i="8"/>
  <c r="BJ50" i="8"/>
  <c r="BI50" i="8"/>
  <c r="BH50" i="8"/>
  <c r="BG50" i="8"/>
  <c r="BE50" i="8"/>
  <c r="BD50" i="8"/>
  <c r="BC50" i="8"/>
  <c r="BB50" i="8"/>
  <c r="AZ50" i="8"/>
  <c r="AY50" i="8"/>
  <c r="AX50" i="8"/>
  <c r="AW50" i="8"/>
  <c r="AU50" i="8"/>
  <c r="AT50" i="8"/>
  <c r="AS50" i="8"/>
  <c r="AR50" i="8"/>
  <c r="AP50" i="8"/>
  <c r="AO50" i="8"/>
  <c r="AN50" i="8"/>
  <c r="AM50" i="8"/>
  <c r="AK50" i="8"/>
  <c r="AJ50" i="8"/>
  <c r="AI50" i="8"/>
  <c r="AH50" i="8"/>
  <c r="AF50" i="8"/>
  <c r="AE50" i="8"/>
  <c r="AD50" i="8"/>
  <c r="AC50" i="8"/>
  <c r="AA50" i="8"/>
  <c r="Z50" i="8"/>
  <c r="Y50" i="8"/>
  <c r="X50" i="8"/>
  <c r="V50" i="8"/>
  <c r="U50" i="8"/>
  <c r="T50" i="8"/>
  <c r="S50" i="8"/>
  <c r="Q50" i="8"/>
  <c r="P50" i="8"/>
  <c r="O50" i="8"/>
  <c r="N50" i="8"/>
  <c r="M50" i="8"/>
  <c r="BT49" i="8"/>
  <c r="BS49" i="8"/>
  <c r="BR49" i="8"/>
  <c r="BQ49" i="8"/>
  <c r="BO49" i="8"/>
  <c r="BN49" i="8"/>
  <c r="BM49" i="8"/>
  <c r="BL49" i="8"/>
  <c r="BJ49" i="8"/>
  <c r="BI49" i="8"/>
  <c r="BH49" i="8"/>
  <c r="BG49" i="8"/>
  <c r="BE49" i="8"/>
  <c r="BD49" i="8"/>
  <c r="BC49" i="8"/>
  <c r="BB49" i="8"/>
  <c r="AZ49" i="8"/>
  <c r="AY49" i="8"/>
  <c r="AX49" i="8"/>
  <c r="AW49" i="8"/>
  <c r="AU49" i="8"/>
  <c r="AT49" i="8"/>
  <c r="AS49" i="8"/>
  <c r="AR49" i="8"/>
  <c r="AP49" i="8"/>
  <c r="AO49" i="8"/>
  <c r="AN49" i="8"/>
  <c r="AM49" i="8"/>
  <c r="AK49" i="8"/>
  <c r="AJ49" i="8"/>
  <c r="AI49" i="8"/>
  <c r="AH49" i="8"/>
  <c r="AF49" i="8"/>
  <c r="AE49" i="8"/>
  <c r="AD49" i="8"/>
  <c r="AC49" i="8"/>
  <c r="AA49" i="8"/>
  <c r="Z49" i="8"/>
  <c r="Y49" i="8"/>
  <c r="X49" i="8"/>
  <c r="V49" i="8"/>
  <c r="U49" i="8"/>
  <c r="T49" i="8"/>
  <c r="S49" i="8"/>
  <c r="Q49" i="8"/>
  <c r="P49" i="8"/>
  <c r="O49" i="8"/>
  <c r="N49" i="8"/>
  <c r="BT48" i="8"/>
  <c r="BS48" i="8"/>
  <c r="BR48" i="8"/>
  <c r="BQ48" i="8"/>
  <c r="BO48" i="8"/>
  <c r="BN48" i="8"/>
  <c r="BM48" i="8"/>
  <c r="BL48" i="8"/>
  <c r="BJ48" i="8"/>
  <c r="BI48" i="8"/>
  <c r="BH48" i="8"/>
  <c r="BG48" i="8"/>
  <c r="BE48" i="8"/>
  <c r="BD48" i="8"/>
  <c r="BC48" i="8"/>
  <c r="BB48" i="8"/>
  <c r="AZ48" i="8"/>
  <c r="AY48" i="8"/>
  <c r="AX48" i="8"/>
  <c r="AW48" i="8"/>
  <c r="AU48" i="8"/>
  <c r="AT48" i="8"/>
  <c r="AS48" i="8"/>
  <c r="AR48" i="8"/>
  <c r="AP48" i="8"/>
  <c r="AO48" i="8"/>
  <c r="AN48" i="8"/>
  <c r="AM48" i="8"/>
  <c r="AK48" i="8"/>
  <c r="AJ48" i="8"/>
  <c r="AI48" i="8"/>
  <c r="AH48" i="8"/>
  <c r="AF48" i="8"/>
  <c r="AE48" i="8"/>
  <c r="AD48" i="8"/>
  <c r="AC48" i="8"/>
  <c r="AA48" i="8"/>
  <c r="Z48" i="8"/>
  <c r="Y48" i="8"/>
  <c r="X48" i="8"/>
  <c r="V48" i="8"/>
  <c r="U48" i="8"/>
  <c r="T48" i="8"/>
  <c r="S48" i="8"/>
  <c r="Q48" i="8"/>
  <c r="P48" i="8"/>
  <c r="O48" i="8"/>
  <c r="N48" i="8"/>
  <c r="CO46" i="8"/>
  <c r="CO47" i="8" s="1"/>
  <c r="CJ33" i="8"/>
  <c r="CJ47" i="8" s="1"/>
  <c r="CO49" i="8" s="1"/>
  <c r="CE33" i="8"/>
  <c r="R33" i="8"/>
  <c r="R74" i="8" s="1"/>
  <c r="M33" i="8"/>
  <c r="M74" i="8" s="1"/>
  <c r="EM31" i="8"/>
  <c r="BU31" i="8"/>
  <c r="EH30" i="8"/>
  <c r="EC30" i="8"/>
  <c r="DX30" i="8"/>
  <c r="DS30" i="8"/>
  <c r="DN30" i="8"/>
  <c r="DI30" i="8"/>
  <c r="DD30" i="8"/>
  <c r="CY30" i="8"/>
  <c r="CT30" i="8"/>
  <c r="CO30" i="8"/>
  <c r="CJ30" i="8"/>
  <c r="CE30" i="8"/>
  <c r="BZ30" i="8"/>
  <c r="BU30" i="8"/>
  <c r="BP30" i="8"/>
  <c r="BK30" i="8"/>
  <c r="BK68" i="8" s="1"/>
  <c r="BF30" i="8"/>
  <c r="BF68" i="8" s="1"/>
  <c r="BA30" i="8"/>
  <c r="AV30" i="8"/>
  <c r="AV68" i="8" s="1"/>
  <c r="AQ30" i="8"/>
  <c r="AQ68" i="8" s="1"/>
  <c r="AL30" i="8"/>
  <c r="AG30" i="8"/>
  <c r="AG68" i="8" s="1"/>
  <c r="AB30" i="8"/>
  <c r="AB68" i="8" s="1"/>
  <c r="W30" i="8"/>
  <c r="R30" i="8"/>
  <c r="R68" i="8" s="1"/>
  <c r="M30" i="8"/>
  <c r="M68" i="8" s="1"/>
  <c r="H30" i="8"/>
  <c r="EM28" i="8"/>
  <c r="BU28" i="8"/>
  <c r="BU64" i="8" s="1"/>
  <c r="EH27" i="8"/>
  <c r="EC27" i="8"/>
  <c r="DX27" i="8"/>
  <c r="DS27" i="8"/>
  <c r="DN27" i="8"/>
  <c r="DI27" i="8"/>
  <c r="DD27" i="8"/>
  <c r="CY27" i="8"/>
  <c r="CT27" i="8"/>
  <c r="CO27" i="8"/>
  <c r="CJ27" i="8"/>
  <c r="CE27" i="8"/>
  <c r="BZ27" i="8"/>
  <c r="BP27" i="8"/>
  <c r="BP63" i="8" s="1"/>
  <c r="BK27" i="8"/>
  <c r="BF27" i="8"/>
  <c r="BA27" i="8"/>
  <c r="BA63" i="8" s="1"/>
  <c r="AV27" i="8"/>
  <c r="AV63" i="8" s="1"/>
  <c r="AQ27" i="8"/>
  <c r="AL27" i="8"/>
  <c r="AL63" i="8" s="1"/>
  <c r="AG27" i="8"/>
  <c r="AB27" i="8"/>
  <c r="W27" i="8"/>
  <c r="W63" i="8" s="1"/>
  <c r="R27" i="8"/>
  <c r="R63" i="8" s="1"/>
  <c r="M27" i="8"/>
  <c r="H27" i="8"/>
  <c r="EM25" i="8"/>
  <c r="BU25" i="8"/>
  <c r="EM23" i="8"/>
  <c r="BU23" i="8"/>
  <c r="EM19" i="8"/>
  <c r="BU19" i="8"/>
  <c r="EM18" i="8"/>
  <c r="BU18" i="8"/>
  <c r="BU54" i="8" s="1"/>
  <c r="EM17" i="8"/>
  <c r="EH17" i="8"/>
  <c r="EC17" i="8"/>
  <c r="DX17" i="8"/>
  <c r="DS17" i="8"/>
  <c r="DN17" i="8"/>
  <c r="DI17" i="8"/>
  <c r="AQ53" i="8" s="1"/>
  <c r="DD17" i="8"/>
  <c r="CY17" i="8"/>
  <c r="CT17" i="8"/>
  <c r="CO17" i="8"/>
  <c r="CJ17" i="8"/>
  <c r="CE17" i="8"/>
  <c r="BZ17" i="8"/>
  <c r="BP17" i="8"/>
  <c r="BP53" i="8" s="1"/>
  <c r="BK17" i="8"/>
  <c r="BF17" i="8"/>
  <c r="BA17" i="8"/>
  <c r="BA53" i="8" s="1"/>
  <c r="AV17" i="8"/>
  <c r="AV53" i="8" s="1"/>
  <c r="AQ17" i="8"/>
  <c r="AL17" i="8"/>
  <c r="AL53" i="8" s="1"/>
  <c r="AG17" i="8"/>
  <c r="AB17" i="8"/>
  <c r="W17" i="8"/>
  <c r="W53" i="8" s="1"/>
  <c r="R17" i="8"/>
  <c r="R53" i="8" s="1"/>
  <c r="M17" i="8"/>
  <c r="H17" i="8"/>
  <c r="H12" i="8" s="1"/>
  <c r="H35" i="8" s="1"/>
  <c r="EM15" i="8"/>
  <c r="EH15" i="8"/>
  <c r="EC15" i="8"/>
  <c r="DX15" i="8"/>
  <c r="DS15" i="8"/>
  <c r="DN15" i="8"/>
  <c r="DN13" i="8" s="1"/>
  <c r="DN12" i="8" s="1"/>
  <c r="DN35" i="8" s="1"/>
  <c r="DI15" i="8"/>
  <c r="DD15" i="8"/>
  <c r="CY15" i="8"/>
  <c r="CY13" i="8" s="1"/>
  <c r="CY12" i="8" s="1"/>
  <c r="CY35" i="8" s="1"/>
  <c r="CT15" i="8"/>
  <c r="CO15" i="8"/>
  <c r="CJ15" i="8"/>
  <c r="BU15" i="8"/>
  <c r="BU51" i="8" s="1"/>
  <c r="BP15" i="8"/>
  <c r="BP51" i="8" s="1"/>
  <c r="BK15" i="8"/>
  <c r="BK51" i="8" s="1"/>
  <c r="BF15" i="8"/>
  <c r="BF51" i="8" s="1"/>
  <c r="BA15" i="8"/>
  <c r="BA51" i="8" s="1"/>
  <c r="AV15" i="8"/>
  <c r="AV51" i="8" s="1"/>
  <c r="AQ15" i="8"/>
  <c r="AQ51" i="8" s="1"/>
  <c r="AL15" i="8"/>
  <c r="AL51" i="8" s="1"/>
  <c r="AG15" i="8"/>
  <c r="AG51" i="8" s="1"/>
  <c r="AB15" i="8"/>
  <c r="AB51" i="8" s="1"/>
  <c r="W15" i="8"/>
  <c r="W51" i="8" s="1"/>
  <c r="R15" i="8"/>
  <c r="R51" i="8" s="1"/>
  <c r="EM14" i="8"/>
  <c r="EH14" i="8"/>
  <c r="EH13" i="8" s="1"/>
  <c r="EH12" i="8" s="1"/>
  <c r="EC14" i="8"/>
  <c r="DX14" i="8"/>
  <c r="DX13" i="8" s="1"/>
  <c r="DX12" i="8" s="1"/>
  <c r="DX35" i="8" s="1"/>
  <c r="DS14" i="8"/>
  <c r="DS13" i="8" s="1"/>
  <c r="DS12" i="8" s="1"/>
  <c r="DS35" i="8" s="1"/>
  <c r="DN14" i="8"/>
  <c r="DI14" i="8"/>
  <c r="DD14" i="8"/>
  <c r="DD13" i="8" s="1"/>
  <c r="DD12" i="8" s="1"/>
  <c r="CY14" i="8"/>
  <c r="CT14" i="8"/>
  <c r="CT13" i="8" s="1"/>
  <c r="CT12" i="8" s="1"/>
  <c r="CT35" i="8" s="1"/>
  <c r="CO14" i="8"/>
  <c r="CO13" i="8" s="1"/>
  <c r="CO12" i="8" s="1"/>
  <c r="CO35" i="8" s="1"/>
  <c r="CJ14" i="8"/>
  <c r="BU14" i="8"/>
  <c r="BU50" i="8" s="1"/>
  <c r="BP14" i="8"/>
  <c r="BP50" i="8" s="1"/>
  <c r="BK14" i="8"/>
  <c r="BK50" i="8" s="1"/>
  <c r="BF14" i="8"/>
  <c r="BF50" i="8" s="1"/>
  <c r="BA14" i="8"/>
  <c r="BA13" i="8" s="1"/>
  <c r="AV14" i="8"/>
  <c r="AV50" i="8" s="1"/>
  <c r="AQ14" i="8"/>
  <c r="AQ50" i="8" s="1"/>
  <c r="AL14" i="8"/>
  <c r="AL50" i="8" s="1"/>
  <c r="AG14" i="8"/>
  <c r="AG50" i="8" s="1"/>
  <c r="AB14" i="8"/>
  <c r="AB13" i="8" s="1"/>
  <c r="AB12" i="8" s="1"/>
  <c r="AB48" i="8" s="1"/>
  <c r="W14" i="8"/>
  <c r="W13" i="8" s="1"/>
  <c r="R14" i="8"/>
  <c r="R50" i="8" s="1"/>
  <c r="EC13" i="8"/>
  <c r="EC12" i="8" s="1"/>
  <c r="EC35" i="8" s="1"/>
  <c r="CJ13" i="8"/>
  <c r="CE13" i="8"/>
  <c r="BZ13" i="8"/>
  <c r="BU13" i="8"/>
  <c r="AQ13" i="8"/>
  <c r="AQ12" i="8" s="1"/>
  <c r="AQ35" i="8" s="1"/>
  <c r="M13" i="8"/>
  <c r="M49" i="8" s="1"/>
  <c r="H13" i="8"/>
  <c r="BZ12" i="8"/>
  <c r="BZ9" i="8"/>
  <c r="H9" i="8"/>
  <c r="BZ8" i="8"/>
  <c r="H8" i="8"/>
  <c r="BO361" i="7"/>
  <c r="BN361" i="7"/>
  <c r="BM361" i="7"/>
  <c r="BL361" i="7"/>
  <c r="BK361" i="7"/>
  <c r="BJ361" i="7"/>
  <c r="BI361" i="7"/>
  <c r="BH361" i="7"/>
  <c r="BG361" i="7"/>
  <c r="BF361" i="7"/>
  <c r="BE361" i="7"/>
  <c r="BD361" i="7"/>
  <c r="BC361" i="7"/>
  <c r="BB361" i="7"/>
  <c r="BA361" i="7"/>
  <c r="AZ361" i="7"/>
  <c r="AY361" i="7"/>
  <c r="AX361" i="7"/>
  <c r="AW361" i="7"/>
  <c r="AV361" i="7"/>
  <c r="AU361" i="7"/>
  <c r="AT361" i="7"/>
  <c r="AS361" i="7"/>
  <c r="AR361" i="7"/>
  <c r="AQ361" i="7"/>
  <c r="AP361" i="7"/>
  <c r="AO361" i="7"/>
  <c r="AN361" i="7"/>
  <c r="AM361" i="7"/>
  <c r="AL361" i="7"/>
  <c r="AK361" i="7"/>
  <c r="AJ361" i="7"/>
  <c r="AI361" i="7"/>
  <c r="AH361" i="7"/>
  <c r="AG361" i="7"/>
  <c r="AF361" i="7"/>
  <c r="AE361" i="7"/>
  <c r="AD361" i="7"/>
  <c r="AC361" i="7"/>
  <c r="AB361" i="7"/>
  <c r="AA361" i="7"/>
  <c r="Z361" i="7"/>
  <c r="Y361" i="7"/>
  <c r="X361" i="7"/>
  <c r="W361" i="7"/>
  <c r="V361" i="7"/>
  <c r="U361" i="7"/>
  <c r="T361" i="7"/>
  <c r="S361" i="7"/>
  <c r="R361" i="7"/>
  <c r="Q361" i="7"/>
  <c r="P361" i="7"/>
  <c r="O361" i="7"/>
  <c r="N361" i="7"/>
  <c r="M361" i="7"/>
  <c r="L361" i="7"/>
  <c r="BO360" i="7"/>
  <c r="BN360" i="7"/>
  <c r="BM360" i="7"/>
  <c r="BL360" i="7"/>
  <c r="BK360" i="7"/>
  <c r="BJ360" i="7"/>
  <c r="BI360" i="7"/>
  <c r="BH360" i="7"/>
  <c r="BG360" i="7"/>
  <c r="BF360" i="7"/>
  <c r="BE360" i="7"/>
  <c r="BD360" i="7"/>
  <c r="BC360" i="7"/>
  <c r="BB360" i="7"/>
  <c r="BA360" i="7"/>
  <c r="AZ360" i="7"/>
  <c r="AY360" i="7"/>
  <c r="AX360" i="7"/>
  <c r="AW360" i="7"/>
  <c r="AV360" i="7"/>
  <c r="AU360" i="7"/>
  <c r="AT360" i="7"/>
  <c r="AS360" i="7"/>
  <c r="AR360" i="7"/>
  <c r="AQ360" i="7"/>
  <c r="AP360" i="7"/>
  <c r="AO360" i="7"/>
  <c r="AN360" i="7"/>
  <c r="AM360" i="7"/>
  <c r="AL360" i="7"/>
  <c r="AK360" i="7"/>
  <c r="AJ360" i="7"/>
  <c r="AI360" i="7"/>
  <c r="AH360" i="7"/>
  <c r="AG360" i="7"/>
  <c r="AF360" i="7"/>
  <c r="AE360" i="7"/>
  <c r="AD360" i="7"/>
  <c r="AC360" i="7"/>
  <c r="AB360" i="7"/>
  <c r="AA360" i="7"/>
  <c r="Z360" i="7"/>
  <c r="Y360" i="7"/>
  <c r="X360" i="7"/>
  <c r="W360" i="7"/>
  <c r="V360" i="7"/>
  <c r="U360" i="7"/>
  <c r="T360" i="7"/>
  <c r="S360" i="7"/>
  <c r="R360" i="7"/>
  <c r="Q360" i="7"/>
  <c r="P360" i="7"/>
  <c r="O360" i="7"/>
  <c r="N360" i="7"/>
  <c r="M360" i="7"/>
  <c r="L360" i="7"/>
  <c r="BO359" i="7"/>
  <c r="BN359" i="7"/>
  <c r="BM359" i="7"/>
  <c r="BL359" i="7"/>
  <c r="BK359" i="7"/>
  <c r="BJ359" i="7"/>
  <c r="BI359" i="7"/>
  <c r="BH359" i="7"/>
  <c r="BG359" i="7"/>
  <c r="BF359" i="7"/>
  <c r="BE359" i="7"/>
  <c r="BD359" i="7"/>
  <c r="BC359" i="7"/>
  <c r="BB359" i="7"/>
  <c r="BA359" i="7"/>
  <c r="AZ359" i="7"/>
  <c r="AY359" i="7"/>
  <c r="AX359" i="7"/>
  <c r="AW359" i="7"/>
  <c r="AV359" i="7"/>
  <c r="AU359" i="7"/>
  <c r="AT359" i="7"/>
  <c r="AS359" i="7"/>
  <c r="AR359" i="7"/>
  <c r="AQ359" i="7"/>
  <c r="AP359" i="7"/>
  <c r="AO359" i="7"/>
  <c r="AN359" i="7"/>
  <c r="AM359" i="7"/>
  <c r="AL359" i="7"/>
  <c r="AK359" i="7"/>
  <c r="AJ359" i="7"/>
  <c r="AI359" i="7"/>
  <c r="AH359" i="7"/>
  <c r="AG359" i="7"/>
  <c r="AF359" i="7"/>
  <c r="AE359" i="7"/>
  <c r="AD359" i="7"/>
  <c r="AC359" i="7"/>
  <c r="AB359" i="7"/>
  <c r="AA359" i="7"/>
  <c r="Z359" i="7"/>
  <c r="Y359" i="7"/>
  <c r="X359" i="7"/>
  <c r="W359" i="7"/>
  <c r="V359" i="7"/>
  <c r="U359" i="7"/>
  <c r="T359" i="7"/>
  <c r="S359" i="7"/>
  <c r="R359" i="7"/>
  <c r="Q359" i="7"/>
  <c r="P359" i="7"/>
  <c r="O359" i="7"/>
  <c r="N359" i="7"/>
  <c r="M359" i="7"/>
  <c r="L359" i="7"/>
  <c r="BO358" i="7"/>
  <c r="BN358" i="7"/>
  <c r="BM358" i="7"/>
  <c r="BL358" i="7"/>
  <c r="BK358" i="7"/>
  <c r="BJ358" i="7"/>
  <c r="BI358" i="7"/>
  <c r="BH358" i="7"/>
  <c r="BG358" i="7"/>
  <c r="BF358" i="7"/>
  <c r="BE358" i="7"/>
  <c r="BD358" i="7"/>
  <c r="BC358" i="7"/>
  <c r="BB358" i="7"/>
  <c r="BA358" i="7"/>
  <c r="AZ358" i="7"/>
  <c r="AY358" i="7"/>
  <c r="AX358" i="7"/>
  <c r="AW358" i="7"/>
  <c r="AV358" i="7"/>
  <c r="AU358" i="7"/>
  <c r="AT358" i="7"/>
  <c r="AS358" i="7"/>
  <c r="AR358" i="7"/>
  <c r="AQ358" i="7"/>
  <c r="AP358" i="7"/>
  <c r="AO358" i="7"/>
  <c r="AN358" i="7"/>
  <c r="AM358" i="7"/>
  <c r="AL358" i="7"/>
  <c r="AK358" i="7"/>
  <c r="AJ358" i="7"/>
  <c r="AI358" i="7"/>
  <c r="AH358" i="7"/>
  <c r="AG358" i="7"/>
  <c r="AF358" i="7"/>
  <c r="AE358" i="7"/>
  <c r="AD358" i="7"/>
  <c r="AC358" i="7"/>
  <c r="AB358" i="7"/>
  <c r="AA358" i="7"/>
  <c r="Z358" i="7"/>
  <c r="Y358" i="7"/>
  <c r="X358" i="7"/>
  <c r="W358" i="7"/>
  <c r="V358" i="7"/>
  <c r="U358" i="7"/>
  <c r="T358" i="7"/>
  <c r="S358" i="7"/>
  <c r="R358" i="7"/>
  <c r="Q358" i="7"/>
  <c r="P358" i="7"/>
  <c r="O358" i="7"/>
  <c r="N358" i="7"/>
  <c r="M358" i="7"/>
  <c r="L358" i="7"/>
  <c r="BO357" i="7"/>
  <c r="BN357" i="7"/>
  <c r="BM357" i="7"/>
  <c r="BL357" i="7"/>
  <c r="BK357" i="7"/>
  <c r="BJ357" i="7"/>
  <c r="BI357" i="7"/>
  <c r="BH357" i="7"/>
  <c r="BG357" i="7"/>
  <c r="BF357" i="7"/>
  <c r="BE357" i="7"/>
  <c r="BD357" i="7"/>
  <c r="BC357" i="7"/>
  <c r="BB357" i="7"/>
  <c r="BA357" i="7"/>
  <c r="AZ357" i="7"/>
  <c r="AY357" i="7"/>
  <c r="AX357" i="7"/>
  <c r="AW357" i="7"/>
  <c r="AV357" i="7"/>
  <c r="AU357" i="7"/>
  <c r="AT357" i="7"/>
  <c r="AS357" i="7"/>
  <c r="AR357" i="7"/>
  <c r="AQ357" i="7"/>
  <c r="AP357" i="7"/>
  <c r="AO357" i="7"/>
  <c r="AN357" i="7"/>
  <c r="AM357" i="7"/>
  <c r="AL357" i="7"/>
  <c r="AK357" i="7"/>
  <c r="AJ357" i="7"/>
  <c r="AI357" i="7"/>
  <c r="AH357" i="7"/>
  <c r="AG357" i="7"/>
  <c r="AF357" i="7"/>
  <c r="AE357" i="7"/>
  <c r="AD357" i="7"/>
  <c r="AC357" i="7"/>
  <c r="AB357" i="7"/>
  <c r="AA357" i="7"/>
  <c r="Z357" i="7"/>
  <c r="Y357" i="7"/>
  <c r="X357" i="7"/>
  <c r="W357" i="7"/>
  <c r="V357" i="7"/>
  <c r="U357" i="7"/>
  <c r="T357" i="7"/>
  <c r="S357" i="7"/>
  <c r="R357" i="7"/>
  <c r="Q357" i="7"/>
  <c r="P357" i="7"/>
  <c r="O357" i="7"/>
  <c r="N357" i="7"/>
  <c r="M357" i="7"/>
  <c r="L357" i="7"/>
  <c r="CA356" i="7"/>
  <c r="BZ356" i="7"/>
  <c r="BX356" i="7"/>
  <c r="BW356" i="7"/>
  <c r="BV356" i="7"/>
  <c r="BU356" i="7"/>
  <c r="BN356" i="7"/>
  <c r="BM356" i="7"/>
  <c r="BL356" i="7"/>
  <c r="BK356" i="7"/>
  <c r="BI356" i="7"/>
  <c r="BH356" i="7"/>
  <c r="BG356" i="7"/>
  <c r="BF356" i="7"/>
  <c r="BD356" i="7"/>
  <c r="BC356" i="7"/>
  <c r="BB356" i="7"/>
  <c r="BA356" i="7"/>
  <c r="AY356" i="7"/>
  <c r="AX356" i="7"/>
  <c r="AW356" i="7"/>
  <c r="AV356" i="7"/>
  <c r="AT356" i="7"/>
  <c r="AS356" i="7"/>
  <c r="AR356" i="7"/>
  <c r="AQ356" i="7"/>
  <c r="AO356" i="7"/>
  <c r="AN356" i="7"/>
  <c r="AM356" i="7"/>
  <c r="AL356" i="7"/>
  <c r="AJ356" i="7"/>
  <c r="AI356" i="7"/>
  <c r="AH356" i="7"/>
  <c r="AG356" i="7"/>
  <c r="AE356" i="7"/>
  <c r="AD356" i="7"/>
  <c r="AC356" i="7"/>
  <c r="AB356" i="7"/>
  <c r="Z356" i="7"/>
  <c r="Y356" i="7"/>
  <c r="X356" i="7"/>
  <c r="W356" i="7"/>
  <c r="U356" i="7"/>
  <c r="T356" i="7"/>
  <c r="S356" i="7"/>
  <c r="R356" i="7"/>
  <c r="P356" i="7"/>
  <c r="O356" i="7"/>
  <c r="N356" i="7"/>
  <c r="M356" i="7"/>
  <c r="CA355" i="7"/>
  <c r="BZ355" i="7"/>
  <c r="BX355" i="7"/>
  <c r="BW355" i="7"/>
  <c r="BV355" i="7"/>
  <c r="BU355" i="7"/>
  <c r="BO355" i="7"/>
  <c r="BN355" i="7"/>
  <c r="BM355" i="7"/>
  <c r="BL355" i="7"/>
  <c r="BK355" i="7"/>
  <c r="BJ355" i="7"/>
  <c r="BI355" i="7"/>
  <c r="BH355" i="7"/>
  <c r="BG355" i="7"/>
  <c r="BF355" i="7"/>
  <c r="BE355" i="7"/>
  <c r="BD355" i="7"/>
  <c r="BC355" i="7"/>
  <c r="BB355" i="7"/>
  <c r="BA355" i="7"/>
  <c r="AZ355" i="7"/>
  <c r="AY355" i="7"/>
  <c r="AX355" i="7"/>
  <c r="AW355" i="7"/>
  <c r="AV355" i="7"/>
  <c r="AU355" i="7"/>
  <c r="AT355" i="7"/>
  <c r="AS355" i="7"/>
  <c r="AR355" i="7"/>
  <c r="AQ355" i="7"/>
  <c r="AP355" i="7"/>
  <c r="AO355" i="7"/>
  <c r="AN355" i="7"/>
  <c r="AM355" i="7"/>
  <c r="AL355" i="7"/>
  <c r="AK355" i="7"/>
  <c r="AJ355" i="7"/>
  <c r="AI355" i="7"/>
  <c r="AH355" i="7"/>
  <c r="AG355" i="7"/>
  <c r="AF355" i="7"/>
  <c r="AE355" i="7"/>
  <c r="AD355" i="7"/>
  <c r="AC355" i="7"/>
  <c r="AB355" i="7"/>
  <c r="AA355" i="7"/>
  <c r="Z355" i="7"/>
  <c r="Y355" i="7"/>
  <c r="X355" i="7"/>
  <c r="W355" i="7"/>
  <c r="V355" i="7"/>
  <c r="U355" i="7"/>
  <c r="T355" i="7"/>
  <c r="S355" i="7"/>
  <c r="R355" i="7"/>
  <c r="Q355" i="7"/>
  <c r="P355" i="7"/>
  <c r="O355" i="7"/>
  <c r="N355" i="7"/>
  <c r="M355" i="7"/>
  <c r="L355" i="7"/>
  <c r="CA354" i="7"/>
  <c r="BZ354" i="7"/>
  <c r="BX354" i="7"/>
  <c r="BW354" i="7"/>
  <c r="BV354" i="7"/>
  <c r="BU354" i="7"/>
  <c r="BO354" i="7"/>
  <c r="BN354" i="7"/>
  <c r="BM354" i="7"/>
  <c r="BL354" i="7"/>
  <c r="BK354" i="7"/>
  <c r="BJ354" i="7"/>
  <c r="BI354" i="7"/>
  <c r="BH354" i="7"/>
  <c r="BG354" i="7"/>
  <c r="BF354" i="7"/>
  <c r="BE354" i="7"/>
  <c r="BD354" i="7"/>
  <c r="BC354" i="7"/>
  <c r="BB354" i="7"/>
  <c r="BA354" i="7"/>
  <c r="AZ354" i="7"/>
  <c r="AY354" i="7"/>
  <c r="AX354" i="7"/>
  <c r="AW354" i="7"/>
  <c r="AV354" i="7"/>
  <c r="AU354" i="7"/>
  <c r="AT354" i="7"/>
  <c r="AS354" i="7"/>
  <c r="AR354" i="7"/>
  <c r="AQ354" i="7"/>
  <c r="AP354" i="7"/>
  <c r="AO354" i="7"/>
  <c r="AN354" i="7"/>
  <c r="AM354" i="7"/>
  <c r="AL354" i="7"/>
  <c r="AK354" i="7"/>
  <c r="AJ354" i="7"/>
  <c r="AI354" i="7"/>
  <c r="AH354" i="7"/>
  <c r="AG354" i="7"/>
  <c r="AF354" i="7"/>
  <c r="AE354" i="7"/>
  <c r="AD354" i="7"/>
  <c r="AC354" i="7"/>
  <c r="AB354" i="7"/>
  <c r="AA354" i="7"/>
  <c r="Z354" i="7"/>
  <c r="Y354" i="7"/>
  <c r="X354" i="7"/>
  <c r="W354" i="7"/>
  <c r="V354" i="7"/>
  <c r="U354" i="7"/>
  <c r="T354" i="7"/>
  <c r="S354" i="7"/>
  <c r="R354" i="7"/>
  <c r="Q354" i="7"/>
  <c r="P354" i="7"/>
  <c r="O354" i="7"/>
  <c r="N354" i="7"/>
  <c r="M354" i="7"/>
  <c r="L354" i="7"/>
  <c r="CA353" i="7"/>
  <c r="BX353" i="7"/>
  <c r="BW353" i="7"/>
  <c r="BV353" i="7"/>
  <c r="BU353" i="7"/>
  <c r="BO353" i="7"/>
  <c r="BN353" i="7"/>
  <c r="BM353" i="7"/>
  <c r="BL353" i="7"/>
  <c r="BK353" i="7"/>
  <c r="BJ353" i="7"/>
  <c r="BI353" i="7"/>
  <c r="BH353" i="7"/>
  <c r="BG353" i="7"/>
  <c r="BF353" i="7"/>
  <c r="BE353" i="7"/>
  <c r="BD353" i="7"/>
  <c r="BC353" i="7"/>
  <c r="BB353" i="7"/>
  <c r="BA353" i="7"/>
  <c r="AZ353" i="7"/>
  <c r="AY353" i="7"/>
  <c r="AX353" i="7"/>
  <c r="AW353" i="7"/>
  <c r="AV353" i="7"/>
  <c r="AU353" i="7"/>
  <c r="AT353" i="7"/>
  <c r="AS353" i="7"/>
  <c r="AR353" i="7"/>
  <c r="AQ353" i="7"/>
  <c r="AP353" i="7"/>
  <c r="AO353" i="7"/>
  <c r="AN353" i="7"/>
  <c r="AM353" i="7"/>
  <c r="AL353" i="7"/>
  <c r="AK353" i="7"/>
  <c r="AJ353" i="7"/>
  <c r="AI353" i="7"/>
  <c r="AH353" i="7"/>
  <c r="AG353" i="7"/>
  <c r="AF353" i="7"/>
  <c r="AE353" i="7"/>
  <c r="AD353" i="7"/>
  <c r="AC353" i="7"/>
  <c r="AB353" i="7"/>
  <c r="AA353" i="7"/>
  <c r="Z353" i="7"/>
  <c r="Y353" i="7"/>
  <c r="X353" i="7"/>
  <c r="W353" i="7"/>
  <c r="V353" i="7"/>
  <c r="U353" i="7"/>
  <c r="T353" i="7"/>
  <c r="S353" i="7"/>
  <c r="R353" i="7"/>
  <c r="Q353" i="7"/>
  <c r="P353" i="7"/>
  <c r="O353" i="7"/>
  <c r="N353" i="7"/>
  <c r="M353" i="7"/>
  <c r="L353" i="7"/>
  <c r="CA352" i="7"/>
  <c r="BX352" i="7"/>
  <c r="BW352" i="7"/>
  <c r="BV352" i="7"/>
  <c r="BU352" i="7"/>
  <c r="BN352" i="7"/>
  <c r="BM352" i="7"/>
  <c r="BL352" i="7"/>
  <c r="BK352" i="7"/>
  <c r="BI352" i="7"/>
  <c r="BH352" i="7"/>
  <c r="BG352" i="7"/>
  <c r="BF352" i="7"/>
  <c r="BD352" i="7"/>
  <c r="BC352" i="7"/>
  <c r="BB352" i="7"/>
  <c r="BA352" i="7"/>
  <c r="AY352" i="7"/>
  <c r="AX352" i="7"/>
  <c r="AW352" i="7"/>
  <c r="AV352" i="7"/>
  <c r="AT352" i="7"/>
  <c r="AS352" i="7"/>
  <c r="AR352" i="7"/>
  <c r="AQ352" i="7"/>
  <c r="AO352" i="7"/>
  <c r="AN352" i="7"/>
  <c r="AM352" i="7"/>
  <c r="AL352" i="7"/>
  <c r="AJ352" i="7"/>
  <c r="AI352" i="7"/>
  <c r="AH352" i="7"/>
  <c r="AG352" i="7"/>
  <c r="AE352" i="7"/>
  <c r="AD352" i="7"/>
  <c r="AC352" i="7"/>
  <c r="AB352" i="7"/>
  <c r="Z352" i="7"/>
  <c r="Y352" i="7"/>
  <c r="X352" i="7"/>
  <c r="W352" i="7"/>
  <c r="U352" i="7"/>
  <c r="T352" i="7"/>
  <c r="S352" i="7"/>
  <c r="R352" i="7"/>
  <c r="P352" i="7"/>
  <c r="O352" i="7"/>
  <c r="N352" i="7"/>
  <c r="M352" i="7"/>
  <c r="CA351" i="7"/>
  <c r="BX351" i="7"/>
  <c r="BW351" i="7"/>
  <c r="BV351" i="7"/>
  <c r="BU351" i="7"/>
  <c r="BO351" i="7"/>
  <c r="BN351" i="7"/>
  <c r="BM351" i="7"/>
  <c r="BL351" i="7"/>
  <c r="BK351" i="7"/>
  <c r="BJ351" i="7"/>
  <c r="BI351" i="7"/>
  <c r="BH351" i="7"/>
  <c r="BG351" i="7"/>
  <c r="BF351" i="7"/>
  <c r="BE351" i="7"/>
  <c r="BD351" i="7"/>
  <c r="BC351" i="7"/>
  <c r="BB351" i="7"/>
  <c r="BA351" i="7"/>
  <c r="AZ351" i="7"/>
  <c r="AY351" i="7"/>
  <c r="AX351" i="7"/>
  <c r="AW351" i="7"/>
  <c r="AV351" i="7"/>
  <c r="AU351" i="7"/>
  <c r="AT351" i="7"/>
  <c r="AS351" i="7"/>
  <c r="AR351" i="7"/>
  <c r="AQ351" i="7"/>
  <c r="AP351" i="7"/>
  <c r="AO351" i="7"/>
  <c r="AN351" i="7"/>
  <c r="AM351" i="7"/>
  <c r="AL351" i="7"/>
  <c r="AK351" i="7"/>
  <c r="AJ351" i="7"/>
  <c r="AI351" i="7"/>
  <c r="AH351" i="7"/>
  <c r="AG351" i="7"/>
  <c r="AF351" i="7"/>
  <c r="AE351" i="7"/>
  <c r="AD351" i="7"/>
  <c r="AC351" i="7"/>
  <c r="AB351" i="7"/>
  <c r="AA351" i="7"/>
  <c r="Z351" i="7"/>
  <c r="Y351" i="7"/>
  <c r="X351" i="7"/>
  <c r="W351" i="7"/>
  <c r="V351" i="7"/>
  <c r="U351" i="7"/>
  <c r="T351" i="7"/>
  <c r="S351" i="7"/>
  <c r="R351" i="7"/>
  <c r="Q351" i="7"/>
  <c r="P351" i="7"/>
  <c r="O351" i="7"/>
  <c r="N351" i="7"/>
  <c r="M351" i="7"/>
  <c r="L351" i="7"/>
  <c r="CA350" i="7"/>
  <c r="BX350" i="7"/>
  <c r="BW350" i="7"/>
  <c r="BV350" i="7"/>
  <c r="BU350" i="7"/>
  <c r="BO350" i="7"/>
  <c r="BN350" i="7"/>
  <c r="BM350" i="7"/>
  <c r="BL350" i="7"/>
  <c r="BK350" i="7"/>
  <c r="BJ350" i="7"/>
  <c r="BI350" i="7"/>
  <c r="BH350" i="7"/>
  <c r="BG350" i="7"/>
  <c r="BF350" i="7"/>
  <c r="BE350" i="7"/>
  <c r="BD350" i="7"/>
  <c r="BC350" i="7"/>
  <c r="BB350" i="7"/>
  <c r="BA350" i="7"/>
  <c r="AZ350" i="7"/>
  <c r="AY350" i="7"/>
  <c r="AX350" i="7"/>
  <c r="AW350" i="7"/>
  <c r="AV350" i="7"/>
  <c r="AU350" i="7"/>
  <c r="AT350" i="7"/>
  <c r="AS350" i="7"/>
  <c r="AR350" i="7"/>
  <c r="AQ350" i="7"/>
  <c r="AP350" i="7"/>
  <c r="AO350" i="7"/>
  <c r="AN350" i="7"/>
  <c r="AM350" i="7"/>
  <c r="AL350" i="7"/>
  <c r="AK350" i="7"/>
  <c r="AJ350" i="7"/>
  <c r="AI350" i="7"/>
  <c r="AH350" i="7"/>
  <c r="AG350" i="7"/>
  <c r="AF350" i="7"/>
  <c r="AE350" i="7"/>
  <c r="AD350" i="7"/>
  <c r="AC350" i="7"/>
  <c r="AB350" i="7"/>
  <c r="AA350" i="7"/>
  <c r="Z350" i="7"/>
  <c r="Y350" i="7"/>
  <c r="X350" i="7"/>
  <c r="W350" i="7"/>
  <c r="V350" i="7"/>
  <c r="U350" i="7"/>
  <c r="T350" i="7"/>
  <c r="S350" i="7"/>
  <c r="R350" i="7"/>
  <c r="Q350" i="7"/>
  <c r="P350" i="7"/>
  <c r="O350" i="7"/>
  <c r="N350" i="7"/>
  <c r="M350" i="7"/>
  <c r="L350" i="7"/>
  <c r="CA349" i="7"/>
  <c r="BX349" i="7"/>
  <c r="BW349" i="7"/>
  <c r="BV349" i="7"/>
  <c r="BU349" i="7"/>
  <c r="BO349" i="7"/>
  <c r="BN349" i="7"/>
  <c r="BM349" i="7"/>
  <c r="BL349" i="7"/>
  <c r="BK349" i="7"/>
  <c r="BJ349" i="7"/>
  <c r="BI349" i="7"/>
  <c r="BH349" i="7"/>
  <c r="BG349" i="7"/>
  <c r="BF349" i="7"/>
  <c r="BE349" i="7"/>
  <c r="BD349" i="7"/>
  <c r="BC349" i="7"/>
  <c r="BB349" i="7"/>
  <c r="BA349" i="7"/>
  <c r="AZ349" i="7"/>
  <c r="AY349" i="7"/>
  <c r="AX349" i="7"/>
  <c r="AW349" i="7"/>
  <c r="AV349" i="7"/>
  <c r="AU349" i="7"/>
  <c r="AT349" i="7"/>
  <c r="AS349" i="7"/>
  <c r="AR349" i="7"/>
  <c r="AQ349" i="7"/>
  <c r="AP349" i="7"/>
  <c r="AO349" i="7"/>
  <c r="AN349" i="7"/>
  <c r="AM349" i="7"/>
  <c r="AL349" i="7"/>
  <c r="AK349" i="7"/>
  <c r="AJ349" i="7"/>
  <c r="AI349" i="7"/>
  <c r="AH349" i="7"/>
  <c r="AG349" i="7"/>
  <c r="AF349" i="7"/>
  <c r="AE349" i="7"/>
  <c r="AD349" i="7"/>
  <c r="AC349" i="7"/>
  <c r="AB349" i="7"/>
  <c r="AA349" i="7"/>
  <c r="Z349" i="7"/>
  <c r="Y349" i="7"/>
  <c r="X349" i="7"/>
  <c r="W349" i="7"/>
  <c r="V349" i="7"/>
  <c r="U349" i="7"/>
  <c r="T349" i="7"/>
  <c r="S349" i="7"/>
  <c r="R349" i="7"/>
  <c r="Q349" i="7"/>
  <c r="P349" i="7"/>
  <c r="O349" i="7"/>
  <c r="N349" i="7"/>
  <c r="M349" i="7"/>
  <c r="L349" i="7"/>
  <c r="CA348" i="7"/>
  <c r="BX348" i="7"/>
  <c r="BW348" i="7"/>
  <c r="BV348" i="7"/>
  <c r="BU348" i="7"/>
  <c r="BN348" i="7"/>
  <c r="BM348" i="7"/>
  <c r="BL348" i="7"/>
  <c r="BK348" i="7"/>
  <c r="BI348" i="7"/>
  <c r="BH348" i="7"/>
  <c r="BG348" i="7"/>
  <c r="BF348" i="7"/>
  <c r="BD348" i="7"/>
  <c r="BC348" i="7"/>
  <c r="BB348" i="7"/>
  <c r="BA348" i="7"/>
  <c r="AY348" i="7"/>
  <c r="AX348" i="7"/>
  <c r="AW348" i="7"/>
  <c r="AV348" i="7"/>
  <c r="AT348" i="7"/>
  <c r="AS348" i="7"/>
  <c r="AR348" i="7"/>
  <c r="AQ348" i="7"/>
  <c r="AO348" i="7"/>
  <c r="AN348" i="7"/>
  <c r="AM348" i="7"/>
  <c r="AL348" i="7"/>
  <c r="AJ348" i="7"/>
  <c r="AI348" i="7"/>
  <c r="AH348" i="7"/>
  <c r="AG348" i="7"/>
  <c r="AE348" i="7"/>
  <c r="AD348" i="7"/>
  <c r="AC348" i="7"/>
  <c r="AB348" i="7"/>
  <c r="Z348" i="7"/>
  <c r="Y348" i="7"/>
  <c r="X348" i="7"/>
  <c r="W348" i="7"/>
  <c r="U348" i="7"/>
  <c r="T348" i="7"/>
  <c r="S348" i="7"/>
  <c r="R348" i="7"/>
  <c r="P348" i="7"/>
  <c r="O348" i="7"/>
  <c r="N348" i="7"/>
  <c r="M348" i="7"/>
  <c r="CA347" i="7"/>
  <c r="BX347" i="7"/>
  <c r="BW347" i="7"/>
  <c r="BV347" i="7"/>
  <c r="BU347" i="7"/>
  <c r="BO347" i="7"/>
  <c r="BN347" i="7"/>
  <c r="BM347" i="7"/>
  <c r="BL347" i="7"/>
  <c r="BK347" i="7"/>
  <c r="BJ347" i="7"/>
  <c r="BI347" i="7"/>
  <c r="BH347" i="7"/>
  <c r="BG347" i="7"/>
  <c r="BF347" i="7"/>
  <c r="BE347" i="7"/>
  <c r="BD347" i="7"/>
  <c r="BC347" i="7"/>
  <c r="BB347" i="7"/>
  <c r="BA347" i="7"/>
  <c r="AZ347" i="7"/>
  <c r="AY347" i="7"/>
  <c r="AX347" i="7"/>
  <c r="AW347" i="7"/>
  <c r="AV347" i="7"/>
  <c r="AU347" i="7"/>
  <c r="AT347" i="7"/>
  <c r="AS347" i="7"/>
  <c r="AR347" i="7"/>
  <c r="AQ347" i="7"/>
  <c r="AP347" i="7"/>
  <c r="AO347" i="7"/>
  <c r="AN347" i="7"/>
  <c r="AM347" i="7"/>
  <c r="AL347" i="7"/>
  <c r="AK347" i="7"/>
  <c r="AJ347" i="7"/>
  <c r="AI347" i="7"/>
  <c r="AH347" i="7"/>
  <c r="AG347" i="7"/>
  <c r="AF347" i="7"/>
  <c r="AE347" i="7"/>
  <c r="AD347" i="7"/>
  <c r="AC347" i="7"/>
  <c r="AB347" i="7"/>
  <c r="AA347" i="7"/>
  <c r="Z347" i="7"/>
  <c r="Y347" i="7"/>
  <c r="X347" i="7"/>
  <c r="W347" i="7"/>
  <c r="V347" i="7"/>
  <c r="U347" i="7"/>
  <c r="T347" i="7"/>
  <c r="S347" i="7"/>
  <c r="R347" i="7"/>
  <c r="Q347" i="7"/>
  <c r="P347" i="7"/>
  <c r="O347" i="7"/>
  <c r="N347" i="7"/>
  <c r="M347" i="7"/>
  <c r="L347" i="7"/>
  <c r="CA346" i="7"/>
  <c r="BX346" i="7"/>
  <c r="BW346" i="7"/>
  <c r="BV346" i="7"/>
  <c r="BU346" i="7"/>
  <c r="BO346" i="7"/>
  <c r="BN346" i="7"/>
  <c r="BM346" i="7"/>
  <c r="BL346" i="7"/>
  <c r="BK346" i="7"/>
  <c r="BJ346" i="7"/>
  <c r="BI346" i="7"/>
  <c r="BH346" i="7"/>
  <c r="BG346" i="7"/>
  <c r="BF346" i="7"/>
  <c r="BE346" i="7"/>
  <c r="BD346" i="7"/>
  <c r="BC346" i="7"/>
  <c r="BB346" i="7"/>
  <c r="BA346" i="7"/>
  <c r="AZ346" i="7"/>
  <c r="AY346" i="7"/>
  <c r="AX346" i="7"/>
  <c r="AW346" i="7"/>
  <c r="AV346" i="7"/>
  <c r="AU346" i="7"/>
  <c r="AT346" i="7"/>
  <c r="AS346" i="7"/>
  <c r="AR346" i="7"/>
  <c r="AQ346" i="7"/>
  <c r="AP346" i="7"/>
  <c r="AO346" i="7"/>
  <c r="AN346" i="7"/>
  <c r="AM346" i="7"/>
  <c r="AL346" i="7"/>
  <c r="AK346" i="7"/>
  <c r="AJ346" i="7"/>
  <c r="AI346" i="7"/>
  <c r="AH346" i="7"/>
  <c r="AG346" i="7"/>
  <c r="AF346" i="7"/>
  <c r="AE346" i="7"/>
  <c r="AD346" i="7"/>
  <c r="AC346" i="7"/>
  <c r="AB346" i="7"/>
  <c r="AA346" i="7"/>
  <c r="Z346" i="7"/>
  <c r="Y346" i="7"/>
  <c r="X346" i="7"/>
  <c r="W346" i="7"/>
  <c r="V346" i="7"/>
  <c r="U346" i="7"/>
  <c r="T346" i="7"/>
  <c r="S346" i="7"/>
  <c r="R346" i="7"/>
  <c r="Q346" i="7"/>
  <c r="P346" i="7"/>
  <c r="O346" i="7"/>
  <c r="N346" i="7"/>
  <c r="M346" i="7"/>
  <c r="L346" i="7"/>
  <c r="CA345" i="7"/>
  <c r="BX345" i="7"/>
  <c r="BW345" i="7"/>
  <c r="BV345" i="7"/>
  <c r="BU345" i="7"/>
  <c r="BO345" i="7"/>
  <c r="BN345" i="7"/>
  <c r="BM345" i="7"/>
  <c r="BL345" i="7"/>
  <c r="BK345" i="7"/>
  <c r="BJ345" i="7"/>
  <c r="BI345" i="7"/>
  <c r="BH345" i="7"/>
  <c r="BG345" i="7"/>
  <c r="BF345" i="7"/>
  <c r="BE345" i="7"/>
  <c r="BD345" i="7"/>
  <c r="BC345" i="7"/>
  <c r="BB345" i="7"/>
  <c r="BA345" i="7"/>
  <c r="AZ345" i="7"/>
  <c r="AY345" i="7"/>
  <c r="AX345" i="7"/>
  <c r="AW345" i="7"/>
  <c r="AV345" i="7"/>
  <c r="AU345" i="7"/>
  <c r="AT345" i="7"/>
  <c r="AS345" i="7"/>
  <c r="AR345" i="7"/>
  <c r="AQ345" i="7"/>
  <c r="AP345" i="7"/>
  <c r="AO345" i="7"/>
  <c r="AN345" i="7"/>
  <c r="AM345" i="7"/>
  <c r="AL345" i="7"/>
  <c r="AK345" i="7"/>
  <c r="AJ345" i="7"/>
  <c r="AI345" i="7"/>
  <c r="AH345" i="7"/>
  <c r="AG345" i="7"/>
  <c r="AF345" i="7"/>
  <c r="AE345" i="7"/>
  <c r="AD345" i="7"/>
  <c r="AC345" i="7"/>
  <c r="AB345" i="7"/>
  <c r="AA345" i="7"/>
  <c r="Z345" i="7"/>
  <c r="Y345" i="7"/>
  <c r="X345" i="7"/>
  <c r="W345" i="7"/>
  <c r="V345" i="7"/>
  <c r="U345" i="7"/>
  <c r="T345" i="7"/>
  <c r="S345" i="7"/>
  <c r="R345" i="7"/>
  <c r="Q345" i="7"/>
  <c r="P345" i="7"/>
  <c r="O345" i="7"/>
  <c r="N345" i="7"/>
  <c r="M345" i="7"/>
  <c r="L345" i="7"/>
  <c r="CA344" i="7"/>
  <c r="BX344" i="7"/>
  <c r="BW344" i="7"/>
  <c r="BV344" i="7"/>
  <c r="BU344" i="7"/>
  <c r="BN344" i="7"/>
  <c r="BM344" i="7"/>
  <c r="BL344" i="7"/>
  <c r="BK344" i="7"/>
  <c r="BI344" i="7"/>
  <c r="BH344" i="7"/>
  <c r="BG344" i="7"/>
  <c r="BF344" i="7"/>
  <c r="BD344" i="7"/>
  <c r="BC344" i="7"/>
  <c r="BB344" i="7"/>
  <c r="BA344" i="7"/>
  <c r="AY344" i="7"/>
  <c r="AX344" i="7"/>
  <c r="AW344" i="7"/>
  <c r="AV344" i="7"/>
  <c r="AT344" i="7"/>
  <c r="AS344" i="7"/>
  <c r="AR344" i="7"/>
  <c r="AQ344" i="7"/>
  <c r="AO344" i="7"/>
  <c r="AN344" i="7"/>
  <c r="AM344" i="7"/>
  <c r="AL344" i="7"/>
  <c r="AJ344" i="7"/>
  <c r="AI344" i="7"/>
  <c r="AH344" i="7"/>
  <c r="AG344" i="7"/>
  <c r="AE344" i="7"/>
  <c r="AD344" i="7"/>
  <c r="AC344" i="7"/>
  <c r="AB344" i="7"/>
  <c r="Z344" i="7"/>
  <c r="Y344" i="7"/>
  <c r="X344" i="7"/>
  <c r="W344" i="7"/>
  <c r="U344" i="7"/>
  <c r="T344" i="7"/>
  <c r="S344" i="7"/>
  <c r="R344" i="7"/>
  <c r="P344" i="7"/>
  <c r="O344" i="7"/>
  <c r="N344" i="7"/>
  <c r="M344" i="7"/>
  <c r="CA343" i="7"/>
  <c r="BX343" i="7"/>
  <c r="BW343" i="7"/>
  <c r="BV343" i="7"/>
  <c r="BU343" i="7"/>
  <c r="BO343" i="7"/>
  <c r="BN343" i="7"/>
  <c r="BM343" i="7"/>
  <c r="BL343" i="7"/>
  <c r="BK343" i="7"/>
  <c r="BJ343" i="7"/>
  <c r="BI343" i="7"/>
  <c r="BH343" i="7"/>
  <c r="BG343" i="7"/>
  <c r="BF343" i="7"/>
  <c r="BE343" i="7"/>
  <c r="BD343" i="7"/>
  <c r="BC343" i="7"/>
  <c r="BB343" i="7"/>
  <c r="BA343" i="7"/>
  <c r="AZ343" i="7"/>
  <c r="AY343" i="7"/>
  <c r="AX343" i="7"/>
  <c r="AW343" i="7"/>
  <c r="AV343" i="7"/>
  <c r="AU343" i="7"/>
  <c r="AT343" i="7"/>
  <c r="AS343" i="7"/>
  <c r="AR343" i="7"/>
  <c r="AQ343" i="7"/>
  <c r="AP343" i="7"/>
  <c r="AO343" i="7"/>
  <c r="AN343" i="7"/>
  <c r="AM343" i="7"/>
  <c r="AL343" i="7"/>
  <c r="AK343" i="7"/>
  <c r="AJ343" i="7"/>
  <c r="AI343" i="7"/>
  <c r="AH343" i="7"/>
  <c r="AG343" i="7"/>
  <c r="AF343" i="7"/>
  <c r="AE343" i="7"/>
  <c r="AD343" i="7"/>
  <c r="AC343" i="7"/>
  <c r="AB343" i="7"/>
  <c r="AA343" i="7"/>
  <c r="Z343" i="7"/>
  <c r="Y343" i="7"/>
  <c r="X343" i="7"/>
  <c r="W343" i="7"/>
  <c r="V343" i="7"/>
  <c r="U343" i="7"/>
  <c r="T343" i="7"/>
  <c r="S343" i="7"/>
  <c r="R343" i="7"/>
  <c r="Q343" i="7"/>
  <c r="P343" i="7"/>
  <c r="O343" i="7"/>
  <c r="N343" i="7"/>
  <c r="M343" i="7"/>
  <c r="L343" i="7"/>
  <c r="CA342" i="7"/>
  <c r="BX342" i="7"/>
  <c r="BW342" i="7"/>
  <c r="BV342" i="7"/>
  <c r="BU342" i="7"/>
  <c r="BN342" i="7"/>
  <c r="BM342" i="7"/>
  <c r="BL342" i="7"/>
  <c r="BK342" i="7"/>
  <c r="BI342" i="7"/>
  <c r="BH342" i="7"/>
  <c r="BG342" i="7"/>
  <c r="BF342" i="7"/>
  <c r="BD342" i="7"/>
  <c r="BC342" i="7"/>
  <c r="BB342" i="7"/>
  <c r="BA342" i="7"/>
  <c r="AY342" i="7"/>
  <c r="AX342" i="7"/>
  <c r="AW342" i="7"/>
  <c r="AV342" i="7"/>
  <c r="AT342" i="7"/>
  <c r="AS342" i="7"/>
  <c r="AR342" i="7"/>
  <c r="AQ342" i="7"/>
  <c r="AO342" i="7"/>
  <c r="AN342" i="7"/>
  <c r="AM342" i="7"/>
  <c r="AL342" i="7"/>
  <c r="AJ342" i="7"/>
  <c r="AI342" i="7"/>
  <c r="AH342" i="7"/>
  <c r="AG342" i="7"/>
  <c r="AE342" i="7"/>
  <c r="AD342" i="7"/>
  <c r="AC342" i="7"/>
  <c r="AB342" i="7"/>
  <c r="Z342" i="7"/>
  <c r="Y342" i="7"/>
  <c r="X342" i="7"/>
  <c r="W342" i="7"/>
  <c r="U342" i="7"/>
  <c r="T342" i="7"/>
  <c r="S342" i="7"/>
  <c r="R342" i="7"/>
  <c r="P342" i="7"/>
  <c r="O342" i="7"/>
  <c r="N342" i="7"/>
  <c r="M342" i="7"/>
  <c r="CA341" i="7"/>
  <c r="BX341" i="7"/>
  <c r="BW341" i="7"/>
  <c r="BV341" i="7"/>
  <c r="BU341" i="7"/>
  <c r="BN341" i="7"/>
  <c r="BM341" i="7"/>
  <c r="BL341" i="7"/>
  <c r="BK341" i="7"/>
  <c r="BI341" i="7"/>
  <c r="BH341" i="7"/>
  <c r="BG341" i="7"/>
  <c r="BF341" i="7"/>
  <c r="BD341" i="7"/>
  <c r="BC341" i="7"/>
  <c r="BB341" i="7"/>
  <c r="BA341" i="7"/>
  <c r="AY341" i="7"/>
  <c r="AX341" i="7"/>
  <c r="AW341" i="7"/>
  <c r="AV341" i="7"/>
  <c r="AT341" i="7"/>
  <c r="AS341" i="7"/>
  <c r="AR341" i="7"/>
  <c r="AQ341" i="7"/>
  <c r="AO341" i="7"/>
  <c r="AN341" i="7"/>
  <c r="AM341" i="7"/>
  <c r="AL341" i="7"/>
  <c r="AJ341" i="7"/>
  <c r="AI341" i="7"/>
  <c r="AH341" i="7"/>
  <c r="AG341" i="7"/>
  <c r="AE341" i="7"/>
  <c r="AD341" i="7"/>
  <c r="AC341" i="7"/>
  <c r="AB341" i="7"/>
  <c r="Z341" i="7"/>
  <c r="Y341" i="7"/>
  <c r="X341" i="7"/>
  <c r="W341" i="7"/>
  <c r="U341" i="7"/>
  <c r="T341" i="7"/>
  <c r="S341" i="7"/>
  <c r="R341" i="7"/>
  <c r="P341" i="7"/>
  <c r="O341" i="7"/>
  <c r="N341" i="7"/>
  <c r="M341" i="7"/>
  <c r="CA340" i="7"/>
  <c r="BX340" i="7"/>
  <c r="BW340" i="7"/>
  <c r="BV340" i="7"/>
  <c r="BU340" i="7"/>
  <c r="BN340" i="7"/>
  <c r="BM340" i="7"/>
  <c r="BL340" i="7"/>
  <c r="BK340" i="7"/>
  <c r="BI340" i="7"/>
  <c r="BH340" i="7"/>
  <c r="BG340" i="7"/>
  <c r="BF340" i="7"/>
  <c r="BD340" i="7"/>
  <c r="BC340" i="7"/>
  <c r="BB340" i="7"/>
  <c r="BA340" i="7"/>
  <c r="AY340" i="7"/>
  <c r="AX340" i="7"/>
  <c r="AW340" i="7"/>
  <c r="AV340" i="7"/>
  <c r="AT340" i="7"/>
  <c r="AS340" i="7"/>
  <c r="AR340" i="7"/>
  <c r="AQ340" i="7"/>
  <c r="AO340" i="7"/>
  <c r="AN340" i="7"/>
  <c r="AM340" i="7"/>
  <c r="AL340" i="7"/>
  <c r="AJ340" i="7"/>
  <c r="AI340" i="7"/>
  <c r="AH340" i="7"/>
  <c r="AG340" i="7"/>
  <c r="AE340" i="7"/>
  <c r="AD340" i="7"/>
  <c r="AC340" i="7"/>
  <c r="AB340" i="7"/>
  <c r="Z340" i="7"/>
  <c r="Y340" i="7"/>
  <c r="X340" i="7"/>
  <c r="W340" i="7"/>
  <c r="U340" i="7"/>
  <c r="T340" i="7"/>
  <c r="S340" i="7"/>
  <c r="R340" i="7"/>
  <c r="P340" i="7"/>
  <c r="O340" i="7"/>
  <c r="N340" i="7"/>
  <c r="M340" i="7"/>
  <c r="CA339" i="7"/>
  <c r="BX339" i="7"/>
  <c r="BW339" i="7"/>
  <c r="BV339" i="7"/>
  <c r="BU339" i="7"/>
  <c r="BO339" i="7"/>
  <c r="BN339" i="7"/>
  <c r="BM339" i="7"/>
  <c r="BL339" i="7"/>
  <c r="BK339" i="7"/>
  <c r="BJ339" i="7"/>
  <c r="BI339" i="7"/>
  <c r="BH339" i="7"/>
  <c r="BG339" i="7"/>
  <c r="BF339" i="7"/>
  <c r="BE339" i="7"/>
  <c r="BD339" i="7"/>
  <c r="BC339" i="7"/>
  <c r="BB339" i="7"/>
  <c r="BA339" i="7"/>
  <c r="AZ339" i="7"/>
  <c r="AY339" i="7"/>
  <c r="AX339" i="7"/>
  <c r="AW339" i="7"/>
  <c r="AV339" i="7"/>
  <c r="AU339" i="7"/>
  <c r="AT339" i="7"/>
  <c r="AS339" i="7"/>
  <c r="AR339" i="7"/>
  <c r="AQ339" i="7"/>
  <c r="AP339" i="7"/>
  <c r="AO339" i="7"/>
  <c r="AN339" i="7"/>
  <c r="AM339" i="7"/>
  <c r="AL339" i="7"/>
  <c r="AK339" i="7"/>
  <c r="AJ339" i="7"/>
  <c r="AI339" i="7"/>
  <c r="AH339" i="7"/>
  <c r="AG339" i="7"/>
  <c r="AF339" i="7"/>
  <c r="AE339" i="7"/>
  <c r="AD339" i="7"/>
  <c r="AC339" i="7"/>
  <c r="AB339" i="7"/>
  <c r="AA339" i="7"/>
  <c r="Z339" i="7"/>
  <c r="Y339" i="7"/>
  <c r="X339" i="7"/>
  <c r="W339" i="7"/>
  <c r="V339" i="7"/>
  <c r="U339" i="7"/>
  <c r="T339" i="7"/>
  <c r="S339" i="7"/>
  <c r="R339" i="7"/>
  <c r="Q339" i="7"/>
  <c r="P339" i="7"/>
  <c r="O339" i="7"/>
  <c r="N339" i="7"/>
  <c r="M339" i="7"/>
  <c r="L339" i="7"/>
  <c r="CA338" i="7"/>
  <c r="BX338" i="7"/>
  <c r="BW338" i="7"/>
  <c r="BV338" i="7"/>
  <c r="BU338" i="7"/>
  <c r="BO338" i="7"/>
  <c r="BN338" i="7"/>
  <c r="BM338" i="7"/>
  <c r="BL338" i="7"/>
  <c r="BK338" i="7"/>
  <c r="BJ338" i="7"/>
  <c r="BI338" i="7"/>
  <c r="BH338" i="7"/>
  <c r="BG338" i="7"/>
  <c r="BF338" i="7"/>
  <c r="BE338" i="7"/>
  <c r="BD338" i="7"/>
  <c r="BC338" i="7"/>
  <c r="BB338" i="7"/>
  <c r="BA338" i="7"/>
  <c r="AZ338" i="7"/>
  <c r="AY338" i="7"/>
  <c r="AX338" i="7"/>
  <c r="AW338" i="7"/>
  <c r="AV338" i="7"/>
  <c r="AU338" i="7"/>
  <c r="AT338" i="7"/>
  <c r="AS338" i="7"/>
  <c r="AR338" i="7"/>
  <c r="AQ338" i="7"/>
  <c r="AP338" i="7"/>
  <c r="AO338" i="7"/>
  <c r="AN338" i="7"/>
  <c r="AM338" i="7"/>
  <c r="AL338" i="7"/>
  <c r="AK338" i="7"/>
  <c r="AJ338" i="7"/>
  <c r="AI338" i="7"/>
  <c r="AH338" i="7"/>
  <c r="AG338" i="7"/>
  <c r="AF338" i="7"/>
  <c r="AE338" i="7"/>
  <c r="AD338" i="7"/>
  <c r="AC338" i="7"/>
  <c r="AB338" i="7"/>
  <c r="AA338" i="7"/>
  <c r="Z338" i="7"/>
  <c r="Y338" i="7"/>
  <c r="X338" i="7"/>
  <c r="W338" i="7"/>
  <c r="V338" i="7"/>
  <c r="U338" i="7"/>
  <c r="T338" i="7"/>
  <c r="S338" i="7"/>
  <c r="R338" i="7"/>
  <c r="Q338" i="7"/>
  <c r="P338" i="7"/>
  <c r="O338" i="7"/>
  <c r="N338" i="7"/>
  <c r="M338" i="7"/>
  <c r="L338" i="7"/>
  <c r="CA337" i="7"/>
  <c r="BX337" i="7"/>
  <c r="BW337" i="7"/>
  <c r="BV337" i="7"/>
  <c r="BU337" i="7"/>
  <c r="BO337" i="7"/>
  <c r="BN337" i="7"/>
  <c r="BM337" i="7"/>
  <c r="BL337" i="7"/>
  <c r="BK337" i="7"/>
  <c r="BJ337" i="7"/>
  <c r="BI337" i="7"/>
  <c r="BH337" i="7"/>
  <c r="BG337" i="7"/>
  <c r="BF337" i="7"/>
  <c r="BE337" i="7"/>
  <c r="BD337" i="7"/>
  <c r="BC337" i="7"/>
  <c r="BB337" i="7"/>
  <c r="BA337" i="7"/>
  <c r="AZ337" i="7"/>
  <c r="AY337" i="7"/>
  <c r="AX337" i="7"/>
  <c r="AW337" i="7"/>
  <c r="AV337" i="7"/>
  <c r="AU337" i="7"/>
  <c r="AT337" i="7"/>
  <c r="AS337" i="7"/>
  <c r="AR337" i="7"/>
  <c r="AQ337" i="7"/>
  <c r="AP337" i="7"/>
  <c r="AO337" i="7"/>
  <c r="AN337" i="7"/>
  <c r="AM337" i="7"/>
  <c r="AL337" i="7"/>
  <c r="AK337" i="7"/>
  <c r="AJ337" i="7"/>
  <c r="AI337" i="7"/>
  <c r="AH337" i="7"/>
  <c r="AG337" i="7"/>
  <c r="AF337" i="7"/>
  <c r="AE337" i="7"/>
  <c r="AD337" i="7"/>
  <c r="AC337" i="7"/>
  <c r="AB337" i="7"/>
  <c r="AA337" i="7"/>
  <c r="Z337" i="7"/>
  <c r="Y337" i="7"/>
  <c r="X337" i="7"/>
  <c r="W337" i="7"/>
  <c r="V337" i="7"/>
  <c r="U337" i="7"/>
  <c r="T337" i="7"/>
  <c r="S337" i="7"/>
  <c r="R337" i="7"/>
  <c r="Q337" i="7"/>
  <c r="P337" i="7"/>
  <c r="O337" i="7"/>
  <c r="N337" i="7"/>
  <c r="M337" i="7"/>
  <c r="L337" i="7"/>
  <c r="CA336" i="7"/>
  <c r="BX336" i="7"/>
  <c r="BW336" i="7"/>
  <c r="BV336" i="7"/>
  <c r="BU336" i="7"/>
  <c r="BN336" i="7"/>
  <c r="BM336" i="7"/>
  <c r="BL336" i="7"/>
  <c r="BK336" i="7"/>
  <c r="BI336" i="7"/>
  <c r="BH336" i="7"/>
  <c r="BG336" i="7"/>
  <c r="BF336" i="7"/>
  <c r="BD336" i="7"/>
  <c r="BC336" i="7"/>
  <c r="BB336" i="7"/>
  <c r="BA336" i="7"/>
  <c r="AY336" i="7"/>
  <c r="AX336" i="7"/>
  <c r="AW336" i="7"/>
  <c r="AV336" i="7"/>
  <c r="AT336" i="7"/>
  <c r="AS336" i="7"/>
  <c r="AR336" i="7"/>
  <c r="AQ336" i="7"/>
  <c r="AO336" i="7"/>
  <c r="AN336" i="7"/>
  <c r="AM336" i="7"/>
  <c r="AL336" i="7"/>
  <c r="AJ336" i="7"/>
  <c r="AI336" i="7"/>
  <c r="AH336" i="7"/>
  <c r="AG336" i="7"/>
  <c r="AE336" i="7"/>
  <c r="AD336" i="7"/>
  <c r="AC336" i="7"/>
  <c r="AB336" i="7"/>
  <c r="Z336" i="7"/>
  <c r="Y336" i="7"/>
  <c r="X336" i="7"/>
  <c r="W336" i="7"/>
  <c r="U336" i="7"/>
  <c r="T336" i="7"/>
  <c r="S336" i="7"/>
  <c r="R336" i="7"/>
  <c r="P336" i="7"/>
  <c r="O336" i="7"/>
  <c r="N336" i="7"/>
  <c r="M336" i="7"/>
  <c r="CA335" i="7"/>
  <c r="BX335" i="7"/>
  <c r="BW335" i="7"/>
  <c r="BV335" i="7"/>
  <c r="BU335" i="7"/>
  <c r="BO335" i="7"/>
  <c r="BN335" i="7"/>
  <c r="BM335" i="7"/>
  <c r="BL335" i="7"/>
  <c r="BK335" i="7"/>
  <c r="BJ335" i="7"/>
  <c r="BI335" i="7"/>
  <c r="BH335" i="7"/>
  <c r="BG335" i="7"/>
  <c r="BF335" i="7"/>
  <c r="BE335" i="7"/>
  <c r="BD335" i="7"/>
  <c r="BC335" i="7"/>
  <c r="BB335" i="7"/>
  <c r="BA335" i="7"/>
  <c r="AZ335" i="7"/>
  <c r="AY335" i="7"/>
  <c r="AX335" i="7"/>
  <c r="AW335" i="7"/>
  <c r="AV335" i="7"/>
  <c r="AU335" i="7"/>
  <c r="AT335" i="7"/>
  <c r="AS335" i="7"/>
  <c r="AR335" i="7"/>
  <c r="AQ335" i="7"/>
  <c r="AP335" i="7"/>
  <c r="AO335" i="7"/>
  <c r="AN335" i="7"/>
  <c r="AM335" i="7"/>
  <c r="AL335" i="7"/>
  <c r="AK335" i="7"/>
  <c r="AJ335" i="7"/>
  <c r="AI335" i="7"/>
  <c r="AH335" i="7"/>
  <c r="AG335" i="7"/>
  <c r="AF335" i="7"/>
  <c r="AE335" i="7"/>
  <c r="AD335" i="7"/>
  <c r="AC335" i="7"/>
  <c r="AB335" i="7"/>
  <c r="AA335" i="7"/>
  <c r="Z335" i="7"/>
  <c r="Y335" i="7"/>
  <c r="X335" i="7"/>
  <c r="W335" i="7"/>
  <c r="V335" i="7"/>
  <c r="U335" i="7"/>
  <c r="T335" i="7"/>
  <c r="S335" i="7"/>
  <c r="R335" i="7"/>
  <c r="Q335" i="7"/>
  <c r="P335" i="7"/>
  <c r="O335" i="7"/>
  <c r="N335" i="7"/>
  <c r="M335" i="7"/>
  <c r="L335" i="7"/>
  <c r="CA334" i="7"/>
  <c r="BX334" i="7"/>
  <c r="BW334" i="7"/>
  <c r="BV334" i="7"/>
  <c r="BU334" i="7"/>
  <c r="BO334" i="7"/>
  <c r="BN334" i="7"/>
  <c r="BM334" i="7"/>
  <c r="BL334" i="7"/>
  <c r="BK334" i="7"/>
  <c r="BJ334" i="7"/>
  <c r="BI334" i="7"/>
  <c r="BH334" i="7"/>
  <c r="BG334" i="7"/>
  <c r="BF334" i="7"/>
  <c r="BE334" i="7"/>
  <c r="BD334" i="7"/>
  <c r="BC334" i="7"/>
  <c r="BB334" i="7"/>
  <c r="BA334" i="7"/>
  <c r="AZ334" i="7"/>
  <c r="AY334" i="7"/>
  <c r="AX334" i="7"/>
  <c r="AW334" i="7"/>
  <c r="AV334" i="7"/>
  <c r="AU334" i="7"/>
  <c r="AT334" i="7"/>
  <c r="AS334" i="7"/>
  <c r="AR334" i="7"/>
  <c r="AQ334" i="7"/>
  <c r="AP334" i="7"/>
  <c r="AO334" i="7"/>
  <c r="AN334" i="7"/>
  <c r="AM334" i="7"/>
  <c r="AL334" i="7"/>
  <c r="AK334" i="7"/>
  <c r="AJ334" i="7"/>
  <c r="AI334" i="7"/>
  <c r="AH334" i="7"/>
  <c r="AG334" i="7"/>
  <c r="AF334" i="7"/>
  <c r="AE334" i="7"/>
  <c r="AD334" i="7"/>
  <c r="AC334" i="7"/>
  <c r="AB334" i="7"/>
  <c r="AA334" i="7"/>
  <c r="Z334" i="7"/>
  <c r="Y334" i="7"/>
  <c r="X334" i="7"/>
  <c r="W334" i="7"/>
  <c r="V334" i="7"/>
  <c r="U334" i="7"/>
  <c r="T334" i="7"/>
  <c r="S334" i="7"/>
  <c r="R334" i="7"/>
  <c r="Q334" i="7"/>
  <c r="P334" i="7"/>
  <c r="O334" i="7"/>
  <c r="N334" i="7"/>
  <c r="M334" i="7"/>
  <c r="L334" i="7"/>
  <c r="CA333" i="7"/>
  <c r="BX333" i="7"/>
  <c r="BW333" i="7"/>
  <c r="BV333" i="7"/>
  <c r="BU333" i="7"/>
  <c r="BO333" i="7"/>
  <c r="BN333" i="7"/>
  <c r="BM333" i="7"/>
  <c r="BL333" i="7"/>
  <c r="BK333" i="7"/>
  <c r="BJ333" i="7"/>
  <c r="BI333" i="7"/>
  <c r="BH333" i="7"/>
  <c r="BG333" i="7"/>
  <c r="BF333" i="7"/>
  <c r="BE333" i="7"/>
  <c r="BD333" i="7"/>
  <c r="BC333" i="7"/>
  <c r="BB333" i="7"/>
  <c r="BA333" i="7"/>
  <c r="AZ333" i="7"/>
  <c r="AY333" i="7"/>
  <c r="AX333" i="7"/>
  <c r="AW333" i="7"/>
  <c r="AV333" i="7"/>
  <c r="AU333" i="7"/>
  <c r="AT333" i="7"/>
  <c r="AS333" i="7"/>
  <c r="AR333" i="7"/>
  <c r="AQ333" i="7"/>
  <c r="AP333" i="7"/>
  <c r="AO333" i="7"/>
  <c r="AN333" i="7"/>
  <c r="AM333" i="7"/>
  <c r="AL333" i="7"/>
  <c r="AK333" i="7"/>
  <c r="AJ333" i="7"/>
  <c r="AI333" i="7"/>
  <c r="AH333" i="7"/>
  <c r="AG333" i="7"/>
  <c r="AF333" i="7"/>
  <c r="AE333" i="7"/>
  <c r="AD333" i="7"/>
  <c r="AC333" i="7"/>
  <c r="AB333" i="7"/>
  <c r="AA333" i="7"/>
  <c r="Z333" i="7"/>
  <c r="Y333" i="7"/>
  <c r="X333" i="7"/>
  <c r="W333" i="7"/>
  <c r="V333" i="7"/>
  <c r="U333" i="7"/>
  <c r="T333" i="7"/>
  <c r="S333" i="7"/>
  <c r="R333" i="7"/>
  <c r="Q333" i="7"/>
  <c r="P333" i="7"/>
  <c r="O333" i="7"/>
  <c r="N333" i="7"/>
  <c r="M333" i="7"/>
  <c r="L333" i="7"/>
  <c r="CA332" i="7"/>
  <c r="BX332" i="7"/>
  <c r="BW332" i="7"/>
  <c r="BV332" i="7"/>
  <c r="BU332" i="7"/>
  <c r="BN332" i="7"/>
  <c r="BM332" i="7"/>
  <c r="BL332" i="7"/>
  <c r="BK332" i="7"/>
  <c r="BI332" i="7"/>
  <c r="BH332" i="7"/>
  <c r="BG332" i="7"/>
  <c r="BF332" i="7"/>
  <c r="BD332" i="7"/>
  <c r="BC332" i="7"/>
  <c r="BB332" i="7"/>
  <c r="BA332" i="7"/>
  <c r="AY332" i="7"/>
  <c r="AX332" i="7"/>
  <c r="AW332" i="7"/>
  <c r="AV332" i="7"/>
  <c r="AT332" i="7"/>
  <c r="AS332" i="7"/>
  <c r="AR332" i="7"/>
  <c r="AQ332" i="7"/>
  <c r="AO332" i="7"/>
  <c r="AN332" i="7"/>
  <c r="AM332" i="7"/>
  <c r="AL332" i="7"/>
  <c r="AJ332" i="7"/>
  <c r="AI332" i="7"/>
  <c r="AH332" i="7"/>
  <c r="AG332" i="7"/>
  <c r="AE332" i="7"/>
  <c r="AD332" i="7"/>
  <c r="AC332" i="7"/>
  <c r="AB332" i="7"/>
  <c r="Z332" i="7"/>
  <c r="Y332" i="7"/>
  <c r="X332" i="7"/>
  <c r="W332" i="7"/>
  <c r="U332" i="7"/>
  <c r="T332" i="7"/>
  <c r="S332" i="7"/>
  <c r="R332" i="7"/>
  <c r="P332" i="7"/>
  <c r="O332" i="7"/>
  <c r="N332" i="7"/>
  <c r="M332" i="7"/>
  <c r="CA331" i="7"/>
  <c r="BX331" i="7"/>
  <c r="BW331" i="7"/>
  <c r="BV331" i="7"/>
  <c r="BU331" i="7"/>
  <c r="BO331" i="7"/>
  <c r="BN331" i="7"/>
  <c r="BM331" i="7"/>
  <c r="BL331" i="7"/>
  <c r="BK331" i="7"/>
  <c r="BJ331" i="7"/>
  <c r="BI331" i="7"/>
  <c r="BH331" i="7"/>
  <c r="BG331" i="7"/>
  <c r="BF331" i="7"/>
  <c r="BE331" i="7"/>
  <c r="BD331" i="7"/>
  <c r="BC331" i="7"/>
  <c r="BB331" i="7"/>
  <c r="BA331" i="7"/>
  <c r="AZ331" i="7"/>
  <c r="AY331" i="7"/>
  <c r="AX331" i="7"/>
  <c r="AW331" i="7"/>
  <c r="AV331" i="7"/>
  <c r="AU331" i="7"/>
  <c r="AT331" i="7"/>
  <c r="AS331" i="7"/>
  <c r="AR331" i="7"/>
  <c r="AQ331" i="7"/>
  <c r="AP331" i="7"/>
  <c r="AO331" i="7"/>
  <c r="AN331" i="7"/>
  <c r="AM331" i="7"/>
  <c r="AL331" i="7"/>
  <c r="AK331" i="7"/>
  <c r="AJ331" i="7"/>
  <c r="AI331" i="7"/>
  <c r="AH331" i="7"/>
  <c r="AG331" i="7"/>
  <c r="AF331" i="7"/>
  <c r="AE331" i="7"/>
  <c r="AD331" i="7"/>
  <c r="AC331" i="7"/>
  <c r="AB331" i="7"/>
  <c r="AA331" i="7"/>
  <c r="Z331" i="7"/>
  <c r="Y331" i="7"/>
  <c r="X331" i="7"/>
  <c r="W331" i="7"/>
  <c r="V331" i="7"/>
  <c r="U331" i="7"/>
  <c r="T331" i="7"/>
  <c r="S331" i="7"/>
  <c r="R331" i="7"/>
  <c r="Q331" i="7"/>
  <c r="P331" i="7"/>
  <c r="O331" i="7"/>
  <c r="N331" i="7"/>
  <c r="M331" i="7"/>
  <c r="L331" i="7"/>
  <c r="CA330" i="7"/>
  <c r="BX330" i="7"/>
  <c r="BW330" i="7"/>
  <c r="BV330" i="7"/>
  <c r="BU330" i="7"/>
  <c r="BN330" i="7"/>
  <c r="BM330" i="7"/>
  <c r="BL330" i="7"/>
  <c r="BK330" i="7"/>
  <c r="BI330" i="7"/>
  <c r="BH330" i="7"/>
  <c r="BG330" i="7"/>
  <c r="BF330" i="7"/>
  <c r="BD330" i="7"/>
  <c r="BC330" i="7"/>
  <c r="BB330" i="7"/>
  <c r="BA330" i="7"/>
  <c r="AY330" i="7"/>
  <c r="AX330" i="7"/>
  <c r="AW330" i="7"/>
  <c r="AV330" i="7"/>
  <c r="AT330" i="7"/>
  <c r="AS330" i="7"/>
  <c r="AR330" i="7"/>
  <c r="AQ330" i="7"/>
  <c r="AP330" i="7"/>
  <c r="AO330" i="7"/>
  <c r="AN330" i="7"/>
  <c r="AM330" i="7"/>
  <c r="AL330" i="7"/>
  <c r="AJ330" i="7"/>
  <c r="AI330" i="7"/>
  <c r="AH330" i="7"/>
  <c r="AG330" i="7"/>
  <c r="AE330" i="7"/>
  <c r="AD330" i="7"/>
  <c r="AC330" i="7"/>
  <c r="AB330" i="7"/>
  <c r="Z330" i="7"/>
  <c r="Y330" i="7"/>
  <c r="X330" i="7"/>
  <c r="W330" i="7"/>
  <c r="U330" i="7"/>
  <c r="T330" i="7"/>
  <c r="S330" i="7"/>
  <c r="R330" i="7"/>
  <c r="P330" i="7"/>
  <c r="O330" i="7"/>
  <c r="N330" i="7"/>
  <c r="M330" i="7"/>
  <c r="CA329" i="7"/>
  <c r="BX329" i="7"/>
  <c r="BW329" i="7"/>
  <c r="BV329" i="7"/>
  <c r="BU329" i="7"/>
  <c r="BN329" i="7"/>
  <c r="BM329" i="7"/>
  <c r="BL329" i="7"/>
  <c r="BK329" i="7"/>
  <c r="BI329" i="7"/>
  <c r="BH329" i="7"/>
  <c r="BG329" i="7"/>
  <c r="BF329" i="7"/>
  <c r="BD329" i="7"/>
  <c r="BC329" i="7"/>
  <c r="BB329" i="7"/>
  <c r="BA329" i="7"/>
  <c r="AY329" i="7"/>
  <c r="AX329" i="7"/>
  <c r="AW329" i="7"/>
  <c r="AV329" i="7"/>
  <c r="AT329" i="7"/>
  <c r="AS329" i="7"/>
  <c r="AR329" i="7"/>
  <c r="AQ329" i="7"/>
  <c r="AP329" i="7"/>
  <c r="AO329" i="7"/>
  <c r="AN329" i="7"/>
  <c r="AM329" i="7"/>
  <c r="AL329" i="7"/>
  <c r="AJ329" i="7"/>
  <c r="AI329" i="7"/>
  <c r="AH329" i="7"/>
  <c r="AG329" i="7"/>
  <c r="AE329" i="7"/>
  <c r="AD329" i="7"/>
  <c r="AC329" i="7"/>
  <c r="AB329" i="7"/>
  <c r="Z329" i="7"/>
  <c r="Y329" i="7"/>
  <c r="X329" i="7"/>
  <c r="W329" i="7"/>
  <c r="U329" i="7"/>
  <c r="T329" i="7"/>
  <c r="S329" i="7"/>
  <c r="R329" i="7"/>
  <c r="P329" i="7"/>
  <c r="O329" i="7"/>
  <c r="N329" i="7"/>
  <c r="M329" i="7"/>
  <c r="CA328" i="7"/>
  <c r="BX328" i="7"/>
  <c r="BW328" i="7"/>
  <c r="BV328" i="7"/>
  <c r="BU328" i="7"/>
  <c r="BN328" i="7"/>
  <c r="BM328" i="7"/>
  <c r="BL328" i="7"/>
  <c r="BK328" i="7"/>
  <c r="BI328" i="7"/>
  <c r="BH328" i="7"/>
  <c r="BG328" i="7"/>
  <c r="BF328" i="7"/>
  <c r="BD328" i="7"/>
  <c r="BC328" i="7"/>
  <c r="BB328" i="7"/>
  <c r="BA328" i="7"/>
  <c r="AY328" i="7"/>
  <c r="AX328" i="7"/>
  <c r="AW328" i="7"/>
  <c r="AV328" i="7"/>
  <c r="AT328" i="7"/>
  <c r="AS328" i="7"/>
  <c r="AR328" i="7"/>
  <c r="AQ328" i="7"/>
  <c r="AO328" i="7"/>
  <c r="AN328" i="7"/>
  <c r="AM328" i="7"/>
  <c r="AL328" i="7"/>
  <c r="AJ328" i="7"/>
  <c r="AI328" i="7"/>
  <c r="AH328" i="7"/>
  <c r="AG328" i="7"/>
  <c r="AE328" i="7"/>
  <c r="AD328" i="7"/>
  <c r="AC328" i="7"/>
  <c r="AB328" i="7"/>
  <c r="Z328" i="7"/>
  <c r="Y328" i="7"/>
  <c r="X328" i="7"/>
  <c r="W328" i="7"/>
  <c r="U328" i="7"/>
  <c r="T328" i="7"/>
  <c r="S328" i="7"/>
  <c r="R328" i="7"/>
  <c r="P328" i="7"/>
  <c r="O328" i="7"/>
  <c r="N328" i="7"/>
  <c r="M328" i="7"/>
  <c r="CA327" i="7"/>
  <c r="BX327" i="7"/>
  <c r="BW327" i="7"/>
  <c r="BV327" i="7"/>
  <c r="BU327" i="7"/>
  <c r="BO327" i="7"/>
  <c r="BN327" i="7"/>
  <c r="BM327" i="7"/>
  <c r="BL327" i="7"/>
  <c r="BK327" i="7"/>
  <c r="BJ327" i="7"/>
  <c r="BI327" i="7"/>
  <c r="BH327" i="7"/>
  <c r="BG327" i="7"/>
  <c r="BF327" i="7"/>
  <c r="BE327" i="7"/>
  <c r="BD327" i="7"/>
  <c r="BC327" i="7"/>
  <c r="BB327" i="7"/>
  <c r="BA327" i="7"/>
  <c r="AZ327" i="7"/>
  <c r="AY327" i="7"/>
  <c r="AX327" i="7"/>
  <c r="AW327" i="7"/>
  <c r="AV327" i="7"/>
  <c r="AU327" i="7"/>
  <c r="AT327" i="7"/>
  <c r="AS327" i="7"/>
  <c r="AR327" i="7"/>
  <c r="AQ327" i="7"/>
  <c r="AP327" i="7"/>
  <c r="AO327" i="7"/>
  <c r="AN327" i="7"/>
  <c r="AM327" i="7"/>
  <c r="AL327" i="7"/>
  <c r="AK327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V327" i="7"/>
  <c r="U327" i="7"/>
  <c r="T327" i="7"/>
  <c r="S327" i="7"/>
  <c r="R327" i="7"/>
  <c r="Q327" i="7"/>
  <c r="P327" i="7"/>
  <c r="O327" i="7"/>
  <c r="N327" i="7"/>
  <c r="M327" i="7"/>
  <c r="L327" i="7"/>
  <c r="CA326" i="7"/>
  <c r="BX326" i="7"/>
  <c r="BW326" i="7"/>
  <c r="BV326" i="7"/>
  <c r="BU326" i="7"/>
  <c r="BO326" i="7"/>
  <c r="BN326" i="7"/>
  <c r="BM326" i="7"/>
  <c r="BL326" i="7"/>
  <c r="BK326" i="7"/>
  <c r="BJ326" i="7"/>
  <c r="BI326" i="7"/>
  <c r="BH326" i="7"/>
  <c r="BG326" i="7"/>
  <c r="BF326" i="7"/>
  <c r="BE326" i="7"/>
  <c r="BD326" i="7"/>
  <c r="BC326" i="7"/>
  <c r="BB326" i="7"/>
  <c r="BA326" i="7"/>
  <c r="AZ326" i="7"/>
  <c r="AY326" i="7"/>
  <c r="AX326" i="7"/>
  <c r="AW326" i="7"/>
  <c r="AV326" i="7"/>
  <c r="AU326" i="7"/>
  <c r="AT326" i="7"/>
  <c r="AS326" i="7"/>
  <c r="AR326" i="7"/>
  <c r="AQ326" i="7"/>
  <c r="AP326" i="7"/>
  <c r="AO326" i="7"/>
  <c r="AN326" i="7"/>
  <c r="AM326" i="7"/>
  <c r="AL326" i="7"/>
  <c r="AK326" i="7"/>
  <c r="AJ326" i="7"/>
  <c r="AI326" i="7"/>
  <c r="AH326" i="7"/>
  <c r="AG326" i="7"/>
  <c r="AF326" i="7"/>
  <c r="AE326" i="7"/>
  <c r="AD326" i="7"/>
  <c r="AC326" i="7"/>
  <c r="AB326" i="7"/>
  <c r="AA326" i="7"/>
  <c r="Z326" i="7"/>
  <c r="Y326" i="7"/>
  <c r="X326" i="7"/>
  <c r="W326" i="7"/>
  <c r="V326" i="7"/>
  <c r="U326" i="7"/>
  <c r="T326" i="7"/>
  <c r="S326" i="7"/>
  <c r="R326" i="7"/>
  <c r="Q326" i="7"/>
  <c r="P326" i="7"/>
  <c r="O326" i="7"/>
  <c r="N326" i="7"/>
  <c r="M326" i="7"/>
  <c r="L326" i="7"/>
  <c r="CA325" i="7"/>
  <c r="BX325" i="7"/>
  <c r="BW325" i="7"/>
  <c r="BV325" i="7"/>
  <c r="BU325" i="7"/>
  <c r="BO325" i="7"/>
  <c r="BN325" i="7"/>
  <c r="BM325" i="7"/>
  <c r="BL325" i="7"/>
  <c r="BK325" i="7"/>
  <c r="BJ325" i="7"/>
  <c r="BI325" i="7"/>
  <c r="BH325" i="7"/>
  <c r="BG325" i="7"/>
  <c r="BF325" i="7"/>
  <c r="BE325" i="7"/>
  <c r="BD325" i="7"/>
  <c r="BC325" i="7"/>
  <c r="BB325" i="7"/>
  <c r="BA325" i="7"/>
  <c r="AZ325" i="7"/>
  <c r="AY325" i="7"/>
  <c r="AX325" i="7"/>
  <c r="AW325" i="7"/>
  <c r="AV325" i="7"/>
  <c r="AU325" i="7"/>
  <c r="AT325" i="7"/>
  <c r="AS325" i="7"/>
  <c r="AR325" i="7"/>
  <c r="AQ325" i="7"/>
  <c r="AP325" i="7"/>
  <c r="AO325" i="7"/>
  <c r="AN325" i="7"/>
  <c r="AM325" i="7"/>
  <c r="AL325" i="7"/>
  <c r="AK325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V325" i="7"/>
  <c r="U325" i="7"/>
  <c r="T325" i="7"/>
  <c r="S325" i="7"/>
  <c r="R325" i="7"/>
  <c r="Q325" i="7"/>
  <c r="P325" i="7"/>
  <c r="O325" i="7"/>
  <c r="N325" i="7"/>
  <c r="M325" i="7"/>
  <c r="L325" i="7"/>
  <c r="CA324" i="7"/>
  <c r="BX324" i="7"/>
  <c r="BW324" i="7"/>
  <c r="BV324" i="7"/>
  <c r="BU324" i="7"/>
  <c r="BN324" i="7"/>
  <c r="BM324" i="7"/>
  <c r="BL324" i="7"/>
  <c r="BK324" i="7"/>
  <c r="BI324" i="7"/>
  <c r="BH324" i="7"/>
  <c r="BG324" i="7"/>
  <c r="BF324" i="7"/>
  <c r="BD324" i="7"/>
  <c r="BC324" i="7"/>
  <c r="BB324" i="7"/>
  <c r="BA324" i="7"/>
  <c r="AY324" i="7"/>
  <c r="AX324" i="7"/>
  <c r="AW324" i="7"/>
  <c r="AV324" i="7"/>
  <c r="AT324" i="7"/>
  <c r="AS324" i="7"/>
  <c r="AR324" i="7"/>
  <c r="AQ324" i="7"/>
  <c r="AO324" i="7"/>
  <c r="AN324" i="7"/>
  <c r="AM324" i="7"/>
  <c r="AL324" i="7"/>
  <c r="AJ324" i="7"/>
  <c r="AI324" i="7"/>
  <c r="AH324" i="7"/>
  <c r="AG324" i="7"/>
  <c r="AE324" i="7"/>
  <c r="AD324" i="7"/>
  <c r="AC324" i="7"/>
  <c r="AB324" i="7"/>
  <c r="Z324" i="7"/>
  <c r="Y324" i="7"/>
  <c r="X324" i="7"/>
  <c r="W324" i="7"/>
  <c r="U324" i="7"/>
  <c r="T324" i="7"/>
  <c r="S324" i="7"/>
  <c r="R324" i="7"/>
  <c r="P324" i="7"/>
  <c r="O324" i="7"/>
  <c r="N324" i="7"/>
  <c r="M324" i="7"/>
  <c r="CA323" i="7"/>
  <c r="BX323" i="7"/>
  <c r="BW323" i="7"/>
  <c r="BV323" i="7"/>
  <c r="BU323" i="7"/>
  <c r="BO323" i="7"/>
  <c r="BN323" i="7"/>
  <c r="BM323" i="7"/>
  <c r="BL323" i="7"/>
  <c r="BK323" i="7"/>
  <c r="BJ323" i="7"/>
  <c r="BI323" i="7"/>
  <c r="BH323" i="7"/>
  <c r="BG323" i="7"/>
  <c r="BF323" i="7"/>
  <c r="BE323" i="7"/>
  <c r="BD323" i="7"/>
  <c r="BC323" i="7"/>
  <c r="BB323" i="7"/>
  <c r="BA323" i="7"/>
  <c r="AZ323" i="7"/>
  <c r="AY323" i="7"/>
  <c r="AX323" i="7"/>
  <c r="AW323" i="7"/>
  <c r="AV323" i="7"/>
  <c r="AU323" i="7"/>
  <c r="AT323" i="7"/>
  <c r="AS323" i="7"/>
  <c r="AR323" i="7"/>
  <c r="AQ323" i="7"/>
  <c r="AP323" i="7"/>
  <c r="AO323" i="7"/>
  <c r="AN323" i="7"/>
  <c r="AM323" i="7"/>
  <c r="AL323" i="7"/>
  <c r="AK323" i="7"/>
  <c r="AJ323" i="7"/>
  <c r="AI323" i="7"/>
  <c r="AH323" i="7"/>
  <c r="AG323" i="7"/>
  <c r="AF323" i="7"/>
  <c r="AE323" i="7"/>
  <c r="AD323" i="7"/>
  <c r="AC323" i="7"/>
  <c r="AB323" i="7"/>
  <c r="AA323" i="7"/>
  <c r="Z323" i="7"/>
  <c r="Y323" i="7"/>
  <c r="X323" i="7"/>
  <c r="W323" i="7"/>
  <c r="V323" i="7"/>
  <c r="U323" i="7"/>
  <c r="T323" i="7"/>
  <c r="S323" i="7"/>
  <c r="R323" i="7"/>
  <c r="Q323" i="7"/>
  <c r="P323" i="7"/>
  <c r="O323" i="7"/>
  <c r="N323" i="7"/>
  <c r="M323" i="7"/>
  <c r="L323" i="7"/>
  <c r="CA322" i="7"/>
  <c r="BX322" i="7"/>
  <c r="BW322" i="7"/>
  <c r="BV322" i="7"/>
  <c r="BU322" i="7"/>
  <c r="BO322" i="7"/>
  <c r="BN322" i="7"/>
  <c r="BM322" i="7"/>
  <c r="BL322" i="7"/>
  <c r="BK322" i="7"/>
  <c r="BJ322" i="7"/>
  <c r="BI322" i="7"/>
  <c r="BH322" i="7"/>
  <c r="BG322" i="7"/>
  <c r="BF322" i="7"/>
  <c r="BE322" i="7"/>
  <c r="BD322" i="7"/>
  <c r="BC322" i="7"/>
  <c r="BB322" i="7"/>
  <c r="BA322" i="7"/>
  <c r="AZ322" i="7"/>
  <c r="AY322" i="7"/>
  <c r="AX322" i="7"/>
  <c r="AW322" i="7"/>
  <c r="AV322" i="7"/>
  <c r="AU322" i="7"/>
  <c r="AT322" i="7"/>
  <c r="AS322" i="7"/>
  <c r="AR322" i="7"/>
  <c r="AQ322" i="7"/>
  <c r="AP322" i="7"/>
  <c r="AO322" i="7"/>
  <c r="AN322" i="7"/>
  <c r="AM322" i="7"/>
  <c r="AL322" i="7"/>
  <c r="AK322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V322" i="7"/>
  <c r="U322" i="7"/>
  <c r="T322" i="7"/>
  <c r="S322" i="7"/>
  <c r="R322" i="7"/>
  <c r="Q322" i="7"/>
  <c r="P322" i="7"/>
  <c r="O322" i="7"/>
  <c r="N322" i="7"/>
  <c r="M322" i="7"/>
  <c r="L322" i="7"/>
  <c r="CA321" i="7"/>
  <c r="BX321" i="7"/>
  <c r="BW321" i="7"/>
  <c r="BV321" i="7"/>
  <c r="BU321" i="7"/>
  <c r="BO321" i="7"/>
  <c r="BN321" i="7"/>
  <c r="BM321" i="7"/>
  <c r="BL321" i="7"/>
  <c r="BK321" i="7"/>
  <c r="BJ321" i="7"/>
  <c r="BI321" i="7"/>
  <c r="BH321" i="7"/>
  <c r="BG321" i="7"/>
  <c r="BF321" i="7"/>
  <c r="BE321" i="7"/>
  <c r="BD321" i="7"/>
  <c r="BC321" i="7"/>
  <c r="BB321" i="7"/>
  <c r="BA321" i="7"/>
  <c r="AZ321" i="7"/>
  <c r="AY321" i="7"/>
  <c r="AX321" i="7"/>
  <c r="AW321" i="7"/>
  <c r="AV321" i="7"/>
  <c r="AU321" i="7"/>
  <c r="AT321" i="7"/>
  <c r="AS321" i="7"/>
  <c r="AR321" i="7"/>
  <c r="AQ321" i="7"/>
  <c r="AP321" i="7"/>
  <c r="AO321" i="7"/>
  <c r="AN321" i="7"/>
  <c r="AM321" i="7"/>
  <c r="AL321" i="7"/>
  <c r="AK321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V321" i="7"/>
  <c r="U321" i="7"/>
  <c r="T321" i="7"/>
  <c r="S321" i="7"/>
  <c r="R321" i="7"/>
  <c r="Q321" i="7"/>
  <c r="P321" i="7"/>
  <c r="O321" i="7"/>
  <c r="N321" i="7"/>
  <c r="M321" i="7"/>
  <c r="L321" i="7"/>
  <c r="CA320" i="7"/>
  <c r="BX320" i="7"/>
  <c r="BW320" i="7"/>
  <c r="BV320" i="7"/>
  <c r="BU320" i="7"/>
  <c r="BN320" i="7"/>
  <c r="BM320" i="7"/>
  <c r="BL320" i="7"/>
  <c r="BK320" i="7"/>
  <c r="BI320" i="7"/>
  <c r="BH320" i="7"/>
  <c r="BG320" i="7"/>
  <c r="BF320" i="7"/>
  <c r="BD320" i="7"/>
  <c r="BC320" i="7"/>
  <c r="BB320" i="7"/>
  <c r="BA320" i="7"/>
  <c r="AY320" i="7"/>
  <c r="AX320" i="7"/>
  <c r="AW320" i="7"/>
  <c r="AV320" i="7"/>
  <c r="AT320" i="7"/>
  <c r="AS320" i="7"/>
  <c r="AR320" i="7"/>
  <c r="AQ320" i="7"/>
  <c r="AO320" i="7"/>
  <c r="AN320" i="7"/>
  <c r="AM320" i="7"/>
  <c r="AL320" i="7"/>
  <c r="AJ320" i="7"/>
  <c r="AI320" i="7"/>
  <c r="AH320" i="7"/>
  <c r="AG320" i="7"/>
  <c r="AE320" i="7"/>
  <c r="AD320" i="7"/>
  <c r="AC320" i="7"/>
  <c r="AB320" i="7"/>
  <c r="Z320" i="7"/>
  <c r="Y320" i="7"/>
  <c r="X320" i="7"/>
  <c r="W320" i="7"/>
  <c r="U320" i="7"/>
  <c r="T320" i="7"/>
  <c r="S320" i="7"/>
  <c r="R320" i="7"/>
  <c r="P320" i="7"/>
  <c r="O320" i="7"/>
  <c r="N320" i="7"/>
  <c r="M320" i="7"/>
  <c r="CA319" i="7"/>
  <c r="BX319" i="7"/>
  <c r="BW319" i="7"/>
  <c r="BV319" i="7"/>
  <c r="BU319" i="7"/>
  <c r="BO319" i="7"/>
  <c r="BN319" i="7"/>
  <c r="BM319" i="7"/>
  <c r="BL319" i="7"/>
  <c r="BK319" i="7"/>
  <c r="BJ319" i="7"/>
  <c r="BI319" i="7"/>
  <c r="BH319" i="7"/>
  <c r="BG319" i="7"/>
  <c r="BF319" i="7"/>
  <c r="BE319" i="7"/>
  <c r="BD319" i="7"/>
  <c r="BC319" i="7"/>
  <c r="BB319" i="7"/>
  <c r="BA319" i="7"/>
  <c r="AZ319" i="7"/>
  <c r="AY319" i="7"/>
  <c r="AX319" i="7"/>
  <c r="AW319" i="7"/>
  <c r="AV319" i="7"/>
  <c r="AU319" i="7"/>
  <c r="AT319" i="7"/>
  <c r="AS319" i="7"/>
  <c r="AR319" i="7"/>
  <c r="AQ319" i="7"/>
  <c r="AP319" i="7"/>
  <c r="AO319" i="7"/>
  <c r="AN319" i="7"/>
  <c r="AM319" i="7"/>
  <c r="AL319" i="7"/>
  <c r="AK319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V319" i="7"/>
  <c r="U319" i="7"/>
  <c r="T319" i="7"/>
  <c r="S319" i="7"/>
  <c r="R319" i="7"/>
  <c r="Q319" i="7"/>
  <c r="P319" i="7"/>
  <c r="O319" i="7"/>
  <c r="N319" i="7"/>
  <c r="M319" i="7"/>
  <c r="L319" i="7"/>
  <c r="CA318" i="7"/>
  <c r="BX318" i="7"/>
  <c r="BW318" i="7"/>
  <c r="BV318" i="7"/>
  <c r="BU318" i="7"/>
  <c r="BO318" i="7"/>
  <c r="BN318" i="7"/>
  <c r="BM318" i="7"/>
  <c r="BL318" i="7"/>
  <c r="BK318" i="7"/>
  <c r="BJ318" i="7"/>
  <c r="BI318" i="7"/>
  <c r="BH318" i="7"/>
  <c r="BG318" i="7"/>
  <c r="BF318" i="7"/>
  <c r="BE318" i="7"/>
  <c r="BD318" i="7"/>
  <c r="BC318" i="7"/>
  <c r="BB318" i="7"/>
  <c r="BA318" i="7"/>
  <c r="AZ318" i="7"/>
  <c r="AY318" i="7"/>
  <c r="AX318" i="7"/>
  <c r="AW318" i="7"/>
  <c r="AV318" i="7"/>
  <c r="AU318" i="7"/>
  <c r="AT318" i="7"/>
  <c r="AS318" i="7"/>
  <c r="AR318" i="7"/>
  <c r="AQ318" i="7"/>
  <c r="AP318" i="7"/>
  <c r="AO318" i="7"/>
  <c r="AN318" i="7"/>
  <c r="AM318" i="7"/>
  <c r="AL318" i="7"/>
  <c r="AK318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V318" i="7"/>
  <c r="U318" i="7"/>
  <c r="T318" i="7"/>
  <c r="S318" i="7"/>
  <c r="R318" i="7"/>
  <c r="Q318" i="7"/>
  <c r="P318" i="7"/>
  <c r="O318" i="7"/>
  <c r="N318" i="7"/>
  <c r="M318" i="7"/>
  <c r="L318" i="7"/>
  <c r="CA317" i="7"/>
  <c r="BX317" i="7"/>
  <c r="BW317" i="7"/>
  <c r="BV317" i="7"/>
  <c r="BU317" i="7"/>
  <c r="BO317" i="7"/>
  <c r="BN317" i="7"/>
  <c r="BM317" i="7"/>
  <c r="BL317" i="7"/>
  <c r="BK317" i="7"/>
  <c r="BJ317" i="7"/>
  <c r="BI317" i="7"/>
  <c r="BH317" i="7"/>
  <c r="BG317" i="7"/>
  <c r="BF317" i="7"/>
  <c r="BE317" i="7"/>
  <c r="BD317" i="7"/>
  <c r="BC317" i="7"/>
  <c r="BB317" i="7"/>
  <c r="BA317" i="7"/>
  <c r="AZ317" i="7"/>
  <c r="AY317" i="7"/>
  <c r="AX317" i="7"/>
  <c r="AW317" i="7"/>
  <c r="AV317" i="7"/>
  <c r="AU317" i="7"/>
  <c r="AT317" i="7"/>
  <c r="AS317" i="7"/>
  <c r="AR317" i="7"/>
  <c r="AQ317" i="7"/>
  <c r="AP317" i="7"/>
  <c r="AO317" i="7"/>
  <c r="AN317" i="7"/>
  <c r="AM317" i="7"/>
  <c r="AL317" i="7"/>
  <c r="AK317" i="7"/>
  <c r="AJ317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W317" i="7"/>
  <c r="V317" i="7"/>
  <c r="U317" i="7"/>
  <c r="T317" i="7"/>
  <c r="S317" i="7"/>
  <c r="R317" i="7"/>
  <c r="Q317" i="7"/>
  <c r="P317" i="7"/>
  <c r="O317" i="7"/>
  <c r="N317" i="7"/>
  <c r="M317" i="7"/>
  <c r="L317" i="7"/>
  <c r="CA316" i="7"/>
  <c r="BX316" i="7"/>
  <c r="BW316" i="7"/>
  <c r="BV316" i="7"/>
  <c r="BU316" i="7"/>
  <c r="BN316" i="7"/>
  <c r="BM316" i="7"/>
  <c r="BL316" i="7"/>
  <c r="BK316" i="7"/>
  <c r="BI316" i="7"/>
  <c r="BH316" i="7"/>
  <c r="BG316" i="7"/>
  <c r="BF316" i="7"/>
  <c r="BD316" i="7"/>
  <c r="BC316" i="7"/>
  <c r="BB316" i="7"/>
  <c r="BA316" i="7"/>
  <c r="AY316" i="7"/>
  <c r="AX316" i="7"/>
  <c r="AW316" i="7"/>
  <c r="AV316" i="7"/>
  <c r="AT316" i="7"/>
  <c r="AS316" i="7"/>
  <c r="AR316" i="7"/>
  <c r="AQ316" i="7"/>
  <c r="AO316" i="7"/>
  <c r="AN316" i="7"/>
  <c r="AM316" i="7"/>
  <c r="AL316" i="7"/>
  <c r="AJ316" i="7"/>
  <c r="AI316" i="7"/>
  <c r="AH316" i="7"/>
  <c r="AG316" i="7"/>
  <c r="AE316" i="7"/>
  <c r="AD316" i="7"/>
  <c r="AC316" i="7"/>
  <c r="AB316" i="7"/>
  <c r="Z316" i="7"/>
  <c r="Y316" i="7"/>
  <c r="X316" i="7"/>
  <c r="W316" i="7"/>
  <c r="U316" i="7"/>
  <c r="T316" i="7"/>
  <c r="S316" i="7"/>
  <c r="R316" i="7"/>
  <c r="P316" i="7"/>
  <c r="O316" i="7"/>
  <c r="N316" i="7"/>
  <c r="M316" i="7"/>
  <c r="CA315" i="7"/>
  <c r="BX315" i="7"/>
  <c r="BW315" i="7"/>
  <c r="BV315" i="7"/>
  <c r="BU315" i="7"/>
  <c r="BO315" i="7"/>
  <c r="BN315" i="7"/>
  <c r="BM315" i="7"/>
  <c r="BL315" i="7"/>
  <c r="BK315" i="7"/>
  <c r="BJ315" i="7"/>
  <c r="BI315" i="7"/>
  <c r="BH315" i="7"/>
  <c r="BG315" i="7"/>
  <c r="BF315" i="7"/>
  <c r="BE315" i="7"/>
  <c r="BD315" i="7"/>
  <c r="BC315" i="7"/>
  <c r="BB315" i="7"/>
  <c r="BA315" i="7"/>
  <c r="AZ315" i="7"/>
  <c r="AY315" i="7"/>
  <c r="AX315" i="7"/>
  <c r="AW315" i="7"/>
  <c r="AV315" i="7"/>
  <c r="AU315" i="7"/>
  <c r="AT315" i="7"/>
  <c r="AS315" i="7"/>
  <c r="AR315" i="7"/>
  <c r="AQ315" i="7"/>
  <c r="AP315" i="7"/>
  <c r="AO315" i="7"/>
  <c r="AN315" i="7"/>
  <c r="AM315" i="7"/>
  <c r="AL315" i="7"/>
  <c r="AK315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V315" i="7"/>
  <c r="U315" i="7"/>
  <c r="T315" i="7"/>
  <c r="S315" i="7"/>
  <c r="R315" i="7"/>
  <c r="Q315" i="7"/>
  <c r="P315" i="7"/>
  <c r="O315" i="7"/>
  <c r="N315" i="7"/>
  <c r="M315" i="7"/>
  <c r="L315" i="7"/>
  <c r="CA314" i="7"/>
  <c r="BX314" i="7"/>
  <c r="BW314" i="7"/>
  <c r="BV314" i="7"/>
  <c r="BU314" i="7"/>
  <c r="BO314" i="7"/>
  <c r="BN314" i="7"/>
  <c r="BM314" i="7"/>
  <c r="BL314" i="7"/>
  <c r="BK314" i="7"/>
  <c r="BJ314" i="7"/>
  <c r="BI314" i="7"/>
  <c r="BH314" i="7"/>
  <c r="BG314" i="7"/>
  <c r="BF314" i="7"/>
  <c r="BE314" i="7"/>
  <c r="BD314" i="7"/>
  <c r="BC314" i="7"/>
  <c r="BB314" i="7"/>
  <c r="BA314" i="7"/>
  <c r="AZ314" i="7"/>
  <c r="AY314" i="7"/>
  <c r="AX314" i="7"/>
  <c r="AW314" i="7"/>
  <c r="AV314" i="7"/>
  <c r="AU314" i="7"/>
  <c r="AT314" i="7"/>
  <c r="AS314" i="7"/>
  <c r="AR314" i="7"/>
  <c r="AQ314" i="7"/>
  <c r="AP314" i="7"/>
  <c r="AO314" i="7"/>
  <c r="AN314" i="7"/>
  <c r="AM314" i="7"/>
  <c r="AL314" i="7"/>
  <c r="AK314" i="7"/>
  <c r="AJ314" i="7"/>
  <c r="AI314" i="7"/>
  <c r="AH314" i="7"/>
  <c r="AG314" i="7"/>
  <c r="AF314" i="7"/>
  <c r="AE314" i="7"/>
  <c r="AD314" i="7"/>
  <c r="AC314" i="7"/>
  <c r="AB314" i="7"/>
  <c r="AA314" i="7"/>
  <c r="Z314" i="7"/>
  <c r="Y314" i="7"/>
  <c r="X314" i="7"/>
  <c r="W314" i="7"/>
  <c r="V314" i="7"/>
  <c r="U314" i="7"/>
  <c r="T314" i="7"/>
  <c r="S314" i="7"/>
  <c r="R314" i="7"/>
  <c r="Q314" i="7"/>
  <c r="P314" i="7"/>
  <c r="O314" i="7"/>
  <c r="N314" i="7"/>
  <c r="M314" i="7"/>
  <c r="L314" i="7"/>
  <c r="CA313" i="7"/>
  <c r="BX313" i="7"/>
  <c r="BW313" i="7"/>
  <c r="BV313" i="7"/>
  <c r="BU313" i="7"/>
  <c r="BO313" i="7"/>
  <c r="BN313" i="7"/>
  <c r="BM313" i="7"/>
  <c r="BL313" i="7"/>
  <c r="BK313" i="7"/>
  <c r="BJ313" i="7"/>
  <c r="BI313" i="7"/>
  <c r="BH313" i="7"/>
  <c r="BG313" i="7"/>
  <c r="BF313" i="7"/>
  <c r="BE313" i="7"/>
  <c r="BD313" i="7"/>
  <c r="BC313" i="7"/>
  <c r="BB313" i="7"/>
  <c r="BA313" i="7"/>
  <c r="AZ313" i="7"/>
  <c r="AY313" i="7"/>
  <c r="AX313" i="7"/>
  <c r="AW313" i="7"/>
  <c r="AV313" i="7"/>
  <c r="AU313" i="7"/>
  <c r="AT313" i="7"/>
  <c r="AS313" i="7"/>
  <c r="AR313" i="7"/>
  <c r="AQ313" i="7"/>
  <c r="AP313" i="7"/>
  <c r="AO313" i="7"/>
  <c r="AN313" i="7"/>
  <c r="AM313" i="7"/>
  <c r="AL313" i="7"/>
  <c r="AK313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V313" i="7"/>
  <c r="U313" i="7"/>
  <c r="T313" i="7"/>
  <c r="S313" i="7"/>
  <c r="R313" i="7"/>
  <c r="Q313" i="7"/>
  <c r="P313" i="7"/>
  <c r="O313" i="7"/>
  <c r="N313" i="7"/>
  <c r="M313" i="7"/>
  <c r="L313" i="7"/>
  <c r="CA312" i="7"/>
  <c r="BX312" i="7"/>
  <c r="BW312" i="7"/>
  <c r="BV312" i="7"/>
  <c r="BU312" i="7"/>
  <c r="BN312" i="7"/>
  <c r="BM312" i="7"/>
  <c r="BL312" i="7"/>
  <c r="BK312" i="7"/>
  <c r="BI312" i="7"/>
  <c r="BH312" i="7"/>
  <c r="BG312" i="7"/>
  <c r="BF312" i="7"/>
  <c r="BD312" i="7"/>
  <c r="BC312" i="7"/>
  <c r="BB312" i="7"/>
  <c r="BA312" i="7"/>
  <c r="AY312" i="7"/>
  <c r="AX312" i="7"/>
  <c r="AW312" i="7"/>
  <c r="AV312" i="7"/>
  <c r="AT312" i="7"/>
  <c r="AS312" i="7"/>
  <c r="AR312" i="7"/>
  <c r="AQ312" i="7"/>
  <c r="AO312" i="7"/>
  <c r="AN312" i="7"/>
  <c r="AM312" i="7"/>
  <c r="AL312" i="7"/>
  <c r="AJ312" i="7"/>
  <c r="AI312" i="7"/>
  <c r="AH312" i="7"/>
  <c r="AG312" i="7"/>
  <c r="AE312" i="7"/>
  <c r="AD312" i="7"/>
  <c r="AC312" i="7"/>
  <c r="AB312" i="7"/>
  <c r="Z312" i="7"/>
  <c r="Y312" i="7"/>
  <c r="X312" i="7"/>
  <c r="W312" i="7"/>
  <c r="U312" i="7"/>
  <c r="T312" i="7"/>
  <c r="S312" i="7"/>
  <c r="R312" i="7"/>
  <c r="P312" i="7"/>
  <c r="O312" i="7"/>
  <c r="N312" i="7"/>
  <c r="M312" i="7"/>
  <c r="CA311" i="7"/>
  <c r="BX311" i="7"/>
  <c r="BW311" i="7"/>
  <c r="BV311" i="7"/>
  <c r="BU311" i="7"/>
  <c r="BO311" i="7"/>
  <c r="BN311" i="7"/>
  <c r="BM311" i="7"/>
  <c r="BL311" i="7"/>
  <c r="BK311" i="7"/>
  <c r="BJ311" i="7"/>
  <c r="BI311" i="7"/>
  <c r="BH311" i="7"/>
  <c r="BG311" i="7"/>
  <c r="BF311" i="7"/>
  <c r="BE311" i="7"/>
  <c r="BD311" i="7"/>
  <c r="BC311" i="7"/>
  <c r="BB311" i="7"/>
  <c r="BA311" i="7"/>
  <c r="AZ311" i="7"/>
  <c r="AY311" i="7"/>
  <c r="AX311" i="7"/>
  <c r="AW311" i="7"/>
  <c r="AV311" i="7"/>
  <c r="AU311" i="7"/>
  <c r="AT311" i="7"/>
  <c r="AS311" i="7"/>
  <c r="AR311" i="7"/>
  <c r="AQ311" i="7"/>
  <c r="AP311" i="7"/>
  <c r="AO311" i="7"/>
  <c r="AN311" i="7"/>
  <c r="AM311" i="7"/>
  <c r="AL311" i="7"/>
  <c r="AK311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V311" i="7"/>
  <c r="U311" i="7"/>
  <c r="T311" i="7"/>
  <c r="S311" i="7"/>
  <c r="R311" i="7"/>
  <c r="Q311" i="7"/>
  <c r="P311" i="7"/>
  <c r="O311" i="7"/>
  <c r="N311" i="7"/>
  <c r="M311" i="7"/>
  <c r="L311" i="7"/>
  <c r="CA310" i="7"/>
  <c r="BX310" i="7"/>
  <c r="BW310" i="7"/>
  <c r="BV310" i="7"/>
  <c r="BU310" i="7"/>
  <c r="BO310" i="7"/>
  <c r="BN310" i="7"/>
  <c r="BM310" i="7"/>
  <c r="BL310" i="7"/>
  <c r="BK310" i="7"/>
  <c r="BJ310" i="7"/>
  <c r="BI310" i="7"/>
  <c r="BH310" i="7"/>
  <c r="BG310" i="7"/>
  <c r="BF310" i="7"/>
  <c r="BE310" i="7"/>
  <c r="BD310" i="7"/>
  <c r="BC310" i="7"/>
  <c r="BB310" i="7"/>
  <c r="BA310" i="7"/>
  <c r="AZ310" i="7"/>
  <c r="AY310" i="7"/>
  <c r="AX310" i="7"/>
  <c r="AW310" i="7"/>
  <c r="AV310" i="7"/>
  <c r="AU310" i="7"/>
  <c r="AT310" i="7"/>
  <c r="AS310" i="7"/>
  <c r="AR310" i="7"/>
  <c r="AQ310" i="7"/>
  <c r="AP310" i="7"/>
  <c r="AO310" i="7"/>
  <c r="AN310" i="7"/>
  <c r="AM310" i="7"/>
  <c r="AL310" i="7"/>
  <c r="AK310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V310" i="7"/>
  <c r="U310" i="7"/>
  <c r="T310" i="7"/>
  <c r="S310" i="7"/>
  <c r="R310" i="7"/>
  <c r="Q310" i="7"/>
  <c r="P310" i="7"/>
  <c r="O310" i="7"/>
  <c r="N310" i="7"/>
  <c r="M310" i="7"/>
  <c r="L310" i="7"/>
  <c r="CA309" i="7"/>
  <c r="BX309" i="7"/>
  <c r="BW309" i="7"/>
  <c r="BV309" i="7"/>
  <c r="BU309" i="7"/>
  <c r="BO309" i="7"/>
  <c r="BN309" i="7"/>
  <c r="BM309" i="7"/>
  <c r="BL309" i="7"/>
  <c r="BK309" i="7"/>
  <c r="BJ309" i="7"/>
  <c r="BI309" i="7"/>
  <c r="BH309" i="7"/>
  <c r="BG309" i="7"/>
  <c r="BF309" i="7"/>
  <c r="BE309" i="7"/>
  <c r="BD309" i="7"/>
  <c r="BC309" i="7"/>
  <c r="BB309" i="7"/>
  <c r="BA309" i="7"/>
  <c r="AZ309" i="7"/>
  <c r="AY309" i="7"/>
  <c r="AX309" i="7"/>
  <c r="AW309" i="7"/>
  <c r="AV309" i="7"/>
  <c r="AU309" i="7"/>
  <c r="AT309" i="7"/>
  <c r="AS309" i="7"/>
  <c r="AR309" i="7"/>
  <c r="AQ309" i="7"/>
  <c r="AP309" i="7"/>
  <c r="AO309" i="7"/>
  <c r="AN309" i="7"/>
  <c r="AM309" i="7"/>
  <c r="AL309" i="7"/>
  <c r="AK309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V309" i="7"/>
  <c r="U309" i="7"/>
  <c r="T309" i="7"/>
  <c r="S309" i="7"/>
  <c r="R309" i="7"/>
  <c r="Q309" i="7"/>
  <c r="P309" i="7"/>
  <c r="O309" i="7"/>
  <c r="N309" i="7"/>
  <c r="M309" i="7"/>
  <c r="L309" i="7"/>
  <c r="CA308" i="7"/>
  <c r="BX308" i="7"/>
  <c r="BW308" i="7"/>
  <c r="BV308" i="7"/>
  <c r="BU308" i="7"/>
  <c r="BN308" i="7"/>
  <c r="BM308" i="7"/>
  <c r="BL308" i="7"/>
  <c r="BK308" i="7"/>
  <c r="BI308" i="7"/>
  <c r="BH308" i="7"/>
  <c r="BG308" i="7"/>
  <c r="BF308" i="7"/>
  <c r="BD308" i="7"/>
  <c r="BC308" i="7"/>
  <c r="BB308" i="7"/>
  <c r="BA308" i="7"/>
  <c r="AY308" i="7"/>
  <c r="AX308" i="7"/>
  <c r="AW308" i="7"/>
  <c r="AV308" i="7"/>
  <c r="AT308" i="7"/>
  <c r="AS308" i="7"/>
  <c r="AR308" i="7"/>
  <c r="AQ308" i="7"/>
  <c r="AO308" i="7"/>
  <c r="AN308" i="7"/>
  <c r="AM308" i="7"/>
  <c r="AL308" i="7"/>
  <c r="AJ308" i="7"/>
  <c r="AI308" i="7"/>
  <c r="AH308" i="7"/>
  <c r="AG308" i="7"/>
  <c r="AE308" i="7"/>
  <c r="AD308" i="7"/>
  <c r="AC308" i="7"/>
  <c r="AB308" i="7"/>
  <c r="Z308" i="7"/>
  <c r="Y308" i="7"/>
  <c r="X308" i="7"/>
  <c r="W308" i="7"/>
  <c r="U308" i="7"/>
  <c r="T308" i="7"/>
  <c r="S308" i="7"/>
  <c r="R308" i="7"/>
  <c r="P308" i="7"/>
  <c r="O308" i="7"/>
  <c r="N308" i="7"/>
  <c r="M308" i="7"/>
  <c r="CA307" i="7"/>
  <c r="BX307" i="7"/>
  <c r="BW307" i="7"/>
  <c r="BV307" i="7"/>
  <c r="BU307" i="7"/>
  <c r="BO307" i="7"/>
  <c r="BN307" i="7"/>
  <c r="BM307" i="7"/>
  <c r="BL307" i="7"/>
  <c r="BK307" i="7"/>
  <c r="BJ307" i="7"/>
  <c r="BI307" i="7"/>
  <c r="BH307" i="7"/>
  <c r="BG307" i="7"/>
  <c r="BF307" i="7"/>
  <c r="BE307" i="7"/>
  <c r="BD307" i="7"/>
  <c r="BC307" i="7"/>
  <c r="BB307" i="7"/>
  <c r="BA307" i="7"/>
  <c r="AZ307" i="7"/>
  <c r="AY307" i="7"/>
  <c r="AX307" i="7"/>
  <c r="AW307" i="7"/>
  <c r="AV307" i="7"/>
  <c r="AU307" i="7"/>
  <c r="AT307" i="7"/>
  <c r="AS307" i="7"/>
  <c r="AR307" i="7"/>
  <c r="AQ307" i="7"/>
  <c r="AP307" i="7"/>
  <c r="AO307" i="7"/>
  <c r="AN307" i="7"/>
  <c r="AM307" i="7"/>
  <c r="AL307" i="7"/>
  <c r="AK307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V307" i="7"/>
  <c r="U307" i="7"/>
  <c r="T307" i="7"/>
  <c r="S307" i="7"/>
  <c r="R307" i="7"/>
  <c r="Q307" i="7"/>
  <c r="P307" i="7"/>
  <c r="O307" i="7"/>
  <c r="N307" i="7"/>
  <c r="M307" i="7"/>
  <c r="L307" i="7"/>
  <c r="CA306" i="7"/>
  <c r="BX306" i="7"/>
  <c r="BW306" i="7"/>
  <c r="BV306" i="7"/>
  <c r="BU306" i="7"/>
  <c r="BO306" i="7"/>
  <c r="BN306" i="7"/>
  <c r="BM306" i="7"/>
  <c r="BL306" i="7"/>
  <c r="BK306" i="7"/>
  <c r="BJ306" i="7"/>
  <c r="BI306" i="7"/>
  <c r="BH306" i="7"/>
  <c r="BG306" i="7"/>
  <c r="BF306" i="7"/>
  <c r="BE306" i="7"/>
  <c r="BD306" i="7"/>
  <c r="BC306" i="7"/>
  <c r="BB306" i="7"/>
  <c r="BA306" i="7"/>
  <c r="AZ306" i="7"/>
  <c r="AY306" i="7"/>
  <c r="AX306" i="7"/>
  <c r="AW306" i="7"/>
  <c r="AV306" i="7"/>
  <c r="AU306" i="7"/>
  <c r="AT306" i="7"/>
  <c r="AS306" i="7"/>
  <c r="AR306" i="7"/>
  <c r="AQ306" i="7"/>
  <c r="AP306" i="7"/>
  <c r="AO306" i="7"/>
  <c r="AN306" i="7"/>
  <c r="AM306" i="7"/>
  <c r="AL306" i="7"/>
  <c r="AK306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V306" i="7"/>
  <c r="U306" i="7"/>
  <c r="T306" i="7"/>
  <c r="S306" i="7"/>
  <c r="R306" i="7"/>
  <c r="Q306" i="7"/>
  <c r="P306" i="7"/>
  <c r="O306" i="7"/>
  <c r="N306" i="7"/>
  <c r="M306" i="7"/>
  <c r="L306" i="7"/>
  <c r="CA305" i="7"/>
  <c r="BX305" i="7"/>
  <c r="BW305" i="7"/>
  <c r="BV305" i="7"/>
  <c r="BU305" i="7"/>
  <c r="BO305" i="7"/>
  <c r="BN305" i="7"/>
  <c r="BM305" i="7"/>
  <c r="BL305" i="7"/>
  <c r="BK305" i="7"/>
  <c r="BJ305" i="7"/>
  <c r="BI305" i="7"/>
  <c r="BH305" i="7"/>
  <c r="BG305" i="7"/>
  <c r="BF305" i="7"/>
  <c r="BE305" i="7"/>
  <c r="BD305" i="7"/>
  <c r="BC305" i="7"/>
  <c r="BB305" i="7"/>
  <c r="BA305" i="7"/>
  <c r="AZ305" i="7"/>
  <c r="AY305" i="7"/>
  <c r="AX305" i="7"/>
  <c r="AW305" i="7"/>
  <c r="AV305" i="7"/>
  <c r="AU305" i="7"/>
  <c r="AT305" i="7"/>
  <c r="AS305" i="7"/>
  <c r="AR305" i="7"/>
  <c r="AQ305" i="7"/>
  <c r="AP305" i="7"/>
  <c r="AO305" i="7"/>
  <c r="AN305" i="7"/>
  <c r="AM305" i="7"/>
  <c r="AL305" i="7"/>
  <c r="AK305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V305" i="7"/>
  <c r="U305" i="7"/>
  <c r="T305" i="7"/>
  <c r="S305" i="7"/>
  <c r="R305" i="7"/>
  <c r="Q305" i="7"/>
  <c r="P305" i="7"/>
  <c r="O305" i="7"/>
  <c r="N305" i="7"/>
  <c r="M305" i="7"/>
  <c r="L305" i="7"/>
  <c r="CA304" i="7"/>
  <c r="BX304" i="7"/>
  <c r="BW304" i="7"/>
  <c r="BV304" i="7"/>
  <c r="BU304" i="7"/>
  <c r="BN304" i="7"/>
  <c r="BM304" i="7"/>
  <c r="BL304" i="7"/>
  <c r="BK304" i="7"/>
  <c r="BI304" i="7"/>
  <c r="BH304" i="7"/>
  <c r="BG304" i="7"/>
  <c r="BF304" i="7"/>
  <c r="BD304" i="7"/>
  <c r="BC304" i="7"/>
  <c r="BB304" i="7"/>
  <c r="BA304" i="7"/>
  <c r="AY304" i="7"/>
  <c r="AX304" i="7"/>
  <c r="AW304" i="7"/>
  <c r="AV304" i="7"/>
  <c r="AT304" i="7"/>
  <c r="AS304" i="7"/>
  <c r="AR304" i="7"/>
  <c r="AQ304" i="7"/>
  <c r="AO304" i="7"/>
  <c r="AN304" i="7"/>
  <c r="AM304" i="7"/>
  <c r="AL304" i="7"/>
  <c r="AJ304" i="7"/>
  <c r="AI304" i="7"/>
  <c r="AH304" i="7"/>
  <c r="AG304" i="7"/>
  <c r="AE304" i="7"/>
  <c r="AD304" i="7"/>
  <c r="AC304" i="7"/>
  <c r="AB304" i="7"/>
  <c r="Z304" i="7"/>
  <c r="Y304" i="7"/>
  <c r="X304" i="7"/>
  <c r="W304" i="7"/>
  <c r="U304" i="7"/>
  <c r="T304" i="7"/>
  <c r="S304" i="7"/>
  <c r="R304" i="7"/>
  <c r="P304" i="7"/>
  <c r="O304" i="7"/>
  <c r="N304" i="7"/>
  <c r="M304" i="7"/>
  <c r="CA303" i="7"/>
  <c r="BX303" i="7"/>
  <c r="BW303" i="7"/>
  <c r="BV303" i="7"/>
  <c r="BU303" i="7"/>
  <c r="BO303" i="7"/>
  <c r="BN303" i="7"/>
  <c r="BM303" i="7"/>
  <c r="BL303" i="7"/>
  <c r="BK303" i="7"/>
  <c r="BJ303" i="7"/>
  <c r="BI303" i="7"/>
  <c r="BH303" i="7"/>
  <c r="BG303" i="7"/>
  <c r="BF303" i="7"/>
  <c r="BE303" i="7"/>
  <c r="BD303" i="7"/>
  <c r="BC303" i="7"/>
  <c r="BB303" i="7"/>
  <c r="BA303" i="7"/>
  <c r="AZ303" i="7"/>
  <c r="AY303" i="7"/>
  <c r="AX303" i="7"/>
  <c r="AW303" i="7"/>
  <c r="AV303" i="7"/>
  <c r="AU303" i="7"/>
  <c r="AT303" i="7"/>
  <c r="AS303" i="7"/>
  <c r="AR303" i="7"/>
  <c r="AQ303" i="7"/>
  <c r="AP303" i="7"/>
  <c r="AO303" i="7"/>
  <c r="AN303" i="7"/>
  <c r="AM303" i="7"/>
  <c r="AL303" i="7"/>
  <c r="AK303" i="7"/>
  <c r="AJ303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W303" i="7"/>
  <c r="V303" i="7"/>
  <c r="U303" i="7"/>
  <c r="T303" i="7"/>
  <c r="S303" i="7"/>
  <c r="R303" i="7"/>
  <c r="Q303" i="7"/>
  <c r="P303" i="7"/>
  <c r="O303" i="7"/>
  <c r="N303" i="7"/>
  <c r="M303" i="7"/>
  <c r="L303" i="7"/>
  <c r="CA302" i="7"/>
  <c r="BX302" i="7"/>
  <c r="BW302" i="7"/>
  <c r="BV302" i="7"/>
  <c r="BU302" i="7"/>
  <c r="BO302" i="7"/>
  <c r="BN302" i="7"/>
  <c r="BM302" i="7"/>
  <c r="BL302" i="7"/>
  <c r="BK302" i="7"/>
  <c r="BJ302" i="7"/>
  <c r="BI302" i="7"/>
  <c r="BH302" i="7"/>
  <c r="BG302" i="7"/>
  <c r="BF302" i="7"/>
  <c r="BE302" i="7"/>
  <c r="BD302" i="7"/>
  <c r="BC302" i="7"/>
  <c r="BB302" i="7"/>
  <c r="BA302" i="7"/>
  <c r="AZ302" i="7"/>
  <c r="AY302" i="7"/>
  <c r="AX302" i="7"/>
  <c r="AW302" i="7"/>
  <c r="AV302" i="7"/>
  <c r="AU302" i="7"/>
  <c r="AT302" i="7"/>
  <c r="AS302" i="7"/>
  <c r="AR302" i="7"/>
  <c r="AQ302" i="7"/>
  <c r="AP302" i="7"/>
  <c r="AO302" i="7"/>
  <c r="AN302" i="7"/>
  <c r="AM302" i="7"/>
  <c r="AL302" i="7"/>
  <c r="AK302" i="7"/>
  <c r="AJ302" i="7"/>
  <c r="AI302" i="7"/>
  <c r="AH302" i="7"/>
  <c r="AG302" i="7"/>
  <c r="AF302" i="7"/>
  <c r="AE302" i="7"/>
  <c r="AD302" i="7"/>
  <c r="AC302" i="7"/>
  <c r="AB302" i="7"/>
  <c r="AA302" i="7"/>
  <c r="Z302" i="7"/>
  <c r="Y302" i="7"/>
  <c r="X302" i="7"/>
  <c r="W302" i="7"/>
  <c r="V302" i="7"/>
  <c r="U302" i="7"/>
  <c r="T302" i="7"/>
  <c r="S302" i="7"/>
  <c r="R302" i="7"/>
  <c r="Q302" i="7"/>
  <c r="P302" i="7"/>
  <c r="O302" i="7"/>
  <c r="N302" i="7"/>
  <c r="M302" i="7"/>
  <c r="L302" i="7"/>
  <c r="CA301" i="7"/>
  <c r="BX301" i="7"/>
  <c r="BW301" i="7"/>
  <c r="BV301" i="7"/>
  <c r="BU301" i="7"/>
  <c r="BO301" i="7"/>
  <c r="BN301" i="7"/>
  <c r="BM301" i="7"/>
  <c r="BL301" i="7"/>
  <c r="BK301" i="7"/>
  <c r="BJ301" i="7"/>
  <c r="BI301" i="7"/>
  <c r="BH301" i="7"/>
  <c r="BG301" i="7"/>
  <c r="BF301" i="7"/>
  <c r="BE301" i="7"/>
  <c r="BD301" i="7"/>
  <c r="BC301" i="7"/>
  <c r="BB301" i="7"/>
  <c r="BA301" i="7"/>
  <c r="AZ301" i="7"/>
  <c r="AY301" i="7"/>
  <c r="AX301" i="7"/>
  <c r="AW301" i="7"/>
  <c r="AV301" i="7"/>
  <c r="AU301" i="7"/>
  <c r="AT301" i="7"/>
  <c r="AS301" i="7"/>
  <c r="AR301" i="7"/>
  <c r="AQ301" i="7"/>
  <c r="AP301" i="7"/>
  <c r="AO301" i="7"/>
  <c r="AN301" i="7"/>
  <c r="AM301" i="7"/>
  <c r="AL301" i="7"/>
  <c r="AK301" i="7"/>
  <c r="AJ301" i="7"/>
  <c r="AI301" i="7"/>
  <c r="AH301" i="7"/>
  <c r="AG301" i="7"/>
  <c r="AF301" i="7"/>
  <c r="AE301" i="7"/>
  <c r="AD301" i="7"/>
  <c r="AC301" i="7"/>
  <c r="AB301" i="7"/>
  <c r="AA301" i="7"/>
  <c r="Z301" i="7"/>
  <c r="Y301" i="7"/>
  <c r="X301" i="7"/>
  <c r="W301" i="7"/>
  <c r="V301" i="7"/>
  <c r="U301" i="7"/>
  <c r="T301" i="7"/>
  <c r="S301" i="7"/>
  <c r="R301" i="7"/>
  <c r="Q301" i="7"/>
  <c r="P301" i="7"/>
  <c r="O301" i="7"/>
  <c r="N301" i="7"/>
  <c r="M301" i="7"/>
  <c r="L301" i="7"/>
  <c r="CA300" i="7"/>
  <c r="BX300" i="7"/>
  <c r="BW300" i="7"/>
  <c r="BV300" i="7"/>
  <c r="BU300" i="7"/>
  <c r="BN300" i="7"/>
  <c r="BM300" i="7"/>
  <c r="BL300" i="7"/>
  <c r="BK300" i="7"/>
  <c r="BI300" i="7"/>
  <c r="BH300" i="7"/>
  <c r="BG300" i="7"/>
  <c r="BF300" i="7"/>
  <c r="BD300" i="7"/>
  <c r="BC300" i="7"/>
  <c r="BB300" i="7"/>
  <c r="BA300" i="7"/>
  <c r="AY300" i="7"/>
  <c r="AX300" i="7"/>
  <c r="AW300" i="7"/>
  <c r="AV300" i="7"/>
  <c r="AT300" i="7"/>
  <c r="AS300" i="7"/>
  <c r="AR300" i="7"/>
  <c r="AQ300" i="7"/>
  <c r="AO300" i="7"/>
  <c r="AN300" i="7"/>
  <c r="AM300" i="7"/>
  <c r="AL300" i="7"/>
  <c r="AJ300" i="7"/>
  <c r="AI300" i="7"/>
  <c r="AH300" i="7"/>
  <c r="AG300" i="7"/>
  <c r="AE300" i="7"/>
  <c r="AD300" i="7"/>
  <c r="AC300" i="7"/>
  <c r="AB300" i="7"/>
  <c r="Z300" i="7"/>
  <c r="Y300" i="7"/>
  <c r="X300" i="7"/>
  <c r="W300" i="7"/>
  <c r="U300" i="7"/>
  <c r="T300" i="7"/>
  <c r="S300" i="7"/>
  <c r="R300" i="7"/>
  <c r="P300" i="7"/>
  <c r="O300" i="7"/>
  <c r="N300" i="7"/>
  <c r="M300" i="7"/>
  <c r="CA299" i="7"/>
  <c r="BX299" i="7"/>
  <c r="BW299" i="7"/>
  <c r="BV299" i="7"/>
  <c r="BU299" i="7"/>
  <c r="BO299" i="7"/>
  <c r="BN299" i="7"/>
  <c r="BM299" i="7"/>
  <c r="BL299" i="7"/>
  <c r="BK299" i="7"/>
  <c r="BJ299" i="7"/>
  <c r="BI299" i="7"/>
  <c r="BH299" i="7"/>
  <c r="BG299" i="7"/>
  <c r="BF299" i="7"/>
  <c r="BE299" i="7"/>
  <c r="BD299" i="7"/>
  <c r="BC299" i="7"/>
  <c r="BB299" i="7"/>
  <c r="BA299" i="7"/>
  <c r="AZ299" i="7"/>
  <c r="AY299" i="7"/>
  <c r="AX299" i="7"/>
  <c r="AW299" i="7"/>
  <c r="AV299" i="7"/>
  <c r="AU299" i="7"/>
  <c r="AT299" i="7"/>
  <c r="AS299" i="7"/>
  <c r="AR299" i="7"/>
  <c r="AQ299" i="7"/>
  <c r="AP299" i="7"/>
  <c r="AO299" i="7"/>
  <c r="AN299" i="7"/>
  <c r="AM299" i="7"/>
  <c r="AL299" i="7"/>
  <c r="AK299" i="7"/>
  <c r="AJ299" i="7"/>
  <c r="AI299" i="7"/>
  <c r="AH299" i="7"/>
  <c r="AG299" i="7"/>
  <c r="AF299" i="7"/>
  <c r="AE299" i="7"/>
  <c r="AD299" i="7"/>
  <c r="AC299" i="7"/>
  <c r="AB299" i="7"/>
  <c r="AA299" i="7"/>
  <c r="Z299" i="7"/>
  <c r="Y299" i="7"/>
  <c r="X299" i="7"/>
  <c r="W299" i="7"/>
  <c r="V299" i="7"/>
  <c r="U299" i="7"/>
  <c r="T299" i="7"/>
  <c r="S299" i="7"/>
  <c r="R299" i="7"/>
  <c r="Q299" i="7"/>
  <c r="P299" i="7"/>
  <c r="O299" i="7"/>
  <c r="N299" i="7"/>
  <c r="M299" i="7"/>
  <c r="L299" i="7"/>
  <c r="CA298" i="7"/>
  <c r="BX298" i="7"/>
  <c r="BW298" i="7"/>
  <c r="BV298" i="7"/>
  <c r="BU298" i="7"/>
  <c r="BO298" i="7"/>
  <c r="BN298" i="7"/>
  <c r="BM298" i="7"/>
  <c r="BL298" i="7"/>
  <c r="BK298" i="7"/>
  <c r="BJ298" i="7"/>
  <c r="BI298" i="7"/>
  <c r="BH298" i="7"/>
  <c r="BG298" i="7"/>
  <c r="BF298" i="7"/>
  <c r="BE298" i="7"/>
  <c r="BD298" i="7"/>
  <c r="BC298" i="7"/>
  <c r="BB298" i="7"/>
  <c r="BA298" i="7"/>
  <c r="AZ298" i="7"/>
  <c r="AY298" i="7"/>
  <c r="AX298" i="7"/>
  <c r="AW298" i="7"/>
  <c r="AV298" i="7"/>
  <c r="AU298" i="7"/>
  <c r="AT298" i="7"/>
  <c r="AS298" i="7"/>
  <c r="AR298" i="7"/>
  <c r="AQ298" i="7"/>
  <c r="AP298" i="7"/>
  <c r="AO298" i="7"/>
  <c r="AN298" i="7"/>
  <c r="AM298" i="7"/>
  <c r="AL298" i="7"/>
  <c r="AK298" i="7"/>
  <c r="AJ298" i="7"/>
  <c r="AI298" i="7"/>
  <c r="AH298" i="7"/>
  <c r="AG298" i="7"/>
  <c r="AF298" i="7"/>
  <c r="AE298" i="7"/>
  <c r="AD298" i="7"/>
  <c r="AC298" i="7"/>
  <c r="AB298" i="7"/>
  <c r="AA298" i="7"/>
  <c r="Z298" i="7"/>
  <c r="Y298" i="7"/>
  <c r="X298" i="7"/>
  <c r="W298" i="7"/>
  <c r="V298" i="7"/>
  <c r="U298" i="7"/>
  <c r="T298" i="7"/>
  <c r="S298" i="7"/>
  <c r="R298" i="7"/>
  <c r="Q298" i="7"/>
  <c r="P298" i="7"/>
  <c r="O298" i="7"/>
  <c r="N298" i="7"/>
  <c r="M298" i="7"/>
  <c r="L298" i="7"/>
  <c r="CA297" i="7"/>
  <c r="BX297" i="7"/>
  <c r="BW297" i="7"/>
  <c r="BV297" i="7"/>
  <c r="BU297" i="7"/>
  <c r="BO297" i="7"/>
  <c r="BN297" i="7"/>
  <c r="BM297" i="7"/>
  <c r="BL297" i="7"/>
  <c r="BK297" i="7"/>
  <c r="BJ297" i="7"/>
  <c r="BI297" i="7"/>
  <c r="BH297" i="7"/>
  <c r="BG297" i="7"/>
  <c r="BF297" i="7"/>
  <c r="BE297" i="7"/>
  <c r="BD297" i="7"/>
  <c r="BC297" i="7"/>
  <c r="BB297" i="7"/>
  <c r="BA297" i="7"/>
  <c r="AZ297" i="7"/>
  <c r="AY297" i="7"/>
  <c r="AX297" i="7"/>
  <c r="AW297" i="7"/>
  <c r="AV297" i="7"/>
  <c r="AU297" i="7"/>
  <c r="AT297" i="7"/>
  <c r="AS297" i="7"/>
  <c r="AR297" i="7"/>
  <c r="AQ297" i="7"/>
  <c r="AP297" i="7"/>
  <c r="AO297" i="7"/>
  <c r="AN297" i="7"/>
  <c r="AM297" i="7"/>
  <c r="AL297" i="7"/>
  <c r="AK297" i="7"/>
  <c r="AJ297" i="7"/>
  <c r="AI297" i="7"/>
  <c r="AH297" i="7"/>
  <c r="AG297" i="7"/>
  <c r="AF297" i="7"/>
  <c r="AE297" i="7"/>
  <c r="AD297" i="7"/>
  <c r="AC297" i="7"/>
  <c r="AB297" i="7"/>
  <c r="AA297" i="7"/>
  <c r="Z297" i="7"/>
  <c r="Y297" i="7"/>
  <c r="X297" i="7"/>
  <c r="W297" i="7"/>
  <c r="V297" i="7"/>
  <c r="U297" i="7"/>
  <c r="T297" i="7"/>
  <c r="S297" i="7"/>
  <c r="R297" i="7"/>
  <c r="Q297" i="7"/>
  <c r="P297" i="7"/>
  <c r="O297" i="7"/>
  <c r="N297" i="7"/>
  <c r="M297" i="7"/>
  <c r="L297" i="7"/>
  <c r="CA296" i="7"/>
  <c r="BX296" i="7"/>
  <c r="BW296" i="7"/>
  <c r="BV296" i="7"/>
  <c r="BU296" i="7"/>
  <c r="BN296" i="7"/>
  <c r="BM296" i="7"/>
  <c r="BL296" i="7"/>
  <c r="BK296" i="7"/>
  <c r="BI296" i="7"/>
  <c r="BH296" i="7"/>
  <c r="BG296" i="7"/>
  <c r="BF296" i="7"/>
  <c r="BD296" i="7"/>
  <c r="BC296" i="7"/>
  <c r="BB296" i="7"/>
  <c r="BA296" i="7"/>
  <c r="AY296" i="7"/>
  <c r="AX296" i="7"/>
  <c r="AW296" i="7"/>
  <c r="AV296" i="7"/>
  <c r="AT296" i="7"/>
  <c r="AS296" i="7"/>
  <c r="AR296" i="7"/>
  <c r="AQ296" i="7"/>
  <c r="AO296" i="7"/>
  <c r="AN296" i="7"/>
  <c r="AM296" i="7"/>
  <c r="AL296" i="7"/>
  <c r="AJ296" i="7"/>
  <c r="AI296" i="7"/>
  <c r="AH296" i="7"/>
  <c r="AG296" i="7"/>
  <c r="AE296" i="7"/>
  <c r="AD296" i="7"/>
  <c r="AC296" i="7"/>
  <c r="AB296" i="7"/>
  <c r="Z296" i="7"/>
  <c r="Y296" i="7"/>
  <c r="X296" i="7"/>
  <c r="W296" i="7"/>
  <c r="U296" i="7"/>
  <c r="T296" i="7"/>
  <c r="S296" i="7"/>
  <c r="R296" i="7"/>
  <c r="P296" i="7"/>
  <c r="O296" i="7"/>
  <c r="N296" i="7"/>
  <c r="M296" i="7"/>
  <c r="CA295" i="7"/>
  <c r="BX295" i="7"/>
  <c r="BW295" i="7"/>
  <c r="BV295" i="7"/>
  <c r="BU295" i="7"/>
  <c r="BO295" i="7"/>
  <c r="BN295" i="7"/>
  <c r="BM295" i="7"/>
  <c r="BL295" i="7"/>
  <c r="BK295" i="7"/>
  <c r="BJ295" i="7"/>
  <c r="BI295" i="7"/>
  <c r="BH295" i="7"/>
  <c r="BG295" i="7"/>
  <c r="BF295" i="7"/>
  <c r="BE295" i="7"/>
  <c r="BD295" i="7"/>
  <c r="BC295" i="7"/>
  <c r="BB295" i="7"/>
  <c r="BA295" i="7"/>
  <c r="AZ295" i="7"/>
  <c r="AY295" i="7"/>
  <c r="AX295" i="7"/>
  <c r="AW295" i="7"/>
  <c r="AV295" i="7"/>
  <c r="AU295" i="7"/>
  <c r="AT295" i="7"/>
  <c r="AS295" i="7"/>
  <c r="AR295" i="7"/>
  <c r="AQ295" i="7"/>
  <c r="AP295" i="7"/>
  <c r="AO295" i="7"/>
  <c r="AN295" i="7"/>
  <c r="AM295" i="7"/>
  <c r="AL295" i="7"/>
  <c r="AK295" i="7"/>
  <c r="AJ295" i="7"/>
  <c r="AI295" i="7"/>
  <c r="AH295" i="7"/>
  <c r="AG295" i="7"/>
  <c r="AF295" i="7"/>
  <c r="AE295" i="7"/>
  <c r="AD295" i="7"/>
  <c r="AC295" i="7"/>
  <c r="AB295" i="7"/>
  <c r="AA295" i="7"/>
  <c r="Z295" i="7"/>
  <c r="Y295" i="7"/>
  <c r="X295" i="7"/>
  <c r="W295" i="7"/>
  <c r="V295" i="7"/>
  <c r="U295" i="7"/>
  <c r="T295" i="7"/>
  <c r="S295" i="7"/>
  <c r="R295" i="7"/>
  <c r="Q295" i="7"/>
  <c r="P295" i="7"/>
  <c r="O295" i="7"/>
  <c r="N295" i="7"/>
  <c r="M295" i="7"/>
  <c r="L295" i="7"/>
  <c r="CA294" i="7"/>
  <c r="BX294" i="7"/>
  <c r="BW294" i="7"/>
  <c r="BV294" i="7"/>
  <c r="BU294" i="7"/>
  <c r="BO294" i="7"/>
  <c r="BN294" i="7"/>
  <c r="BM294" i="7"/>
  <c r="BL294" i="7"/>
  <c r="BK294" i="7"/>
  <c r="BJ294" i="7"/>
  <c r="BI294" i="7"/>
  <c r="BH294" i="7"/>
  <c r="BG294" i="7"/>
  <c r="BF294" i="7"/>
  <c r="BE294" i="7"/>
  <c r="BD294" i="7"/>
  <c r="BC294" i="7"/>
  <c r="BB294" i="7"/>
  <c r="BA294" i="7"/>
  <c r="AZ294" i="7"/>
  <c r="AY294" i="7"/>
  <c r="AX294" i="7"/>
  <c r="AW294" i="7"/>
  <c r="AV294" i="7"/>
  <c r="AU294" i="7"/>
  <c r="AT294" i="7"/>
  <c r="AS294" i="7"/>
  <c r="AR294" i="7"/>
  <c r="AQ294" i="7"/>
  <c r="AP294" i="7"/>
  <c r="AO294" i="7"/>
  <c r="AN294" i="7"/>
  <c r="AM294" i="7"/>
  <c r="AL294" i="7"/>
  <c r="AK294" i="7"/>
  <c r="AJ294" i="7"/>
  <c r="AI294" i="7"/>
  <c r="AH294" i="7"/>
  <c r="AG294" i="7"/>
  <c r="AF294" i="7"/>
  <c r="AE294" i="7"/>
  <c r="AD294" i="7"/>
  <c r="AC294" i="7"/>
  <c r="AB294" i="7"/>
  <c r="AA294" i="7"/>
  <c r="Z294" i="7"/>
  <c r="Y294" i="7"/>
  <c r="X294" i="7"/>
  <c r="W294" i="7"/>
  <c r="V294" i="7"/>
  <c r="U294" i="7"/>
  <c r="T294" i="7"/>
  <c r="S294" i="7"/>
  <c r="R294" i="7"/>
  <c r="Q294" i="7"/>
  <c r="P294" i="7"/>
  <c r="O294" i="7"/>
  <c r="N294" i="7"/>
  <c r="M294" i="7"/>
  <c r="L294" i="7"/>
  <c r="CA293" i="7"/>
  <c r="BX293" i="7"/>
  <c r="BW293" i="7"/>
  <c r="BV293" i="7"/>
  <c r="BU293" i="7"/>
  <c r="BO293" i="7"/>
  <c r="BN293" i="7"/>
  <c r="BM293" i="7"/>
  <c r="BL293" i="7"/>
  <c r="BK293" i="7"/>
  <c r="BJ293" i="7"/>
  <c r="BI293" i="7"/>
  <c r="BH293" i="7"/>
  <c r="BG293" i="7"/>
  <c r="BF293" i="7"/>
  <c r="BE293" i="7"/>
  <c r="BD293" i="7"/>
  <c r="BC293" i="7"/>
  <c r="BB293" i="7"/>
  <c r="BA293" i="7"/>
  <c r="AZ293" i="7"/>
  <c r="AY293" i="7"/>
  <c r="AX293" i="7"/>
  <c r="AW293" i="7"/>
  <c r="AV293" i="7"/>
  <c r="AU293" i="7"/>
  <c r="AT293" i="7"/>
  <c r="AS293" i="7"/>
  <c r="AR293" i="7"/>
  <c r="AQ293" i="7"/>
  <c r="AP293" i="7"/>
  <c r="AO293" i="7"/>
  <c r="AN293" i="7"/>
  <c r="AM293" i="7"/>
  <c r="AL293" i="7"/>
  <c r="AK293" i="7"/>
  <c r="AJ293" i="7"/>
  <c r="AI293" i="7"/>
  <c r="AH293" i="7"/>
  <c r="AG293" i="7"/>
  <c r="AF293" i="7"/>
  <c r="AE293" i="7"/>
  <c r="AD293" i="7"/>
  <c r="AC293" i="7"/>
  <c r="AB293" i="7"/>
  <c r="AA293" i="7"/>
  <c r="Z293" i="7"/>
  <c r="Y293" i="7"/>
  <c r="X293" i="7"/>
  <c r="W293" i="7"/>
  <c r="V293" i="7"/>
  <c r="U293" i="7"/>
  <c r="T293" i="7"/>
  <c r="S293" i="7"/>
  <c r="R293" i="7"/>
  <c r="Q293" i="7"/>
  <c r="P293" i="7"/>
  <c r="O293" i="7"/>
  <c r="N293" i="7"/>
  <c r="M293" i="7"/>
  <c r="L293" i="7"/>
  <c r="CA292" i="7"/>
  <c r="BX292" i="7"/>
  <c r="BW292" i="7"/>
  <c r="BV292" i="7"/>
  <c r="BU292" i="7"/>
  <c r="BN292" i="7"/>
  <c r="BM292" i="7"/>
  <c r="BL292" i="7"/>
  <c r="BK292" i="7"/>
  <c r="BI292" i="7"/>
  <c r="BH292" i="7"/>
  <c r="BG292" i="7"/>
  <c r="BF292" i="7"/>
  <c r="BD292" i="7"/>
  <c r="BC292" i="7"/>
  <c r="BB292" i="7"/>
  <c r="BA292" i="7"/>
  <c r="AY292" i="7"/>
  <c r="AX292" i="7"/>
  <c r="AW292" i="7"/>
  <c r="AV292" i="7"/>
  <c r="AT292" i="7"/>
  <c r="AS292" i="7"/>
  <c r="AR292" i="7"/>
  <c r="AQ292" i="7"/>
  <c r="AO292" i="7"/>
  <c r="AN292" i="7"/>
  <c r="AM292" i="7"/>
  <c r="AL292" i="7"/>
  <c r="AJ292" i="7"/>
  <c r="AI292" i="7"/>
  <c r="AH292" i="7"/>
  <c r="AG292" i="7"/>
  <c r="AE292" i="7"/>
  <c r="AD292" i="7"/>
  <c r="AC292" i="7"/>
  <c r="AB292" i="7"/>
  <c r="Z292" i="7"/>
  <c r="Y292" i="7"/>
  <c r="X292" i="7"/>
  <c r="W292" i="7"/>
  <c r="U292" i="7"/>
  <c r="T292" i="7"/>
  <c r="S292" i="7"/>
  <c r="R292" i="7"/>
  <c r="P292" i="7"/>
  <c r="O292" i="7"/>
  <c r="N292" i="7"/>
  <c r="M292" i="7"/>
  <c r="CA291" i="7"/>
  <c r="BX291" i="7"/>
  <c r="BW291" i="7"/>
  <c r="BV291" i="7"/>
  <c r="BU291" i="7"/>
  <c r="BO291" i="7"/>
  <c r="BN291" i="7"/>
  <c r="BM291" i="7"/>
  <c r="BL291" i="7"/>
  <c r="BK291" i="7"/>
  <c r="BJ291" i="7"/>
  <c r="BI291" i="7"/>
  <c r="BH291" i="7"/>
  <c r="BG291" i="7"/>
  <c r="BF291" i="7"/>
  <c r="BE291" i="7"/>
  <c r="BD291" i="7"/>
  <c r="BC291" i="7"/>
  <c r="BB291" i="7"/>
  <c r="BA291" i="7"/>
  <c r="AZ291" i="7"/>
  <c r="AY291" i="7"/>
  <c r="AX291" i="7"/>
  <c r="AW291" i="7"/>
  <c r="AV291" i="7"/>
  <c r="AU291" i="7"/>
  <c r="AT291" i="7"/>
  <c r="AS291" i="7"/>
  <c r="AR291" i="7"/>
  <c r="AQ291" i="7"/>
  <c r="AP291" i="7"/>
  <c r="AO291" i="7"/>
  <c r="AN291" i="7"/>
  <c r="AM291" i="7"/>
  <c r="AL291" i="7"/>
  <c r="AK291" i="7"/>
  <c r="AJ291" i="7"/>
  <c r="AI291" i="7"/>
  <c r="AH291" i="7"/>
  <c r="AG291" i="7"/>
  <c r="AF291" i="7"/>
  <c r="AE291" i="7"/>
  <c r="AD291" i="7"/>
  <c r="AC291" i="7"/>
  <c r="AB291" i="7"/>
  <c r="AA291" i="7"/>
  <c r="Z291" i="7"/>
  <c r="Y291" i="7"/>
  <c r="X291" i="7"/>
  <c r="W291" i="7"/>
  <c r="V291" i="7"/>
  <c r="U291" i="7"/>
  <c r="T291" i="7"/>
  <c r="S291" i="7"/>
  <c r="R291" i="7"/>
  <c r="Q291" i="7"/>
  <c r="P291" i="7"/>
  <c r="O291" i="7"/>
  <c r="N291" i="7"/>
  <c r="M291" i="7"/>
  <c r="L291" i="7"/>
  <c r="CA290" i="7"/>
  <c r="BX290" i="7"/>
  <c r="BW290" i="7"/>
  <c r="BV290" i="7"/>
  <c r="BU290" i="7"/>
  <c r="BO290" i="7"/>
  <c r="BN290" i="7"/>
  <c r="BM290" i="7"/>
  <c r="BL290" i="7"/>
  <c r="BK290" i="7"/>
  <c r="BJ290" i="7"/>
  <c r="BI290" i="7"/>
  <c r="BH290" i="7"/>
  <c r="BG290" i="7"/>
  <c r="BF290" i="7"/>
  <c r="BE290" i="7"/>
  <c r="BD290" i="7"/>
  <c r="BC290" i="7"/>
  <c r="BB290" i="7"/>
  <c r="BA290" i="7"/>
  <c r="AZ290" i="7"/>
  <c r="AY290" i="7"/>
  <c r="AX290" i="7"/>
  <c r="AW290" i="7"/>
  <c r="AV290" i="7"/>
  <c r="AU290" i="7"/>
  <c r="AT290" i="7"/>
  <c r="AS290" i="7"/>
  <c r="AR290" i="7"/>
  <c r="AQ290" i="7"/>
  <c r="AP290" i="7"/>
  <c r="AO290" i="7"/>
  <c r="AN290" i="7"/>
  <c r="AM290" i="7"/>
  <c r="AL290" i="7"/>
  <c r="AK290" i="7"/>
  <c r="AJ290" i="7"/>
  <c r="AI290" i="7"/>
  <c r="AH290" i="7"/>
  <c r="AG290" i="7"/>
  <c r="AF290" i="7"/>
  <c r="AE290" i="7"/>
  <c r="AD290" i="7"/>
  <c r="AC290" i="7"/>
  <c r="AB290" i="7"/>
  <c r="AA290" i="7"/>
  <c r="Z290" i="7"/>
  <c r="Y290" i="7"/>
  <c r="X290" i="7"/>
  <c r="W290" i="7"/>
  <c r="V290" i="7"/>
  <c r="U290" i="7"/>
  <c r="T290" i="7"/>
  <c r="S290" i="7"/>
  <c r="R290" i="7"/>
  <c r="Q290" i="7"/>
  <c r="P290" i="7"/>
  <c r="O290" i="7"/>
  <c r="N290" i="7"/>
  <c r="M290" i="7"/>
  <c r="L290" i="7"/>
  <c r="CA289" i="7"/>
  <c r="BX289" i="7"/>
  <c r="BW289" i="7"/>
  <c r="BV289" i="7"/>
  <c r="BU289" i="7"/>
  <c r="BO289" i="7"/>
  <c r="BN289" i="7"/>
  <c r="BM289" i="7"/>
  <c r="BL289" i="7"/>
  <c r="BK289" i="7"/>
  <c r="BJ289" i="7"/>
  <c r="BI289" i="7"/>
  <c r="BH289" i="7"/>
  <c r="BG289" i="7"/>
  <c r="BF289" i="7"/>
  <c r="BE289" i="7"/>
  <c r="BD289" i="7"/>
  <c r="BC289" i="7"/>
  <c r="BB289" i="7"/>
  <c r="BA289" i="7"/>
  <c r="AZ289" i="7"/>
  <c r="AY289" i="7"/>
  <c r="AX289" i="7"/>
  <c r="AW289" i="7"/>
  <c r="AV289" i="7"/>
  <c r="AU289" i="7"/>
  <c r="AT289" i="7"/>
  <c r="AS289" i="7"/>
  <c r="AR289" i="7"/>
  <c r="AQ289" i="7"/>
  <c r="AP289" i="7"/>
  <c r="AO289" i="7"/>
  <c r="AN289" i="7"/>
  <c r="AM289" i="7"/>
  <c r="AL289" i="7"/>
  <c r="AK289" i="7"/>
  <c r="AJ289" i="7"/>
  <c r="AI289" i="7"/>
  <c r="AH289" i="7"/>
  <c r="AG289" i="7"/>
  <c r="AF289" i="7"/>
  <c r="AE289" i="7"/>
  <c r="AD289" i="7"/>
  <c r="AC289" i="7"/>
  <c r="AB289" i="7"/>
  <c r="AA289" i="7"/>
  <c r="Z289" i="7"/>
  <c r="Y289" i="7"/>
  <c r="X289" i="7"/>
  <c r="W289" i="7"/>
  <c r="V289" i="7"/>
  <c r="U289" i="7"/>
  <c r="T289" i="7"/>
  <c r="S289" i="7"/>
  <c r="R289" i="7"/>
  <c r="Q289" i="7"/>
  <c r="P289" i="7"/>
  <c r="O289" i="7"/>
  <c r="N289" i="7"/>
  <c r="M289" i="7"/>
  <c r="L289" i="7"/>
  <c r="CA288" i="7"/>
  <c r="BX288" i="7"/>
  <c r="BW288" i="7"/>
  <c r="BV288" i="7"/>
  <c r="BU288" i="7"/>
  <c r="BN288" i="7"/>
  <c r="BM288" i="7"/>
  <c r="BL288" i="7"/>
  <c r="BK288" i="7"/>
  <c r="BI288" i="7"/>
  <c r="BH288" i="7"/>
  <c r="BG288" i="7"/>
  <c r="BF288" i="7"/>
  <c r="BD288" i="7"/>
  <c r="BC288" i="7"/>
  <c r="BB288" i="7"/>
  <c r="BA288" i="7"/>
  <c r="AY288" i="7"/>
  <c r="AX288" i="7"/>
  <c r="AW288" i="7"/>
  <c r="AV288" i="7"/>
  <c r="AT288" i="7"/>
  <c r="AS288" i="7"/>
  <c r="AR288" i="7"/>
  <c r="AQ288" i="7"/>
  <c r="AO288" i="7"/>
  <c r="AN288" i="7"/>
  <c r="AM288" i="7"/>
  <c r="AL288" i="7"/>
  <c r="AJ288" i="7"/>
  <c r="AI288" i="7"/>
  <c r="AH288" i="7"/>
  <c r="AG288" i="7"/>
  <c r="AE288" i="7"/>
  <c r="AD288" i="7"/>
  <c r="AC288" i="7"/>
  <c r="AB288" i="7"/>
  <c r="Z288" i="7"/>
  <c r="Y288" i="7"/>
  <c r="X288" i="7"/>
  <c r="W288" i="7"/>
  <c r="U288" i="7"/>
  <c r="T288" i="7"/>
  <c r="S288" i="7"/>
  <c r="R288" i="7"/>
  <c r="P288" i="7"/>
  <c r="O288" i="7"/>
  <c r="N288" i="7"/>
  <c r="M288" i="7"/>
  <c r="CA287" i="7"/>
  <c r="BX287" i="7"/>
  <c r="BW287" i="7"/>
  <c r="BV287" i="7"/>
  <c r="BU287" i="7"/>
  <c r="BO287" i="7"/>
  <c r="BN287" i="7"/>
  <c r="BM287" i="7"/>
  <c r="BL287" i="7"/>
  <c r="BK287" i="7"/>
  <c r="BJ287" i="7"/>
  <c r="BI287" i="7"/>
  <c r="BH287" i="7"/>
  <c r="BG287" i="7"/>
  <c r="BF287" i="7"/>
  <c r="BE287" i="7"/>
  <c r="BD287" i="7"/>
  <c r="BC287" i="7"/>
  <c r="BB287" i="7"/>
  <c r="BA287" i="7"/>
  <c r="AZ287" i="7"/>
  <c r="AY287" i="7"/>
  <c r="AX287" i="7"/>
  <c r="AW287" i="7"/>
  <c r="AV287" i="7"/>
  <c r="AU287" i="7"/>
  <c r="AT287" i="7"/>
  <c r="AS287" i="7"/>
  <c r="AR287" i="7"/>
  <c r="AQ287" i="7"/>
  <c r="AP287" i="7"/>
  <c r="AO287" i="7"/>
  <c r="AN287" i="7"/>
  <c r="AM287" i="7"/>
  <c r="AL287" i="7"/>
  <c r="AK287" i="7"/>
  <c r="AJ287" i="7"/>
  <c r="AI287" i="7"/>
  <c r="AH287" i="7"/>
  <c r="AG287" i="7"/>
  <c r="AF287" i="7"/>
  <c r="AE287" i="7"/>
  <c r="AD287" i="7"/>
  <c r="AC287" i="7"/>
  <c r="AB287" i="7"/>
  <c r="AA287" i="7"/>
  <c r="Z287" i="7"/>
  <c r="Y287" i="7"/>
  <c r="X287" i="7"/>
  <c r="W287" i="7"/>
  <c r="V287" i="7"/>
  <c r="U287" i="7"/>
  <c r="T287" i="7"/>
  <c r="S287" i="7"/>
  <c r="R287" i="7"/>
  <c r="Q287" i="7"/>
  <c r="P287" i="7"/>
  <c r="O287" i="7"/>
  <c r="N287" i="7"/>
  <c r="M287" i="7"/>
  <c r="L287" i="7"/>
  <c r="CA286" i="7"/>
  <c r="BX286" i="7"/>
  <c r="BW286" i="7"/>
  <c r="BV286" i="7"/>
  <c r="BU286" i="7"/>
  <c r="BO286" i="7"/>
  <c r="BN286" i="7"/>
  <c r="BM286" i="7"/>
  <c r="BL286" i="7"/>
  <c r="BK286" i="7"/>
  <c r="BJ286" i="7"/>
  <c r="BI286" i="7"/>
  <c r="BH286" i="7"/>
  <c r="BG286" i="7"/>
  <c r="BF286" i="7"/>
  <c r="BE286" i="7"/>
  <c r="BD286" i="7"/>
  <c r="BC286" i="7"/>
  <c r="BB286" i="7"/>
  <c r="BA286" i="7"/>
  <c r="AZ286" i="7"/>
  <c r="AY286" i="7"/>
  <c r="AX286" i="7"/>
  <c r="AW286" i="7"/>
  <c r="AV286" i="7"/>
  <c r="AU286" i="7"/>
  <c r="AT286" i="7"/>
  <c r="AS286" i="7"/>
  <c r="AR286" i="7"/>
  <c r="AQ286" i="7"/>
  <c r="AP286" i="7"/>
  <c r="AO286" i="7"/>
  <c r="AN286" i="7"/>
  <c r="AM286" i="7"/>
  <c r="AL286" i="7"/>
  <c r="AK286" i="7"/>
  <c r="AJ286" i="7"/>
  <c r="AI286" i="7"/>
  <c r="AH286" i="7"/>
  <c r="AG286" i="7"/>
  <c r="AF286" i="7"/>
  <c r="AE286" i="7"/>
  <c r="AD286" i="7"/>
  <c r="AC286" i="7"/>
  <c r="AB286" i="7"/>
  <c r="AA286" i="7"/>
  <c r="Z286" i="7"/>
  <c r="Y286" i="7"/>
  <c r="X286" i="7"/>
  <c r="W286" i="7"/>
  <c r="V286" i="7"/>
  <c r="U286" i="7"/>
  <c r="T286" i="7"/>
  <c r="S286" i="7"/>
  <c r="R286" i="7"/>
  <c r="Q286" i="7"/>
  <c r="P286" i="7"/>
  <c r="O286" i="7"/>
  <c r="N286" i="7"/>
  <c r="M286" i="7"/>
  <c r="L286" i="7"/>
  <c r="CA285" i="7"/>
  <c r="BX285" i="7"/>
  <c r="BW285" i="7"/>
  <c r="BV285" i="7"/>
  <c r="BU285" i="7"/>
  <c r="BO285" i="7"/>
  <c r="BN285" i="7"/>
  <c r="BM285" i="7"/>
  <c r="BL285" i="7"/>
  <c r="BK285" i="7"/>
  <c r="BJ285" i="7"/>
  <c r="BI285" i="7"/>
  <c r="BH285" i="7"/>
  <c r="BG285" i="7"/>
  <c r="BF285" i="7"/>
  <c r="BE285" i="7"/>
  <c r="BD285" i="7"/>
  <c r="BC285" i="7"/>
  <c r="BB285" i="7"/>
  <c r="BA285" i="7"/>
  <c r="AZ285" i="7"/>
  <c r="AY285" i="7"/>
  <c r="AX285" i="7"/>
  <c r="AW285" i="7"/>
  <c r="AV285" i="7"/>
  <c r="AU285" i="7"/>
  <c r="AT285" i="7"/>
  <c r="AS285" i="7"/>
  <c r="AR285" i="7"/>
  <c r="AQ285" i="7"/>
  <c r="AP285" i="7"/>
  <c r="AO285" i="7"/>
  <c r="AN285" i="7"/>
  <c r="AM285" i="7"/>
  <c r="AL285" i="7"/>
  <c r="AK285" i="7"/>
  <c r="AJ285" i="7"/>
  <c r="AI285" i="7"/>
  <c r="AH285" i="7"/>
  <c r="AG285" i="7"/>
  <c r="AF285" i="7"/>
  <c r="AE285" i="7"/>
  <c r="AD285" i="7"/>
  <c r="AC285" i="7"/>
  <c r="AB285" i="7"/>
  <c r="AA285" i="7"/>
  <c r="Z285" i="7"/>
  <c r="Y285" i="7"/>
  <c r="X285" i="7"/>
  <c r="W285" i="7"/>
  <c r="V285" i="7"/>
  <c r="U285" i="7"/>
  <c r="T285" i="7"/>
  <c r="S285" i="7"/>
  <c r="R285" i="7"/>
  <c r="Q285" i="7"/>
  <c r="P285" i="7"/>
  <c r="O285" i="7"/>
  <c r="N285" i="7"/>
  <c r="M285" i="7"/>
  <c r="L285" i="7"/>
  <c r="CA284" i="7"/>
  <c r="BX284" i="7"/>
  <c r="BW284" i="7"/>
  <c r="BV284" i="7"/>
  <c r="BU284" i="7"/>
  <c r="BN284" i="7"/>
  <c r="BM284" i="7"/>
  <c r="BL284" i="7"/>
  <c r="BK284" i="7"/>
  <c r="BI284" i="7"/>
  <c r="BH284" i="7"/>
  <c r="BG284" i="7"/>
  <c r="BF284" i="7"/>
  <c r="BD284" i="7"/>
  <c r="BC284" i="7"/>
  <c r="BB284" i="7"/>
  <c r="BA284" i="7"/>
  <c r="AY284" i="7"/>
  <c r="AX284" i="7"/>
  <c r="AW284" i="7"/>
  <c r="AV284" i="7"/>
  <c r="AT284" i="7"/>
  <c r="AS284" i="7"/>
  <c r="AR284" i="7"/>
  <c r="AQ284" i="7"/>
  <c r="AO284" i="7"/>
  <c r="AN284" i="7"/>
  <c r="AM284" i="7"/>
  <c r="AL284" i="7"/>
  <c r="AJ284" i="7"/>
  <c r="AI284" i="7"/>
  <c r="AH284" i="7"/>
  <c r="AG284" i="7"/>
  <c r="AE284" i="7"/>
  <c r="AD284" i="7"/>
  <c r="AC284" i="7"/>
  <c r="AB284" i="7"/>
  <c r="Z284" i="7"/>
  <c r="Y284" i="7"/>
  <c r="X284" i="7"/>
  <c r="W284" i="7"/>
  <c r="U284" i="7"/>
  <c r="T284" i="7"/>
  <c r="S284" i="7"/>
  <c r="R284" i="7"/>
  <c r="P284" i="7"/>
  <c r="O284" i="7"/>
  <c r="N284" i="7"/>
  <c r="M284" i="7"/>
  <c r="CA283" i="7"/>
  <c r="BX283" i="7"/>
  <c r="BW283" i="7"/>
  <c r="BV283" i="7"/>
  <c r="BU283" i="7"/>
  <c r="BO283" i="7"/>
  <c r="BN283" i="7"/>
  <c r="BM283" i="7"/>
  <c r="BL283" i="7"/>
  <c r="BK283" i="7"/>
  <c r="BJ283" i="7"/>
  <c r="BI283" i="7"/>
  <c r="BH283" i="7"/>
  <c r="BG283" i="7"/>
  <c r="BF283" i="7"/>
  <c r="BE283" i="7"/>
  <c r="BD283" i="7"/>
  <c r="BC283" i="7"/>
  <c r="BB283" i="7"/>
  <c r="BA283" i="7"/>
  <c r="AZ283" i="7"/>
  <c r="AY283" i="7"/>
  <c r="AX283" i="7"/>
  <c r="AW283" i="7"/>
  <c r="AV283" i="7"/>
  <c r="AU283" i="7"/>
  <c r="AT283" i="7"/>
  <c r="AS283" i="7"/>
  <c r="AR283" i="7"/>
  <c r="AQ283" i="7"/>
  <c r="AP283" i="7"/>
  <c r="AO283" i="7"/>
  <c r="AN283" i="7"/>
  <c r="AM283" i="7"/>
  <c r="AL283" i="7"/>
  <c r="AK283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V283" i="7"/>
  <c r="U283" i="7"/>
  <c r="T283" i="7"/>
  <c r="S283" i="7"/>
  <c r="R283" i="7"/>
  <c r="Q283" i="7"/>
  <c r="P283" i="7"/>
  <c r="O283" i="7"/>
  <c r="N283" i="7"/>
  <c r="M283" i="7"/>
  <c r="L283" i="7"/>
  <c r="CA282" i="7"/>
  <c r="BX282" i="7"/>
  <c r="BW282" i="7"/>
  <c r="BV282" i="7"/>
  <c r="BU282" i="7"/>
  <c r="BN282" i="7"/>
  <c r="BM282" i="7"/>
  <c r="BL282" i="7"/>
  <c r="BK282" i="7"/>
  <c r="BI282" i="7"/>
  <c r="BH282" i="7"/>
  <c r="BG282" i="7"/>
  <c r="BF282" i="7"/>
  <c r="BD282" i="7"/>
  <c r="BC282" i="7"/>
  <c r="BB282" i="7"/>
  <c r="BA282" i="7"/>
  <c r="AY282" i="7"/>
  <c r="AX282" i="7"/>
  <c r="AW282" i="7"/>
  <c r="AV282" i="7"/>
  <c r="AT282" i="7"/>
  <c r="AS282" i="7"/>
  <c r="AR282" i="7"/>
  <c r="AQ282" i="7"/>
  <c r="AO282" i="7"/>
  <c r="AN282" i="7"/>
  <c r="AM282" i="7"/>
  <c r="AL282" i="7"/>
  <c r="AJ282" i="7"/>
  <c r="AI282" i="7"/>
  <c r="AH282" i="7"/>
  <c r="AG282" i="7"/>
  <c r="AE282" i="7"/>
  <c r="AD282" i="7"/>
  <c r="AC282" i="7"/>
  <c r="AB282" i="7"/>
  <c r="Z282" i="7"/>
  <c r="Y282" i="7"/>
  <c r="X282" i="7"/>
  <c r="W282" i="7"/>
  <c r="U282" i="7"/>
  <c r="T282" i="7"/>
  <c r="S282" i="7"/>
  <c r="R282" i="7"/>
  <c r="P282" i="7"/>
  <c r="O282" i="7"/>
  <c r="N282" i="7"/>
  <c r="M282" i="7"/>
  <c r="CA281" i="7"/>
  <c r="BX281" i="7"/>
  <c r="BW281" i="7"/>
  <c r="BV281" i="7"/>
  <c r="BU281" i="7"/>
  <c r="BN281" i="7"/>
  <c r="BM281" i="7"/>
  <c r="BL281" i="7"/>
  <c r="BK281" i="7"/>
  <c r="BI281" i="7"/>
  <c r="BH281" i="7"/>
  <c r="BG281" i="7"/>
  <c r="BF281" i="7"/>
  <c r="BD281" i="7"/>
  <c r="BC281" i="7"/>
  <c r="BB281" i="7"/>
  <c r="BA281" i="7"/>
  <c r="AY281" i="7"/>
  <c r="AX281" i="7"/>
  <c r="AW281" i="7"/>
  <c r="AV281" i="7"/>
  <c r="AT281" i="7"/>
  <c r="AS281" i="7"/>
  <c r="AR281" i="7"/>
  <c r="AQ281" i="7"/>
  <c r="AO281" i="7"/>
  <c r="AN281" i="7"/>
  <c r="AM281" i="7"/>
  <c r="AL281" i="7"/>
  <c r="AJ281" i="7"/>
  <c r="AI281" i="7"/>
  <c r="AH281" i="7"/>
  <c r="AG281" i="7"/>
  <c r="AE281" i="7"/>
  <c r="AD281" i="7"/>
  <c r="AC281" i="7"/>
  <c r="AB281" i="7"/>
  <c r="Z281" i="7"/>
  <c r="Y281" i="7"/>
  <c r="X281" i="7"/>
  <c r="W281" i="7"/>
  <c r="U281" i="7"/>
  <c r="T281" i="7"/>
  <c r="S281" i="7"/>
  <c r="R281" i="7"/>
  <c r="P281" i="7"/>
  <c r="O281" i="7"/>
  <c r="N281" i="7"/>
  <c r="M281" i="7"/>
  <c r="CA280" i="7"/>
  <c r="BX280" i="7"/>
  <c r="BW280" i="7"/>
  <c r="BV280" i="7"/>
  <c r="BU280" i="7"/>
  <c r="BN280" i="7"/>
  <c r="BM280" i="7"/>
  <c r="BL280" i="7"/>
  <c r="BK280" i="7"/>
  <c r="BI280" i="7"/>
  <c r="BH280" i="7"/>
  <c r="BG280" i="7"/>
  <c r="BF280" i="7"/>
  <c r="BD280" i="7"/>
  <c r="BC280" i="7"/>
  <c r="BB280" i="7"/>
  <c r="BA280" i="7"/>
  <c r="AY280" i="7"/>
  <c r="AX280" i="7"/>
  <c r="AW280" i="7"/>
  <c r="AV280" i="7"/>
  <c r="AT280" i="7"/>
  <c r="AS280" i="7"/>
  <c r="AR280" i="7"/>
  <c r="AQ280" i="7"/>
  <c r="AO280" i="7"/>
  <c r="AN280" i="7"/>
  <c r="AM280" i="7"/>
  <c r="AL280" i="7"/>
  <c r="AJ280" i="7"/>
  <c r="AI280" i="7"/>
  <c r="AH280" i="7"/>
  <c r="AG280" i="7"/>
  <c r="AE280" i="7"/>
  <c r="AD280" i="7"/>
  <c r="AC280" i="7"/>
  <c r="AB280" i="7"/>
  <c r="Z280" i="7"/>
  <c r="Y280" i="7"/>
  <c r="X280" i="7"/>
  <c r="W280" i="7"/>
  <c r="U280" i="7"/>
  <c r="T280" i="7"/>
  <c r="S280" i="7"/>
  <c r="R280" i="7"/>
  <c r="P280" i="7"/>
  <c r="O280" i="7"/>
  <c r="N280" i="7"/>
  <c r="M280" i="7"/>
  <c r="CA279" i="7"/>
  <c r="BX279" i="7"/>
  <c r="BW279" i="7"/>
  <c r="BV279" i="7"/>
  <c r="BU279" i="7"/>
  <c r="BO279" i="7"/>
  <c r="BN279" i="7"/>
  <c r="BM279" i="7"/>
  <c r="BL279" i="7"/>
  <c r="BK279" i="7"/>
  <c r="BJ279" i="7"/>
  <c r="BI279" i="7"/>
  <c r="BH279" i="7"/>
  <c r="BG279" i="7"/>
  <c r="BF279" i="7"/>
  <c r="BE279" i="7"/>
  <c r="BD279" i="7"/>
  <c r="BC279" i="7"/>
  <c r="BB279" i="7"/>
  <c r="BA279" i="7"/>
  <c r="AZ279" i="7"/>
  <c r="AY279" i="7"/>
  <c r="AX279" i="7"/>
  <c r="AW279" i="7"/>
  <c r="AV279" i="7"/>
  <c r="AU279" i="7"/>
  <c r="AT279" i="7"/>
  <c r="AS279" i="7"/>
  <c r="AR279" i="7"/>
  <c r="AQ279" i="7"/>
  <c r="AP279" i="7"/>
  <c r="AO279" i="7"/>
  <c r="AN279" i="7"/>
  <c r="AM279" i="7"/>
  <c r="AL279" i="7"/>
  <c r="AK279" i="7"/>
  <c r="AJ279" i="7"/>
  <c r="AI279" i="7"/>
  <c r="AH279" i="7"/>
  <c r="AG279" i="7"/>
  <c r="AF279" i="7"/>
  <c r="AE279" i="7"/>
  <c r="AD279" i="7"/>
  <c r="AC279" i="7"/>
  <c r="AB279" i="7"/>
  <c r="AA279" i="7"/>
  <c r="Z279" i="7"/>
  <c r="Y279" i="7"/>
  <c r="X279" i="7"/>
  <c r="W279" i="7"/>
  <c r="V279" i="7"/>
  <c r="U279" i="7"/>
  <c r="T279" i="7"/>
  <c r="S279" i="7"/>
  <c r="R279" i="7"/>
  <c r="Q279" i="7"/>
  <c r="P279" i="7"/>
  <c r="O279" i="7"/>
  <c r="N279" i="7"/>
  <c r="M279" i="7"/>
  <c r="L279" i="7"/>
  <c r="CA278" i="7"/>
  <c r="BX278" i="7"/>
  <c r="BW278" i="7"/>
  <c r="BV278" i="7"/>
  <c r="BU278" i="7"/>
  <c r="BN278" i="7"/>
  <c r="BM278" i="7"/>
  <c r="BL278" i="7"/>
  <c r="BK278" i="7"/>
  <c r="BI278" i="7"/>
  <c r="BH278" i="7"/>
  <c r="BG278" i="7"/>
  <c r="BF278" i="7"/>
  <c r="BD278" i="7"/>
  <c r="BC278" i="7"/>
  <c r="BB278" i="7"/>
  <c r="BA278" i="7"/>
  <c r="AY278" i="7"/>
  <c r="AX278" i="7"/>
  <c r="AW278" i="7"/>
  <c r="AV278" i="7"/>
  <c r="AT278" i="7"/>
  <c r="AS278" i="7"/>
  <c r="AR278" i="7"/>
  <c r="AQ278" i="7"/>
  <c r="AO278" i="7"/>
  <c r="AN278" i="7"/>
  <c r="AM278" i="7"/>
  <c r="AL278" i="7"/>
  <c r="AJ278" i="7"/>
  <c r="AI278" i="7"/>
  <c r="AH278" i="7"/>
  <c r="AG278" i="7"/>
  <c r="AE278" i="7"/>
  <c r="AD278" i="7"/>
  <c r="AC278" i="7"/>
  <c r="AB278" i="7"/>
  <c r="Z278" i="7"/>
  <c r="Y278" i="7"/>
  <c r="X278" i="7"/>
  <c r="W278" i="7"/>
  <c r="U278" i="7"/>
  <c r="T278" i="7"/>
  <c r="S278" i="7"/>
  <c r="R278" i="7"/>
  <c r="P278" i="7"/>
  <c r="O278" i="7"/>
  <c r="N278" i="7"/>
  <c r="M278" i="7"/>
  <c r="CA277" i="7"/>
  <c r="BX277" i="7"/>
  <c r="BW277" i="7"/>
  <c r="BV277" i="7"/>
  <c r="BU277" i="7"/>
  <c r="BN277" i="7"/>
  <c r="BM277" i="7"/>
  <c r="BL277" i="7"/>
  <c r="BK277" i="7"/>
  <c r="BI277" i="7"/>
  <c r="BH277" i="7"/>
  <c r="BG277" i="7"/>
  <c r="BF277" i="7"/>
  <c r="BD277" i="7"/>
  <c r="BC277" i="7"/>
  <c r="BB277" i="7"/>
  <c r="BA277" i="7"/>
  <c r="AY277" i="7"/>
  <c r="AX277" i="7"/>
  <c r="AW277" i="7"/>
  <c r="AV277" i="7"/>
  <c r="AT277" i="7"/>
  <c r="AS277" i="7"/>
  <c r="AR277" i="7"/>
  <c r="AQ277" i="7"/>
  <c r="AO277" i="7"/>
  <c r="AN277" i="7"/>
  <c r="AM277" i="7"/>
  <c r="AL277" i="7"/>
  <c r="AJ277" i="7"/>
  <c r="AI277" i="7"/>
  <c r="AH277" i="7"/>
  <c r="AG277" i="7"/>
  <c r="AE277" i="7"/>
  <c r="AD277" i="7"/>
  <c r="AC277" i="7"/>
  <c r="AB277" i="7"/>
  <c r="Z277" i="7"/>
  <c r="Y277" i="7"/>
  <c r="X277" i="7"/>
  <c r="W277" i="7"/>
  <c r="U277" i="7"/>
  <c r="T277" i="7"/>
  <c r="S277" i="7"/>
  <c r="R277" i="7"/>
  <c r="P277" i="7"/>
  <c r="O277" i="7"/>
  <c r="N277" i="7"/>
  <c r="M277" i="7"/>
  <c r="CA276" i="7"/>
  <c r="BX276" i="7"/>
  <c r="BW276" i="7"/>
  <c r="BV276" i="7"/>
  <c r="BU276" i="7"/>
  <c r="BN276" i="7"/>
  <c r="BM276" i="7"/>
  <c r="BL276" i="7"/>
  <c r="BK276" i="7"/>
  <c r="BI276" i="7"/>
  <c r="BH276" i="7"/>
  <c r="BG276" i="7"/>
  <c r="BF276" i="7"/>
  <c r="BD276" i="7"/>
  <c r="BC276" i="7"/>
  <c r="BB276" i="7"/>
  <c r="BA276" i="7"/>
  <c r="AY276" i="7"/>
  <c r="AX276" i="7"/>
  <c r="AW276" i="7"/>
  <c r="AV276" i="7"/>
  <c r="AT276" i="7"/>
  <c r="AS276" i="7"/>
  <c r="AR276" i="7"/>
  <c r="AQ276" i="7"/>
  <c r="AO276" i="7"/>
  <c r="AN276" i="7"/>
  <c r="AM276" i="7"/>
  <c r="AL276" i="7"/>
  <c r="AJ276" i="7"/>
  <c r="AI276" i="7"/>
  <c r="AH276" i="7"/>
  <c r="AG276" i="7"/>
  <c r="AE276" i="7"/>
  <c r="AD276" i="7"/>
  <c r="AC276" i="7"/>
  <c r="AB276" i="7"/>
  <c r="Z276" i="7"/>
  <c r="Y276" i="7"/>
  <c r="X276" i="7"/>
  <c r="W276" i="7"/>
  <c r="U276" i="7"/>
  <c r="T276" i="7"/>
  <c r="S276" i="7"/>
  <c r="R276" i="7"/>
  <c r="P276" i="7"/>
  <c r="O276" i="7"/>
  <c r="N276" i="7"/>
  <c r="M276" i="7"/>
  <c r="CA275" i="7"/>
  <c r="BX275" i="7"/>
  <c r="BW275" i="7"/>
  <c r="BV275" i="7"/>
  <c r="BU275" i="7"/>
  <c r="BN275" i="7"/>
  <c r="BM275" i="7"/>
  <c r="BL275" i="7"/>
  <c r="BK275" i="7"/>
  <c r="BI275" i="7"/>
  <c r="BH275" i="7"/>
  <c r="BG275" i="7"/>
  <c r="BF275" i="7"/>
  <c r="BD275" i="7"/>
  <c r="BC275" i="7"/>
  <c r="BB275" i="7"/>
  <c r="BA275" i="7"/>
  <c r="AY275" i="7"/>
  <c r="AX275" i="7"/>
  <c r="AW275" i="7"/>
  <c r="AV275" i="7"/>
  <c r="AT275" i="7"/>
  <c r="AS275" i="7"/>
  <c r="AR275" i="7"/>
  <c r="AQ275" i="7"/>
  <c r="AO275" i="7"/>
  <c r="AN275" i="7"/>
  <c r="AM275" i="7"/>
  <c r="AL275" i="7"/>
  <c r="AJ275" i="7"/>
  <c r="AI275" i="7"/>
  <c r="AH275" i="7"/>
  <c r="AG275" i="7"/>
  <c r="AE275" i="7"/>
  <c r="AD275" i="7"/>
  <c r="AC275" i="7"/>
  <c r="AB275" i="7"/>
  <c r="Z275" i="7"/>
  <c r="Y275" i="7"/>
  <c r="X275" i="7"/>
  <c r="W275" i="7"/>
  <c r="U275" i="7"/>
  <c r="T275" i="7"/>
  <c r="S275" i="7"/>
  <c r="R275" i="7"/>
  <c r="P275" i="7"/>
  <c r="O275" i="7"/>
  <c r="N275" i="7"/>
  <c r="M275" i="7"/>
  <c r="CA274" i="7"/>
  <c r="BX274" i="7"/>
  <c r="BW274" i="7"/>
  <c r="BV274" i="7"/>
  <c r="BU274" i="7"/>
  <c r="BO274" i="7"/>
  <c r="BN274" i="7"/>
  <c r="BM274" i="7"/>
  <c r="BL274" i="7"/>
  <c r="BK274" i="7"/>
  <c r="BJ274" i="7"/>
  <c r="BI274" i="7"/>
  <c r="BH274" i="7"/>
  <c r="BG274" i="7"/>
  <c r="BF274" i="7"/>
  <c r="BE274" i="7"/>
  <c r="BD274" i="7"/>
  <c r="BC274" i="7"/>
  <c r="BB274" i="7"/>
  <c r="BA274" i="7"/>
  <c r="AZ274" i="7"/>
  <c r="AY274" i="7"/>
  <c r="AX274" i="7"/>
  <c r="AW274" i="7"/>
  <c r="AV274" i="7"/>
  <c r="AU274" i="7"/>
  <c r="AT274" i="7"/>
  <c r="AS274" i="7"/>
  <c r="AR274" i="7"/>
  <c r="AQ274" i="7"/>
  <c r="AP274" i="7"/>
  <c r="AO274" i="7"/>
  <c r="AN274" i="7"/>
  <c r="AM274" i="7"/>
  <c r="AL274" i="7"/>
  <c r="AK274" i="7"/>
  <c r="AJ274" i="7"/>
  <c r="AI274" i="7"/>
  <c r="AH274" i="7"/>
  <c r="AG274" i="7"/>
  <c r="AF274" i="7"/>
  <c r="AE274" i="7"/>
  <c r="AD274" i="7"/>
  <c r="AC274" i="7"/>
  <c r="AB274" i="7"/>
  <c r="AA274" i="7"/>
  <c r="Z274" i="7"/>
  <c r="Y274" i="7"/>
  <c r="X274" i="7"/>
  <c r="W274" i="7"/>
  <c r="V274" i="7"/>
  <c r="U274" i="7"/>
  <c r="T274" i="7"/>
  <c r="S274" i="7"/>
  <c r="R274" i="7"/>
  <c r="Q274" i="7"/>
  <c r="P274" i="7"/>
  <c r="O274" i="7"/>
  <c r="N274" i="7"/>
  <c r="M274" i="7"/>
  <c r="L274" i="7"/>
  <c r="CA273" i="7"/>
  <c r="BX273" i="7"/>
  <c r="BW273" i="7"/>
  <c r="BV273" i="7"/>
  <c r="BU273" i="7"/>
  <c r="BO273" i="7"/>
  <c r="BN273" i="7"/>
  <c r="BM273" i="7"/>
  <c r="BL273" i="7"/>
  <c r="BK273" i="7"/>
  <c r="BJ273" i="7"/>
  <c r="BI273" i="7"/>
  <c r="BH273" i="7"/>
  <c r="BG273" i="7"/>
  <c r="BF273" i="7"/>
  <c r="BE273" i="7"/>
  <c r="BD273" i="7"/>
  <c r="BC273" i="7"/>
  <c r="BB273" i="7"/>
  <c r="BA273" i="7"/>
  <c r="AZ273" i="7"/>
  <c r="AY273" i="7"/>
  <c r="AX273" i="7"/>
  <c r="AW273" i="7"/>
  <c r="AV273" i="7"/>
  <c r="AU273" i="7"/>
  <c r="AT273" i="7"/>
  <c r="AS273" i="7"/>
  <c r="AR273" i="7"/>
  <c r="AQ273" i="7"/>
  <c r="AP273" i="7"/>
  <c r="AO273" i="7"/>
  <c r="AN273" i="7"/>
  <c r="AM273" i="7"/>
  <c r="AL273" i="7"/>
  <c r="AK273" i="7"/>
  <c r="AJ273" i="7"/>
  <c r="AI273" i="7"/>
  <c r="AH273" i="7"/>
  <c r="AG273" i="7"/>
  <c r="AF273" i="7"/>
  <c r="AE273" i="7"/>
  <c r="AD273" i="7"/>
  <c r="AC273" i="7"/>
  <c r="AB273" i="7"/>
  <c r="AA273" i="7"/>
  <c r="Z273" i="7"/>
  <c r="Y273" i="7"/>
  <c r="X273" i="7"/>
  <c r="W273" i="7"/>
  <c r="V273" i="7"/>
  <c r="U273" i="7"/>
  <c r="T273" i="7"/>
  <c r="S273" i="7"/>
  <c r="R273" i="7"/>
  <c r="Q273" i="7"/>
  <c r="P273" i="7"/>
  <c r="O273" i="7"/>
  <c r="N273" i="7"/>
  <c r="M273" i="7"/>
  <c r="L273" i="7"/>
  <c r="CA272" i="7"/>
  <c r="BX272" i="7"/>
  <c r="BW272" i="7"/>
  <c r="BV272" i="7"/>
  <c r="BU272" i="7"/>
  <c r="BO272" i="7"/>
  <c r="BN272" i="7"/>
  <c r="BM272" i="7"/>
  <c r="BL272" i="7"/>
  <c r="BK272" i="7"/>
  <c r="BJ272" i="7"/>
  <c r="BI272" i="7"/>
  <c r="BH272" i="7"/>
  <c r="BG272" i="7"/>
  <c r="BF272" i="7"/>
  <c r="BE272" i="7"/>
  <c r="BD272" i="7"/>
  <c r="BC272" i="7"/>
  <c r="BB272" i="7"/>
  <c r="BA272" i="7"/>
  <c r="AZ272" i="7"/>
  <c r="AY272" i="7"/>
  <c r="AX272" i="7"/>
  <c r="AW272" i="7"/>
  <c r="AV272" i="7"/>
  <c r="AU272" i="7"/>
  <c r="AT272" i="7"/>
  <c r="AS272" i="7"/>
  <c r="AR272" i="7"/>
  <c r="AQ272" i="7"/>
  <c r="AP272" i="7"/>
  <c r="AO272" i="7"/>
  <c r="AN272" i="7"/>
  <c r="AM272" i="7"/>
  <c r="AL272" i="7"/>
  <c r="AK272" i="7"/>
  <c r="AJ272" i="7"/>
  <c r="AI272" i="7"/>
  <c r="AH272" i="7"/>
  <c r="AG272" i="7"/>
  <c r="AF272" i="7"/>
  <c r="AE272" i="7"/>
  <c r="AD272" i="7"/>
  <c r="AC272" i="7"/>
  <c r="AB272" i="7"/>
  <c r="AA272" i="7"/>
  <c r="Z272" i="7"/>
  <c r="Y272" i="7"/>
  <c r="X272" i="7"/>
  <c r="W272" i="7"/>
  <c r="V272" i="7"/>
  <c r="U272" i="7"/>
  <c r="T272" i="7"/>
  <c r="S272" i="7"/>
  <c r="R272" i="7"/>
  <c r="Q272" i="7"/>
  <c r="P272" i="7"/>
  <c r="O272" i="7"/>
  <c r="N272" i="7"/>
  <c r="M272" i="7"/>
  <c r="L272" i="7"/>
  <c r="CA271" i="7"/>
  <c r="BX271" i="7"/>
  <c r="BW271" i="7"/>
  <c r="BV271" i="7"/>
  <c r="BU271" i="7"/>
  <c r="BO271" i="7"/>
  <c r="BN271" i="7"/>
  <c r="BM271" i="7"/>
  <c r="BL271" i="7"/>
  <c r="BK271" i="7"/>
  <c r="BJ271" i="7"/>
  <c r="BI271" i="7"/>
  <c r="BH271" i="7"/>
  <c r="BG271" i="7"/>
  <c r="BF271" i="7"/>
  <c r="BE271" i="7"/>
  <c r="BD271" i="7"/>
  <c r="BC271" i="7"/>
  <c r="BB271" i="7"/>
  <c r="BA271" i="7"/>
  <c r="AZ271" i="7"/>
  <c r="AY271" i="7"/>
  <c r="AX271" i="7"/>
  <c r="AW271" i="7"/>
  <c r="AV271" i="7"/>
  <c r="AU271" i="7"/>
  <c r="AT271" i="7"/>
  <c r="AS271" i="7"/>
  <c r="AR271" i="7"/>
  <c r="AQ271" i="7"/>
  <c r="AP271" i="7"/>
  <c r="AO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V271" i="7"/>
  <c r="U271" i="7"/>
  <c r="T271" i="7"/>
  <c r="S271" i="7"/>
  <c r="R271" i="7"/>
  <c r="Q271" i="7"/>
  <c r="P271" i="7"/>
  <c r="O271" i="7"/>
  <c r="N271" i="7"/>
  <c r="M271" i="7"/>
  <c r="L271" i="7"/>
  <c r="CA270" i="7"/>
  <c r="BX270" i="7"/>
  <c r="BW270" i="7"/>
  <c r="BV270" i="7"/>
  <c r="BU270" i="7"/>
  <c r="BN270" i="7"/>
  <c r="BM270" i="7"/>
  <c r="BL270" i="7"/>
  <c r="BK270" i="7"/>
  <c r="BI270" i="7"/>
  <c r="BH270" i="7"/>
  <c r="BG270" i="7"/>
  <c r="BF270" i="7"/>
  <c r="BD270" i="7"/>
  <c r="BC270" i="7"/>
  <c r="BB270" i="7"/>
  <c r="BA270" i="7"/>
  <c r="AY270" i="7"/>
  <c r="AX270" i="7"/>
  <c r="AW270" i="7"/>
  <c r="AV270" i="7"/>
  <c r="AT270" i="7"/>
  <c r="AS270" i="7"/>
  <c r="AR270" i="7"/>
  <c r="AQ270" i="7"/>
  <c r="AO270" i="7"/>
  <c r="AN270" i="7"/>
  <c r="AM270" i="7"/>
  <c r="AL270" i="7"/>
  <c r="AJ270" i="7"/>
  <c r="AI270" i="7"/>
  <c r="AH270" i="7"/>
  <c r="AG270" i="7"/>
  <c r="AE270" i="7"/>
  <c r="AD270" i="7"/>
  <c r="AC270" i="7"/>
  <c r="AB270" i="7"/>
  <c r="Z270" i="7"/>
  <c r="Y270" i="7"/>
  <c r="X270" i="7"/>
  <c r="W270" i="7"/>
  <c r="U270" i="7"/>
  <c r="T270" i="7"/>
  <c r="S270" i="7"/>
  <c r="R270" i="7"/>
  <c r="P270" i="7"/>
  <c r="O270" i="7"/>
  <c r="N270" i="7"/>
  <c r="M270" i="7"/>
  <c r="CA269" i="7"/>
  <c r="BX269" i="7"/>
  <c r="BW269" i="7"/>
  <c r="BV269" i="7"/>
  <c r="BU269" i="7"/>
  <c r="BO269" i="7"/>
  <c r="BN269" i="7"/>
  <c r="BM269" i="7"/>
  <c r="BL269" i="7"/>
  <c r="BK269" i="7"/>
  <c r="BJ269" i="7"/>
  <c r="BI269" i="7"/>
  <c r="BH269" i="7"/>
  <c r="BG269" i="7"/>
  <c r="BF269" i="7"/>
  <c r="BE269" i="7"/>
  <c r="BD269" i="7"/>
  <c r="BC269" i="7"/>
  <c r="BB269" i="7"/>
  <c r="BA269" i="7"/>
  <c r="AZ269" i="7"/>
  <c r="AY269" i="7"/>
  <c r="AX269" i="7"/>
  <c r="AW269" i="7"/>
  <c r="AV269" i="7"/>
  <c r="AU269" i="7"/>
  <c r="AT269" i="7"/>
  <c r="AS269" i="7"/>
  <c r="AR269" i="7"/>
  <c r="AQ269" i="7"/>
  <c r="AP269" i="7"/>
  <c r="AO269" i="7"/>
  <c r="AN269" i="7"/>
  <c r="AM269" i="7"/>
  <c r="AL269" i="7"/>
  <c r="AK269" i="7"/>
  <c r="AJ269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V269" i="7"/>
  <c r="U269" i="7"/>
  <c r="T269" i="7"/>
  <c r="S269" i="7"/>
  <c r="R269" i="7"/>
  <c r="Q269" i="7"/>
  <c r="P269" i="7"/>
  <c r="O269" i="7"/>
  <c r="N269" i="7"/>
  <c r="M269" i="7"/>
  <c r="L269" i="7"/>
  <c r="CA268" i="7"/>
  <c r="BX268" i="7"/>
  <c r="BW268" i="7"/>
  <c r="BV268" i="7"/>
  <c r="BU268" i="7"/>
  <c r="BO268" i="7"/>
  <c r="BN268" i="7"/>
  <c r="BM268" i="7"/>
  <c r="BL268" i="7"/>
  <c r="BK268" i="7"/>
  <c r="BJ268" i="7"/>
  <c r="BI268" i="7"/>
  <c r="BH268" i="7"/>
  <c r="BG268" i="7"/>
  <c r="BF268" i="7"/>
  <c r="BE268" i="7"/>
  <c r="BD268" i="7"/>
  <c r="BC268" i="7"/>
  <c r="BB268" i="7"/>
  <c r="BA268" i="7"/>
  <c r="AZ268" i="7"/>
  <c r="AY268" i="7"/>
  <c r="AX268" i="7"/>
  <c r="AW268" i="7"/>
  <c r="AV268" i="7"/>
  <c r="AU268" i="7"/>
  <c r="AT268" i="7"/>
  <c r="AS268" i="7"/>
  <c r="AR268" i="7"/>
  <c r="AQ268" i="7"/>
  <c r="AP268" i="7"/>
  <c r="AO268" i="7"/>
  <c r="AN268" i="7"/>
  <c r="AM268" i="7"/>
  <c r="AL268" i="7"/>
  <c r="AK268" i="7"/>
  <c r="AJ268" i="7"/>
  <c r="AI268" i="7"/>
  <c r="AH268" i="7"/>
  <c r="AG268" i="7"/>
  <c r="AF268" i="7"/>
  <c r="AE268" i="7"/>
  <c r="AD268" i="7"/>
  <c r="AC268" i="7"/>
  <c r="AB268" i="7"/>
  <c r="AA268" i="7"/>
  <c r="Z268" i="7"/>
  <c r="Y268" i="7"/>
  <c r="X268" i="7"/>
  <c r="W268" i="7"/>
  <c r="V268" i="7"/>
  <c r="U268" i="7"/>
  <c r="T268" i="7"/>
  <c r="S268" i="7"/>
  <c r="R268" i="7"/>
  <c r="Q268" i="7"/>
  <c r="P268" i="7"/>
  <c r="O268" i="7"/>
  <c r="N268" i="7"/>
  <c r="M268" i="7"/>
  <c r="L268" i="7"/>
  <c r="CA267" i="7"/>
  <c r="BX267" i="7"/>
  <c r="BW267" i="7"/>
  <c r="BV267" i="7"/>
  <c r="BU267" i="7"/>
  <c r="BO267" i="7"/>
  <c r="BN267" i="7"/>
  <c r="BM267" i="7"/>
  <c r="BL267" i="7"/>
  <c r="BK267" i="7"/>
  <c r="BJ267" i="7"/>
  <c r="BI267" i="7"/>
  <c r="BH267" i="7"/>
  <c r="BG267" i="7"/>
  <c r="BF267" i="7"/>
  <c r="BE267" i="7"/>
  <c r="BD267" i="7"/>
  <c r="BC267" i="7"/>
  <c r="BB267" i="7"/>
  <c r="BA267" i="7"/>
  <c r="AZ267" i="7"/>
  <c r="AY267" i="7"/>
  <c r="AX267" i="7"/>
  <c r="AW267" i="7"/>
  <c r="AV267" i="7"/>
  <c r="AU267" i="7"/>
  <c r="AT267" i="7"/>
  <c r="AS267" i="7"/>
  <c r="AR267" i="7"/>
  <c r="AQ267" i="7"/>
  <c r="AP267" i="7"/>
  <c r="AO267" i="7"/>
  <c r="AN267" i="7"/>
  <c r="AM267" i="7"/>
  <c r="AL267" i="7"/>
  <c r="AK267" i="7"/>
  <c r="AJ267" i="7"/>
  <c r="AI267" i="7"/>
  <c r="AH267" i="7"/>
  <c r="AG267" i="7"/>
  <c r="AF267" i="7"/>
  <c r="AE267" i="7"/>
  <c r="AD267" i="7"/>
  <c r="AC267" i="7"/>
  <c r="AB267" i="7"/>
  <c r="AA267" i="7"/>
  <c r="Z267" i="7"/>
  <c r="Y267" i="7"/>
  <c r="X267" i="7"/>
  <c r="W267" i="7"/>
  <c r="V267" i="7"/>
  <c r="U267" i="7"/>
  <c r="T267" i="7"/>
  <c r="S267" i="7"/>
  <c r="R267" i="7"/>
  <c r="Q267" i="7"/>
  <c r="P267" i="7"/>
  <c r="O267" i="7"/>
  <c r="N267" i="7"/>
  <c r="M267" i="7"/>
  <c r="L267" i="7"/>
  <c r="CA266" i="7"/>
  <c r="BX266" i="7"/>
  <c r="BW266" i="7"/>
  <c r="BV266" i="7"/>
  <c r="BU266" i="7"/>
  <c r="BO266" i="7"/>
  <c r="BN266" i="7"/>
  <c r="BM266" i="7"/>
  <c r="BL266" i="7"/>
  <c r="BK266" i="7"/>
  <c r="BJ266" i="7"/>
  <c r="BI266" i="7"/>
  <c r="BH266" i="7"/>
  <c r="BG266" i="7"/>
  <c r="BF266" i="7"/>
  <c r="BE266" i="7"/>
  <c r="BD266" i="7"/>
  <c r="BC266" i="7"/>
  <c r="BB266" i="7"/>
  <c r="BA266" i="7"/>
  <c r="AZ266" i="7"/>
  <c r="AY266" i="7"/>
  <c r="AX266" i="7"/>
  <c r="AW266" i="7"/>
  <c r="AV266" i="7"/>
  <c r="AU266" i="7"/>
  <c r="AT266" i="7"/>
  <c r="AS266" i="7"/>
  <c r="AR266" i="7"/>
  <c r="AQ266" i="7"/>
  <c r="AP266" i="7"/>
  <c r="AO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V266" i="7"/>
  <c r="U266" i="7"/>
  <c r="T266" i="7"/>
  <c r="S266" i="7"/>
  <c r="R266" i="7"/>
  <c r="Q266" i="7"/>
  <c r="P266" i="7"/>
  <c r="O266" i="7"/>
  <c r="N266" i="7"/>
  <c r="M266" i="7"/>
  <c r="L266" i="7"/>
  <c r="CA265" i="7"/>
  <c r="BX265" i="7"/>
  <c r="BW265" i="7"/>
  <c r="BV265" i="7"/>
  <c r="BU265" i="7"/>
  <c r="BN265" i="7"/>
  <c r="BM265" i="7"/>
  <c r="BL265" i="7"/>
  <c r="BK265" i="7"/>
  <c r="BI265" i="7"/>
  <c r="BH265" i="7"/>
  <c r="BG265" i="7"/>
  <c r="BF265" i="7"/>
  <c r="BD265" i="7"/>
  <c r="BC265" i="7"/>
  <c r="BB265" i="7"/>
  <c r="BA265" i="7"/>
  <c r="AY265" i="7"/>
  <c r="AX265" i="7"/>
  <c r="AW265" i="7"/>
  <c r="AV265" i="7"/>
  <c r="AT265" i="7"/>
  <c r="AS265" i="7"/>
  <c r="AR265" i="7"/>
  <c r="AQ265" i="7"/>
  <c r="AO265" i="7"/>
  <c r="AN265" i="7"/>
  <c r="AM265" i="7"/>
  <c r="AL265" i="7"/>
  <c r="AJ265" i="7"/>
  <c r="AI265" i="7"/>
  <c r="AH265" i="7"/>
  <c r="AG265" i="7"/>
  <c r="AE265" i="7"/>
  <c r="AD265" i="7"/>
  <c r="AC265" i="7"/>
  <c r="AB265" i="7"/>
  <c r="Z265" i="7"/>
  <c r="Y265" i="7"/>
  <c r="X265" i="7"/>
  <c r="W265" i="7"/>
  <c r="U265" i="7"/>
  <c r="T265" i="7"/>
  <c r="S265" i="7"/>
  <c r="R265" i="7"/>
  <c r="P265" i="7"/>
  <c r="O265" i="7"/>
  <c r="N265" i="7"/>
  <c r="M265" i="7"/>
  <c r="CA264" i="7"/>
  <c r="BX264" i="7"/>
  <c r="BW264" i="7"/>
  <c r="BV264" i="7"/>
  <c r="BU264" i="7"/>
  <c r="BO264" i="7"/>
  <c r="BN264" i="7"/>
  <c r="BM264" i="7"/>
  <c r="BL264" i="7"/>
  <c r="BK264" i="7"/>
  <c r="BJ264" i="7"/>
  <c r="BI264" i="7"/>
  <c r="BH264" i="7"/>
  <c r="BG264" i="7"/>
  <c r="BF264" i="7"/>
  <c r="BE264" i="7"/>
  <c r="BD264" i="7"/>
  <c r="BC264" i="7"/>
  <c r="BB264" i="7"/>
  <c r="BA264" i="7"/>
  <c r="AZ264" i="7"/>
  <c r="AY264" i="7"/>
  <c r="AX264" i="7"/>
  <c r="AW264" i="7"/>
  <c r="AV264" i="7"/>
  <c r="AU264" i="7"/>
  <c r="AT264" i="7"/>
  <c r="AS264" i="7"/>
  <c r="AR264" i="7"/>
  <c r="AQ264" i="7"/>
  <c r="AP264" i="7"/>
  <c r="AO264" i="7"/>
  <c r="AN264" i="7"/>
  <c r="AM264" i="7"/>
  <c r="AL264" i="7"/>
  <c r="AK264" i="7"/>
  <c r="AJ264" i="7"/>
  <c r="AI264" i="7"/>
  <c r="AH264" i="7"/>
  <c r="AG264" i="7"/>
  <c r="AF264" i="7"/>
  <c r="AE264" i="7"/>
  <c r="AD264" i="7"/>
  <c r="AC264" i="7"/>
  <c r="AB264" i="7"/>
  <c r="AA264" i="7"/>
  <c r="Z264" i="7"/>
  <c r="Y264" i="7"/>
  <c r="X264" i="7"/>
  <c r="W264" i="7"/>
  <c r="V264" i="7"/>
  <c r="U264" i="7"/>
  <c r="T264" i="7"/>
  <c r="S264" i="7"/>
  <c r="R264" i="7"/>
  <c r="Q264" i="7"/>
  <c r="P264" i="7"/>
  <c r="O264" i="7"/>
  <c r="N264" i="7"/>
  <c r="M264" i="7"/>
  <c r="L264" i="7"/>
  <c r="CA263" i="7"/>
  <c r="BX263" i="7"/>
  <c r="BW263" i="7"/>
  <c r="BV263" i="7"/>
  <c r="BU263" i="7"/>
  <c r="BO263" i="7"/>
  <c r="BN263" i="7"/>
  <c r="BM263" i="7"/>
  <c r="BL263" i="7"/>
  <c r="BK263" i="7"/>
  <c r="BJ263" i="7"/>
  <c r="BI263" i="7"/>
  <c r="BH263" i="7"/>
  <c r="BG263" i="7"/>
  <c r="BF263" i="7"/>
  <c r="BE263" i="7"/>
  <c r="BD263" i="7"/>
  <c r="BC263" i="7"/>
  <c r="BB263" i="7"/>
  <c r="BA263" i="7"/>
  <c r="AZ263" i="7"/>
  <c r="AY263" i="7"/>
  <c r="AX263" i="7"/>
  <c r="AW263" i="7"/>
  <c r="AV263" i="7"/>
  <c r="AU263" i="7"/>
  <c r="AT263" i="7"/>
  <c r="AS263" i="7"/>
  <c r="AR263" i="7"/>
  <c r="AQ263" i="7"/>
  <c r="AP263" i="7"/>
  <c r="AO263" i="7"/>
  <c r="AN263" i="7"/>
  <c r="AM263" i="7"/>
  <c r="AL263" i="7"/>
  <c r="AK263" i="7"/>
  <c r="AJ263" i="7"/>
  <c r="AI263" i="7"/>
  <c r="AH263" i="7"/>
  <c r="AG263" i="7"/>
  <c r="AF263" i="7"/>
  <c r="AE263" i="7"/>
  <c r="AD263" i="7"/>
  <c r="AC263" i="7"/>
  <c r="AB263" i="7"/>
  <c r="AA263" i="7"/>
  <c r="Z263" i="7"/>
  <c r="Y263" i="7"/>
  <c r="X263" i="7"/>
  <c r="W263" i="7"/>
  <c r="V263" i="7"/>
  <c r="U263" i="7"/>
  <c r="T263" i="7"/>
  <c r="S263" i="7"/>
  <c r="R263" i="7"/>
  <c r="Q263" i="7"/>
  <c r="P263" i="7"/>
  <c r="O263" i="7"/>
  <c r="N263" i="7"/>
  <c r="M263" i="7"/>
  <c r="L263" i="7"/>
  <c r="CA262" i="7"/>
  <c r="BX262" i="7"/>
  <c r="BW262" i="7"/>
  <c r="BV262" i="7"/>
  <c r="BU262" i="7"/>
  <c r="BO262" i="7"/>
  <c r="BN262" i="7"/>
  <c r="BM262" i="7"/>
  <c r="BL262" i="7"/>
  <c r="BK262" i="7"/>
  <c r="BJ262" i="7"/>
  <c r="BI262" i="7"/>
  <c r="BH262" i="7"/>
  <c r="BG262" i="7"/>
  <c r="BF262" i="7"/>
  <c r="BE262" i="7"/>
  <c r="BD262" i="7"/>
  <c r="BC262" i="7"/>
  <c r="BB262" i="7"/>
  <c r="BA262" i="7"/>
  <c r="AZ262" i="7"/>
  <c r="AY262" i="7"/>
  <c r="AX262" i="7"/>
  <c r="AW262" i="7"/>
  <c r="AV262" i="7"/>
  <c r="AU262" i="7"/>
  <c r="AT262" i="7"/>
  <c r="AS262" i="7"/>
  <c r="AR262" i="7"/>
  <c r="AQ262" i="7"/>
  <c r="AP262" i="7"/>
  <c r="AO262" i="7"/>
  <c r="AN262" i="7"/>
  <c r="AM262" i="7"/>
  <c r="AL262" i="7"/>
  <c r="AK262" i="7"/>
  <c r="AJ262" i="7"/>
  <c r="AI262" i="7"/>
  <c r="AH262" i="7"/>
  <c r="AG262" i="7"/>
  <c r="AF262" i="7"/>
  <c r="AE262" i="7"/>
  <c r="AD262" i="7"/>
  <c r="AC262" i="7"/>
  <c r="AB262" i="7"/>
  <c r="AA262" i="7"/>
  <c r="Z262" i="7"/>
  <c r="Y262" i="7"/>
  <c r="X262" i="7"/>
  <c r="W262" i="7"/>
  <c r="V262" i="7"/>
  <c r="U262" i="7"/>
  <c r="T262" i="7"/>
  <c r="S262" i="7"/>
  <c r="R262" i="7"/>
  <c r="Q262" i="7"/>
  <c r="P262" i="7"/>
  <c r="O262" i="7"/>
  <c r="N262" i="7"/>
  <c r="M262" i="7"/>
  <c r="L262" i="7"/>
  <c r="CA261" i="7"/>
  <c r="BX261" i="7"/>
  <c r="BW261" i="7"/>
  <c r="BV261" i="7"/>
  <c r="BU261" i="7"/>
  <c r="BO261" i="7"/>
  <c r="BN261" i="7"/>
  <c r="BM261" i="7"/>
  <c r="BL261" i="7"/>
  <c r="BK261" i="7"/>
  <c r="BJ261" i="7"/>
  <c r="BI261" i="7"/>
  <c r="BH261" i="7"/>
  <c r="BG261" i="7"/>
  <c r="BF261" i="7"/>
  <c r="BE261" i="7"/>
  <c r="BD261" i="7"/>
  <c r="BC261" i="7"/>
  <c r="BB261" i="7"/>
  <c r="BA261" i="7"/>
  <c r="AZ261" i="7"/>
  <c r="AY261" i="7"/>
  <c r="AX261" i="7"/>
  <c r="AW261" i="7"/>
  <c r="AV261" i="7"/>
  <c r="AU261" i="7"/>
  <c r="AT261" i="7"/>
  <c r="AS261" i="7"/>
  <c r="AR261" i="7"/>
  <c r="AQ261" i="7"/>
  <c r="AP261" i="7"/>
  <c r="AO261" i="7"/>
  <c r="AN261" i="7"/>
  <c r="AM261" i="7"/>
  <c r="AL261" i="7"/>
  <c r="AK261" i="7"/>
  <c r="AJ261" i="7"/>
  <c r="AI261" i="7"/>
  <c r="AH261" i="7"/>
  <c r="AG261" i="7"/>
  <c r="AF261" i="7"/>
  <c r="AE261" i="7"/>
  <c r="AD261" i="7"/>
  <c r="AC261" i="7"/>
  <c r="AB261" i="7"/>
  <c r="AA261" i="7"/>
  <c r="Z261" i="7"/>
  <c r="Y261" i="7"/>
  <c r="X261" i="7"/>
  <c r="W261" i="7"/>
  <c r="V261" i="7"/>
  <c r="U261" i="7"/>
  <c r="T261" i="7"/>
  <c r="S261" i="7"/>
  <c r="R261" i="7"/>
  <c r="Q261" i="7"/>
  <c r="P261" i="7"/>
  <c r="O261" i="7"/>
  <c r="N261" i="7"/>
  <c r="M261" i="7"/>
  <c r="L261" i="7"/>
  <c r="CA260" i="7"/>
  <c r="BX260" i="7"/>
  <c r="BW260" i="7"/>
  <c r="BV260" i="7"/>
  <c r="BU260" i="7"/>
  <c r="BN260" i="7"/>
  <c r="BM260" i="7"/>
  <c r="BL260" i="7"/>
  <c r="BK260" i="7"/>
  <c r="BI260" i="7"/>
  <c r="BH260" i="7"/>
  <c r="BG260" i="7"/>
  <c r="BF260" i="7"/>
  <c r="BE260" i="7"/>
  <c r="BD260" i="7"/>
  <c r="BC260" i="7"/>
  <c r="BB260" i="7"/>
  <c r="BA260" i="7"/>
  <c r="AY260" i="7"/>
  <c r="AX260" i="7"/>
  <c r="AW260" i="7"/>
  <c r="AV260" i="7"/>
  <c r="AT260" i="7"/>
  <c r="AS260" i="7"/>
  <c r="AR260" i="7"/>
  <c r="AQ260" i="7"/>
  <c r="AO260" i="7"/>
  <c r="AN260" i="7"/>
  <c r="AM260" i="7"/>
  <c r="AL260" i="7"/>
  <c r="AJ260" i="7"/>
  <c r="AI260" i="7"/>
  <c r="AH260" i="7"/>
  <c r="AG260" i="7"/>
  <c r="AE260" i="7"/>
  <c r="AD260" i="7"/>
  <c r="AC260" i="7"/>
  <c r="AB260" i="7"/>
  <c r="Z260" i="7"/>
  <c r="Y260" i="7"/>
  <c r="X260" i="7"/>
  <c r="W260" i="7"/>
  <c r="U260" i="7"/>
  <c r="T260" i="7"/>
  <c r="S260" i="7"/>
  <c r="R260" i="7"/>
  <c r="P260" i="7"/>
  <c r="O260" i="7"/>
  <c r="N260" i="7"/>
  <c r="M260" i="7"/>
  <c r="CA259" i="7"/>
  <c r="BX259" i="7"/>
  <c r="BW259" i="7"/>
  <c r="BV259" i="7"/>
  <c r="BU259" i="7"/>
  <c r="BO259" i="7"/>
  <c r="BN259" i="7"/>
  <c r="BM259" i="7"/>
  <c r="BL259" i="7"/>
  <c r="BK259" i="7"/>
  <c r="BJ259" i="7"/>
  <c r="BI259" i="7"/>
  <c r="BH259" i="7"/>
  <c r="BG259" i="7"/>
  <c r="BF259" i="7"/>
  <c r="BE259" i="7"/>
  <c r="BD259" i="7"/>
  <c r="BC259" i="7"/>
  <c r="BB259" i="7"/>
  <c r="BA259" i="7"/>
  <c r="AZ259" i="7"/>
  <c r="AY259" i="7"/>
  <c r="AX259" i="7"/>
  <c r="AW259" i="7"/>
  <c r="AV259" i="7"/>
  <c r="AU259" i="7"/>
  <c r="AT259" i="7"/>
  <c r="AS259" i="7"/>
  <c r="AR259" i="7"/>
  <c r="AQ259" i="7"/>
  <c r="AP259" i="7"/>
  <c r="AO259" i="7"/>
  <c r="AN259" i="7"/>
  <c r="AM259" i="7"/>
  <c r="AL259" i="7"/>
  <c r="AK259" i="7"/>
  <c r="AJ259" i="7"/>
  <c r="AI259" i="7"/>
  <c r="AH259" i="7"/>
  <c r="AG259" i="7"/>
  <c r="AF259" i="7"/>
  <c r="AE259" i="7"/>
  <c r="AD259" i="7"/>
  <c r="AC259" i="7"/>
  <c r="AB259" i="7"/>
  <c r="AA259" i="7"/>
  <c r="Z259" i="7"/>
  <c r="Y259" i="7"/>
  <c r="X259" i="7"/>
  <c r="W259" i="7"/>
  <c r="V259" i="7"/>
  <c r="U259" i="7"/>
  <c r="T259" i="7"/>
  <c r="S259" i="7"/>
  <c r="R259" i="7"/>
  <c r="Q259" i="7"/>
  <c r="P259" i="7"/>
  <c r="O259" i="7"/>
  <c r="N259" i="7"/>
  <c r="M259" i="7"/>
  <c r="L259" i="7"/>
  <c r="CA258" i="7"/>
  <c r="BX258" i="7"/>
  <c r="BW258" i="7"/>
  <c r="BV258" i="7"/>
  <c r="BU258" i="7"/>
  <c r="BO258" i="7"/>
  <c r="BN258" i="7"/>
  <c r="BM258" i="7"/>
  <c r="BL258" i="7"/>
  <c r="BK258" i="7"/>
  <c r="BJ258" i="7"/>
  <c r="BI258" i="7"/>
  <c r="BH258" i="7"/>
  <c r="BG258" i="7"/>
  <c r="BF258" i="7"/>
  <c r="BE258" i="7"/>
  <c r="BD258" i="7"/>
  <c r="BC258" i="7"/>
  <c r="BB258" i="7"/>
  <c r="BA258" i="7"/>
  <c r="AZ258" i="7"/>
  <c r="AY258" i="7"/>
  <c r="AX258" i="7"/>
  <c r="AW258" i="7"/>
  <c r="AV258" i="7"/>
  <c r="AU258" i="7"/>
  <c r="AT258" i="7"/>
  <c r="AS258" i="7"/>
  <c r="AR258" i="7"/>
  <c r="AQ258" i="7"/>
  <c r="AP258" i="7"/>
  <c r="AO258" i="7"/>
  <c r="AN258" i="7"/>
  <c r="AM258" i="7"/>
  <c r="AL258" i="7"/>
  <c r="AK258" i="7"/>
  <c r="AJ258" i="7"/>
  <c r="AI258" i="7"/>
  <c r="AH258" i="7"/>
  <c r="AG258" i="7"/>
  <c r="AF258" i="7"/>
  <c r="AE258" i="7"/>
  <c r="AD258" i="7"/>
  <c r="AC258" i="7"/>
  <c r="AB258" i="7"/>
  <c r="AA258" i="7"/>
  <c r="Z258" i="7"/>
  <c r="Y258" i="7"/>
  <c r="X258" i="7"/>
  <c r="W258" i="7"/>
  <c r="V258" i="7"/>
  <c r="U258" i="7"/>
  <c r="T258" i="7"/>
  <c r="S258" i="7"/>
  <c r="R258" i="7"/>
  <c r="Q258" i="7"/>
  <c r="P258" i="7"/>
  <c r="O258" i="7"/>
  <c r="N258" i="7"/>
  <c r="M258" i="7"/>
  <c r="L258" i="7"/>
  <c r="CA257" i="7"/>
  <c r="BX257" i="7"/>
  <c r="BW257" i="7"/>
  <c r="BV257" i="7"/>
  <c r="BU257" i="7"/>
  <c r="BO257" i="7"/>
  <c r="BN257" i="7"/>
  <c r="BM257" i="7"/>
  <c r="BL257" i="7"/>
  <c r="BK257" i="7"/>
  <c r="BJ257" i="7"/>
  <c r="BI257" i="7"/>
  <c r="BH257" i="7"/>
  <c r="BG257" i="7"/>
  <c r="BF257" i="7"/>
  <c r="BE257" i="7"/>
  <c r="BD257" i="7"/>
  <c r="BC257" i="7"/>
  <c r="BB257" i="7"/>
  <c r="BA257" i="7"/>
  <c r="AZ257" i="7"/>
  <c r="AY257" i="7"/>
  <c r="AX257" i="7"/>
  <c r="AW257" i="7"/>
  <c r="AV257" i="7"/>
  <c r="AU257" i="7"/>
  <c r="AT257" i="7"/>
  <c r="AS257" i="7"/>
  <c r="AR257" i="7"/>
  <c r="AQ257" i="7"/>
  <c r="AP257" i="7"/>
  <c r="AO257" i="7"/>
  <c r="AN257" i="7"/>
  <c r="AM257" i="7"/>
  <c r="AL257" i="7"/>
  <c r="AK257" i="7"/>
  <c r="AJ257" i="7"/>
  <c r="AI257" i="7"/>
  <c r="AH257" i="7"/>
  <c r="AG257" i="7"/>
  <c r="AF257" i="7"/>
  <c r="AE257" i="7"/>
  <c r="AD257" i="7"/>
  <c r="AC257" i="7"/>
  <c r="AB257" i="7"/>
  <c r="AA257" i="7"/>
  <c r="Z257" i="7"/>
  <c r="Y257" i="7"/>
  <c r="X257" i="7"/>
  <c r="W257" i="7"/>
  <c r="V257" i="7"/>
  <c r="U257" i="7"/>
  <c r="T257" i="7"/>
  <c r="S257" i="7"/>
  <c r="R257" i="7"/>
  <c r="Q257" i="7"/>
  <c r="P257" i="7"/>
  <c r="O257" i="7"/>
  <c r="N257" i="7"/>
  <c r="M257" i="7"/>
  <c r="L257" i="7"/>
  <c r="CA256" i="7"/>
  <c r="BX256" i="7"/>
  <c r="BW256" i="7"/>
  <c r="BV256" i="7"/>
  <c r="BU256" i="7"/>
  <c r="BO256" i="7"/>
  <c r="BN256" i="7"/>
  <c r="BM256" i="7"/>
  <c r="BL256" i="7"/>
  <c r="BK256" i="7"/>
  <c r="BJ256" i="7"/>
  <c r="BI256" i="7"/>
  <c r="BH256" i="7"/>
  <c r="BG256" i="7"/>
  <c r="BF256" i="7"/>
  <c r="BE256" i="7"/>
  <c r="BD256" i="7"/>
  <c r="BC256" i="7"/>
  <c r="BB256" i="7"/>
  <c r="BA256" i="7"/>
  <c r="AZ256" i="7"/>
  <c r="AY256" i="7"/>
  <c r="AX256" i="7"/>
  <c r="AW256" i="7"/>
  <c r="AV256" i="7"/>
  <c r="AU256" i="7"/>
  <c r="AT256" i="7"/>
  <c r="AS256" i="7"/>
  <c r="AR256" i="7"/>
  <c r="AQ256" i="7"/>
  <c r="AP256" i="7"/>
  <c r="AO256" i="7"/>
  <c r="AN256" i="7"/>
  <c r="AM256" i="7"/>
  <c r="AL256" i="7"/>
  <c r="AK256" i="7"/>
  <c r="AJ256" i="7"/>
  <c r="AI256" i="7"/>
  <c r="AH256" i="7"/>
  <c r="AG256" i="7"/>
  <c r="AF256" i="7"/>
  <c r="AE256" i="7"/>
  <c r="AD256" i="7"/>
  <c r="AC256" i="7"/>
  <c r="AB256" i="7"/>
  <c r="AA256" i="7"/>
  <c r="Z256" i="7"/>
  <c r="Y256" i="7"/>
  <c r="X256" i="7"/>
  <c r="W256" i="7"/>
  <c r="V256" i="7"/>
  <c r="U256" i="7"/>
  <c r="T256" i="7"/>
  <c r="S256" i="7"/>
  <c r="R256" i="7"/>
  <c r="Q256" i="7"/>
  <c r="P256" i="7"/>
  <c r="O256" i="7"/>
  <c r="N256" i="7"/>
  <c r="M256" i="7"/>
  <c r="L256" i="7"/>
  <c r="CA255" i="7"/>
  <c r="BX255" i="7"/>
  <c r="BW255" i="7"/>
  <c r="BV255" i="7"/>
  <c r="BU255" i="7"/>
  <c r="BN255" i="7"/>
  <c r="BM255" i="7"/>
  <c r="BL255" i="7"/>
  <c r="BK255" i="7"/>
  <c r="BI255" i="7"/>
  <c r="BH255" i="7"/>
  <c r="BG255" i="7"/>
  <c r="BF255" i="7"/>
  <c r="BD255" i="7"/>
  <c r="BC255" i="7"/>
  <c r="BB255" i="7"/>
  <c r="BA255" i="7"/>
  <c r="AY255" i="7"/>
  <c r="AX255" i="7"/>
  <c r="AW255" i="7"/>
  <c r="AV255" i="7"/>
  <c r="AT255" i="7"/>
  <c r="AS255" i="7"/>
  <c r="AR255" i="7"/>
  <c r="AQ255" i="7"/>
  <c r="AO255" i="7"/>
  <c r="AN255" i="7"/>
  <c r="AM255" i="7"/>
  <c r="AL255" i="7"/>
  <c r="AJ255" i="7"/>
  <c r="AI255" i="7"/>
  <c r="AH255" i="7"/>
  <c r="AG255" i="7"/>
  <c r="AE255" i="7"/>
  <c r="AD255" i="7"/>
  <c r="AC255" i="7"/>
  <c r="AB255" i="7"/>
  <c r="Z255" i="7"/>
  <c r="Y255" i="7"/>
  <c r="X255" i="7"/>
  <c r="W255" i="7"/>
  <c r="U255" i="7"/>
  <c r="T255" i="7"/>
  <c r="S255" i="7"/>
  <c r="R255" i="7"/>
  <c r="P255" i="7"/>
  <c r="O255" i="7"/>
  <c r="N255" i="7"/>
  <c r="M255" i="7"/>
  <c r="CA254" i="7"/>
  <c r="BX254" i="7"/>
  <c r="BW254" i="7"/>
  <c r="BV254" i="7"/>
  <c r="BU254" i="7"/>
  <c r="BO254" i="7"/>
  <c r="BN254" i="7"/>
  <c r="BM254" i="7"/>
  <c r="BL254" i="7"/>
  <c r="BK254" i="7"/>
  <c r="BJ254" i="7"/>
  <c r="BI254" i="7"/>
  <c r="BH254" i="7"/>
  <c r="BG254" i="7"/>
  <c r="BF254" i="7"/>
  <c r="BE254" i="7"/>
  <c r="BD254" i="7"/>
  <c r="BC254" i="7"/>
  <c r="BB254" i="7"/>
  <c r="BA254" i="7"/>
  <c r="AZ254" i="7"/>
  <c r="AY254" i="7"/>
  <c r="AX254" i="7"/>
  <c r="AW254" i="7"/>
  <c r="AV254" i="7"/>
  <c r="AU254" i="7"/>
  <c r="AT254" i="7"/>
  <c r="AS254" i="7"/>
  <c r="AR254" i="7"/>
  <c r="AQ254" i="7"/>
  <c r="AP254" i="7"/>
  <c r="AO254" i="7"/>
  <c r="AN254" i="7"/>
  <c r="AM254" i="7"/>
  <c r="AL254" i="7"/>
  <c r="AK254" i="7"/>
  <c r="AJ254" i="7"/>
  <c r="AI254" i="7"/>
  <c r="AH254" i="7"/>
  <c r="AG254" i="7"/>
  <c r="AF254" i="7"/>
  <c r="AE254" i="7"/>
  <c r="AD254" i="7"/>
  <c r="AC254" i="7"/>
  <c r="AB254" i="7"/>
  <c r="AA254" i="7"/>
  <c r="Z254" i="7"/>
  <c r="Y254" i="7"/>
  <c r="X254" i="7"/>
  <c r="W254" i="7"/>
  <c r="V254" i="7"/>
  <c r="U254" i="7"/>
  <c r="T254" i="7"/>
  <c r="S254" i="7"/>
  <c r="R254" i="7"/>
  <c r="Q254" i="7"/>
  <c r="P254" i="7"/>
  <c r="O254" i="7"/>
  <c r="N254" i="7"/>
  <c r="M254" i="7"/>
  <c r="L254" i="7"/>
  <c r="CA253" i="7"/>
  <c r="BX253" i="7"/>
  <c r="BW253" i="7"/>
  <c r="BV253" i="7"/>
  <c r="BU253" i="7"/>
  <c r="BO253" i="7"/>
  <c r="BN253" i="7"/>
  <c r="BM253" i="7"/>
  <c r="BL253" i="7"/>
  <c r="BK253" i="7"/>
  <c r="BJ253" i="7"/>
  <c r="BI253" i="7"/>
  <c r="BH253" i="7"/>
  <c r="BG253" i="7"/>
  <c r="BF253" i="7"/>
  <c r="BE253" i="7"/>
  <c r="BD253" i="7"/>
  <c r="BC253" i="7"/>
  <c r="BB253" i="7"/>
  <c r="BA253" i="7"/>
  <c r="AZ253" i="7"/>
  <c r="AY253" i="7"/>
  <c r="AX253" i="7"/>
  <c r="AW253" i="7"/>
  <c r="AV253" i="7"/>
  <c r="AU253" i="7"/>
  <c r="AT253" i="7"/>
  <c r="AS253" i="7"/>
  <c r="AR253" i="7"/>
  <c r="AQ253" i="7"/>
  <c r="AP253" i="7"/>
  <c r="AO253" i="7"/>
  <c r="AN253" i="7"/>
  <c r="AM253" i="7"/>
  <c r="AL253" i="7"/>
  <c r="AK253" i="7"/>
  <c r="AJ253" i="7"/>
  <c r="AI253" i="7"/>
  <c r="AH253" i="7"/>
  <c r="AG253" i="7"/>
  <c r="AF253" i="7"/>
  <c r="AE253" i="7"/>
  <c r="AD253" i="7"/>
  <c r="AC253" i="7"/>
  <c r="AB253" i="7"/>
  <c r="AA253" i="7"/>
  <c r="Z253" i="7"/>
  <c r="Y253" i="7"/>
  <c r="X253" i="7"/>
  <c r="W253" i="7"/>
  <c r="V253" i="7"/>
  <c r="U253" i="7"/>
  <c r="T253" i="7"/>
  <c r="S253" i="7"/>
  <c r="R253" i="7"/>
  <c r="Q253" i="7"/>
  <c r="P253" i="7"/>
  <c r="O253" i="7"/>
  <c r="N253" i="7"/>
  <c r="M253" i="7"/>
  <c r="L253" i="7"/>
  <c r="CA252" i="7"/>
  <c r="BX252" i="7"/>
  <c r="BW252" i="7"/>
  <c r="BV252" i="7"/>
  <c r="BU252" i="7"/>
  <c r="BO252" i="7"/>
  <c r="BN252" i="7"/>
  <c r="BM252" i="7"/>
  <c r="BL252" i="7"/>
  <c r="BK252" i="7"/>
  <c r="BJ252" i="7"/>
  <c r="BI252" i="7"/>
  <c r="BH252" i="7"/>
  <c r="BG252" i="7"/>
  <c r="BF252" i="7"/>
  <c r="BE252" i="7"/>
  <c r="BD252" i="7"/>
  <c r="BC252" i="7"/>
  <c r="BB252" i="7"/>
  <c r="BA252" i="7"/>
  <c r="AZ252" i="7"/>
  <c r="AY252" i="7"/>
  <c r="AX252" i="7"/>
  <c r="AW252" i="7"/>
  <c r="AV252" i="7"/>
  <c r="AU252" i="7"/>
  <c r="AT252" i="7"/>
  <c r="AS252" i="7"/>
  <c r="AR252" i="7"/>
  <c r="AQ252" i="7"/>
  <c r="AP252" i="7"/>
  <c r="AO252" i="7"/>
  <c r="AN252" i="7"/>
  <c r="AM252" i="7"/>
  <c r="AL252" i="7"/>
  <c r="AK252" i="7"/>
  <c r="AJ252" i="7"/>
  <c r="AI252" i="7"/>
  <c r="AH252" i="7"/>
  <c r="AG252" i="7"/>
  <c r="AF252" i="7"/>
  <c r="AE252" i="7"/>
  <c r="AD252" i="7"/>
  <c r="AC252" i="7"/>
  <c r="AB252" i="7"/>
  <c r="AA252" i="7"/>
  <c r="Z252" i="7"/>
  <c r="Y252" i="7"/>
  <c r="X252" i="7"/>
  <c r="W252" i="7"/>
  <c r="V252" i="7"/>
  <c r="U252" i="7"/>
  <c r="T252" i="7"/>
  <c r="S252" i="7"/>
  <c r="R252" i="7"/>
  <c r="Q252" i="7"/>
  <c r="P252" i="7"/>
  <c r="O252" i="7"/>
  <c r="N252" i="7"/>
  <c r="M252" i="7"/>
  <c r="L252" i="7"/>
  <c r="CA251" i="7"/>
  <c r="BX251" i="7"/>
  <c r="BW251" i="7"/>
  <c r="BV251" i="7"/>
  <c r="BU251" i="7"/>
  <c r="BO251" i="7"/>
  <c r="BN251" i="7"/>
  <c r="BM251" i="7"/>
  <c r="BL251" i="7"/>
  <c r="BK251" i="7"/>
  <c r="BJ251" i="7"/>
  <c r="BI251" i="7"/>
  <c r="BH251" i="7"/>
  <c r="BG251" i="7"/>
  <c r="BF251" i="7"/>
  <c r="BE251" i="7"/>
  <c r="BD251" i="7"/>
  <c r="BC251" i="7"/>
  <c r="BB251" i="7"/>
  <c r="BA251" i="7"/>
  <c r="AZ251" i="7"/>
  <c r="AY251" i="7"/>
  <c r="AX251" i="7"/>
  <c r="AW251" i="7"/>
  <c r="AV251" i="7"/>
  <c r="AU251" i="7"/>
  <c r="AT251" i="7"/>
  <c r="AS251" i="7"/>
  <c r="AR251" i="7"/>
  <c r="AQ251" i="7"/>
  <c r="AP251" i="7"/>
  <c r="AO251" i="7"/>
  <c r="AN251" i="7"/>
  <c r="AM251" i="7"/>
  <c r="AL251" i="7"/>
  <c r="AK251" i="7"/>
  <c r="AJ251" i="7"/>
  <c r="AI251" i="7"/>
  <c r="AH251" i="7"/>
  <c r="AG251" i="7"/>
  <c r="AF251" i="7"/>
  <c r="AE251" i="7"/>
  <c r="AD251" i="7"/>
  <c r="AC251" i="7"/>
  <c r="AB251" i="7"/>
  <c r="AA251" i="7"/>
  <c r="Z251" i="7"/>
  <c r="Y251" i="7"/>
  <c r="X251" i="7"/>
  <c r="W251" i="7"/>
  <c r="V251" i="7"/>
  <c r="U251" i="7"/>
  <c r="T251" i="7"/>
  <c r="S251" i="7"/>
  <c r="R251" i="7"/>
  <c r="Q251" i="7"/>
  <c r="P251" i="7"/>
  <c r="O251" i="7"/>
  <c r="N251" i="7"/>
  <c r="M251" i="7"/>
  <c r="L251" i="7"/>
  <c r="CA250" i="7"/>
  <c r="BX250" i="7"/>
  <c r="BW250" i="7"/>
  <c r="BV250" i="7"/>
  <c r="BU250" i="7"/>
  <c r="BN250" i="7"/>
  <c r="BM250" i="7"/>
  <c r="BL250" i="7"/>
  <c r="BK250" i="7"/>
  <c r="BI250" i="7"/>
  <c r="BH250" i="7"/>
  <c r="BG250" i="7"/>
  <c r="BF250" i="7"/>
  <c r="BD250" i="7"/>
  <c r="BC250" i="7"/>
  <c r="BB250" i="7"/>
  <c r="BA250" i="7"/>
  <c r="AY250" i="7"/>
  <c r="AX250" i="7"/>
  <c r="AW250" i="7"/>
  <c r="AV250" i="7"/>
  <c r="AT250" i="7"/>
  <c r="AS250" i="7"/>
  <c r="AR250" i="7"/>
  <c r="AQ250" i="7"/>
  <c r="AO250" i="7"/>
  <c r="AN250" i="7"/>
  <c r="AM250" i="7"/>
  <c r="AL250" i="7"/>
  <c r="AJ250" i="7"/>
  <c r="AI250" i="7"/>
  <c r="AH250" i="7"/>
  <c r="AG250" i="7"/>
  <c r="AE250" i="7"/>
  <c r="AD250" i="7"/>
  <c r="AC250" i="7"/>
  <c r="AB250" i="7"/>
  <c r="Z250" i="7"/>
  <c r="Y250" i="7"/>
  <c r="X250" i="7"/>
  <c r="W250" i="7"/>
  <c r="U250" i="7"/>
  <c r="T250" i="7"/>
  <c r="S250" i="7"/>
  <c r="R250" i="7"/>
  <c r="P250" i="7"/>
  <c r="O250" i="7"/>
  <c r="N250" i="7"/>
  <c r="M250" i="7"/>
  <c r="CA249" i="7"/>
  <c r="BX249" i="7"/>
  <c r="BW249" i="7"/>
  <c r="BV249" i="7"/>
  <c r="BU249" i="7"/>
  <c r="BO249" i="7"/>
  <c r="BN249" i="7"/>
  <c r="BM249" i="7"/>
  <c r="BL249" i="7"/>
  <c r="BK249" i="7"/>
  <c r="BJ249" i="7"/>
  <c r="BI249" i="7"/>
  <c r="BH249" i="7"/>
  <c r="BG249" i="7"/>
  <c r="BF249" i="7"/>
  <c r="BE249" i="7"/>
  <c r="BD249" i="7"/>
  <c r="BC249" i="7"/>
  <c r="BB249" i="7"/>
  <c r="BA249" i="7"/>
  <c r="AZ249" i="7"/>
  <c r="AY249" i="7"/>
  <c r="AX249" i="7"/>
  <c r="AW249" i="7"/>
  <c r="AV249" i="7"/>
  <c r="AU249" i="7"/>
  <c r="AT249" i="7"/>
  <c r="AS249" i="7"/>
  <c r="AR249" i="7"/>
  <c r="AQ249" i="7"/>
  <c r="AP249" i="7"/>
  <c r="AO249" i="7"/>
  <c r="AN249" i="7"/>
  <c r="AM249" i="7"/>
  <c r="AL249" i="7"/>
  <c r="AK249" i="7"/>
  <c r="AJ249" i="7"/>
  <c r="AI249" i="7"/>
  <c r="AH249" i="7"/>
  <c r="AG249" i="7"/>
  <c r="AF249" i="7"/>
  <c r="AE249" i="7"/>
  <c r="AD249" i="7"/>
  <c r="AC249" i="7"/>
  <c r="AB249" i="7"/>
  <c r="AA249" i="7"/>
  <c r="Z249" i="7"/>
  <c r="Y249" i="7"/>
  <c r="X249" i="7"/>
  <c r="W249" i="7"/>
  <c r="V249" i="7"/>
  <c r="U249" i="7"/>
  <c r="T249" i="7"/>
  <c r="S249" i="7"/>
  <c r="R249" i="7"/>
  <c r="Q249" i="7"/>
  <c r="P249" i="7"/>
  <c r="O249" i="7"/>
  <c r="N249" i="7"/>
  <c r="M249" i="7"/>
  <c r="L249" i="7"/>
  <c r="CA248" i="7"/>
  <c r="BX248" i="7"/>
  <c r="BW248" i="7"/>
  <c r="BV248" i="7"/>
  <c r="BU248" i="7"/>
  <c r="BN248" i="7"/>
  <c r="BM248" i="7"/>
  <c r="BL248" i="7"/>
  <c r="BK248" i="7"/>
  <c r="BI248" i="7"/>
  <c r="BH248" i="7"/>
  <c r="BG248" i="7"/>
  <c r="BF248" i="7"/>
  <c r="BD248" i="7"/>
  <c r="BC248" i="7"/>
  <c r="BB248" i="7"/>
  <c r="BA248" i="7"/>
  <c r="AY248" i="7"/>
  <c r="AX248" i="7"/>
  <c r="AW248" i="7"/>
  <c r="AV248" i="7"/>
  <c r="AT248" i="7"/>
  <c r="AS248" i="7"/>
  <c r="AR248" i="7"/>
  <c r="AQ248" i="7"/>
  <c r="AO248" i="7"/>
  <c r="AN248" i="7"/>
  <c r="AM248" i="7"/>
  <c r="AL248" i="7"/>
  <c r="AJ248" i="7"/>
  <c r="AI248" i="7"/>
  <c r="AH248" i="7"/>
  <c r="AG248" i="7"/>
  <c r="AE248" i="7"/>
  <c r="AD248" i="7"/>
  <c r="AC248" i="7"/>
  <c r="AB248" i="7"/>
  <c r="Z248" i="7"/>
  <c r="Y248" i="7"/>
  <c r="X248" i="7"/>
  <c r="W248" i="7"/>
  <c r="U248" i="7"/>
  <c r="T248" i="7"/>
  <c r="S248" i="7"/>
  <c r="R248" i="7"/>
  <c r="P248" i="7"/>
  <c r="O248" i="7"/>
  <c r="N248" i="7"/>
  <c r="M248" i="7"/>
  <c r="CA247" i="7"/>
  <c r="BX247" i="7"/>
  <c r="BW247" i="7"/>
  <c r="BV247" i="7"/>
  <c r="BU247" i="7"/>
  <c r="BN247" i="7"/>
  <c r="BM247" i="7"/>
  <c r="BL247" i="7"/>
  <c r="BK247" i="7"/>
  <c r="BI247" i="7"/>
  <c r="BH247" i="7"/>
  <c r="BG247" i="7"/>
  <c r="BF247" i="7"/>
  <c r="BD247" i="7"/>
  <c r="BC247" i="7"/>
  <c r="BB247" i="7"/>
  <c r="BA247" i="7"/>
  <c r="AY247" i="7"/>
  <c r="AX247" i="7"/>
  <c r="AW247" i="7"/>
  <c r="AV247" i="7"/>
  <c r="AT247" i="7"/>
  <c r="AS247" i="7"/>
  <c r="AR247" i="7"/>
  <c r="AQ247" i="7"/>
  <c r="AO247" i="7"/>
  <c r="AN247" i="7"/>
  <c r="AM247" i="7"/>
  <c r="AL247" i="7"/>
  <c r="AJ247" i="7"/>
  <c r="AI247" i="7"/>
  <c r="AH247" i="7"/>
  <c r="AG247" i="7"/>
  <c r="AE247" i="7"/>
  <c r="AD247" i="7"/>
  <c r="AC247" i="7"/>
  <c r="AB247" i="7"/>
  <c r="Z247" i="7"/>
  <c r="Y247" i="7"/>
  <c r="X247" i="7"/>
  <c r="W247" i="7"/>
  <c r="U247" i="7"/>
  <c r="T247" i="7"/>
  <c r="S247" i="7"/>
  <c r="R247" i="7"/>
  <c r="P247" i="7"/>
  <c r="O247" i="7"/>
  <c r="N247" i="7"/>
  <c r="M247" i="7"/>
  <c r="CA246" i="7"/>
  <c r="BX246" i="7"/>
  <c r="BW246" i="7"/>
  <c r="BV246" i="7"/>
  <c r="BU246" i="7"/>
  <c r="BN246" i="7"/>
  <c r="BM246" i="7"/>
  <c r="BL246" i="7"/>
  <c r="BK246" i="7"/>
  <c r="BI246" i="7"/>
  <c r="BH246" i="7"/>
  <c r="BG246" i="7"/>
  <c r="BF246" i="7"/>
  <c r="BD246" i="7"/>
  <c r="BC246" i="7"/>
  <c r="BB246" i="7"/>
  <c r="BA246" i="7"/>
  <c r="AY246" i="7"/>
  <c r="AX246" i="7"/>
  <c r="AW246" i="7"/>
  <c r="AV246" i="7"/>
  <c r="AT246" i="7"/>
  <c r="AS246" i="7"/>
  <c r="AR246" i="7"/>
  <c r="AQ246" i="7"/>
  <c r="AO246" i="7"/>
  <c r="AN246" i="7"/>
  <c r="AM246" i="7"/>
  <c r="AL246" i="7"/>
  <c r="AJ246" i="7"/>
  <c r="AI246" i="7"/>
  <c r="AH246" i="7"/>
  <c r="AG246" i="7"/>
  <c r="AE246" i="7"/>
  <c r="AD246" i="7"/>
  <c r="AC246" i="7"/>
  <c r="AB246" i="7"/>
  <c r="Z246" i="7"/>
  <c r="Y246" i="7"/>
  <c r="X246" i="7"/>
  <c r="W246" i="7"/>
  <c r="U246" i="7"/>
  <c r="T246" i="7"/>
  <c r="S246" i="7"/>
  <c r="R246" i="7"/>
  <c r="P246" i="7"/>
  <c r="O246" i="7"/>
  <c r="N246" i="7"/>
  <c r="M246" i="7"/>
  <c r="CA245" i="7"/>
  <c r="BX245" i="7"/>
  <c r="BW245" i="7"/>
  <c r="BV245" i="7"/>
  <c r="BU245" i="7"/>
  <c r="BN245" i="7"/>
  <c r="BM245" i="7"/>
  <c r="BL245" i="7"/>
  <c r="BK245" i="7"/>
  <c r="BI245" i="7"/>
  <c r="BH245" i="7"/>
  <c r="BG245" i="7"/>
  <c r="BF245" i="7"/>
  <c r="BD245" i="7"/>
  <c r="BC245" i="7"/>
  <c r="BB245" i="7"/>
  <c r="BA245" i="7"/>
  <c r="AY245" i="7"/>
  <c r="AX245" i="7"/>
  <c r="AW245" i="7"/>
  <c r="AV245" i="7"/>
  <c r="AT245" i="7"/>
  <c r="AS245" i="7"/>
  <c r="AR245" i="7"/>
  <c r="AQ245" i="7"/>
  <c r="AO245" i="7"/>
  <c r="AN245" i="7"/>
  <c r="AM245" i="7"/>
  <c r="AL245" i="7"/>
  <c r="AJ245" i="7"/>
  <c r="AI245" i="7"/>
  <c r="AH245" i="7"/>
  <c r="AG245" i="7"/>
  <c r="AE245" i="7"/>
  <c r="AD245" i="7"/>
  <c r="AC245" i="7"/>
  <c r="AB245" i="7"/>
  <c r="Z245" i="7"/>
  <c r="Y245" i="7"/>
  <c r="X245" i="7"/>
  <c r="W245" i="7"/>
  <c r="U245" i="7"/>
  <c r="T245" i="7"/>
  <c r="S245" i="7"/>
  <c r="R245" i="7"/>
  <c r="P245" i="7"/>
  <c r="O245" i="7"/>
  <c r="N245" i="7"/>
  <c r="M245" i="7"/>
  <c r="CA244" i="7"/>
  <c r="BX244" i="7"/>
  <c r="BW244" i="7"/>
  <c r="BV244" i="7"/>
  <c r="BU244" i="7"/>
  <c r="BO244" i="7"/>
  <c r="BN244" i="7"/>
  <c r="BM244" i="7"/>
  <c r="BL244" i="7"/>
  <c r="BK244" i="7"/>
  <c r="BJ244" i="7"/>
  <c r="BI244" i="7"/>
  <c r="BH244" i="7"/>
  <c r="BG244" i="7"/>
  <c r="BF244" i="7"/>
  <c r="BE244" i="7"/>
  <c r="BD244" i="7"/>
  <c r="BC244" i="7"/>
  <c r="BB244" i="7"/>
  <c r="BA244" i="7"/>
  <c r="AZ244" i="7"/>
  <c r="AY244" i="7"/>
  <c r="AX244" i="7"/>
  <c r="AW244" i="7"/>
  <c r="AV244" i="7"/>
  <c r="AU244" i="7"/>
  <c r="AT244" i="7"/>
  <c r="AS244" i="7"/>
  <c r="AR244" i="7"/>
  <c r="AQ244" i="7"/>
  <c r="AP244" i="7"/>
  <c r="AO244" i="7"/>
  <c r="AN244" i="7"/>
  <c r="AM244" i="7"/>
  <c r="AL244" i="7"/>
  <c r="AK244" i="7"/>
  <c r="AJ244" i="7"/>
  <c r="AI244" i="7"/>
  <c r="AH244" i="7"/>
  <c r="AG244" i="7"/>
  <c r="AF244" i="7"/>
  <c r="AE244" i="7"/>
  <c r="AD244" i="7"/>
  <c r="AC244" i="7"/>
  <c r="AB244" i="7"/>
  <c r="AA244" i="7"/>
  <c r="Z244" i="7"/>
  <c r="Y244" i="7"/>
  <c r="X244" i="7"/>
  <c r="W244" i="7"/>
  <c r="V244" i="7"/>
  <c r="U244" i="7"/>
  <c r="T244" i="7"/>
  <c r="S244" i="7"/>
  <c r="R244" i="7"/>
  <c r="Q244" i="7"/>
  <c r="P244" i="7"/>
  <c r="O244" i="7"/>
  <c r="N244" i="7"/>
  <c r="M244" i="7"/>
  <c r="L244" i="7"/>
  <c r="CA243" i="7"/>
  <c r="BX243" i="7"/>
  <c r="BW243" i="7"/>
  <c r="BV243" i="7"/>
  <c r="BU243" i="7"/>
  <c r="BO243" i="7"/>
  <c r="BN243" i="7"/>
  <c r="BM243" i="7"/>
  <c r="BL243" i="7"/>
  <c r="BK243" i="7"/>
  <c r="BJ243" i="7"/>
  <c r="BI243" i="7"/>
  <c r="BH243" i="7"/>
  <c r="BG243" i="7"/>
  <c r="BF243" i="7"/>
  <c r="BE243" i="7"/>
  <c r="BD243" i="7"/>
  <c r="BC243" i="7"/>
  <c r="BB243" i="7"/>
  <c r="BA243" i="7"/>
  <c r="AZ243" i="7"/>
  <c r="AY243" i="7"/>
  <c r="AX243" i="7"/>
  <c r="AW243" i="7"/>
  <c r="AV243" i="7"/>
  <c r="AU243" i="7"/>
  <c r="AT243" i="7"/>
  <c r="AS243" i="7"/>
  <c r="AR243" i="7"/>
  <c r="AQ243" i="7"/>
  <c r="AP243" i="7"/>
  <c r="AO243" i="7"/>
  <c r="AN243" i="7"/>
  <c r="AM243" i="7"/>
  <c r="AL243" i="7"/>
  <c r="AK243" i="7"/>
  <c r="AJ243" i="7"/>
  <c r="AI243" i="7"/>
  <c r="AH243" i="7"/>
  <c r="AG243" i="7"/>
  <c r="AF243" i="7"/>
  <c r="AE243" i="7"/>
  <c r="AD243" i="7"/>
  <c r="AC243" i="7"/>
  <c r="AB243" i="7"/>
  <c r="AA243" i="7"/>
  <c r="Z243" i="7"/>
  <c r="Y243" i="7"/>
  <c r="X243" i="7"/>
  <c r="W243" i="7"/>
  <c r="V243" i="7"/>
  <c r="U243" i="7"/>
  <c r="T243" i="7"/>
  <c r="S243" i="7"/>
  <c r="R243" i="7"/>
  <c r="Q243" i="7"/>
  <c r="P243" i="7"/>
  <c r="O243" i="7"/>
  <c r="N243" i="7"/>
  <c r="M243" i="7"/>
  <c r="L243" i="7"/>
  <c r="CA242" i="7"/>
  <c r="BX242" i="7"/>
  <c r="BW242" i="7"/>
  <c r="BV242" i="7"/>
  <c r="BU242" i="7"/>
  <c r="BO242" i="7"/>
  <c r="BN242" i="7"/>
  <c r="BM242" i="7"/>
  <c r="BL242" i="7"/>
  <c r="BK242" i="7"/>
  <c r="BJ242" i="7"/>
  <c r="BI242" i="7"/>
  <c r="BH242" i="7"/>
  <c r="BG242" i="7"/>
  <c r="BF242" i="7"/>
  <c r="BE242" i="7"/>
  <c r="BD242" i="7"/>
  <c r="BC242" i="7"/>
  <c r="BB242" i="7"/>
  <c r="BA242" i="7"/>
  <c r="AZ242" i="7"/>
  <c r="AY242" i="7"/>
  <c r="AX242" i="7"/>
  <c r="AW242" i="7"/>
  <c r="AV242" i="7"/>
  <c r="AU242" i="7"/>
  <c r="AT242" i="7"/>
  <c r="AS242" i="7"/>
  <c r="AR242" i="7"/>
  <c r="AQ242" i="7"/>
  <c r="AP242" i="7"/>
  <c r="AO242" i="7"/>
  <c r="AN242" i="7"/>
  <c r="AM242" i="7"/>
  <c r="AL242" i="7"/>
  <c r="AK242" i="7"/>
  <c r="AJ242" i="7"/>
  <c r="AI242" i="7"/>
  <c r="AH242" i="7"/>
  <c r="AG242" i="7"/>
  <c r="AF242" i="7"/>
  <c r="AE242" i="7"/>
  <c r="AD242" i="7"/>
  <c r="AC242" i="7"/>
  <c r="AB242" i="7"/>
  <c r="AA242" i="7"/>
  <c r="Z242" i="7"/>
  <c r="Y242" i="7"/>
  <c r="X242" i="7"/>
  <c r="W242" i="7"/>
  <c r="V242" i="7"/>
  <c r="U242" i="7"/>
  <c r="T242" i="7"/>
  <c r="S242" i="7"/>
  <c r="R242" i="7"/>
  <c r="Q242" i="7"/>
  <c r="P242" i="7"/>
  <c r="O242" i="7"/>
  <c r="N242" i="7"/>
  <c r="M242" i="7"/>
  <c r="L242" i="7"/>
  <c r="CA241" i="7"/>
  <c r="BX241" i="7"/>
  <c r="BW241" i="7"/>
  <c r="BV241" i="7"/>
  <c r="BU241" i="7"/>
  <c r="BO241" i="7"/>
  <c r="BN241" i="7"/>
  <c r="BM241" i="7"/>
  <c r="BL241" i="7"/>
  <c r="BK241" i="7"/>
  <c r="BJ241" i="7"/>
  <c r="BI241" i="7"/>
  <c r="BH241" i="7"/>
  <c r="BG241" i="7"/>
  <c r="BF241" i="7"/>
  <c r="BE241" i="7"/>
  <c r="BD241" i="7"/>
  <c r="BC241" i="7"/>
  <c r="BB241" i="7"/>
  <c r="BA241" i="7"/>
  <c r="AZ241" i="7"/>
  <c r="AY241" i="7"/>
  <c r="AX241" i="7"/>
  <c r="AW241" i="7"/>
  <c r="AV241" i="7"/>
  <c r="AU241" i="7"/>
  <c r="AT241" i="7"/>
  <c r="AS241" i="7"/>
  <c r="AR241" i="7"/>
  <c r="AQ241" i="7"/>
  <c r="AP241" i="7"/>
  <c r="AO241" i="7"/>
  <c r="AN241" i="7"/>
  <c r="AM241" i="7"/>
  <c r="AL241" i="7"/>
  <c r="AK241" i="7"/>
  <c r="AJ241" i="7"/>
  <c r="AI241" i="7"/>
  <c r="AH241" i="7"/>
  <c r="AG241" i="7"/>
  <c r="AF241" i="7"/>
  <c r="AE241" i="7"/>
  <c r="AD241" i="7"/>
  <c r="AC241" i="7"/>
  <c r="AB241" i="7"/>
  <c r="AA241" i="7"/>
  <c r="Z241" i="7"/>
  <c r="Y241" i="7"/>
  <c r="X241" i="7"/>
  <c r="W241" i="7"/>
  <c r="V241" i="7"/>
  <c r="U241" i="7"/>
  <c r="T241" i="7"/>
  <c r="S241" i="7"/>
  <c r="R241" i="7"/>
  <c r="Q241" i="7"/>
  <c r="P241" i="7"/>
  <c r="O241" i="7"/>
  <c r="N241" i="7"/>
  <c r="M241" i="7"/>
  <c r="L241" i="7"/>
  <c r="CA240" i="7"/>
  <c r="BX240" i="7"/>
  <c r="BW240" i="7"/>
  <c r="BV240" i="7"/>
  <c r="BU240" i="7"/>
  <c r="BN240" i="7"/>
  <c r="BM240" i="7"/>
  <c r="BL240" i="7"/>
  <c r="BK240" i="7"/>
  <c r="BI240" i="7"/>
  <c r="BH240" i="7"/>
  <c r="BG240" i="7"/>
  <c r="BF240" i="7"/>
  <c r="BD240" i="7"/>
  <c r="BC240" i="7"/>
  <c r="BB240" i="7"/>
  <c r="BA240" i="7"/>
  <c r="AY240" i="7"/>
  <c r="AX240" i="7"/>
  <c r="AW240" i="7"/>
  <c r="AV240" i="7"/>
  <c r="AT240" i="7"/>
  <c r="AS240" i="7"/>
  <c r="AR240" i="7"/>
  <c r="AQ240" i="7"/>
  <c r="AO240" i="7"/>
  <c r="AN240" i="7"/>
  <c r="AM240" i="7"/>
  <c r="AL240" i="7"/>
  <c r="AJ240" i="7"/>
  <c r="AI240" i="7"/>
  <c r="AH240" i="7"/>
  <c r="AG240" i="7"/>
  <c r="AE240" i="7"/>
  <c r="AD240" i="7"/>
  <c r="AC240" i="7"/>
  <c r="AB240" i="7"/>
  <c r="Z240" i="7"/>
  <c r="Y240" i="7"/>
  <c r="X240" i="7"/>
  <c r="W240" i="7"/>
  <c r="U240" i="7"/>
  <c r="T240" i="7"/>
  <c r="S240" i="7"/>
  <c r="R240" i="7"/>
  <c r="P240" i="7"/>
  <c r="O240" i="7"/>
  <c r="N240" i="7"/>
  <c r="M240" i="7"/>
  <c r="CA239" i="7"/>
  <c r="BX239" i="7"/>
  <c r="BW239" i="7"/>
  <c r="BV239" i="7"/>
  <c r="BU239" i="7"/>
  <c r="BO239" i="7"/>
  <c r="BN239" i="7"/>
  <c r="BM239" i="7"/>
  <c r="BL239" i="7"/>
  <c r="BK239" i="7"/>
  <c r="BJ239" i="7"/>
  <c r="BI239" i="7"/>
  <c r="BH239" i="7"/>
  <c r="BG239" i="7"/>
  <c r="BF239" i="7"/>
  <c r="BE239" i="7"/>
  <c r="BD239" i="7"/>
  <c r="BC239" i="7"/>
  <c r="BB239" i="7"/>
  <c r="BA239" i="7"/>
  <c r="AZ239" i="7"/>
  <c r="AY239" i="7"/>
  <c r="AX239" i="7"/>
  <c r="AW239" i="7"/>
  <c r="AV239" i="7"/>
  <c r="AU239" i="7"/>
  <c r="AT239" i="7"/>
  <c r="AS239" i="7"/>
  <c r="AR239" i="7"/>
  <c r="AQ239" i="7"/>
  <c r="AP239" i="7"/>
  <c r="AO239" i="7"/>
  <c r="AN239" i="7"/>
  <c r="AM239" i="7"/>
  <c r="AL239" i="7"/>
  <c r="AK239" i="7"/>
  <c r="AJ239" i="7"/>
  <c r="AI239" i="7"/>
  <c r="AH239" i="7"/>
  <c r="AG239" i="7"/>
  <c r="AF239" i="7"/>
  <c r="AE239" i="7"/>
  <c r="AD239" i="7"/>
  <c r="AC239" i="7"/>
  <c r="AB239" i="7"/>
  <c r="AA239" i="7"/>
  <c r="Z239" i="7"/>
  <c r="Y239" i="7"/>
  <c r="X239" i="7"/>
  <c r="W239" i="7"/>
  <c r="V239" i="7"/>
  <c r="U239" i="7"/>
  <c r="T239" i="7"/>
  <c r="S239" i="7"/>
  <c r="R239" i="7"/>
  <c r="Q239" i="7"/>
  <c r="P239" i="7"/>
  <c r="O239" i="7"/>
  <c r="N239" i="7"/>
  <c r="M239" i="7"/>
  <c r="L239" i="7"/>
  <c r="CA238" i="7"/>
  <c r="BX238" i="7"/>
  <c r="BW238" i="7"/>
  <c r="BV238" i="7"/>
  <c r="BU238" i="7"/>
  <c r="BN238" i="7"/>
  <c r="BM238" i="7"/>
  <c r="BL238" i="7"/>
  <c r="BK238" i="7"/>
  <c r="BI238" i="7"/>
  <c r="BH238" i="7"/>
  <c r="BG238" i="7"/>
  <c r="BF238" i="7"/>
  <c r="BD238" i="7"/>
  <c r="BC238" i="7"/>
  <c r="BB238" i="7"/>
  <c r="BA238" i="7"/>
  <c r="AY238" i="7"/>
  <c r="AX238" i="7"/>
  <c r="AW238" i="7"/>
  <c r="AV238" i="7"/>
  <c r="AT238" i="7"/>
  <c r="AS238" i="7"/>
  <c r="AR238" i="7"/>
  <c r="AQ238" i="7"/>
  <c r="AO238" i="7"/>
  <c r="AN238" i="7"/>
  <c r="AM238" i="7"/>
  <c r="AL238" i="7"/>
  <c r="AJ238" i="7"/>
  <c r="AI238" i="7"/>
  <c r="AH238" i="7"/>
  <c r="AG238" i="7"/>
  <c r="AE238" i="7"/>
  <c r="AD238" i="7"/>
  <c r="AC238" i="7"/>
  <c r="AB238" i="7"/>
  <c r="Z238" i="7"/>
  <c r="Y238" i="7"/>
  <c r="X238" i="7"/>
  <c r="W238" i="7"/>
  <c r="U238" i="7"/>
  <c r="T238" i="7"/>
  <c r="S238" i="7"/>
  <c r="R238" i="7"/>
  <c r="P238" i="7"/>
  <c r="O238" i="7"/>
  <c r="N238" i="7"/>
  <c r="M238" i="7"/>
  <c r="CA237" i="7"/>
  <c r="BX237" i="7"/>
  <c r="BW237" i="7"/>
  <c r="BV237" i="7"/>
  <c r="BU237" i="7"/>
  <c r="BN237" i="7"/>
  <c r="BM237" i="7"/>
  <c r="BL237" i="7"/>
  <c r="BK237" i="7"/>
  <c r="BI237" i="7"/>
  <c r="BH237" i="7"/>
  <c r="BG237" i="7"/>
  <c r="BF237" i="7"/>
  <c r="BD237" i="7"/>
  <c r="BC237" i="7"/>
  <c r="BB237" i="7"/>
  <c r="BA237" i="7"/>
  <c r="AY237" i="7"/>
  <c r="AX237" i="7"/>
  <c r="AW237" i="7"/>
  <c r="AV237" i="7"/>
  <c r="AT237" i="7"/>
  <c r="AS237" i="7"/>
  <c r="AR237" i="7"/>
  <c r="AQ237" i="7"/>
  <c r="AO237" i="7"/>
  <c r="AN237" i="7"/>
  <c r="AM237" i="7"/>
  <c r="AL237" i="7"/>
  <c r="AJ237" i="7"/>
  <c r="AI237" i="7"/>
  <c r="AH237" i="7"/>
  <c r="AG237" i="7"/>
  <c r="AE237" i="7"/>
  <c r="AD237" i="7"/>
  <c r="AC237" i="7"/>
  <c r="AB237" i="7"/>
  <c r="Z237" i="7"/>
  <c r="Y237" i="7"/>
  <c r="X237" i="7"/>
  <c r="W237" i="7"/>
  <c r="U237" i="7"/>
  <c r="T237" i="7"/>
  <c r="S237" i="7"/>
  <c r="R237" i="7"/>
  <c r="P237" i="7"/>
  <c r="O237" i="7"/>
  <c r="N237" i="7"/>
  <c r="M237" i="7"/>
  <c r="CA236" i="7"/>
  <c r="BX236" i="7"/>
  <c r="BW236" i="7"/>
  <c r="BV236" i="7"/>
  <c r="BU236" i="7"/>
  <c r="BN236" i="7"/>
  <c r="BM236" i="7"/>
  <c r="BL236" i="7"/>
  <c r="BK236" i="7"/>
  <c r="BI236" i="7"/>
  <c r="BH236" i="7"/>
  <c r="BG236" i="7"/>
  <c r="BF236" i="7"/>
  <c r="BD236" i="7"/>
  <c r="BC236" i="7"/>
  <c r="BB236" i="7"/>
  <c r="BA236" i="7"/>
  <c r="AY236" i="7"/>
  <c r="AX236" i="7"/>
  <c r="AW236" i="7"/>
  <c r="AV236" i="7"/>
  <c r="AT236" i="7"/>
  <c r="AS236" i="7"/>
  <c r="AR236" i="7"/>
  <c r="AQ236" i="7"/>
  <c r="AO236" i="7"/>
  <c r="AN236" i="7"/>
  <c r="AM236" i="7"/>
  <c r="AL236" i="7"/>
  <c r="AJ236" i="7"/>
  <c r="AI236" i="7"/>
  <c r="AH236" i="7"/>
  <c r="AG236" i="7"/>
  <c r="AE236" i="7"/>
  <c r="AD236" i="7"/>
  <c r="AC236" i="7"/>
  <c r="AB236" i="7"/>
  <c r="Z236" i="7"/>
  <c r="Y236" i="7"/>
  <c r="X236" i="7"/>
  <c r="W236" i="7"/>
  <c r="U236" i="7"/>
  <c r="T236" i="7"/>
  <c r="S236" i="7"/>
  <c r="R236" i="7"/>
  <c r="P236" i="7"/>
  <c r="O236" i="7"/>
  <c r="N236" i="7"/>
  <c r="M236" i="7"/>
  <c r="CA235" i="7"/>
  <c r="BX235" i="7"/>
  <c r="BW235" i="7"/>
  <c r="BV235" i="7"/>
  <c r="BU235" i="7"/>
  <c r="BN235" i="7"/>
  <c r="BM235" i="7"/>
  <c r="BL235" i="7"/>
  <c r="BK235" i="7"/>
  <c r="BI235" i="7"/>
  <c r="BH235" i="7"/>
  <c r="BG235" i="7"/>
  <c r="BF235" i="7"/>
  <c r="BD235" i="7"/>
  <c r="BC235" i="7"/>
  <c r="BB235" i="7"/>
  <c r="BA235" i="7"/>
  <c r="AY235" i="7"/>
  <c r="AX235" i="7"/>
  <c r="AW235" i="7"/>
  <c r="AV235" i="7"/>
  <c r="AT235" i="7"/>
  <c r="AS235" i="7"/>
  <c r="AR235" i="7"/>
  <c r="AQ235" i="7"/>
  <c r="AO235" i="7"/>
  <c r="AN235" i="7"/>
  <c r="AM235" i="7"/>
  <c r="AL235" i="7"/>
  <c r="AJ235" i="7"/>
  <c r="AI235" i="7"/>
  <c r="AH235" i="7"/>
  <c r="AG235" i="7"/>
  <c r="AE235" i="7"/>
  <c r="AD235" i="7"/>
  <c r="AC235" i="7"/>
  <c r="AB235" i="7"/>
  <c r="Z235" i="7"/>
  <c r="Y235" i="7"/>
  <c r="X235" i="7"/>
  <c r="W235" i="7"/>
  <c r="U235" i="7"/>
  <c r="T235" i="7"/>
  <c r="S235" i="7"/>
  <c r="R235" i="7"/>
  <c r="P235" i="7"/>
  <c r="O235" i="7"/>
  <c r="N235" i="7"/>
  <c r="M235" i="7"/>
  <c r="CA234" i="7"/>
  <c r="BX234" i="7"/>
  <c r="BW234" i="7"/>
  <c r="BV234" i="7"/>
  <c r="BU234" i="7"/>
  <c r="BO234" i="7"/>
  <c r="BN234" i="7"/>
  <c r="BM234" i="7"/>
  <c r="BL234" i="7"/>
  <c r="BK234" i="7"/>
  <c r="BJ234" i="7"/>
  <c r="BI234" i="7"/>
  <c r="BH234" i="7"/>
  <c r="BG234" i="7"/>
  <c r="BF234" i="7"/>
  <c r="BE234" i="7"/>
  <c r="BD234" i="7"/>
  <c r="BC234" i="7"/>
  <c r="BB234" i="7"/>
  <c r="BA234" i="7"/>
  <c r="AZ234" i="7"/>
  <c r="AY234" i="7"/>
  <c r="AX234" i="7"/>
  <c r="AW234" i="7"/>
  <c r="AV234" i="7"/>
  <c r="AU234" i="7"/>
  <c r="AT234" i="7"/>
  <c r="AS234" i="7"/>
  <c r="AR234" i="7"/>
  <c r="AQ234" i="7"/>
  <c r="AP234" i="7"/>
  <c r="AO234" i="7"/>
  <c r="AN234" i="7"/>
  <c r="AM234" i="7"/>
  <c r="AL234" i="7"/>
  <c r="AK234" i="7"/>
  <c r="AJ234" i="7"/>
  <c r="AI234" i="7"/>
  <c r="AH234" i="7"/>
  <c r="AG234" i="7"/>
  <c r="AF234" i="7"/>
  <c r="AE234" i="7"/>
  <c r="AD234" i="7"/>
  <c r="AC234" i="7"/>
  <c r="AB234" i="7"/>
  <c r="AA234" i="7"/>
  <c r="Z234" i="7"/>
  <c r="Y234" i="7"/>
  <c r="X234" i="7"/>
  <c r="W234" i="7"/>
  <c r="V234" i="7"/>
  <c r="U234" i="7"/>
  <c r="T234" i="7"/>
  <c r="S234" i="7"/>
  <c r="R234" i="7"/>
  <c r="Q234" i="7"/>
  <c r="P234" i="7"/>
  <c r="O234" i="7"/>
  <c r="N234" i="7"/>
  <c r="M234" i="7"/>
  <c r="L234" i="7"/>
  <c r="CA233" i="7"/>
  <c r="BX233" i="7"/>
  <c r="BW233" i="7"/>
  <c r="BV233" i="7"/>
  <c r="BU233" i="7"/>
  <c r="BO233" i="7"/>
  <c r="BN233" i="7"/>
  <c r="BM233" i="7"/>
  <c r="BL233" i="7"/>
  <c r="BK233" i="7"/>
  <c r="BJ233" i="7"/>
  <c r="BI233" i="7"/>
  <c r="BH233" i="7"/>
  <c r="BG233" i="7"/>
  <c r="BF233" i="7"/>
  <c r="BE233" i="7"/>
  <c r="BD233" i="7"/>
  <c r="BC233" i="7"/>
  <c r="BB233" i="7"/>
  <c r="BA233" i="7"/>
  <c r="AZ233" i="7"/>
  <c r="AY233" i="7"/>
  <c r="AX233" i="7"/>
  <c r="AW233" i="7"/>
  <c r="AV233" i="7"/>
  <c r="AU233" i="7"/>
  <c r="AT233" i="7"/>
  <c r="AS233" i="7"/>
  <c r="AR233" i="7"/>
  <c r="AQ233" i="7"/>
  <c r="AP233" i="7"/>
  <c r="AO233" i="7"/>
  <c r="AN233" i="7"/>
  <c r="AM233" i="7"/>
  <c r="AL233" i="7"/>
  <c r="AK233" i="7"/>
  <c r="AJ233" i="7"/>
  <c r="AI233" i="7"/>
  <c r="AH233" i="7"/>
  <c r="AG233" i="7"/>
  <c r="AF233" i="7"/>
  <c r="AE233" i="7"/>
  <c r="AD233" i="7"/>
  <c r="AC233" i="7"/>
  <c r="AB233" i="7"/>
  <c r="AA233" i="7"/>
  <c r="Z233" i="7"/>
  <c r="Y233" i="7"/>
  <c r="X233" i="7"/>
  <c r="W233" i="7"/>
  <c r="V233" i="7"/>
  <c r="U233" i="7"/>
  <c r="T233" i="7"/>
  <c r="S233" i="7"/>
  <c r="R233" i="7"/>
  <c r="Q233" i="7"/>
  <c r="P233" i="7"/>
  <c r="O233" i="7"/>
  <c r="N233" i="7"/>
  <c r="M233" i="7"/>
  <c r="L233" i="7"/>
  <c r="CA232" i="7"/>
  <c r="BX232" i="7"/>
  <c r="BW232" i="7"/>
  <c r="BV232" i="7"/>
  <c r="BU232" i="7"/>
  <c r="BO232" i="7"/>
  <c r="BN232" i="7"/>
  <c r="BM232" i="7"/>
  <c r="BL232" i="7"/>
  <c r="BK232" i="7"/>
  <c r="BJ232" i="7"/>
  <c r="BI232" i="7"/>
  <c r="BH232" i="7"/>
  <c r="BG232" i="7"/>
  <c r="BF232" i="7"/>
  <c r="BE232" i="7"/>
  <c r="BD232" i="7"/>
  <c r="BC232" i="7"/>
  <c r="BB232" i="7"/>
  <c r="BA232" i="7"/>
  <c r="AZ232" i="7"/>
  <c r="AY232" i="7"/>
  <c r="AX232" i="7"/>
  <c r="AW232" i="7"/>
  <c r="AV232" i="7"/>
  <c r="AU232" i="7"/>
  <c r="AT232" i="7"/>
  <c r="AS232" i="7"/>
  <c r="AR232" i="7"/>
  <c r="AQ232" i="7"/>
  <c r="AP232" i="7"/>
  <c r="AO232" i="7"/>
  <c r="AN232" i="7"/>
  <c r="AM232" i="7"/>
  <c r="AL232" i="7"/>
  <c r="AK232" i="7"/>
  <c r="AJ232" i="7"/>
  <c r="AI232" i="7"/>
  <c r="AH232" i="7"/>
  <c r="AG232" i="7"/>
  <c r="AF232" i="7"/>
  <c r="AE232" i="7"/>
  <c r="AD232" i="7"/>
  <c r="AC232" i="7"/>
  <c r="AB232" i="7"/>
  <c r="AA232" i="7"/>
  <c r="Z232" i="7"/>
  <c r="Y232" i="7"/>
  <c r="X232" i="7"/>
  <c r="W232" i="7"/>
  <c r="V232" i="7"/>
  <c r="U232" i="7"/>
  <c r="T232" i="7"/>
  <c r="S232" i="7"/>
  <c r="R232" i="7"/>
  <c r="Q232" i="7"/>
  <c r="P232" i="7"/>
  <c r="O232" i="7"/>
  <c r="N232" i="7"/>
  <c r="M232" i="7"/>
  <c r="L232" i="7"/>
  <c r="CA231" i="7"/>
  <c r="BX231" i="7"/>
  <c r="BW231" i="7"/>
  <c r="BV231" i="7"/>
  <c r="BU231" i="7"/>
  <c r="BO231" i="7"/>
  <c r="BN231" i="7"/>
  <c r="BM231" i="7"/>
  <c r="BL231" i="7"/>
  <c r="BK231" i="7"/>
  <c r="BJ231" i="7"/>
  <c r="BI231" i="7"/>
  <c r="BH231" i="7"/>
  <c r="BG231" i="7"/>
  <c r="BF231" i="7"/>
  <c r="BE231" i="7"/>
  <c r="BD231" i="7"/>
  <c r="BC231" i="7"/>
  <c r="BB231" i="7"/>
  <c r="BA231" i="7"/>
  <c r="AZ231" i="7"/>
  <c r="AY231" i="7"/>
  <c r="AX231" i="7"/>
  <c r="AW231" i="7"/>
  <c r="AV231" i="7"/>
  <c r="AU231" i="7"/>
  <c r="AT231" i="7"/>
  <c r="AS231" i="7"/>
  <c r="AR231" i="7"/>
  <c r="AQ231" i="7"/>
  <c r="AP231" i="7"/>
  <c r="AO231" i="7"/>
  <c r="AN231" i="7"/>
  <c r="AM231" i="7"/>
  <c r="AL231" i="7"/>
  <c r="AK231" i="7"/>
  <c r="AJ231" i="7"/>
  <c r="AI231" i="7"/>
  <c r="AH231" i="7"/>
  <c r="AG231" i="7"/>
  <c r="AF231" i="7"/>
  <c r="AE231" i="7"/>
  <c r="AD231" i="7"/>
  <c r="AC231" i="7"/>
  <c r="AB231" i="7"/>
  <c r="AA231" i="7"/>
  <c r="Z231" i="7"/>
  <c r="Y231" i="7"/>
  <c r="X231" i="7"/>
  <c r="W231" i="7"/>
  <c r="V231" i="7"/>
  <c r="U231" i="7"/>
  <c r="T231" i="7"/>
  <c r="S231" i="7"/>
  <c r="R231" i="7"/>
  <c r="Q231" i="7"/>
  <c r="P231" i="7"/>
  <c r="O231" i="7"/>
  <c r="N231" i="7"/>
  <c r="M231" i="7"/>
  <c r="L231" i="7"/>
  <c r="CA230" i="7"/>
  <c r="BX230" i="7"/>
  <c r="BW230" i="7"/>
  <c r="BV230" i="7"/>
  <c r="BU230" i="7"/>
  <c r="BO230" i="7"/>
  <c r="BN230" i="7"/>
  <c r="BM230" i="7"/>
  <c r="BL230" i="7"/>
  <c r="BK230" i="7"/>
  <c r="BJ230" i="7"/>
  <c r="BI230" i="7"/>
  <c r="BH230" i="7"/>
  <c r="BG230" i="7"/>
  <c r="BF230" i="7"/>
  <c r="BE230" i="7"/>
  <c r="BD230" i="7"/>
  <c r="BC230" i="7"/>
  <c r="BB230" i="7"/>
  <c r="BA230" i="7"/>
  <c r="AZ230" i="7"/>
  <c r="AY230" i="7"/>
  <c r="AX230" i="7"/>
  <c r="AW230" i="7"/>
  <c r="AV230" i="7"/>
  <c r="AU230" i="7"/>
  <c r="AT230" i="7"/>
  <c r="AS230" i="7"/>
  <c r="AR230" i="7"/>
  <c r="AQ230" i="7"/>
  <c r="AP230" i="7"/>
  <c r="AO230" i="7"/>
  <c r="AN230" i="7"/>
  <c r="AM230" i="7"/>
  <c r="AL230" i="7"/>
  <c r="AK230" i="7"/>
  <c r="AJ230" i="7"/>
  <c r="AI230" i="7"/>
  <c r="AH230" i="7"/>
  <c r="AG230" i="7"/>
  <c r="AF230" i="7"/>
  <c r="AE230" i="7"/>
  <c r="AD230" i="7"/>
  <c r="AC230" i="7"/>
  <c r="AB230" i="7"/>
  <c r="AA230" i="7"/>
  <c r="Z230" i="7"/>
  <c r="Y230" i="7"/>
  <c r="X230" i="7"/>
  <c r="W230" i="7"/>
  <c r="V230" i="7"/>
  <c r="U230" i="7"/>
  <c r="T230" i="7"/>
  <c r="S230" i="7"/>
  <c r="R230" i="7"/>
  <c r="Q230" i="7"/>
  <c r="P230" i="7"/>
  <c r="O230" i="7"/>
  <c r="N230" i="7"/>
  <c r="M230" i="7"/>
  <c r="L230" i="7"/>
  <c r="CA229" i="7"/>
  <c r="BX229" i="7"/>
  <c r="BW229" i="7"/>
  <c r="BV229" i="7"/>
  <c r="BU229" i="7"/>
  <c r="BO229" i="7"/>
  <c r="BN229" i="7"/>
  <c r="BM229" i="7"/>
  <c r="BL229" i="7"/>
  <c r="BK229" i="7"/>
  <c r="BJ229" i="7"/>
  <c r="BI229" i="7"/>
  <c r="BH229" i="7"/>
  <c r="BG229" i="7"/>
  <c r="BF229" i="7"/>
  <c r="BE229" i="7"/>
  <c r="BD229" i="7"/>
  <c r="BC229" i="7"/>
  <c r="BB229" i="7"/>
  <c r="BA229" i="7"/>
  <c r="AZ229" i="7"/>
  <c r="AY229" i="7"/>
  <c r="AX229" i="7"/>
  <c r="AW229" i="7"/>
  <c r="AV229" i="7"/>
  <c r="AU229" i="7"/>
  <c r="AT229" i="7"/>
  <c r="AS229" i="7"/>
  <c r="AR229" i="7"/>
  <c r="AQ229" i="7"/>
  <c r="AP229" i="7"/>
  <c r="AO229" i="7"/>
  <c r="AN229" i="7"/>
  <c r="AM229" i="7"/>
  <c r="AL229" i="7"/>
  <c r="AK229" i="7"/>
  <c r="AJ229" i="7"/>
  <c r="AI229" i="7"/>
  <c r="AH229" i="7"/>
  <c r="AG229" i="7"/>
  <c r="AF229" i="7"/>
  <c r="AE229" i="7"/>
  <c r="AD229" i="7"/>
  <c r="AC229" i="7"/>
  <c r="AB229" i="7"/>
  <c r="AA229" i="7"/>
  <c r="Z229" i="7"/>
  <c r="Y229" i="7"/>
  <c r="X229" i="7"/>
  <c r="W229" i="7"/>
  <c r="V229" i="7"/>
  <c r="U229" i="7"/>
  <c r="T229" i="7"/>
  <c r="S229" i="7"/>
  <c r="R229" i="7"/>
  <c r="Q229" i="7"/>
  <c r="P229" i="7"/>
  <c r="O229" i="7"/>
  <c r="N229" i="7"/>
  <c r="M229" i="7"/>
  <c r="L229" i="7"/>
  <c r="CA228" i="7"/>
  <c r="BX228" i="7"/>
  <c r="BW228" i="7"/>
  <c r="BV228" i="7"/>
  <c r="BU228" i="7"/>
  <c r="BO228" i="7"/>
  <c r="BN228" i="7"/>
  <c r="BM228" i="7"/>
  <c r="BL228" i="7"/>
  <c r="BK228" i="7"/>
  <c r="BJ228" i="7"/>
  <c r="BI228" i="7"/>
  <c r="BH228" i="7"/>
  <c r="BG228" i="7"/>
  <c r="BF228" i="7"/>
  <c r="BE228" i="7"/>
  <c r="BD228" i="7"/>
  <c r="BC228" i="7"/>
  <c r="BB228" i="7"/>
  <c r="BA228" i="7"/>
  <c r="AZ228" i="7"/>
  <c r="AY228" i="7"/>
  <c r="AX228" i="7"/>
  <c r="AW228" i="7"/>
  <c r="AV228" i="7"/>
  <c r="AU228" i="7"/>
  <c r="AT228" i="7"/>
  <c r="AS228" i="7"/>
  <c r="AR228" i="7"/>
  <c r="AQ228" i="7"/>
  <c r="AP228" i="7"/>
  <c r="AO228" i="7"/>
  <c r="AN228" i="7"/>
  <c r="AM228" i="7"/>
  <c r="AL228" i="7"/>
  <c r="AK228" i="7"/>
  <c r="AJ228" i="7"/>
  <c r="AI228" i="7"/>
  <c r="AH228" i="7"/>
  <c r="AG228" i="7"/>
  <c r="AF228" i="7"/>
  <c r="AE228" i="7"/>
  <c r="AD228" i="7"/>
  <c r="AC228" i="7"/>
  <c r="AB228" i="7"/>
  <c r="AA228" i="7"/>
  <c r="Z228" i="7"/>
  <c r="Y228" i="7"/>
  <c r="X228" i="7"/>
  <c r="W228" i="7"/>
  <c r="V228" i="7"/>
  <c r="U228" i="7"/>
  <c r="T228" i="7"/>
  <c r="S228" i="7"/>
  <c r="R228" i="7"/>
  <c r="Q228" i="7"/>
  <c r="P228" i="7"/>
  <c r="O228" i="7"/>
  <c r="N228" i="7"/>
  <c r="M228" i="7"/>
  <c r="L228" i="7"/>
  <c r="CA227" i="7"/>
  <c r="BX227" i="7"/>
  <c r="BW227" i="7"/>
  <c r="BV227" i="7"/>
  <c r="BU227" i="7"/>
  <c r="BO227" i="7"/>
  <c r="BN227" i="7"/>
  <c r="BM227" i="7"/>
  <c r="BL227" i="7"/>
  <c r="BK227" i="7"/>
  <c r="BJ227" i="7"/>
  <c r="BI227" i="7"/>
  <c r="BH227" i="7"/>
  <c r="BG227" i="7"/>
  <c r="BF227" i="7"/>
  <c r="BE227" i="7"/>
  <c r="BD227" i="7"/>
  <c r="BC227" i="7"/>
  <c r="BB227" i="7"/>
  <c r="BA227" i="7"/>
  <c r="AZ227" i="7"/>
  <c r="AY227" i="7"/>
  <c r="AX227" i="7"/>
  <c r="AW227" i="7"/>
  <c r="AV227" i="7"/>
  <c r="AU227" i="7"/>
  <c r="AT227" i="7"/>
  <c r="AS227" i="7"/>
  <c r="AR227" i="7"/>
  <c r="AQ227" i="7"/>
  <c r="AP227" i="7"/>
  <c r="AO227" i="7"/>
  <c r="AN227" i="7"/>
  <c r="AM227" i="7"/>
  <c r="AL227" i="7"/>
  <c r="AK227" i="7"/>
  <c r="AJ227" i="7"/>
  <c r="AI227" i="7"/>
  <c r="AH227" i="7"/>
  <c r="AG227" i="7"/>
  <c r="AF227" i="7"/>
  <c r="AE227" i="7"/>
  <c r="AD227" i="7"/>
  <c r="AC227" i="7"/>
  <c r="AB227" i="7"/>
  <c r="AA227" i="7"/>
  <c r="Z227" i="7"/>
  <c r="Y227" i="7"/>
  <c r="X227" i="7"/>
  <c r="W227" i="7"/>
  <c r="V227" i="7"/>
  <c r="U227" i="7"/>
  <c r="T227" i="7"/>
  <c r="S227" i="7"/>
  <c r="R227" i="7"/>
  <c r="Q227" i="7"/>
  <c r="P227" i="7"/>
  <c r="O227" i="7"/>
  <c r="N227" i="7"/>
  <c r="M227" i="7"/>
  <c r="L227" i="7"/>
  <c r="CA226" i="7"/>
  <c r="BZ226" i="7"/>
  <c r="BX226" i="7"/>
  <c r="BW226" i="7"/>
  <c r="BV226" i="7"/>
  <c r="BU226" i="7"/>
  <c r="BO226" i="7"/>
  <c r="BN226" i="7"/>
  <c r="BM226" i="7"/>
  <c r="BL226" i="7"/>
  <c r="BK226" i="7"/>
  <c r="BJ226" i="7"/>
  <c r="BI226" i="7"/>
  <c r="BH226" i="7"/>
  <c r="BG226" i="7"/>
  <c r="BF226" i="7"/>
  <c r="BE226" i="7"/>
  <c r="BD226" i="7"/>
  <c r="BC226" i="7"/>
  <c r="BB226" i="7"/>
  <c r="BA226" i="7"/>
  <c r="AZ226" i="7"/>
  <c r="AY226" i="7"/>
  <c r="AX226" i="7"/>
  <c r="AW226" i="7"/>
  <c r="AV226" i="7"/>
  <c r="AU226" i="7"/>
  <c r="AT226" i="7"/>
  <c r="AS226" i="7"/>
  <c r="AR226" i="7"/>
  <c r="AQ226" i="7"/>
  <c r="AP226" i="7"/>
  <c r="AO226" i="7"/>
  <c r="AN226" i="7"/>
  <c r="AM226" i="7"/>
  <c r="AL226" i="7"/>
  <c r="AK226" i="7"/>
  <c r="AJ226" i="7"/>
  <c r="AI226" i="7"/>
  <c r="AH226" i="7"/>
  <c r="AG226" i="7"/>
  <c r="AF226" i="7"/>
  <c r="AE226" i="7"/>
  <c r="AD226" i="7"/>
  <c r="AC226" i="7"/>
  <c r="AB226" i="7"/>
  <c r="AA226" i="7"/>
  <c r="Z226" i="7"/>
  <c r="Y226" i="7"/>
  <c r="X226" i="7"/>
  <c r="W226" i="7"/>
  <c r="V226" i="7"/>
  <c r="U226" i="7"/>
  <c r="T226" i="7"/>
  <c r="S226" i="7"/>
  <c r="R226" i="7"/>
  <c r="Q226" i="7"/>
  <c r="P226" i="7"/>
  <c r="O226" i="7"/>
  <c r="N226" i="7"/>
  <c r="M226" i="7"/>
  <c r="L226" i="7"/>
  <c r="CA225" i="7"/>
  <c r="BZ225" i="7"/>
  <c r="BX225" i="7"/>
  <c r="BW225" i="7"/>
  <c r="BV225" i="7"/>
  <c r="BU225" i="7"/>
  <c r="BO225" i="7"/>
  <c r="BN225" i="7"/>
  <c r="BM225" i="7"/>
  <c r="BL225" i="7"/>
  <c r="BK225" i="7"/>
  <c r="BJ225" i="7"/>
  <c r="BI225" i="7"/>
  <c r="BH225" i="7"/>
  <c r="BG225" i="7"/>
  <c r="BF225" i="7"/>
  <c r="BE225" i="7"/>
  <c r="BD225" i="7"/>
  <c r="BC225" i="7"/>
  <c r="BB225" i="7"/>
  <c r="BA225" i="7"/>
  <c r="AZ225" i="7"/>
  <c r="AY225" i="7"/>
  <c r="AX225" i="7"/>
  <c r="AW225" i="7"/>
  <c r="AV225" i="7"/>
  <c r="AU225" i="7"/>
  <c r="AT225" i="7"/>
  <c r="AS225" i="7"/>
  <c r="AR225" i="7"/>
  <c r="AQ225" i="7"/>
  <c r="AP225" i="7"/>
  <c r="AO225" i="7"/>
  <c r="AN225" i="7"/>
  <c r="AM225" i="7"/>
  <c r="AL225" i="7"/>
  <c r="AK225" i="7"/>
  <c r="AJ225" i="7"/>
  <c r="AI225" i="7"/>
  <c r="AH225" i="7"/>
  <c r="AG225" i="7"/>
  <c r="AF225" i="7"/>
  <c r="AE225" i="7"/>
  <c r="AD225" i="7"/>
  <c r="AC225" i="7"/>
  <c r="AB225" i="7"/>
  <c r="AA225" i="7"/>
  <c r="Z225" i="7"/>
  <c r="Y225" i="7"/>
  <c r="X225" i="7"/>
  <c r="W225" i="7"/>
  <c r="V225" i="7"/>
  <c r="U225" i="7"/>
  <c r="T225" i="7"/>
  <c r="S225" i="7"/>
  <c r="R225" i="7"/>
  <c r="Q225" i="7"/>
  <c r="P225" i="7"/>
  <c r="O225" i="7"/>
  <c r="N225" i="7"/>
  <c r="M225" i="7"/>
  <c r="L225" i="7"/>
  <c r="CA224" i="7"/>
  <c r="BZ224" i="7"/>
  <c r="BX224" i="7"/>
  <c r="BW224" i="7"/>
  <c r="BV224" i="7"/>
  <c r="BU224" i="7"/>
  <c r="BN224" i="7"/>
  <c r="BM224" i="7"/>
  <c r="BL224" i="7"/>
  <c r="BK224" i="7"/>
  <c r="BI224" i="7"/>
  <c r="BH224" i="7"/>
  <c r="BG224" i="7"/>
  <c r="BF224" i="7"/>
  <c r="BD224" i="7"/>
  <c r="BC224" i="7"/>
  <c r="BB224" i="7"/>
  <c r="BA224" i="7"/>
  <c r="AY224" i="7"/>
  <c r="AX224" i="7"/>
  <c r="AW224" i="7"/>
  <c r="AV224" i="7"/>
  <c r="AT224" i="7"/>
  <c r="AS224" i="7"/>
  <c r="AR224" i="7"/>
  <c r="AQ224" i="7"/>
  <c r="AO224" i="7"/>
  <c r="AN224" i="7"/>
  <c r="AM224" i="7"/>
  <c r="AL224" i="7"/>
  <c r="AJ224" i="7"/>
  <c r="AI224" i="7"/>
  <c r="AH224" i="7"/>
  <c r="AG224" i="7"/>
  <c r="AE224" i="7"/>
  <c r="AD224" i="7"/>
  <c r="AC224" i="7"/>
  <c r="AB224" i="7"/>
  <c r="Z224" i="7"/>
  <c r="Y224" i="7"/>
  <c r="X224" i="7"/>
  <c r="W224" i="7"/>
  <c r="U224" i="7"/>
  <c r="T224" i="7"/>
  <c r="S224" i="7"/>
  <c r="R224" i="7"/>
  <c r="P224" i="7"/>
  <c r="O224" i="7"/>
  <c r="N224" i="7"/>
  <c r="M224" i="7"/>
  <c r="CA223" i="7"/>
  <c r="BZ223" i="7"/>
  <c r="BX223" i="7"/>
  <c r="BW223" i="7"/>
  <c r="BV223" i="7"/>
  <c r="BU223" i="7"/>
  <c r="BO223" i="7"/>
  <c r="BN223" i="7"/>
  <c r="BM223" i="7"/>
  <c r="BL223" i="7"/>
  <c r="BK223" i="7"/>
  <c r="BJ223" i="7"/>
  <c r="BI223" i="7"/>
  <c r="BH223" i="7"/>
  <c r="BG223" i="7"/>
  <c r="BF223" i="7"/>
  <c r="BE223" i="7"/>
  <c r="BD223" i="7"/>
  <c r="BC223" i="7"/>
  <c r="BB223" i="7"/>
  <c r="BA223" i="7"/>
  <c r="AZ223" i="7"/>
  <c r="AY223" i="7"/>
  <c r="AX223" i="7"/>
  <c r="AW223" i="7"/>
  <c r="AV223" i="7"/>
  <c r="AU223" i="7"/>
  <c r="AT223" i="7"/>
  <c r="AS223" i="7"/>
  <c r="AR223" i="7"/>
  <c r="AQ223" i="7"/>
  <c r="AP223" i="7"/>
  <c r="AO223" i="7"/>
  <c r="AN223" i="7"/>
  <c r="AM223" i="7"/>
  <c r="AL223" i="7"/>
  <c r="AK223" i="7"/>
  <c r="AJ223" i="7"/>
  <c r="AI223" i="7"/>
  <c r="AH223" i="7"/>
  <c r="AG223" i="7"/>
  <c r="AF223" i="7"/>
  <c r="AE223" i="7"/>
  <c r="AD223" i="7"/>
  <c r="AC223" i="7"/>
  <c r="AB223" i="7"/>
  <c r="AA223" i="7"/>
  <c r="Z223" i="7"/>
  <c r="Y223" i="7"/>
  <c r="X223" i="7"/>
  <c r="W223" i="7"/>
  <c r="V223" i="7"/>
  <c r="U223" i="7"/>
  <c r="T223" i="7"/>
  <c r="S223" i="7"/>
  <c r="R223" i="7"/>
  <c r="Q223" i="7"/>
  <c r="P223" i="7"/>
  <c r="O223" i="7"/>
  <c r="N223" i="7"/>
  <c r="M223" i="7"/>
  <c r="L223" i="7"/>
  <c r="CA222" i="7"/>
  <c r="BZ222" i="7"/>
  <c r="BX222" i="7"/>
  <c r="BW222" i="7"/>
  <c r="BV222" i="7"/>
  <c r="BU222" i="7"/>
  <c r="BO222" i="7"/>
  <c r="BN222" i="7"/>
  <c r="BM222" i="7"/>
  <c r="BL222" i="7"/>
  <c r="BK222" i="7"/>
  <c r="BJ222" i="7"/>
  <c r="BI222" i="7"/>
  <c r="BH222" i="7"/>
  <c r="BG222" i="7"/>
  <c r="BF222" i="7"/>
  <c r="BE222" i="7"/>
  <c r="BD222" i="7"/>
  <c r="BC222" i="7"/>
  <c r="BB222" i="7"/>
  <c r="BA222" i="7"/>
  <c r="AZ222" i="7"/>
  <c r="AY222" i="7"/>
  <c r="AX222" i="7"/>
  <c r="AW222" i="7"/>
  <c r="AV222" i="7"/>
  <c r="AU222" i="7"/>
  <c r="AT222" i="7"/>
  <c r="AS222" i="7"/>
  <c r="AR222" i="7"/>
  <c r="AQ222" i="7"/>
  <c r="AP222" i="7"/>
  <c r="AO222" i="7"/>
  <c r="AN222" i="7"/>
  <c r="AM222" i="7"/>
  <c r="AL222" i="7"/>
  <c r="AK222" i="7"/>
  <c r="AJ222" i="7"/>
  <c r="AI222" i="7"/>
  <c r="AH222" i="7"/>
  <c r="AG222" i="7"/>
  <c r="AF222" i="7"/>
  <c r="AE222" i="7"/>
  <c r="AD222" i="7"/>
  <c r="AC222" i="7"/>
  <c r="AB222" i="7"/>
  <c r="AA222" i="7"/>
  <c r="Z222" i="7"/>
  <c r="Y222" i="7"/>
  <c r="X222" i="7"/>
  <c r="W222" i="7"/>
  <c r="V222" i="7"/>
  <c r="U222" i="7"/>
  <c r="T222" i="7"/>
  <c r="S222" i="7"/>
  <c r="R222" i="7"/>
  <c r="Q222" i="7"/>
  <c r="P222" i="7"/>
  <c r="O222" i="7"/>
  <c r="N222" i="7"/>
  <c r="M222" i="7"/>
  <c r="L222" i="7"/>
  <c r="CA221" i="7"/>
  <c r="BZ221" i="7"/>
  <c r="BX221" i="7"/>
  <c r="BW221" i="7"/>
  <c r="BV221" i="7"/>
  <c r="BU221" i="7"/>
  <c r="BO221" i="7"/>
  <c r="BN221" i="7"/>
  <c r="BM221" i="7"/>
  <c r="BL221" i="7"/>
  <c r="BK221" i="7"/>
  <c r="BJ221" i="7"/>
  <c r="BI221" i="7"/>
  <c r="BH221" i="7"/>
  <c r="BG221" i="7"/>
  <c r="BF221" i="7"/>
  <c r="BE221" i="7"/>
  <c r="BD221" i="7"/>
  <c r="BC221" i="7"/>
  <c r="BB221" i="7"/>
  <c r="BA221" i="7"/>
  <c r="AZ221" i="7"/>
  <c r="AY221" i="7"/>
  <c r="AX221" i="7"/>
  <c r="AW221" i="7"/>
  <c r="AV221" i="7"/>
  <c r="AU221" i="7"/>
  <c r="AT221" i="7"/>
  <c r="AS221" i="7"/>
  <c r="AR221" i="7"/>
  <c r="AQ221" i="7"/>
  <c r="AP221" i="7"/>
  <c r="AO221" i="7"/>
  <c r="AN221" i="7"/>
  <c r="AM221" i="7"/>
  <c r="AL221" i="7"/>
  <c r="AK221" i="7"/>
  <c r="AJ221" i="7"/>
  <c r="AI221" i="7"/>
  <c r="AH221" i="7"/>
  <c r="AG221" i="7"/>
  <c r="AF221" i="7"/>
  <c r="AE221" i="7"/>
  <c r="AD221" i="7"/>
  <c r="AC221" i="7"/>
  <c r="AB221" i="7"/>
  <c r="AA221" i="7"/>
  <c r="Z221" i="7"/>
  <c r="Y221" i="7"/>
  <c r="X221" i="7"/>
  <c r="W221" i="7"/>
  <c r="V221" i="7"/>
  <c r="U221" i="7"/>
  <c r="T221" i="7"/>
  <c r="S221" i="7"/>
  <c r="R221" i="7"/>
  <c r="Q221" i="7"/>
  <c r="P221" i="7"/>
  <c r="O221" i="7"/>
  <c r="N221" i="7"/>
  <c r="M221" i="7"/>
  <c r="L221" i="7"/>
  <c r="CA220" i="7"/>
  <c r="BZ220" i="7"/>
  <c r="BX220" i="7"/>
  <c r="BW220" i="7"/>
  <c r="BV220" i="7"/>
  <c r="BU220" i="7"/>
  <c r="BO220" i="7"/>
  <c r="BN220" i="7"/>
  <c r="BM220" i="7"/>
  <c r="BL220" i="7"/>
  <c r="BK220" i="7"/>
  <c r="BJ220" i="7"/>
  <c r="BI220" i="7"/>
  <c r="BH220" i="7"/>
  <c r="BG220" i="7"/>
  <c r="BF220" i="7"/>
  <c r="BE220" i="7"/>
  <c r="BD220" i="7"/>
  <c r="BC220" i="7"/>
  <c r="BB220" i="7"/>
  <c r="BA220" i="7"/>
  <c r="AZ220" i="7"/>
  <c r="AY220" i="7"/>
  <c r="AX220" i="7"/>
  <c r="AW220" i="7"/>
  <c r="AV220" i="7"/>
  <c r="AU220" i="7"/>
  <c r="AT220" i="7"/>
  <c r="AS220" i="7"/>
  <c r="AR220" i="7"/>
  <c r="AQ220" i="7"/>
  <c r="AP220" i="7"/>
  <c r="AO220" i="7"/>
  <c r="AN220" i="7"/>
  <c r="AM220" i="7"/>
  <c r="AL220" i="7"/>
  <c r="AK220" i="7"/>
  <c r="AJ220" i="7"/>
  <c r="AI220" i="7"/>
  <c r="AH220" i="7"/>
  <c r="AG220" i="7"/>
  <c r="AF220" i="7"/>
  <c r="AE220" i="7"/>
  <c r="AD220" i="7"/>
  <c r="AC220" i="7"/>
  <c r="AB220" i="7"/>
  <c r="AA220" i="7"/>
  <c r="Z220" i="7"/>
  <c r="Y220" i="7"/>
  <c r="X220" i="7"/>
  <c r="W220" i="7"/>
  <c r="V220" i="7"/>
  <c r="U220" i="7"/>
  <c r="T220" i="7"/>
  <c r="S220" i="7"/>
  <c r="R220" i="7"/>
  <c r="Q220" i="7"/>
  <c r="P220" i="7"/>
  <c r="O220" i="7"/>
  <c r="N220" i="7"/>
  <c r="M220" i="7"/>
  <c r="L220" i="7"/>
  <c r="CA219" i="7"/>
  <c r="BX219" i="7"/>
  <c r="BW219" i="7"/>
  <c r="BV219" i="7"/>
  <c r="BU219" i="7"/>
  <c r="BN219" i="7"/>
  <c r="BM219" i="7"/>
  <c r="BL219" i="7"/>
  <c r="BK219" i="7"/>
  <c r="BI219" i="7"/>
  <c r="BH219" i="7"/>
  <c r="BG219" i="7"/>
  <c r="BF219" i="7"/>
  <c r="BD219" i="7"/>
  <c r="BC219" i="7"/>
  <c r="BB219" i="7"/>
  <c r="BA219" i="7"/>
  <c r="AY219" i="7"/>
  <c r="AX219" i="7"/>
  <c r="AW219" i="7"/>
  <c r="AV219" i="7"/>
  <c r="AT219" i="7"/>
  <c r="AS219" i="7"/>
  <c r="AR219" i="7"/>
  <c r="AQ219" i="7"/>
  <c r="AO219" i="7"/>
  <c r="AN219" i="7"/>
  <c r="AM219" i="7"/>
  <c r="AL219" i="7"/>
  <c r="AJ219" i="7"/>
  <c r="AI219" i="7"/>
  <c r="AH219" i="7"/>
  <c r="AG219" i="7"/>
  <c r="AE219" i="7"/>
  <c r="AD219" i="7"/>
  <c r="AC219" i="7"/>
  <c r="AB219" i="7"/>
  <c r="Z219" i="7"/>
  <c r="Y219" i="7"/>
  <c r="X219" i="7"/>
  <c r="W219" i="7"/>
  <c r="U219" i="7"/>
  <c r="T219" i="7"/>
  <c r="S219" i="7"/>
  <c r="R219" i="7"/>
  <c r="P219" i="7"/>
  <c r="O219" i="7"/>
  <c r="N219" i="7"/>
  <c r="M219" i="7"/>
  <c r="CA218" i="7"/>
  <c r="BX218" i="7"/>
  <c r="BW218" i="7"/>
  <c r="BV218" i="7"/>
  <c r="BU218" i="7"/>
  <c r="BO218" i="7"/>
  <c r="BN218" i="7"/>
  <c r="BM218" i="7"/>
  <c r="BL218" i="7"/>
  <c r="BK218" i="7"/>
  <c r="BJ218" i="7"/>
  <c r="BI218" i="7"/>
  <c r="BH218" i="7"/>
  <c r="BG218" i="7"/>
  <c r="BF218" i="7"/>
  <c r="BE218" i="7"/>
  <c r="BD218" i="7"/>
  <c r="BC218" i="7"/>
  <c r="BB218" i="7"/>
  <c r="BA218" i="7"/>
  <c r="AZ218" i="7"/>
  <c r="AY218" i="7"/>
  <c r="AX218" i="7"/>
  <c r="AW218" i="7"/>
  <c r="AV218" i="7"/>
  <c r="AU218" i="7"/>
  <c r="AT218" i="7"/>
  <c r="AS218" i="7"/>
  <c r="AR218" i="7"/>
  <c r="AQ218" i="7"/>
  <c r="AP218" i="7"/>
  <c r="AO218" i="7"/>
  <c r="AN218" i="7"/>
  <c r="AM218" i="7"/>
  <c r="AL218" i="7"/>
  <c r="AK218" i="7"/>
  <c r="AJ218" i="7"/>
  <c r="AI218" i="7"/>
  <c r="AH218" i="7"/>
  <c r="AG218" i="7"/>
  <c r="AF218" i="7"/>
  <c r="AE218" i="7"/>
  <c r="AD218" i="7"/>
  <c r="AC218" i="7"/>
  <c r="AB218" i="7"/>
  <c r="AA218" i="7"/>
  <c r="Z218" i="7"/>
  <c r="Y218" i="7"/>
  <c r="X218" i="7"/>
  <c r="W218" i="7"/>
  <c r="V218" i="7"/>
  <c r="U218" i="7"/>
  <c r="T218" i="7"/>
  <c r="S218" i="7"/>
  <c r="R218" i="7"/>
  <c r="Q218" i="7"/>
  <c r="P218" i="7"/>
  <c r="O218" i="7"/>
  <c r="N218" i="7"/>
  <c r="M218" i="7"/>
  <c r="L218" i="7"/>
  <c r="CA217" i="7"/>
  <c r="BX217" i="7"/>
  <c r="BW217" i="7"/>
  <c r="BV217" i="7"/>
  <c r="BU217" i="7"/>
  <c r="BO217" i="7"/>
  <c r="BN217" i="7"/>
  <c r="BM217" i="7"/>
  <c r="BL217" i="7"/>
  <c r="BK217" i="7"/>
  <c r="BJ217" i="7"/>
  <c r="BI217" i="7"/>
  <c r="BH217" i="7"/>
  <c r="BG217" i="7"/>
  <c r="BF217" i="7"/>
  <c r="BE217" i="7"/>
  <c r="BD217" i="7"/>
  <c r="BC217" i="7"/>
  <c r="BB217" i="7"/>
  <c r="BA217" i="7"/>
  <c r="AZ217" i="7"/>
  <c r="AY217" i="7"/>
  <c r="AX217" i="7"/>
  <c r="AW217" i="7"/>
  <c r="AV217" i="7"/>
  <c r="AU217" i="7"/>
  <c r="AT217" i="7"/>
  <c r="AS217" i="7"/>
  <c r="AR217" i="7"/>
  <c r="AQ217" i="7"/>
  <c r="AP217" i="7"/>
  <c r="AO217" i="7"/>
  <c r="AN217" i="7"/>
  <c r="AM217" i="7"/>
  <c r="AL217" i="7"/>
  <c r="AK217" i="7"/>
  <c r="AJ217" i="7"/>
  <c r="AI217" i="7"/>
  <c r="AH217" i="7"/>
  <c r="AG217" i="7"/>
  <c r="AF217" i="7"/>
  <c r="AE217" i="7"/>
  <c r="AD217" i="7"/>
  <c r="AC217" i="7"/>
  <c r="AB217" i="7"/>
  <c r="AA217" i="7"/>
  <c r="Z217" i="7"/>
  <c r="Y217" i="7"/>
  <c r="X217" i="7"/>
  <c r="W217" i="7"/>
  <c r="V217" i="7"/>
  <c r="U217" i="7"/>
  <c r="T217" i="7"/>
  <c r="S217" i="7"/>
  <c r="R217" i="7"/>
  <c r="Q217" i="7"/>
  <c r="P217" i="7"/>
  <c r="O217" i="7"/>
  <c r="N217" i="7"/>
  <c r="M217" i="7"/>
  <c r="L217" i="7"/>
  <c r="CA216" i="7"/>
  <c r="BX216" i="7"/>
  <c r="BW216" i="7"/>
  <c r="BV216" i="7"/>
  <c r="BU216" i="7"/>
  <c r="BO216" i="7"/>
  <c r="BN216" i="7"/>
  <c r="BM216" i="7"/>
  <c r="BL216" i="7"/>
  <c r="BK216" i="7"/>
  <c r="BJ216" i="7"/>
  <c r="BI216" i="7"/>
  <c r="BH216" i="7"/>
  <c r="BG216" i="7"/>
  <c r="BF216" i="7"/>
  <c r="BE216" i="7"/>
  <c r="BD216" i="7"/>
  <c r="BC216" i="7"/>
  <c r="BB216" i="7"/>
  <c r="BA216" i="7"/>
  <c r="AZ216" i="7"/>
  <c r="AY216" i="7"/>
  <c r="AX216" i="7"/>
  <c r="AW216" i="7"/>
  <c r="AV216" i="7"/>
  <c r="AU216" i="7"/>
  <c r="AT216" i="7"/>
  <c r="AS216" i="7"/>
  <c r="AR216" i="7"/>
  <c r="AQ216" i="7"/>
  <c r="AP216" i="7"/>
  <c r="AO216" i="7"/>
  <c r="AN216" i="7"/>
  <c r="AM216" i="7"/>
  <c r="AL216" i="7"/>
  <c r="AK216" i="7"/>
  <c r="AJ216" i="7"/>
  <c r="AI216" i="7"/>
  <c r="AH216" i="7"/>
  <c r="AG216" i="7"/>
  <c r="AF216" i="7"/>
  <c r="AE216" i="7"/>
  <c r="AD216" i="7"/>
  <c r="AC216" i="7"/>
  <c r="AB216" i="7"/>
  <c r="AA216" i="7"/>
  <c r="Z216" i="7"/>
  <c r="Y216" i="7"/>
  <c r="X216" i="7"/>
  <c r="W216" i="7"/>
  <c r="V216" i="7"/>
  <c r="U216" i="7"/>
  <c r="T216" i="7"/>
  <c r="S216" i="7"/>
  <c r="R216" i="7"/>
  <c r="Q216" i="7"/>
  <c r="P216" i="7"/>
  <c r="O216" i="7"/>
  <c r="N216" i="7"/>
  <c r="M216" i="7"/>
  <c r="L216" i="7"/>
  <c r="CA215" i="7"/>
  <c r="BX215" i="7"/>
  <c r="BW215" i="7"/>
  <c r="BV215" i="7"/>
  <c r="BU215" i="7"/>
  <c r="BO215" i="7"/>
  <c r="BN215" i="7"/>
  <c r="BM215" i="7"/>
  <c r="BL215" i="7"/>
  <c r="BK215" i="7"/>
  <c r="BJ215" i="7"/>
  <c r="BI215" i="7"/>
  <c r="BH215" i="7"/>
  <c r="BG215" i="7"/>
  <c r="BF215" i="7"/>
  <c r="BE215" i="7"/>
  <c r="BD215" i="7"/>
  <c r="BC215" i="7"/>
  <c r="BB215" i="7"/>
  <c r="BA215" i="7"/>
  <c r="AZ215" i="7"/>
  <c r="AY215" i="7"/>
  <c r="AX215" i="7"/>
  <c r="AW215" i="7"/>
  <c r="AV215" i="7"/>
  <c r="AU215" i="7"/>
  <c r="AT215" i="7"/>
  <c r="AS215" i="7"/>
  <c r="AR215" i="7"/>
  <c r="AQ215" i="7"/>
  <c r="AP215" i="7"/>
  <c r="AO215" i="7"/>
  <c r="AN215" i="7"/>
  <c r="AM215" i="7"/>
  <c r="AL215" i="7"/>
  <c r="AK215" i="7"/>
  <c r="AJ215" i="7"/>
  <c r="AI215" i="7"/>
  <c r="AH215" i="7"/>
  <c r="AG215" i="7"/>
  <c r="AF215" i="7"/>
  <c r="AE215" i="7"/>
  <c r="AD215" i="7"/>
  <c r="AC215" i="7"/>
  <c r="AB215" i="7"/>
  <c r="AA215" i="7"/>
  <c r="Z215" i="7"/>
  <c r="Y215" i="7"/>
  <c r="X215" i="7"/>
  <c r="W215" i="7"/>
  <c r="V215" i="7"/>
  <c r="U215" i="7"/>
  <c r="T215" i="7"/>
  <c r="S215" i="7"/>
  <c r="R215" i="7"/>
  <c r="Q215" i="7"/>
  <c r="P215" i="7"/>
  <c r="O215" i="7"/>
  <c r="N215" i="7"/>
  <c r="M215" i="7"/>
  <c r="L215" i="7"/>
  <c r="CA214" i="7"/>
  <c r="BX214" i="7"/>
  <c r="BW214" i="7"/>
  <c r="BV214" i="7"/>
  <c r="BU214" i="7"/>
  <c r="BN214" i="7"/>
  <c r="BM214" i="7"/>
  <c r="BL214" i="7"/>
  <c r="BK214" i="7"/>
  <c r="BI214" i="7"/>
  <c r="BH214" i="7"/>
  <c r="BG214" i="7"/>
  <c r="BF214" i="7"/>
  <c r="BD214" i="7"/>
  <c r="BC214" i="7"/>
  <c r="BB214" i="7"/>
  <c r="BA214" i="7"/>
  <c r="AY214" i="7"/>
  <c r="AX214" i="7"/>
  <c r="AW214" i="7"/>
  <c r="AV214" i="7"/>
  <c r="AT214" i="7"/>
  <c r="AS214" i="7"/>
  <c r="AR214" i="7"/>
  <c r="AQ214" i="7"/>
  <c r="AO214" i="7"/>
  <c r="AN214" i="7"/>
  <c r="AM214" i="7"/>
  <c r="AL214" i="7"/>
  <c r="AJ214" i="7"/>
  <c r="AI214" i="7"/>
  <c r="AH214" i="7"/>
  <c r="AG214" i="7"/>
  <c r="AE214" i="7"/>
  <c r="AD214" i="7"/>
  <c r="AC214" i="7"/>
  <c r="AB214" i="7"/>
  <c r="Z214" i="7"/>
  <c r="Y214" i="7"/>
  <c r="X214" i="7"/>
  <c r="W214" i="7"/>
  <c r="U214" i="7"/>
  <c r="T214" i="7"/>
  <c r="S214" i="7"/>
  <c r="R214" i="7"/>
  <c r="P214" i="7"/>
  <c r="O214" i="7"/>
  <c r="N214" i="7"/>
  <c r="M214" i="7"/>
  <c r="CA213" i="7"/>
  <c r="BX213" i="7"/>
  <c r="BW213" i="7"/>
  <c r="BV213" i="7"/>
  <c r="BU213" i="7"/>
  <c r="BO213" i="7"/>
  <c r="BN213" i="7"/>
  <c r="BM213" i="7"/>
  <c r="BL213" i="7"/>
  <c r="BK213" i="7"/>
  <c r="BJ213" i="7"/>
  <c r="BI213" i="7"/>
  <c r="BH213" i="7"/>
  <c r="BG213" i="7"/>
  <c r="BF213" i="7"/>
  <c r="BE213" i="7"/>
  <c r="BD213" i="7"/>
  <c r="BC213" i="7"/>
  <c r="BB213" i="7"/>
  <c r="BA213" i="7"/>
  <c r="AZ213" i="7"/>
  <c r="AY213" i="7"/>
  <c r="AX213" i="7"/>
  <c r="AW213" i="7"/>
  <c r="AV213" i="7"/>
  <c r="AU213" i="7"/>
  <c r="AT213" i="7"/>
  <c r="AS213" i="7"/>
  <c r="AR213" i="7"/>
  <c r="AQ213" i="7"/>
  <c r="AP213" i="7"/>
  <c r="AO213" i="7"/>
  <c r="AN213" i="7"/>
  <c r="AM213" i="7"/>
  <c r="AL213" i="7"/>
  <c r="AK213" i="7"/>
  <c r="AJ213" i="7"/>
  <c r="AI213" i="7"/>
  <c r="AH213" i="7"/>
  <c r="AG213" i="7"/>
  <c r="AF213" i="7"/>
  <c r="AE213" i="7"/>
  <c r="AD213" i="7"/>
  <c r="AC213" i="7"/>
  <c r="AB213" i="7"/>
  <c r="AA213" i="7"/>
  <c r="Z213" i="7"/>
  <c r="Y213" i="7"/>
  <c r="X213" i="7"/>
  <c r="W213" i="7"/>
  <c r="V213" i="7"/>
  <c r="U213" i="7"/>
  <c r="T213" i="7"/>
  <c r="S213" i="7"/>
  <c r="R213" i="7"/>
  <c r="Q213" i="7"/>
  <c r="P213" i="7"/>
  <c r="O213" i="7"/>
  <c r="N213" i="7"/>
  <c r="M213" i="7"/>
  <c r="L213" i="7"/>
  <c r="CA212" i="7"/>
  <c r="BX212" i="7"/>
  <c r="BW212" i="7"/>
  <c r="BV212" i="7"/>
  <c r="BU212" i="7"/>
  <c r="BO212" i="7"/>
  <c r="BN212" i="7"/>
  <c r="BM212" i="7"/>
  <c r="BL212" i="7"/>
  <c r="BK212" i="7"/>
  <c r="BJ212" i="7"/>
  <c r="BI212" i="7"/>
  <c r="BH212" i="7"/>
  <c r="BG212" i="7"/>
  <c r="BF212" i="7"/>
  <c r="BE212" i="7"/>
  <c r="BD212" i="7"/>
  <c r="BC212" i="7"/>
  <c r="BB212" i="7"/>
  <c r="BA212" i="7"/>
  <c r="AZ212" i="7"/>
  <c r="AY212" i="7"/>
  <c r="AX212" i="7"/>
  <c r="AW212" i="7"/>
  <c r="AV212" i="7"/>
  <c r="AU212" i="7"/>
  <c r="AT212" i="7"/>
  <c r="AS212" i="7"/>
  <c r="AR212" i="7"/>
  <c r="AQ212" i="7"/>
  <c r="AP212" i="7"/>
  <c r="AO212" i="7"/>
  <c r="AN212" i="7"/>
  <c r="AM212" i="7"/>
  <c r="AL212" i="7"/>
  <c r="AK212" i="7"/>
  <c r="AJ212" i="7"/>
  <c r="AI212" i="7"/>
  <c r="AH212" i="7"/>
  <c r="AG212" i="7"/>
  <c r="AF212" i="7"/>
  <c r="AE212" i="7"/>
  <c r="AD212" i="7"/>
  <c r="AC212" i="7"/>
  <c r="AB212" i="7"/>
  <c r="AA212" i="7"/>
  <c r="Z212" i="7"/>
  <c r="Y212" i="7"/>
  <c r="X212" i="7"/>
  <c r="W212" i="7"/>
  <c r="V212" i="7"/>
  <c r="U212" i="7"/>
  <c r="T212" i="7"/>
  <c r="S212" i="7"/>
  <c r="R212" i="7"/>
  <c r="Q212" i="7"/>
  <c r="P212" i="7"/>
  <c r="O212" i="7"/>
  <c r="N212" i="7"/>
  <c r="M212" i="7"/>
  <c r="L212" i="7"/>
  <c r="CA211" i="7"/>
  <c r="BX211" i="7"/>
  <c r="BW211" i="7"/>
  <c r="BV211" i="7"/>
  <c r="BU211" i="7"/>
  <c r="BO211" i="7"/>
  <c r="BN211" i="7"/>
  <c r="BM211" i="7"/>
  <c r="BL211" i="7"/>
  <c r="BK211" i="7"/>
  <c r="BJ211" i="7"/>
  <c r="BI211" i="7"/>
  <c r="BH211" i="7"/>
  <c r="BG211" i="7"/>
  <c r="BF211" i="7"/>
  <c r="BE211" i="7"/>
  <c r="BD211" i="7"/>
  <c r="BC211" i="7"/>
  <c r="BB211" i="7"/>
  <c r="BA211" i="7"/>
  <c r="AZ211" i="7"/>
  <c r="AY211" i="7"/>
  <c r="AX211" i="7"/>
  <c r="AW211" i="7"/>
  <c r="AV211" i="7"/>
  <c r="AU211" i="7"/>
  <c r="AT211" i="7"/>
  <c r="AS211" i="7"/>
  <c r="AR211" i="7"/>
  <c r="AQ211" i="7"/>
  <c r="AP211" i="7"/>
  <c r="AO211" i="7"/>
  <c r="AN211" i="7"/>
  <c r="AM211" i="7"/>
  <c r="AL211" i="7"/>
  <c r="AK211" i="7"/>
  <c r="AJ211" i="7"/>
  <c r="AI211" i="7"/>
  <c r="AH211" i="7"/>
  <c r="AG211" i="7"/>
  <c r="AF211" i="7"/>
  <c r="AE211" i="7"/>
  <c r="AD211" i="7"/>
  <c r="AC211" i="7"/>
  <c r="AB211" i="7"/>
  <c r="AA211" i="7"/>
  <c r="Z211" i="7"/>
  <c r="Y211" i="7"/>
  <c r="X211" i="7"/>
  <c r="W211" i="7"/>
  <c r="V211" i="7"/>
  <c r="U211" i="7"/>
  <c r="T211" i="7"/>
  <c r="S211" i="7"/>
  <c r="R211" i="7"/>
  <c r="Q211" i="7"/>
  <c r="P211" i="7"/>
  <c r="O211" i="7"/>
  <c r="N211" i="7"/>
  <c r="M211" i="7"/>
  <c r="L211" i="7"/>
  <c r="CA210" i="7"/>
  <c r="BZ210" i="7"/>
  <c r="BX210" i="7"/>
  <c r="BW210" i="7"/>
  <c r="BV210" i="7"/>
  <c r="BU210" i="7"/>
  <c r="BO210" i="7"/>
  <c r="BN210" i="7"/>
  <c r="BM210" i="7"/>
  <c r="BL210" i="7"/>
  <c r="BK210" i="7"/>
  <c r="BJ210" i="7"/>
  <c r="BI210" i="7"/>
  <c r="BH210" i="7"/>
  <c r="BG210" i="7"/>
  <c r="BF210" i="7"/>
  <c r="BE210" i="7"/>
  <c r="BD210" i="7"/>
  <c r="BC210" i="7"/>
  <c r="BB210" i="7"/>
  <c r="BA210" i="7"/>
  <c r="AZ210" i="7"/>
  <c r="AY210" i="7"/>
  <c r="AX210" i="7"/>
  <c r="AW210" i="7"/>
  <c r="AV210" i="7"/>
  <c r="AU210" i="7"/>
  <c r="AT210" i="7"/>
  <c r="AS210" i="7"/>
  <c r="AR210" i="7"/>
  <c r="AQ210" i="7"/>
  <c r="AP210" i="7"/>
  <c r="AO210" i="7"/>
  <c r="AN210" i="7"/>
  <c r="AM210" i="7"/>
  <c r="AL210" i="7"/>
  <c r="AK210" i="7"/>
  <c r="AJ210" i="7"/>
  <c r="AI210" i="7"/>
  <c r="AH210" i="7"/>
  <c r="AG210" i="7"/>
  <c r="AF210" i="7"/>
  <c r="AE210" i="7"/>
  <c r="AD210" i="7"/>
  <c r="AC210" i="7"/>
  <c r="AB210" i="7"/>
  <c r="AA210" i="7"/>
  <c r="Z210" i="7"/>
  <c r="Y210" i="7"/>
  <c r="X210" i="7"/>
  <c r="W210" i="7"/>
  <c r="V210" i="7"/>
  <c r="U210" i="7"/>
  <c r="T210" i="7"/>
  <c r="S210" i="7"/>
  <c r="R210" i="7"/>
  <c r="Q210" i="7"/>
  <c r="P210" i="7"/>
  <c r="O210" i="7"/>
  <c r="N210" i="7"/>
  <c r="M210" i="7"/>
  <c r="L210" i="7"/>
  <c r="CA209" i="7"/>
  <c r="BX209" i="7"/>
  <c r="BW209" i="7"/>
  <c r="BV209" i="7"/>
  <c r="BU209" i="7"/>
  <c r="BN209" i="7"/>
  <c r="BM209" i="7"/>
  <c r="BL209" i="7"/>
  <c r="BK209" i="7"/>
  <c r="BI209" i="7"/>
  <c r="BH209" i="7"/>
  <c r="BG209" i="7"/>
  <c r="BF209" i="7"/>
  <c r="BD209" i="7"/>
  <c r="BC209" i="7"/>
  <c r="BB209" i="7"/>
  <c r="BA209" i="7"/>
  <c r="AY209" i="7"/>
  <c r="AX209" i="7"/>
  <c r="AW209" i="7"/>
  <c r="AV209" i="7"/>
  <c r="AT209" i="7"/>
  <c r="AS209" i="7"/>
  <c r="AR209" i="7"/>
  <c r="AQ209" i="7"/>
  <c r="AO209" i="7"/>
  <c r="AN209" i="7"/>
  <c r="AM209" i="7"/>
  <c r="AL209" i="7"/>
  <c r="AJ209" i="7"/>
  <c r="AI209" i="7"/>
  <c r="AH209" i="7"/>
  <c r="AG209" i="7"/>
  <c r="AE209" i="7"/>
  <c r="AD209" i="7"/>
  <c r="AC209" i="7"/>
  <c r="AB209" i="7"/>
  <c r="Z209" i="7"/>
  <c r="Y209" i="7"/>
  <c r="X209" i="7"/>
  <c r="W209" i="7"/>
  <c r="U209" i="7"/>
  <c r="T209" i="7"/>
  <c r="S209" i="7"/>
  <c r="R209" i="7"/>
  <c r="P209" i="7"/>
  <c r="O209" i="7"/>
  <c r="N209" i="7"/>
  <c r="M209" i="7"/>
  <c r="CA208" i="7"/>
  <c r="BX208" i="7"/>
  <c r="BW208" i="7"/>
  <c r="BV208" i="7"/>
  <c r="BU208" i="7"/>
  <c r="BO208" i="7"/>
  <c r="BN208" i="7"/>
  <c r="BM208" i="7"/>
  <c r="BL208" i="7"/>
  <c r="BK208" i="7"/>
  <c r="BJ208" i="7"/>
  <c r="BI208" i="7"/>
  <c r="BH208" i="7"/>
  <c r="BG208" i="7"/>
  <c r="BF208" i="7"/>
  <c r="BE208" i="7"/>
  <c r="BD208" i="7"/>
  <c r="BC208" i="7"/>
  <c r="BB208" i="7"/>
  <c r="BA208" i="7"/>
  <c r="AZ208" i="7"/>
  <c r="AY208" i="7"/>
  <c r="AX208" i="7"/>
  <c r="AW208" i="7"/>
  <c r="AV208" i="7"/>
  <c r="AU208" i="7"/>
  <c r="AT208" i="7"/>
  <c r="AS208" i="7"/>
  <c r="AR208" i="7"/>
  <c r="AQ208" i="7"/>
  <c r="AP208" i="7"/>
  <c r="AO208" i="7"/>
  <c r="AN208" i="7"/>
  <c r="AM208" i="7"/>
  <c r="AL208" i="7"/>
  <c r="AK208" i="7"/>
  <c r="AJ208" i="7"/>
  <c r="AI208" i="7"/>
  <c r="AH208" i="7"/>
  <c r="AG208" i="7"/>
  <c r="AF208" i="7"/>
  <c r="AE208" i="7"/>
  <c r="AD208" i="7"/>
  <c r="AC208" i="7"/>
  <c r="AB208" i="7"/>
  <c r="AA208" i="7"/>
  <c r="Z208" i="7"/>
  <c r="Y208" i="7"/>
  <c r="X208" i="7"/>
  <c r="W208" i="7"/>
  <c r="V208" i="7"/>
  <c r="U208" i="7"/>
  <c r="T208" i="7"/>
  <c r="S208" i="7"/>
  <c r="R208" i="7"/>
  <c r="Q208" i="7"/>
  <c r="P208" i="7"/>
  <c r="O208" i="7"/>
  <c r="N208" i="7"/>
  <c r="M208" i="7"/>
  <c r="L208" i="7"/>
  <c r="CA207" i="7"/>
  <c r="BX207" i="7"/>
  <c r="BW207" i="7"/>
  <c r="BV207" i="7"/>
  <c r="BU207" i="7"/>
  <c r="BO207" i="7"/>
  <c r="BN207" i="7"/>
  <c r="BM207" i="7"/>
  <c r="BL207" i="7"/>
  <c r="BK207" i="7"/>
  <c r="BJ207" i="7"/>
  <c r="BI207" i="7"/>
  <c r="BH207" i="7"/>
  <c r="BG207" i="7"/>
  <c r="BF207" i="7"/>
  <c r="BE207" i="7"/>
  <c r="BD207" i="7"/>
  <c r="BC207" i="7"/>
  <c r="BB207" i="7"/>
  <c r="BA207" i="7"/>
  <c r="AZ207" i="7"/>
  <c r="AY207" i="7"/>
  <c r="AX207" i="7"/>
  <c r="AW207" i="7"/>
  <c r="AV207" i="7"/>
  <c r="AU207" i="7"/>
  <c r="AT207" i="7"/>
  <c r="AS207" i="7"/>
  <c r="AR207" i="7"/>
  <c r="AQ207" i="7"/>
  <c r="AP207" i="7"/>
  <c r="AO207" i="7"/>
  <c r="AN207" i="7"/>
  <c r="AM207" i="7"/>
  <c r="AL207" i="7"/>
  <c r="AK207" i="7"/>
  <c r="AJ207" i="7"/>
  <c r="AI207" i="7"/>
  <c r="AH207" i="7"/>
  <c r="AG207" i="7"/>
  <c r="AF207" i="7"/>
  <c r="AE207" i="7"/>
  <c r="AD207" i="7"/>
  <c r="AC207" i="7"/>
  <c r="AB207" i="7"/>
  <c r="AA207" i="7"/>
  <c r="Z207" i="7"/>
  <c r="Y207" i="7"/>
  <c r="X207" i="7"/>
  <c r="W207" i="7"/>
  <c r="V207" i="7"/>
  <c r="U207" i="7"/>
  <c r="T207" i="7"/>
  <c r="S207" i="7"/>
  <c r="R207" i="7"/>
  <c r="Q207" i="7"/>
  <c r="P207" i="7"/>
  <c r="O207" i="7"/>
  <c r="N207" i="7"/>
  <c r="M207" i="7"/>
  <c r="L207" i="7"/>
  <c r="CA206" i="7"/>
  <c r="BX206" i="7"/>
  <c r="BW206" i="7"/>
  <c r="BV206" i="7"/>
  <c r="BU206" i="7"/>
  <c r="BO206" i="7"/>
  <c r="BN206" i="7"/>
  <c r="BM206" i="7"/>
  <c r="BL206" i="7"/>
  <c r="BK206" i="7"/>
  <c r="BJ206" i="7"/>
  <c r="BI206" i="7"/>
  <c r="BH206" i="7"/>
  <c r="BG206" i="7"/>
  <c r="BF206" i="7"/>
  <c r="BE206" i="7"/>
  <c r="BD206" i="7"/>
  <c r="BC206" i="7"/>
  <c r="BB206" i="7"/>
  <c r="BA206" i="7"/>
  <c r="AZ206" i="7"/>
  <c r="AY206" i="7"/>
  <c r="AX206" i="7"/>
  <c r="AW206" i="7"/>
  <c r="AV206" i="7"/>
  <c r="AU206" i="7"/>
  <c r="AT206" i="7"/>
  <c r="AS206" i="7"/>
  <c r="AR206" i="7"/>
  <c r="AQ206" i="7"/>
  <c r="AP206" i="7"/>
  <c r="AO206" i="7"/>
  <c r="AN206" i="7"/>
  <c r="AM206" i="7"/>
  <c r="AL206" i="7"/>
  <c r="AK206" i="7"/>
  <c r="AJ206" i="7"/>
  <c r="AI206" i="7"/>
  <c r="AH206" i="7"/>
  <c r="AG206" i="7"/>
  <c r="AF206" i="7"/>
  <c r="AE206" i="7"/>
  <c r="AD206" i="7"/>
  <c r="AC206" i="7"/>
  <c r="AB206" i="7"/>
  <c r="AA206" i="7"/>
  <c r="Z206" i="7"/>
  <c r="Y206" i="7"/>
  <c r="X206" i="7"/>
  <c r="W206" i="7"/>
  <c r="V206" i="7"/>
  <c r="U206" i="7"/>
  <c r="T206" i="7"/>
  <c r="S206" i="7"/>
  <c r="R206" i="7"/>
  <c r="Q206" i="7"/>
  <c r="P206" i="7"/>
  <c r="O206" i="7"/>
  <c r="N206" i="7"/>
  <c r="M206" i="7"/>
  <c r="L206" i="7"/>
  <c r="CA205" i="7"/>
  <c r="BX205" i="7"/>
  <c r="BW205" i="7"/>
  <c r="BV205" i="7"/>
  <c r="BU205" i="7"/>
  <c r="BO205" i="7"/>
  <c r="BN205" i="7"/>
  <c r="BM205" i="7"/>
  <c r="BL205" i="7"/>
  <c r="BK205" i="7"/>
  <c r="BJ205" i="7"/>
  <c r="BI205" i="7"/>
  <c r="BH205" i="7"/>
  <c r="BG205" i="7"/>
  <c r="BF205" i="7"/>
  <c r="BE205" i="7"/>
  <c r="BD205" i="7"/>
  <c r="BC205" i="7"/>
  <c r="BB205" i="7"/>
  <c r="BA205" i="7"/>
  <c r="AZ205" i="7"/>
  <c r="AY205" i="7"/>
  <c r="AX205" i="7"/>
  <c r="AW205" i="7"/>
  <c r="AV205" i="7"/>
  <c r="AU205" i="7"/>
  <c r="AT205" i="7"/>
  <c r="AS205" i="7"/>
  <c r="AR205" i="7"/>
  <c r="AQ205" i="7"/>
  <c r="AP205" i="7"/>
  <c r="AO205" i="7"/>
  <c r="AN205" i="7"/>
  <c r="AM205" i="7"/>
  <c r="AL205" i="7"/>
  <c r="AK205" i="7"/>
  <c r="AJ205" i="7"/>
  <c r="AI205" i="7"/>
  <c r="AH205" i="7"/>
  <c r="AG205" i="7"/>
  <c r="AF205" i="7"/>
  <c r="AE205" i="7"/>
  <c r="AD205" i="7"/>
  <c r="AC205" i="7"/>
  <c r="AB205" i="7"/>
  <c r="AA205" i="7"/>
  <c r="Z205" i="7"/>
  <c r="Y205" i="7"/>
  <c r="X205" i="7"/>
  <c r="W205" i="7"/>
  <c r="V205" i="7"/>
  <c r="U205" i="7"/>
  <c r="T205" i="7"/>
  <c r="S205" i="7"/>
  <c r="R205" i="7"/>
  <c r="Q205" i="7"/>
  <c r="P205" i="7"/>
  <c r="O205" i="7"/>
  <c r="N205" i="7"/>
  <c r="M205" i="7"/>
  <c r="L205" i="7"/>
  <c r="CA204" i="7"/>
  <c r="BX204" i="7"/>
  <c r="BW204" i="7"/>
  <c r="BV204" i="7"/>
  <c r="BU204" i="7"/>
  <c r="BN204" i="7"/>
  <c r="BM204" i="7"/>
  <c r="BL204" i="7"/>
  <c r="BK204" i="7"/>
  <c r="BI204" i="7"/>
  <c r="BH204" i="7"/>
  <c r="BG204" i="7"/>
  <c r="BF204" i="7"/>
  <c r="BD204" i="7"/>
  <c r="BC204" i="7"/>
  <c r="BB204" i="7"/>
  <c r="BA204" i="7"/>
  <c r="AY204" i="7"/>
  <c r="AX204" i="7"/>
  <c r="AW204" i="7"/>
  <c r="AV204" i="7"/>
  <c r="AT204" i="7"/>
  <c r="AS204" i="7"/>
  <c r="AR204" i="7"/>
  <c r="AQ204" i="7"/>
  <c r="AO204" i="7"/>
  <c r="AN204" i="7"/>
  <c r="AM204" i="7"/>
  <c r="AL204" i="7"/>
  <c r="AJ204" i="7"/>
  <c r="AI204" i="7"/>
  <c r="AH204" i="7"/>
  <c r="AG204" i="7"/>
  <c r="AE204" i="7"/>
  <c r="AD204" i="7"/>
  <c r="AC204" i="7"/>
  <c r="AB204" i="7"/>
  <c r="Z204" i="7"/>
  <c r="Y204" i="7"/>
  <c r="X204" i="7"/>
  <c r="W204" i="7"/>
  <c r="U204" i="7"/>
  <c r="T204" i="7"/>
  <c r="S204" i="7"/>
  <c r="R204" i="7"/>
  <c r="P204" i="7"/>
  <c r="O204" i="7"/>
  <c r="N204" i="7"/>
  <c r="M204" i="7"/>
  <c r="L204" i="7"/>
  <c r="CA203" i="7"/>
  <c r="BX203" i="7"/>
  <c r="BW203" i="7"/>
  <c r="BV203" i="7"/>
  <c r="BU203" i="7"/>
  <c r="BO203" i="7"/>
  <c r="BN203" i="7"/>
  <c r="BM203" i="7"/>
  <c r="BL203" i="7"/>
  <c r="BK203" i="7"/>
  <c r="BJ203" i="7"/>
  <c r="BI203" i="7"/>
  <c r="BH203" i="7"/>
  <c r="BG203" i="7"/>
  <c r="BF203" i="7"/>
  <c r="BE203" i="7"/>
  <c r="BD203" i="7"/>
  <c r="BC203" i="7"/>
  <c r="BB203" i="7"/>
  <c r="BA203" i="7"/>
  <c r="AZ203" i="7"/>
  <c r="AY203" i="7"/>
  <c r="AX203" i="7"/>
  <c r="AW203" i="7"/>
  <c r="AV203" i="7"/>
  <c r="AU203" i="7"/>
  <c r="AT203" i="7"/>
  <c r="AS203" i="7"/>
  <c r="AR203" i="7"/>
  <c r="AQ203" i="7"/>
  <c r="AP203" i="7"/>
  <c r="AO203" i="7"/>
  <c r="AN203" i="7"/>
  <c r="AM203" i="7"/>
  <c r="AL203" i="7"/>
  <c r="AK203" i="7"/>
  <c r="AJ203" i="7"/>
  <c r="AI203" i="7"/>
  <c r="AH203" i="7"/>
  <c r="AG203" i="7"/>
  <c r="AF203" i="7"/>
  <c r="AE203" i="7"/>
  <c r="AD203" i="7"/>
  <c r="AC203" i="7"/>
  <c r="AB203" i="7"/>
  <c r="AA203" i="7"/>
  <c r="Z203" i="7"/>
  <c r="Y203" i="7"/>
  <c r="X203" i="7"/>
  <c r="W203" i="7"/>
  <c r="V203" i="7"/>
  <c r="U203" i="7"/>
  <c r="T203" i="7"/>
  <c r="S203" i="7"/>
  <c r="R203" i="7"/>
  <c r="Q203" i="7"/>
  <c r="P203" i="7"/>
  <c r="O203" i="7"/>
  <c r="N203" i="7"/>
  <c r="M203" i="7"/>
  <c r="L203" i="7"/>
  <c r="CA202" i="7"/>
  <c r="BX202" i="7"/>
  <c r="BW202" i="7"/>
  <c r="BV202" i="7"/>
  <c r="BU202" i="7"/>
  <c r="BN202" i="7"/>
  <c r="BM202" i="7"/>
  <c r="BL202" i="7"/>
  <c r="BK202" i="7"/>
  <c r="BI202" i="7"/>
  <c r="BH202" i="7"/>
  <c r="BG202" i="7"/>
  <c r="BF202" i="7"/>
  <c r="BD202" i="7"/>
  <c r="BC202" i="7"/>
  <c r="BB202" i="7"/>
  <c r="BA202" i="7"/>
  <c r="AY202" i="7"/>
  <c r="AX202" i="7"/>
  <c r="AW202" i="7"/>
  <c r="AV202" i="7"/>
  <c r="AT202" i="7"/>
  <c r="AS202" i="7"/>
  <c r="AR202" i="7"/>
  <c r="AQ202" i="7"/>
  <c r="AO202" i="7"/>
  <c r="AN202" i="7"/>
  <c r="AM202" i="7"/>
  <c r="AL202" i="7"/>
  <c r="AJ202" i="7"/>
  <c r="AI202" i="7"/>
  <c r="AH202" i="7"/>
  <c r="AG202" i="7"/>
  <c r="AE202" i="7"/>
  <c r="AD202" i="7"/>
  <c r="AC202" i="7"/>
  <c r="AB202" i="7"/>
  <c r="Z202" i="7"/>
  <c r="Y202" i="7"/>
  <c r="X202" i="7"/>
  <c r="W202" i="7"/>
  <c r="U202" i="7"/>
  <c r="T202" i="7"/>
  <c r="S202" i="7"/>
  <c r="R202" i="7"/>
  <c r="P202" i="7"/>
  <c r="O202" i="7"/>
  <c r="N202" i="7"/>
  <c r="M202" i="7"/>
  <c r="CA201" i="7"/>
  <c r="BX201" i="7"/>
  <c r="BW201" i="7"/>
  <c r="BV201" i="7"/>
  <c r="BU201" i="7"/>
  <c r="BN201" i="7"/>
  <c r="BM201" i="7"/>
  <c r="BL201" i="7"/>
  <c r="BK201" i="7"/>
  <c r="BI201" i="7"/>
  <c r="BH201" i="7"/>
  <c r="BG201" i="7"/>
  <c r="BF201" i="7"/>
  <c r="BD201" i="7"/>
  <c r="BC201" i="7"/>
  <c r="BB201" i="7"/>
  <c r="BA201" i="7"/>
  <c r="AY201" i="7"/>
  <c r="AX201" i="7"/>
  <c r="AW201" i="7"/>
  <c r="AV201" i="7"/>
  <c r="AT201" i="7"/>
  <c r="AS201" i="7"/>
  <c r="AR201" i="7"/>
  <c r="AQ201" i="7"/>
  <c r="AO201" i="7"/>
  <c r="AN201" i="7"/>
  <c r="AM201" i="7"/>
  <c r="AL201" i="7"/>
  <c r="AJ201" i="7"/>
  <c r="AI201" i="7"/>
  <c r="AH201" i="7"/>
  <c r="AG201" i="7"/>
  <c r="AE201" i="7"/>
  <c r="AD201" i="7"/>
  <c r="AC201" i="7"/>
  <c r="AB201" i="7"/>
  <c r="Z201" i="7"/>
  <c r="Y201" i="7"/>
  <c r="X201" i="7"/>
  <c r="W201" i="7"/>
  <c r="U201" i="7"/>
  <c r="T201" i="7"/>
  <c r="S201" i="7"/>
  <c r="R201" i="7"/>
  <c r="P201" i="7"/>
  <c r="O201" i="7"/>
  <c r="N201" i="7"/>
  <c r="M201" i="7"/>
  <c r="CA200" i="7"/>
  <c r="BX200" i="7"/>
  <c r="BW200" i="7"/>
  <c r="BV200" i="7"/>
  <c r="BU200" i="7"/>
  <c r="BN200" i="7"/>
  <c r="BM200" i="7"/>
  <c r="BL200" i="7"/>
  <c r="BK200" i="7"/>
  <c r="BI200" i="7"/>
  <c r="BH200" i="7"/>
  <c r="BG200" i="7"/>
  <c r="BF200" i="7"/>
  <c r="BD200" i="7"/>
  <c r="BC200" i="7"/>
  <c r="BB200" i="7"/>
  <c r="BA200" i="7"/>
  <c r="AY200" i="7"/>
  <c r="AX200" i="7"/>
  <c r="AW200" i="7"/>
  <c r="AV200" i="7"/>
  <c r="AT200" i="7"/>
  <c r="AS200" i="7"/>
  <c r="AR200" i="7"/>
  <c r="AQ200" i="7"/>
  <c r="AO200" i="7"/>
  <c r="AN200" i="7"/>
  <c r="AM200" i="7"/>
  <c r="AL200" i="7"/>
  <c r="AJ200" i="7"/>
  <c r="AI200" i="7"/>
  <c r="AH200" i="7"/>
  <c r="AG200" i="7"/>
  <c r="AE200" i="7"/>
  <c r="AD200" i="7"/>
  <c r="AC200" i="7"/>
  <c r="AB200" i="7"/>
  <c r="Z200" i="7"/>
  <c r="Y200" i="7"/>
  <c r="X200" i="7"/>
  <c r="W200" i="7"/>
  <c r="U200" i="7"/>
  <c r="T200" i="7"/>
  <c r="S200" i="7"/>
  <c r="R200" i="7"/>
  <c r="P200" i="7"/>
  <c r="O200" i="7"/>
  <c r="N200" i="7"/>
  <c r="M200" i="7"/>
  <c r="CA199" i="7"/>
  <c r="BX199" i="7"/>
  <c r="BW199" i="7"/>
  <c r="BV199" i="7"/>
  <c r="BU199" i="7"/>
  <c r="BN199" i="7"/>
  <c r="BM199" i="7"/>
  <c r="BL199" i="7"/>
  <c r="BK199" i="7"/>
  <c r="BI199" i="7"/>
  <c r="BH199" i="7"/>
  <c r="BG199" i="7"/>
  <c r="BF199" i="7"/>
  <c r="BD199" i="7"/>
  <c r="BC199" i="7"/>
  <c r="BB199" i="7"/>
  <c r="BA199" i="7"/>
  <c r="AY199" i="7"/>
  <c r="AX199" i="7"/>
  <c r="AW199" i="7"/>
  <c r="AV199" i="7"/>
  <c r="AT199" i="7"/>
  <c r="AS199" i="7"/>
  <c r="AR199" i="7"/>
  <c r="AQ199" i="7"/>
  <c r="AO199" i="7"/>
  <c r="AN199" i="7"/>
  <c r="AM199" i="7"/>
  <c r="AL199" i="7"/>
  <c r="AJ199" i="7"/>
  <c r="AI199" i="7"/>
  <c r="AH199" i="7"/>
  <c r="AG199" i="7"/>
  <c r="AE199" i="7"/>
  <c r="AD199" i="7"/>
  <c r="AC199" i="7"/>
  <c r="AB199" i="7"/>
  <c r="Z199" i="7"/>
  <c r="Y199" i="7"/>
  <c r="X199" i="7"/>
  <c r="W199" i="7"/>
  <c r="U199" i="7"/>
  <c r="T199" i="7"/>
  <c r="S199" i="7"/>
  <c r="R199" i="7"/>
  <c r="P199" i="7"/>
  <c r="O199" i="7"/>
  <c r="N199" i="7"/>
  <c r="M199" i="7"/>
  <c r="CA198" i="7"/>
  <c r="BX198" i="7"/>
  <c r="BW198" i="7"/>
  <c r="BV198" i="7"/>
  <c r="BU198" i="7"/>
  <c r="BO198" i="7"/>
  <c r="BN198" i="7"/>
  <c r="BM198" i="7"/>
  <c r="BL198" i="7"/>
  <c r="BK198" i="7"/>
  <c r="BJ198" i="7"/>
  <c r="BI198" i="7"/>
  <c r="BH198" i="7"/>
  <c r="BG198" i="7"/>
  <c r="BF198" i="7"/>
  <c r="BE198" i="7"/>
  <c r="BD198" i="7"/>
  <c r="BC198" i="7"/>
  <c r="BB198" i="7"/>
  <c r="BA198" i="7"/>
  <c r="AZ198" i="7"/>
  <c r="AY198" i="7"/>
  <c r="AX198" i="7"/>
  <c r="AW198" i="7"/>
  <c r="AV198" i="7"/>
  <c r="AU198" i="7"/>
  <c r="AT198" i="7"/>
  <c r="AS198" i="7"/>
  <c r="AR198" i="7"/>
  <c r="AQ198" i="7"/>
  <c r="AP198" i="7"/>
  <c r="AO198" i="7"/>
  <c r="AN198" i="7"/>
  <c r="AM198" i="7"/>
  <c r="AL198" i="7"/>
  <c r="AK198" i="7"/>
  <c r="AJ198" i="7"/>
  <c r="AI198" i="7"/>
  <c r="AH198" i="7"/>
  <c r="AG198" i="7"/>
  <c r="AF198" i="7"/>
  <c r="AE198" i="7"/>
  <c r="AD198" i="7"/>
  <c r="AC198" i="7"/>
  <c r="AB198" i="7"/>
  <c r="AA198" i="7"/>
  <c r="Z198" i="7"/>
  <c r="Y198" i="7"/>
  <c r="X198" i="7"/>
  <c r="W198" i="7"/>
  <c r="V198" i="7"/>
  <c r="U198" i="7"/>
  <c r="T198" i="7"/>
  <c r="S198" i="7"/>
  <c r="R198" i="7"/>
  <c r="Q198" i="7"/>
  <c r="P198" i="7"/>
  <c r="O198" i="7"/>
  <c r="N198" i="7"/>
  <c r="M198" i="7"/>
  <c r="L198" i="7"/>
  <c r="CA197" i="7"/>
  <c r="BX197" i="7"/>
  <c r="BW197" i="7"/>
  <c r="BV197" i="7"/>
  <c r="BU197" i="7"/>
  <c r="BN197" i="7"/>
  <c r="BM197" i="7"/>
  <c r="BL197" i="7"/>
  <c r="BK197" i="7"/>
  <c r="BI197" i="7"/>
  <c r="BH197" i="7"/>
  <c r="BG197" i="7"/>
  <c r="BF197" i="7"/>
  <c r="BD197" i="7"/>
  <c r="BC197" i="7"/>
  <c r="BB197" i="7"/>
  <c r="BA197" i="7"/>
  <c r="AY197" i="7"/>
  <c r="AX197" i="7"/>
  <c r="AW197" i="7"/>
  <c r="AV197" i="7"/>
  <c r="AT197" i="7"/>
  <c r="AS197" i="7"/>
  <c r="AR197" i="7"/>
  <c r="AQ197" i="7"/>
  <c r="AO197" i="7"/>
  <c r="AN197" i="7"/>
  <c r="AM197" i="7"/>
  <c r="AL197" i="7"/>
  <c r="AJ197" i="7"/>
  <c r="AI197" i="7"/>
  <c r="AH197" i="7"/>
  <c r="AG197" i="7"/>
  <c r="AE197" i="7"/>
  <c r="AD197" i="7"/>
  <c r="AC197" i="7"/>
  <c r="AB197" i="7"/>
  <c r="Z197" i="7"/>
  <c r="Y197" i="7"/>
  <c r="X197" i="7"/>
  <c r="W197" i="7"/>
  <c r="U197" i="7"/>
  <c r="T197" i="7"/>
  <c r="S197" i="7"/>
  <c r="R197" i="7"/>
  <c r="P197" i="7"/>
  <c r="O197" i="7"/>
  <c r="N197" i="7"/>
  <c r="M197" i="7"/>
  <c r="CA196" i="7"/>
  <c r="BX196" i="7"/>
  <c r="BW196" i="7"/>
  <c r="BV196" i="7"/>
  <c r="BU196" i="7"/>
  <c r="BN196" i="7"/>
  <c r="BM196" i="7"/>
  <c r="BL196" i="7"/>
  <c r="BK196" i="7"/>
  <c r="BI196" i="7"/>
  <c r="BH196" i="7"/>
  <c r="BG196" i="7"/>
  <c r="BF196" i="7"/>
  <c r="BD196" i="7"/>
  <c r="BC196" i="7"/>
  <c r="BB196" i="7"/>
  <c r="BA196" i="7"/>
  <c r="AY196" i="7"/>
  <c r="AX196" i="7"/>
  <c r="AW196" i="7"/>
  <c r="AV196" i="7"/>
  <c r="AT196" i="7"/>
  <c r="AS196" i="7"/>
  <c r="AR196" i="7"/>
  <c r="AQ196" i="7"/>
  <c r="AO196" i="7"/>
  <c r="AN196" i="7"/>
  <c r="AM196" i="7"/>
  <c r="AL196" i="7"/>
  <c r="AJ196" i="7"/>
  <c r="AI196" i="7"/>
  <c r="AH196" i="7"/>
  <c r="AG196" i="7"/>
  <c r="AE196" i="7"/>
  <c r="AD196" i="7"/>
  <c r="AC196" i="7"/>
  <c r="AB196" i="7"/>
  <c r="Z196" i="7"/>
  <c r="Y196" i="7"/>
  <c r="X196" i="7"/>
  <c r="W196" i="7"/>
  <c r="U196" i="7"/>
  <c r="T196" i="7"/>
  <c r="S196" i="7"/>
  <c r="R196" i="7"/>
  <c r="P196" i="7"/>
  <c r="O196" i="7"/>
  <c r="N196" i="7"/>
  <c r="M196" i="7"/>
  <c r="BN195" i="7"/>
  <c r="BM195" i="7"/>
  <c r="BL195" i="7"/>
  <c r="BK195" i="7"/>
  <c r="BI195" i="7"/>
  <c r="BH195" i="7"/>
  <c r="BG195" i="7"/>
  <c r="BF195" i="7"/>
  <c r="BD195" i="7"/>
  <c r="BC195" i="7"/>
  <c r="BB195" i="7"/>
  <c r="BA195" i="7"/>
  <c r="AY195" i="7"/>
  <c r="AX195" i="7"/>
  <c r="AW195" i="7"/>
  <c r="AV195" i="7"/>
  <c r="AT195" i="7"/>
  <c r="AS195" i="7"/>
  <c r="AR195" i="7"/>
  <c r="AQ195" i="7"/>
  <c r="AO195" i="7"/>
  <c r="AN195" i="7"/>
  <c r="AM195" i="7"/>
  <c r="AL195" i="7"/>
  <c r="AJ195" i="7"/>
  <c r="AI195" i="7"/>
  <c r="AH195" i="7"/>
  <c r="AG195" i="7"/>
  <c r="AE195" i="7"/>
  <c r="AD195" i="7"/>
  <c r="AC195" i="7"/>
  <c r="AB195" i="7"/>
  <c r="Z195" i="7"/>
  <c r="Y195" i="7"/>
  <c r="X195" i="7"/>
  <c r="W195" i="7"/>
  <c r="U195" i="7"/>
  <c r="T195" i="7"/>
  <c r="S195" i="7"/>
  <c r="R195" i="7"/>
  <c r="P195" i="7"/>
  <c r="O195" i="7"/>
  <c r="N195" i="7"/>
  <c r="M195" i="7"/>
  <c r="BN194" i="7"/>
  <c r="BM194" i="7"/>
  <c r="BL194" i="7"/>
  <c r="BK194" i="7"/>
  <c r="BI194" i="7"/>
  <c r="BH194" i="7"/>
  <c r="BG194" i="7"/>
  <c r="BF194" i="7"/>
  <c r="BD194" i="7"/>
  <c r="BC194" i="7"/>
  <c r="BB194" i="7"/>
  <c r="BA194" i="7"/>
  <c r="AY194" i="7"/>
  <c r="AX194" i="7"/>
  <c r="AW194" i="7"/>
  <c r="AV194" i="7"/>
  <c r="AT194" i="7"/>
  <c r="AS194" i="7"/>
  <c r="AR194" i="7"/>
  <c r="AQ194" i="7"/>
  <c r="AO194" i="7"/>
  <c r="AN194" i="7"/>
  <c r="AM194" i="7"/>
  <c r="AL194" i="7"/>
  <c r="AJ194" i="7"/>
  <c r="AI194" i="7"/>
  <c r="AH194" i="7"/>
  <c r="AG194" i="7"/>
  <c r="AE194" i="7"/>
  <c r="AD194" i="7"/>
  <c r="AC194" i="7"/>
  <c r="AB194" i="7"/>
  <c r="Z194" i="7"/>
  <c r="Y194" i="7"/>
  <c r="X194" i="7"/>
  <c r="W194" i="7"/>
  <c r="U194" i="7"/>
  <c r="T194" i="7"/>
  <c r="S194" i="7"/>
  <c r="R194" i="7"/>
  <c r="P194" i="7"/>
  <c r="O194" i="7"/>
  <c r="N194" i="7"/>
  <c r="M194" i="7"/>
  <c r="BZ353" i="7"/>
  <c r="BZ352" i="7"/>
  <c r="BZ351" i="7"/>
  <c r="EL185" i="7"/>
  <c r="BZ350" i="7" s="1"/>
  <c r="BT185" i="7"/>
  <c r="EL184" i="7"/>
  <c r="BT184" i="7"/>
  <c r="EG183" i="7"/>
  <c r="EB183" i="7"/>
  <c r="DW183" i="7"/>
  <c r="DR183" i="7"/>
  <c r="DM183" i="7"/>
  <c r="DH183" i="7"/>
  <c r="DC183" i="7"/>
  <c r="CX183" i="7"/>
  <c r="CS183" i="7"/>
  <c r="CN183" i="7"/>
  <c r="CI183" i="7"/>
  <c r="CD183" i="7"/>
  <c r="BY183" i="7"/>
  <c r="BT183" i="7"/>
  <c r="BO183" i="7"/>
  <c r="BO356" i="7" s="1"/>
  <c r="BJ183" i="7"/>
  <c r="BE183" i="7"/>
  <c r="BE356" i="7" s="1"/>
  <c r="AZ183" i="7"/>
  <c r="AZ356" i="7" s="1"/>
  <c r="AU183" i="7"/>
  <c r="AP183" i="7"/>
  <c r="AP356" i="7" s="1"/>
  <c r="AK183" i="7"/>
  <c r="AK356" i="7" s="1"/>
  <c r="AF183" i="7"/>
  <c r="AA183" i="7"/>
  <c r="AA356" i="7" s="1"/>
  <c r="V183" i="7"/>
  <c r="V356" i="7" s="1"/>
  <c r="Q183" i="7"/>
  <c r="L183" i="7"/>
  <c r="L356" i="7" s="1"/>
  <c r="G183" i="7"/>
  <c r="BZ347" i="7"/>
  <c r="BZ346" i="7"/>
  <c r="EL181" i="7"/>
  <c r="BT181" i="7"/>
  <c r="BZ345" i="7"/>
  <c r="EL180" i="7"/>
  <c r="EL179" i="7" s="1"/>
  <c r="BT180" i="7"/>
  <c r="BT179" i="7" s="1"/>
  <c r="BZ344" i="7"/>
  <c r="EG179" i="7"/>
  <c r="EB179" i="7"/>
  <c r="DW179" i="7"/>
  <c r="DR179" i="7"/>
  <c r="DM179" i="7"/>
  <c r="DH179" i="7"/>
  <c r="DC179" i="7"/>
  <c r="CX179" i="7"/>
  <c r="CS179" i="7"/>
  <c r="CN179" i="7"/>
  <c r="CI179" i="7"/>
  <c r="CD179" i="7"/>
  <c r="BY179" i="7"/>
  <c r="BO179" i="7"/>
  <c r="BO352" i="7" s="1"/>
  <c r="BJ179" i="7"/>
  <c r="BJ352" i="7" s="1"/>
  <c r="BE179" i="7"/>
  <c r="AZ179" i="7"/>
  <c r="AZ352" i="7" s="1"/>
  <c r="AU179" i="7"/>
  <c r="AP179" i="7"/>
  <c r="AK179" i="7"/>
  <c r="AK352" i="7" s="1"/>
  <c r="AF179" i="7"/>
  <c r="AA179" i="7"/>
  <c r="V179" i="7"/>
  <c r="V352" i="7" s="1"/>
  <c r="Q179" i="7"/>
  <c r="L179" i="7"/>
  <c r="G179" i="7"/>
  <c r="BZ343" i="7"/>
  <c r="EL177" i="7"/>
  <c r="BZ342" i="7" s="1"/>
  <c r="BT177" i="7"/>
  <c r="EL176" i="7"/>
  <c r="EL175" i="7" s="1"/>
  <c r="BZ340" i="7" s="1"/>
  <c r="BT176" i="7"/>
  <c r="EG175" i="7"/>
  <c r="EB175" i="7"/>
  <c r="DW175" i="7"/>
  <c r="DR175" i="7"/>
  <c r="DM175" i="7"/>
  <c r="DH175" i="7"/>
  <c r="DC175" i="7"/>
  <c r="CX175" i="7"/>
  <c r="CS175" i="7"/>
  <c r="CN175" i="7"/>
  <c r="CI175" i="7"/>
  <c r="CD175" i="7"/>
  <c r="BY175" i="7"/>
  <c r="BT175" i="7"/>
  <c r="BO175" i="7"/>
  <c r="BO348" i="7" s="1"/>
  <c r="BJ175" i="7"/>
  <c r="BE175" i="7"/>
  <c r="BE348" i="7" s="1"/>
  <c r="AZ175" i="7"/>
  <c r="AZ348" i="7" s="1"/>
  <c r="AU175" i="7"/>
  <c r="AP175" i="7"/>
  <c r="AP348" i="7" s="1"/>
  <c r="AK175" i="7"/>
  <c r="AK348" i="7" s="1"/>
  <c r="AF175" i="7"/>
  <c r="AA175" i="7"/>
  <c r="AA348" i="7" s="1"/>
  <c r="V175" i="7"/>
  <c r="V348" i="7" s="1"/>
  <c r="Q175" i="7"/>
  <c r="L175" i="7"/>
  <c r="L348" i="7" s="1"/>
  <c r="G175" i="7"/>
  <c r="BZ339" i="7"/>
  <c r="BZ338" i="7"/>
  <c r="EL173" i="7"/>
  <c r="BT173" i="7"/>
  <c r="BZ337" i="7"/>
  <c r="EL172" i="7"/>
  <c r="EL171" i="7" s="1"/>
  <c r="BZ336" i="7" s="1"/>
  <c r="BT172" i="7"/>
  <c r="EG171" i="7"/>
  <c r="EB171" i="7"/>
  <c r="DW171" i="7"/>
  <c r="DR171" i="7"/>
  <c r="DM171" i="7"/>
  <c r="DH171" i="7"/>
  <c r="DC171" i="7"/>
  <c r="CX171" i="7"/>
  <c r="CS171" i="7"/>
  <c r="CN171" i="7"/>
  <c r="CI171" i="7"/>
  <c r="CD171" i="7"/>
  <c r="BT171" i="7"/>
  <c r="BO171" i="7"/>
  <c r="BJ171" i="7"/>
  <c r="BE171" i="7"/>
  <c r="AZ171" i="7"/>
  <c r="AZ344" i="7" s="1"/>
  <c r="AU171" i="7"/>
  <c r="AP171" i="7"/>
  <c r="AK171" i="7"/>
  <c r="AF171" i="7"/>
  <c r="AA171" i="7"/>
  <c r="V171" i="7"/>
  <c r="V344" i="7" s="1"/>
  <c r="Q171" i="7"/>
  <c r="L171" i="7"/>
  <c r="BZ335" i="7"/>
  <c r="EG169" i="7"/>
  <c r="EB169" i="7"/>
  <c r="DW169" i="7"/>
  <c r="DR169" i="7"/>
  <c r="DM169" i="7"/>
  <c r="DM167" i="7" s="1"/>
  <c r="DM105" i="7" s="1"/>
  <c r="DH169" i="7"/>
  <c r="DC169" i="7"/>
  <c r="CX169" i="7"/>
  <c r="CS169" i="7"/>
  <c r="CN169" i="7"/>
  <c r="CI169" i="7"/>
  <c r="CD169" i="7"/>
  <c r="BT169" i="7"/>
  <c r="BO169" i="7"/>
  <c r="BJ169" i="7"/>
  <c r="BE169" i="7"/>
  <c r="AZ169" i="7"/>
  <c r="AZ167" i="7" s="1"/>
  <c r="AZ105" i="7" s="1"/>
  <c r="AU169" i="7"/>
  <c r="AP169" i="7"/>
  <c r="AK169" i="7"/>
  <c r="AF169" i="7"/>
  <c r="AA169" i="7"/>
  <c r="V169" i="7"/>
  <c r="V167" i="7" s="1"/>
  <c r="V105" i="7" s="1"/>
  <c r="Q169" i="7"/>
  <c r="L169" i="7"/>
  <c r="EG168" i="7"/>
  <c r="EB168" i="7"/>
  <c r="EB167" i="7" s="1"/>
  <c r="EB105" i="7" s="1"/>
  <c r="DW168" i="7"/>
  <c r="DR168" i="7"/>
  <c r="DR167" i="7" s="1"/>
  <c r="DR105" i="7" s="1"/>
  <c r="DM168" i="7"/>
  <c r="DH168" i="7"/>
  <c r="DC168" i="7"/>
  <c r="CX168" i="7"/>
  <c r="CS168" i="7"/>
  <c r="CN168" i="7"/>
  <c r="CN167" i="7" s="1"/>
  <c r="CN105" i="7" s="1"/>
  <c r="CI168" i="7"/>
  <c r="CI167" i="7" s="1"/>
  <c r="CI105" i="7" s="1"/>
  <c r="CD168" i="7"/>
  <c r="BT168" i="7"/>
  <c r="BO168" i="7"/>
  <c r="BJ168" i="7"/>
  <c r="BE168" i="7"/>
  <c r="AZ168" i="7"/>
  <c r="AU168" i="7"/>
  <c r="AP168" i="7"/>
  <c r="AP341" i="7" s="1"/>
  <c r="AK168" i="7"/>
  <c r="AK167" i="7" s="1"/>
  <c r="AK105" i="7" s="1"/>
  <c r="AK278" i="7" s="1"/>
  <c r="AF168" i="7"/>
  <c r="AA168" i="7"/>
  <c r="V168" i="7"/>
  <c r="Q168" i="7"/>
  <c r="L168" i="7"/>
  <c r="L341" i="7" s="1"/>
  <c r="EG167" i="7"/>
  <c r="DW167" i="7"/>
  <c r="DW105" i="7" s="1"/>
  <c r="DC167" i="7"/>
  <c r="CX167" i="7"/>
  <c r="CS167" i="7"/>
  <c r="BT167" i="7"/>
  <c r="BT105" i="7" s="1"/>
  <c r="BO167" i="7"/>
  <c r="BJ167" i="7"/>
  <c r="AP167" i="7"/>
  <c r="AF167" i="7"/>
  <c r="AF105" i="7" s="1"/>
  <c r="L167" i="7"/>
  <c r="BZ331" i="7"/>
  <c r="EL165" i="7"/>
  <c r="BZ330" i="7" s="1"/>
  <c r="BT165" i="7"/>
  <c r="EL164" i="7"/>
  <c r="BT164" i="7"/>
  <c r="BT163" i="7" s="1"/>
  <c r="EG163" i="7"/>
  <c r="EB163" i="7"/>
  <c r="DW163" i="7"/>
  <c r="DR163" i="7"/>
  <c r="DM163" i="7"/>
  <c r="DH163" i="7"/>
  <c r="DC163" i="7"/>
  <c r="CX163" i="7"/>
  <c r="CS163" i="7"/>
  <c r="CN163" i="7"/>
  <c r="CI163" i="7"/>
  <c r="CD163" i="7"/>
  <c r="BY163" i="7"/>
  <c r="BO163" i="7"/>
  <c r="BO336" i="7" s="1"/>
  <c r="BJ163" i="7"/>
  <c r="BJ336" i="7" s="1"/>
  <c r="BE163" i="7"/>
  <c r="AZ163" i="7"/>
  <c r="AZ336" i="7" s="1"/>
  <c r="AU163" i="7"/>
  <c r="AP163" i="7"/>
  <c r="AK163" i="7"/>
  <c r="AK336" i="7" s="1"/>
  <c r="AF163" i="7"/>
  <c r="AF336" i="7" s="1"/>
  <c r="AA163" i="7"/>
  <c r="V163" i="7"/>
  <c r="V336" i="7" s="1"/>
  <c r="Q163" i="7"/>
  <c r="L163" i="7"/>
  <c r="BZ327" i="7"/>
  <c r="BZ326" i="7"/>
  <c r="EL161" i="7"/>
  <c r="BT161" i="7"/>
  <c r="BT157" i="7" s="1"/>
  <c r="BZ325" i="7"/>
  <c r="EL160" i="7"/>
  <c r="BT160" i="7"/>
  <c r="EL159" i="7"/>
  <c r="EG159" i="7"/>
  <c r="EB159" i="7"/>
  <c r="DW159" i="7"/>
  <c r="DR159" i="7"/>
  <c r="DM159" i="7"/>
  <c r="DH159" i="7"/>
  <c r="DC159" i="7"/>
  <c r="CX159" i="7"/>
  <c r="CS159" i="7"/>
  <c r="CN159" i="7"/>
  <c r="CI159" i="7"/>
  <c r="CD159" i="7"/>
  <c r="BY159" i="7"/>
  <c r="BO159" i="7"/>
  <c r="BJ159" i="7"/>
  <c r="BE159" i="7"/>
  <c r="AZ159" i="7"/>
  <c r="AU159" i="7"/>
  <c r="AU332" i="7" s="1"/>
  <c r="AP159" i="7"/>
  <c r="AK159" i="7"/>
  <c r="AF159" i="7"/>
  <c r="AA159" i="7"/>
  <c r="V159" i="7"/>
  <c r="Q159" i="7"/>
  <c r="Q332" i="7" s="1"/>
  <c r="L159" i="7"/>
  <c r="BZ323" i="7"/>
  <c r="BZ322" i="7"/>
  <c r="EL157" i="7"/>
  <c r="EG157" i="7"/>
  <c r="EB157" i="7"/>
  <c r="DW157" i="7"/>
  <c r="DR157" i="7"/>
  <c r="DM157" i="7"/>
  <c r="DC157" i="7"/>
  <c r="CX157" i="7"/>
  <c r="CS157" i="7"/>
  <c r="CN157" i="7"/>
  <c r="CI157" i="7"/>
  <c r="CD157" i="7"/>
  <c r="BO157" i="7"/>
  <c r="BO330" i="7" s="1"/>
  <c r="BJ157" i="7"/>
  <c r="BJ330" i="7" s="1"/>
  <c r="BE157" i="7"/>
  <c r="BE330" i="7" s="1"/>
  <c r="AZ157" i="7"/>
  <c r="AZ330" i="7" s="1"/>
  <c r="AU157" i="7"/>
  <c r="AU330" i="7" s="1"/>
  <c r="AK157" i="7"/>
  <c r="AK330" i="7" s="1"/>
  <c r="AF157" i="7"/>
  <c r="AF330" i="7" s="1"/>
  <c r="AA157" i="7"/>
  <c r="AA330" i="7" s="1"/>
  <c r="V157" i="7"/>
  <c r="V330" i="7" s="1"/>
  <c r="Q157" i="7"/>
  <c r="Q330" i="7" s="1"/>
  <c r="L157" i="7"/>
  <c r="L330" i="7" s="1"/>
  <c r="EG156" i="7"/>
  <c r="EG155" i="7" s="1"/>
  <c r="EG104" i="7" s="1"/>
  <c r="EB156" i="7"/>
  <c r="EB155" i="7" s="1"/>
  <c r="EB104" i="7" s="1"/>
  <c r="DW156" i="7"/>
  <c r="DR156" i="7"/>
  <c r="DM156" i="7"/>
  <c r="DC156" i="7"/>
  <c r="DC155" i="7" s="1"/>
  <c r="DC104" i="7" s="1"/>
  <c r="CX156" i="7"/>
  <c r="CX155" i="7" s="1"/>
  <c r="CX104" i="7" s="1"/>
  <c r="CS156" i="7"/>
  <c r="CN156" i="7"/>
  <c r="CI156" i="7"/>
  <c r="CD156" i="7"/>
  <c r="BO156" i="7"/>
  <c r="BO329" i="7" s="1"/>
  <c r="BJ156" i="7"/>
  <c r="BJ329" i="7" s="1"/>
  <c r="BE156" i="7"/>
  <c r="AZ156" i="7"/>
  <c r="AU156" i="7"/>
  <c r="AK156" i="7"/>
  <c r="AK329" i="7" s="1"/>
  <c r="AF156" i="7"/>
  <c r="AF329" i="7" s="1"/>
  <c r="AA156" i="7"/>
  <c r="AA329" i="7" s="1"/>
  <c r="V156" i="7"/>
  <c r="V329" i="7" s="1"/>
  <c r="Q156" i="7"/>
  <c r="L156" i="7"/>
  <c r="DW155" i="7"/>
  <c r="DW104" i="7" s="1"/>
  <c r="DH155" i="7"/>
  <c r="CS155" i="7"/>
  <c r="CS104" i="7" s="1"/>
  <c r="CN155" i="7"/>
  <c r="BY155" i="7"/>
  <c r="BO155" i="7"/>
  <c r="BJ155" i="7"/>
  <c r="AP155" i="7"/>
  <c r="AF155" i="7"/>
  <c r="AF328" i="7" s="1"/>
  <c r="G155" i="7"/>
  <c r="G104" i="7" s="1"/>
  <c r="BZ319" i="7"/>
  <c r="EL153" i="7"/>
  <c r="BZ318" i="7" s="1"/>
  <c r="BT153" i="7"/>
  <c r="EL152" i="7"/>
  <c r="BT152" i="7"/>
  <c r="EG151" i="7"/>
  <c r="EB151" i="7"/>
  <c r="DW151" i="7"/>
  <c r="DR151" i="7"/>
  <c r="DM151" i="7"/>
  <c r="DH151" i="7"/>
  <c r="DC151" i="7"/>
  <c r="CX151" i="7"/>
  <c r="CS151" i="7"/>
  <c r="CN151" i="7"/>
  <c r="CI151" i="7"/>
  <c r="CD151" i="7"/>
  <c r="BO151" i="7"/>
  <c r="BJ151" i="7"/>
  <c r="BJ324" i="7" s="1"/>
  <c r="BE151" i="7"/>
  <c r="AZ151" i="7"/>
  <c r="AU151" i="7"/>
  <c r="AU324" i="7" s="1"/>
  <c r="AP151" i="7"/>
  <c r="AK151" i="7"/>
  <c r="AF151" i="7"/>
  <c r="AF324" i="7" s="1"/>
  <c r="AA151" i="7"/>
  <c r="V151" i="7"/>
  <c r="Q151" i="7"/>
  <c r="Q324" i="7" s="1"/>
  <c r="L151" i="7"/>
  <c r="G151" i="7"/>
  <c r="BZ315" i="7"/>
  <c r="EL149" i="7"/>
  <c r="BZ314" i="7" s="1"/>
  <c r="BT149" i="7"/>
  <c r="EL148" i="7"/>
  <c r="EL147" i="7" s="1"/>
  <c r="BZ312" i="7" s="1"/>
  <c r="BT148" i="7"/>
  <c r="EG147" i="7"/>
  <c r="EB147" i="7"/>
  <c r="DW147" i="7"/>
  <c r="DR147" i="7"/>
  <c r="DM147" i="7"/>
  <c r="DH147" i="7"/>
  <c r="DC147" i="7"/>
  <c r="CX147" i="7"/>
  <c r="CS147" i="7"/>
  <c r="CN147" i="7"/>
  <c r="CI147" i="7"/>
  <c r="CD147" i="7"/>
  <c r="BO147" i="7"/>
  <c r="BJ147" i="7"/>
  <c r="BE147" i="7"/>
  <c r="BE320" i="7" s="1"/>
  <c r="AZ147" i="7"/>
  <c r="AU147" i="7"/>
  <c r="AP147" i="7"/>
  <c r="AP320" i="7" s="1"/>
  <c r="AK147" i="7"/>
  <c r="AF147" i="7"/>
  <c r="AA147" i="7"/>
  <c r="AA320" i="7" s="1"/>
  <c r="V147" i="7"/>
  <c r="Q147" i="7"/>
  <c r="L147" i="7"/>
  <c r="L320" i="7" s="1"/>
  <c r="G147" i="7"/>
  <c r="BZ311" i="7"/>
  <c r="BZ310" i="7"/>
  <c r="EL145" i="7"/>
  <c r="EL144" i="7"/>
  <c r="BZ309" i="7" s="1"/>
  <c r="EG143" i="7"/>
  <c r="EB143" i="7"/>
  <c r="DW143" i="7"/>
  <c r="DR143" i="7"/>
  <c r="DM143" i="7"/>
  <c r="DH143" i="7"/>
  <c r="DC143" i="7"/>
  <c r="CX143" i="7"/>
  <c r="CS143" i="7"/>
  <c r="CN143" i="7"/>
  <c r="CI143" i="7"/>
  <c r="CD143" i="7"/>
  <c r="BY143" i="7"/>
  <c r="BT143" i="7"/>
  <c r="BO143" i="7"/>
  <c r="BJ143" i="7"/>
  <c r="BJ316" i="7" s="1"/>
  <c r="BE143" i="7"/>
  <c r="BE316" i="7" s="1"/>
  <c r="AZ143" i="7"/>
  <c r="AU143" i="7"/>
  <c r="AU316" i="7" s="1"/>
  <c r="AP143" i="7"/>
  <c r="AP316" i="7" s="1"/>
  <c r="AK143" i="7"/>
  <c r="AF143" i="7"/>
  <c r="AF316" i="7" s="1"/>
  <c r="AA143" i="7"/>
  <c r="AA316" i="7" s="1"/>
  <c r="V143" i="7"/>
  <c r="Q143" i="7"/>
  <c r="Q316" i="7" s="1"/>
  <c r="L143" i="7"/>
  <c r="L316" i="7" s="1"/>
  <c r="G143" i="7"/>
  <c r="BZ307" i="7"/>
  <c r="BZ306" i="7"/>
  <c r="EL141" i="7"/>
  <c r="EL140" i="7"/>
  <c r="BZ305" i="7" s="1"/>
  <c r="EG139" i="7"/>
  <c r="EB139" i="7"/>
  <c r="DW139" i="7"/>
  <c r="DR139" i="7"/>
  <c r="DM139" i="7"/>
  <c r="DH139" i="7"/>
  <c r="DC139" i="7"/>
  <c r="CX139" i="7"/>
  <c r="CS139" i="7"/>
  <c r="CN139" i="7"/>
  <c r="CI139" i="7"/>
  <c r="CD139" i="7"/>
  <c r="BY139" i="7"/>
  <c r="BT139" i="7"/>
  <c r="BO139" i="7"/>
  <c r="BJ139" i="7"/>
  <c r="BJ312" i="7" s="1"/>
  <c r="BE139" i="7"/>
  <c r="AZ139" i="7"/>
  <c r="AU139" i="7"/>
  <c r="AU312" i="7" s="1"/>
  <c r="AP139" i="7"/>
  <c r="AK139" i="7"/>
  <c r="AF139" i="7"/>
  <c r="AF312" i="7" s="1"/>
  <c r="AA139" i="7"/>
  <c r="V139" i="7"/>
  <c r="Q139" i="7"/>
  <c r="Q312" i="7" s="1"/>
  <c r="L139" i="7"/>
  <c r="G139" i="7"/>
  <c r="BZ303" i="7"/>
  <c r="EL137" i="7"/>
  <c r="BZ302" i="7" s="1"/>
  <c r="EL136" i="7"/>
  <c r="EL135" i="7" s="1"/>
  <c r="BZ300" i="7" s="1"/>
  <c r="EG135" i="7"/>
  <c r="EB135" i="7"/>
  <c r="DW135" i="7"/>
  <c r="DR135" i="7"/>
  <c r="DM135" i="7"/>
  <c r="DH135" i="7"/>
  <c r="DC135" i="7"/>
  <c r="CX135" i="7"/>
  <c r="CS135" i="7"/>
  <c r="CN135" i="7"/>
  <c r="CI135" i="7"/>
  <c r="CD135" i="7"/>
  <c r="BY135" i="7"/>
  <c r="BT135" i="7"/>
  <c r="BO135" i="7"/>
  <c r="BJ135" i="7"/>
  <c r="BE135" i="7"/>
  <c r="BE308" i="7" s="1"/>
  <c r="AZ135" i="7"/>
  <c r="AU135" i="7"/>
  <c r="AP135" i="7"/>
  <c r="AP308" i="7" s="1"/>
  <c r="AK135" i="7"/>
  <c r="AF135" i="7"/>
  <c r="AA135" i="7"/>
  <c r="AA308" i="7" s="1"/>
  <c r="V135" i="7"/>
  <c r="Q135" i="7"/>
  <c r="L135" i="7"/>
  <c r="L308" i="7" s="1"/>
  <c r="G135" i="7"/>
  <c r="BZ299" i="7"/>
  <c r="BZ298" i="7"/>
  <c r="EL133" i="7"/>
  <c r="EL132" i="7"/>
  <c r="BZ297" i="7" s="1"/>
  <c r="EG131" i="7"/>
  <c r="EB131" i="7"/>
  <c r="DW131" i="7"/>
  <c r="DR131" i="7"/>
  <c r="DM131" i="7"/>
  <c r="DH131" i="7"/>
  <c r="DC131" i="7"/>
  <c r="CX131" i="7"/>
  <c r="CS131" i="7"/>
  <c r="CN131" i="7"/>
  <c r="CI131" i="7"/>
  <c r="CD131" i="7"/>
  <c r="BY131" i="7"/>
  <c r="BT131" i="7"/>
  <c r="BO131" i="7"/>
  <c r="BJ131" i="7"/>
  <c r="BJ304" i="7" s="1"/>
  <c r="BE131" i="7"/>
  <c r="AZ131" i="7"/>
  <c r="AU131" i="7"/>
  <c r="AU304" i="7" s="1"/>
  <c r="AP131" i="7"/>
  <c r="AK131" i="7"/>
  <c r="AF131" i="7"/>
  <c r="AF304" i="7" s="1"/>
  <c r="AA131" i="7"/>
  <c r="V131" i="7"/>
  <c r="Q131" i="7"/>
  <c r="Q304" i="7" s="1"/>
  <c r="L131" i="7"/>
  <c r="G131" i="7"/>
  <c r="BZ295" i="7"/>
  <c r="EL129" i="7"/>
  <c r="BT129" i="7"/>
  <c r="BY129" i="7" s="1"/>
  <c r="BZ294" i="7" s="1"/>
  <c r="EL128" i="7"/>
  <c r="BY128" i="7"/>
  <c r="BT128" i="7"/>
  <c r="BT127" i="7" s="1"/>
  <c r="EG127" i="7"/>
  <c r="EB127" i="7"/>
  <c r="DW127" i="7"/>
  <c r="DR127" i="7"/>
  <c r="DM127" i="7"/>
  <c r="DH127" i="7"/>
  <c r="DC127" i="7"/>
  <c r="CX127" i="7"/>
  <c r="CS127" i="7"/>
  <c r="CN127" i="7"/>
  <c r="CI127" i="7"/>
  <c r="CD127" i="7"/>
  <c r="BO127" i="7"/>
  <c r="BO300" i="7" s="1"/>
  <c r="BJ127" i="7"/>
  <c r="BE127" i="7"/>
  <c r="AZ127" i="7"/>
  <c r="AZ300" i="7" s="1"/>
  <c r="AU127" i="7"/>
  <c r="AP127" i="7"/>
  <c r="AK127" i="7"/>
  <c r="AK300" i="7" s="1"/>
  <c r="AF127" i="7"/>
  <c r="AA127" i="7"/>
  <c r="V127" i="7"/>
  <c r="V300" i="7" s="1"/>
  <c r="Q127" i="7"/>
  <c r="L127" i="7"/>
  <c r="BZ291" i="7"/>
  <c r="EL125" i="7"/>
  <c r="BT125" i="7"/>
  <c r="BY125" i="7" s="1"/>
  <c r="EL124" i="7"/>
  <c r="BT124" i="7"/>
  <c r="EG123" i="7"/>
  <c r="EB123" i="7"/>
  <c r="DW123" i="7"/>
  <c r="DR123" i="7"/>
  <c r="DM123" i="7"/>
  <c r="DH123" i="7"/>
  <c r="DC123" i="7"/>
  <c r="CX123" i="7"/>
  <c r="CS123" i="7"/>
  <c r="CN123" i="7"/>
  <c r="CI123" i="7"/>
  <c r="CD123" i="7"/>
  <c r="BO123" i="7"/>
  <c r="BJ123" i="7"/>
  <c r="BJ296" i="7" s="1"/>
  <c r="BE123" i="7"/>
  <c r="BE296" i="7" s="1"/>
  <c r="AZ123" i="7"/>
  <c r="AU123" i="7"/>
  <c r="AU296" i="7" s="1"/>
  <c r="AP123" i="7"/>
  <c r="AP296" i="7" s="1"/>
  <c r="AK123" i="7"/>
  <c r="AF123" i="7"/>
  <c r="AF296" i="7" s="1"/>
  <c r="AA123" i="7"/>
  <c r="AA296" i="7" s="1"/>
  <c r="V123" i="7"/>
  <c r="Q123" i="7"/>
  <c r="Q296" i="7" s="1"/>
  <c r="L123" i="7"/>
  <c r="L296" i="7" s="1"/>
  <c r="BZ287" i="7"/>
  <c r="BZ286" i="7"/>
  <c r="EL121" i="7"/>
  <c r="BT121" i="7"/>
  <c r="BT119" i="7" s="1"/>
  <c r="BZ285" i="7"/>
  <c r="EL120" i="7"/>
  <c r="EL119" i="7" s="1"/>
  <c r="BZ284" i="7" s="1"/>
  <c r="BT120" i="7"/>
  <c r="EG119" i="7"/>
  <c r="EB119" i="7"/>
  <c r="DW119" i="7"/>
  <c r="DR119" i="7"/>
  <c r="DM119" i="7"/>
  <c r="DH119" i="7"/>
  <c r="DC119" i="7"/>
  <c r="CX119" i="7"/>
  <c r="CS119" i="7"/>
  <c r="CN119" i="7"/>
  <c r="CI119" i="7"/>
  <c r="CD119" i="7"/>
  <c r="BY119" i="7"/>
  <c r="BO119" i="7"/>
  <c r="BJ119" i="7"/>
  <c r="BE119" i="7"/>
  <c r="BE292" i="7" s="1"/>
  <c r="AZ119" i="7"/>
  <c r="AU119" i="7"/>
  <c r="AP119" i="7"/>
  <c r="AP292" i="7" s="1"/>
  <c r="AK119" i="7"/>
  <c r="AF119" i="7"/>
  <c r="AF292" i="7" s="1"/>
  <c r="AA119" i="7"/>
  <c r="AA292" i="7" s="1"/>
  <c r="V119" i="7"/>
  <c r="Q119" i="7"/>
  <c r="L119" i="7"/>
  <c r="L292" i="7" s="1"/>
  <c r="G119" i="7"/>
  <c r="BZ283" i="7"/>
  <c r="BZ282" i="7"/>
  <c r="EL117" i="7"/>
  <c r="BT117" i="7"/>
  <c r="BT115" i="7" s="1"/>
  <c r="BZ281" i="7"/>
  <c r="EL116" i="7"/>
  <c r="EL115" i="7" s="1"/>
  <c r="BZ280" i="7" s="1"/>
  <c r="BT116" i="7"/>
  <c r="EG115" i="7"/>
  <c r="EB115" i="7"/>
  <c r="DW115" i="7"/>
  <c r="DR115" i="7"/>
  <c r="DM115" i="7"/>
  <c r="DH115" i="7"/>
  <c r="DC115" i="7"/>
  <c r="CX115" i="7"/>
  <c r="CS115" i="7"/>
  <c r="CN115" i="7"/>
  <c r="CI115" i="7"/>
  <c r="CD115" i="7"/>
  <c r="BY115" i="7"/>
  <c r="BO115" i="7"/>
  <c r="BJ115" i="7"/>
  <c r="BE115" i="7"/>
  <c r="BE288" i="7" s="1"/>
  <c r="AZ115" i="7"/>
  <c r="AU115" i="7"/>
  <c r="AP115" i="7"/>
  <c r="AP288" i="7" s="1"/>
  <c r="AK115" i="7"/>
  <c r="AF115" i="7"/>
  <c r="AA115" i="7"/>
  <c r="AA288" i="7" s="1"/>
  <c r="V115" i="7"/>
  <c r="Q115" i="7"/>
  <c r="L115" i="7"/>
  <c r="L288" i="7" s="1"/>
  <c r="G115" i="7"/>
  <c r="BZ279" i="7"/>
  <c r="BZ278" i="7"/>
  <c r="EL113" i="7"/>
  <c r="BT113" i="7"/>
  <c r="BT111" i="7" s="1"/>
  <c r="BZ277" i="7"/>
  <c r="EL112" i="7"/>
  <c r="EL111" i="7" s="1"/>
  <c r="BZ276" i="7" s="1"/>
  <c r="BT112" i="7"/>
  <c r="EG111" i="7"/>
  <c r="EB111" i="7"/>
  <c r="DW111" i="7"/>
  <c r="DR111" i="7"/>
  <c r="DM111" i="7"/>
  <c r="DH111" i="7"/>
  <c r="DC111" i="7"/>
  <c r="CX111" i="7"/>
  <c r="CS111" i="7"/>
  <c r="CN111" i="7"/>
  <c r="CI111" i="7"/>
  <c r="CD111" i="7"/>
  <c r="BY111" i="7"/>
  <c r="BO111" i="7"/>
  <c r="BJ111" i="7"/>
  <c r="BE111" i="7"/>
  <c r="BE284" i="7" s="1"/>
  <c r="AZ111" i="7"/>
  <c r="AU111" i="7"/>
  <c r="AP111" i="7"/>
  <c r="AP284" i="7" s="1"/>
  <c r="AK111" i="7"/>
  <c r="AF111" i="7"/>
  <c r="AA111" i="7"/>
  <c r="AA284" i="7" s="1"/>
  <c r="V111" i="7"/>
  <c r="Q111" i="7"/>
  <c r="L111" i="7"/>
  <c r="L284" i="7" s="1"/>
  <c r="G111" i="7"/>
  <c r="BZ275" i="7"/>
  <c r="EG109" i="7"/>
  <c r="EB109" i="7"/>
  <c r="DW109" i="7"/>
  <c r="DR109" i="7"/>
  <c r="DM109" i="7"/>
  <c r="DH109" i="7"/>
  <c r="DC109" i="7"/>
  <c r="CX109" i="7"/>
  <c r="CS109" i="7"/>
  <c r="CN109" i="7"/>
  <c r="CI109" i="7"/>
  <c r="CD109" i="7"/>
  <c r="BO109" i="7"/>
  <c r="BJ109" i="7"/>
  <c r="BJ107" i="7" s="1"/>
  <c r="BE109" i="7"/>
  <c r="AZ109" i="7"/>
  <c r="AU109" i="7"/>
  <c r="AP109" i="7"/>
  <c r="AP282" i="7" s="1"/>
  <c r="AK109" i="7"/>
  <c r="AF109" i="7"/>
  <c r="AF107" i="7" s="1"/>
  <c r="AA109" i="7"/>
  <c r="V109" i="7"/>
  <c r="Q109" i="7"/>
  <c r="L109" i="7"/>
  <c r="L282" i="7" s="1"/>
  <c r="G109" i="7"/>
  <c r="EG108" i="7"/>
  <c r="EG107" i="7" s="1"/>
  <c r="EG103" i="7" s="1"/>
  <c r="EG102" i="7" s="1"/>
  <c r="EB108" i="7"/>
  <c r="DW108" i="7"/>
  <c r="DR108" i="7"/>
  <c r="DM108" i="7"/>
  <c r="DH108" i="7"/>
  <c r="DH107" i="7" s="1"/>
  <c r="DC108" i="7"/>
  <c r="DC107" i="7" s="1"/>
  <c r="DC103" i="7" s="1"/>
  <c r="CX108" i="7"/>
  <c r="CX107" i="7" s="1"/>
  <c r="CX103" i="7" s="1"/>
  <c r="CS108" i="7"/>
  <c r="CN108" i="7"/>
  <c r="CI108" i="7"/>
  <c r="CD108" i="7"/>
  <c r="CD107" i="7" s="1"/>
  <c r="BO108" i="7"/>
  <c r="BJ108" i="7"/>
  <c r="BJ281" i="7" s="1"/>
  <c r="BE108" i="7"/>
  <c r="AZ108" i="7"/>
  <c r="AU108" i="7"/>
  <c r="AU281" i="7" s="1"/>
  <c r="AP108" i="7"/>
  <c r="AK108" i="7"/>
  <c r="AF108" i="7"/>
  <c r="AF281" i="7" s="1"/>
  <c r="AA108" i="7"/>
  <c r="V108" i="7"/>
  <c r="Q108" i="7"/>
  <c r="Q281" i="7" s="1"/>
  <c r="L108" i="7"/>
  <c r="G108" i="7"/>
  <c r="G107" i="7" s="1"/>
  <c r="G103" i="7" s="1"/>
  <c r="G102" i="7" s="1"/>
  <c r="EB107" i="7"/>
  <c r="DR107" i="7"/>
  <c r="DR103" i="7" s="1"/>
  <c r="CN107" i="7"/>
  <c r="CN103" i="7" s="1"/>
  <c r="AP107" i="7"/>
  <c r="AP280" i="7" s="1"/>
  <c r="BZ271" i="7"/>
  <c r="EG105" i="7"/>
  <c r="DC105" i="7"/>
  <c r="CX105" i="7"/>
  <c r="CS105" i="7"/>
  <c r="BO105" i="7"/>
  <c r="BJ105" i="7"/>
  <c r="AP105" i="7"/>
  <c r="L105" i="7"/>
  <c r="G105" i="7"/>
  <c r="DH104" i="7"/>
  <c r="CN104" i="7"/>
  <c r="BJ104" i="7"/>
  <c r="AP104" i="7"/>
  <c r="AF104" i="7"/>
  <c r="AF277" i="7" s="1"/>
  <c r="EB103" i="7"/>
  <c r="DH103" i="7"/>
  <c r="CD103" i="7"/>
  <c r="AP103" i="7"/>
  <c r="BZ266" i="7"/>
  <c r="EL100" i="7"/>
  <c r="BT100" i="7"/>
  <c r="BY100" i="7" s="1"/>
  <c r="BY97" i="7" s="1"/>
  <c r="EL99" i="7"/>
  <c r="BT99" i="7"/>
  <c r="BY99" i="7" s="1"/>
  <c r="EL98" i="7"/>
  <c r="BY98" i="7"/>
  <c r="BT98" i="7"/>
  <c r="EG97" i="7"/>
  <c r="EB97" i="7"/>
  <c r="DW97" i="7"/>
  <c r="DR97" i="7"/>
  <c r="DM97" i="7"/>
  <c r="DH97" i="7"/>
  <c r="DC97" i="7"/>
  <c r="CX97" i="7"/>
  <c r="CS97" i="7"/>
  <c r="CN97" i="7"/>
  <c r="CI97" i="7"/>
  <c r="CD97" i="7"/>
  <c r="BO97" i="7"/>
  <c r="BJ97" i="7"/>
  <c r="BE97" i="7"/>
  <c r="AZ97" i="7"/>
  <c r="AU97" i="7"/>
  <c r="AP97" i="7"/>
  <c r="AK97" i="7"/>
  <c r="AF97" i="7"/>
  <c r="AA97" i="7"/>
  <c r="V97" i="7"/>
  <c r="Q97" i="7"/>
  <c r="L97" i="7"/>
  <c r="BZ261" i="7"/>
  <c r="EL95" i="7"/>
  <c r="BT95" i="7"/>
  <c r="BY95" i="7" s="1"/>
  <c r="BZ260" i="7" s="1"/>
  <c r="EL94" i="7"/>
  <c r="BT94" i="7"/>
  <c r="BY94" i="7" s="1"/>
  <c r="EL93" i="7"/>
  <c r="BT93" i="7"/>
  <c r="BY93" i="7" s="1"/>
  <c r="EG92" i="7"/>
  <c r="EB92" i="7"/>
  <c r="DW92" i="7"/>
  <c r="DR92" i="7"/>
  <c r="DM92" i="7"/>
  <c r="DH92" i="7"/>
  <c r="DC92" i="7"/>
  <c r="CX92" i="7"/>
  <c r="CS92" i="7"/>
  <c r="CN92" i="7"/>
  <c r="CI92" i="7"/>
  <c r="CD92" i="7"/>
  <c r="BO92" i="7"/>
  <c r="BJ92" i="7"/>
  <c r="BE92" i="7"/>
  <c r="BE265" i="7" s="1"/>
  <c r="AZ92" i="7"/>
  <c r="AU92" i="7"/>
  <c r="AP92" i="7"/>
  <c r="AP265" i="7" s="1"/>
  <c r="AK92" i="7"/>
  <c r="AF92" i="7"/>
  <c r="AA92" i="7"/>
  <c r="AA265" i="7" s="1"/>
  <c r="V92" i="7"/>
  <c r="Q92" i="7"/>
  <c r="L92" i="7"/>
  <c r="L265" i="7" s="1"/>
  <c r="BZ256" i="7"/>
  <c r="EL90" i="7"/>
  <c r="BT90" i="7"/>
  <c r="BY90" i="7" s="1"/>
  <c r="EL89" i="7"/>
  <c r="BY89" i="7"/>
  <c r="BZ254" i="7" s="1"/>
  <c r="BT89" i="7"/>
  <c r="EL88" i="7"/>
  <c r="BT88" i="7"/>
  <c r="BY88" i="7" s="1"/>
  <c r="BY87" i="7" s="1"/>
  <c r="EG87" i="7"/>
  <c r="EB87" i="7"/>
  <c r="DW87" i="7"/>
  <c r="DR87" i="7"/>
  <c r="DM87" i="7"/>
  <c r="DH87" i="7"/>
  <c r="DC87" i="7"/>
  <c r="CX87" i="7"/>
  <c r="CS87" i="7"/>
  <c r="CN87" i="7"/>
  <c r="CI87" i="7"/>
  <c r="CD87" i="7"/>
  <c r="BO87" i="7"/>
  <c r="BO260" i="7" s="1"/>
  <c r="BJ87" i="7"/>
  <c r="BE87" i="7"/>
  <c r="AZ87" i="7"/>
  <c r="AZ260" i="7" s="1"/>
  <c r="AU87" i="7"/>
  <c r="AP87" i="7"/>
  <c r="AK87" i="7"/>
  <c r="AK260" i="7" s="1"/>
  <c r="AF87" i="7"/>
  <c r="AA87" i="7"/>
  <c r="V87" i="7"/>
  <c r="V260" i="7" s="1"/>
  <c r="Q87" i="7"/>
  <c r="L87" i="7"/>
  <c r="BZ251" i="7"/>
  <c r="EL85" i="7"/>
  <c r="BT85" i="7"/>
  <c r="BY85" i="7" s="1"/>
  <c r="EL84" i="7"/>
  <c r="BT84" i="7"/>
  <c r="BY84" i="7" s="1"/>
  <c r="BZ249" i="7" s="1"/>
  <c r="EL83" i="7"/>
  <c r="BT83" i="7"/>
  <c r="EG82" i="7"/>
  <c r="EB82" i="7"/>
  <c r="DW82" i="7"/>
  <c r="DR82" i="7"/>
  <c r="DM82" i="7"/>
  <c r="DH82" i="7"/>
  <c r="DC82" i="7"/>
  <c r="CX82" i="7"/>
  <c r="CS82" i="7"/>
  <c r="CN82" i="7"/>
  <c r="CI82" i="7"/>
  <c r="CD82" i="7"/>
  <c r="BO82" i="7"/>
  <c r="BJ82" i="7"/>
  <c r="BJ255" i="7" s="1"/>
  <c r="BE82" i="7"/>
  <c r="AZ82" i="7"/>
  <c r="AZ255" i="7" s="1"/>
  <c r="AU82" i="7"/>
  <c r="AU255" i="7" s="1"/>
  <c r="AP82" i="7"/>
  <c r="AK82" i="7"/>
  <c r="AK255" i="7" s="1"/>
  <c r="AF82" i="7"/>
  <c r="AF255" i="7" s="1"/>
  <c r="AA82" i="7"/>
  <c r="V82" i="7"/>
  <c r="V255" i="7" s="1"/>
  <c r="Q82" i="7"/>
  <c r="Q255" i="7" s="1"/>
  <c r="L82" i="7"/>
  <c r="BZ246" i="7"/>
  <c r="EL80" i="7"/>
  <c r="EL75" i="7" s="1"/>
  <c r="BT80" i="7"/>
  <c r="BY80" i="7" s="1"/>
  <c r="BY75" i="7" s="1"/>
  <c r="EL79" i="7"/>
  <c r="BY79" i="7"/>
  <c r="BY74" i="7" s="1"/>
  <c r="BT79" i="7"/>
  <c r="EL78" i="7"/>
  <c r="EL73" i="7" s="1"/>
  <c r="BT78" i="7"/>
  <c r="EG77" i="7"/>
  <c r="EB77" i="7"/>
  <c r="DW77" i="7"/>
  <c r="DR77" i="7"/>
  <c r="DM77" i="7"/>
  <c r="DH77" i="7"/>
  <c r="DC77" i="7"/>
  <c r="CX77" i="7"/>
  <c r="CS77" i="7"/>
  <c r="CN77" i="7"/>
  <c r="CI77" i="7"/>
  <c r="CD77" i="7"/>
  <c r="BT77" i="7"/>
  <c r="BO77" i="7"/>
  <c r="BJ77" i="7"/>
  <c r="BJ250" i="7" s="1"/>
  <c r="BE77" i="7"/>
  <c r="AZ77" i="7"/>
  <c r="AU77" i="7"/>
  <c r="AP77" i="7"/>
  <c r="AP250" i="7" s="1"/>
  <c r="AK77" i="7"/>
  <c r="AF77" i="7"/>
  <c r="AF250" i="7" s="1"/>
  <c r="AA77" i="7"/>
  <c r="V77" i="7"/>
  <c r="Q77" i="7"/>
  <c r="L77" i="7"/>
  <c r="L250" i="7" s="1"/>
  <c r="BZ241" i="7"/>
  <c r="EG75" i="7"/>
  <c r="EB75" i="7"/>
  <c r="DW75" i="7"/>
  <c r="DR75" i="7"/>
  <c r="DM75" i="7"/>
  <c r="DH75" i="7"/>
  <c r="DC75" i="7"/>
  <c r="CX75" i="7"/>
  <c r="CS75" i="7"/>
  <c r="CN75" i="7"/>
  <c r="CI75" i="7"/>
  <c r="CD75" i="7"/>
  <c r="BT75" i="7"/>
  <c r="BO75" i="7"/>
  <c r="BJ75" i="7"/>
  <c r="BE75" i="7"/>
  <c r="AZ75" i="7"/>
  <c r="AZ248" i="7" s="1"/>
  <c r="AU75" i="7"/>
  <c r="AP75" i="7"/>
  <c r="AP248" i="7" s="1"/>
  <c r="AK75" i="7"/>
  <c r="AF75" i="7"/>
  <c r="AA75" i="7"/>
  <c r="V75" i="7"/>
  <c r="V248" i="7" s="1"/>
  <c r="Q75" i="7"/>
  <c r="L75" i="7"/>
  <c r="L248" i="7" s="1"/>
  <c r="EG74" i="7"/>
  <c r="EB74" i="7"/>
  <c r="DW74" i="7"/>
  <c r="DR74" i="7"/>
  <c r="DM74" i="7"/>
  <c r="DH74" i="7"/>
  <c r="DH72" i="7" s="1"/>
  <c r="DH15" i="7" s="1"/>
  <c r="DC74" i="7"/>
  <c r="CX74" i="7"/>
  <c r="CS74" i="7"/>
  <c r="CN74" i="7"/>
  <c r="CI74" i="7"/>
  <c r="CD74" i="7"/>
  <c r="CD72" i="7" s="1"/>
  <c r="CD15" i="7" s="1"/>
  <c r="BT74" i="7"/>
  <c r="BO74" i="7"/>
  <c r="BO247" i="7" s="1"/>
  <c r="BJ74" i="7"/>
  <c r="BE74" i="7"/>
  <c r="BE247" i="7" s="1"/>
  <c r="AZ74" i="7"/>
  <c r="AU74" i="7"/>
  <c r="AP74" i="7"/>
  <c r="AK74" i="7"/>
  <c r="AK247" i="7" s="1"/>
  <c r="AF74" i="7"/>
  <c r="AA74" i="7"/>
  <c r="AA247" i="7" s="1"/>
  <c r="V74" i="7"/>
  <c r="Q74" i="7"/>
  <c r="L74" i="7"/>
  <c r="EG73" i="7"/>
  <c r="EB73" i="7"/>
  <c r="DW73" i="7"/>
  <c r="DW72" i="7" s="1"/>
  <c r="DW15" i="7" s="1"/>
  <c r="DR73" i="7"/>
  <c r="DM73" i="7"/>
  <c r="DM72" i="7" s="1"/>
  <c r="DM15" i="7" s="1"/>
  <c r="DH73" i="7"/>
  <c r="DC73" i="7"/>
  <c r="CX73" i="7"/>
  <c r="CS73" i="7"/>
  <c r="CN73" i="7"/>
  <c r="CI73" i="7"/>
  <c r="CI72" i="7" s="1"/>
  <c r="CI15" i="7" s="1"/>
  <c r="CD73" i="7"/>
  <c r="BO73" i="7"/>
  <c r="BJ73" i="7"/>
  <c r="BE73" i="7"/>
  <c r="BE246" i="7" s="1"/>
  <c r="AZ73" i="7"/>
  <c r="AZ246" i="7" s="1"/>
  <c r="AU73" i="7"/>
  <c r="AU72" i="7" s="1"/>
  <c r="AU245" i="7" s="1"/>
  <c r="AP73" i="7"/>
  <c r="AK73" i="7"/>
  <c r="AK72" i="7" s="1"/>
  <c r="AF73" i="7"/>
  <c r="AA73" i="7"/>
  <c r="AA246" i="7" s="1"/>
  <c r="V73" i="7"/>
  <c r="V246" i="7" s="1"/>
  <c r="Q73" i="7"/>
  <c r="L73" i="7"/>
  <c r="EB72" i="7"/>
  <c r="EB15" i="7" s="1"/>
  <c r="CX72" i="7"/>
  <c r="CX15" i="7" s="1"/>
  <c r="CS72" i="7"/>
  <c r="CS15" i="7" s="1"/>
  <c r="BZ236" i="7"/>
  <c r="EL70" i="7"/>
  <c r="BT70" i="7"/>
  <c r="BY70" i="7" s="1"/>
  <c r="BY65" i="7" s="1"/>
  <c r="EL69" i="7"/>
  <c r="EL64" i="7" s="1"/>
  <c r="BT69" i="7"/>
  <c r="EL68" i="7"/>
  <c r="BT68" i="7"/>
  <c r="BT63" i="7" s="1"/>
  <c r="EG67" i="7"/>
  <c r="EB67" i="7"/>
  <c r="DW67" i="7"/>
  <c r="DR67" i="7"/>
  <c r="DM67" i="7"/>
  <c r="DH67" i="7"/>
  <c r="DC67" i="7"/>
  <c r="CX67" i="7"/>
  <c r="CS67" i="7"/>
  <c r="CN67" i="7"/>
  <c r="CI67" i="7"/>
  <c r="CD67" i="7"/>
  <c r="BO67" i="7"/>
  <c r="BJ67" i="7"/>
  <c r="BJ240" i="7" s="1"/>
  <c r="BE67" i="7"/>
  <c r="AZ67" i="7"/>
  <c r="AZ240" i="7" s="1"/>
  <c r="AU67" i="7"/>
  <c r="AU240" i="7" s="1"/>
  <c r="AP67" i="7"/>
  <c r="AK67" i="7"/>
  <c r="AF67" i="7"/>
  <c r="AF240" i="7" s="1"/>
  <c r="AA67" i="7"/>
  <c r="V67" i="7"/>
  <c r="V240" i="7" s="1"/>
  <c r="Q67" i="7"/>
  <c r="Q240" i="7" s="1"/>
  <c r="L67" i="7"/>
  <c r="BZ231" i="7"/>
  <c r="EG65" i="7"/>
  <c r="EB65" i="7"/>
  <c r="DW65" i="7"/>
  <c r="DR65" i="7"/>
  <c r="DM65" i="7"/>
  <c r="DH65" i="7"/>
  <c r="DC65" i="7"/>
  <c r="CX65" i="7"/>
  <c r="CS65" i="7"/>
  <c r="CN65" i="7"/>
  <c r="CI65" i="7"/>
  <c r="CI62" i="7" s="1"/>
  <c r="CI14" i="7" s="1"/>
  <c r="CD65" i="7"/>
  <c r="BT65" i="7"/>
  <c r="BO65" i="7"/>
  <c r="BJ65" i="7"/>
  <c r="BE65" i="7"/>
  <c r="AZ65" i="7"/>
  <c r="AU65" i="7"/>
  <c r="AP65" i="7"/>
  <c r="AP238" i="7" s="1"/>
  <c r="AK65" i="7"/>
  <c r="AF65" i="7"/>
  <c r="AA65" i="7"/>
  <c r="V65" i="7"/>
  <c r="Q65" i="7"/>
  <c r="L65" i="7"/>
  <c r="L238" i="7" s="1"/>
  <c r="EG64" i="7"/>
  <c r="EB64" i="7"/>
  <c r="DW64" i="7"/>
  <c r="DR64" i="7"/>
  <c r="DM64" i="7"/>
  <c r="DH64" i="7"/>
  <c r="DC64" i="7"/>
  <c r="CX64" i="7"/>
  <c r="CS64" i="7"/>
  <c r="CN64" i="7"/>
  <c r="CI64" i="7"/>
  <c r="CD64" i="7"/>
  <c r="BO64" i="7"/>
  <c r="BO237" i="7" s="1"/>
  <c r="BJ64" i="7"/>
  <c r="BJ237" i="7" s="1"/>
  <c r="BE64" i="7"/>
  <c r="BE237" i="7" s="1"/>
  <c r="AZ64" i="7"/>
  <c r="AU64" i="7"/>
  <c r="AP64" i="7"/>
  <c r="AK64" i="7"/>
  <c r="AK237" i="7" s="1"/>
  <c r="AF64" i="7"/>
  <c r="AF237" i="7" s="1"/>
  <c r="AA64" i="7"/>
  <c r="AA237" i="7" s="1"/>
  <c r="V64" i="7"/>
  <c r="Q64" i="7"/>
  <c r="L64" i="7"/>
  <c r="EG63" i="7"/>
  <c r="EG62" i="7" s="1"/>
  <c r="EG14" i="7" s="1"/>
  <c r="EB63" i="7"/>
  <c r="DW63" i="7"/>
  <c r="DW62" i="7" s="1"/>
  <c r="DW14" i="7" s="1"/>
  <c r="DR63" i="7"/>
  <c r="DR62" i="7" s="1"/>
  <c r="DR14" i="7" s="1"/>
  <c r="DM63" i="7"/>
  <c r="DH63" i="7"/>
  <c r="DC63" i="7"/>
  <c r="DC62" i="7" s="1"/>
  <c r="DC14" i="7" s="1"/>
  <c r="CX63" i="7"/>
  <c r="CX62" i="7" s="1"/>
  <c r="CX14" i="7" s="1"/>
  <c r="CS63" i="7"/>
  <c r="CS62" i="7" s="1"/>
  <c r="CS14" i="7" s="1"/>
  <c r="CN63" i="7"/>
  <c r="CI63" i="7"/>
  <c r="CD63" i="7"/>
  <c r="BO63" i="7"/>
  <c r="BJ63" i="7"/>
  <c r="BJ62" i="7" s="1"/>
  <c r="BJ14" i="7" s="1"/>
  <c r="BE63" i="7"/>
  <c r="AZ63" i="7"/>
  <c r="AU63" i="7"/>
  <c r="AU236" i="7" s="1"/>
  <c r="AP63" i="7"/>
  <c r="AP236" i="7" s="1"/>
  <c r="AK63" i="7"/>
  <c r="AF63" i="7"/>
  <c r="AF62" i="7" s="1"/>
  <c r="AF14" i="7" s="1"/>
  <c r="AA63" i="7"/>
  <c r="V63" i="7"/>
  <c r="Q63" i="7"/>
  <c r="Q236" i="7" s="1"/>
  <c r="L63" i="7"/>
  <c r="L236" i="7" s="1"/>
  <c r="DM62" i="7"/>
  <c r="DM14" i="7" s="1"/>
  <c r="AU62" i="7"/>
  <c r="L62" i="7"/>
  <c r="G62" i="7"/>
  <c r="EL60" i="7"/>
  <c r="BT60" i="7"/>
  <c r="EL59" i="7"/>
  <c r="BT59" i="7"/>
  <c r="EL58" i="7"/>
  <c r="BT58" i="7"/>
  <c r="EG57" i="7"/>
  <c r="EB57" i="7"/>
  <c r="DW57" i="7"/>
  <c r="DR57" i="7"/>
  <c r="DM57" i="7"/>
  <c r="DH57" i="7"/>
  <c r="DC57" i="7"/>
  <c r="CX57" i="7"/>
  <c r="CS57" i="7"/>
  <c r="CN57" i="7"/>
  <c r="CI57" i="7"/>
  <c r="CD57" i="7"/>
  <c r="BY57" i="7"/>
  <c r="BO57" i="7"/>
  <c r="BJ57" i="7"/>
  <c r="BE57" i="7"/>
  <c r="AZ57" i="7"/>
  <c r="AU57" i="7"/>
  <c r="AP57" i="7"/>
  <c r="AK57" i="7"/>
  <c r="AF57" i="7"/>
  <c r="AA57" i="7"/>
  <c r="V57" i="7"/>
  <c r="Q57" i="7"/>
  <c r="L57" i="7"/>
  <c r="EL55" i="7"/>
  <c r="BT55" i="7"/>
  <c r="EL54" i="7"/>
  <c r="BT54" i="7"/>
  <c r="EL53" i="7"/>
  <c r="EL52" i="7" s="1"/>
  <c r="BT53" i="7"/>
  <c r="EG52" i="7"/>
  <c r="EB52" i="7"/>
  <c r="DW52" i="7"/>
  <c r="DR52" i="7"/>
  <c r="DM52" i="7"/>
  <c r="DH52" i="7"/>
  <c r="DC52" i="7"/>
  <c r="CX52" i="7"/>
  <c r="CS52" i="7"/>
  <c r="CN52" i="7"/>
  <c r="CI52" i="7"/>
  <c r="CD52" i="7"/>
  <c r="BY52" i="7"/>
  <c r="BT52" i="7"/>
  <c r="BO52" i="7"/>
  <c r="BJ52" i="7"/>
  <c r="BE52" i="7"/>
  <c r="BE224" i="7" s="1"/>
  <c r="AZ52" i="7"/>
  <c r="AU52" i="7"/>
  <c r="AP52" i="7"/>
  <c r="AK52" i="7"/>
  <c r="AF52" i="7"/>
  <c r="AA52" i="7"/>
  <c r="AA224" i="7" s="1"/>
  <c r="V52" i="7"/>
  <c r="Q52" i="7"/>
  <c r="L52" i="7"/>
  <c r="EL50" i="7"/>
  <c r="BT50" i="7"/>
  <c r="EL49" i="7"/>
  <c r="BT49" i="7"/>
  <c r="EL48" i="7"/>
  <c r="BT48" i="7"/>
  <c r="BT47" i="7" s="1"/>
  <c r="EG47" i="7"/>
  <c r="EB47" i="7"/>
  <c r="DW47" i="7"/>
  <c r="DR47" i="7"/>
  <c r="DM47" i="7"/>
  <c r="DH47" i="7"/>
  <c r="DC47" i="7"/>
  <c r="CX47" i="7"/>
  <c r="CS47" i="7"/>
  <c r="CN47" i="7"/>
  <c r="CI47" i="7"/>
  <c r="CD47" i="7"/>
  <c r="BY47" i="7"/>
  <c r="BO47" i="7"/>
  <c r="BJ47" i="7"/>
  <c r="BJ219" i="7" s="1"/>
  <c r="BE47" i="7"/>
  <c r="BE219" i="7" s="1"/>
  <c r="AZ47" i="7"/>
  <c r="AU47" i="7"/>
  <c r="AP47" i="7"/>
  <c r="AK47" i="7"/>
  <c r="AF47" i="7"/>
  <c r="AF219" i="7" s="1"/>
  <c r="AA47" i="7"/>
  <c r="AA219" i="7" s="1"/>
  <c r="V47" i="7"/>
  <c r="Q47" i="7"/>
  <c r="L47" i="7"/>
  <c r="EL45" i="7"/>
  <c r="BZ219" i="7" s="1"/>
  <c r="BT45" i="7"/>
  <c r="EL44" i="7"/>
  <c r="BT44" i="7"/>
  <c r="EL43" i="7"/>
  <c r="BZ217" i="7" s="1"/>
  <c r="BT43" i="7"/>
  <c r="BT42" i="7" s="1"/>
  <c r="EG42" i="7"/>
  <c r="EB42" i="7"/>
  <c r="DW42" i="7"/>
  <c r="DR42" i="7"/>
  <c r="DM42" i="7"/>
  <c r="DH42" i="7"/>
  <c r="DC42" i="7"/>
  <c r="CX42" i="7"/>
  <c r="CS42" i="7"/>
  <c r="CN42" i="7"/>
  <c r="CI42" i="7"/>
  <c r="CD42" i="7"/>
  <c r="BY42" i="7"/>
  <c r="BO42" i="7"/>
  <c r="BO214" i="7" s="1"/>
  <c r="BJ42" i="7"/>
  <c r="BJ214" i="7" s="1"/>
  <c r="BE42" i="7"/>
  <c r="AZ42" i="7"/>
  <c r="AZ214" i="7" s="1"/>
  <c r="AU42" i="7"/>
  <c r="AP42" i="7"/>
  <c r="AK42" i="7"/>
  <c r="AK214" i="7" s="1"/>
  <c r="AF42" i="7"/>
  <c r="AF214" i="7" s="1"/>
  <c r="AA42" i="7"/>
  <c r="V42" i="7"/>
  <c r="V214" i="7" s="1"/>
  <c r="Q42" i="7"/>
  <c r="L42" i="7"/>
  <c r="BZ215" i="7"/>
  <c r="BZ214" i="7"/>
  <c r="EL40" i="7"/>
  <c r="BT40" i="7"/>
  <c r="BT37" i="7" s="1"/>
  <c r="EL39" i="7"/>
  <c r="BZ213" i="7" s="1"/>
  <c r="BT39" i="7"/>
  <c r="EL38" i="7"/>
  <c r="BZ212" i="7" s="1"/>
  <c r="BT38" i="7"/>
  <c r="EG37" i="7"/>
  <c r="EB37" i="7"/>
  <c r="DW37" i="7"/>
  <c r="DR37" i="7"/>
  <c r="DM37" i="7"/>
  <c r="DH37" i="7"/>
  <c r="DC37" i="7"/>
  <c r="CX37" i="7"/>
  <c r="CS37" i="7"/>
  <c r="CN37" i="7"/>
  <c r="CI37" i="7"/>
  <c r="CD37" i="7"/>
  <c r="BY37" i="7"/>
  <c r="BO37" i="7"/>
  <c r="BJ37" i="7"/>
  <c r="BJ209" i="7" s="1"/>
  <c r="BE37" i="7"/>
  <c r="AZ37" i="7"/>
  <c r="AZ209" i="7" s="1"/>
  <c r="AU37" i="7"/>
  <c r="AP37" i="7"/>
  <c r="AK37" i="7"/>
  <c r="AF37" i="7"/>
  <c r="AF209" i="7" s="1"/>
  <c r="AA37" i="7"/>
  <c r="V37" i="7"/>
  <c r="V209" i="7" s="1"/>
  <c r="Q37" i="7"/>
  <c r="L37" i="7"/>
  <c r="EL35" i="7"/>
  <c r="BZ209" i="7" s="1"/>
  <c r="BT35" i="7"/>
  <c r="EL34" i="7"/>
  <c r="BZ208" i="7" s="1"/>
  <c r="BT34" i="7"/>
  <c r="EL33" i="7"/>
  <c r="EL32" i="7" s="1"/>
  <c r="BZ206" i="7" s="1"/>
  <c r="BT33" i="7"/>
  <c r="EG32" i="7"/>
  <c r="EB32" i="7"/>
  <c r="DW32" i="7"/>
  <c r="DR32" i="7"/>
  <c r="DM32" i="7"/>
  <c r="DH32" i="7"/>
  <c r="DC32" i="7"/>
  <c r="CX32" i="7"/>
  <c r="CS32" i="7"/>
  <c r="CN32" i="7"/>
  <c r="CI32" i="7"/>
  <c r="CD32" i="7"/>
  <c r="BY32" i="7"/>
  <c r="BT32" i="7"/>
  <c r="BO32" i="7"/>
  <c r="BO204" i="7" s="1"/>
  <c r="BJ32" i="7"/>
  <c r="BE32" i="7"/>
  <c r="BE204" i="7" s="1"/>
  <c r="AZ32" i="7"/>
  <c r="AZ204" i="7" s="1"/>
  <c r="AU32" i="7"/>
  <c r="AP32" i="7"/>
  <c r="AK32" i="7"/>
  <c r="AK204" i="7" s="1"/>
  <c r="AF32" i="7"/>
  <c r="AA32" i="7"/>
  <c r="AA204" i="7" s="1"/>
  <c r="V32" i="7"/>
  <c r="V204" i="7" s="1"/>
  <c r="Q32" i="7"/>
  <c r="L32" i="7"/>
  <c r="EL30" i="7"/>
  <c r="EL27" i="7" s="1"/>
  <c r="BT30" i="7"/>
  <c r="BY30" i="7" s="1"/>
  <c r="EL29" i="7"/>
  <c r="BT29" i="7"/>
  <c r="BY29" i="7" s="1"/>
  <c r="EL28" i="7"/>
  <c r="BT28" i="7"/>
  <c r="BT27" i="7" s="1"/>
  <c r="EG27" i="7"/>
  <c r="EB27" i="7"/>
  <c r="DW27" i="7"/>
  <c r="DR27" i="7"/>
  <c r="DM27" i="7"/>
  <c r="DH27" i="7"/>
  <c r="DC27" i="7"/>
  <c r="CX27" i="7"/>
  <c r="CS27" i="7"/>
  <c r="CN27" i="7"/>
  <c r="CI27" i="7"/>
  <c r="CD27" i="7"/>
  <c r="BO27" i="7"/>
  <c r="BJ27" i="7"/>
  <c r="BE27" i="7"/>
  <c r="AZ27" i="7"/>
  <c r="AU27" i="7"/>
  <c r="AP27" i="7"/>
  <c r="AK27" i="7"/>
  <c r="AF27" i="7"/>
  <c r="AA27" i="7"/>
  <c r="V27" i="7"/>
  <c r="Q27" i="7"/>
  <c r="L27" i="7"/>
  <c r="EL25" i="7"/>
  <c r="BT25" i="7"/>
  <c r="EL24" i="7"/>
  <c r="BT24" i="7"/>
  <c r="EL23" i="7"/>
  <c r="EL22" i="7" s="1"/>
  <c r="BT23" i="7"/>
  <c r="BT22" i="7" s="1"/>
  <c r="EG22" i="7"/>
  <c r="EB22" i="7"/>
  <c r="DW22" i="7"/>
  <c r="DR22" i="7"/>
  <c r="DM22" i="7"/>
  <c r="DH22" i="7"/>
  <c r="DC22" i="7"/>
  <c r="CX22" i="7"/>
  <c r="CS22" i="7"/>
  <c r="CN22" i="7"/>
  <c r="CI22" i="7"/>
  <c r="CD22" i="7"/>
  <c r="BY22" i="7"/>
  <c r="BO22" i="7"/>
  <c r="BJ22" i="7"/>
  <c r="BE22" i="7"/>
  <c r="AZ22" i="7"/>
  <c r="AU22" i="7"/>
  <c r="AP22" i="7"/>
  <c r="AK22" i="7"/>
  <c r="AF22" i="7"/>
  <c r="AA22" i="7"/>
  <c r="V22" i="7"/>
  <c r="Q22" i="7"/>
  <c r="L22" i="7"/>
  <c r="BZ205" i="7"/>
  <c r="EL20" i="7"/>
  <c r="EG20" i="7"/>
  <c r="EB20" i="7"/>
  <c r="DW20" i="7"/>
  <c r="DR20" i="7"/>
  <c r="DM20" i="7"/>
  <c r="DH20" i="7"/>
  <c r="DC20" i="7"/>
  <c r="CX20" i="7"/>
  <c r="CS20" i="7"/>
  <c r="CN20" i="7"/>
  <c r="CI20" i="7"/>
  <c r="CD20" i="7"/>
  <c r="BO20" i="7"/>
  <c r="BO202" i="7" s="1"/>
  <c r="BJ20" i="7"/>
  <c r="BJ202" i="7" s="1"/>
  <c r="BE20" i="7"/>
  <c r="BE202" i="7" s="1"/>
  <c r="AZ20" i="7"/>
  <c r="AZ202" i="7" s="1"/>
  <c r="AU20" i="7"/>
  <c r="AU202" i="7" s="1"/>
  <c r="AP20" i="7"/>
  <c r="AK20" i="7"/>
  <c r="AK202" i="7" s="1"/>
  <c r="AF20" i="7"/>
  <c r="AF202" i="7" s="1"/>
  <c r="AA20" i="7"/>
  <c r="V20" i="7"/>
  <c r="V202" i="7" s="1"/>
  <c r="Q20" i="7"/>
  <c r="Q202" i="7" s="1"/>
  <c r="L20" i="7"/>
  <c r="EG19" i="7"/>
  <c r="EB19" i="7"/>
  <c r="DW19" i="7"/>
  <c r="DW17" i="7" s="1"/>
  <c r="DW13" i="7" s="1"/>
  <c r="DR19" i="7"/>
  <c r="DM19" i="7"/>
  <c r="DH19" i="7"/>
  <c r="DC19" i="7"/>
  <c r="CX19" i="7"/>
  <c r="CS19" i="7"/>
  <c r="CS17" i="7" s="1"/>
  <c r="CS13" i="7" s="1"/>
  <c r="CN19" i="7"/>
  <c r="CI19" i="7"/>
  <c r="CD19" i="7"/>
  <c r="BT19" i="7"/>
  <c r="BO19" i="7"/>
  <c r="BJ19" i="7"/>
  <c r="BJ17" i="7" s="1"/>
  <c r="BJ13" i="7" s="1"/>
  <c r="BE19" i="7"/>
  <c r="AZ19" i="7"/>
  <c r="AZ201" i="7" s="1"/>
  <c r="AU19" i="7"/>
  <c r="AP19" i="7"/>
  <c r="AP201" i="7" s="1"/>
  <c r="AK19" i="7"/>
  <c r="AF19" i="7"/>
  <c r="AF17" i="7" s="1"/>
  <c r="AF13" i="7" s="1"/>
  <c r="AA19" i="7"/>
  <c r="V19" i="7"/>
  <c r="V201" i="7" s="1"/>
  <c r="Q19" i="7"/>
  <c r="L19" i="7"/>
  <c r="L201" i="7" s="1"/>
  <c r="EG18" i="7"/>
  <c r="EG17" i="7" s="1"/>
  <c r="EG13" i="7" s="1"/>
  <c r="EB18" i="7"/>
  <c r="EB17" i="7" s="1"/>
  <c r="DW18" i="7"/>
  <c r="DR18" i="7"/>
  <c r="DM18" i="7"/>
  <c r="DM17" i="7" s="1"/>
  <c r="DM13" i="7" s="1"/>
  <c r="DH18" i="7"/>
  <c r="DC18" i="7"/>
  <c r="DC17" i="7" s="1"/>
  <c r="DC13" i="7" s="1"/>
  <c r="CX18" i="7"/>
  <c r="CX17" i="7" s="1"/>
  <c r="CX13" i="7" s="1"/>
  <c r="CX12" i="7" s="1"/>
  <c r="CS18" i="7"/>
  <c r="CN18" i="7"/>
  <c r="CI18" i="7"/>
  <c r="CI17" i="7" s="1"/>
  <c r="CI13" i="7" s="1"/>
  <c r="CD18" i="7"/>
  <c r="BY18" i="7"/>
  <c r="BT18" i="7"/>
  <c r="BO18" i="7"/>
  <c r="BJ18" i="7"/>
  <c r="BE18" i="7"/>
  <c r="BE200" i="7" s="1"/>
  <c r="AZ18" i="7"/>
  <c r="AU18" i="7"/>
  <c r="AU200" i="7" s="1"/>
  <c r="AP18" i="7"/>
  <c r="AP200" i="7" s="1"/>
  <c r="AK18" i="7"/>
  <c r="AF18" i="7"/>
  <c r="AA18" i="7"/>
  <c r="AA200" i="7" s="1"/>
  <c r="V18" i="7"/>
  <c r="Q18" i="7"/>
  <c r="L18" i="7"/>
  <c r="L200" i="7" s="1"/>
  <c r="DR17" i="7"/>
  <c r="DH17" i="7"/>
  <c r="DH13" i="7" s="1"/>
  <c r="CN17" i="7"/>
  <c r="CD17" i="7"/>
  <c r="CD13" i="7" s="1"/>
  <c r="BO17" i="7"/>
  <c r="AZ17" i="7"/>
  <c r="AZ13" i="7" s="1"/>
  <c r="AZ195" i="7" s="1"/>
  <c r="AK17" i="7"/>
  <c r="AK199" i="7" s="1"/>
  <c r="V17" i="7"/>
  <c r="V199" i="7" s="1"/>
  <c r="G17" i="7"/>
  <c r="G13" i="7" s="1"/>
  <c r="BZ200" i="7"/>
  <c r="G14" i="7"/>
  <c r="DR13" i="7"/>
  <c r="CN13" i="7"/>
  <c r="BY9" i="7"/>
  <c r="G9" i="7"/>
  <c r="BY8" i="7"/>
  <c r="G8" i="7"/>
  <c r="M1" i="7"/>
  <c r="CA376" i="6"/>
  <c r="BZ376" i="6"/>
  <c r="BX376" i="6"/>
  <c r="BW376" i="6"/>
  <c r="BV376" i="6"/>
  <c r="BU376" i="6"/>
  <c r="BT376" i="6"/>
  <c r="BS376" i="6"/>
  <c r="BR376" i="6"/>
  <c r="BQ376" i="6"/>
  <c r="BP376" i="6"/>
  <c r="BO376" i="6"/>
  <c r="BN376" i="6"/>
  <c r="BM376" i="6"/>
  <c r="BL376" i="6"/>
  <c r="BK376" i="6"/>
  <c r="BJ376" i="6"/>
  <c r="BI376" i="6"/>
  <c r="BH376" i="6"/>
  <c r="BG376" i="6"/>
  <c r="BF376" i="6"/>
  <c r="BE376" i="6"/>
  <c r="BD376" i="6"/>
  <c r="BC376" i="6"/>
  <c r="BB376" i="6"/>
  <c r="BA376" i="6"/>
  <c r="AZ376" i="6"/>
  <c r="AY376" i="6"/>
  <c r="AX376" i="6"/>
  <c r="AW376" i="6"/>
  <c r="AV376" i="6"/>
  <c r="AU376" i="6"/>
  <c r="AT376" i="6"/>
  <c r="AS376" i="6"/>
  <c r="AR376" i="6"/>
  <c r="AQ376" i="6"/>
  <c r="AP376" i="6"/>
  <c r="AO376" i="6"/>
  <c r="AN376" i="6"/>
  <c r="AM376" i="6"/>
  <c r="AL376" i="6"/>
  <c r="AK376" i="6"/>
  <c r="AJ376" i="6"/>
  <c r="AI376" i="6"/>
  <c r="AH376" i="6"/>
  <c r="AG376" i="6"/>
  <c r="AF376" i="6"/>
  <c r="AE376" i="6"/>
  <c r="AD376" i="6"/>
  <c r="AC376" i="6"/>
  <c r="AB376" i="6"/>
  <c r="AA376" i="6"/>
  <c r="Z376" i="6"/>
  <c r="Y376" i="6"/>
  <c r="X376" i="6"/>
  <c r="W376" i="6"/>
  <c r="V376" i="6"/>
  <c r="U376" i="6"/>
  <c r="T376" i="6"/>
  <c r="S376" i="6"/>
  <c r="R376" i="6"/>
  <c r="Q376" i="6"/>
  <c r="P376" i="6"/>
  <c r="O376" i="6"/>
  <c r="N376" i="6"/>
  <c r="M376" i="6"/>
  <c r="L376" i="6"/>
  <c r="CA375" i="6"/>
  <c r="BZ375" i="6"/>
  <c r="BX375" i="6"/>
  <c r="BW375" i="6"/>
  <c r="BV375" i="6"/>
  <c r="BU375" i="6"/>
  <c r="BT375" i="6"/>
  <c r="BS375" i="6"/>
  <c r="BR375" i="6"/>
  <c r="BQ375" i="6"/>
  <c r="BP375" i="6"/>
  <c r="BO375" i="6"/>
  <c r="BN375" i="6"/>
  <c r="BM375" i="6"/>
  <c r="BL375" i="6"/>
  <c r="BK375" i="6"/>
  <c r="BJ375" i="6"/>
  <c r="BI375" i="6"/>
  <c r="BH375" i="6"/>
  <c r="BG375" i="6"/>
  <c r="BF375" i="6"/>
  <c r="BE375" i="6"/>
  <c r="BD375" i="6"/>
  <c r="BC375" i="6"/>
  <c r="BB375" i="6"/>
  <c r="BA375" i="6"/>
  <c r="AZ375" i="6"/>
  <c r="AY375" i="6"/>
  <c r="AX375" i="6"/>
  <c r="AW375" i="6"/>
  <c r="AV375" i="6"/>
  <c r="AU375" i="6"/>
  <c r="AT375" i="6"/>
  <c r="AS375" i="6"/>
  <c r="AR375" i="6"/>
  <c r="AQ375" i="6"/>
  <c r="AP375" i="6"/>
  <c r="AO375" i="6"/>
  <c r="AN375" i="6"/>
  <c r="AM375" i="6"/>
  <c r="AL375" i="6"/>
  <c r="AK375" i="6"/>
  <c r="AJ375" i="6"/>
  <c r="AI375" i="6"/>
  <c r="AH375" i="6"/>
  <c r="AG375" i="6"/>
  <c r="AF375" i="6"/>
  <c r="AE375" i="6"/>
  <c r="AD375" i="6"/>
  <c r="AC375" i="6"/>
  <c r="AB375" i="6"/>
  <c r="AA375" i="6"/>
  <c r="Z375" i="6"/>
  <c r="Y375" i="6"/>
  <c r="X375" i="6"/>
  <c r="W375" i="6"/>
  <c r="V375" i="6"/>
  <c r="U375" i="6"/>
  <c r="T375" i="6"/>
  <c r="S375" i="6"/>
  <c r="R375" i="6"/>
  <c r="Q375" i="6"/>
  <c r="P375" i="6"/>
  <c r="O375" i="6"/>
  <c r="N375" i="6"/>
  <c r="M375" i="6"/>
  <c r="L375" i="6"/>
  <c r="CA374" i="6"/>
  <c r="BZ374" i="6"/>
  <c r="BW374" i="6"/>
  <c r="BV374" i="6"/>
  <c r="BU374" i="6"/>
  <c r="BS374" i="6"/>
  <c r="BR374" i="6"/>
  <c r="BQ374" i="6"/>
  <c r="BP374" i="6"/>
  <c r="BO374" i="6"/>
  <c r="BN374" i="6"/>
  <c r="BM374" i="6"/>
  <c r="BL374" i="6"/>
  <c r="BK374" i="6"/>
  <c r="BJ374" i="6"/>
  <c r="BI374" i="6"/>
  <c r="BH374" i="6"/>
  <c r="BG374" i="6"/>
  <c r="BF374" i="6"/>
  <c r="BE374" i="6"/>
  <c r="BD374" i="6"/>
  <c r="BC374" i="6"/>
  <c r="BB374" i="6"/>
  <c r="BA374" i="6"/>
  <c r="AZ374" i="6"/>
  <c r="AY374" i="6"/>
  <c r="AX374" i="6"/>
  <c r="AW374" i="6"/>
  <c r="AV374" i="6"/>
  <c r="AU374" i="6"/>
  <c r="AT374" i="6"/>
  <c r="AS374" i="6"/>
  <c r="AR374" i="6"/>
  <c r="AQ374" i="6"/>
  <c r="AP374" i="6"/>
  <c r="AO374" i="6"/>
  <c r="AN374" i="6"/>
  <c r="AM374" i="6"/>
  <c r="AL374" i="6"/>
  <c r="AK374" i="6"/>
  <c r="AJ374" i="6"/>
  <c r="AI374" i="6"/>
  <c r="AH374" i="6"/>
  <c r="AG374" i="6"/>
  <c r="AF374" i="6"/>
  <c r="AE374" i="6"/>
  <c r="AD374" i="6"/>
  <c r="AC374" i="6"/>
  <c r="AB374" i="6"/>
  <c r="AA374" i="6"/>
  <c r="Z374" i="6"/>
  <c r="Y374" i="6"/>
  <c r="X374" i="6"/>
  <c r="W374" i="6"/>
  <c r="V374" i="6"/>
  <c r="U374" i="6"/>
  <c r="T374" i="6"/>
  <c r="S374" i="6"/>
  <c r="R374" i="6"/>
  <c r="Q374" i="6"/>
  <c r="P374" i="6"/>
  <c r="O374" i="6"/>
  <c r="N374" i="6"/>
  <c r="M374" i="6"/>
  <c r="L374" i="6"/>
  <c r="CA373" i="6"/>
  <c r="BZ373" i="6"/>
  <c r="BW373" i="6"/>
  <c r="BV373" i="6"/>
  <c r="BU373" i="6"/>
  <c r="BS373" i="6"/>
  <c r="BR373" i="6"/>
  <c r="BQ373" i="6"/>
  <c r="BP373" i="6"/>
  <c r="BO373" i="6"/>
  <c r="BN373" i="6"/>
  <c r="BM373" i="6"/>
  <c r="BL373" i="6"/>
  <c r="BK373" i="6"/>
  <c r="BJ373" i="6"/>
  <c r="BI373" i="6"/>
  <c r="BH373" i="6"/>
  <c r="BG373" i="6"/>
  <c r="BF373" i="6"/>
  <c r="BE373" i="6"/>
  <c r="BD373" i="6"/>
  <c r="BC373" i="6"/>
  <c r="BB373" i="6"/>
  <c r="BA373" i="6"/>
  <c r="AZ373" i="6"/>
  <c r="AY373" i="6"/>
  <c r="AX373" i="6"/>
  <c r="AW373" i="6"/>
  <c r="AV373" i="6"/>
  <c r="AU373" i="6"/>
  <c r="AT373" i="6"/>
  <c r="AS373" i="6"/>
  <c r="AR373" i="6"/>
  <c r="AQ373" i="6"/>
  <c r="AP373" i="6"/>
  <c r="AO373" i="6"/>
  <c r="AN373" i="6"/>
  <c r="AM373" i="6"/>
  <c r="AL373" i="6"/>
  <c r="AK373" i="6"/>
  <c r="AJ373" i="6"/>
  <c r="AI373" i="6"/>
  <c r="AH373" i="6"/>
  <c r="AG373" i="6"/>
  <c r="AF373" i="6"/>
  <c r="AE373" i="6"/>
  <c r="AD373" i="6"/>
  <c r="AC373" i="6"/>
  <c r="AB373" i="6"/>
  <c r="AA373" i="6"/>
  <c r="Z373" i="6"/>
  <c r="Y373" i="6"/>
  <c r="X373" i="6"/>
  <c r="W373" i="6"/>
  <c r="V373" i="6"/>
  <c r="U373" i="6"/>
  <c r="T373" i="6"/>
  <c r="S373" i="6"/>
  <c r="R373" i="6"/>
  <c r="Q373" i="6"/>
  <c r="P373" i="6"/>
  <c r="O373" i="6"/>
  <c r="N373" i="6"/>
  <c r="M373" i="6"/>
  <c r="L373" i="6"/>
  <c r="CA372" i="6"/>
  <c r="BZ372" i="6"/>
  <c r="BW372" i="6"/>
  <c r="BV372" i="6"/>
  <c r="BU372" i="6"/>
  <c r="BS372" i="6"/>
  <c r="BR372" i="6"/>
  <c r="BQ372" i="6"/>
  <c r="BP372" i="6"/>
  <c r="BO372" i="6"/>
  <c r="BN372" i="6"/>
  <c r="BM372" i="6"/>
  <c r="BL372" i="6"/>
  <c r="BK372" i="6"/>
  <c r="BJ372" i="6"/>
  <c r="BI372" i="6"/>
  <c r="BH372" i="6"/>
  <c r="BG372" i="6"/>
  <c r="BF372" i="6"/>
  <c r="BE372" i="6"/>
  <c r="BD372" i="6"/>
  <c r="BC372" i="6"/>
  <c r="BB372" i="6"/>
  <c r="BA372" i="6"/>
  <c r="AZ372" i="6"/>
  <c r="AY372" i="6"/>
  <c r="AX372" i="6"/>
  <c r="AW372" i="6"/>
  <c r="AV372" i="6"/>
  <c r="AU372" i="6"/>
  <c r="AT372" i="6"/>
  <c r="AS372" i="6"/>
  <c r="AR372" i="6"/>
  <c r="AQ372" i="6"/>
  <c r="AP372" i="6"/>
  <c r="AO372" i="6"/>
  <c r="AN372" i="6"/>
  <c r="AM372" i="6"/>
  <c r="AL372" i="6"/>
  <c r="AK372" i="6"/>
  <c r="AJ372" i="6"/>
  <c r="AI372" i="6"/>
  <c r="AH372" i="6"/>
  <c r="AG372" i="6"/>
  <c r="AF372" i="6"/>
  <c r="AE372" i="6"/>
  <c r="AD372" i="6"/>
  <c r="AC372" i="6"/>
  <c r="AB372" i="6"/>
  <c r="AA372" i="6"/>
  <c r="Z372" i="6"/>
  <c r="Y372" i="6"/>
  <c r="X372" i="6"/>
  <c r="W372" i="6"/>
  <c r="V372" i="6"/>
  <c r="U372" i="6"/>
  <c r="T372" i="6"/>
  <c r="S372" i="6"/>
  <c r="R372" i="6"/>
  <c r="Q372" i="6"/>
  <c r="P372" i="6"/>
  <c r="O372" i="6"/>
  <c r="N372" i="6"/>
  <c r="M372" i="6"/>
  <c r="L372" i="6"/>
  <c r="CA371" i="6"/>
  <c r="BZ371" i="6"/>
  <c r="BW371" i="6"/>
  <c r="BV371" i="6"/>
  <c r="BU371" i="6"/>
  <c r="BS371" i="6"/>
  <c r="BR371" i="6"/>
  <c r="BQ371" i="6"/>
  <c r="BP371" i="6"/>
  <c r="BN371" i="6"/>
  <c r="BM371" i="6"/>
  <c r="BL371" i="6"/>
  <c r="BK371" i="6"/>
  <c r="BI371" i="6"/>
  <c r="BH371" i="6"/>
  <c r="BG371" i="6"/>
  <c r="BF371" i="6"/>
  <c r="BD371" i="6"/>
  <c r="BC371" i="6"/>
  <c r="BB371" i="6"/>
  <c r="BA371" i="6"/>
  <c r="AY371" i="6"/>
  <c r="AX371" i="6"/>
  <c r="AW371" i="6"/>
  <c r="AV371" i="6"/>
  <c r="AT371" i="6"/>
  <c r="AS371" i="6"/>
  <c r="AR371" i="6"/>
  <c r="AQ371" i="6"/>
  <c r="AO371" i="6"/>
  <c r="AN371" i="6"/>
  <c r="AM371" i="6"/>
  <c r="AL371" i="6"/>
  <c r="AJ371" i="6"/>
  <c r="AI371" i="6"/>
  <c r="AH371" i="6"/>
  <c r="AG371" i="6"/>
  <c r="AE371" i="6"/>
  <c r="AD371" i="6"/>
  <c r="AC371" i="6"/>
  <c r="AB371" i="6"/>
  <c r="Z371" i="6"/>
  <c r="Y371" i="6"/>
  <c r="X371" i="6"/>
  <c r="W371" i="6"/>
  <c r="U371" i="6"/>
  <c r="T371" i="6"/>
  <c r="S371" i="6"/>
  <c r="R371" i="6"/>
  <c r="P371" i="6"/>
  <c r="O371" i="6"/>
  <c r="N371" i="6"/>
  <c r="M371" i="6"/>
  <c r="CA370" i="6"/>
  <c r="BZ370" i="6"/>
  <c r="BW370" i="6"/>
  <c r="BV370" i="6"/>
  <c r="BU370" i="6"/>
  <c r="BT370" i="6"/>
  <c r="BS370" i="6"/>
  <c r="BR370" i="6"/>
  <c r="BQ370" i="6"/>
  <c r="BP370" i="6"/>
  <c r="BO370" i="6"/>
  <c r="BN370" i="6"/>
  <c r="BM370" i="6"/>
  <c r="BL370" i="6"/>
  <c r="BK370" i="6"/>
  <c r="BJ370" i="6"/>
  <c r="BI370" i="6"/>
  <c r="BH370" i="6"/>
  <c r="BG370" i="6"/>
  <c r="BF370" i="6"/>
  <c r="BE370" i="6"/>
  <c r="BD370" i="6"/>
  <c r="BC370" i="6"/>
  <c r="BB370" i="6"/>
  <c r="BA370" i="6"/>
  <c r="AZ370" i="6"/>
  <c r="AY370" i="6"/>
  <c r="AX370" i="6"/>
  <c r="AW370" i="6"/>
  <c r="AV370" i="6"/>
  <c r="AU370" i="6"/>
  <c r="AT370" i="6"/>
  <c r="AS370" i="6"/>
  <c r="AR370" i="6"/>
  <c r="AQ370" i="6"/>
  <c r="AP370" i="6"/>
  <c r="AO370" i="6"/>
  <c r="AN370" i="6"/>
  <c r="AM370" i="6"/>
  <c r="AL370" i="6"/>
  <c r="AK370" i="6"/>
  <c r="AJ370" i="6"/>
  <c r="AI370" i="6"/>
  <c r="AH370" i="6"/>
  <c r="AG370" i="6"/>
  <c r="AF370" i="6"/>
  <c r="AE370" i="6"/>
  <c r="AD370" i="6"/>
  <c r="AC370" i="6"/>
  <c r="AB370" i="6"/>
  <c r="AA370" i="6"/>
  <c r="Z370" i="6"/>
  <c r="Y370" i="6"/>
  <c r="X370" i="6"/>
  <c r="W370" i="6"/>
  <c r="V370" i="6"/>
  <c r="U370" i="6"/>
  <c r="T370" i="6"/>
  <c r="S370" i="6"/>
  <c r="R370" i="6"/>
  <c r="Q370" i="6"/>
  <c r="P370" i="6"/>
  <c r="O370" i="6"/>
  <c r="N370" i="6"/>
  <c r="M370" i="6"/>
  <c r="L370" i="6"/>
  <c r="CA369" i="6"/>
  <c r="BZ369" i="6"/>
  <c r="BW369" i="6"/>
  <c r="BV369" i="6"/>
  <c r="BU369" i="6"/>
  <c r="BS369" i="6"/>
  <c r="BR369" i="6"/>
  <c r="BQ369" i="6"/>
  <c r="BP369" i="6"/>
  <c r="BO369" i="6"/>
  <c r="BN369" i="6"/>
  <c r="BM369" i="6"/>
  <c r="BL369" i="6"/>
  <c r="BK369" i="6"/>
  <c r="BJ369" i="6"/>
  <c r="BI369" i="6"/>
  <c r="BH369" i="6"/>
  <c r="BG369" i="6"/>
  <c r="BF369" i="6"/>
  <c r="BE369" i="6"/>
  <c r="BD369" i="6"/>
  <c r="BC369" i="6"/>
  <c r="BB369" i="6"/>
  <c r="BA369" i="6"/>
  <c r="AZ369" i="6"/>
  <c r="AY369" i="6"/>
  <c r="AX369" i="6"/>
  <c r="AW369" i="6"/>
  <c r="AV369" i="6"/>
  <c r="AU369" i="6"/>
  <c r="AT369" i="6"/>
  <c r="AS369" i="6"/>
  <c r="AR369" i="6"/>
  <c r="AQ369" i="6"/>
  <c r="AP369" i="6"/>
  <c r="AO369" i="6"/>
  <c r="AN369" i="6"/>
  <c r="AM369" i="6"/>
  <c r="AL369" i="6"/>
  <c r="AK369" i="6"/>
  <c r="AJ369" i="6"/>
  <c r="AI369" i="6"/>
  <c r="AH369" i="6"/>
  <c r="AG369" i="6"/>
  <c r="AF369" i="6"/>
  <c r="AE369" i="6"/>
  <c r="AD369" i="6"/>
  <c r="AC369" i="6"/>
  <c r="AB369" i="6"/>
  <c r="AA369" i="6"/>
  <c r="Z369" i="6"/>
  <c r="Y369" i="6"/>
  <c r="X369" i="6"/>
  <c r="W369" i="6"/>
  <c r="V369" i="6"/>
  <c r="U369" i="6"/>
  <c r="T369" i="6"/>
  <c r="S369" i="6"/>
  <c r="R369" i="6"/>
  <c r="Q369" i="6"/>
  <c r="P369" i="6"/>
  <c r="O369" i="6"/>
  <c r="N369" i="6"/>
  <c r="M369" i="6"/>
  <c r="L369" i="6"/>
  <c r="CA368" i="6"/>
  <c r="BZ368" i="6"/>
  <c r="BW368" i="6"/>
  <c r="BV368" i="6"/>
  <c r="BU368" i="6"/>
  <c r="BS368" i="6"/>
  <c r="BR368" i="6"/>
  <c r="BQ368" i="6"/>
  <c r="BP368" i="6"/>
  <c r="BO368" i="6"/>
  <c r="BN368" i="6"/>
  <c r="BM368" i="6"/>
  <c r="BL368" i="6"/>
  <c r="BK368" i="6"/>
  <c r="BJ368" i="6"/>
  <c r="BI368" i="6"/>
  <c r="BH368" i="6"/>
  <c r="BG368" i="6"/>
  <c r="BF368" i="6"/>
  <c r="BE368" i="6"/>
  <c r="BD368" i="6"/>
  <c r="BC368" i="6"/>
  <c r="BB368" i="6"/>
  <c r="BA368" i="6"/>
  <c r="AZ368" i="6"/>
  <c r="AY368" i="6"/>
  <c r="AX368" i="6"/>
  <c r="AW368" i="6"/>
  <c r="AV368" i="6"/>
  <c r="AU368" i="6"/>
  <c r="AT368" i="6"/>
  <c r="AS368" i="6"/>
  <c r="AR368" i="6"/>
  <c r="AQ368" i="6"/>
  <c r="AP368" i="6"/>
  <c r="AO368" i="6"/>
  <c r="AN368" i="6"/>
  <c r="AM368" i="6"/>
  <c r="AL368" i="6"/>
  <c r="AK368" i="6"/>
  <c r="AJ368" i="6"/>
  <c r="AI368" i="6"/>
  <c r="AH368" i="6"/>
  <c r="AG368" i="6"/>
  <c r="AF368" i="6"/>
  <c r="AE368" i="6"/>
  <c r="AD368" i="6"/>
  <c r="AC368" i="6"/>
  <c r="AB368" i="6"/>
  <c r="AA368" i="6"/>
  <c r="Z368" i="6"/>
  <c r="Y368" i="6"/>
  <c r="X368" i="6"/>
  <c r="W368" i="6"/>
  <c r="V368" i="6"/>
  <c r="U368" i="6"/>
  <c r="T368" i="6"/>
  <c r="S368" i="6"/>
  <c r="R368" i="6"/>
  <c r="Q368" i="6"/>
  <c r="P368" i="6"/>
  <c r="O368" i="6"/>
  <c r="N368" i="6"/>
  <c r="M368" i="6"/>
  <c r="L368" i="6"/>
  <c r="CA367" i="6"/>
  <c r="BZ367" i="6"/>
  <c r="BW367" i="6"/>
  <c r="BV367" i="6"/>
  <c r="BU367" i="6"/>
  <c r="BS367" i="6"/>
  <c r="BR367" i="6"/>
  <c r="BQ367" i="6"/>
  <c r="BP367" i="6"/>
  <c r="BO367" i="6"/>
  <c r="BN367" i="6"/>
  <c r="BM367" i="6"/>
  <c r="BL367" i="6"/>
  <c r="BK367" i="6"/>
  <c r="BJ367" i="6"/>
  <c r="BI367" i="6"/>
  <c r="BH367" i="6"/>
  <c r="BG367" i="6"/>
  <c r="BF367" i="6"/>
  <c r="BE367" i="6"/>
  <c r="BD367" i="6"/>
  <c r="BC367" i="6"/>
  <c r="BB367" i="6"/>
  <c r="BA367" i="6"/>
  <c r="AZ367" i="6"/>
  <c r="AY367" i="6"/>
  <c r="AX367" i="6"/>
  <c r="AW367" i="6"/>
  <c r="AV367" i="6"/>
  <c r="AU367" i="6"/>
  <c r="AT367" i="6"/>
  <c r="AS367" i="6"/>
  <c r="AR367" i="6"/>
  <c r="AQ367" i="6"/>
  <c r="AP367" i="6"/>
  <c r="AO367" i="6"/>
  <c r="AN367" i="6"/>
  <c r="AM367" i="6"/>
  <c r="AL367" i="6"/>
  <c r="AK367" i="6"/>
  <c r="AJ367" i="6"/>
  <c r="AI367" i="6"/>
  <c r="AH367" i="6"/>
  <c r="AG367" i="6"/>
  <c r="AF367" i="6"/>
  <c r="AE367" i="6"/>
  <c r="AD367" i="6"/>
  <c r="AC367" i="6"/>
  <c r="AB367" i="6"/>
  <c r="AA367" i="6"/>
  <c r="Z367" i="6"/>
  <c r="Y367" i="6"/>
  <c r="X367" i="6"/>
  <c r="W367" i="6"/>
  <c r="V367" i="6"/>
  <c r="U367" i="6"/>
  <c r="T367" i="6"/>
  <c r="S367" i="6"/>
  <c r="R367" i="6"/>
  <c r="Q367" i="6"/>
  <c r="P367" i="6"/>
  <c r="O367" i="6"/>
  <c r="N367" i="6"/>
  <c r="M367" i="6"/>
  <c r="L367" i="6"/>
  <c r="CA366" i="6"/>
  <c r="BZ366" i="6"/>
  <c r="BW366" i="6"/>
  <c r="BV366" i="6"/>
  <c r="BU366" i="6"/>
  <c r="BS366" i="6"/>
  <c r="BR366" i="6"/>
  <c r="BQ366" i="6"/>
  <c r="BP366" i="6"/>
  <c r="BN366" i="6"/>
  <c r="BM366" i="6"/>
  <c r="BL366" i="6"/>
  <c r="BK366" i="6"/>
  <c r="BI366" i="6"/>
  <c r="BH366" i="6"/>
  <c r="BG366" i="6"/>
  <c r="BF366" i="6"/>
  <c r="BD366" i="6"/>
  <c r="BC366" i="6"/>
  <c r="BB366" i="6"/>
  <c r="BA366" i="6"/>
  <c r="AY366" i="6"/>
  <c r="AX366" i="6"/>
  <c r="AW366" i="6"/>
  <c r="AV366" i="6"/>
  <c r="AT366" i="6"/>
  <c r="AS366" i="6"/>
  <c r="AR366" i="6"/>
  <c r="AQ366" i="6"/>
  <c r="AO366" i="6"/>
  <c r="AN366" i="6"/>
  <c r="AM366" i="6"/>
  <c r="AL366" i="6"/>
  <c r="AJ366" i="6"/>
  <c r="AI366" i="6"/>
  <c r="AH366" i="6"/>
  <c r="AG366" i="6"/>
  <c r="AE366" i="6"/>
  <c r="AD366" i="6"/>
  <c r="AC366" i="6"/>
  <c r="AB366" i="6"/>
  <c r="Z366" i="6"/>
  <c r="Y366" i="6"/>
  <c r="X366" i="6"/>
  <c r="W366" i="6"/>
  <c r="U366" i="6"/>
  <c r="T366" i="6"/>
  <c r="S366" i="6"/>
  <c r="R366" i="6"/>
  <c r="P366" i="6"/>
  <c r="O366" i="6"/>
  <c r="N366" i="6"/>
  <c r="M366" i="6"/>
  <c r="CA365" i="6"/>
  <c r="BZ365" i="6"/>
  <c r="BW365" i="6"/>
  <c r="BV365" i="6"/>
  <c r="BU365" i="6"/>
  <c r="BT365" i="6"/>
  <c r="BS365" i="6"/>
  <c r="BR365" i="6"/>
  <c r="BQ365" i="6"/>
  <c r="BP365" i="6"/>
  <c r="BO365" i="6"/>
  <c r="BN365" i="6"/>
  <c r="BM365" i="6"/>
  <c r="BL365" i="6"/>
  <c r="BK365" i="6"/>
  <c r="BJ365" i="6"/>
  <c r="BI365" i="6"/>
  <c r="BH365" i="6"/>
  <c r="BG365" i="6"/>
  <c r="BF365" i="6"/>
  <c r="BE365" i="6"/>
  <c r="BD365" i="6"/>
  <c r="BC365" i="6"/>
  <c r="BB365" i="6"/>
  <c r="BA365" i="6"/>
  <c r="AZ365" i="6"/>
  <c r="AY365" i="6"/>
  <c r="AX365" i="6"/>
  <c r="AW365" i="6"/>
  <c r="AV365" i="6"/>
  <c r="AU365" i="6"/>
  <c r="AT365" i="6"/>
  <c r="AS365" i="6"/>
  <c r="AR365" i="6"/>
  <c r="AQ365" i="6"/>
  <c r="AP365" i="6"/>
  <c r="AO365" i="6"/>
  <c r="AN365" i="6"/>
  <c r="AM365" i="6"/>
  <c r="AL365" i="6"/>
  <c r="AK365" i="6"/>
  <c r="AJ365" i="6"/>
  <c r="AI365" i="6"/>
  <c r="AH365" i="6"/>
  <c r="AG365" i="6"/>
  <c r="AF365" i="6"/>
  <c r="AE365" i="6"/>
  <c r="AD365" i="6"/>
  <c r="AC365" i="6"/>
  <c r="AB365" i="6"/>
  <c r="AA365" i="6"/>
  <c r="Z365" i="6"/>
  <c r="Y365" i="6"/>
  <c r="X365" i="6"/>
  <c r="W365" i="6"/>
  <c r="V365" i="6"/>
  <c r="U365" i="6"/>
  <c r="T365" i="6"/>
  <c r="S365" i="6"/>
  <c r="R365" i="6"/>
  <c r="Q365" i="6"/>
  <c r="P365" i="6"/>
  <c r="O365" i="6"/>
  <c r="N365" i="6"/>
  <c r="M365" i="6"/>
  <c r="L365" i="6"/>
  <c r="CA364" i="6"/>
  <c r="BZ364" i="6"/>
  <c r="BW364" i="6"/>
  <c r="BV364" i="6"/>
  <c r="BU364" i="6"/>
  <c r="BS364" i="6"/>
  <c r="BR364" i="6"/>
  <c r="BQ364" i="6"/>
  <c r="BP364" i="6"/>
  <c r="BO364" i="6"/>
  <c r="BN364" i="6"/>
  <c r="BM364" i="6"/>
  <c r="BL364" i="6"/>
  <c r="BK364" i="6"/>
  <c r="BJ364" i="6"/>
  <c r="BI364" i="6"/>
  <c r="BH364" i="6"/>
  <c r="BG364" i="6"/>
  <c r="BF364" i="6"/>
  <c r="BE364" i="6"/>
  <c r="BD364" i="6"/>
  <c r="BC364" i="6"/>
  <c r="BB364" i="6"/>
  <c r="BA364" i="6"/>
  <c r="AZ364" i="6"/>
  <c r="AY364" i="6"/>
  <c r="AX364" i="6"/>
  <c r="AW364" i="6"/>
  <c r="AV364" i="6"/>
  <c r="AU364" i="6"/>
  <c r="AT364" i="6"/>
  <c r="AS364" i="6"/>
  <c r="AR364" i="6"/>
  <c r="AQ364" i="6"/>
  <c r="AP364" i="6"/>
  <c r="AO364" i="6"/>
  <c r="AN364" i="6"/>
  <c r="AM364" i="6"/>
  <c r="AL364" i="6"/>
  <c r="AK364" i="6"/>
  <c r="AJ364" i="6"/>
  <c r="AI364" i="6"/>
  <c r="AH364" i="6"/>
  <c r="AG364" i="6"/>
  <c r="AF364" i="6"/>
  <c r="AE364" i="6"/>
  <c r="AD364" i="6"/>
  <c r="AC364" i="6"/>
  <c r="AB364" i="6"/>
  <c r="AA364" i="6"/>
  <c r="Z364" i="6"/>
  <c r="Y364" i="6"/>
  <c r="X364" i="6"/>
  <c r="W364" i="6"/>
  <c r="V364" i="6"/>
  <c r="U364" i="6"/>
  <c r="T364" i="6"/>
  <c r="S364" i="6"/>
  <c r="R364" i="6"/>
  <c r="Q364" i="6"/>
  <c r="P364" i="6"/>
  <c r="O364" i="6"/>
  <c r="N364" i="6"/>
  <c r="M364" i="6"/>
  <c r="L364" i="6"/>
  <c r="CA363" i="6"/>
  <c r="BZ363" i="6"/>
  <c r="BW363" i="6"/>
  <c r="BV363" i="6"/>
  <c r="BU363" i="6"/>
  <c r="BS363" i="6"/>
  <c r="BR363" i="6"/>
  <c r="BQ363" i="6"/>
  <c r="BP363" i="6"/>
  <c r="BO363" i="6"/>
  <c r="BN363" i="6"/>
  <c r="BM363" i="6"/>
  <c r="BL363" i="6"/>
  <c r="BK363" i="6"/>
  <c r="BJ363" i="6"/>
  <c r="BI363" i="6"/>
  <c r="BH363" i="6"/>
  <c r="BG363" i="6"/>
  <c r="BF363" i="6"/>
  <c r="BE363" i="6"/>
  <c r="BD363" i="6"/>
  <c r="BC363" i="6"/>
  <c r="BB363" i="6"/>
  <c r="BA363" i="6"/>
  <c r="AZ363" i="6"/>
  <c r="AY363" i="6"/>
  <c r="AX363" i="6"/>
  <c r="AW363" i="6"/>
  <c r="AV363" i="6"/>
  <c r="AU363" i="6"/>
  <c r="AT363" i="6"/>
  <c r="AS363" i="6"/>
  <c r="AR363" i="6"/>
  <c r="AQ363" i="6"/>
  <c r="AP363" i="6"/>
  <c r="AO363" i="6"/>
  <c r="AN363" i="6"/>
  <c r="AM363" i="6"/>
  <c r="AL363" i="6"/>
  <c r="AK363" i="6"/>
  <c r="AJ363" i="6"/>
  <c r="AI363" i="6"/>
  <c r="AH363" i="6"/>
  <c r="AG363" i="6"/>
  <c r="AF363" i="6"/>
  <c r="AE363" i="6"/>
  <c r="AD363" i="6"/>
  <c r="AC363" i="6"/>
  <c r="AB363" i="6"/>
  <c r="AA363" i="6"/>
  <c r="Z363" i="6"/>
  <c r="Y363" i="6"/>
  <c r="X363" i="6"/>
  <c r="W363" i="6"/>
  <c r="V363" i="6"/>
  <c r="U363" i="6"/>
  <c r="T363" i="6"/>
  <c r="S363" i="6"/>
  <c r="R363" i="6"/>
  <c r="Q363" i="6"/>
  <c r="P363" i="6"/>
  <c r="O363" i="6"/>
  <c r="N363" i="6"/>
  <c r="M363" i="6"/>
  <c r="L363" i="6"/>
  <c r="CA362" i="6"/>
  <c r="BZ362" i="6"/>
  <c r="BW362" i="6"/>
  <c r="BV362" i="6"/>
  <c r="BU362" i="6"/>
  <c r="BS362" i="6"/>
  <c r="BR362" i="6"/>
  <c r="BQ362" i="6"/>
  <c r="BP362" i="6"/>
  <c r="BO362" i="6"/>
  <c r="BN362" i="6"/>
  <c r="BM362" i="6"/>
  <c r="BL362" i="6"/>
  <c r="BK362" i="6"/>
  <c r="BJ362" i="6"/>
  <c r="BI362" i="6"/>
  <c r="BH362" i="6"/>
  <c r="BG362" i="6"/>
  <c r="BF362" i="6"/>
  <c r="BE362" i="6"/>
  <c r="BD362" i="6"/>
  <c r="BC362" i="6"/>
  <c r="BB362" i="6"/>
  <c r="BA362" i="6"/>
  <c r="AZ362" i="6"/>
  <c r="AY362" i="6"/>
  <c r="AX362" i="6"/>
  <c r="AW362" i="6"/>
  <c r="AV362" i="6"/>
  <c r="AU362" i="6"/>
  <c r="AT362" i="6"/>
  <c r="AS362" i="6"/>
  <c r="AR362" i="6"/>
  <c r="AQ362" i="6"/>
  <c r="AP362" i="6"/>
  <c r="AO362" i="6"/>
  <c r="AN362" i="6"/>
  <c r="AM362" i="6"/>
  <c r="AL362" i="6"/>
  <c r="AK362" i="6"/>
  <c r="AJ362" i="6"/>
  <c r="AI362" i="6"/>
  <c r="AH362" i="6"/>
  <c r="AG362" i="6"/>
  <c r="AF362" i="6"/>
  <c r="AE362" i="6"/>
  <c r="AD362" i="6"/>
  <c r="AC362" i="6"/>
  <c r="AB362" i="6"/>
  <c r="AA362" i="6"/>
  <c r="Z362" i="6"/>
  <c r="Y362" i="6"/>
  <c r="X362" i="6"/>
  <c r="W362" i="6"/>
  <c r="V362" i="6"/>
  <c r="U362" i="6"/>
  <c r="T362" i="6"/>
  <c r="S362" i="6"/>
  <c r="R362" i="6"/>
  <c r="Q362" i="6"/>
  <c r="P362" i="6"/>
  <c r="O362" i="6"/>
  <c r="N362" i="6"/>
  <c r="M362" i="6"/>
  <c r="L362" i="6"/>
  <c r="CA361" i="6"/>
  <c r="BZ361" i="6"/>
  <c r="BW361" i="6"/>
  <c r="BV361" i="6"/>
  <c r="BU361" i="6"/>
  <c r="BS361" i="6"/>
  <c r="BR361" i="6"/>
  <c r="BQ361" i="6"/>
  <c r="BP361" i="6"/>
  <c r="BN361" i="6"/>
  <c r="BM361" i="6"/>
  <c r="BL361" i="6"/>
  <c r="BK361" i="6"/>
  <c r="BI361" i="6"/>
  <c r="BH361" i="6"/>
  <c r="BG361" i="6"/>
  <c r="BF361" i="6"/>
  <c r="BD361" i="6"/>
  <c r="BC361" i="6"/>
  <c r="BB361" i="6"/>
  <c r="BA361" i="6"/>
  <c r="AY361" i="6"/>
  <c r="AX361" i="6"/>
  <c r="AW361" i="6"/>
  <c r="AV361" i="6"/>
  <c r="AT361" i="6"/>
  <c r="AS361" i="6"/>
  <c r="AR361" i="6"/>
  <c r="AQ361" i="6"/>
  <c r="AO361" i="6"/>
  <c r="AN361" i="6"/>
  <c r="AM361" i="6"/>
  <c r="AL361" i="6"/>
  <c r="AJ361" i="6"/>
  <c r="AI361" i="6"/>
  <c r="AH361" i="6"/>
  <c r="AG361" i="6"/>
  <c r="AE361" i="6"/>
  <c r="AD361" i="6"/>
  <c r="AC361" i="6"/>
  <c r="AB361" i="6"/>
  <c r="Z361" i="6"/>
  <c r="Y361" i="6"/>
  <c r="X361" i="6"/>
  <c r="W361" i="6"/>
  <c r="U361" i="6"/>
  <c r="T361" i="6"/>
  <c r="S361" i="6"/>
  <c r="R361" i="6"/>
  <c r="P361" i="6"/>
  <c r="O361" i="6"/>
  <c r="N361" i="6"/>
  <c r="M361" i="6"/>
  <c r="CA360" i="6"/>
  <c r="BZ360" i="6"/>
  <c r="BW360" i="6"/>
  <c r="BV360" i="6"/>
  <c r="BU360" i="6"/>
  <c r="BT360" i="6"/>
  <c r="BS360" i="6"/>
  <c r="BR360" i="6"/>
  <c r="BQ360" i="6"/>
  <c r="BP360" i="6"/>
  <c r="BO360" i="6"/>
  <c r="BN360" i="6"/>
  <c r="BM360" i="6"/>
  <c r="BL360" i="6"/>
  <c r="BK360" i="6"/>
  <c r="BJ360" i="6"/>
  <c r="BI360" i="6"/>
  <c r="BH360" i="6"/>
  <c r="BG360" i="6"/>
  <c r="BF360" i="6"/>
  <c r="BE360" i="6"/>
  <c r="BD360" i="6"/>
  <c r="BC360" i="6"/>
  <c r="BB360" i="6"/>
  <c r="BA360" i="6"/>
  <c r="AZ360" i="6"/>
  <c r="AY360" i="6"/>
  <c r="AX360" i="6"/>
  <c r="AW360" i="6"/>
  <c r="AV360" i="6"/>
  <c r="AU360" i="6"/>
  <c r="AT360" i="6"/>
  <c r="AS360" i="6"/>
  <c r="AR360" i="6"/>
  <c r="AQ360" i="6"/>
  <c r="AP360" i="6"/>
  <c r="AO360" i="6"/>
  <c r="AN360" i="6"/>
  <c r="AM360" i="6"/>
  <c r="AL360" i="6"/>
  <c r="AK360" i="6"/>
  <c r="AJ360" i="6"/>
  <c r="AI360" i="6"/>
  <c r="AH360" i="6"/>
  <c r="AG360" i="6"/>
  <c r="AF360" i="6"/>
  <c r="AE360" i="6"/>
  <c r="AD360" i="6"/>
  <c r="AC360" i="6"/>
  <c r="AB360" i="6"/>
  <c r="AA360" i="6"/>
  <c r="Z360" i="6"/>
  <c r="Y360" i="6"/>
  <c r="X360" i="6"/>
  <c r="W360" i="6"/>
  <c r="V360" i="6"/>
  <c r="U360" i="6"/>
  <c r="T360" i="6"/>
  <c r="S360" i="6"/>
  <c r="R360" i="6"/>
  <c r="Q360" i="6"/>
  <c r="P360" i="6"/>
  <c r="O360" i="6"/>
  <c r="N360" i="6"/>
  <c r="M360" i="6"/>
  <c r="L360" i="6"/>
  <c r="CA359" i="6"/>
  <c r="BZ359" i="6"/>
  <c r="BW359" i="6"/>
  <c r="BV359" i="6"/>
  <c r="BU359" i="6"/>
  <c r="BS359" i="6"/>
  <c r="BR359" i="6"/>
  <c r="BQ359" i="6"/>
  <c r="BP359" i="6"/>
  <c r="BO359" i="6"/>
  <c r="BN359" i="6"/>
  <c r="BM359" i="6"/>
  <c r="BL359" i="6"/>
  <c r="BK359" i="6"/>
  <c r="BJ359" i="6"/>
  <c r="BI359" i="6"/>
  <c r="BH359" i="6"/>
  <c r="BG359" i="6"/>
  <c r="BF359" i="6"/>
  <c r="BE359" i="6"/>
  <c r="BD359" i="6"/>
  <c r="BC359" i="6"/>
  <c r="BB359" i="6"/>
  <c r="BA359" i="6"/>
  <c r="AZ359" i="6"/>
  <c r="AY359" i="6"/>
  <c r="AX359" i="6"/>
  <c r="AW359" i="6"/>
  <c r="AV359" i="6"/>
  <c r="AU359" i="6"/>
  <c r="AT359" i="6"/>
  <c r="AS359" i="6"/>
  <c r="AR359" i="6"/>
  <c r="AQ359" i="6"/>
  <c r="AP359" i="6"/>
  <c r="AO359" i="6"/>
  <c r="AN359" i="6"/>
  <c r="AM359" i="6"/>
  <c r="AL359" i="6"/>
  <c r="AK359" i="6"/>
  <c r="AJ359" i="6"/>
  <c r="AI359" i="6"/>
  <c r="AH359" i="6"/>
  <c r="AG359" i="6"/>
  <c r="AF359" i="6"/>
  <c r="AE359" i="6"/>
  <c r="AD359" i="6"/>
  <c r="AC359" i="6"/>
  <c r="AB359" i="6"/>
  <c r="AA359" i="6"/>
  <c r="Z359" i="6"/>
  <c r="Y359" i="6"/>
  <c r="X359" i="6"/>
  <c r="W359" i="6"/>
  <c r="V359" i="6"/>
  <c r="U359" i="6"/>
  <c r="T359" i="6"/>
  <c r="S359" i="6"/>
  <c r="R359" i="6"/>
  <c r="Q359" i="6"/>
  <c r="P359" i="6"/>
  <c r="O359" i="6"/>
  <c r="N359" i="6"/>
  <c r="M359" i="6"/>
  <c r="L359" i="6"/>
  <c r="CA358" i="6"/>
  <c r="BZ358" i="6"/>
  <c r="BW358" i="6"/>
  <c r="BV358" i="6"/>
  <c r="BU358" i="6"/>
  <c r="BS358" i="6"/>
  <c r="BR358" i="6"/>
  <c r="BQ358" i="6"/>
  <c r="BP358" i="6"/>
  <c r="BO358" i="6"/>
  <c r="BN358" i="6"/>
  <c r="BM358" i="6"/>
  <c r="BL358" i="6"/>
  <c r="BK358" i="6"/>
  <c r="BJ358" i="6"/>
  <c r="BI358" i="6"/>
  <c r="BH358" i="6"/>
  <c r="BG358" i="6"/>
  <c r="BF358" i="6"/>
  <c r="BE358" i="6"/>
  <c r="BD358" i="6"/>
  <c r="BC358" i="6"/>
  <c r="BB358" i="6"/>
  <c r="BA358" i="6"/>
  <c r="AZ358" i="6"/>
  <c r="AY358" i="6"/>
  <c r="AX358" i="6"/>
  <c r="AW358" i="6"/>
  <c r="AV358" i="6"/>
  <c r="AU358" i="6"/>
  <c r="AT358" i="6"/>
  <c r="AS358" i="6"/>
  <c r="AR358" i="6"/>
  <c r="AQ358" i="6"/>
  <c r="AP358" i="6"/>
  <c r="AO358" i="6"/>
  <c r="AN358" i="6"/>
  <c r="AM358" i="6"/>
  <c r="AL358" i="6"/>
  <c r="AK358" i="6"/>
  <c r="AJ358" i="6"/>
  <c r="AI358" i="6"/>
  <c r="AH358" i="6"/>
  <c r="AG358" i="6"/>
  <c r="AF358" i="6"/>
  <c r="AE358" i="6"/>
  <c r="AD358" i="6"/>
  <c r="AC358" i="6"/>
  <c r="AB358" i="6"/>
  <c r="AA358" i="6"/>
  <c r="Z358" i="6"/>
  <c r="Y358" i="6"/>
  <c r="X358" i="6"/>
  <c r="W358" i="6"/>
  <c r="V358" i="6"/>
  <c r="U358" i="6"/>
  <c r="T358" i="6"/>
  <c r="S358" i="6"/>
  <c r="R358" i="6"/>
  <c r="Q358" i="6"/>
  <c r="P358" i="6"/>
  <c r="O358" i="6"/>
  <c r="N358" i="6"/>
  <c r="M358" i="6"/>
  <c r="L358" i="6"/>
  <c r="CA357" i="6"/>
  <c r="BZ357" i="6"/>
  <c r="BW357" i="6"/>
  <c r="BV357" i="6"/>
  <c r="BU357" i="6"/>
  <c r="BS357" i="6"/>
  <c r="BR357" i="6"/>
  <c r="BQ357" i="6"/>
  <c r="BP357" i="6"/>
  <c r="BO357" i="6"/>
  <c r="BN357" i="6"/>
  <c r="BM357" i="6"/>
  <c r="BL357" i="6"/>
  <c r="BK357" i="6"/>
  <c r="BJ357" i="6"/>
  <c r="BI357" i="6"/>
  <c r="BH357" i="6"/>
  <c r="BG357" i="6"/>
  <c r="BF357" i="6"/>
  <c r="BE357" i="6"/>
  <c r="BD357" i="6"/>
  <c r="BC357" i="6"/>
  <c r="BB357" i="6"/>
  <c r="BA357" i="6"/>
  <c r="AZ357" i="6"/>
  <c r="AY357" i="6"/>
  <c r="AX357" i="6"/>
  <c r="AW357" i="6"/>
  <c r="AV357" i="6"/>
  <c r="AU357" i="6"/>
  <c r="AT357" i="6"/>
  <c r="AS357" i="6"/>
  <c r="AR357" i="6"/>
  <c r="AQ357" i="6"/>
  <c r="AP357" i="6"/>
  <c r="AO357" i="6"/>
  <c r="AN357" i="6"/>
  <c r="AM357" i="6"/>
  <c r="AL357" i="6"/>
  <c r="AK357" i="6"/>
  <c r="AJ357" i="6"/>
  <c r="AI357" i="6"/>
  <c r="AH357" i="6"/>
  <c r="AG357" i="6"/>
  <c r="AF357" i="6"/>
  <c r="AE357" i="6"/>
  <c r="AD357" i="6"/>
  <c r="AC357" i="6"/>
  <c r="AB357" i="6"/>
  <c r="AA357" i="6"/>
  <c r="Z357" i="6"/>
  <c r="Y357" i="6"/>
  <c r="X357" i="6"/>
  <c r="W357" i="6"/>
  <c r="V357" i="6"/>
  <c r="U357" i="6"/>
  <c r="T357" i="6"/>
  <c r="S357" i="6"/>
  <c r="R357" i="6"/>
  <c r="Q357" i="6"/>
  <c r="P357" i="6"/>
  <c r="O357" i="6"/>
  <c r="N357" i="6"/>
  <c r="M357" i="6"/>
  <c r="L357" i="6"/>
  <c r="CA356" i="6"/>
  <c r="BZ356" i="6"/>
  <c r="BW356" i="6"/>
  <c r="BV356" i="6"/>
  <c r="BU356" i="6"/>
  <c r="BS356" i="6"/>
  <c r="BR356" i="6"/>
  <c r="BQ356" i="6"/>
  <c r="BP356" i="6"/>
  <c r="BN356" i="6"/>
  <c r="BM356" i="6"/>
  <c r="BL356" i="6"/>
  <c r="BK356" i="6"/>
  <c r="BI356" i="6"/>
  <c r="BH356" i="6"/>
  <c r="BG356" i="6"/>
  <c r="BF356" i="6"/>
  <c r="BD356" i="6"/>
  <c r="BC356" i="6"/>
  <c r="BB356" i="6"/>
  <c r="BA356" i="6"/>
  <c r="AY356" i="6"/>
  <c r="AX356" i="6"/>
  <c r="AW356" i="6"/>
  <c r="AV356" i="6"/>
  <c r="AT356" i="6"/>
  <c r="AS356" i="6"/>
  <c r="AR356" i="6"/>
  <c r="AQ356" i="6"/>
  <c r="AO356" i="6"/>
  <c r="AN356" i="6"/>
  <c r="AM356" i="6"/>
  <c r="AL356" i="6"/>
  <c r="AJ356" i="6"/>
  <c r="AI356" i="6"/>
  <c r="AH356" i="6"/>
  <c r="AG356" i="6"/>
  <c r="AE356" i="6"/>
  <c r="AD356" i="6"/>
  <c r="AC356" i="6"/>
  <c r="AB356" i="6"/>
  <c r="Z356" i="6"/>
  <c r="Y356" i="6"/>
  <c r="X356" i="6"/>
  <c r="W356" i="6"/>
  <c r="U356" i="6"/>
  <c r="T356" i="6"/>
  <c r="S356" i="6"/>
  <c r="R356" i="6"/>
  <c r="P356" i="6"/>
  <c r="O356" i="6"/>
  <c r="N356" i="6"/>
  <c r="M356" i="6"/>
  <c r="CA355" i="6"/>
  <c r="BZ355" i="6"/>
  <c r="BW355" i="6"/>
  <c r="BV355" i="6"/>
  <c r="BU355" i="6"/>
  <c r="BT355" i="6"/>
  <c r="BS355" i="6"/>
  <c r="BR355" i="6"/>
  <c r="BQ355" i="6"/>
  <c r="BP355" i="6"/>
  <c r="BO355" i="6"/>
  <c r="BN355" i="6"/>
  <c r="BM355" i="6"/>
  <c r="BL355" i="6"/>
  <c r="BK355" i="6"/>
  <c r="BJ355" i="6"/>
  <c r="BI355" i="6"/>
  <c r="BH355" i="6"/>
  <c r="BG355" i="6"/>
  <c r="BF355" i="6"/>
  <c r="BE355" i="6"/>
  <c r="BD355" i="6"/>
  <c r="BC355" i="6"/>
  <c r="BB355" i="6"/>
  <c r="BA355" i="6"/>
  <c r="AZ355" i="6"/>
  <c r="AY355" i="6"/>
  <c r="AX355" i="6"/>
  <c r="AW355" i="6"/>
  <c r="AV355" i="6"/>
  <c r="AU355" i="6"/>
  <c r="AT355" i="6"/>
  <c r="AS355" i="6"/>
  <c r="AR355" i="6"/>
  <c r="AQ355" i="6"/>
  <c r="AP355" i="6"/>
  <c r="AO355" i="6"/>
  <c r="AN355" i="6"/>
  <c r="AM355" i="6"/>
  <c r="AL355" i="6"/>
  <c r="AK355" i="6"/>
  <c r="AJ355" i="6"/>
  <c r="AI355" i="6"/>
  <c r="AH355" i="6"/>
  <c r="AG355" i="6"/>
  <c r="AF355" i="6"/>
  <c r="AE355" i="6"/>
  <c r="AD355" i="6"/>
  <c r="AC355" i="6"/>
  <c r="AB355" i="6"/>
  <c r="AA355" i="6"/>
  <c r="Z355" i="6"/>
  <c r="Y355" i="6"/>
  <c r="X355" i="6"/>
  <c r="W355" i="6"/>
  <c r="V355" i="6"/>
  <c r="U355" i="6"/>
  <c r="T355" i="6"/>
  <c r="S355" i="6"/>
  <c r="R355" i="6"/>
  <c r="Q355" i="6"/>
  <c r="P355" i="6"/>
  <c r="O355" i="6"/>
  <c r="N355" i="6"/>
  <c r="M355" i="6"/>
  <c r="L355" i="6"/>
  <c r="CA354" i="6"/>
  <c r="BZ354" i="6"/>
  <c r="BW354" i="6"/>
  <c r="BV354" i="6"/>
  <c r="BU354" i="6"/>
  <c r="BS354" i="6"/>
  <c r="BR354" i="6"/>
  <c r="BQ354" i="6"/>
  <c r="BP354" i="6"/>
  <c r="BO354" i="6"/>
  <c r="BN354" i="6"/>
  <c r="BM354" i="6"/>
  <c r="BL354" i="6"/>
  <c r="BK354" i="6"/>
  <c r="BJ354" i="6"/>
  <c r="BI354" i="6"/>
  <c r="BH354" i="6"/>
  <c r="BG354" i="6"/>
  <c r="BF354" i="6"/>
  <c r="BE354" i="6"/>
  <c r="BD354" i="6"/>
  <c r="BC354" i="6"/>
  <c r="BB354" i="6"/>
  <c r="BA354" i="6"/>
  <c r="AZ354" i="6"/>
  <c r="AY354" i="6"/>
  <c r="AX354" i="6"/>
  <c r="AW354" i="6"/>
  <c r="AV354" i="6"/>
  <c r="AU354" i="6"/>
  <c r="AT354" i="6"/>
  <c r="AS354" i="6"/>
  <c r="AR354" i="6"/>
  <c r="AQ354" i="6"/>
  <c r="AP354" i="6"/>
  <c r="AO354" i="6"/>
  <c r="AN354" i="6"/>
  <c r="AM354" i="6"/>
  <c r="AL354" i="6"/>
  <c r="AK354" i="6"/>
  <c r="AJ354" i="6"/>
  <c r="AI354" i="6"/>
  <c r="AH354" i="6"/>
  <c r="AG354" i="6"/>
  <c r="AF354" i="6"/>
  <c r="AE354" i="6"/>
  <c r="AD354" i="6"/>
  <c r="AC354" i="6"/>
  <c r="AB354" i="6"/>
  <c r="AA354" i="6"/>
  <c r="Z354" i="6"/>
  <c r="Y354" i="6"/>
  <c r="X354" i="6"/>
  <c r="W354" i="6"/>
  <c r="V354" i="6"/>
  <c r="U354" i="6"/>
  <c r="T354" i="6"/>
  <c r="S354" i="6"/>
  <c r="R354" i="6"/>
  <c r="Q354" i="6"/>
  <c r="P354" i="6"/>
  <c r="O354" i="6"/>
  <c r="N354" i="6"/>
  <c r="M354" i="6"/>
  <c r="L354" i="6"/>
  <c r="CA353" i="6"/>
  <c r="BZ353" i="6"/>
  <c r="BW353" i="6"/>
  <c r="BV353" i="6"/>
  <c r="BU353" i="6"/>
  <c r="BS353" i="6"/>
  <c r="BR353" i="6"/>
  <c r="BQ353" i="6"/>
  <c r="BP353" i="6"/>
  <c r="BO353" i="6"/>
  <c r="BN353" i="6"/>
  <c r="BM353" i="6"/>
  <c r="BL353" i="6"/>
  <c r="BK353" i="6"/>
  <c r="BJ353" i="6"/>
  <c r="BI353" i="6"/>
  <c r="BH353" i="6"/>
  <c r="BG353" i="6"/>
  <c r="BF353" i="6"/>
  <c r="BE353" i="6"/>
  <c r="BD353" i="6"/>
  <c r="BC353" i="6"/>
  <c r="BB353" i="6"/>
  <c r="BA353" i="6"/>
  <c r="AZ353" i="6"/>
  <c r="AY353" i="6"/>
  <c r="AX353" i="6"/>
  <c r="AW353" i="6"/>
  <c r="AV353" i="6"/>
  <c r="AU353" i="6"/>
  <c r="AT353" i="6"/>
  <c r="AS353" i="6"/>
  <c r="AR353" i="6"/>
  <c r="AQ353" i="6"/>
  <c r="AP353" i="6"/>
  <c r="AO353" i="6"/>
  <c r="AN353" i="6"/>
  <c r="AM353" i="6"/>
  <c r="AL353" i="6"/>
  <c r="AK353" i="6"/>
  <c r="AJ353" i="6"/>
  <c r="AI353" i="6"/>
  <c r="AH353" i="6"/>
  <c r="AG353" i="6"/>
  <c r="AF353" i="6"/>
  <c r="AE353" i="6"/>
  <c r="AD353" i="6"/>
  <c r="AC353" i="6"/>
  <c r="AB353" i="6"/>
  <c r="AA353" i="6"/>
  <c r="Z353" i="6"/>
  <c r="Y353" i="6"/>
  <c r="X353" i="6"/>
  <c r="W353" i="6"/>
  <c r="V353" i="6"/>
  <c r="U353" i="6"/>
  <c r="T353" i="6"/>
  <c r="S353" i="6"/>
  <c r="R353" i="6"/>
  <c r="Q353" i="6"/>
  <c r="P353" i="6"/>
  <c r="O353" i="6"/>
  <c r="N353" i="6"/>
  <c r="M353" i="6"/>
  <c r="L353" i="6"/>
  <c r="CA352" i="6"/>
  <c r="BZ352" i="6"/>
  <c r="BW352" i="6"/>
  <c r="BV352" i="6"/>
  <c r="BU352" i="6"/>
  <c r="BS352" i="6"/>
  <c r="BR352" i="6"/>
  <c r="BQ352" i="6"/>
  <c r="BP352" i="6"/>
  <c r="BO352" i="6"/>
  <c r="BN352" i="6"/>
  <c r="BM352" i="6"/>
  <c r="BL352" i="6"/>
  <c r="BK352" i="6"/>
  <c r="BJ352" i="6"/>
  <c r="BI352" i="6"/>
  <c r="BH352" i="6"/>
  <c r="BG352" i="6"/>
  <c r="BF352" i="6"/>
  <c r="BE352" i="6"/>
  <c r="BD352" i="6"/>
  <c r="BC352" i="6"/>
  <c r="BB352" i="6"/>
  <c r="BA352" i="6"/>
  <c r="AZ352" i="6"/>
  <c r="AY352" i="6"/>
  <c r="AX352" i="6"/>
  <c r="AW352" i="6"/>
  <c r="AV352" i="6"/>
  <c r="AU352" i="6"/>
  <c r="AT352" i="6"/>
  <c r="AS352" i="6"/>
  <c r="AR352" i="6"/>
  <c r="AQ352" i="6"/>
  <c r="AP352" i="6"/>
  <c r="AO352" i="6"/>
  <c r="AN352" i="6"/>
  <c r="AM352" i="6"/>
  <c r="AL352" i="6"/>
  <c r="AK352" i="6"/>
  <c r="AJ352" i="6"/>
  <c r="AI352" i="6"/>
  <c r="AH352" i="6"/>
  <c r="AG352" i="6"/>
  <c r="AF352" i="6"/>
  <c r="AE352" i="6"/>
  <c r="AD352" i="6"/>
  <c r="AC352" i="6"/>
  <c r="AB352" i="6"/>
  <c r="AA352" i="6"/>
  <c r="Z352" i="6"/>
  <c r="Y352" i="6"/>
  <c r="X352" i="6"/>
  <c r="W352" i="6"/>
  <c r="V352" i="6"/>
  <c r="U352" i="6"/>
  <c r="T352" i="6"/>
  <c r="S352" i="6"/>
  <c r="R352" i="6"/>
  <c r="Q352" i="6"/>
  <c r="P352" i="6"/>
  <c r="O352" i="6"/>
  <c r="N352" i="6"/>
  <c r="M352" i="6"/>
  <c r="L352" i="6"/>
  <c r="CA351" i="6"/>
  <c r="BZ351" i="6"/>
  <c r="BW351" i="6"/>
  <c r="BV351" i="6"/>
  <c r="BU351" i="6"/>
  <c r="BS351" i="6"/>
  <c r="BR351" i="6"/>
  <c r="BQ351" i="6"/>
  <c r="BP351" i="6"/>
  <c r="BN351" i="6"/>
  <c r="BM351" i="6"/>
  <c r="BL351" i="6"/>
  <c r="BK351" i="6"/>
  <c r="BI351" i="6"/>
  <c r="BH351" i="6"/>
  <c r="BG351" i="6"/>
  <c r="BF351" i="6"/>
  <c r="BD351" i="6"/>
  <c r="BC351" i="6"/>
  <c r="BB351" i="6"/>
  <c r="BA351" i="6"/>
  <c r="AY351" i="6"/>
  <c r="AX351" i="6"/>
  <c r="AW351" i="6"/>
  <c r="AV351" i="6"/>
  <c r="AT351" i="6"/>
  <c r="AS351" i="6"/>
  <c r="AR351" i="6"/>
  <c r="AQ351" i="6"/>
  <c r="AO351" i="6"/>
  <c r="AN351" i="6"/>
  <c r="AM351" i="6"/>
  <c r="AL351" i="6"/>
  <c r="AJ351" i="6"/>
  <c r="AI351" i="6"/>
  <c r="AH351" i="6"/>
  <c r="AG351" i="6"/>
  <c r="AE351" i="6"/>
  <c r="AD351" i="6"/>
  <c r="AC351" i="6"/>
  <c r="AB351" i="6"/>
  <c r="Z351" i="6"/>
  <c r="Y351" i="6"/>
  <c r="X351" i="6"/>
  <c r="W351" i="6"/>
  <c r="U351" i="6"/>
  <c r="T351" i="6"/>
  <c r="S351" i="6"/>
  <c r="R351" i="6"/>
  <c r="P351" i="6"/>
  <c r="O351" i="6"/>
  <c r="N351" i="6"/>
  <c r="M351" i="6"/>
  <c r="CA350" i="6"/>
  <c r="BZ350" i="6"/>
  <c r="BW350" i="6"/>
  <c r="BV350" i="6"/>
  <c r="BU350" i="6"/>
  <c r="BT350" i="6"/>
  <c r="BS350" i="6"/>
  <c r="BR350" i="6"/>
  <c r="BQ350" i="6"/>
  <c r="BP350" i="6"/>
  <c r="BO350" i="6"/>
  <c r="BN350" i="6"/>
  <c r="BM350" i="6"/>
  <c r="BL350" i="6"/>
  <c r="BK350" i="6"/>
  <c r="BJ350" i="6"/>
  <c r="BI350" i="6"/>
  <c r="BH350" i="6"/>
  <c r="BG350" i="6"/>
  <c r="BF350" i="6"/>
  <c r="BE350" i="6"/>
  <c r="BD350" i="6"/>
  <c r="BC350" i="6"/>
  <c r="BB350" i="6"/>
  <c r="BA350" i="6"/>
  <c r="AZ350" i="6"/>
  <c r="AY350" i="6"/>
  <c r="AX350" i="6"/>
  <c r="AW350" i="6"/>
  <c r="AV350" i="6"/>
  <c r="AU350" i="6"/>
  <c r="AT350" i="6"/>
  <c r="AS350" i="6"/>
  <c r="AR350" i="6"/>
  <c r="AQ350" i="6"/>
  <c r="AP350" i="6"/>
  <c r="AO350" i="6"/>
  <c r="AN350" i="6"/>
  <c r="AM350" i="6"/>
  <c r="AL350" i="6"/>
  <c r="AK350" i="6"/>
  <c r="AJ350" i="6"/>
  <c r="AI350" i="6"/>
  <c r="AH350" i="6"/>
  <c r="AG350" i="6"/>
  <c r="AF350" i="6"/>
  <c r="AE350" i="6"/>
  <c r="AD350" i="6"/>
  <c r="AC350" i="6"/>
  <c r="AB350" i="6"/>
  <c r="AA350" i="6"/>
  <c r="Z350" i="6"/>
  <c r="Y350" i="6"/>
  <c r="X350" i="6"/>
  <c r="W350" i="6"/>
  <c r="V350" i="6"/>
  <c r="U350" i="6"/>
  <c r="T350" i="6"/>
  <c r="S350" i="6"/>
  <c r="R350" i="6"/>
  <c r="Q350" i="6"/>
  <c r="P350" i="6"/>
  <c r="O350" i="6"/>
  <c r="N350" i="6"/>
  <c r="M350" i="6"/>
  <c r="L350" i="6"/>
  <c r="CA349" i="6"/>
  <c r="BZ349" i="6"/>
  <c r="BW349" i="6"/>
  <c r="BV349" i="6"/>
  <c r="BU349" i="6"/>
  <c r="BS349" i="6"/>
  <c r="BR349" i="6"/>
  <c r="BQ349" i="6"/>
  <c r="BP349" i="6"/>
  <c r="BO349" i="6"/>
  <c r="BN349" i="6"/>
  <c r="BM349" i="6"/>
  <c r="BL349" i="6"/>
  <c r="BK349" i="6"/>
  <c r="BJ349" i="6"/>
  <c r="BI349" i="6"/>
  <c r="BH349" i="6"/>
  <c r="BG349" i="6"/>
  <c r="BF349" i="6"/>
  <c r="BE349" i="6"/>
  <c r="BD349" i="6"/>
  <c r="BC349" i="6"/>
  <c r="BB349" i="6"/>
  <c r="BA349" i="6"/>
  <c r="AZ349" i="6"/>
  <c r="AY349" i="6"/>
  <c r="AX349" i="6"/>
  <c r="AW349" i="6"/>
  <c r="AV349" i="6"/>
  <c r="AU349" i="6"/>
  <c r="AT349" i="6"/>
  <c r="AS349" i="6"/>
  <c r="AR349" i="6"/>
  <c r="AQ349" i="6"/>
  <c r="AP349" i="6"/>
  <c r="AO349" i="6"/>
  <c r="AN349" i="6"/>
  <c r="AM349" i="6"/>
  <c r="AL349" i="6"/>
  <c r="AK349" i="6"/>
  <c r="AJ349" i="6"/>
  <c r="AI349" i="6"/>
  <c r="AH349" i="6"/>
  <c r="AG349" i="6"/>
  <c r="AF349" i="6"/>
  <c r="AE349" i="6"/>
  <c r="AD349" i="6"/>
  <c r="AC349" i="6"/>
  <c r="AB349" i="6"/>
  <c r="AA349" i="6"/>
  <c r="Z349" i="6"/>
  <c r="Y349" i="6"/>
  <c r="X349" i="6"/>
  <c r="W349" i="6"/>
  <c r="V349" i="6"/>
  <c r="U349" i="6"/>
  <c r="T349" i="6"/>
  <c r="S349" i="6"/>
  <c r="R349" i="6"/>
  <c r="Q349" i="6"/>
  <c r="P349" i="6"/>
  <c r="O349" i="6"/>
  <c r="N349" i="6"/>
  <c r="M349" i="6"/>
  <c r="L349" i="6"/>
  <c r="CA348" i="6"/>
  <c r="BZ348" i="6"/>
  <c r="BW348" i="6"/>
  <c r="BV348" i="6"/>
  <c r="BU348" i="6"/>
  <c r="BS348" i="6"/>
  <c r="BR348" i="6"/>
  <c r="BQ348" i="6"/>
  <c r="BP348" i="6"/>
  <c r="BO348" i="6"/>
  <c r="BN348" i="6"/>
  <c r="BM348" i="6"/>
  <c r="BL348" i="6"/>
  <c r="BK348" i="6"/>
  <c r="BJ348" i="6"/>
  <c r="BI348" i="6"/>
  <c r="BH348" i="6"/>
  <c r="BG348" i="6"/>
  <c r="BF348" i="6"/>
  <c r="BE348" i="6"/>
  <c r="BD348" i="6"/>
  <c r="BC348" i="6"/>
  <c r="BB348" i="6"/>
  <c r="BA348" i="6"/>
  <c r="AZ348" i="6"/>
  <c r="AY348" i="6"/>
  <c r="AX348" i="6"/>
  <c r="AW348" i="6"/>
  <c r="AV348" i="6"/>
  <c r="AU348" i="6"/>
  <c r="AT348" i="6"/>
  <c r="AS348" i="6"/>
  <c r="AR348" i="6"/>
  <c r="AQ348" i="6"/>
  <c r="AP348" i="6"/>
  <c r="AO348" i="6"/>
  <c r="AN348" i="6"/>
  <c r="AM348" i="6"/>
  <c r="AL348" i="6"/>
  <c r="AK348" i="6"/>
  <c r="AJ348" i="6"/>
  <c r="AI348" i="6"/>
  <c r="AH348" i="6"/>
  <c r="AG348" i="6"/>
  <c r="AF348" i="6"/>
  <c r="AE348" i="6"/>
  <c r="AD348" i="6"/>
  <c r="AC348" i="6"/>
  <c r="AB348" i="6"/>
  <c r="AA348" i="6"/>
  <c r="Z348" i="6"/>
  <c r="Y348" i="6"/>
  <c r="X348" i="6"/>
  <c r="W348" i="6"/>
  <c r="V348" i="6"/>
  <c r="U348" i="6"/>
  <c r="T348" i="6"/>
  <c r="S348" i="6"/>
  <c r="R348" i="6"/>
  <c r="Q348" i="6"/>
  <c r="P348" i="6"/>
  <c r="O348" i="6"/>
  <c r="N348" i="6"/>
  <c r="M348" i="6"/>
  <c r="L348" i="6"/>
  <c r="CA347" i="6"/>
  <c r="BZ347" i="6"/>
  <c r="BW347" i="6"/>
  <c r="BV347" i="6"/>
  <c r="BU347" i="6"/>
  <c r="BS347" i="6"/>
  <c r="BR347" i="6"/>
  <c r="BQ347" i="6"/>
  <c r="BP347" i="6"/>
  <c r="BO347" i="6"/>
  <c r="BN347" i="6"/>
  <c r="BM347" i="6"/>
  <c r="BL347" i="6"/>
  <c r="BK347" i="6"/>
  <c r="BJ347" i="6"/>
  <c r="BI347" i="6"/>
  <c r="BH347" i="6"/>
  <c r="BG347" i="6"/>
  <c r="BF347" i="6"/>
  <c r="BE347" i="6"/>
  <c r="BD347" i="6"/>
  <c r="BC347" i="6"/>
  <c r="BB347" i="6"/>
  <c r="BA347" i="6"/>
  <c r="AZ347" i="6"/>
  <c r="AY347" i="6"/>
  <c r="AX347" i="6"/>
  <c r="AW347" i="6"/>
  <c r="AV347" i="6"/>
  <c r="AU347" i="6"/>
  <c r="AT347" i="6"/>
  <c r="AS347" i="6"/>
  <c r="AR347" i="6"/>
  <c r="AQ347" i="6"/>
  <c r="AP347" i="6"/>
  <c r="AO347" i="6"/>
  <c r="AN347" i="6"/>
  <c r="AM347" i="6"/>
  <c r="AL347" i="6"/>
  <c r="AK347" i="6"/>
  <c r="AJ347" i="6"/>
  <c r="AI347" i="6"/>
  <c r="AH347" i="6"/>
  <c r="AG347" i="6"/>
  <c r="AF347" i="6"/>
  <c r="AE347" i="6"/>
  <c r="AD347" i="6"/>
  <c r="AC347" i="6"/>
  <c r="AB347" i="6"/>
  <c r="AA347" i="6"/>
  <c r="Z347" i="6"/>
  <c r="Y347" i="6"/>
  <c r="X347" i="6"/>
  <c r="W347" i="6"/>
  <c r="V347" i="6"/>
  <c r="U347" i="6"/>
  <c r="T347" i="6"/>
  <c r="S347" i="6"/>
  <c r="R347" i="6"/>
  <c r="Q347" i="6"/>
  <c r="P347" i="6"/>
  <c r="O347" i="6"/>
  <c r="N347" i="6"/>
  <c r="M347" i="6"/>
  <c r="L347" i="6"/>
  <c r="CA346" i="6"/>
  <c r="BZ346" i="6"/>
  <c r="BW346" i="6"/>
  <c r="BV346" i="6"/>
  <c r="BU346" i="6"/>
  <c r="BS346" i="6"/>
  <c r="BR346" i="6"/>
  <c r="BQ346" i="6"/>
  <c r="BP346" i="6"/>
  <c r="BN346" i="6"/>
  <c r="BM346" i="6"/>
  <c r="BL346" i="6"/>
  <c r="BK346" i="6"/>
  <c r="BI346" i="6"/>
  <c r="BH346" i="6"/>
  <c r="BG346" i="6"/>
  <c r="BF346" i="6"/>
  <c r="BD346" i="6"/>
  <c r="BC346" i="6"/>
  <c r="BB346" i="6"/>
  <c r="BA346" i="6"/>
  <c r="AY346" i="6"/>
  <c r="AX346" i="6"/>
  <c r="AW346" i="6"/>
  <c r="AV346" i="6"/>
  <c r="AT346" i="6"/>
  <c r="AS346" i="6"/>
  <c r="AR346" i="6"/>
  <c r="AQ346" i="6"/>
  <c r="AO346" i="6"/>
  <c r="AN346" i="6"/>
  <c r="AM346" i="6"/>
  <c r="AL346" i="6"/>
  <c r="AJ346" i="6"/>
  <c r="AI346" i="6"/>
  <c r="AH346" i="6"/>
  <c r="AG346" i="6"/>
  <c r="AE346" i="6"/>
  <c r="AD346" i="6"/>
  <c r="AC346" i="6"/>
  <c r="AB346" i="6"/>
  <c r="Z346" i="6"/>
  <c r="Y346" i="6"/>
  <c r="X346" i="6"/>
  <c r="W346" i="6"/>
  <c r="U346" i="6"/>
  <c r="T346" i="6"/>
  <c r="S346" i="6"/>
  <c r="R346" i="6"/>
  <c r="P346" i="6"/>
  <c r="O346" i="6"/>
  <c r="N346" i="6"/>
  <c r="M346" i="6"/>
  <c r="CA345" i="6"/>
  <c r="BZ345" i="6"/>
  <c r="BW345" i="6"/>
  <c r="BV345" i="6"/>
  <c r="BU345" i="6"/>
  <c r="BT345" i="6"/>
  <c r="BS345" i="6"/>
  <c r="BR345" i="6"/>
  <c r="BQ345" i="6"/>
  <c r="BP345" i="6"/>
  <c r="BO345" i="6"/>
  <c r="BN345" i="6"/>
  <c r="BM345" i="6"/>
  <c r="BL345" i="6"/>
  <c r="BK345" i="6"/>
  <c r="BJ345" i="6"/>
  <c r="BI345" i="6"/>
  <c r="BH345" i="6"/>
  <c r="BG345" i="6"/>
  <c r="BF345" i="6"/>
  <c r="BE345" i="6"/>
  <c r="BD345" i="6"/>
  <c r="BC345" i="6"/>
  <c r="BB345" i="6"/>
  <c r="BA345" i="6"/>
  <c r="AZ345" i="6"/>
  <c r="AY345" i="6"/>
  <c r="AX345" i="6"/>
  <c r="AW345" i="6"/>
  <c r="AV345" i="6"/>
  <c r="AU345" i="6"/>
  <c r="AT345" i="6"/>
  <c r="AS345" i="6"/>
  <c r="AR345" i="6"/>
  <c r="AQ345" i="6"/>
  <c r="AP345" i="6"/>
  <c r="AO345" i="6"/>
  <c r="AN345" i="6"/>
  <c r="AM345" i="6"/>
  <c r="AL345" i="6"/>
  <c r="AK345" i="6"/>
  <c r="AJ345" i="6"/>
  <c r="AI345" i="6"/>
  <c r="AH345" i="6"/>
  <c r="AG345" i="6"/>
  <c r="AF345" i="6"/>
  <c r="AE345" i="6"/>
  <c r="AD345" i="6"/>
  <c r="AC345" i="6"/>
  <c r="AB345" i="6"/>
  <c r="AA345" i="6"/>
  <c r="Z345" i="6"/>
  <c r="Y345" i="6"/>
  <c r="X345" i="6"/>
  <c r="W345" i="6"/>
  <c r="V345" i="6"/>
  <c r="U345" i="6"/>
  <c r="T345" i="6"/>
  <c r="S345" i="6"/>
  <c r="R345" i="6"/>
  <c r="Q345" i="6"/>
  <c r="P345" i="6"/>
  <c r="O345" i="6"/>
  <c r="N345" i="6"/>
  <c r="M345" i="6"/>
  <c r="L345" i="6"/>
  <c r="CA344" i="6"/>
  <c r="BZ344" i="6"/>
  <c r="BW344" i="6"/>
  <c r="BV344" i="6"/>
  <c r="BU344" i="6"/>
  <c r="BS344" i="6"/>
  <c r="BR344" i="6"/>
  <c r="BQ344" i="6"/>
  <c r="BP344" i="6"/>
  <c r="BN344" i="6"/>
  <c r="BM344" i="6"/>
  <c r="BL344" i="6"/>
  <c r="BK344" i="6"/>
  <c r="BI344" i="6"/>
  <c r="BH344" i="6"/>
  <c r="BG344" i="6"/>
  <c r="BF344" i="6"/>
  <c r="BD344" i="6"/>
  <c r="BC344" i="6"/>
  <c r="BB344" i="6"/>
  <c r="BA344" i="6"/>
  <c r="AY344" i="6"/>
  <c r="AX344" i="6"/>
  <c r="AW344" i="6"/>
  <c r="AV344" i="6"/>
  <c r="AT344" i="6"/>
  <c r="AS344" i="6"/>
  <c r="AR344" i="6"/>
  <c r="AQ344" i="6"/>
  <c r="AO344" i="6"/>
  <c r="AN344" i="6"/>
  <c r="AM344" i="6"/>
  <c r="AL344" i="6"/>
  <c r="AJ344" i="6"/>
  <c r="AI344" i="6"/>
  <c r="AH344" i="6"/>
  <c r="AG344" i="6"/>
  <c r="AE344" i="6"/>
  <c r="AD344" i="6"/>
  <c r="AC344" i="6"/>
  <c r="AB344" i="6"/>
  <c r="Z344" i="6"/>
  <c r="Y344" i="6"/>
  <c r="X344" i="6"/>
  <c r="W344" i="6"/>
  <c r="U344" i="6"/>
  <c r="T344" i="6"/>
  <c r="S344" i="6"/>
  <c r="R344" i="6"/>
  <c r="P344" i="6"/>
  <c r="O344" i="6"/>
  <c r="N344" i="6"/>
  <c r="M344" i="6"/>
  <c r="CA343" i="6"/>
  <c r="BZ343" i="6"/>
  <c r="BW343" i="6"/>
  <c r="BV343" i="6"/>
  <c r="BU343" i="6"/>
  <c r="BS343" i="6"/>
  <c r="BR343" i="6"/>
  <c r="BQ343" i="6"/>
  <c r="BP343" i="6"/>
  <c r="BN343" i="6"/>
  <c r="BM343" i="6"/>
  <c r="BL343" i="6"/>
  <c r="BK343" i="6"/>
  <c r="BI343" i="6"/>
  <c r="BH343" i="6"/>
  <c r="BG343" i="6"/>
  <c r="BF343" i="6"/>
  <c r="BD343" i="6"/>
  <c r="BC343" i="6"/>
  <c r="BB343" i="6"/>
  <c r="BA343" i="6"/>
  <c r="AY343" i="6"/>
  <c r="AX343" i="6"/>
  <c r="AW343" i="6"/>
  <c r="AV343" i="6"/>
  <c r="AT343" i="6"/>
  <c r="AS343" i="6"/>
  <c r="AR343" i="6"/>
  <c r="AQ343" i="6"/>
  <c r="AO343" i="6"/>
  <c r="AN343" i="6"/>
  <c r="AM343" i="6"/>
  <c r="AL343" i="6"/>
  <c r="AJ343" i="6"/>
  <c r="AI343" i="6"/>
  <c r="AH343" i="6"/>
  <c r="AG343" i="6"/>
  <c r="AE343" i="6"/>
  <c r="AD343" i="6"/>
  <c r="AC343" i="6"/>
  <c r="AB343" i="6"/>
  <c r="Z343" i="6"/>
  <c r="Y343" i="6"/>
  <c r="X343" i="6"/>
  <c r="W343" i="6"/>
  <c r="U343" i="6"/>
  <c r="T343" i="6"/>
  <c r="S343" i="6"/>
  <c r="R343" i="6"/>
  <c r="P343" i="6"/>
  <c r="O343" i="6"/>
  <c r="N343" i="6"/>
  <c r="M343" i="6"/>
  <c r="CA342" i="6"/>
  <c r="BZ342" i="6"/>
  <c r="BW342" i="6"/>
  <c r="BV342" i="6"/>
  <c r="BU342" i="6"/>
  <c r="BS342" i="6"/>
  <c r="BR342" i="6"/>
  <c r="BQ342" i="6"/>
  <c r="BP342" i="6"/>
  <c r="BN342" i="6"/>
  <c r="BM342" i="6"/>
  <c r="BL342" i="6"/>
  <c r="BK342" i="6"/>
  <c r="BI342" i="6"/>
  <c r="BH342" i="6"/>
  <c r="BG342" i="6"/>
  <c r="BF342" i="6"/>
  <c r="BD342" i="6"/>
  <c r="BC342" i="6"/>
  <c r="BB342" i="6"/>
  <c r="BA342" i="6"/>
  <c r="AY342" i="6"/>
  <c r="AX342" i="6"/>
  <c r="AW342" i="6"/>
  <c r="AV342" i="6"/>
  <c r="AT342" i="6"/>
  <c r="AS342" i="6"/>
  <c r="AR342" i="6"/>
  <c r="AQ342" i="6"/>
  <c r="AO342" i="6"/>
  <c r="AN342" i="6"/>
  <c r="AM342" i="6"/>
  <c r="AL342" i="6"/>
  <c r="AJ342" i="6"/>
  <c r="AI342" i="6"/>
  <c r="AH342" i="6"/>
  <c r="AG342" i="6"/>
  <c r="AE342" i="6"/>
  <c r="AD342" i="6"/>
  <c r="AC342" i="6"/>
  <c r="AB342" i="6"/>
  <c r="Z342" i="6"/>
  <c r="Y342" i="6"/>
  <c r="X342" i="6"/>
  <c r="W342" i="6"/>
  <c r="U342" i="6"/>
  <c r="T342" i="6"/>
  <c r="S342" i="6"/>
  <c r="R342" i="6"/>
  <c r="P342" i="6"/>
  <c r="O342" i="6"/>
  <c r="N342" i="6"/>
  <c r="M342" i="6"/>
  <c r="CA341" i="6"/>
  <c r="BZ341" i="6"/>
  <c r="BW341" i="6"/>
  <c r="BV341" i="6"/>
  <c r="BU341" i="6"/>
  <c r="BS341" i="6"/>
  <c r="BR341" i="6"/>
  <c r="BQ341" i="6"/>
  <c r="BP341" i="6"/>
  <c r="BN341" i="6"/>
  <c r="BM341" i="6"/>
  <c r="BL341" i="6"/>
  <c r="BK341" i="6"/>
  <c r="BI341" i="6"/>
  <c r="BH341" i="6"/>
  <c r="BG341" i="6"/>
  <c r="BF341" i="6"/>
  <c r="BD341" i="6"/>
  <c r="BC341" i="6"/>
  <c r="BB341" i="6"/>
  <c r="BA341" i="6"/>
  <c r="AY341" i="6"/>
  <c r="AX341" i="6"/>
  <c r="AW341" i="6"/>
  <c r="AV341" i="6"/>
  <c r="AT341" i="6"/>
  <c r="AS341" i="6"/>
  <c r="AR341" i="6"/>
  <c r="AQ341" i="6"/>
  <c r="AO341" i="6"/>
  <c r="AN341" i="6"/>
  <c r="AM341" i="6"/>
  <c r="AL341" i="6"/>
  <c r="AJ341" i="6"/>
  <c r="AI341" i="6"/>
  <c r="AH341" i="6"/>
  <c r="AG341" i="6"/>
  <c r="AE341" i="6"/>
  <c r="AD341" i="6"/>
  <c r="AC341" i="6"/>
  <c r="AB341" i="6"/>
  <c r="Z341" i="6"/>
  <c r="Y341" i="6"/>
  <c r="X341" i="6"/>
  <c r="W341" i="6"/>
  <c r="U341" i="6"/>
  <c r="T341" i="6"/>
  <c r="S341" i="6"/>
  <c r="R341" i="6"/>
  <c r="P341" i="6"/>
  <c r="O341" i="6"/>
  <c r="N341" i="6"/>
  <c r="M341" i="6"/>
  <c r="CA340" i="6"/>
  <c r="BZ340" i="6"/>
  <c r="BW340" i="6"/>
  <c r="BV340" i="6"/>
  <c r="BU340" i="6"/>
  <c r="BT340" i="6"/>
  <c r="BS340" i="6"/>
  <c r="BR340" i="6"/>
  <c r="BQ340" i="6"/>
  <c r="BP340" i="6"/>
  <c r="BO340" i="6"/>
  <c r="BN340" i="6"/>
  <c r="BM340" i="6"/>
  <c r="BL340" i="6"/>
  <c r="BK340" i="6"/>
  <c r="BJ340" i="6"/>
  <c r="BI340" i="6"/>
  <c r="BH340" i="6"/>
  <c r="BG340" i="6"/>
  <c r="BF340" i="6"/>
  <c r="BE340" i="6"/>
  <c r="BD340" i="6"/>
  <c r="BC340" i="6"/>
  <c r="BB340" i="6"/>
  <c r="BA340" i="6"/>
  <c r="AZ340" i="6"/>
  <c r="AY340" i="6"/>
  <c r="AX340" i="6"/>
  <c r="AW340" i="6"/>
  <c r="AV340" i="6"/>
  <c r="AU340" i="6"/>
  <c r="AT340" i="6"/>
  <c r="AS340" i="6"/>
  <c r="AR340" i="6"/>
  <c r="AQ340" i="6"/>
  <c r="AP340" i="6"/>
  <c r="AO340" i="6"/>
  <c r="AN340" i="6"/>
  <c r="AM340" i="6"/>
  <c r="AL340" i="6"/>
  <c r="AK340" i="6"/>
  <c r="AJ340" i="6"/>
  <c r="AI340" i="6"/>
  <c r="AH340" i="6"/>
  <c r="AG340" i="6"/>
  <c r="AF340" i="6"/>
  <c r="AE340" i="6"/>
  <c r="AD340" i="6"/>
  <c r="AC340" i="6"/>
  <c r="AB340" i="6"/>
  <c r="AA340" i="6"/>
  <c r="Z340" i="6"/>
  <c r="Y340" i="6"/>
  <c r="X340" i="6"/>
  <c r="W340" i="6"/>
  <c r="V340" i="6"/>
  <c r="U340" i="6"/>
  <c r="T340" i="6"/>
  <c r="S340" i="6"/>
  <c r="R340" i="6"/>
  <c r="Q340" i="6"/>
  <c r="P340" i="6"/>
  <c r="O340" i="6"/>
  <c r="N340" i="6"/>
  <c r="M340" i="6"/>
  <c r="L340" i="6"/>
  <c r="CA339" i="6"/>
  <c r="BZ339" i="6"/>
  <c r="BW339" i="6"/>
  <c r="BV339" i="6"/>
  <c r="BU339" i="6"/>
  <c r="BS339" i="6"/>
  <c r="BR339" i="6"/>
  <c r="BQ339" i="6"/>
  <c r="BP339" i="6"/>
  <c r="BO339" i="6"/>
  <c r="BN339" i="6"/>
  <c r="BM339" i="6"/>
  <c r="BL339" i="6"/>
  <c r="BK339" i="6"/>
  <c r="BJ339" i="6"/>
  <c r="BI339" i="6"/>
  <c r="BH339" i="6"/>
  <c r="BG339" i="6"/>
  <c r="BF339" i="6"/>
  <c r="BE339" i="6"/>
  <c r="BD339" i="6"/>
  <c r="BC339" i="6"/>
  <c r="BB339" i="6"/>
  <c r="BA339" i="6"/>
  <c r="AZ339" i="6"/>
  <c r="AY339" i="6"/>
  <c r="AX339" i="6"/>
  <c r="AW339" i="6"/>
  <c r="AV339" i="6"/>
  <c r="AU339" i="6"/>
  <c r="AT339" i="6"/>
  <c r="AS339" i="6"/>
  <c r="AR339" i="6"/>
  <c r="AQ339" i="6"/>
  <c r="AP339" i="6"/>
  <c r="AO339" i="6"/>
  <c r="AN339" i="6"/>
  <c r="AM339" i="6"/>
  <c r="AL339" i="6"/>
  <c r="AK339" i="6"/>
  <c r="AJ339" i="6"/>
  <c r="AI339" i="6"/>
  <c r="AH339" i="6"/>
  <c r="AG339" i="6"/>
  <c r="AF339" i="6"/>
  <c r="AE339" i="6"/>
  <c r="AD339" i="6"/>
  <c r="AC339" i="6"/>
  <c r="AB339" i="6"/>
  <c r="AA339" i="6"/>
  <c r="Z339" i="6"/>
  <c r="Y339" i="6"/>
  <c r="X339" i="6"/>
  <c r="W339" i="6"/>
  <c r="V339" i="6"/>
  <c r="U339" i="6"/>
  <c r="T339" i="6"/>
  <c r="S339" i="6"/>
  <c r="R339" i="6"/>
  <c r="Q339" i="6"/>
  <c r="P339" i="6"/>
  <c r="O339" i="6"/>
  <c r="N339" i="6"/>
  <c r="M339" i="6"/>
  <c r="L339" i="6"/>
  <c r="CA338" i="6"/>
  <c r="BZ338" i="6"/>
  <c r="BW338" i="6"/>
  <c r="BV338" i="6"/>
  <c r="BU338" i="6"/>
  <c r="BS338" i="6"/>
  <c r="BR338" i="6"/>
  <c r="BQ338" i="6"/>
  <c r="BP338" i="6"/>
  <c r="BN338" i="6"/>
  <c r="BM338" i="6"/>
  <c r="BL338" i="6"/>
  <c r="BK338" i="6"/>
  <c r="BI338" i="6"/>
  <c r="BH338" i="6"/>
  <c r="BG338" i="6"/>
  <c r="BF338" i="6"/>
  <c r="BD338" i="6"/>
  <c r="BC338" i="6"/>
  <c r="BB338" i="6"/>
  <c r="BA338" i="6"/>
  <c r="AY338" i="6"/>
  <c r="AX338" i="6"/>
  <c r="AW338" i="6"/>
  <c r="AV338" i="6"/>
  <c r="AT338" i="6"/>
  <c r="AS338" i="6"/>
  <c r="AR338" i="6"/>
  <c r="AQ338" i="6"/>
  <c r="AO338" i="6"/>
  <c r="AN338" i="6"/>
  <c r="AM338" i="6"/>
  <c r="AL338" i="6"/>
  <c r="AJ338" i="6"/>
  <c r="AI338" i="6"/>
  <c r="AH338" i="6"/>
  <c r="AG338" i="6"/>
  <c r="AE338" i="6"/>
  <c r="AD338" i="6"/>
  <c r="AC338" i="6"/>
  <c r="AB338" i="6"/>
  <c r="Z338" i="6"/>
  <c r="Y338" i="6"/>
  <c r="X338" i="6"/>
  <c r="W338" i="6"/>
  <c r="U338" i="6"/>
  <c r="T338" i="6"/>
  <c r="S338" i="6"/>
  <c r="R338" i="6"/>
  <c r="P338" i="6"/>
  <c r="O338" i="6"/>
  <c r="N338" i="6"/>
  <c r="M338" i="6"/>
  <c r="CA337" i="6"/>
  <c r="BZ337" i="6"/>
  <c r="BX337" i="6"/>
  <c r="BW337" i="6"/>
  <c r="BV337" i="6"/>
  <c r="BU337" i="6"/>
  <c r="BT337" i="6"/>
  <c r="BS337" i="6"/>
  <c r="BR337" i="6"/>
  <c r="BQ337" i="6"/>
  <c r="BP337" i="6"/>
  <c r="BO337" i="6"/>
  <c r="BN337" i="6"/>
  <c r="BM337" i="6"/>
  <c r="BL337" i="6"/>
  <c r="BK337" i="6"/>
  <c r="BJ337" i="6"/>
  <c r="BI337" i="6"/>
  <c r="BH337" i="6"/>
  <c r="BG337" i="6"/>
  <c r="BF337" i="6"/>
  <c r="BE337" i="6"/>
  <c r="BD337" i="6"/>
  <c r="BC337" i="6"/>
  <c r="BB337" i="6"/>
  <c r="BA337" i="6"/>
  <c r="AZ337" i="6"/>
  <c r="AY337" i="6"/>
  <c r="AX337" i="6"/>
  <c r="AW337" i="6"/>
  <c r="AV337" i="6"/>
  <c r="AU337" i="6"/>
  <c r="AT337" i="6"/>
  <c r="AS337" i="6"/>
  <c r="AR337" i="6"/>
  <c r="AQ337" i="6"/>
  <c r="AP337" i="6"/>
  <c r="AO337" i="6"/>
  <c r="AN337" i="6"/>
  <c r="AM337" i="6"/>
  <c r="AL337" i="6"/>
  <c r="AK337" i="6"/>
  <c r="AJ337" i="6"/>
  <c r="AI337" i="6"/>
  <c r="AH337" i="6"/>
  <c r="AG337" i="6"/>
  <c r="AF337" i="6"/>
  <c r="AE337" i="6"/>
  <c r="AD337" i="6"/>
  <c r="AC337" i="6"/>
  <c r="AB337" i="6"/>
  <c r="AA337" i="6"/>
  <c r="Z337" i="6"/>
  <c r="Y337" i="6"/>
  <c r="X337" i="6"/>
  <c r="W337" i="6"/>
  <c r="V337" i="6"/>
  <c r="U337" i="6"/>
  <c r="T337" i="6"/>
  <c r="S337" i="6"/>
  <c r="R337" i="6"/>
  <c r="Q337" i="6"/>
  <c r="P337" i="6"/>
  <c r="O337" i="6"/>
  <c r="N337" i="6"/>
  <c r="M337" i="6"/>
  <c r="L337" i="6"/>
  <c r="CA336" i="6"/>
  <c r="BZ336" i="6"/>
  <c r="BW336" i="6"/>
  <c r="BV336" i="6"/>
  <c r="BU336" i="6"/>
  <c r="BS336" i="6"/>
  <c r="BR336" i="6"/>
  <c r="BQ336" i="6"/>
  <c r="BP336" i="6"/>
  <c r="BO336" i="6"/>
  <c r="BN336" i="6"/>
  <c r="BM336" i="6"/>
  <c r="BL336" i="6"/>
  <c r="BK336" i="6"/>
  <c r="BJ336" i="6"/>
  <c r="BI336" i="6"/>
  <c r="BH336" i="6"/>
  <c r="BG336" i="6"/>
  <c r="BF336" i="6"/>
  <c r="BE336" i="6"/>
  <c r="BD336" i="6"/>
  <c r="BC336" i="6"/>
  <c r="BB336" i="6"/>
  <c r="BA336" i="6"/>
  <c r="AZ336" i="6"/>
  <c r="AY336" i="6"/>
  <c r="AX336" i="6"/>
  <c r="AW336" i="6"/>
  <c r="AV336" i="6"/>
  <c r="AU336" i="6"/>
  <c r="AT336" i="6"/>
  <c r="AS336" i="6"/>
  <c r="AR336" i="6"/>
  <c r="AQ336" i="6"/>
  <c r="AP336" i="6"/>
  <c r="AO336" i="6"/>
  <c r="AN336" i="6"/>
  <c r="AM336" i="6"/>
  <c r="AL336" i="6"/>
  <c r="AK336" i="6"/>
  <c r="AJ336" i="6"/>
  <c r="AI336" i="6"/>
  <c r="AH336" i="6"/>
  <c r="AG336" i="6"/>
  <c r="AF336" i="6"/>
  <c r="AE336" i="6"/>
  <c r="AD336" i="6"/>
  <c r="AC336" i="6"/>
  <c r="AB336" i="6"/>
  <c r="AA336" i="6"/>
  <c r="Z336" i="6"/>
  <c r="Y336" i="6"/>
  <c r="X336" i="6"/>
  <c r="W336" i="6"/>
  <c r="V336" i="6"/>
  <c r="U336" i="6"/>
  <c r="T336" i="6"/>
  <c r="S336" i="6"/>
  <c r="R336" i="6"/>
  <c r="Q336" i="6"/>
  <c r="P336" i="6"/>
  <c r="O336" i="6"/>
  <c r="N336" i="6"/>
  <c r="M336" i="6"/>
  <c r="L336" i="6"/>
  <c r="CA335" i="6"/>
  <c r="BZ335" i="6"/>
  <c r="BW335" i="6"/>
  <c r="BV335" i="6"/>
  <c r="BU335" i="6"/>
  <c r="BS335" i="6"/>
  <c r="BR335" i="6"/>
  <c r="BQ335" i="6"/>
  <c r="BP335" i="6"/>
  <c r="BN335" i="6"/>
  <c r="BM335" i="6"/>
  <c r="BL335" i="6"/>
  <c r="BK335" i="6"/>
  <c r="BI335" i="6"/>
  <c r="BH335" i="6"/>
  <c r="BG335" i="6"/>
  <c r="BF335" i="6"/>
  <c r="BD335" i="6"/>
  <c r="BC335" i="6"/>
  <c r="BB335" i="6"/>
  <c r="BA335" i="6"/>
  <c r="AY335" i="6"/>
  <c r="AX335" i="6"/>
  <c r="AW335" i="6"/>
  <c r="AV335" i="6"/>
  <c r="AT335" i="6"/>
  <c r="AS335" i="6"/>
  <c r="AR335" i="6"/>
  <c r="AQ335" i="6"/>
  <c r="AO335" i="6"/>
  <c r="AN335" i="6"/>
  <c r="AM335" i="6"/>
  <c r="AL335" i="6"/>
  <c r="AJ335" i="6"/>
  <c r="AI335" i="6"/>
  <c r="AH335" i="6"/>
  <c r="AG335" i="6"/>
  <c r="AE335" i="6"/>
  <c r="AD335" i="6"/>
  <c r="AC335" i="6"/>
  <c r="AB335" i="6"/>
  <c r="Z335" i="6"/>
  <c r="Y335" i="6"/>
  <c r="X335" i="6"/>
  <c r="W335" i="6"/>
  <c r="U335" i="6"/>
  <c r="T335" i="6"/>
  <c r="S335" i="6"/>
  <c r="R335" i="6"/>
  <c r="P335" i="6"/>
  <c r="O335" i="6"/>
  <c r="N335" i="6"/>
  <c r="M335" i="6"/>
  <c r="CA334" i="6"/>
  <c r="BZ334" i="6"/>
  <c r="BW334" i="6"/>
  <c r="BV334" i="6"/>
  <c r="BU334" i="6"/>
  <c r="BT334" i="6"/>
  <c r="BS334" i="6"/>
  <c r="BR334" i="6"/>
  <c r="BQ334" i="6"/>
  <c r="BP334" i="6"/>
  <c r="BO334" i="6"/>
  <c r="BN334" i="6"/>
  <c r="BM334" i="6"/>
  <c r="BL334" i="6"/>
  <c r="BK334" i="6"/>
  <c r="BJ334" i="6"/>
  <c r="BI334" i="6"/>
  <c r="BH334" i="6"/>
  <c r="BG334" i="6"/>
  <c r="BF334" i="6"/>
  <c r="BE334" i="6"/>
  <c r="BD334" i="6"/>
  <c r="BC334" i="6"/>
  <c r="BB334" i="6"/>
  <c r="BA334" i="6"/>
  <c r="AZ334" i="6"/>
  <c r="AY334" i="6"/>
  <c r="AX334" i="6"/>
  <c r="AW334" i="6"/>
  <c r="AV334" i="6"/>
  <c r="AU334" i="6"/>
  <c r="AT334" i="6"/>
  <c r="AS334" i="6"/>
  <c r="AR334" i="6"/>
  <c r="AQ334" i="6"/>
  <c r="AP334" i="6"/>
  <c r="AO334" i="6"/>
  <c r="AN334" i="6"/>
  <c r="AM334" i="6"/>
  <c r="AL334" i="6"/>
  <c r="AK334" i="6"/>
  <c r="AJ334" i="6"/>
  <c r="AI334" i="6"/>
  <c r="AH334" i="6"/>
  <c r="AG334" i="6"/>
  <c r="AF334" i="6"/>
  <c r="AE334" i="6"/>
  <c r="AD334" i="6"/>
  <c r="AC334" i="6"/>
  <c r="AB334" i="6"/>
  <c r="AA334" i="6"/>
  <c r="Z334" i="6"/>
  <c r="Y334" i="6"/>
  <c r="X334" i="6"/>
  <c r="W334" i="6"/>
  <c r="V334" i="6"/>
  <c r="U334" i="6"/>
  <c r="T334" i="6"/>
  <c r="S334" i="6"/>
  <c r="R334" i="6"/>
  <c r="Q334" i="6"/>
  <c r="P334" i="6"/>
  <c r="O334" i="6"/>
  <c r="N334" i="6"/>
  <c r="M334" i="6"/>
  <c r="L334" i="6"/>
  <c r="CA333" i="6"/>
  <c r="BZ333" i="6"/>
  <c r="BW333" i="6"/>
  <c r="BV333" i="6"/>
  <c r="BU333" i="6"/>
  <c r="BS333" i="6"/>
  <c r="BR333" i="6"/>
  <c r="BQ333" i="6"/>
  <c r="BP333" i="6"/>
  <c r="BO333" i="6"/>
  <c r="BN333" i="6"/>
  <c r="BM333" i="6"/>
  <c r="BL333" i="6"/>
  <c r="BK333" i="6"/>
  <c r="BJ333" i="6"/>
  <c r="BI333" i="6"/>
  <c r="BH333" i="6"/>
  <c r="BG333" i="6"/>
  <c r="BF333" i="6"/>
  <c r="BE333" i="6"/>
  <c r="BD333" i="6"/>
  <c r="BC333" i="6"/>
  <c r="BB333" i="6"/>
  <c r="BA333" i="6"/>
  <c r="AZ333" i="6"/>
  <c r="AY333" i="6"/>
  <c r="AX333" i="6"/>
  <c r="AW333" i="6"/>
  <c r="AV333" i="6"/>
  <c r="AU333" i="6"/>
  <c r="AT333" i="6"/>
  <c r="AS333" i="6"/>
  <c r="AR333" i="6"/>
  <c r="AQ333" i="6"/>
  <c r="AP333" i="6"/>
  <c r="AO333" i="6"/>
  <c r="AN333" i="6"/>
  <c r="AM333" i="6"/>
  <c r="AL333" i="6"/>
  <c r="AK333" i="6"/>
  <c r="AJ333" i="6"/>
  <c r="AI333" i="6"/>
  <c r="AH333" i="6"/>
  <c r="AG333" i="6"/>
  <c r="AF333" i="6"/>
  <c r="AE333" i="6"/>
  <c r="AD333" i="6"/>
  <c r="AC333" i="6"/>
  <c r="AB333" i="6"/>
  <c r="AA333" i="6"/>
  <c r="Z333" i="6"/>
  <c r="Y333" i="6"/>
  <c r="X333" i="6"/>
  <c r="W333" i="6"/>
  <c r="V333" i="6"/>
  <c r="U333" i="6"/>
  <c r="T333" i="6"/>
  <c r="S333" i="6"/>
  <c r="R333" i="6"/>
  <c r="Q333" i="6"/>
  <c r="P333" i="6"/>
  <c r="O333" i="6"/>
  <c r="N333" i="6"/>
  <c r="M333" i="6"/>
  <c r="L333" i="6"/>
  <c r="CA332" i="6"/>
  <c r="BZ332" i="6"/>
  <c r="BW332" i="6"/>
  <c r="BV332" i="6"/>
  <c r="BU332" i="6"/>
  <c r="BS332" i="6"/>
  <c r="BR332" i="6"/>
  <c r="BQ332" i="6"/>
  <c r="BP332" i="6"/>
  <c r="BN332" i="6"/>
  <c r="BM332" i="6"/>
  <c r="BL332" i="6"/>
  <c r="BK332" i="6"/>
  <c r="BI332" i="6"/>
  <c r="BH332" i="6"/>
  <c r="BG332" i="6"/>
  <c r="BF332" i="6"/>
  <c r="BD332" i="6"/>
  <c r="BC332" i="6"/>
  <c r="BB332" i="6"/>
  <c r="BA332" i="6"/>
  <c r="AY332" i="6"/>
  <c r="AX332" i="6"/>
  <c r="AW332" i="6"/>
  <c r="AV332" i="6"/>
  <c r="AT332" i="6"/>
  <c r="AS332" i="6"/>
  <c r="AR332" i="6"/>
  <c r="AQ332" i="6"/>
  <c r="AO332" i="6"/>
  <c r="AN332" i="6"/>
  <c r="AM332" i="6"/>
  <c r="AL332" i="6"/>
  <c r="AJ332" i="6"/>
  <c r="AI332" i="6"/>
  <c r="AH332" i="6"/>
  <c r="AG332" i="6"/>
  <c r="AE332" i="6"/>
  <c r="AD332" i="6"/>
  <c r="AC332" i="6"/>
  <c r="AB332" i="6"/>
  <c r="Z332" i="6"/>
  <c r="Y332" i="6"/>
  <c r="X332" i="6"/>
  <c r="W332" i="6"/>
  <c r="U332" i="6"/>
  <c r="T332" i="6"/>
  <c r="S332" i="6"/>
  <c r="R332" i="6"/>
  <c r="P332" i="6"/>
  <c r="O332" i="6"/>
  <c r="N332" i="6"/>
  <c r="M332" i="6"/>
  <c r="CA331" i="6"/>
  <c r="BZ331" i="6"/>
  <c r="BX331" i="6"/>
  <c r="BW331" i="6"/>
  <c r="BV331" i="6"/>
  <c r="BU331" i="6"/>
  <c r="BT331" i="6"/>
  <c r="BS331" i="6"/>
  <c r="BR331" i="6"/>
  <c r="BQ331" i="6"/>
  <c r="BP331" i="6"/>
  <c r="BO331" i="6"/>
  <c r="BN331" i="6"/>
  <c r="BM331" i="6"/>
  <c r="BL331" i="6"/>
  <c r="BK331" i="6"/>
  <c r="BJ331" i="6"/>
  <c r="BI331" i="6"/>
  <c r="BH331" i="6"/>
  <c r="BG331" i="6"/>
  <c r="BF331" i="6"/>
  <c r="BE331" i="6"/>
  <c r="BD331" i="6"/>
  <c r="BC331" i="6"/>
  <c r="BB331" i="6"/>
  <c r="BA331" i="6"/>
  <c r="AZ331" i="6"/>
  <c r="AY331" i="6"/>
  <c r="AX331" i="6"/>
  <c r="AW331" i="6"/>
  <c r="AV331" i="6"/>
  <c r="AU331" i="6"/>
  <c r="AT331" i="6"/>
  <c r="AS331" i="6"/>
  <c r="AR331" i="6"/>
  <c r="AQ331" i="6"/>
  <c r="AP331" i="6"/>
  <c r="AO331" i="6"/>
  <c r="AN331" i="6"/>
  <c r="AM331" i="6"/>
  <c r="AL331" i="6"/>
  <c r="AK331" i="6"/>
  <c r="AJ331" i="6"/>
  <c r="AI331" i="6"/>
  <c r="AH331" i="6"/>
  <c r="AG331" i="6"/>
  <c r="AF331" i="6"/>
  <c r="AE331" i="6"/>
  <c r="AD331" i="6"/>
  <c r="AC331" i="6"/>
  <c r="AB331" i="6"/>
  <c r="AA331" i="6"/>
  <c r="Z331" i="6"/>
  <c r="Y331" i="6"/>
  <c r="X331" i="6"/>
  <c r="W331" i="6"/>
  <c r="V331" i="6"/>
  <c r="U331" i="6"/>
  <c r="T331" i="6"/>
  <c r="S331" i="6"/>
  <c r="R331" i="6"/>
  <c r="Q331" i="6"/>
  <c r="P331" i="6"/>
  <c r="O331" i="6"/>
  <c r="N331" i="6"/>
  <c r="M331" i="6"/>
  <c r="L331" i="6"/>
  <c r="CA330" i="6"/>
  <c r="BZ330" i="6"/>
  <c r="BW330" i="6"/>
  <c r="BV330" i="6"/>
  <c r="BU330" i="6"/>
  <c r="BS330" i="6"/>
  <c r="BR330" i="6"/>
  <c r="BQ330" i="6"/>
  <c r="BP330" i="6"/>
  <c r="BO330" i="6"/>
  <c r="BN330" i="6"/>
  <c r="BM330" i="6"/>
  <c r="BL330" i="6"/>
  <c r="BK330" i="6"/>
  <c r="BJ330" i="6"/>
  <c r="BI330" i="6"/>
  <c r="BH330" i="6"/>
  <c r="BG330" i="6"/>
  <c r="BF330" i="6"/>
  <c r="BE330" i="6"/>
  <c r="BD330" i="6"/>
  <c r="BC330" i="6"/>
  <c r="BB330" i="6"/>
  <c r="BA330" i="6"/>
  <c r="AZ330" i="6"/>
  <c r="AY330" i="6"/>
  <c r="AX330" i="6"/>
  <c r="AW330" i="6"/>
  <c r="AV330" i="6"/>
  <c r="AU330" i="6"/>
  <c r="AT330" i="6"/>
  <c r="AS330" i="6"/>
  <c r="AR330" i="6"/>
  <c r="AQ330" i="6"/>
  <c r="AP330" i="6"/>
  <c r="AO330" i="6"/>
  <c r="AN330" i="6"/>
  <c r="AM330" i="6"/>
  <c r="AL330" i="6"/>
  <c r="AK330" i="6"/>
  <c r="AJ330" i="6"/>
  <c r="AI330" i="6"/>
  <c r="AH330" i="6"/>
  <c r="AG330" i="6"/>
  <c r="AF330" i="6"/>
  <c r="AE330" i="6"/>
  <c r="AD330" i="6"/>
  <c r="AC330" i="6"/>
  <c r="AB330" i="6"/>
  <c r="AA330" i="6"/>
  <c r="Z330" i="6"/>
  <c r="Y330" i="6"/>
  <c r="X330" i="6"/>
  <c r="W330" i="6"/>
  <c r="V330" i="6"/>
  <c r="U330" i="6"/>
  <c r="T330" i="6"/>
  <c r="S330" i="6"/>
  <c r="R330" i="6"/>
  <c r="Q330" i="6"/>
  <c r="P330" i="6"/>
  <c r="O330" i="6"/>
  <c r="N330" i="6"/>
  <c r="M330" i="6"/>
  <c r="L330" i="6"/>
  <c r="CA329" i="6"/>
  <c r="BZ329" i="6"/>
  <c r="BW329" i="6"/>
  <c r="BV329" i="6"/>
  <c r="BU329" i="6"/>
  <c r="BS329" i="6"/>
  <c r="BR329" i="6"/>
  <c r="BQ329" i="6"/>
  <c r="BP329" i="6"/>
  <c r="BN329" i="6"/>
  <c r="BM329" i="6"/>
  <c r="BL329" i="6"/>
  <c r="BK329" i="6"/>
  <c r="BI329" i="6"/>
  <c r="BH329" i="6"/>
  <c r="BG329" i="6"/>
  <c r="BF329" i="6"/>
  <c r="BD329" i="6"/>
  <c r="BC329" i="6"/>
  <c r="BB329" i="6"/>
  <c r="BA329" i="6"/>
  <c r="AY329" i="6"/>
  <c r="AX329" i="6"/>
  <c r="AW329" i="6"/>
  <c r="AV329" i="6"/>
  <c r="AT329" i="6"/>
  <c r="AS329" i="6"/>
  <c r="AR329" i="6"/>
  <c r="AQ329" i="6"/>
  <c r="AO329" i="6"/>
  <c r="AN329" i="6"/>
  <c r="AM329" i="6"/>
  <c r="AL329" i="6"/>
  <c r="AJ329" i="6"/>
  <c r="AI329" i="6"/>
  <c r="AH329" i="6"/>
  <c r="AG329" i="6"/>
  <c r="AE329" i="6"/>
  <c r="AD329" i="6"/>
  <c r="AC329" i="6"/>
  <c r="AB329" i="6"/>
  <c r="Z329" i="6"/>
  <c r="Y329" i="6"/>
  <c r="X329" i="6"/>
  <c r="W329" i="6"/>
  <c r="U329" i="6"/>
  <c r="T329" i="6"/>
  <c r="S329" i="6"/>
  <c r="R329" i="6"/>
  <c r="P329" i="6"/>
  <c r="O329" i="6"/>
  <c r="N329" i="6"/>
  <c r="M329" i="6"/>
  <c r="CA328" i="6"/>
  <c r="BZ328" i="6"/>
  <c r="BX328" i="6"/>
  <c r="BW328" i="6"/>
  <c r="BV328" i="6"/>
  <c r="BU328" i="6"/>
  <c r="BT328" i="6"/>
  <c r="BS328" i="6"/>
  <c r="BR328" i="6"/>
  <c r="BQ328" i="6"/>
  <c r="BP328" i="6"/>
  <c r="BO328" i="6"/>
  <c r="BN328" i="6"/>
  <c r="BM328" i="6"/>
  <c r="BL328" i="6"/>
  <c r="BK328" i="6"/>
  <c r="BJ328" i="6"/>
  <c r="BI328" i="6"/>
  <c r="BH328" i="6"/>
  <c r="BG328" i="6"/>
  <c r="BF328" i="6"/>
  <c r="BE328" i="6"/>
  <c r="BD328" i="6"/>
  <c r="BC328" i="6"/>
  <c r="BB328" i="6"/>
  <c r="BA328" i="6"/>
  <c r="AZ328" i="6"/>
  <c r="AY328" i="6"/>
  <c r="AX328" i="6"/>
  <c r="AW328" i="6"/>
  <c r="AV328" i="6"/>
  <c r="AU328" i="6"/>
  <c r="AT328" i="6"/>
  <c r="AS328" i="6"/>
  <c r="AR328" i="6"/>
  <c r="AQ328" i="6"/>
  <c r="AP328" i="6"/>
  <c r="AO328" i="6"/>
  <c r="AN328" i="6"/>
  <c r="AM328" i="6"/>
  <c r="AL328" i="6"/>
  <c r="AK328" i="6"/>
  <c r="AJ328" i="6"/>
  <c r="AI328" i="6"/>
  <c r="AH328" i="6"/>
  <c r="AG328" i="6"/>
  <c r="AF328" i="6"/>
  <c r="AE328" i="6"/>
  <c r="AD328" i="6"/>
  <c r="AC328" i="6"/>
  <c r="AB328" i="6"/>
  <c r="AA328" i="6"/>
  <c r="Z328" i="6"/>
  <c r="Y328" i="6"/>
  <c r="X328" i="6"/>
  <c r="W328" i="6"/>
  <c r="V328" i="6"/>
  <c r="U328" i="6"/>
  <c r="T328" i="6"/>
  <c r="S328" i="6"/>
  <c r="R328" i="6"/>
  <c r="Q328" i="6"/>
  <c r="P328" i="6"/>
  <c r="O328" i="6"/>
  <c r="N328" i="6"/>
  <c r="M328" i="6"/>
  <c r="L328" i="6"/>
  <c r="CA327" i="6"/>
  <c r="BZ327" i="6"/>
  <c r="BW327" i="6"/>
  <c r="BV327" i="6"/>
  <c r="BU327" i="6"/>
  <c r="BS327" i="6"/>
  <c r="BR327" i="6"/>
  <c r="BQ327" i="6"/>
  <c r="BP327" i="6"/>
  <c r="BO327" i="6"/>
  <c r="BN327" i="6"/>
  <c r="BM327" i="6"/>
  <c r="BL327" i="6"/>
  <c r="BK327" i="6"/>
  <c r="BJ327" i="6"/>
  <c r="BI327" i="6"/>
  <c r="BH327" i="6"/>
  <c r="BG327" i="6"/>
  <c r="BF327" i="6"/>
  <c r="BE327" i="6"/>
  <c r="BD327" i="6"/>
  <c r="BC327" i="6"/>
  <c r="BB327" i="6"/>
  <c r="BA327" i="6"/>
  <c r="AZ327" i="6"/>
  <c r="AY327" i="6"/>
  <c r="AX327" i="6"/>
  <c r="AW327" i="6"/>
  <c r="AV327" i="6"/>
  <c r="AU327" i="6"/>
  <c r="AT327" i="6"/>
  <c r="AS327" i="6"/>
  <c r="AR327" i="6"/>
  <c r="AQ327" i="6"/>
  <c r="AP327" i="6"/>
  <c r="AO327" i="6"/>
  <c r="AN327" i="6"/>
  <c r="AM327" i="6"/>
  <c r="AL327" i="6"/>
  <c r="AK327" i="6"/>
  <c r="AJ327" i="6"/>
  <c r="AI327" i="6"/>
  <c r="AH327" i="6"/>
  <c r="AG327" i="6"/>
  <c r="AF327" i="6"/>
  <c r="AE327" i="6"/>
  <c r="AD327" i="6"/>
  <c r="AC327" i="6"/>
  <c r="AB327" i="6"/>
  <c r="AA327" i="6"/>
  <c r="Z327" i="6"/>
  <c r="Y327" i="6"/>
  <c r="X327" i="6"/>
  <c r="W327" i="6"/>
  <c r="V327" i="6"/>
  <c r="U327" i="6"/>
  <c r="T327" i="6"/>
  <c r="S327" i="6"/>
  <c r="R327" i="6"/>
  <c r="Q327" i="6"/>
  <c r="P327" i="6"/>
  <c r="O327" i="6"/>
  <c r="N327" i="6"/>
  <c r="M327" i="6"/>
  <c r="L327" i="6"/>
  <c r="CA326" i="6"/>
  <c r="BZ326" i="6"/>
  <c r="BW326" i="6"/>
  <c r="BV326" i="6"/>
  <c r="BU326" i="6"/>
  <c r="BS326" i="6"/>
  <c r="BR326" i="6"/>
  <c r="BQ326" i="6"/>
  <c r="BP326" i="6"/>
  <c r="BN326" i="6"/>
  <c r="BM326" i="6"/>
  <c r="BL326" i="6"/>
  <c r="BK326" i="6"/>
  <c r="BI326" i="6"/>
  <c r="BH326" i="6"/>
  <c r="BG326" i="6"/>
  <c r="BF326" i="6"/>
  <c r="BD326" i="6"/>
  <c r="BC326" i="6"/>
  <c r="BB326" i="6"/>
  <c r="BA326" i="6"/>
  <c r="AY326" i="6"/>
  <c r="AX326" i="6"/>
  <c r="AW326" i="6"/>
  <c r="AV326" i="6"/>
  <c r="AT326" i="6"/>
  <c r="AS326" i="6"/>
  <c r="AR326" i="6"/>
  <c r="AQ326" i="6"/>
  <c r="AO326" i="6"/>
  <c r="AN326" i="6"/>
  <c r="AM326" i="6"/>
  <c r="AL326" i="6"/>
  <c r="AJ326" i="6"/>
  <c r="AI326" i="6"/>
  <c r="AH326" i="6"/>
  <c r="AG326" i="6"/>
  <c r="AE326" i="6"/>
  <c r="AD326" i="6"/>
  <c r="AC326" i="6"/>
  <c r="AB326" i="6"/>
  <c r="Z326" i="6"/>
  <c r="Y326" i="6"/>
  <c r="X326" i="6"/>
  <c r="W326" i="6"/>
  <c r="U326" i="6"/>
  <c r="T326" i="6"/>
  <c r="S326" i="6"/>
  <c r="R326" i="6"/>
  <c r="P326" i="6"/>
  <c r="O326" i="6"/>
  <c r="N326" i="6"/>
  <c r="M326" i="6"/>
  <c r="CA325" i="6"/>
  <c r="BZ325" i="6"/>
  <c r="BX325" i="6"/>
  <c r="BW325" i="6"/>
  <c r="BV325" i="6"/>
  <c r="BU325" i="6"/>
  <c r="BT325" i="6"/>
  <c r="BS325" i="6"/>
  <c r="BR325" i="6"/>
  <c r="BQ325" i="6"/>
  <c r="BP325" i="6"/>
  <c r="BO325" i="6"/>
  <c r="BN325" i="6"/>
  <c r="BM325" i="6"/>
  <c r="BL325" i="6"/>
  <c r="BK325" i="6"/>
  <c r="BJ325" i="6"/>
  <c r="BI325" i="6"/>
  <c r="BH325" i="6"/>
  <c r="BG325" i="6"/>
  <c r="BF325" i="6"/>
  <c r="BE325" i="6"/>
  <c r="BD325" i="6"/>
  <c r="BC325" i="6"/>
  <c r="BB325" i="6"/>
  <c r="BA325" i="6"/>
  <c r="AZ325" i="6"/>
  <c r="AY325" i="6"/>
  <c r="AX325" i="6"/>
  <c r="AW325" i="6"/>
  <c r="AV325" i="6"/>
  <c r="AU325" i="6"/>
  <c r="AT325" i="6"/>
  <c r="AS325" i="6"/>
  <c r="AR325" i="6"/>
  <c r="AQ325" i="6"/>
  <c r="AP325" i="6"/>
  <c r="AO325" i="6"/>
  <c r="AN325" i="6"/>
  <c r="AM325" i="6"/>
  <c r="AL325" i="6"/>
  <c r="AK325" i="6"/>
  <c r="AJ325" i="6"/>
  <c r="AI325" i="6"/>
  <c r="AH325" i="6"/>
  <c r="AG325" i="6"/>
  <c r="AF325" i="6"/>
  <c r="AE325" i="6"/>
  <c r="AD325" i="6"/>
  <c r="AC325" i="6"/>
  <c r="AB325" i="6"/>
  <c r="AA325" i="6"/>
  <c r="Z325" i="6"/>
  <c r="Y325" i="6"/>
  <c r="X325" i="6"/>
  <c r="W325" i="6"/>
  <c r="V325" i="6"/>
  <c r="U325" i="6"/>
  <c r="T325" i="6"/>
  <c r="S325" i="6"/>
  <c r="R325" i="6"/>
  <c r="Q325" i="6"/>
  <c r="P325" i="6"/>
  <c r="O325" i="6"/>
  <c r="N325" i="6"/>
  <c r="M325" i="6"/>
  <c r="L325" i="6"/>
  <c r="CA324" i="6"/>
  <c r="BZ324" i="6"/>
  <c r="BW324" i="6"/>
  <c r="BV324" i="6"/>
  <c r="BU324" i="6"/>
  <c r="BS324" i="6"/>
  <c r="BR324" i="6"/>
  <c r="BQ324" i="6"/>
  <c r="BP324" i="6"/>
  <c r="BO324" i="6"/>
  <c r="BN324" i="6"/>
  <c r="BM324" i="6"/>
  <c r="BL324" i="6"/>
  <c r="BK324" i="6"/>
  <c r="BJ324" i="6"/>
  <c r="BI324" i="6"/>
  <c r="BH324" i="6"/>
  <c r="BG324" i="6"/>
  <c r="BF324" i="6"/>
  <c r="BE324" i="6"/>
  <c r="BD324" i="6"/>
  <c r="BC324" i="6"/>
  <c r="BB324" i="6"/>
  <c r="BA324" i="6"/>
  <c r="AZ324" i="6"/>
  <c r="AY324" i="6"/>
  <c r="AX324" i="6"/>
  <c r="AW324" i="6"/>
  <c r="AV324" i="6"/>
  <c r="AU324" i="6"/>
  <c r="AT324" i="6"/>
  <c r="AS324" i="6"/>
  <c r="AR324" i="6"/>
  <c r="AQ324" i="6"/>
  <c r="AP324" i="6"/>
  <c r="AO324" i="6"/>
  <c r="AN324" i="6"/>
  <c r="AM324" i="6"/>
  <c r="AL324" i="6"/>
  <c r="AK324" i="6"/>
  <c r="AJ324" i="6"/>
  <c r="AI324" i="6"/>
  <c r="AH324" i="6"/>
  <c r="AG324" i="6"/>
  <c r="AF324" i="6"/>
  <c r="AE324" i="6"/>
  <c r="AD324" i="6"/>
  <c r="AC324" i="6"/>
  <c r="AB324" i="6"/>
  <c r="AA324" i="6"/>
  <c r="Z324" i="6"/>
  <c r="Y324" i="6"/>
  <c r="X324" i="6"/>
  <c r="W324" i="6"/>
  <c r="V324" i="6"/>
  <c r="U324" i="6"/>
  <c r="T324" i="6"/>
  <c r="S324" i="6"/>
  <c r="R324" i="6"/>
  <c r="Q324" i="6"/>
  <c r="P324" i="6"/>
  <c r="O324" i="6"/>
  <c r="N324" i="6"/>
  <c r="M324" i="6"/>
  <c r="L324" i="6"/>
  <c r="CA323" i="6"/>
  <c r="BZ323" i="6"/>
  <c r="BW323" i="6"/>
  <c r="BV323" i="6"/>
  <c r="BU323" i="6"/>
  <c r="BS323" i="6"/>
  <c r="BR323" i="6"/>
  <c r="BQ323" i="6"/>
  <c r="BP323" i="6"/>
  <c r="BN323" i="6"/>
  <c r="BM323" i="6"/>
  <c r="BL323" i="6"/>
  <c r="BK323" i="6"/>
  <c r="BI323" i="6"/>
  <c r="BH323" i="6"/>
  <c r="BG323" i="6"/>
  <c r="BF323" i="6"/>
  <c r="BD323" i="6"/>
  <c r="BC323" i="6"/>
  <c r="BB323" i="6"/>
  <c r="BA323" i="6"/>
  <c r="AY323" i="6"/>
  <c r="AX323" i="6"/>
  <c r="AW323" i="6"/>
  <c r="AV323" i="6"/>
  <c r="AT323" i="6"/>
  <c r="AS323" i="6"/>
  <c r="AR323" i="6"/>
  <c r="AQ323" i="6"/>
  <c r="AO323" i="6"/>
  <c r="AN323" i="6"/>
  <c r="AM323" i="6"/>
  <c r="AL323" i="6"/>
  <c r="AJ323" i="6"/>
  <c r="AI323" i="6"/>
  <c r="AH323" i="6"/>
  <c r="AG323" i="6"/>
  <c r="AE323" i="6"/>
  <c r="AD323" i="6"/>
  <c r="AC323" i="6"/>
  <c r="AB323" i="6"/>
  <c r="Z323" i="6"/>
  <c r="Y323" i="6"/>
  <c r="X323" i="6"/>
  <c r="W323" i="6"/>
  <c r="U323" i="6"/>
  <c r="T323" i="6"/>
  <c r="S323" i="6"/>
  <c r="R323" i="6"/>
  <c r="P323" i="6"/>
  <c r="O323" i="6"/>
  <c r="N323" i="6"/>
  <c r="M323" i="6"/>
  <c r="CA322" i="6"/>
  <c r="BZ322" i="6"/>
  <c r="BX322" i="6"/>
  <c r="BW322" i="6"/>
  <c r="BV322" i="6"/>
  <c r="BU322" i="6"/>
  <c r="BT322" i="6"/>
  <c r="BS322" i="6"/>
  <c r="BR322" i="6"/>
  <c r="BQ322" i="6"/>
  <c r="BP322" i="6"/>
  <c r="BO322" i="6"/>
  <c r="BN322" i="6"/>
  <c r="BM322" i="6"/>
  <c r="BL322" i="6"/>
  <c r="BK322" i="6"/>
  <c r="BJ322" i="6"/>
  <c r="BI322" i="6"/>
  <c r="BH322" i="6"/>
  <c r="BG322" i="6"/>
  <c r="BF322" i="6"/>
  <c r="BE322" i="6"/>
  <c r="BD322" i="6"/>
  <c r="BC322" i="6"/>
  <c r="BB322" i="6"/>
  <c r="BA322" i="6"/>
  <c r="AZ322" i="6"/>
  <c r="AY322" i="6"/>
  <c r="AX322" i="6"/>
  <c r="AW322" i="6"/>
  <c r="AV322" i="6"/>
  <c r="AU322" i="6"/>
  <c r="AT322" i="6"/>
  <c r="AS322" i="6"/>
  <c r="AR322" i="6"/>
  <c r="AQ322" i="6"/>
  <c r="AP322" i="6"/>
  <c r="AO322" i="6"/>
  <c r="AN322" i="6"/>
  <c r="AM322" i="6"/>
  <c r="AL322" i="6"/>
  <c r="AK322" i="6"/>
  <c r="AJ322" i="6"/>
  <c r="AI322" i="6"/>
  <c r="AH322" i="6"/>
  <c r="AG322" i="6"/>
  <c r="AF322" i="6"/>
  <c r="AE322" i="6"/>
  <c r="AD322" i="6"/>
  <c r="AC322" i="6"/>
  <c r="AB322" i="6"/>
  <c r="AA322" i="6"/>
  <c r="Z322" i="6"/>
  <c r="Y322" i="6"/>
  <c r="X322" i="6"/>
  <c r="W322" i="6"/>
  <c r="V322" i="6"/>
  <c r="U322" i="6"/>
  <c r="T322" i="6"/>
  <c r="S322" i="6"/>
  <c r="R322" i="6"/>
  <c r="Q322" i="6"/>
  <c r="P322" i="6"/>
  <c r="O322" i="6"/>
  <c r="N322" i="6"/>
  <c r="M322" i="6"/>
  <c r="L322" i="6"/>
  <c r="CA321" i="6"/>
  <c r="BZ321" i="6"/>
  <c r="BW321" i="6"/>
  <c r="BV321" i="6"/>
  <c r="BU321" i="6"/>
  <c r="BS321" i="6"/>
  <c r="BR321" i="6"/>
  <c r="BQ321" i="6"/>
  <c r="BP321" i="6"/>
  <c r="BO321" i="6"/>
  <c r="BN321" i="6"/>
  <c r="BM321" i="6"/>
  <c r="BL321" i="6"/>
  <c r="BK321" i="6"/>
  <c r="BJ321" i="6"/>
  <c r="BI321" i="6"/>
  <c r="BH321" i="6"/>
  <c r="BG321" i="6"/>
  <c r="BF321" i="6"/>
  <c r="BE321" i="6"/>
  <c r="BD321" i="6"/>
  <c r="BC321" i="6"/>
  <c r="BB321" i="6"/>
  <c r="BA321" i="6"/>
  <c r="AZ321" i="6"/>
  <c r="AY321" i="6"/>
  <c r="AX321" i="6"/>
  <c r="AW321" i="6"/>
  <c r="AV321" i="6"/>
  <c r="AU321" i="6"/>
  <c r="AT321" i="6"/>
  <c r="AS321" i="6"/>
  <c r="AR321" i="6"/>
  <c r="AQ321" i="6"/>
  <c r="AP321" i="6"/>
  <c r="AO321" i="6"/>
  <c r="AN321" i="6"/>
  <c r="AM321" i="6"/>
  <c r="AL321" i="6"/>
  <c r="AK321" i="6"/>
  <c r="AJ321" i="6"/>
  <c r="AI321" i="6"/>
  <c r="AH321" i="6"/>
  <c r="AG321" i="6"/>
  <c r="AF321" i="6"/>
  <c r="AE321" i="6"/>
  <c r="AD321" i="6"/>
  <c r="AC321" i="6"/>
  <c r="AB321" i="6"/>
  <c r="AA321" i="6"/>
  <c r="Z321" i="6"/>
  <c r="Y321" i="6"/>
  <c r="X321" i="6"/>
  <c r="W321" i="6"/>
  <c r="V321" i="6"/>
  <c r="U321" i="6"/>
  <c r="T321" i="6"/>
  <c r="S321" i="6"/>
  <c r="R321" i="6"/>
  <c r="Q321" i="6"/>
  <c r="P321" i="6"/>
  <c r="O321" i="6"/>
  <c r="N321" i="6"/>
  <c r="M321" i="6"/>
  <c r="L321" i="6"/>
  <c r="CA320" i="6"/>
  <c r="BZ320" i="6"/>
  <c r="BW320" i="6"/>
  <c r="BV320" i="6"/>
  <c r="BU320" i="6"/>
  <c r="BS320" i="6"/>
  <c r="BR320" i="6"/>
  <c r="BQ320" i="6"/>
  <c r="BP320" i="6"/>
  <c r="BN320" i="6"/>
  <c r="BM320" i="6"/>
  <c r="BL320" i="6"/>
  <c r="BK320" i="6"/>
  <c r="BI320" i="6"/>
  <c r="BH320" i="6"/>
  <c r="BG320" i="6"/>
  <c r="BF320" i="6"/>
  <c r="BD320" i="6"/>
  <c r="BC320" i="6"/>
  <c r="BB320" i="6"/>
  <c r="BA320" i="6"/>
  <c r="AY320" i="6"/>
  <c r="AX320" i="6"/>
  <c r="AW320" i="6"/>
  <c r="AV320" i="6"/>
  <c r="AT320" i="6"/>
  <c r="AS320" i="6"/>
  <c r="AR320" i="6"/>
  <c r="AQ320" i="6"/>
  <c r="AO320" i="6"/>
  <c r="AN320" i="6"/>
  <c r="AM320" i="6"/>
  <c r="AL320" i="6"/>
  <c r="AJ320" i="6"/>
  <c r="AI320" i="6"/>
  <c r="AH320" i="6"/>
  <c r="AG320" i="6"/>
  <c r="AE320" i="6"/>
  <c r="AD320" i="6"/>
  <c r="AC320" i="6"/>
  <c r="AB320" i="6"/>
  <c r="Z320" i="6"/>
  <c r="Y320" i="6"/>
  <c r="X320" i="6"/>
  <c r="W320" i="6"/>
  <c r="U320" i="6"/>
  <c r="T320" i="6"/>
  <c r="S320" i="6"/>
  <c r="R320" i="6"/>
  <c r="P320" i="6"/>
  <c r="O320" i="6"/>
  <c r="N320" i="6"/>
  <c r="M320" i="6"/>
  <c r="CA319" i="6"/>
  <c r="BZ319" i="6"/>
  <c r="BX319" i="6"/>
  <c r="BW319" i="6"/>
  <c r="BV319" i="6"/>
  <c r="BU319" i="6"/>
  <c r="BT319" i="6"/>
  <c r="BS319" i="6"/>
  <c r="BR319" i="6"/>
  <c r="BQ319" i="6"/>
  <c r="BP319" i="6"/>
  <c r="BO319" i="6"/>
  <c r="BN319" i="6"/>
  <c r="BM319" i="6"/>
  <c r="BL319" i="6"/>
  <c r="BK319" i="6"/>
  <c r="BJ319" i="6"/>
  <c r="BI319" i="6"/>
  <c r="BH319" i="6"/>
  <c r="BG319" i="6"/>
  <c r="BF319" i="6"/>
  <c r="BE319" i="6"/>
  <c r="BD319" i="6"/>
  <c r="BC319" i="6"/>
  <c r="BB319" i="6"/>
  <c r="BA319" i="6"/>
  <c r="AZ319" i="6"/>
  <c r="AY319" i="6"/>
  <c r="AX319" i="6"/>
  <c r="AW319" i="6"/>
  <c r="AV319" i="6"/>
  <c r="AU319" i="6"/>
  <c r="AT319" i="6"/>
  <c r="AS319" i="6"/>
  <c r="AR319" i="6"/>
  <c r="AQ319" i="6"/>
  <c r="AP319" i="6"/>
  <c r="AO319" i="6"/>
  <c r="AN319" i="6"/>
  <c r="AM319" i="6"/>
  <c r="AL319" i="6"/>
  <c r="AK319" i="6"/>
  <c r="AJ319" i="6"/>
  <c r="AI319" i="6"/>
  <c r="AH319" i="6"/>
  <c r="AG319" i="6"/>
  <c r="AF319" i="6"/>
  <c r="AE319" i="6"/>
  <c r="AD319" i="6"/>
  <c r="AC319" i="6"/>
  <c r="AB319" i="6"/>
  <c r="AA319" i="6"/>
  <c r="Z319" i="6"/>
  <c r="Y319" i="6"/>
  <c r="X319" i="6"/>
  <c r="W319" i="6"/>
  <c r="V319" i="6"/>
  <c r="U319" i="6"/>
  <c r="T319" i="6"/>
  <c r="S319" i="6"/>
  <c r="R319" i="6"/>
  <c r="Q319" i="6"/>
  <c r="P319" i="6"/>
  <c r="O319" i="6"/>
  <c r="N319" i="6"/>
  <c r="M319" i="6"/>
  <c r="L319" i="6"/>
  <c r="CA318" i="6"/>
  <c r="BZ318" i="6"/>
  <c r="BW318" i="6"/>
  <c r="BV318" i="6"/>
  <c r="BU318" i="6"/>
  <c r="BS318" i="6"/>
  <c r="BR318" i="6"/>
  <c r="BQ318" i="6"/>
  <c r="BP318" i="6"/>
  <c r="BO318" i="6"/>
  <c r="BN318" i="6"/>
  <c r="BM318" i="6"/>
  <c r="BL318" i="6"/>
  <c r="BK318" i="6"/>
  <c r="BJ318" i="6"/>
  <c r="BI318" i="6"/>
  <c r="BH318" i="6"/>
  <c r="BG318" i="6"/>
  <c r="BF318" i="6"/>
  <c r="BE318" i="6"/>
  <c r="BD318" i="6"/>
  <c r="BC318" i="6"/>
  <c r="BB318" i="6"/>
  <c r="BA318" i="6"/>
  <c r="AZ318" i="6"/>
  <c r="AY318" i="6"/>
  <c r="AX318" i="6"/>
  <c r="AW318" i="6"/>
  <c r="AV318" i="6"/>
  <c r="AU318" i="6"/>
  <c r="AT318" i="6"/>
  <c r="AS318" i="6"/>
  <c r="AR318" i="6"/>
  <c r="AQ318" i="6"/>
  <c r="AP318" i="6"/>
  <c r="AO318" i="6"/>
  <c r="AN318" i="6"/>
  <c r="AM318" i="6"/>
  <c r="AL318" i="6"/>
  <c r="AK318" i="6"/>
  <c r="AJ318" i="6"/>
  <c r="AI318" i="6"/>
  <c r="AH318" i="6"/>
  <c r="AG318" i="6"/>
  <c r="AF318" i="6"/>
  <c r="AE318" i="6"/>
  <c r="AD318" i="6"/>
  <c r="AC318" i="6"/>
  <c r="AB318" i="6"/>
  <c r="AA318" i="6"/>
  <c r="Z318" i="6"/>
  <c r="Y318" i="6"/>
  <c r="X318" i="6"/>
  <c r="W318" i="6"/>
  <c r="V318" i="6"/>
  <c r="U318" i="6"/>
  <c r="T318" i="6"/>
  <c r="S318" i="6"/>
  <c r="R318" i="6"/>
  <c r="Q318" i="6"/>
  <c r="P318" i="6"/>
  <c r="O318" i="6"/>
  <c r="N318" i="6"/>
  <c r="M318" i="6"/>
  <c r="L318" i="6"/>
  <c r="CA317" i="6"/>
  <c r="BZ317" i="6"/>
  <c r="BW317" i="6"/>
  <c r="BV317" i="6"/>
  <c r="BU317" i="6"/>
  <c r="BS317" i="6"/>
  <c r="BR317" i="6"/>
  <c r="BQ317" i="6"/>
  <c r="BP317" i="6"/>
  <c r="BN317" i="6"/>
  <c r="BM317" i="6"/>
  <c r="BL317" i="6"/>
  <c r="BK317" i="6"/>
  <c r="BI317" i="6"/>
  <c r="BH317" i="6"/>
  <c r="BG317" i="6"/>
  <c r="BF317" i="6"/>
  <c r="BD317" i="6"/>
  <c r="BC317" i="6"/>
  <c r="BB317" i="6"/>
  <c r="BA317" i="6"/>
  <c r="AY317" i="6"/>
  <c r="AX317" i="6"/>
  <c r="AW317" i="6"/>
  <c r="AV317" i="6"/>
  <c r="AT317" i="6"/>
  <c r="AS317" i="6"/>
  <c r="AR317" i="6"/>
  <c r="AQ317" i="6"/>
  <c r="AO317" i="6"/>
  <c r="AN317" i="6"/>
  <c r="AM317" i="6"/>
  <c r="AL317" i="6"/>
  <c r="AJ317" i="6"/>
  <c r="AI317" i="6"/>
  <c r="AH317" i="6"/>
  <c r="AG317" i="6"/>
  <c r="AE317" i="6"/>
  <c r="AD317" i="6"/>
  <c r="AC317" i="6"/>
  <c r="AB317" i="6"/>
  <c r="Z317" i="6"/>
  <c r="Y317" i="6"/>
  <c r="X317" i="6"/>
  <c r="W317" i="6"/>
  <c r="U317" i="6"/>
  <c r="T317" i="6"/>
  <c r="S317" i="6"/>
  <c r="R317" i="6"/>
  <c r="P317" i="6"/>
  <c r="O317" i="6"/>
  <c r="N317" i="6"/>
  <c r="M317" i="6"/>
  <c r="CA316" i="6"/>
  <c r="BZ316" i="6"/>
  <c r="BX316" i="6"/>
  <c r="BW316" i="6"/>
  <c r="BV316" i="6"/>
  <c r="BU316" i="6"/>
  <c r="BT316" i="6"/>
  <c r="BS316" i="6"/>
  <c r="BR316" i="6"/>
  <c r="BQ316" i="6"/>
  <c r="BP316" i="6"/>
  <c r="BO316" i="6"/>
  <c r="BN316" i="6"/>
  <c r="BM316" i="6"/>
  <c r="BL316" i="6"/>
  <c r="BK316" i="6"/>
  <c r="BJ316" i="6"/>
  <c r="BI316" i="6"/>
  <c r="BH316" i="6"/>
  <c r="BG316" i="6"/>
  <c r="BF316" i="6"/>
  <c r="BE316" i="6"/>
  <c r="BD316" i="6"/>
  <c r="BC316" i="6"/>
  <c r="BB316" i="6"/>
  <c r="BA316" i="6"/>
  <c r="AZ316" i="6"/>
  <c r="AY316" i="6"/>
  <c r="AX316" i="6"/>
  <c r="AW316" i="6"/>
  <c r="AV316" i="6"/>
  <c r="AU316" i="6"/>
  <c r="AT316" i="6"/>
  <c r="AS316" i="6"/>
  <c r="AR316" i="6"/>
  <c r="AQ316" i="6"/>
  <c r="AP316" i="6"/>
  <c r="AO316" i="6"/>
  <c r="AN316" i="6"/>
  <c r="AM316" i="6"/>
  <c r="AL316" i="6"/>
  <c r="AK316" i="6"/>
  <c r="AJ316" i="6"/>
  <c r="AI316" i="6"/>
  <c r="AH316" i="6"/>
  <c r="AG316" i="6"/>
  <c r="AF316" i="6"/>
  <c r="AE316" i="6"/>
  <c r="AD316" i="6"/>
  <c r="AC316" i="6"/>
  <c r="AB316" i="6"/>
  <c r="AA316" i="6"/>
  <c r="Z316" i="6"/>
  <c r="Y316" i="6"/>
  <c r="X316" i="6"/>
  <c r="W316" i="6"/>
  <c r="V316" i="6"/>
  <c r="U316" i="6"/>
  <c r="T316" i="6"/>
  <c r="S316" i="6"/>
  <c r="R316" i="6"/>
  <c r="Q316" i="6"/>
  <c r="P316" i="6"/>
  <c r="O316" i="6"/>
  <c r="N316" i="6"/>
  <c r="M316" i="6"/>
  <c r="L316" i="6"/>
  <c r="CA315" i="6"/>
  <c r="BZ315" i="6"/>
  <c r="BW315" i="6"/>
  <c r="BV315" i="6"/>
  <c r="BU315" i="6"/>
  <c r="BS315" i="6"/>
  <c r="BR315" i="6"/>
  <c r="BQ315" i="6"/>
  <c r="BP315" i="6"/>
  <c r="BO315" i="6"/>
  <c r="BN315" i="6"/>
  <c r="BM315" i="6"/>
  <c r="BL315" i="6"/>
  <c r="BK315" i="6"/>
  <c r="BJ315" i="6"/>
  <c r="BI315" i="6"/>
  <c r="BH315" i="6"/>
  <c r="BG315" i="6"/>
  <c r="BF315" i="6"/>
  <c r="BE315" i="6"/>
  <c r="BD315" i="6"/>
  <c r="BC315" i="6"/>
  <c r="BB315" i="6"/>
  <c r="BA315" i="6"/>
  <c r="AZ315" i="6"/>
  <c r="AY315" i="6"/>
  <c r="AX315" i="6"/>
  <c r="AW315" i="6"/>
  <c r="AV315" i="6"/>
  <c r="AU315" i="6"/>
  <c r="AT315" i="6"/>
  <c r="AS315" i="6"/>
  <c r="AR315" i="6"/>
  <c r="AQ315" i="6"/>
  <c r="AP315" i="6"/>
  <c r="AO315" i="6"/>
  <c r="AN315" i="6"/>
  <c r="AM315" i="6"/>
  <c r="AL315" i="6"/>
  <c r="AK315" i="6"/>
  <c r="AJ315" i="6"/>
  <c r="AI315" i="6"/>
  <c r="AH315" i="6"/>
  <c r="AG315" i="6"/>
  <c r="AF315" i="6"/>
  <c r="AE315" i="6"/>
  <c r="AD315" i="6"/>
  <c r="AC315" i="6"/>
  <c r="AB315" i="6"/>
  <c r="AA315" i="6"/>
  <c r="Z315" i="6"/>
  <c r="Y315" i="6"/>
  <c r="X315" i="6"/>
  <c r="W315" i="6"/>
  <c r="V315" i="6"/>
  <c r="U315" i="6"/>
  <c r="T315" i="6"/>
  <c r="S315" i="6"/>
  <c r="R315" i="6"/>
  <c r="Q315" i="6"/>
  <c r="P315" i="6"/>
  <c r="O315" i="6"/>
  <c r="N315" i="6"/>
  <c r="M315" i="6"/>
  <c r="L315" i="6"/>
  <c r="CA314" i="6"/>
  <c r="BZ314" i="6"/>
  <c r="BW314" i="6"/>
  <c r="BV314" i="6"/>
  <c r="BU314" i="6"/>
  <c r="BS314" i="6"/>
  <c r="BR314" i="6"/>
  <c r="BQ314" i="6"/>
  <c r="BP314" i="6"/>
  <c r="BN314" i="6"/>
  <c r="BM314" i="6"/>
  <c r="BL314" i="6"/>
  <c r="BK314" i="6"/>
  <c r="BI314" i="6"/>
  <c r="BH314" i="6"/>
  <c r="BG314" i="6"/>
  <c r="BF314" i="6"/>
  <c r="BD314" i="6"/>
  <c r="BC314" i="6"/>
  <c r="BB314" i="6"/>
  <c r="BA314" i="6"/>
  <c r="AY314" i="6"/>
  <c r="AX314" i="6"/>
  <c r="AW314" i="6"/>
  <c r="AV314" i="6"/>
  <c r="AT314" i="6"/>
  <c r="AS314" i="6"/>
  <c r="AR314" i="6"/>
  <c r="AQ314" i="6"/>
  <c r="AO314" i="6"/>
  <c r="AN314" i="6"/>
  <c r="AM314" i="6"/>
  <c r="AL314" i="6"/>
  <c r="AJ314" i="6"/>
  <c r="AI314" i="6"/>
  <c r="AH314" i="6"/>
  <c r="AG314" i="6"/>
  <c r="AE314" i="6"/>
  <c r="AD314" i="6"/>
  <c r="AC314" i="6"/>
  <c r="AB314" i="6"/>
  <c r="Z314" i="6"/>
  <c r="Y314" i="6"/>
  <c r="X314" i="6"/>
  <c r="W314" i="6"/>
  <c r="U314" i="6"/>
  <c r="T314" i="6"/>
  <c r="S314" i="6"/>
  <c r="R314" i="6"/>
  <c r="P314" i="6"/>
  <c r="O314" i="6"/>
  <c r="N314" i="6"/>
  <c r="M314" i="6"/>
  <c r="CA313" i="6"/>
  <c r="BZ313" i="6"/>
  <c r="BW313" i="6"/>
  <c r="BV313" i="6"/>
  <c r="BU313" i="6"/>
  <c r="BT313" i="6"/>
  <c r="BS313" i="6"/>
  <c r="BR313" i="6"/>
  <c r="BQ313" i="6"/>
  <c r="BP313" i="6"/>
  <c r="BO313" i="6"/>
  <c r="BN313" i="6"/>
  <c r="BM313" i="6"/>
  <c r="BL313" i="6"/>
  <c r="BK313" i="6"/>
  <c r="BJ313" i="6"/>
  <c r="BI313" i="6"/>
  <c r="BH313" i="6"/>
  <c r="BG313" i="6"/>
  <c r="BF313" i="6"/>
  <c r="BE313" i="6"/>
  <c r="BD313" i="6"/>
  <c r="BC313" i="6"/>
  <c r="BB313" i="6"/>
  <c r="BA313" i="6"/>
  <c r="AZ313" i="6"/>
  <c r="AY313" i="6"/>
  <c r="AX313" i="6"/>
  <c r="AW313" i="6"/>
  <c r="AV313" i="6"/>
  <c r="AU313" i="6"/>
  <c r="AT313" i="6"/>
  <c r="AS313" i="6"/>
  <c r="AR313" i="6"/>
  <c r="AQ313" i="6"/>
  <c r="AP313" i="6"/>
  <c r="AO313" i="6"/>
  <c r="AN313" i="6"/>
  <c r="AM313" i="6"/>
  <c r="AL313" i="6"/>
  <c r="AK313" i="6"/>
  <c r="AJ313" i="6"/>
  <c r="AI313" i="6"/>
  <c r="AH313" i="6"/>
  <c r="AG313" i="6"/>
  <c r="AF313" i="6"/>
  <c r="AE313" i="6"/>
  <c r="AD313" i="6"/>
  <c r="AC313" i="6"/>
  <c r="AB313" i="6"/>
  <c r="AA313" i="6"/>
  <c r="Z313" i="6"/>
  <c r="Y313" i="6"/>
  <c r="X313" i="6"/>
  <c r="W313" i="6"/>
  <c r="V313" i="6"/>
  <c r="U313" i="6"/>
  <c r="T313" i="6"/>
  <c r="S313" i="6"/>
  <c r="R313" i="6"/>
  <c r="Q313" i="6"/>
  <c r="P313" i="6"/>
  <c r="O313" i="6"/>
  <c r="N313" i="6"/>
  <c r="M313" i="6"/>
  <c r="L313" i="6"/>
  <c r="CA312" i="6"/>
  <c r="BZ312" i="6"/>
  <c r="BW312" i="6"/>
  <c r="BV312" i="6"/>
  <c r="BU312" i="6"/>
  <c r="BS312" i="6"/>
  <c r="BR312" i="6"/>
  <c r="BQ312" i="6"/>
  <c r="BP312" i="6"/>
  <c r="BO312" i="6"/>
  <c r="BN312" i="6"/>
  <c r="BM312" i="6"/>
  <c r="BL312" i="6"/>
  <c r="BK312" i="6"/>
  <c r="BJ312" i="6"/>
  <c r="BI312" i="6"/>
  <c r="BH312" i="6"/>
  <c r="BG312" i="6"/>
  <c r="BF312" i="6"/>
  <c r="BE312" i="6"/>
  <c r="BD312" i="6"/>
  <c r="BC312" i="6"/>
  <c r="BB312" i="6"/>
  <c r="BA312" i="6"/>
  <c r="AZ312" i="6"/>
  <c r="AY312" i="6"/>
  <c r="AX312" i="6"/>
  <c r="AW312" i="6"/>
  <c r="AV312" i="6"/>
  <c r="AU312" i="6"/>
  <c r="AT312" i="6"/>
  <c r="AS312" i="6"/>
  <c r="AR312" i="6"/>
  <c r="AQ312" i="6"/>
  <c r="AP312" i="6"/>
  <c r="AO312" i="6"/>
  <c r="AN312" i="6"/>
  <c r="AM312" i="6"/>
  <c r="AL312" i="6"/>
  <c r="AK312" i="6"/>
  <c r="AJ312" i="6"/>
  <c r="AI312" i="6"/>
  <c r="AH312" i="6"/>
  <c r="AG312" i="6"/>
  <c r="AF312" i="6"/>
  <c r="AE312" i="6"/>
  <c r="AD312" i="6"/>
  <c r="AC312" i="6"/>
  <c r="AB312" i="6"/>
  <c r="AA312" i="6"/>
  <c r="Z312" i="6"/>
  <c r="Y312" i="6"/>
  <c r="X312" i="6"/>
  <c r="W312" i="6"/>
  <c r="V312" i="6"/>
  <c r="U312" i="6"/>
  <c r="T312" i="6"/>
  <c r="S312" i="6"/>
  <c r="R312" i="6"/>
  <c r="Q312" i="6"/>
  <c r="P312" i="6"/>
  <c r="O312" i="6"/>
  <c r="N312" i="6"/>
  <c r="M312" i="6"/>
  <c r="L312" i="6"/>
  <c r="CA311" i="6"/>
  <c r="BZ311" i="6"/>
  <c r="BW311" i="6"/>
  <c r="BV311" i="6"/>
  <c r="BU311" i="6"/>
  <c r="BS311" i="6"/>
  <c r="BR311" i="6"/>
  <c r="BQ311" i="6"/>
  <c r="BP311" i="6"/>
  <c r="BN311" i="6"/>
  <c r="BM311" i="6"/>
  <c r="BL311" i="6"/>
  <c r="BK311" i="6"/>
  <c r="BI311" i="6"/>
  <c r="BH311" i="6"/>
  <c r="BG311" i="6"/>
  <c r="BF311" i="6"/>
  <c r="BD311" i="6"/>
  <c r="BC311" i="6"/>
  <c r="BB311" i="6"/>
  <c r="BA311" i="6"/>
  <c r="AY311" i="6"/>
  <c r="AX311" i="6"/>
  <c r="AW311" i="6"/>
  <c r="AV311" i="6"/>
  <c r="AT311" i="6"/>
  <c r="AS311" i="6"/>
  <c r="AR311" i="6"/>
  <c r="AQ311" i="6"/>
  <c r="AO311" i="6"/>
  <c r="AN311" i="6"/>
  <c r="AM311" i="6"/>
  <c r="AL311" i="6"/>
  <c r="AJ311" i="6"/>
  <c r="AI311" i="6"/>
  <c r="AH311" i="6"/>
  <c r="AG311" i="6"/>
  <c r="AE311" i="6"/>
  <c r="AD311" i="6"/>
  <c r="AC311" i="6"/>
  <c r="AB311" i="6"/>
  <c r="Z311" i="6"/>
  <c r="Y311" i="6"/>
  <c r="X311" i="6"/>
  <c r="W311" i="6"/>
  <c r="U311" i="6"/>
  <c r="T311" i="6"/>
  <c r="S311" i="6"/>
  <c r="R311" i="6"/>
  <c r="P311" i="6"/>
  <c r="O311" i="6"/>
  <c r="N311" i="6"/>
  <c r="M311" i="6"/>
  <c r="CA310" i="6"/>
  <c r="BZ310" i="6"/>
  <c r="BX310" i="6"/>
  <c r="BW310" i="6"/>
  <c r="BV310" i="6"/>
  <c r="BU310" i="6"/>
  <c r="BT310" i="6"/>
  <c r="BS310" i="6"/>
  <c r="BR310" i="6"/>
  <c r="BQ310" i="6"/>
  <c r="BP310" i="6"/>
  <c r="BO310" i="6"/>
  <c r="BN310" i="6"/>
  <c r="BM310" i="6"/>
  <c r="BL310" i="6"/>
  <c r="BK310" i="6"/>
  <c r="BJ310" i="6"/>
  <c r="BI310" i="6"/>
  <c r="BH310" i="6"/>
  <c r="BG310" i="6"/>
  <c r="BF310" i="6"/>
  <c r="BE310" i="6"/>
  <c r="BD310" i="6"/>
  <c r="BC310" i="6"/>
  <c r="BB310" i="6"/>
  <c r="BA310" i="6"/>
  <c r="AZ310" i="6"/>
  <c r="AY310" i="6"/>
  <c r="AX310" i="6"/>
  <c r="AW310" i="6"/>
  <c r="AV310" i="6"/>
  <c r="AU310" i="6"/>
  <c r="AT310" i="6"/>
  <c r="AS310" i="6"/>
  <c r="AR310" i="6"/>
  <c r="AQ310" i="6"/>
  <c r="AP310" i="6"/>
  <c r="AO310" i="6"/>
  <c r="AN310" i="6"/>
  <c r="AM310" i="6"/>
  <c r="AL310" i="6"/>
  <c r="AK310" i="6"/>
  <c r="AJ310" i="6"/>
  <c r="AI310" i="6"/>
  <c r="AH310" i="6"/>
  <c r="AG310" i="6"/>
  <c r="AF310" i="6"/>
  <c r="AE310" i="6"/>
  <c r="AD310" i="6"/>
  <c r="AC310" i="6"/>
  <c r="AB310" i="6"/>
  <c r="AA310" i="6"/>
  <c r="Z310" i="6"/>
  <c r="Y310" i="6"/>
  <c r="X310" i="6"/>
  <c r="W310" i="6"/>
  <c r="V310" i="6"/>
  <c r="U310" i="6"/>
  <c r="T310" i="6"/>
  <c r="S310" i="6"/>
  <c r="R310" i="6"/>
  <c r="Q310" i="6"/>
  <c r="P310" i="6"/>
  <c r="O310" i="6"/>
  <c r="N310" i="6"/>
  <c r="M310" i="6"/>
  <c r="L310" i="6"/>
  <c r="CA309" i="6"/>
  <c r="BZ309" i="6"/>
  <c r="BW309" i="6"/>
  <c r="BV309" i="6"/>
  <c r="BU309" i="6"/>
  <c r="BS309" i="6"/>
  <c r="BR309" i="6"/>
  <c r="BQ309" i="6"/>
  <c r="BP309" i="6"/>
  <c r="BO309" i="6"/>
  <c r="BN309" i="6"/>
  <c r="BM309" i="6"/>
  <c r="BL309" i="6"/>
  <c r="BK309" i="6"/>
  <c r="BJ309" i="6"/>
  <c r="BI309" i="6"/>
  <c r="BH309" i="6"/>
  <c r="BG309" i="6"/>
  <c r="BF309" i="6"/>
  <c r="BE309" i="6"/>
  <c r="BD309" i="6"/>
  <c r="BC309" i="6"/>
  <c r="BB309" i="6"/>
  <c r="BA309" i="6"/>
  <c r="AZ309" i="6"/>
  <c r="AY309" i="6"/>
  <c r="AX309" i="6"/>
  <c r="AW309" i="6"/>
  <c r="AV309" i="6"/>
  <c r="AU309" i="6"/>
  <c r="AT309" i="6"/>
  <c r="AS309" i="6"/>
  <c r="AR309" i="6"/>
  <c r="AQ309" i="6"/>
  <c r="AP309" i="6"/>
  <c r="AO309" i="6"/>
  <c r="AN309" i="6"/>
  <c r="AM309" i="6"/>
  <c r="AL309" i="6"/>
  <c r="AK309" i="6"/>
  <c r="AJ309" i="6"/>
  <c r="AI309" i="6"/>
  <c r="AH309" i="6"/>
  <c r="AG309" i="6"/>
  <c r="AF309" i="6"/>
  <c r="AE309" i="6"/>
  <c r="AD309" i="6"/>
  <c r="AC309" i="6"/>
  <c r="AB309" i="6"/>
  <c r="AA309" i="6"/>
  <c r="Z309" i="6"/>
  <c r="Y309" i="6"/>
  <c r="X309" i="6"/>
  <c r="W309" i="6"/>
  <c r="V309" i="6"/>
  <c r="U309" i="6"/>
  <c r="T309" i="6"/>
  <c r="S309" i="6"/>
  <c r="R309" i="6"/>
  <c r="Q309" i="6"/>
  <c r="P309" i="6"/>
  <c r="O309" i="6"/>
  <c r="N309" i="6"/>
  <c r="M309" i="6"/>
  <c r="L309" i="6"/>
  <c r="CA308" i="6"/>
  <c r="BZ308" i="6"/>
  <c r="BW308" i="6"/>
  <c r="BV308" i="6"/>
  <c r="BU308" i="6"/>
  <c r="BS308" i="6"/>
  <c r="BR308" i="6"/>
  <c r="BQ308" i="6"/>
  <c r="BP308" i="6"/>
  <c r="BN308" i="6"/>
  <c r="BM308" i="6"/>
  <c r="BL308" i="6"/>
  <c r="BK308" i="6"/>
  <c r="BI308" i="6"/>
  <c r="BH308" i="6"/>
  <c r="BG308" i="6"/>
  <c r="BF308" i="6"/>
  <c r="BD308" i="6"/>
  <c r="BC308" i="6"/>
  <c r="BB308" i="6"/>
  <c r="BA308" i="6"/>
  <c r="AY308" i="6"/>
  <c r="AX308" i="6"/>
  <c r="AW308" i="6"/>
  <c r="AV308" i="6"/>
  <c r="AT308" i="6"/>
  <c r="AS308" i="6"/>
  <c r="AR308" i="6"/>
  <c r="AQ308" i="6"/>
  <c r="AO308" i="6"/>
  <c r="AN308" i="6"/>
  <c r="AM308" i="6"/>
  <c r="AL308" i="6"/>
  <c r="AJ308" i="6"/>
  <c r="AI308" i="6"/>
  <c r="AH308" i="6"/>
  <c r="AG308" i="6"/>
  <c r="AE308" i="6"/>
  <c r="AD308" i="6"/>
  <c r="AC308" i="6"/>
  <c r="AB308" i="6"/>
  <c r="Z308" i="6"/>
  <c r="Y308" i="6"/>
  <c r="X308" i="6"/>
  <c r="W308" i="6"/>
  <c r="U308" i="6"/>
  <c r="T308" i="6"/>
  <c r="S308" i="6"/>
  <c r="R308" i="6"/>
  <c r="P308" i="6"/>
  <c r="O308" i="6"/>
  <c r="N308" i="6"/>
  <c r="M308" i="6"/>
  <c r="CA307" i="6"/>
  <c r="BZ307" i="6"/>
  <c r="BX307" i="6"/>
  <c r="BW307" i="6"/>
  <c r="BV307" i="6"/>
  <c r="BU307" i="6"/>
  <c r="BT307" i="6"/>
  <c r="BS307" i="6"/>
  <c r="BR307" i="6"/>
  <c r="BQ307" i="6"/>
  <c r="BP307" i="6"/>
  <c r="BO307" i="6"/>
  <c r="BN307" i="6"/>
  <c r="BM307" i="6"/>
  <c r="BL307" i="6"/>
  <c r="BK307" i="6"/>
  <c r="BJ307" i="6"/>
  <c r="BI307" i="6"/>
  <c r="BH307" i="6"/>
  <c r="BG307" i="6"/>
  <c r="BF307" i="6"/>
  <c r="BE307" i="6"/>
  <c r="BD307" i="6"/>
  <c r="BC307" i="6"/>
  <c r="BB307" i="6"/>
  <c r="BA307" i="6"/>
  <c r="AZ307" i="6"/>
  <c r="AY307" i="6"/>
  <c r="AX307" i="6"/>
  <c r="AW307" i="6"/>
  <c r="AV307" i="6"/>
  <c r="AU307" i="6"/>
  <c r="AT307" i="6"/>
  <c r="AS307" i="6"/>
  <c r="AR307" i="6"/>
  <c r="AQ307" i="6"/>
  <c r="AP307" i="6"/>
  <c r="AO307" i="6"/>
  <c r="AN307" i="6"/>
  <c r="AM307" i="6"/>
  <c r="AL307" i="6"/>
  <c r="AK307" i="6"/>
  <c r="AJ307" i="6"/>
  <c r="AI307" i="6"/>
  <c r="AH307" i="6"/>
  <c r="AG307" i="6"/>
  <c r="AF307" i="6"/>
  <c r="AE307" i="6"/>
  <c r="AD307" i="6"/>
  <c r="AC307" i="6"/>
  <c r="AB307" i="6"/>
  <c r="AA307" i="6"/>
  <c r="Z307" i="6"/>
  <c r="Y307" i="6"/>
  <c r="X307" i="6"/>
  <c r="W307" i="6"/>
  <c r="V307" i="6"/>
  <c r="U307" i="6"/>
  <c r="T307" i="6"/>
  <c r="S307" i="6"/>
  <c r="R307" i="6"/>
  <c r="Q307" i="6"/>
  <c r="P307" i="6"/>
  <c r="O307" i="6"/>
  <c r="N307" i="6"/>
  <c r="M307" i="6"/>
  <c r="L307" i="6"/>
  <c r="CA306" i="6"/>
  <c r="BZ306" i="6"/>
  <c r="BW306" i="6"/>
  <c r="BV306" i="6"/>
  <c r="BU306" i="6"/>
  <c r="BS306" i="6"/>
  <c r="BR306" i="6"/>
  <c r="BQ306" i="6"/>
  <c r="BP306" i="6"/>
  <c r="BO306" i="6"/>
  <c r="BN306" i="6"/>
  <c r="BM306" i="6"/>
  <c r="BL306" i="6"/>
  <c r="BK306" i="6"/>
  <c r="BJ306" i="6"/>
  <c r="BI306" i="6"/>
  <c r="BH306" i="6"/>
  <c r="BG306" i="6"/>
  <c r="BF306" i="6"/>
  <c r="BE306" i="6"/>
  <c r="BD306" i="6"/>
  <c r="BC306" i="6"/>
  <c r="BB306" i="6"/>
  <c r="BA306" i="6"/>
  <c r="AZ306" i="6"/>
  <c r="AY306" i="6"/>
  <c r="AX306" i="6"/>
  <c r="AW306" i="6"/>
  <c r="AV306" i="6"/>
  <c r="AU306" i="6"/>
  <c r="AT306" i="6"/>
  <c r="AS306" i="6"/>
  <c r="AR306" i="6"/>
  <c r="AQ306" i="6"/>
  <c r="AP306" i="6"/>
  <c r="AO306" i="6"/>
  <c r="AN306" i="6"/>
  <c r="AM306" i="6"/>
  <c r="AL306" i="6"/>
  <c r="AK306" i="6"/>
  <c r="AJ306" i="6"/>
  <c r="AI306" i="6"/>
  <c r="AH306" i="6"/>
  <c r="AG306" i="6"/>
  <c r="AF306" i="6"/>
  <c r="AE306" i="6"/>
  <c r="AD306" i="6"/>
  <c r="AC306" i="6"/>
  <c r="AB306" i="6"/>
  <c r="AA306" i="6"/>
  <c r="Z306" i="6"/>
  <c r="Y306" i="6"/>
  <c r="X306" i="6"/>
  <c r="W306" i="6"/>
  <c r="V306" i="6"/>
  <c r="U306" i="6"/>
  <c r="T306" i="6"/>
  <c r="S306" i="6"/>
  <c r="R306" i="6"/>
  <c r="Q306" i="6"/>
  <c r="P306" i="6"/>
  <c r="O306" i="6"/>
  <c r="N306" i="6"/>
  <c r="M306" i="6"/>
  <c r="L306" i="6"/>
  <c r="CA305" i="6"/>
  <c r="BZ305" i="6"/>
  <c r="BW305" i="6"/>
  <c r="BV305" i="6"/>
  <c r="BU305" i="6"/>
  <c r="BS305" i="6"/>
  <c r="BR305" i="6"/>
  <c r="BQ305" i="6"/>
  <c r="BP305" i="6"/>
  <c r="BN305" i="6"/>
  <c r="BM305" i="6"/>
  <c r="BL305" i="6"/>
  <c r="BK305" i="6"/>
  <c r="BI305" i="6"/>
  <c r="BH305" i="6"/>
  <c r="BG305" i="6"/>
  <c r="BF305" i="6"/>
  <c r="BD305" i="6"/>
  <c r="BC305" i="6"/>
  <c r="BB305" i="6"/>
  <c r="BA305" i="6"/>
  <c r="AY305" i="6"/>
  <c r="AX305" i="6"/>
  <c r="AW305" i="6"/>
  <c r="AV305" i="6"/>
  <c r="AT305" i="6"/>
  <c r="AS305" i="6"/>
  <c r="AR305" i="6"/>
  <c r="AQ305" i="6"/>
  <c r="AO305" i="6"/>
  <c r="AN305" i="6"/>
  <c r="AM305" i="6"/>
  <c r="AL305" i="6"/>
  <c r="AJ305" i="6"/>
  <c r="AI305" i="6"/>
  <c r="AH305" i="6"/>
  <c r="AG305" i="6"/>
  <c r="AE305" i="6"/>
  <c r="AD305" i="6"/>
  <c r="AC305" i="6"/>
  <c r="AB305" i="6"/>
  <c r="Z305" i="6"/>
  <c r="Y305" i="6"/>
  <c r="X305" i="6"/>
  <c r="W305" i="6"/>
  <c r="U305" i="6"/>
  <c r="T305" i="6"/>
  <c r="S305" i="6"/>
  <c r="R305" i="6"/>
  <c r="P305" i="6"/>
  <c r="O305" i="6"/>
  <c r="N305" i="6"/>
  <c r="M305" i="6"/>
  <c r="CA304" i="6"/>
  <c r="BZ304" i="6"/>
  <c r="BX304" i="6"/>
  <c r="BW304" i="6"/>
  <c r="BV304" i="6"/>
  <c r="BU304" i="6"/>
  <c r="BT304" i="6"/>
  <c r="BS304" i="6"/>
  <c r="BR304" i="6"/>
  <c r="BQ304" i="6"/>
  <c r="BP304" i="6"/>
  <c r="BO304" i="6"/>
  <c r="BN304" i="6"/>
  <c r="BM304" i="6"/>
  <c r="BL304" i="6"/>
  <c r="BK304" i="6"/>
  <c r="BJ304" i="6"/>
  <c r="BI304" i="6"/>
  <c r="BH304" i="6"/>
  <c r="BG304" i="6"/>
  <c r="BF304" i="6"/>
  <c r="BE304" i="6"/>
  <c r="BD304" i="6"/>
  <c r="BC304" i="6"/>
  <c r="BB304" i="6"/>
  <c r="BA304" i="6"/>
  <c r="AZ304" i="6"/>
  <c r="AY304" i="6"/>
  <c r="AX304" i="6"/>
  <c r="AW304" i="6"/>
  <c r="AV304" i="6"/>
  <c r="AU304" i="6"/>
  <c r="AT304" i="6"/>
  <c r="AS304" i="6"/>
  <c r="AR304" i="6"/>
  <c r="AQ304" i="6"/>
  <c r="AP304" i="6"/>
  <c r="AO304" i="6"/>
  <c r="AN304" i="6"/>
  <c r="AM304" i="6"/>
  <c r="AL304" i="6"/>
  <c r="AK304" i="6"/>
  <c r="AJ304" i="6"/>
  <c r="AI304" i="6"/>
  <c r="AH304" i="6"/>
  <c r="AG304" i="6"/>
  <c r="AF304" i="6"/>
  <c r="AE304" i="6"/>
  <c r="AD304" i="6"/>
  <c r="AC304" i="6"/>
  <c r="AB304" i="6"/>
  <c r="AA304" i="6"/>
  <c r="Z304" i="6"/>
  <c r="Y304" i="6"/>
  <c r="X304" i="6"/>
  <c r="W304" i="6"/>
  <c r="V304" i="6"/>
  <c r="U304" i="6"/>
  <c r="T304" i="6"/>
  <c r="S304" i="6"/>
  <c r="R304" i="6"/>
  <c r="Q304" i="6"/>
  <c r="P304" i="6"/>
  <c r="O304" i="6"/>
  <c r="N304" i="6"/>
  <c r="M304" i="6"/>
  <c r="L304" i="6"/>
  <c r="CA303" i="6"/>
  <c r="BZ303" i="6"/>
  <c r="BW303" i="6"/>
  <c r="BV303" i="6"/>
  <c r="BU303" i="6"/>
  <c r="BS303" i="6"/>
  <c r="BR303" i="6"/>
  <c r="BQ303" i="6"/>
  <c r="BP303" i="6"/>
  <c r="BO303" i="6"/>
  <c r="BN303" i="6"/>
  <c r="BM303" i="6"/>
  <c r="BL303" i="6"/>
  <c r="BK303" i="6"/>
  <c r="BJ303" i="6"/>
  <c r="BI303" i="6"/>
  <c r="BH303" i="6"/>
  <c r="BG303" i="6"/>
  <c r="BF303" i="6"/>
  <c r="BE303" i="6"/>
  <c r="BD303" i="6"/>
  <c r="BC303" i="6"/>
  <c r="BB303" i="6"/>
  <c r="BA303" i="6"/>
  <c r="AZ303" i="6"/>
  <c r="AY303" i="6"/>
  <c r="AX303" i="6"/>
  <c r="AW303" i="6"/>
  <c r="AV303" i="6"/>
  <c r="AU303" i="6"/>
  <c r="AT303" i="6"/>
  <c r="AS303" i="6"/>
  <c r="AR303" i="6"/>
  <c r="AQ303" i="6"/>
  <c r="AP303" i="6"/>
  <c r="AO303" i="6"/>
  <c r="AN303" i="6"/>
  <c r="AM303" i="6"/>
  <c r="AL303" i="6"/>
  <c r="AK303" i="6"/>
  <c r="AJ303" i="6"/>
  <c r="AI303" i="6"/>
  <c r="AH303" i="6"/>
  <c r="AG303" i="6"/>
  <c r="AF303" i="6"/>
  <c r="AE303" i="6"/>
  <c r="AD303" i="6"/>
  <c r="AC303" i="6"/>
  <c r="AB303" i="6"/>
  <c r="AA303" i="6"/>
  <c r="Z303" i="6"/>
  <c r="Y303" i="6"/>
  <c r="X303" i="6"/>
  <c r="W303" i="6"/>
  <c r="V303" i="6"/>
  <c r="U303" i="6"/>
  <c r="T303" i="6"/>
  <c r="S303" i="6"/>
  <c r="R303" i="6"/>
  <c r="Q303" i="6"/>
  <c r="P303" i="6"/>
  <c r="O303" i="6"/>
  <c r="N303" i="6"/>
  <c r="M303" i="6"/>
  <c r="L303" i="6"/>
  <c r="CA302" i="6"/>
  <c r="BZ302" i="6"/>
  <c r="BW302" i="6"/>
  <c r="BV302" i="6"/>
  <c r="BU302" i="6"/>
  <c r="BS302" i="6"/>
  <c r="BR302" i="6"/>
  <c r="BQ302" i="6"/>
  <c r="BP302" i="6"/>
  <c r="BN302" i="6"/>
  <c r="BM302" i="6"/>
  <c r="BL302" i="6"/>
  <c r="BK302" i="6"/>
  <c r="BI302" i="6"/>
  <c r="BH302" i="6"/>
  <c r="BG302" i="6"/>
  <c r="BF302" i="6"/>
  <c r="BD302" i="6"/>
  <c r="BC302" i="6"/>
  <c r="BB302" i="6"/>
  <c r="BA302" i="6"/>
  <c r="AY302" i="6"/>
  <c r="AX302" i="6"/>
  <c r="AW302" i="6"/>
  <c r="AV302" i="6"/>
  <c r="AT302" i="6"/>
  <c r="AS302" i="6"/>
  <c r="AR302" i="6"/>
  <c r="AQ302" i="6"/>
  <c r="AO302" i="6"/>
  <c r="AN302" i="6"/>
  <c r="AM302" i="6"/>
  <c r="AL302" i="6"/>
  <c r="AJ302" i="6"/>
  <c r="AI302" i="6"/>
  <c r="AH302" i="6"/>
  <c r="AG302" i="6"/>
  <c r="AE302" i="6"/>
  <c r="AD302" i="6"/>
  <c r="AC302" i="6"/>
  <c r="AB302" i="6"/>
  <c r="Z302" i="6"/>
  <c r="Y302" i="6"/>
  <c r="X302" i="6"/>
  <c r="W302" i="6"/>
  <c r="U302" i="6"/>
  <c r="T302" i="6"/>
  <c r="S302" i="6"/>
  <c r="R302" i="6"/>
  <c r="P302" i="6"/>
  <c r="O302" i="6"/>
  <c r="N302" i="6"/>
  <c r="M302" i="6"/>
  <c r="CA301" i="6"/>
  <c r="BZ301" i="6"/>
  <c r="BX301" i="6"/>
  <c r="BW301" i="6"/>
  <c r="BV301" i="6"/>
  <c r="BU301" i="6"/>
  <c r="BT301" i="6"/>
  <c r="BS301" i="6"/>
  <c r="BR301" i="6"/>
  <c r="BQ301" i="6"/>
  <c r="BP301" i="6"/>
  <c r="BO301" i="6"/>
  <c r="BN301" i="6"/>
  <c r="BM301" i="6"/>
  <c r="BL301" i="6"/>
  <c r="BK301" i="6"/>
  <c r="BJ301" i="6"/>
  <c r="BI301" i="6"/>
  <c r="BH301" i="6"/>
  <c r="BG301" i="6"/>
  <c r="BF301" i="6"/>
  <c r="BE301" i="6"/>
  <c r="BD301" i="6"/>
  <c r="BC301" i="6"/>
  <c r="BB301" i="6"/>
  <c r="BA301" i="6"/>
  <c r="AZ301" i="6"/>
  <c r="AY301" i="6"/>
  <c r="AX301" i="6"/>
  <c r="AW301" i="6"/>
  <c r="AV301" i="6"/>
  <c r="AU301" i="6"/>
  <c r="AT301" i="6"/>
  <c r="AS301" i="6"/>
  <c r="AR301" i="6"/>
  <c r="AQ301" i="6"/>
  <c r="AP301" i="6"/>
  <c r="AO301" i="6"/>
  <c r="AN301" i="6"/>
  <c r="AM301" i="6"/>
  <c r="AL301" i="6"/>
  <c r="AK301" i="6"/>
  <c r="AJ301" i="6"/>
  <c r="AI301" i="6"/>
  <c r="AH301" i="6"/>
  <c r="AG301" i="6"/>
  <c r="AF301" i="6"/>
  <c r="AE301" i="6"/>
  <c r="AD301" i="6"/>
  <c r="AC301" i="6"/>
  <c r="AB301" i="6"/>
  <c r="AA301" i="6"/>
  <c r="Z301" i="6"/>
  <c r="Y301" i="6"/>
  <c r="X301" i="6"/>
  <c r="W301" i="6"/>
  <c r="V301" i="6"/>
  <c r="U301" i="6"/>
  <c r="T301" i="6"/>
  <c r="S301" i="6"/>
  <c r="R301" i="6"/>
  <c r="Q301" i="6"/>
  <c r="P301" i="6"/>
  <c r="O301" i="6"/>
  <c r="N301" i="6"/>
  <c r="M301" i="6"/>
  <c r="L301" i="6"/>
  <c r="CA300" i="6"/>
  <c r="BZ300" i="6"/>
  <c r="BW300" i="6"/>
  <c r="BV300" i="6"/>
  <c r="BU300" i="6"/>
  <c r="BS300" i="6"/>
  <c r="BR300" i="6"/>
  <c r="BQ300" i="6"/>
  <c r="BP300" i="6"/>
  <c r="BO300" i="6"/>
  <c r="BN300" i="6"/>
  <c r="BM300" i="6"/>
  <c r="BL300" i="6"/>
  <c r="BK300" i="6"/>
  <c r="BJ300" i="6"/>
  <c r="BI300" i="6"/>
  <c r="BH300" i="6"/>
  <c r="BG300" i="6"/>
  <c r="BF300" i="6"/>
  <c r="BE300" i="6"/>
  <c r="BD300" i="6"/>
  <c r="BC300" i="6"/>
  <c r="BB300" i="6"/>
  <c r="BA300" i="6"/>
  <c r="AZ300" i="6"/>
  <c r="AY300" i="6"/>
  <c r="AX300" i="6"/>
  <c r="AW300" i="6"/>
  <c r="AV300" i="6"/>
  <c r="AU300" i="6"/>
  <c r="AT300" i="6"/>
  <c r="AS300" i="6"/>
  <c r="AR300" i="6"/>
  <c r="AQ300" i="6"/>
  <c r="AP300" i="6"/>
  <c r="AO300" i="6"/>
  <c r="AN300" i="6"/>
  <c r="AM300" i="6"/>
  <c r="AL300" i="6"/>
  <c r="AK300" i="6"/>
  <c r="AJ300" i="6"/>
  <c r="AI300" i="6"/>
  <c r="AH300" i="6"/>
  <c r="AG300" i="6"/>
  <c r="AF300" i="6"/>
  <c r="AE300" i="6"/>
  <c r="AD300" i="6"/>
  <c r="AC300" i="6"/>
  <c r="AB300" i="6"/>
  <c r="AA300" i="6"/>
  <c r="Z300" i="6"/>
  <c r="Y300" i="6"/>
  <c r="X300" i="6"/>
  <c r="W300" i="6"/>
  <c r="V300" i="6"/>
  <c r="U300" i="6"/>
  <c r="T300" i="6"/>
  <c r="S300" i="6"/>
  <c r="R300" i="6"/>
  <c r="Q300" i="6"/>
  <c r="P300" i="6"/>
  <c r="O300" i="6"/>
  <c r="N300" i="6"/>
  <c r="M300" i="6"/>
  <c r="L300" i="6"/>
  <c r="CA299" i="6"/>
  <c r="BZ299" i="6"/>
  <c r="BW299" i="6"/>
  <c r="BV299" i="6"/>
  <c r="BU299" i="6"/>
  <c r="BS299" i="6"/>
  <c r="BR299" i="6"/>
  <c r="BQ299" i="6"/>
  <c r="BP299" i="6"/>
  <c r="BN299" i="6"/>
  <c r="BM299" i="6"/>
  <c r="BL299" i="6"/>
  <c r="BK299" i="6"/>
  <c r="BI299" i="6"/>
  <c r="BH299" i="6"/>
  <c r="BG299" i="6"/>
  <c r="BF299" i="6"/>
  <c r="BD299" i="6"/>
  <c r="BC299" i="6"/>
  <c r="BB299" i="6"/>
  <c r="BA299" i="6"/>
  <c r="AY299" i="6"/>
  <c r="AX299" i="6"/>
  <c r="AW299" i="6"/>
  <c r="AV299" i="6"/>
  <c r="AT299" i="6"/>
  <c r="AS299" i="6"/>
  <c r="AR299" i="6"/>
  <c r="AQ299" i="6"/>
  <c r="AO299" i="6"/>
  <c r="AN299" i="6"/>
  <c r="AM299" i="6"/>
  <c r="AL299" i="6"/>
  <c r="AJ299" i="6"/>
  <c r="AI299" i="6"/>
  <c r="AH299" i="6"/>
  <c r="AG299" i="6"/>
  <c r="AE299" i="6"/>
  <c r="AD299" i="6"/>
  <c r="AC299" i="6"/>
  <c r="AB299" i="6"/>
  <c r="Z299" i="6"/>
  <c r="Y299" i="6"/>
  <c r="X299" i="6"/>
  <c r="W299" i="6"/>
  <c r="U299" i="6"/>
  <c r="T299" i="6"/>
  <c r="S299" i="6"/>
  <c r="R299" i="6"/>
  <c r="P299" i="6"/>
  <c r="O299" i="6"/>
  <c r="N299" i="6"/>
  <c r="CA298" i="6"/>
  <c r="BZ298" i="6"/>
  <c r="BX298" i="6"/>
  <c r="BW298" i="6"/>
  <c r="BV298" i="6"/>
  <c r="BU298" i="6"/>
  <c r="BT298" i="6"/>
  <c r="BS298" i="6"/>
  <c r="BR298" i="6"/>
  <c r="BQ298" i="6"/>
  <c r="BP298" i="6"/>
  <c r="BO298" i="6"/>
  <c r="BN298" i="6"/>
  <c r="BM298" i="6"/>
  <c r="BL298" i="6"/>
  <c r="BK298" i="6"/>
  <c r="BJ298" i="6"/>
  <c r="BI298" i="6"/>
  <c r="BH298" i="6"/>
  <c r="BG298" i="6"/>
  <c r="BF298" i="6"/>
  <c r="BE298" i="6"/>
  <c r="BD298" i="6"/>
  <c r="BC298" i="6"/>
  <c r="BB298" i="6"/>
  <c r="BA298" i="6"/>
  <c r="AZ298" i="6"/>
  <c r="AY298" i="6"/>
  <c r="AX298" i="6"/>
  <c r="AW298" i="6"/>
  <c r="AV298" i="6"/>
  <c r="AU298" i="6"/>
  <c r="AT298" i="6"/>
  <c r="AS298" i="6"/>
  <c r="AR298" i="6"/>
  <c r="AQ298" i="6"/>
  <c r="AP298" i="6"/>
  <c r="AO298" i="6"/>
  <c r="AN298" i="6"/>
  <c r="AM298" i="6"/>
  <c r="AL298" i="6"/>
  <c r="AK298" i="6"/>
  <c r="AJ298" i="6"/>
  <c r="AI298" i="6"/>
  <c r="AH298" i="6"/>
  <c r="AG298" i="6"/>
  <c r="AF298" i="6"/>
  <c r="AE298" i="6"/>
  <c r="AD298" i="6"/>
  <c r="AC298" i="6"/>
  <c r="AB298" i="6"/>
  <c r="AA298" i="6"/>
  <c r="Z298" i="6"/>
  <c r="Y298" i="6"/>
  <c r="X298" i="6"/>
  <c r="W298" i="6"/>
  <c r="V298" i="6"/>
  <c r="U298" i="6"/>
  <c r="T298" i="6"/>
  <c r="S298" i="6"/>
  <c r="R298" i="6"/>
  <c r="Q298" i="6"/>
  <c r="P298" i="6"/>
  <c r="O298" i="6"/>
  <c r="N298" i="6"/>
  <c r="M298" i="6"/>
  <c r="L298" i="6"/>
  <c r="CA297" i="6"/>
  <c r="BZ297" i="6"/>
  <c r="BW297" i="6"/>
  <c r="BV297" i="6"/>
  <c r="BU297" i="6"/>
  <c r="BS297" i="6"/>
  <c r="BR297" i="6"/>
  <c r="BQ297" i="6"/>
  <c r="BP297" i="6"/>
  <c r="BO297" i="6"/>
  <c r="BN297" i="6"/>
  <c r="BM297" i="6"/>
  <c r="BL297" i="6"/>
  <c r="BK297" i="6"/>
  <c r="BJ297" i="6"/>
  <c r="BI297" i="6"/>
  <c r="BH297" i="6"/>
  <c r="BG297" i="6"/>
  <c r="BF297" i="6"/>
  <c r="BE297" i="6"/>
  <c r="BD297" i="6"/>
  <c r="BC297" i="6"/>
  <c r="BB297" i="6"/>
  <c r="BA297" i="6"/>
  <c r="AZ297" i="6"/>
  <c r="AY297" i="6"/>
  <c r="AX297" i="6"/>
  <c r="AW297" i="6"/>
  <c r="AV297" i="6"/>
  <c r="AU297" i="6"/>
  <c r="AT297" i="6"/>
  <c r="AS297" i="6"/>
  <c r="AR297" i="6"/>
  <c r="AQ297" i="6"/>
  <c r="AP297" i="6"/>
  <c r="AO297" i="6"/>
  <c r="AN297" i="6"/>
  <c r="AM297" i="6"/>
  <c r="AL297" i="6"/>
  <c r="AK297" i="6"/>
  <c r="AJ297" i="6"/>
  <c r="AI297" i="6"/>
  <c r="AH297" i="6"/>
  <c r="AG297" i="6"/>
  <c r="AF297" i="6"/>
  <c r="AE297" i="6"/>
  <c r="AD297" i="6"/>
  <c r="AC297" i="6"/>
  <c r="AB297" i="6"/>
  <c r="AA297" i="6"/>
  <c r="Z297" i="6"/>
  <c r="Y297" i="6"/>
  <c r="X297" i="6"/>
  <c r="W297" i="6"/>
  <c r="V297" i="6"/>
  <c r="U297" i="6"/>
  <c r="T297" i="6"/>
  <c r="S297" i="6"/>
  <c r="R297" i="6"/>
  <c r="Q297" i="6"/>
  <c r="P297" i="6"/>
  <c r="O297" i="6"/>
  <c r="N297" i="6"/>
  <c r="M297" i="6"/>
  <c r="L297" i="6"/>
  <c r="CA296" i="6"/>
  <c r="BZ296" i="6"/>
  <c r="BW296" i="6"/>
  <c r="BV296" i="6"/>
  <c r="BU296" i="6"/>
  <c r="BS296" i="6"/>
  <c r="BR296" i="6"/>
  <c r="BQ296" i="6"/>
  <c r="BP296" i="6"/>
  <c r="BN296" i="6"/>
  <c r="BM296" i="6"/>
  <c r="BL296" i="6"/>
  <c r="BK296" i="6"/>
  <c r="BI296" i="6"/>
  <c r="BH296" i="6"/>
  <c r="BG296" i="6"/>
  <c r="BF296" i="6"/>
  <c r="BD296" i="6"/>
  <c r="BC296" i="6"/>
  <c r="BB296" i="6"/>
  <c r="BA296" i="6"/>
  <c r="AY296" i="6"/>
  <c r="AX296" i="6"/>
  <c r="AW296" i="6"/>
  <c r="AV296" i="6"/>
  <c r="AT296" i="6"/>
  <c r="AS296" i="6"/>
  <c r="AR296" i="6"/>
  <c r="AQ296" i="6"/>
  <c r="AO296" i="6"/>
  <c r="AN296" i="6"/>
  <c r="AM296" i="6"/>
  <c r="AL296" i="6"/>
  <c r="AJ296" i="6"/>
  <c r="AI296" i="6"/>
  <c r="AH296" i="6"/>
  <c r="AG296" i="6"/>
  <c r="AE296" i="6"/>
  <c r="AD296" i="6"/>
  <c r="AC296" i="6"/>
  <c r="AB296" i="6"/>
  <c r="Z296" i="6"/>
  <c r="Y296" i="6"/>
  <c r="X296" i="6"/>
  <c r="W296" i="6"/>
  <c r="U296" i="6"/>
  <c r="T296" i="6"/>
  <c r="S296" i="6"/>
  <c r="R296" i="6"/>
  <c r="P296" i="6"/>
  <c r="O296" i="6"/>
  <c r="N296" i="6"/>
  <c r="M296" i="6"/>
  <c r="CA295" i="6"/>
  <c r="BZ295" i="6"/>
  <c r="BX295" i="6"/>
  <c r="BW295" i="6"/>
  <c r="BV295" i="6"/>
  <c r="BU295" i="6"/>
  <c r="BT295" i="6"/>
  <c r="BS295" i="6"/>
  <c r="BR295" i="6"/>
  <c r="BQ295" i="6"/>
  <c r="BP295" i="6"/>
  <c r="BO295" i="6"/>
  <c r="BN295" i="6"/>
  <c r="BM295" i="6"/>
  <c r="BL295" i="6"/>
  <c r="BK295" i="6"/>
  <c r="BJ295" i="6"/>
  <c r="BI295" i="6"/>
  <c r="BH295" i="6"/>
  <c r="BG295" i="6"/>
  <c r="BF295" i="6"/>
  <c r="BE295" i="6"/>
  <c r="BD295" i="6"/>
  <c r="BC295" i="6"/>
  <c r="BB295" i="6"/>
  <c r="BA295" i="6"/>
  <c r="AZ295" i="6"/>
  <c r="AY295" i="6"/>
  <c r="AX295" i="6"/>
  <c r="AW295" i="6"/>
  <c r="AV295" i="6"/>
  <c r="AU295" i="6"/>
  <c r="AT295" i="6"/>
  <c r="AS295" i="6"/>
  <c r="AR295" i="6"/>
  <c r="AQ295" i="6"/>
  <c r="AP295" i="6"/>
  <c r="AO295" i="6"/>
  <c r="AN295" i="6"/>
  <c r="AM295" i="6"/>
  <c r="AL295" i="6"/>
  <c r="AK295" i="6"/>
  <c r="AJ295" i="6"/>
  <c r="AI295" i="6"/>
  <c r="AH295" i="6"/>
  <c r="AG295" i="6"/>
  <c r="AF295" i="6"/>
  <c r="AE295" i="6"/>
  <c r="AD295" i="6"/>
  <c r="AC295" i="6"/>
  <c r="AB295" i="6"/>
  <c r="AA295" i="6"/>
  <c r="Z295" i="6"/>
  <c r="Y295" i="6"/>
  <c r="X295" i="6"/>
  <c r="W295" i="6"/>
  <c r="V295" i="6"/>
  <c r="U295" i="6"/>
  <c r="T295" i="6"/>
  <c r="S295" i="6"/>
  <c r="R295" i="6"/>
  <c r="Q295" i="6"/>
  <c r="P295" i="6"/>
  <c r="O295" i="6"/>
  <c r="N295" i="6"/>
  <c r="M295" i="6"/>
  <c r="L295" i="6"/>
  <c r="CA294" i="6"/>
  <c r="BZ294" i="6"/>
  <c r="BW294" i="6"/>
  <c r="BV294" i="6"/>
  <c r="BU294" i="6"/>
  <c r="BS294" i="6"/>
  <c r="BR294" i="6"/>
  <c r="BQ294" i="6"/>
  <c r="BP294" i="6"/>
  <c r="BO294" i="6"/>
  <c r="BN294" i="6"/>
  <c r="BM294" i="6"/>
  <c r="BL294" i="6"/>
  <c r="BK294" i="6"/>
  <c r="BJ294" i="6"/>
  <c r="BI294" i="6"/>
  <c r="BH294" i="6"/>
  <c r="BG294" i="6"/>
  <c r="BF294" i="6"/>
  <c r="BE294" i="6"/>
  <c r="BD294" i="6"/>
  <c r="BC294" i="6"/>
  <c r="BB294" i="6"/>
  <c r="BA294" i="6"/>
  <c r="AZ294" i="6"/>
  <c r="AY294" i="6"/>
  <c r="AX294" i="6"/>
  <c r="AW294" i="6"/>
  <c r="AV294" i="6"/>
  <c r="AU294" i="6"/>
  <c r="AT294" i="6"/>
  <c r="AS294" i="6"/>
  <c r="AR294" i="6"/>
  <c r="AQ294" i="6"/>
  <c r="AP294" i="6"/>
  <c r="AO294" i="6"/>
  <c r="AN294" i="6"/>
  <c r="AM294" i="6"/>
  <c r="AL294" i="6"/>
  <c r="AK294" i="6"/>
  <c r="AJ294" i="6"/>
  <c r="AI294" i="6"/>
  <c r="AH294" i="6"/>
  <c r="AG294" i="6"/>
  <c r="AF294" i="6"/>
  <c r="AE294" i="6"/>
  <c r="AD294" i="6"/>
  <c r="AC294" i="6"/>
  <c r="AB294" i="6"/>
  <c r="AA294" i="6"/>
  <c r="Z294" i="6"/>
  <c r="Y294" i="6"/>
  <c r="X294" i="6"/>
  <c r="W294" i="6"/>
  <c r="V294" i="6"/>
  <c r="U294" i="6"/>
  <c r="T294" i="6"/>
  <c r="S294" i="6"/>
  <c r="R294" i="6"/>
  <c r="Q294" i="6"/>
  <c r="P294" i="6"/>
  <c r="O294" i="6"/>
  <c r="N294" i="6"/>
  <c r="M294" i="6"/>
  <c r="L294" i="6"/>
  <c r="CA293" i="6"/>
  <c r="BZ293" i="6"/>
  <c r="BW293" i="6"/>
  <c r="BV293" i="6"/>
  <c r="BU293" i="6"/>
  <c r="BS293" i="6"/>
  <c r="BR293" i="6"/>
  <c r="BQ293" i="6"/>
  <c r="BP293" i="6"/>
  <c r="BN293" i="6"/>
  <c r="BM293" i="6"/>
  <c r="BL293" i="6"/>
  <c r="BK293" i="6"/>
  <c r="BI293" i="6"/>
  <c r="BH293" i="6"/>
  <c r="BG293" i="6"/>
  <c r="BF293" i="6"/>
  <c r="BD293" i="6"/>
  <c r="BC293" i="6"/>
  <c r="BB293" i="6"/>
  <c r="BA293" i="6"/>
  <c r="AY293" i="6"/>
  <c r="AX293" i="6"/>
  <c r="AW293" i="6"/>
  <c r="AV293" i="6"/>
  <c r="AT293" i="6"/>
  <c r="AS293" i="6"/>
  <c r="AR293" i="6"/>
  <c r="AQ293" i="6"/>
  <c r="AO293" i="6"/>
  <c r="AN293" i="6"/>
  <c r="AM293" i="6"/>
  <c r="AL293" i="6"/>
  <c r="AJ293" i="6"/>
  <c r="AI293" i="6"/>
  <c r="AH293" i="6"/>
  <c r="AG293" i="6"/>
  <c r="AE293" i="6"/>
  <c r="AD293" i="6"/>
  <c r="AC293" i="6"/>
  <c r="AB293" i="6"/>
  <c r="Z293" i="6"/>
  <c r="Y293" i="6"/>
  <c r="X293" i="6"/>
  <c r="W293" i="6"/>
  <c r="U293" i="6"/>
  <c r="T293" i="6"/>
  <c r="S293" i="6"/>
  <c r="R293" i="6"/>
  <c r="P293" i="6"/>
  <c r="O293" i="6"/>
  <c r="N293" i="6"/>
  <c r="M293" i="6"/>
  <c r="CA292" i="6"/>
  <c r="BZ292" i="6"/>
  <c r="BX292" i="6"/>
  <c r="BW292" i="6"/>
  <c r="BV292" i="6"/>
  <c r="BU292" i="6"/>
  <c r="BT292" i="6"/>
  <c r="BS292" i="6"/>
  <c r="BR292" i="6"/>
  <c r="BQ292" i="6"/>
  <c r="BP292" i="6"/>
  <c r="BO292" i="6"/>
  <c r="BN292" i="6"/>
  <c r="BM292" i="6"/>
  <c r="BL292" i="6"/>
  <c r="BK292" i="6"/>
  <c r="BJ292" i="6"/>
  <c r="BI292" i="6"/>
  <c r="BH292" i="6"/>
  <c r="BG292" i="6"/>
  <c r="BF292" i="6"/>
  <c r="BE292" i="6"/>
  <c r="BD292" i="6"/>
  <c r="BC292" i="6"/>
  <c r="BB292" i="6"/>
  <c r="BA292" i="6"/>
  <c r="AZ292" i="6"/>
  <c r="AY292" i="6"/>
  <c r="AX292" i="6"/>
  <c r="AW292" i="6"/>
  <c r="AV292" i="6"/>
  <c r="AU292" i="6"/>
  <c r="AT292" i="6"/>
  <c r="AS292" i="6"/>
  <c r="AR292" i="6"/>
  <c r="AQ292" i="6"/>
  <c r="AP292" i="6"/>
  <c r="AO292" i="6"/>
  <c r="AN292" i="6"/>
  <c r="AM292" i="6"/>
  <c r="AL292" i="6"/>
  <c r="AK292" i="6"/>
  <c r="AJ292" i="6"/>
  <c r="AI292" i="6"/>
  <c r="AH292" i="6"/>
  <c r="AG292" i="6"/>
  <c r="AF292" i="6"/>
  <c r="AE292" i="6"/>
  <c r="AD292" i="6"/>
  <c r="AC292" i="6"/>
  <c r="AB292" i="6"/>
  <c r="AA292" i="6"/>
  <c r="Z292" i="6"/>
  <c r="Y292" i="6"/>
  <c r="X292" i="6"/>
  <c r="W292" i="6"/>
  <c r="V292" i="6"/>
  <c r="U292" i="6"/>
  <c r="T292" i="6"/>
  <c r="S292" i="6"/>
  <c r="R292" i="6"/>
  <c r="Q292" i="6"/>
  <c r="P292" i="6"/>
  <c r="O292" i="6"/>
  <c r="N292" i="6"/>
  <c r="M292" i="6"/>
  <c r="L292" i="6"/>
  <c r="CA291" i="6"/>
  <c r="BZ291" i="6"/>
  <c r="BW291" i="6"/>
  <c r="BV291" i="6"/>
  <c r="BU291" i="6"/>
  <c r="BS291" i="6"/>
  <c r="BR291" i="6"/>
  <c r="BQ291" i="6"/>
  <c r="BP291" i="6"/>
  <c r="BO291" i="6"/>
  <c r="BN291" i="6"/>
  <c r="BM291" i="6"/>
  <c r="BL291" i="6"/>
  <c r="BK291" i="6"/>
  <c r="BJ291" i="6"/>
  <c r="BI291" i="6"/>
  <c r="BH291" i="6"/>
  <c r="BG291" i="6"/>
  <c r="BF291" i="6"/>
  <c r="BE291" i="6"/>
  <c r="BD291" i="6"/>
  <c r="BC291" i="6"/>
  <c r="BB291" i="6"/>
  <c r="BA291" i="6"/>
  <c r="AZ291" i="6"/>
  <c r="AY291" i="6"/>
  <c r="AX291" i="6"/>
  <c r="AW291" i="6"/>
  <c r="AV291" i="6"/>
  <c r="AU291" i="6"/>
  <c r="AT291" i="6"/>
  <c r="AS291" i="6"/>
  <c r="AR291" i="6"/>
  <c r="AQ291" i="6"/>
  <c r="AP291" i="6"/>
  <c r="AO291" i="6"/>
  <c r="AN291" i="6"/>
  <c r="AM291" i="6"/>
  <c r="AL291" i="6"/>
  <c r="AK291" i="6"/>
  <c r="AJ291" i="6"/>
  <c r="AI291" i="6"/>
  <c r="AH291" i="6"/>
  <c r="AG291" i="6"/>
  <c r="AF291" i="6"/>
  <c r="AE291" i="6"/>
  <c r="AD291" i="6"/>
  <c r="AC291" i="6"/>
  <c r="AB291" i="6"/>
  <c r="AA291" i="6"/>
  <c r="Z291" i="6"/>
  <c r="Y291" i="6"/>
  <c r="X291" i="6"/>
  <c r="W291" i="6"/>
  <c r="V291" i="6"/>
  <c r="U291" i="6"/>
  <c r="T291" i="6"/>
  <c r="S291" i="6"/>
  <c r="R291" i="6"/>
  <c r="Q291" i="6"/>
  <c r="P291" i="6"/>
  <c r="O291" i="6"/>
  <c r="N291" i="6"/>
  <c r="M291" i="6"/>
  <c r="L291" i="6"/>
  <c r="CA290" i="6"/>
  <c r="BZ290" i="6"/>
  <c r="BW290" i="6"/>
  <c r="BV290" i="6"/>
  <c r="BU290" i="6"/>
  <c r="BS290" i="6"/>
  <c r="BR290" i="6"/>
  <c r="BQ290" i="6"/>
  <c r="BP290" i="6"/>
  <c r="BN290" i="6"/>
  <c r="BM290" i="6"/>
  <c r="BL290" i="6"/>
  <c r="BK290" i="6"/>
  <c r="BI290" i="6"/>
  <c r="BH290" i="6"/>
  <c r="BG290" i="6"/>
  <c r="BF290" i="6"/>
  <c r="BD290" i="6"/>
  <c r="BC290" i="6"/>
  <c r="BB290" i="6"/>
  <c r="BA290" i="6"/>
  <c r="AY290" i="6"/>
  <c r="AX290" i="6"/>
  <c r="AW290" i="6"/>
  <c r="AV290" i="6"/>
  <c r="AT290" i="6"/>
  <c r="AS290" i="6"/>
  <c r="AR290" i="6"/>
  <c r="AQ290" i="6"/>
  <c r="AO290" i="6"/>
  <c r="AN290" i="6"/>
  <c r="AM290" i="6"/>
  <c r="AL290" i="6"/>
  <c r="AJ290" i="6"/>
  <c r="AI290" i="6"/>
  <c r="AH290" i="6"/>
  <c r="AG290" i="6"/>
  <c r="AE290" i="6"/>
  <c r="AD290" i="6"/>
  <c r="AC290" i="6"/>
  <c r="AB290" i="6"/>
  <c r="Z290" i="6"/>
  <c r="Y290" i="6"/>
  <c r="X290" i="6"/>
  <c r="W290" i="6"/>
  <c r="U290" i="6"/>
  <c r="T290" i="6"/>
  <c r="S290" i="6"/>
  <c r="R290" i="6"/>
  <c r="P290" i="6"/>
  <c r="O290" i="6"/>
  <c r="N290" i="6"/>
  <c r="M290" i="6"/>
  <c r="CA289" i="6"/>
  <c r="BZ289" i="6"/>
  <c r="BX289" i="6"/>
  <c r="BW289" i="6"/>
  <c r="BV289" i="6"/>
  <c r="BU289" i="6"/>
  <c r="BT289" i="6"/>
  <c r="BS289" i="6"/>
  <c r="BR289" i="6"/>
  <c r="BQ289" i="6"/>
  <c r="BP289" i="6"/>
  <c r="BO289" i="6"/>
  <c r="BN289" i="6"/>
  <c r="BM289" i="6"/>
  <c r="BL289" i="6"/>
  <c r="BK289" i="6"/>
  <c r="BJ289" i="6"/>
  <c r="BI289" i="6"/>
  <c r="BH289" i="6"/>
  <c r="BG289" i="6"/>
  <c r="BF289" i="6"/>
  <c r="BE289" i="6"/>
  <c r="BD289" i="6"/>
  <c r="BC289" i="6"/>
  <c r="BB289" i="6"/>
  <c r="BA289" i="6"/>
  <c r="AZ289" i="6"/>
  <c r="AY289" i="6"/>
  <c r="AX289" i="6"/>
  <c r="AW289" i="6"/>
  <c r="AV289" i="6"/>
  <c r="AU289" i="6"/>
  <c r="AT289" i="6"/>
  <c r="AS289" i="6"/>
  <c r="AR289" i="6"/>
  <c r="AQ289" i="6"/>
  <c r="AP289" i="6"/>
  <c r="AO289" i="6"/>
  <c r="AN289" i="6"/>
  <c r="AM289" i="6"/>
  <c r="AL289" i="6"/>
  <c r="AK289" i="6"/>
  <c r="AJ289" i="6"/>
  <c r="AI289" i="6"/>
  <c r="AH289" i="6"/>
  <c r="AG289" i="6"/>
  <c r="AF289" i="6"/>
  <c r="AE289" i="6"/>
  <c r="AD289" i="6"/>
  <c r="AC289" i="6"/>
  <c r="AB289" i="6"/>
  <c r="AA289" i="6"/>
  <c r="Z289" i="6"/>
  <c r="Y289" i="6"/>
  <c r="X289" i="6"/>
  <c r="W289" i="6"/>
  <c r="V289" i="6"/>
  <c r="U289" i="6"/>
  <c r="T289" i="6"/>
  <c r="S289" i="6"/>
  <c r="R289" i="6"/>
  <c r="Q289" i="6"/>
  <c r="P289" i="6"/>
  <c r="O289" i="6"/>
  <c r="N289" i="6"/>
  <c r="M289" i="6"/>
  <c r="L289" i="6"/>
  <c r="CA288" i="6"/>
  <c r="BZ288" i="6"/>
  <c r="BW288" i="6"/>
  <c r="BV288" i="6"/>
  <c r="BU288" i="6"/>
  <c r="BS288" i="6"/>
  <c r="BR288" i="6"/>
  <c r="BQ288" i="6"/>
  <c r="BP288" i="6"/>
  <c r="BO288" i="6"/>
  <c r="BN288" i="6"/>
  <c r="BM288" i="6"/>
  <c r="BL288" i="6"/>
  <c r="BK288" i="6"/>
  <c r="BJ288" i="6"/>
  <c r="BI288" i="6"/>
  <c r="BH288" i="6"/>
  <c r="BG288" i="6"/>
  <c r="BF288" i="6"/>
  <c r="BE288" i="6"/>
  <c r="BD288" i="6"/>
  <c r="BC288" i="6"/>
  <c r="BB288" i="6"/>
  <c r="BA288" i="6"/>
  <c r="AZ288" i="6"/>
  <c r="AY288" i="6"/>
  <c r="AX288" i="6"/>
  <c r="AW288" i="6"/>
  <c r="AV288" i="6"/>
  <c r="AU288" i="6"/>
  <c r="AT288" i="6"/>
  <c r="AS288" i="6"/>
  <c r="AR288" i="6"/>
  <c r="AQ288" i="6"/>
  <c r="AP288" i="6"/>
  <c r="AO288" i="6"/>
  <c r="AN288" i="6"/>
  <c r="AM288" i="6"/>
  <c r="AL288" i="6"/>
  <c r="AK288" i="6"/>
  <c r="AJ288" i="6"/>
  <c r="AI288" i="6"/>
  <c r="AH288" i="6"/>
  <c r="AG288" i="6"/>
  <c r="AF288" i="6"/>
  <c r="AE288" i="6"/>
  <c r="AD288" i="6"/>
  <c r="AC288" i="6"/>
  <c r="AB288" i="6"/>
  <c r="AA288" i="6"/>
  <c r="Z288" i="6"/>
  <c r="Y288" i="6"/>
  <c r="X288" i="6"/>
  <c r="W288" i="6"/>
  <c r="V288" i="6"/>
  <c r="U288" i="6"/>
  <c r="T288" i="6"/>
  <c r="S288" i="6"/>
  <c r="R288" i="6"/>
  <c r="Q288" i="6"/>
  <c r="P288" i="6"/>
  <c r="O288" i="6"/>
  <c r="N288" i="6"/>
  <c r="M288" i="6"/>
  <c r="L288" i="6"/>
  <c r="CA287" i="6"/>
  <c r="BZ287" i="6"/>
  <c r="BW287" i="6"/>
  <c r="BV287" i="6"/>
  <c r="BU287" i="6"/>
  <c r="BS287" i="6"/>
  <c r="BR287" i="6"/>
  <c r="BQ287" i="6"/>
  <c r="BP287" i="6"/>
  <c r="BN287" i="6"/>
  <c r="BM287" i="6"/>
  <c r="BL287" i="6"/>
  <c r="BK287" i="6"/>
  <c r="BI287" i="6"/>
  <c r="BH287" i="6"/>
  <c r="BG287" i="6"/>
  <c r="BF287" i="6"/>
  <c r="BD287" i="6"/>
  <c r="BC287" i="6"/>
  <c r="BB287" i="6"/>
  <c r="BA287" i="6"/>
  <c r="AY287" i="6"/>
  <c r="AX287" i="6"/>
  <c r="AW287" i="6"/>
  <c r="AV287" i="6"/>
  <c r="AT287" i="6"/>
  <c r="AS287" i="6"/>
  <c r="AR287" i="6"/>
  <c r="AQ287" i="6"/>
  <c r="AO287" i="6"/>
  <c r="AN287" i="6"/>
  <c r="AM287" i="6"/>
  <c r="AL287" i="6"/>
  <c r="AJ287" i="6"/>
  <c r="AI287" i="6"/>
  <c r="AH287" i="6"/>
  <c r="AG287" i="6"/>
  <c r="AE287" i="6"/>
  <c r="AD287" i="6"/>
  <c r="AC287" i="6"/>
  <c r="AB287" i="6"/>
  <c r="Z287" i="6"/>
  <c r="Y287" i="6"/>
  <c r="X287" i="6"/>
  <c r="W287" i="6"/>
  <c r="U287" i="6"/>
  <c r="T287" i="6"/>
  <c r="S287" i="6"/>
  <c r="R287" i="6"/>
  <c r="P287" i="6"/>
  <c r="O287" i="6"/>
  <c r="N287" i="6"/>
  <c r="M287" i="6"/>
  <c r="CA286" i="6"/>
  <c r="BZ286" i="6"/>
  <c r="BW286" i="6"/>
  <c r="BV286" i="6"/>
  <c r="BU286" i="6"/>
  <c r="BS286" i="6"/>
  <c r="BR286" i="6"/>
  <c r="BQ286" i="6"/>
  <c r="BP286" i="6"/>
  <c r="BN286" i="6"/>
  <c r="BM286" i="6"/>
  <c r="BL286" i="6"/>
  <c r="BK286" i="6"/>
  <c r="BI286" i="6"/>
  <c r="BH286" i="6"/>
  <c r="BG286" i="6"/>
  <c r="BF286" i="6"/>
  <c r="BD286" i="6"/>
  <c r="BC286" i="6"/>
  <c r="BB286" i="6"/>
  <c r="BA286" i="6"/>
  <c r="AY286" i="6"/>
  <c r="AX286" i="6"/>
  <c r="AW286" i="6"/>
  <c r="AV286" i="6"/>
  <c r="AT286" i="6"/>
  <c r="AS286" i="6"/>
  <c r="AR286" i="6"/>
  <c r="AQ286" i="6"/>
  <c r="AO286" i="6"/>
  <c r="AN286" i="6"/>
  <c r="AM286" i="6"/>
  <c r="AL286" i="6"/>
  <c r="AJ286" i="6"/>
  <c r="AI286" i="6"/>
  <c r="AH286" i="6"/>
  <c r="AG286" i="6"/>
  <c r="AE286" i="6"/>
  <c r="AD286" i="6"/>
  <c r="AC286" i="6"/>
  <c r="AB286" i="6"/>
  <c r="Z286" i="6"/>
  <c r="Y286" i="6"/>
  <c r="X286" i="6"/>
  <c r="W286" i="6"/>
  <c r="U286" i="6"/>
  <c r="T286" i="6"/>
  <c r="S286" i="6"/>
  <c r="R286" i="6"/>
  <c r="P286" i="6"/>
  <c r="O286" i="6"/>
  <c r="N286" i="6"/>
  <c r="M286" i="6"/>
  <c r="CA285" i="6"/>
  <c r="BZ285" i="6"/>
  <c r="BW285" i="6"/>
  <c r="BV285" i="6"/>
  <c r="BU285" i="6"/>
  <c r="BS285" i="6"/>
  <c r="BR285" i="6"/>
  <c r="BQ285" i="6"/>
  <c r="BP285" i="6"/>
  <c r="BN285" i="6"/>
  <c r="BM285" i="6"/>
  <c r="BL285" i="6"/>
  <c r="BK285" i="6"/>
  <c r="BI285" i="6"/>
  <c r="BH285" i="6"/>
  <c r="BG285" i="6"/>
  <c r="BF285" i="6"/>
  <c r="BD285" i="6"/>
  <c r="BC285" i="6"/>
  <c r="BB285" i="6"/>
  <c r="BA285" i="6"/>
  <c r="AY285" i="6"/>
  <c r="AX285" i="6"/>
  <c r="AW285" i="6"/>
  <c r="AV285" i="6"/>
  <c r="AT285" i="6"/>
  <c r="AS285" i="6"/>
  <c r="AR285" i="6"/>
  <c r="AQ285" i="6"/>
  <c r="AO285" i="6"/>
  <c r="AN285" i="6"/>
  <c r="AM285" i="6"/>
  <c r="AL285" i="6"/>
  <c r="AJ285" i="6"/>
  <c r="AI285" i="6"/>
  <c r="AH285" i="6"/>
  <c r="AG285" i="6"/>
  <c r="AE285" i="6"/>
  <c r="AD285" i="6"/>
  <c r="AC285" i="6"/>
  <c r="AB285" i="6"/>
  <c r="Z285" i="6"/>
  <c r="Y285" i="6"/>
  <c r="X285" i="6"/>
  <c r="W285" i="6"/>
  <c r="U285" i="6"/>
  <c r="T285" i="6"/>
  <c r="S285" i="6"/>
  <c r="R285" i="6"/>
  <c r="P285" i="6"/>
  <c r="O285" i="6"/>
  <c r="N285" i="6"/>
  <c r="M285" i="6"/>
  <c r="CA284" i="6"/>
  <c r="BZ284" i="6"/>
  <c r="BW284" i="6"/>
  <c r="BV284" i="6"/>
  <c r="BU284" i="6"/>
  <c r="BS284" i="6"/>
  <c r="BR284" i="6"/>
  <c r="BQ284" i="6"/>
  <c r="BP284" i="6"/>
  <c r="BN284" i="6"/>
  <c r="BM284" i="6"/>
  <c r="BL284" i="6"/>
  <c r="BK284" i="6"/>
  <c r="BI284" i="6"/>
  <c r="BH284" i="6"/>
  <c r="BG284" i="6"/>
  <c r="BF284" i="6"/>
  <c r="BD284" i="6"/>
  <c r="BC284" i="6"/>
  <c r="BB284" i="6"/>
  <c r="BA284" i="6"/>
  <c r="AY284" i="6"/>
  <c r="AX284" i="6"/>
  <c r="AW284" i="6"/>
  <c r="AV284" i="6"/>
  <c r="AT284" i="6"/>
  <c r="AS284" i="6"/>
  <c r="AR284" i="6"/>
  <c r="AQ284" i="6"/>
  <c r="AO284" i="6"/>
  <c r="AN284" i="6"/>
  <c r="AM284" i="6"/>
  <c r="AL284" i="6"/>
  <c r="AJ284" i="6"/>
  <c r="AI284" i="6"/>
  <c r="AH284" i="6"/>
  <c r="AG284" i="6"/>
  <c r="AE284" i="6"/>
  <c r="AD284" i="6"/>
  <c r="AC284" i="6"/>
  <c r="AB284" i="6"/>
  <c r="Z284" i="6"/>
  <c r="Y284" i="6"/>
  <c r="X284" i="6"/>
  <c r="W284" i="6"/>
  <c r="U284" i="6"/>
  <c r="T284" i="6"/>
  <c r="S284" i="6"/>
  <c r="R284" i="6"/>
  <c r="P284" i="6"/>
  <c r="O284" i="6"/>
  <c r="N284" i="6"/>
  <c r="M284" i="6"/>
  <c r="CA283" i="6"/>
  <c r="BZ283" i="6"/>
  <c r="BW283" i="6"/>
  <c r="BV283" i="6"/>
  <c r="BU283" i="6"/>
  <c r="BT283" i="6"/>
  <c r="BS283" i="6"/>
  <c r="BR283" i="6"/>
  <c r="BQ283" i="6"/>
  <c r="BP283" i="6"/>
  <c r="BO283" i="6"/>
  <c r="BN283" i="6"/>
  <c r="BM283" i="6"/>
  <c r="BL283" i="6"/>
  <c r="BK283" i="6"/>
  <c r="BJ283" i="6"/>
  <c r="BI283" i="6"/>
  <c r="BH283" i="6"/>
  <c r="BG283" i="6"/>
  <c r="BF283" i="6"/>
  <c r="BE283" i="6"/>
  <c r="BD283" i="6"/>
  <c r="BC283" i="6"/>
  <c r="BB283" i="6"/>
  <c r="BA283" i="6"/>
  <c r="AZ283" i="6"/>
  <c r="AY283" i="6"/>
  <c r="AX283" i="6"/>
  <c r="AW283" i="6"/>
  <c r="AV283" i="6"/>
  <c r="AU283" i="6"/>
  <c r="AT283" i="6"/>
  <c r="AS283" i="6"/>
  <c r="AR283" i="6"/>
  <c r="AQ283" i="6"/>
  <c r="AP283" i="6"/>
  <c r="AO283" i="6"/>
  <c r="AN283" i="6"/>
  <c r="AM283" i="6"/>
  <c r="AL283" i="6"/>
  <c r="AK283" i="6"/>
  <c r="AJ283" i="6"/>
  <c r="AI283" i="6"/>
  <c r="AH283" i="6"/>
  <c r="AG283" i="6"/>
  <c r="AF283" i="6"/>
  <c r="AE283" i="6"/>
  <c r="AD283" i="6"/>
  <c r="AC283" i="6"/>
  <c r="AB283" i="6"/>
  <c r="AA283" i="6"/>
  <c r="Z283" i="6"/>
  <c r="Y283" i="6"/>
  <c r="X283" i="6"/>
  <c r="W283" i="6"/>
  <c r="V283" i="6"/>
  <c r="U283" i="6"/>
  <c r="T283" i="6"/>
  <c r="S283" i="6"/>
  <c r="R283" i="6"/>
  <c r="Q283" i="6"/>
  <c r="P283" i="6"/>
  <c r="O283" i="6"/>
  <c r="N283" i="6"/>
  <c r="M283" i="6"/>
  <c r="L283" i="6"/>
  <c r="CA282" i="6"/>
  <c r="BZ282" i="6"/>
  <c r="BW282" i="6"/>
  <c r="BV282" i="6"/>
  <c r="BU282" i="6"/>
  <c r="BS282" i="6"/>
  <c r="BR282" i="6"/>
  <c r="BQ282" i="6"/>
  <c r="BP282" i="6"/>
  <c r="BO282" i="6"/>
  <c r="BN282" i="6"/>
  <c r="BM282" i="6"/>
  <c r="BL282" i="6"/>
  <c r="BK282" i="6"/>
  <c r="BJ282" i="6"/>
  <c r="BI282" i="6"/>
  <c r="BH282" i="6"/>
  <c r="BG282" i="6"/>
  <c r="BF282" i="6"/>
  <c r="BE282" i="6"/>
  <c r="BD282" i="6"/>
  <c r="BC282" i="6"/>
  <c r="BB282" i="6"/>
  <c r="BA282" i="6"/>
  <c r="AZ282" i="6"/>
  <c r="AY282" i="6"/>
  <c r="AX282" i="6"/>
  <c r="AW282" i="6"/>
  <c r="AV282" i="6"/>
  <c r="AU282" i="6"/>
  <c r="AT282" i="6"/>
  <c r="AS282" i="6"/>
  <c r="AR282" i="6"/>
  <c r="AQ282" i="6"/>
  <c r="AP282" i="6"/>
  <c r="AO282" i="6"/>
  <c r="AN282" i="6"/>
  <c r="AM282" i="6"/>
  <c r="AL282" i="6"/>
  <c r="AK282" i="6"/>
  <c r="AJ282" i="6"/>
  <c r="AI282" i="6"/>
  <c r="AH282" i="6"/>
  <c r="AG282" i="6"/>
  <c r="AF282" i="6"/>
  <c r="AE282" i="6"/>
  <c r="AD282" i="6"/>
  <c r="AC282" i="6"/>
  <c r="AB282" i="6"/>
  <c r="AA282" i="6"/>
  <c r="Z282" i="6"/>
  <c r="Y282" i="6"/>
  <c r="X282" i="6"/>
  <c r="W282" i="6"/>
  <c r="V282" i="6"/>
  <c r="U282" i="6"/>
  <c r="T282" i="6"/>
  <c r="S282" i="6"/>
  <c r="R282" i="6"/>
  <c r="Q282" i="6"/>
  <c r="P282" i="6"/>
  <c r="O282" i="6"/>
  <c r="N282" i="6"/>
  <c r="M282" i="6"/>
  <c r="L282" i="6"/>
  <c r="CA281" i="6"/>
  <c r="BZ281" i="6"/>
  <c r="BW281" i="6"/>
  <c r="BV281" i="6"/>
  <c r="BU281" i="6"/>
  <c r="BS281" i="6"/>
  <c r="BR281" i="6"/>
  <c r="BQ281" i="6"/>
  <c r="BP281" i="6"/>
  <c r="BO281" i="6"/>
  <c r="BN281" i="6"/>
  <c r="BM281" i="6"/>
  <c r="BL281" i="6"/>
  <c r="BK281" i="6"/>
  <c r="BJ281" i="6"/>
  <c r="BI281" i="6"/>
  <c r="BH281" i="6"/>
  <c r="BG281" i="6"/>
  <c r="BF281" i="6"/>
  <c r="BE281" i="6"/>
  <c r="BD281" i="6"/>
  <c r="BC281" i="6"/>
  <c r="BB281" i="6"/>
  <c r="BA281" i="6"/>
  <c r="AZ281" i="6"/>
  <c r="AY281" i="6"/>
  <c r="AX281" i="6"/>
  <c r="AW281" i="6"/>
  <c r="AV281" i="6"/>
  <c r="AU281" i="6"/>
  <c r="AT281" i="6"/>
  <c r="AS281" i="6"/>
  <c r="AR281" i="6"/>
  <c r="AQ281" i="6"/>
  <c r="AP281" i="6"/>
  <c r="AO281" i="6"/>
  <c r="AN281" i="6"/>
  <c r="AM281" i="6"/>
  <c r="AL281" i="6"/>
  <c r="AK281" i="6"/>
  <c r="AJ281" i="6"/>
  <c r="AI281" i="6"/>
  <c r="AH281" i="6"/>
  <c r="AG281" i="6"/>
  <c r="AF281" i="6"/>
  <c r="AE281" i="6"/>
  <c r="AD281" i="6"/>
  <c r="AC281" i="6"/>
  <c r="AB281" i="6"/>
  <c r="AA281" i="6"/>
  <c r="Z281" i="6"/>
  <c r="Y281" i="6"/>
  <c r="X281" i="6"/>
  <c r="W281" i="6"/>
  <c r="V281" i="6"/>
  <c r="U281" i="6"/>
  <c r="T281" i="6"/>
  <c r="S281" i="6"/>
  <c r="R281" i="6"/>
  <c r="Q281" i="6"/>
  <c r="P281" i="6"/>
  <c r="O281" i="6"/>
  <c r="N281" i="6"/>
  <c r="M281" i="6"/>
  <c r="L281" i="6"/>
  <c r="CA280" i="6"/>
  <c r="BZ280" i="6"/>
  <c r="BW280" i="6"/>
  <c r="BV280" i="6"/>
  <c r="BU280" i="6"/>
  <c r="BS280" i="6"/>
  <c r="BR280" i="6"/>
  <c r="BQ280" i="6"/>
  <c r="BP280" i="6"/>
  <c r="BO280" i="6"/>
  <c r="BN280" i="6"/>
  <c r="BM280" i="6"/>
  <c r="BL280" i="6"/>
  <c r="BK280" i="6"/>
  <c r="BJ280" i="6"/>
  <c r="BI280" i="6"/>
  <c r="BH280" i="6"/>
  <c r="BG280" i="6"/>
  <c r="BF280" i="6"/>
  <c r="BE280" i="6"/>
  <c r="BD280" i="6"/>
  <c r="BC280" i="6"/>
  <c r="BB280" i="6"/>
  <c r="BA280" i="6"/>
  <c r="AZ280" i="6"/>
  <c r="AY280" i="6"/>
  <c r="AX280" i="6"/>
  <c r="AW280" i="6"/>
  <c r="AV280" i="6"/>
  <c r="AU280" i="6"/>
  <c r="AT280" i="6"/>
  <c r="AS280" i="6"/>
  <c r="AR280" i="6"/>
  <c r="AQ280" i="6"/>
  <c r="AP280" i="6"/>
  <c r="AO280" i="6"/>
  <c r="AN280" i="6"/>
  <c r="AM280" i="6"/>
  <c r="AL280" i="6"/>
  <c r="AK280" i="6"/>
  <c r="AJ280" i="6"/>
  <c r="AI280" i="6"/>
  <c r="AH280" i="6"/>
  <c r="AG280" i="6"/>
  <c r="AF280" i="6"/>
  <c r="AE280" i="6"/>
  <c r="AD280" i="6"/>
  <c r="AC280" i="6"/>
  <c r="AB280" i="6"/>
  <c r="AA280" i="6"/>
  <c r="Z280" i="6"/>
  <c r="Y280" i="6"/>
  <c r="X280" i="6"/>
  <c r="W280" i="6"/>
  <c r="V280" i="6"/>
  <c r="U280" i="6"/>
  <c r="T280" i="6"/>
  <c r="S280" i="6"/>
  <c r="R280" i="6"/>
  <c r="Q280" i="6"/>
  <c r="P280" i="6"/>
  <c r="O280" i="6"/>
  <c r="N280" i="6"/>
  <c r="M280" i="6"/>
  <c r="L280" i="6"/>
  <c r="CA279" i="6"/>
  <c r="BZ279" i="6"/>
  <c r="BW279" i="6"/>
  <c r="BV279" i="6"/>
  <c r="BU279" i="6"/>
  <c r="BS279" i="6"/>
  <c r="BR279" i="6"/>
  <c r="BQ279" i="6"/>
  <c r="BP279" i="6"/>
  <c r="BN279" i="6"/>
  <c r="BM279" i="6"/>
  <c r="BL279" i="6"/>
  <c r="BK279" i="6"/>
  <c r="BI279" i="6"/>
  <c r="BH279" i="6"/>
  <c r="BG279" i="6"/>
  <c r="BF279" i="6"/>
  <c r="BD279" i="6"/>
  <c r="BC279" i="6"/>
  <c r="BB279" i="6"/>
  <c r="BA279" i="6"/>
  <c r="AY279" i="6"/>
  <c r="AX279" i="6"/>
  <c r="AW279" i="6"/>
  <c r="AV279" i="6"/>
  <c r="AT279" i="6"/>
  <c r="AS279" i="6"/>
  <c r="AR279" i="6"/>
  <c r="AQ279" i="6"/>
  <c r="AO279" i="6"/>
  <c r="AN279" i="6"/>
  <c r="AM279" i="6"/>
  <c r="AL279" i="6"/>
  <c r="AJ279" i="6"/>
  <c r="AI279" i="6"/>
  <c r="AH279" i="6"/>
  <c r="AG279" i="6"/>
  <c r="AE279" i="6"/>
  <c r="AD279" i="6"/>
  <c r="AC279" i="6"/>
  <c r="AB279" i="6"/>
  <c r="Z279" i="6"/>
  <c r="Y279" i="6"/>
  <c r="X279" i="6"/>
  <c r="W279" i="6"/>
  <c r="U279" i="6"/>
  <c r="T279" i="6"/>
  <c r="S279" i="6"/>
  <c r="R279" i="6"/>
  <c r="P279" i="6"/>
  <c r="O279" i="6"/>
  <c r="N279" i="6"/>
  <c r="M279" i="6"/>
  <c r="CA278" i="6"/>
  <c r="BZ278" i="6"/>
  <c r="BX278" i="6"/>
  <c r="BW278" i="6"/>
  <c r="BV278" i="6"/>
  <c r="BU278" i="6"/>
  <c r="BT278" i="6"/>
  <c r="BS278" i="6"/>
  <c r="BR278" i="6"/>
  <c r="BQ278" i="6"/>
  <c r="BP278" i="6"/>
  <c r="BO278" i="6"/>
  <c r="BN278" i="6"/>
  <c r="BM278" i="6"/>
  <c r="BL278" i="6"/>
  <c r="BK278" i="6"/>
  <c r="BJ278" i="6"/>
  <c r="BI278" i="6"/>
  <c r="BH278" i="6"/>
  <c r="BG278" i="6"/>
  <c r="BF278" i="6"/>
  <c r="BE278" i="6"/>
  <c r="BD278" i="6"/>
  <c r="BC278" i="6"/>
  <c r="BB278" i="6"/>
  <c r="BA278" i="6"/>
  <c r="AZ278" i="6"/>
  <c r="AY278" i="6"/>
  <c r="AX278" i="6"/>
  <c r="AW278" i="6"/>
  <c r="AV278" i="6"/>
  <c r="AU278" i="6"/>
  <c r="AT278" i="6"/>
  <c r="AS278" i="6"/>
  <c r="AR278" i="6"/>
  <c r="AQ278" i="6"/>
  <c r="AP278" i="6"/>
  <c r="AO278" i="6"/>
  <c r="AN278" i="6"/>
  <c r="AM278" i="6"/>
  <c r="AL278" i="6"/>
  <c r="AK278" i="6"/>
  <c r="AJ278" i="6"/>
  <c r="AI278" i="6"/>
  <c r="AH278" i="6"/>
  <c r="AG278" i="6"/>
  <c r="AF278" i="6"/>
  <c r="AE278" i="6"/>
  <c r="AD278" i="6"/>
  <c r="AC278" i="6"/>
  <c r="AB278" i="6"/>
  <c r="AA278" i="6"/>
  <c r="Z278" i="6"/>
  <c r="Y278" i="6"/>
  <c r="X278" i="6"/>
  <c r="W278" i="6"/>
  <c r="V278" i="6"/>
  <c r="U278" i="6"/>
  <c r="T278" i="6"/>
  <c r="S278" i="6"/>
  <c r="R278" i="6"/>
  <c r="Q278" i="6"/>
  <c r="P278" i="6"/>
  <c r="O278" i="6"/>
  <c r="N278" i="6"/>
  <c r="M278" i="6"/>
  <c r="L278" i="6"/>
  <c r="CA277" i="6"/>
  <c r="BZ277" i="6"/>
  <c r="BW277" i="6"/>
  <c r="BV277" i="6"/>
  <c r="BU277" i="6"/>
  <c r="BS277" i="6"/>
  <c r="BR277" i="6"/>
  <c r="BQ277" i="6"/>
  <c r="BP277" i="6"/>
  <c r="BO277" i="6"/>
  <c r="BN277" i="6"/>
  <c r="BM277" i="6"/>
  <c r="BL277" i="6"/>
  <c r="BK277" i="6"/>
  <c r="BJ277" i="6"/>
  <c r="BI277" i="6"/>
  <c r="BH277" i="6"/>
  <c r="BG277" i="6"/>
  <c r="BF277" i="6"/>
  <c r="BE277" i="6"/>
  <c r="BD277" i="6"/>
  <c r="BC277" i="6"/>
  <c r="BB277" i="6"/>
  <c r="BA277" i="6"/>
  <c r="AZ277" i="6"/>
  <c r="AY277" i="6"/>
  <c r="AX277" i="6"/>
  <c r="AW277" i="6"/>
  <c r="AV277" i="6"/>
  <c r="AU277" i="6"/>
  <c r="AT277" i="6"/>
  <c r="AS277" i="6"/>
  <c r="AR277" i="6"/>
  <c r="AQ277" i="6"/>
  <c r="AP277" i="6"/>
  <c r="AO277" i="6"/>
  <c r="AN277" i="6"/>
  <c r="AM277" i="6"/>
  <c r="AL277" i="6"/>
  <c r="AK277" i="6"/>
  <c r="AJ277" i="6"/>
  <c r="AI277" i="6"/>
  <c r="AH277" i="6"/>
  <c r="AG277" i="6"/>
  <c r="AF277" i="6"/>
  <c r="AE277" i="6"/>
  <c r="AD277" i="6"/>
  <c r="AC277" i="6"/>
  <c r="AB277" i="6"/>
  <c r="AA277" i="6"/>
  <c r="Z277" i="6"/>
  <c r="Y277" i="6"/>
  <c r="X277" i="6"/>
  <c r="W277" i="6"/>
  <c r="V277" i="6"/>
  <c r="U277" i="6"/>
  <c r="T277" i="6"/>
  <c r="S277" i="6"/>
  <c r="R277" i="6"/>
  <c r="Q277" i="6"/>
  <c r="P277" i="6"/>
  <c r="O277" i="6"/>
  <c r="N277" i="6"/>
  <c r="M277" i="6"/>
  <c r="L277" i="6"/>
  <c r="CA276" i="6"/>
  <c r="BZ276" i="6"/>
  <c r="BW276" i="6"/>
  <c r="BV276" i="6"/>
  <c r="BU276" i="6"/>
  <c r="BS276" i="6"/>
  <c r="BR276" i="6"/>
  <c r="BQ276" i="6"/>
  <c r="BP276" i="6"/>
  <c r="BO276" i="6"/>
  <c r="BN276" i="6"/>
  <c r="BM276" i="6"/>
  <c r="BL276" i="6"/>
  <c r="BK276" i="6"/>
  <c r="BJ276" i="6"/>
  <c r="BI276" i="6"/>
  <c r="BH276" i="6"/>
  <c r="BG276" i="6"/>
  <c r="BF276" i="6"/>
  <c r="BE276" i="6"/>
  <c r="BD276" i="6"/>
  <c r="BC276" i="6"/>
  <c r="BB276" i="6"/>
  <c r="BA276" i="6"/>
  <c r="AZ276" i="6"/>
  <c r="AY276" i="6"/>
  <c r="AX276" i="6"/>
  <c r="AW276" i="6"/>
  <c r="AV276" i="6"/>
  <c r="AU276" i="6"/>
  <c r="AT276" i="6"/>
  <c r="AS276" i="6"/>
  <c r="AR276" i="6"/>
  <c r="AQ276" i="6"/>
  <c r="AP276" i="6"/>
  <c r="AO276" i="6"/>
  <c r="AN276" i="6"/>
  <c r="AM276" i="6"/>
  <c r="AL276" i="6"/>
  <c r="AK276" i="6"/>
  <c r="AJ276" i="6"/>
  <c r="AI276" i="6"/>
  <c r="AH276" i="6"/>
  <c r="AG276" i="6"/>
  <c r="AF276" i="6"/>
  <c r="AE276" i="6"/>
  <c r="AD276" i="6"/>
  <c r="AC276" i="6"/>
  <c r="AB276" i="6"/>
  <c r="AA276" i="6"/>
  <c r="Z276" i="6"/>
  <c r="Y276" i="6"/>
  <c r="X276" i="6"/>
  <c r="W276" i="6"/>
  <c r="V276" i="6"/>
  <c r="U276" i="6"/>
  <c r="T276" i="6"/>
  <c r="S276" i="6"/>
  <c r="R276" i="6"/>
  <c r="Q276" i="6"/>
  <c r="P276" i="6"/>
  <c r="O276" i="6"/>
  <c r="N276" i="6"/>
  <c r="M276" i="6"/>
  <c r="L276" i="6"/>
  <c r="CA275" i="6"/>
  <c r="BZ275" i="6"/>
  <c r="BW275" i="6"/>
  <c r="BV275" i="6"/>
  <c r="BU275" i="6"/>
  <c r="BS275" i="6"/>
  <c r="BR275" i="6"/>
  <c r="BQ275" i="6"/>
  <c r="BP275" i="6"/>
  <c r="BO275" i="6"/>
  <c r="BN275" i="6"/>
  <c r="BM275" i="6"/>
  <c r="BL275" i="6"/>
  <c r="BK275" i="6"/>
  <c r="BJ275" i="6"/>
  <c r="BI275" i="6"/>
  <c r="BH275" i="6"/>
  <c r="BG275" i="6"/>
  <c r="BF275" i="6"/>
  <c r="BE275" i="6"/>
  <c r="BD275" i="6"/>
  <c r="BC275" i="6"/>
  <c r="BB275" i="6"/>
  <c r="BA275" i="6"/>
  <c r="AZ275" i="6"/>
  <c r="AY275" i="6"/>
  <c r="AX275" i="6"/>
  <c r="AW275" i="6"/>
  <c r="AV275" i="6"/>
  <c r="AU275" i="6"/>
  <c r="AT275" i="6"/>
  <c r="AS275" i="6"/>
  <c r="AR275" i="6"/>
  <c r="AQ275" i="6"/>
  <c r="AP275" i="6"/>
  <c r="AO275" i="6"/>
  <c r="AN275" i="6"/>
  <c r="AM275" i="6"/>
  <c r="AL275" i="6"/>
  <c r="AK275" i="6"/>
  <c r="AJ275" i="6"/>
  <c r="AI275" i="6"/>
  <c r="AH275" i="6"/>
  <c r="AG275" i="6"/>
  <c r="AF275" i="6"/>
  <c r="AE275" i="6"/>
  <c r="AD275" i="6"/>
  <c r="AC275" i="6"/>
  <c r="AB275" i="6"/>
  <c r="AA275" i="6"/>
  <c r="Z275" i="6"/>
  <c r="Y275" i="6"/>
  <c r="X275" i="6"/>
  <c r="W275" i="6"/>
  <c r="V275" i="6"/>
  <c r="U275" i="6"/>
  <c r="T275" i="6"/>
  <c r="S275" i="6"/>
  <c r="R275" i="6"/>
  <c r="Q275" i="6"/>
  <c r="P275" i="6"/>
  <c r="O275" i="6"/>
  <c r="N275" i="6"/>
  <c r="M275" i="6"/>
  <c r="L275" i="6"/>
  <c r="CA274" i="6"/>
  <c r="BZ274" i="6"/>
  <c r="BW274" i="6"/>
  <c r="BV274" i="6"/>
  <c r="BU274" i="6"/>
  <c r="BS274" i="6"/>
  <c r="BR274" i="6"/>
  <c r="BQ274" i="6"/>
  <c r="BP274" i="6"/>
  <c r="BN274" i="6"/>
  <c r="BM274" i="6"/>
  <c r="BL274" i="6"/>
  <c r="BK274" i="6"/>
  <c r="BI274" i="6"/>
  <c r="BH274" i="6"/>
  <c r="BG274" i="6"/>
  <c r="BF274" i="6"/>
  <c r="BD274" i="6"/>
  <c r="BC274" i="6"/>
  <c r="BB274" i="6"/>
  <c r="BA274" i="6"/>
  <c r="AY274" i="6"/>
  <c r="AX274" i="6"/>
  <c r="AW274" i="6"/>
  <c r="AV274" i="6"/>
  <c r="AT274" i="6"/>
  <c r="AS274" i="6"/>
  <c r="AR274" i="6"/>
  <c r="AQ274" i="6"/>
  <c r="AO274" i="6"/>
  <c r="AN274" i="6"/>
  <c r="AM274" i="6"/>
  <c r="AL274" i="6"/>
  <c r="AJ274" i="6"/>
  <c r="AI274" i="6"/>
  <c r="AH274" i="6"/>
  <c r="AG274" i="6"/>
  <c r="AE274" i="6"/>
  <c r="AD274" i="6"/>
  <c r="AC274" i="6"/>
  <c r="AB274" i="6"/>
  <c r="Z274" i="6"/>
  <c r="Y274" i="6"/>
  <c r="X274" i="6"/>
  <c r="W274" i="6"/>
  <c r="U274" i="6"/>
  <c r="T274" i="6"/>
  <c r="S274" i="6"/>
  <c r="R274" i="6"/>
  <c r="P274" i="6"/>
  <c r="O274" i="6"/>
  <c r="N274" i="6"/>
  <c r="M274" i="6"/>
  <c r="CA273" i="6"/>
  <c r="BZ273" i="6"/>
  <c r="BX273" i="6"/>
  <c r="BW273" i="6"/>
  <c r="BV273" i="6"/>
  <c r="BU273" i="6"/>
  <c r="BT273" i="6"/>
  <c r="BS273" i="6"/>
  <c r="BR273" i="6"/>
  <c r="BQ273" i="6"/>
  <c r="BP273" i="6"/>
  <c r="BO273" i="6"/>
  <c r="BN273" i="6"/>
  <c r="BM273" i="6"/>
  <c r="BL273" i="6"/>
  <c r="BK273" i="6"/>
  <c r="BJ273" i="6"/>
  <c r="BI273" i="6"/>
  <c r="BH273" i="6"/>
  <c r="BG273" i="6"/>
  <c r="BF273" i="6"/>
  <c r="BE273" i="6"/>
  <c r="BD273" i="6"/>
  <c r="BC273" i="6"/>
  <c r="BB273" i="6"/>
  <c r="BA273" i="6"/>
  <c r="AZ273" i="6"/>
  <c r="AY273" i="6"/>
  <c r="AX273" i="6"/>
  <c r="AW273" i="6"/>
  <c r="AV273" i="6"/>
  <c r="AU273" i="6"/>
  <c r="AT273" i="6"/>
  <c r="AS273" i="6"/>
  <c r="AR273" i="6"/>
  <c r="AQ273" i="6"/>
  <c r="AP273" i="6"/>
  <c r="AO273" i="6"/>
  <c r="AN273" i="6"/>
  <c r="AM273" i="6"/>
  <c r="AL273" i="6"/>
  <c r="AK273" i="6"/>
  <c r="AJ273" i="6"/>
  <c r="AI273" i="6"/>
  <c r="AH273" i="6"/>
  <c r="AG273" i="6"/>
  <c r="AF273" i="6"/>
  <c r="AE273" i="6"/>
  <c r="AD273" i="6"/>
  <c r="AC273" i="6"/>
  <c r="AB273" i="6"/>
  <c r="AA273" i="6"/>
  <c r="Z273" i="6"/>
  <c r="Y273" i="6"/>
  <c r="X273" i="6"/>
  <c r="W273" i="6"/>
  <c r="V273" i="6"/>
  <c r="U273" i="6"/>
  <c r="T273" i="6"/>
  <c r="S273" i="6"/>
  <c r="R273" i="6"/>
  <c r="Q273" i="6"/>
  <c r="P273" i="6"/>
  <c r="O273" i="6"/>
  <c r="N273" i="6"/>
  <c r="M273" i="6"/>
  <c r="L273" i="6"/>
  <c r="CA272" i="6"/>
  <c r="BZ272" i="6"/>
  <c r="BW272" i="6"/>
  <c r="BV272" i="6"/>
  <c r="BU272" i="6"/>
  <c r="BS272" i="6"/>
  <c r="BR272" i="6"/>
  <c r="BQ272" i="6"/>
  <c r="BP272" i="6"/>
  <c r="BN272" i="6"/>
  <c r="BM272" i="6"/>
  <c r="BL272" i="6"/>
  <c r="BK272" i="6"/>
  <c r="BI272" i="6"/>
  <c r="BH272" i="6"/>
  <c r="BG272" i="6"/>
  <c r="BF272" i="6"/>
  <c r="BD272" i="6"/>
  <c r="BC272" i="6"/>
  <c r="BB272" i="6"/>
  <c r="BA272" i="6"/>
  <c r="AY272" i="6"/>
  <c r="AX272" i="6"/>
  <c r="AW272" i="6"/>
  <c r="AV272" i="6"/>
  <c r="AT272" i="6"/>
  <c r="AS272" i="6"/>
  <c r="AR272" i="6"/>
  <c r="AQ272" i="6"/>
  <c r="AO272" i="6"/>
  <c r="AN272" i="6"/>
  <c r="AM272" i="6"/>
  <c r="AL272" i="6"/>
  <c r="AJ272" i="6"/>
  <c r="AI272" i="6"/>
  <c r="AH272" i="6"/>
  <c r="AG272" i="6"/>
  <c r="AE272" i="6"/>
  <c r="AD272" i="6"/>
  <c r="AC272" i="6"/>
  <c r="AB272" i="6"/>
  <c r="Z272" i="6"/>
  <c r="Y272" i="6"/>
  <c r="X272" i="6"/>
  <c r="W272" i="6"/>
  <c r="U272" i="6"/>
  <c r="T272" i="6"/>
  <c r="S272" i="6"/>
  <c r="R272" i="6"/>
  <c r="P272" i="6"/>
  <c r="O272" i="6"/>
  <c r="N272" i="6"/>
  <c r="M272" i="6"/>
  <c r="CA271" i="6"/>
  <c r="BZ271" i="6"/>
  <c r="BW271" i="6"/>
  <c r="BV271" i="6"/>
  <c r="BU271" i="6"/>
  <c r="BS271" i="6"/>
  <c r="BR271" i="6"/>
  <c r="BQ271" i="6"/>
  <c r="BP271" i="6"/>
  <c r="BN271" i="6"/>
  <c r="BM271" i="6"/>
  <c r="BL271" i="6"/>
  <c r="BK271" i="6"/>
  <c r="BI271" i="6"/>
  <c r="BH271" i="6"/>
  <c r="BG271" i="6"/>
  <c r="BF271" i="6"/>
  <c r="BD271" i="6"/>
  <c r="BC271" i="6"/>
  <c r="BB271" i="6"/>
  <c r="BA271" i="6"/>
  <c r="AY271" i="6"/>
  <c r="AX271" i="6"/>
  <c r="AW271" i="6"/>
  <c r="AV271" i="6"/>
  <c r="AT271" i="6"/>
  <c r="AS271" i="6"/>
  <c r="AR271" i="6"/>
  <c r="AQ271" i="6"/>
  <c r="AO271" i="6"/>
  <c r="AN271" i="6"/>
  <c r="AM271" i="6"/>
  <c r="AL271" i="6"/>
  <c r="AJ271" i="6"/>
  <c r="AI271" i="6"/>
  <c r="AH271" i="6"/>
  <c r="AG271" i="6"/>
  <c r="AE271" i="6"/>
  <c r="AD271" i="6"/>
  <c r="AC271" i="6"/>
  <c r="AB271" i="6"/>
  <c r="Z271" i="6"/>
  <c r="Y271" i="6"/>
  <c r="X271" i="6"/>
  <c r="W271" i="6"/>
  <c r="U271" i="6"/>
  <c r="T271" i="6"/>
  <c r="S271" i="6"/>
  <c r="R271" i="6"/>
  <c r="P271" i="6"/>
  <c r="O271" i="6"/>
  <c r="N271" i="6"/>
  <c r="M271" i="6"/>
  <c r="CA270" i="6"/>
  <c r="BZ270" i="6"/>
  <c r="BW270" i="6"/>
  <c r="BV270" i="6"/>
  <c r="BU270" i="6"/>
  <c r="BS270" i="6"/>
  <c r="BR270" i="6"/>
  <c r="BQ270" i="6"/>
  <c r="BP270" i="6"/>
  <c r="BN270" i="6"/>
  <c r="BM270" i="6"/>
  <c r="BL270" i="6"/>
  <c r="BK270" i="6"/>
  <c r="BI270" i="6"/>
  <c r="BH270" i="6"/>
  <c r="BG270" i="6"/>
  <c r="BF270" i="6"/>
  <c r="BD270" i="6"/>
  <c r="BC270" i="6"/>
  <c r="BB270" i="6"/>
  <c r="BA270" i="6"/>
  <c r="AY270" i="6"/>
  <c r="AX270" i="6"/>
  <c r="AW270" i="6"/>
  <c r="AV270" i="6"/>
  <c r="AT270" i="6"/>
  <c r="AS270" i="6"/>
  <c r="AR270" i="6"/>
  <c r="AQ270" i="6"/>
  <c r="AO270" i="6"/>
  <c r="AN270" i="6"/>
  <c r="AM270" i="6"/>
  <c r="AL270" i="6"/>
  <c r="AJ270" i="6"/>
  <c r="AI270" i="6"/>
  <c r="AH270" i="6"/>
  <c r="AG270" i="6"/>
  <c r="AE270" i="6"/>
  <c r="AD270" i="6"/>
  <c r="AC270" i="6"/>
  <c r="AB270" i="6"/>
  <c r="Z270" i="6"/>
  <c r="Y270" i="6"/>
  <c r="X270" i="6"/>
  <c r="W270" i="6"/>
  <c r="U270" i="6"/>
  <c r="T270" i="6"/>
  <c r="S270" i="6"/>
  <c r="R270" i="6"/>
  <c r="P270" i="6"/>
  <c r="O270" i="6"/>
  <c r="N270" i="6"/>
  <c r="M270" i="6"/>
  <c r="CA269" i="6"/>
  <c r="BZ269" i="6"/>
  <c r="BW269" i="6"/>
  <c r="BV269" i="6"/>
  <c r="BU269" i="6"/>
  <c r="BS269" i="6"/>
  <c r="BR269" i="6"/>
  <c r="BQ269" i="6"/>
  <c r="BP269" i="6"/>
  <c r="BN269" i="6"/>
  <c r="BM269" i="6"/>
  <c r="BL269" i="6"/>
  <c r="BK269" i="6"/>
  <c r="BI269" i="6"/>
  <c r="BH269" i="6"/>
  <c r="BG269" i="6"/>
  <c r="BF269" i="6"/>
  <c r="BD269" i="6"/>
  <c r="BC269" i="6"/>
  <c r="BB269" i="6"/>
  <c r="BA269" i="6"/>
  <c r="AY269" i="6"/>
  <c r="AX269" i="6"/>
  <c r="AW269" i="6"/>
  <c r="AV269" i="6"/>
  <c r="AT269" i="6"/>
  <c r="AS269" i="6"/>
  <c r="AR269" i="6"/>
  <c r="AQ269" i="6"/>
  <c r="AO269" i="6"/>
  <c r="AN269" i="6"/>
  <c r="AM269" i="6"/>
  <c r="AL269" i="6"/>
  <c r="AJ269" i="6"/>
  <c r="AI269" i="6"/>
  <c r="AH269" i="6"/>
  <c r="AG269" i="6"/>
  <c r="AE269" i="6"/>
  <c r="AD269" i="6"/>
  <c r="AC269" i="6"/>
  <c r="AB269" i="6"/>
  <c r="Z269" i="6"/>
  <c r="Y269" i="6"/>
  <c r="X269" i="6"/>
  <c r="W269" i="6"/>
  <c r="U269" i="6"/>
  <c r="T269" i="6"/>
  <c r="S269" i="6"/>
  <c r="R269" i="6"/>
  <c r="P269" i="6"/>
  <c r="O269" i="6"/>
  <c r="N269" i="6"/>
  <c r="M269" i="6"/>
  <c r="CA268" i="6"/>
  <c r="BZ268" i="6"/>
  <c r="BW268" i="6"/>
  <c r="BV268" i="6"/>
  <c r="BU268" i="6"/>
  <c r="BT268" i="6"/>
  <c r="BS268" i="6"/>
  <c r="BR268" i="6"/>
  <c r="BQ268" i="6"/>
  <c r="BP268" i="6"/>
  <c r="BO268" i="6"/>
  <c r="BN268" i="6"/>
  <c r="BM268" i="6"/>
  <c r="BL268" i="6"/>
  <c r="BK268" i="6"/>
  <c r="BJ268" i="6"/>
  <c r="BI268" i="6"/>
  <c r="BH268" i="6"/>
  <c r="BG268" i="6"/>
  <c r="BF268" i="6"/>
  <c r="BE268" i="6"/>
  <c r="BD268" i="6"/>
  <c r="BC268" i="6"/>
  <c r="BB268" i="6"/>
  <c r="BA268" i="6"/>
  <c r="AZ268" i="6"/>
  <c r="AY268" i="6"/>
  <c r="AX268" i="6"/>
  <c r="AW268" i="6"/>
  <c r="AV268" i="6"/>
  <c r="AU268" i="6"/>
  <c r="AT268" i="6"/>
  <c r="AS268" i="6"/>
  <c r="AR268" i="6"/>
  <c r="AQ268" i="6"/>
  <c r="AP268" i="6"/>
  <c r="AO268" i="6"/>
  <c r="AN268" i="6"/>
  <c r="AM268" i="6"/>
  <c r="AL268" i="6"/>
  <c r="AK268" i="6"/>
  <c r="AJ268" i="6"/>
  <c r="AI268" i="6"/>
  <c r="AH268" i="6"/>
  <c r="AG268" i="6"/>
  <c r="AF268" i="6"/>
  <c r="AE268" i="6"/>
  <c r="AD268" i="6"/>
  <c r="AC268" i="6"/>
  <c r="AB268" i="6"/>
  <c r="AA268" i="6"/>
  <c r="Z268" i="6"/>
  <c r="Y268" i="6"/>
  <c r="X268" i="6"/>
  <c r="W268" i="6"/>
  <c r="V268" i="6"/>
  <c r="U268" i="6"/>
  <c r="T268" i="6"/>
  <c r="S268" i="6"/>
  <c r="R268" i="6"/>
  <c r="Q268" i="6"/>
  <c r="P268" i="6"/>
  <c r="O268" i="6"/>
  <c r="N268" i="6"/>
  <c r="M268" i="6"/>
  <c r="L268" i="6"/>
  <c r="CA267" i="6"/>
  <c r="BZ267" i="6"/>
  <c r="BW267" i="6"/>
  <c r="BV267" i="6"/>
  <c r="BU267" i="6"/>
  <c r="BS267" i="6"/>
  <c r="BR267" i="6"/>
  <c r="BQ267" i="6"/>
  <c r="BP267" i="6"/>
  <c r="BO267" i="6"/>
  <c r="BN267" i="6"/>
  <c r="BM267" i="6"/>
  <c r="BL267" i="6"/>
  <c r="BK267" i="6"/>
  <c r="BJ267" i="6"/>
  <c r="BI267" i="6"/>
  <c r="BH267" i="6"/>
  <c r="BG267" i="6"/>
  <c r="BF267" i="6"/>
  <c r="BE267" i="6"/>
  <c r="BD267" i="6"/>
  <c r="BC267" i="6"/>
  <c r="BB267" i="6"/>
  <c r="BA267" i="6"/>
  <c r="AZ267" i="6"/>
  <c r="AY267" i="6"/>
  <c r="AX267" i="6"/>
  <c r="AW267" i="6"/>
  <c r="AV267" i="6"/>
  <c r="AU267" i="6"/>
  <c r="AT267" i="6"/>
  <c r="AS267" i="6"/>
  <c r="AR267" i="6"/>
  <c r="AQ267" i="6"/>
  <c r="AP267" i="6"/>
  <c r="AO267" i="6"/>
  <c r="AN267" i="6"/>
  <c r="AM267" i="6"/>
  <c r="AL267" i="6"/>
  <c r="AK267" i="6"/>
  <c r="AJ267" i="6"/>
  <c r="AI267" i="6"/>
  <c r="AH267" i="6"/>
  <c r="AG267" i="6"/>
  <c r="AF267" i="6"/>
  <c r="AE267" i="6"/>
  <c r="AD267" i="6"/>
  <c r="AC267" i="6"/>
  <c r="AB267" i="6"/>
  <c r="AA267" i="6"/>
  <c r="Z267" i="6"/>
  <c r="Y267" i="6"/>
  <c r="X267" i="6"/>
  <c r="W267" i="6"/>
  <c r="V267" i="6"/>
  <c r="U267" i="6"/>
  <c r="T267" i="6"/>
  <c r="S267" i="6"/>
  <c r="R267" i="6"/>
  <c r="Q267" i="6"/>
  <c r="P267" i="6"/>
  <c r="O267" i="6"/>
  <c r="N267" i="6"/>
  <c r="M267" i="6"/>
  <c r="L267" i="6"/>
  <c r="CA266" i="6"/>
  <c r="BZ266" i="6"/>
  <c r="BX266" i="6"/>
  <c r="BW266" i="6"/>
  <c r="BV266" i="6"/>
  <c r="BU266" i="6"/>
  <c r="BT266" i="6"/>
  <c r="BS266" i="6"/>
  <c r="BR266" i="6"/>
  <c r="BQ266" i="6"/>
  <c r="BP266" i="6"/>
  <c r="BO266" i="6"/>
  <c r="BN266" i="6"/>
  <c r="BM266" i="6"/>
  <c r="BL266" i="6"/>
  <c r="BK266" i="6"/>
  <c r="BJ266" i="6"/>
  <c r="BI266" i="6"/>
  <c r="BH266" i="6"/>
  <c r="BG266" i="6"/>
  <c r="BF266" i="6"/>
  <c r="BE266" i="6"/>
  <c r="BD266" i="6"/>
  <c r="BC266" i="6"/>
  <c r="BB266" i="6"/>
  <c r="BA266" i="6"/>
  <c r="AZ266" i="6"/>
  <c r="AY266" i="6"/>
  <c r="AX266" i="6"/>
  <c r="AW266" i="6"/>
  <c r="AV266" i="6"/>
  <c r="AU266" i="6"/>
  <c r="AT266" i="6"/>
  <c r="AS266" i="6"/>
  <c r="AR266" i="6"/>
  <c r="AQ266" i="6"/>
  <c r="AP266" i="6"/>
  <c r="AO266" i="6"/>
  <c r="AN266" i="6"/>
  <c r="AM266" i="6"/>
  <c r="AL266" i="6"/>
  <c r="AK266" i="6"/>
  <c r="AJ266" i="6"/>
  <c r="AI266" i="6"/>
  <c r="AH266" i="6"/>
  <c r="AG266" i="6"/>
  <c r="AF266" i="6"/>
  <c r="AE266" i="6"/>
  <c r="AD266" i="6"/>
  <c r="AC266" i="6"/>
  <c r="AB266" i="6"/>
  <c r="AA266" i="6"/>
  <c r="Z266" i="6"/>
  <c r="Y266" i="6"/>
  <c r="X266" i="6"/>
  <c r="W266" i="6"/>
  <c r="V266" i="6"/>
  <c r="U266" i="6"/>
  <c r="T266" i="6"/>
  <c r="S266" i="6"/>
  <c r="R266" i="6"/>
  <c r="Q266" i="6"/>
  <c r="P266" i="6"/>
  <c r="O266" i="6"/>
  <c r="N266" i="6"/>
  <c r="M266" i="6"/>
  <c r="L266" i="6"/>
  <c r="CA265" i="6"/>
  <c r="BZ265" i="6"/>
  <c r="BW265" i="6"/>
  <c r="BV265" i="6"/>
  <c r="BU265" i="6"/>
  <c r="BS265" i="6"/>
  <c r="BR265" i="6"/>
  <c r="BQ265" i="6"/>
  <c r="BP265" i="6"/>
  <c r="BO265" i="6"/>
  <c r="BN265" i="6"/>
  <c r="BM265" i="6"/>
  <c r="BL265" i="6"/>
  <c r="BK265" i="6"/>
  <c r="BJ265" i="6"/>
  <c r="BI265" i="6"/>
  <c r="BH265" i="6"/>
  <c r="BG265" i="6"/>
  <c r="BF265" i="6"/>
  <c r="BE265" i="6"/>
  <c r="BD265" i="6"/>
  <c r="BC265" i="6"/>
  <c r="BB265" i="6"/>
  <c r="BA265" i="6"/>
  <c r="AZ265" i="6"/>
  <c r="AY265" i="6"/>
  <c r="AX265" i="6"/>
  <c r="AW265" i="6"/>
  <c r="AV265" i="6"/>
  <c r="AU265" i="6"/>
  <c r="AT265" i="6"/>
  <c r="AS265" i="6"/>
  <c r="AR265" i="6"/>
  <c r="AQ265" i="6"/>
  <c r="AP265" i="6"/>
  <c r="AO265" i="6"/>
  <c r="AN265" i="6"/>
  <c r="AM265" i="6"/>
  <c r="AL265" i="6"/>
  <c r="AK265" i="6"/>
  <c r="AJ265" i="6"/>
  <c r="AI265" i="6"/>
  <c r="AH265" i="6"/>
  <c r="AG265" i="6"/>
  <c r="AF265" i="6"/>
  <c r="AE265" i="6"/>
  <c r="AD265" i="6"/>
  <c r="AC265" i="6"/>
  <c r="AB265" i="6"/>
  <c r="AA265" i="6"/>
  <c r="Z265" i="6"/>
  <c r="Y265" i="6"/>
  <c r="X265" i="6"/>
  <c r="W265" i="6"/>
  <c r="V265" i="6"/>
  <c r="U265" i="6"/>
  <c r="T265" i="6"/>
  <c r="S265" i="6"/>
  <c r="R265" i="6"/>
  <c r="Q265" i="6"/>
  <c r="P265" i="6"/>
  <c r="O265" i="6"/>
  <c r="N265" i="6"/>
  <c r="M265" i="6"/>
  <c r="L265" i="6"/>
  <c r="CA264" i="6"/>
  <c r="BZ264" i="6"/>
  <c r="BW264" i="6"/>
  <c r="BV264" i="6"/>
  <c r="BU264" i="6"/>
  <c r="BS264" i="6"/>
  <c r="BR264" i="6"/>
  <c r="BQ264" i="6"/>
  <c r="BP264" i="6"/>
  <c r="BN264" i="6"/>
  <c r="BM264" i="6"/>
  <c r="BL264" i="6"/>
  <c r="BK264" i="6"/>
  <c r="BI264" i="6"/>
  <c r="BH264" i="6"/>
  <c r="BG264" i="6"/>
  <c r="BF264" i="6"/>
  <c r="BD264" i="6"/>
  <c r="BC264" i="6"/>
  <c r="BB264" i="6"/>
  <c r="BA264" i="6"/>
  <c r="AY264" i="6"/>
  <c r="AX264" i="6"/>
  <c r="AW264" i="6"/>
  <c r="AV264" i="6"/>
  <c r="AT264" i="6"/>
  <c r="AS264" i="6"/>
  <c r="AR264" i="6"/>
  <c r="AQ264" i="6"/>
  <c r="AO264" i="6"/>
  <c r="AN264" i="6"/>
  <c r="AM264" i="6"/>
  <c r="AL264" i="6"/>
  <c r="AJ264" i="6"/>
  <c r="AI264" i="6"/>
  <c r="AH264" i="6"/>
  <c r="AG264" i="6"/>
  <c r="AE264" i="6"/>
  <c r="AD264" i="6"/>
  <c r="AC264" i="6"/>
  <c r="AB264" i="6"/>
  <c r="Z264" i="6"/>
  <c r="Y264" i="6"/>
  <c r="X264" i="6"/>
  <c r="W264" i="6"/>
  <c r="U264" i="6"/>
  <c r="T264" i="6"/>
  <c r="S264" i="6"/>
  <c r="R264" i="6"/>
  <c r="P264" i="6"/>
  <c r="O264" i="6"/>
  <c r="N264" i="6"/>
  <c r="M264" i="6"/>
  <c r="CA263" i="6"/>
  <c r="BZ263" i="6"/>
  <c r="BW263" i="6"/>
  <c r="BV263" i="6"/>
  <c r="BU263" i="6"/>
  <c r="BT263" i="6"/>
  <c r="BS263" i="6"/>
  <c r="BR263" i="6"/>
  <c r="BQ263" i="6"/>
  <c r="BP263" i="6"/>
  <c r="BO263" i="6"/>
  <c r="BN263" i="6"/>
  <c r="BM263" i="6"/>
  <c r="BL263" i="6"/>
  <c r="BK263" i="6"/>
  <c r="BJ263" i="6"/>
  <c r="BI263" i="6"/>
  <c r="BH263" i="6"/>
  <c r="BG263" i="6"/>
  <c r="BF263" i="6"/>
  <c r="BE263" i="6"/>
  <c r="BD263" i="6"/>
  <c r="BC263" i="6"/>
  <c r="BB263" i="6"/>
  <c r="BA263" i="6"/>
  <c r="AZ263" i="6"/>
  <c r="AY263" i="6"/>
  <c r="AX263" i="6"/>
  <c r="AW263" i="6"/>
  <c r="AV263" i="6"/>
  <c r="AU263" i="6"/>
  <c r="AT263" i="6"/>
  <c r="AS263" i="6"/>
  <c r="AR263" i="6"/>
  <c r="AQ263" i="6"/>
  <c r="AP263" i="6"/>
  <c r="AO263" i="6"/>
  <c r="AN263" i="6"/>
  <c r="AM263" i="6"/>
  <c r="AL263" i="6"/>
  <c r="AK263" i="6"/>
  <c r="AJ263" i="6"/>
  <c r="AI263" i="6"/>
  <c r="AH263" i="6"/>
  <c r="AG263" i="6"/>
  <c r="AF263" i="6"/>
  <c r="AE263" i="6"/>
  <c r="AD263" i="6"/>
  <c r="AC263" i="6"/>
  <c r="AB263" i="6"/>
  <c r="AA263" i="6"/>
  <c r="Z263" i="6"/>
  <c r="Y263" i="6"/>
  <c r="X263" i="6"/>
  <c r="W263" i="6"/>
  <c r="V263" i="6"/>
  <c r="U263" i="6"/>
  <c r="T263" i="6"/>
  <c r="S263" i="6"/>
  <c r="R263" i="6"/>
  <c r="Q263" i="6"/>
  <c r="P263" i="6"/>
  <c r="O263" i="6"/>
  <c r="N263" i="6"/>
  <c r="M263" i="6"/>
  <c r="L263" i="6"/>
  <c r="CA262" i="6"/>
  <c r="BZ262" i="6"/>
  <c r="BW262" i="6"/>
  <c r="BV262" i="6"/>
  <c r="BU262" i="6"/>
  <c r="BS262" i="6"/>
  <c r="BR262" i="6"/>
  <c r="BQ262" i="6"/>
  <c r="BP262" i="6"/>
  <c r="BO262" i="6"/>
  <c r="BN262" i="6"/>
  <c r="BM262" i="6"/>
  <c r="BL262" i="6"/>
  <c r="BK262" i="6"/>
  <c r="BJ262" i="6"/>
  <c r="BI262" i="6"/>
  <c r="BH262" i="6"/>
  <c r="BG262" i="6"/>
  <c r="BF262" i="6"/>
  <c r="BE262" i="6"/>
  <c r="BD262" i="6"/>
  <c r="BC262" i="6"/>
  <c r="BB262" i="6"/>
  <c r="BA262" i="6"/>
  <c r="AZ262" i="6"/>
  <c r="AY262" i="6"/>
  <c r="AX262" i="6"/>
  <c r="AW262" i="6"/>
  <c r="AV262" i="6"/>
  <c r="AU262" i="6"/>
  <c r="AT262" i="6"/>
  <c r="AS262" i="6"/>
  <c r="AR262" i="6"/>
  <c r="AQ262" i="6"/>
  <c r="AP262" i="6"/>
  <c r="AO262" i="6"/>
  <c r="AN262" i="6"/>
  <c r="AM262" i="6"/>
  <c r="AL262" i="6"/>
  <c r="AK262" i="6"/>
  <c r="AJ262" i="6"/>
  <c r="AI262" i="6"/>
  <c r="AH262" i="6"/>
  <c r="AG262" i="6"/>
  <c r="AF262" i="6"/>
  <c r="AE262" i="6"/>
  <c r="AD262" i="6"/>
  <c r="AC262" i="6"/>
  <c r="AB262" i="6"/>
  <c r="AA262" i="6"/>
  <c r="Z262" i="6"/>
  <c r="Y262" i="6"/>
  <c r="X262" i="6"/>
  <c r="W262" i="6"/>
  <c r="V262" i="6"/>
  <c r="U262" i="6"/>
  <c r="T262" i="6"/>
  <c r="S262" i="6"/>
  <c r="R262" i="6"/>
  <c r="Q262" i="6"/>
  <c r="P262" i="6"/>
  <c r="O262" i="6"/>
  <c r="N262" i="6"/>
  <c r="M262" i="6"/>
  <c r="L262" i="6"/>
  <c r="CA261" i="6"/>
  <c r="BZ261" i="6"/>
  <c r="BX261" i="6"/>
  <c r="BW261" i="6"/>
  <c r="BV261" i="6"/>
  <c r="BU261" i="6"/>
  <c r="BT261" i="6"/>
  <c r="BS261" i="6"/>
  <c r="BR261" i="6"/>
  <c r="BQ261" i="6"/>
  <c r="BP261" i="6"/>
  <c r="BO261" i="6"/>
  <c r="BN261" i="6"/>
  <c r="BM261" i="6"/>
  <c r="BL261" i="6"/>
  <c r="BK261" i="6"/>
  <c r="BJ261" i="6"/>
  <c r="BI261" i="6"/>
  <c r="BH261" i="6"/>
  <c r="BG261" i="6"/>
  <c r="BF261" i="6"/>
  <c r="BE261" i="6"/>
  <c r="BD261" i="6"/>
  <c r="BC261" i="6"/>
  <c r="BB261" i="6"/>
  <c r="BA261" i="6"/>
  <c r="AZ261" i="6"/>
  <c r="AY261" i="6"/>
  <c r="AX261" i="6"/>
  <c r="AW261" i="6"/>
  <c r="AV261" i="6"/>
  <c r="AU261" i="6"/>
  <c r="AT261" i="6"/>
  <c r="AS261" i="6"/>
  <c r="AR261" i="6"/>
  <c r="AQ261" i="6"/>
  <c r="AP261" i="6"/>
  <c r="AO261" i="6"/>
  <c r="AN261" i="6"/>
  <c r="AM261" i="6"/>
  <c r="AL261" i="6"/>
  <c r="AK261" i="6"/>
  <c r="AJ261" i="6"/>
  <c r="AI261" i="6"/>
  <c r="AH261" i="6"/>
  <c r="AG261" i="6"/>
  <c r="AF261" i="6"/>
  <c r="AE261" i="6"/>
  <c r="AD261" i="6"/>
  <c r="AC261" i="6"/>
  <c r="AB261" i="6"/>
  <c r="AA261" i="6"/>
  <c r="Z261" i="6"/>
  <c r="Y261" i="6"/>
  <c r="X261" i="6"/>
  <c r="W261" i="6"/>
  <c r="V261" i="6"/>
  <c r="U261" i="6"/>
  <c r="T261" i="6"/>
  <c r="S261" i="6"/>
  <c r="R261" i="6"/>
  <c r="Q261" i="6"/>
  <c r="P261" i="6"/>
  <c r="O261" i="6"/>
  <c r="N261" i="6"/>
  <c r="M261" i="6"/>
  <c r="L261" i="6"/>
  <c r="CA260" i="6"/>
  <c r="BZ260" i="6"/>
  <c r="BW260" i="6"/>
  <c r="BV260" i="6"/>
  <c r="BU260" i="6"/>
  <c r="BS260" i="6"/>
  <c r="BR260" i="6"/>
  <c r="BQ260" i="6"/>
  <c r="BP260" i="6"/>
  <c r="BO260" i="6"/>
  <c r="BN260" i="6"/>
  <c r="BM260" i="6"/>
  <c r="BL260" i="6"/>
  <c r="BK260" i="6"/>
  <c r="BJ260" i="6"/>
  <c r="BI260" i="6"/>
  <c r="BH260" i="6"/>
  <c r="BG260" i="6"/>
  <c r="BF260" i="6"/>
  <c r="BE260" i="6"/>
  <c r="BD260" i="6"/>
  <c r="BC260" i="6"/>
  <c r="BB260" i="6"/>
  <c r="BA260" i="6"/>
  <c r="AZ260" i="6"/>
  <c r="AY260" i="6"/>
  <c r="AX260" i="6"/>
  <c r="AW260" i="6"/>
  <c r="AV260" i="6"/>
  <c r="AU260" i="6"/>
  <c r="AT260" i="6"/>
  <c r="AS260" i="6"/>
  <c r="AR260" i="6"/>
  <c r="AQ260" i="6"/>
  <c r="AP260" i="6"/>
  <c r="AO260" i="6"/>
  <c r="AN260" i="6"/>
  <c r="AM260" i="6"/>
  <c r="AL260" i="6"/>
  <c r="AK260" i="6"/>
  <c r="AJ260" i="6"/>
  <c r="AI260" i="6"/>
  <c r="AH260" i="6"/>
  <c r="AG260" i="6"/>
  <c r="AF260" i="6"/>
  <c r="AE260" i="6"/>
  <c r="AD260" i="6"/>
  <c r="AC260" i="6"/>
  <c r="AB260" i="6"/>
  <c r="AA260" i="6"/>
  <c r="Z260" i="6"/>
  <c r="Y260" i="6"/>
  <c r="X260" i="6"/>
  <c r="W260" i="6"/>
  <c r="V260" i="6"/>
  <c r="U260" i="6"/>
  <c r="T260" i="6"/>
  <c r="S260" i="6"/>
  <c r="R260" i="6"/>
  <c r="Q260" i="6"/>
  <c r="P260" i="6"/>
  <c r="O260" i="6"/>
  <c r="N260" i="6"/>
  <c r="M260" i="6"/>
  <c r="L260" i="6"/>
  <c r="CA259" i="6"/>
  <c r="BZ259" i="6"/>
  <c r="BW259" i="6"/>
  <c r="BV259" i="6"/>
  <c r="BU259" i="6"/>
  <c r="BS259" i="6"/>
  <c r="BR259" i="6"/>
  <c r="BQ259" i="6"/>
  <c r="BP259" i="6"/>
  <c r="BN259" i="6"/>
  <c r="BM259" i="6"/>
  <c r="BL259" i="6"/>
  <c r="BK259" i="6"/>
  <c r="BI259" i="6"/>
  <c r="BH259" i="6"/>
  <c r="BG259" i="6"/>
  <c r="BF259" i="6"/>
  <c r="BD259" i="6"/>
  <c r="BC259" i="6"/>
  <c r="BB259" i="6"/>
  <c r="BA259" i="6"/>
  <c r="AY259" i="6"/>
  <c r="AX259" i="6"/>
  <c r="AW259" i="6"/>
  <c r="AV259" i="6"/>
  <c r="AT259" i="6"/>
  <c r="AS259" i="6"/>
  <c r="AR259" i="6"/>
  <c r="AQ259" i="6"/>
  <c r="AO259" i="6"/>
  <c r="AN259" i="6"/>
  <c r="AM259" i="6"/>
  <c r="AL259" i="6"/>
  <c r="AJ259" i="6"/>
  <c r="AI259" i="6"/>
  <c r="AH259" i="6"/>
  <c r="AG259" i="6"/>
  <c r="AE259" i="6"/>
  <c r="AD259" i="6"/>
  <c r="AC259" i="6"/>
  <c r="AB259" i="6"/>
  <c r="Z259" i="6"/>
  <c r="Y259" i="6"/>
  <c r="X259" i="6"/>
  <c r="W259" i="6"/>
  <c r="U259" i="6"/>
  <c r="T259" i="6"/>
  <c r="S259" i="6"/>
  <c r="R259" i="6"/>
  <c r="P259" i="6"/>
  <c r="O259" i="6"/>
  <c r="N259" i="6"/>
  <c r="M259" i="6"/>
  <c r="CA258" i="6"/>
  <c r="BZ258" i="6"/>
  <c r="BW258" i="6"/>
  <c r="BV258" i="6"/>
  <c r="BU258" i="6"/>
  <c r="BT258" i="6"/>
  <c r="BS258" i="6"/>
  <c r="BR258" i="6"/>
  <c r="BQ258" i="6"/>
  <c r="BP258" i="6"/>
  <c r="BO258" i="6"/>
  <c r="BN258" i="6"/>
  <c r="BM258" i="6"/>
  <c r="BL258" i="6"/>
  <c r="BK258" i="6"/>
  <c r="BJ258" i="6"/>
  <c r="BI258" i="6"/>
  <c r="BH258" i="6"/>
  <c r="BG258" i="6"/>
  <c r="BF258" i="6"/>
  <c r="BE258" i="6"/>
  <c r="BD258" i="6"/>
  <c r="BC258" i="6"/>
  <c r="BB258" i="6"/>
  <c r="BA258" i="6"/>
  <c r="AZ258" i="6"/>
  <c r="AY258" i="6"/>
  <c r="AX258" i="6"/>
  <c r="AW258" i="6"/>
  <c r="AV258" i="6"/>
  <c r="AU258" i="6"/>
  <c r="AT258" i="6"/>
  <c r="AS258" i="6"/>
  <c r="AR258" i="6"/>
  <c r="AQ258" i="6"/>
  <c r="AP258" i="6"/>
  <c r="AO258" i="6"/>
  <c r="AN258" i="6"/>
  <c r="AM258" i="6"/>
  <c r="AL258" i="6"/>
  <c r="AK258" i="6"/>
  <c r="AJ258" i="6"/>
  <c r="AI258" i="6"/>
  <c r="AH258" i="6"/>
  <c r="AG258" i="6"/>
  <c r="AF258" i="6"/>
  <c r="AE258" i="6"/>
  <c r="AD258" i="6"/>
  <c r="AC258" i="6"/>
  <c r="AB258" i="6"/>
  <c r="AA258" i="6"/>
  <c r="Z258" i="6"/>
  <c r="Y258" i="6"/>
  <c r="X258" i="6"/>
  <c r="W258" i="6"/>
  <c r="V258" i="6"/>
  <c r="U258" i="6"/>
  <c r="T258" i="6"/>
  <c r="S258" i="6"/>
  <c r="R258" i="6"/>
  <c r="Q258" i="6"/>
  <c r="P258" i="6"/>
  <c r="O258" i="6"/>
  <c r="N258" i="6"/>
  <c r="M258" i="6"/>
  <c r="L258" i="6"/>
  <c r="CA257" i="6"/>
  <c r="BZ257" i="6"/>
  <c r="BW257" i="6"/>
  <c r="BV257" i="6"/>
  <c r="BS257" i="6"/>
  <c r="BR257" i="6"/>
  <c r="BQ257" i="6"/>
  <c r="BP257" i="6"/>
  <c r="BO257" i="6"/>
  <c r="BN257" i="6"/>
  <c r="BM257" i="6"/>
  <c r="BL257" i="6"/>
  <c r="BK257" i="6"/>
  <c r="BJ257" i="6"/>
  <c r="BI257" i="6"/>
  <c r="BH257" i="6"/>
  <c r="BG257" i="6"/>
  <c r="BF257" i="6"/>
  <c r="BE257" i="6"/>
  <c r="BD257" i="6"/>
  <c r="BC257" i="6"/>
  <c r="BB257" i="6"/>
  <c r="BA257" i="6"/>
  <c r="AZ257" i="6"/>
  <c r="AY257" i="6"/>
  <c r="AX257" i="6"/>
  <c r="AW257" i="6"/>
  <c r="AV257" i="6"/>
  <c r="AU257" i="6"/>
  <c r="AT257" i="6"/>
  <c r="AS257" i="6"/>
  <c r="AR257" i="6"/>
  <c r="AQ257" i="6"/>
  <c r="AP257" i="6"/>
  <c r="AO257" i="6"/>
  <c r="AN257" i="6"/>
  <c r="AM257" i="6"/>
  <c r="AL257" i="6"/>
  <c r="AK257" i="6"/>
  <c r="AJ257" i="6"/>
  <c r="AI257" i="6"/>
  <c r="AH257" i="6"/>
  <c r="AG257" i="6"/>
  <c r="AF257" i="6"/>
  <c r="AE257" i="6"/>
  <c r="AD257" i="6"/>
  <c r="AC257" i="6"/>
  <c r="AB257" i="6"/>
  <c r="AA257" i="6"/>
  <c r="Z257" i="6"/>
  <c r="Y257" i="6"/>
  <c r="X257" i="6"/>
  <c r="W257" i="6"/>
  <c r="V257" i="6"/>
  <c r="U257" i="6"/>
  <c r="T257" i="6"/>
  <c r="S257" i="6"/>
  <c r="R257" i="6"/>
  <c r="Q257" i="6"/>
  <c r="P257" i="6"/>
  <c r="O257" i="6"/>
  <c r="N257" i="6"/>
  <c r="M257" i="6"/>
  <c r="L257" i="6"/>
  <c r="CA256" i="6"/>
  <c r="BZ256" i="6"/>
  <c r="BX256" i="6"/>
  <c r="BW256" i="6"/>
  <c r="BV256" i="6"/>
  <c r="BU256" i="6"/>
  <c r="BT256" i="6"/>
  <c r="BS256" i="6"/>
  <c r="BR256" i="6"/>
  <c r="BQ256" i="6"/>
  <c r="BP256" i="6"/>
  <c r="BO256" i="6"/>
  <c r="BN256" i="6"/>
  <c r="BM256" i="6"/>
  <c r="BL256" i="6"/>
  <c r="BK256" i="6"/>
  <c r="BJ256" i="6"/>
  <c r="BI256" i="6"/>
  <c r="BH256" i="6"/>
  <c r="BG256" i="6"/>
  <c r="BF256" i="6"/>
  <c r="BE256" i="6"/>
  <c r="BD256" i="6"/>
  <c r="BC256" i="6"/>
  <c r="BB256" i="6"/>
  <c r="BA256" i="6"/>
  <c r="AZ256" i="6"/>
  <c r="AY256" i="6"/>
  <c r="AX256" i="6"/>
  <c r="AW256" i="6"/>
  <c r="AV256" i="6"/>
  <c r="AU256" i="6"/>
  <c r="AT256" i="6"/>
  <c r="AS256" i="6"/>
  <c r="AR256" i="6"/>
  <c r="AQ256" i="6"/>
  <c r="AP256" i="6"/>
  <c r="AO256" i="6"/>
  <c r="AN256" i="6"/>
  <c r="AM256" i="6"/>
  <c r="AL256" i="6"/>
  <c r="AK256" i="6"/>
  <c r="AJ256" i="6"/>
  <c r="AI256" i="6"/>
  <c r="AH256" i="6"/>
  <c r="AG256" i="6"/>
  <c r="AF256" i="6"/>
  <c r="AE256" i="6"/>
  <c r="AD256" i="6"/>
  <c r="AC256" i="6"/>
  <c r="AB256" i="6"/>
  <c r="AA256" i="6"/>
  <c r="Z256" i="6"/>
  <c r="Y256" i="6"/>
  <c r="X256" i="6"/>
  <c r="W256" i="6"/>
  <c r="V256" i="6"/>
  <c r="U256" i="6"/>
  <c r="T256" i="6"/>
  <c r="S256" i="6"/>
  <c r="R256" i="6"/>
  <c r="Q256" i="6"/>
  <c r="P256" i="6"/>
  <c r="O256" i="6"/>
  <c r="N256" i="6"/>
  <c r="M256" i="6"/>
  <c r="L256" i="6"/>
  <c r="CA255" i="6"/>
  <c r="BZ255" i="6"/>
  <c r="BW255" i="6"/>
  <c r="BV255" i="6"/>
  <c r="BS255" i="6"/>
  <c r="BR255" i="6"/>
  <c r="BQ255" i="6"/>
  <c r="BP255" i="6"/>
  <c r="BO255" i="6"/>
  <c r="BN255" i="6"/>
  <c r="BM255" i="6"/>
  <c r="BL255" i="6"/>
  <c r="BK255" i="6"/>
  <c r="BJ255" i="6"/>
  <c r="BI255" i="6"/>
  <c r="BH255" i="6"/>
  <c r="BG255" i="6"/>
  <c r="BF255" i="6"/>
  <c r="BE255" i="6"/>
  <c r="BD255" i="6"/>
  <c r="BC255" i="6"/>
  <c r="BB255" i="6"/>
  <c r="BA255" i="6"/>
  <c r="AZ255" i="6"/>
  <c r="AY255" i="6"/>
  <c r="AX255" i="6"/>
  <c r="AW255" i="6"/>
  <c r="AV255" i="6"/>
  <c r="AU255" i="6"/>
  <c r="AT255" i="6"/>
  <c r="AS255" i="6"/>
  <c r="AR255" i="6"/>
  <c r="AQ255" i="6"/>
  <c r="AP255" i="6"/>
  <c r="AO255" i="6"/>
  <c r="AN255" i="6"/>
  <c r="AM255" i="6"/>
  <c r="AL255" i="6"/>
  <c r="AK255" i="6"/>
  <c r="AJ255" i="6"/>
  <c r="AI255" i="6"/>
  <c r="AH255" i="6"/>
  <c r="AG255" i="6"/>
  <c r="AF255" i="6"/>
  <c r="AE255" i="6"/>
  <c r="AD255" i="6"/>
  <c r="AC255" i="6"/>
  <c r="AB255" i="6"/>
  <c r="AA255" i="6"/>
  <c r="Z255" i="6"/>
  <c r="Y255" i="6"/>
  <c r="X255" i="6"/>
  <c r="W255" i="6"/>
  <c r="V255" i="6"/>
  <c r="U255" i="6"/>
  <c r="T255" i="6"/>
  <c r="S255" i="6"/>
  <c r="R255" i="6"/>
  <c r="Q255" i="6"/>
  <c r="P255" i="6"/>
  <c r="O255" i="6"/>
  <c r="N255" i="6"/>
  <c r="M255" i="6"/>
  <c r="L255" i="6"/>
  <c r="CA254" i="6"/>
  <c r="BZ254" i="6"/>
  <c r="BW254" i="6"/>
  <c r="BV254" i="6"/>
  <c r="BU254" i="6"/>
  <c r="BS254" i="6"/>
  <c r="BR254" i="6"/>
  <c r="BQ254" i="6"/>
  <c r="BP254" i="6"/>
  <c r="BN254" i="6"/>
  <c r="BM254" i="6"/>
  <c r="BL254" i="6"/>
  <c r="BK254" i="6"/>
  <c r="BI254" i="6"/>
  <c r="BH254" i="6"/>
  <c r="BG254" i="6"/>
  <c r="BF254" i="6"/>
  <c r="BD254" i="6"/>
  <c r="BC254" i="6"/>
  <c r="BB254" i="6"/>
  <c r="BA254" i="6"/>
  <c r="AY254" i="6"/>
  <c r="AX254" i="6"/>
  <c r="AW254" i="6"/>
  <c r="AV254" i="6"/>
  <c r="AT254" i="6"/>
  <c r="AS254" i="6"/>
  <c r="AR254" i="6"/>
  <c r="AQ254" i="6"/>
  <c r="AO254" i="6"/>
  <c r="AN254" i="6"/>
  <c r="AM254" i="6"/>
  <c r="AL254" i="6"/>
  <c r="AJ254" i="6"/>
  <c r="AI254" i="6"/>
  <c r="AH254" i="6"/>
  <c r="AG254" i="6"/>
  <c r="AE254" i="6"/>
  <c r="AD254" i="6"/>
  <c r="AC254" i="6"/>
  <c r="AB254" i="6"/>
  <c r="Z254" i="6"/>
  <c r="Y254" i="6"/>
  <c r="X254" i="6"/>
  <c r="W254" i="6"/>
  <c r="U254" i="6"/>
  <c r="T254" i="6"/>
  <c r="S254" i="6"/>
  <c r="R254" i="6"/>
  <c r="P254" i="6"/>
  <c r="O254" i="6"/>
  <c r="N254" i="6"/>
  <c r="M254" i="6"/>
  <c r="CA253" i="6"/>
  <c r="BZ253" i="6"/>
  <c r="BX253" i="6"/>
  <c r="BW253" i="6"/>
  <c r="BV253" i="6"/>
  <c r="BU253" i="6"/>
  <c r="BT253" i="6"/>
  <c r="BS253" i="6"/>
  <c r="BR253" i="6"/>
  <c r="BQ253" i="6"/>
  <c r="BP253" i="6"/>
  <c r="BO253" i="6"/>
  <c r="BN253" i="6"/>
  <c r="BM253" i="6"/>
  <c r="BL253" i="6"/>
  <c r="BK253" i="6"/>
  <c r="BJ253" i="6"/>
  <c r="BI253" i="6"/>
  <c r="BH253" i="6"/>
  <c r="BG253" i="6"/>
  <c r="BF253" i="6"/>
  <c r="BE253" i="6"/>
  <c r="BD253" i="6"/>
  <c r="BC253" i="6"/>
  <c r="BB253" i="6"/>
  <c r="BA253" i="6"/>
  <c r="AZ253" i="6"/>
  <c r="AY253" i="6"/>
  <c r="AX253" i="6"/>
  <c r="AW253" i="6"/>
  <c r="AV253" i="6"/>
  <c r="AU253" i="6"/>
  <c r="AT253" i="6"/>
  <c r="AS253" i="6"/>
  <c r="AR253" i="6"/>
  <c r="AQ253" i="6"/>
  <c r="AP253" i="6"/>
  <c r="AO253" i="6"/>
  <c r="AN253" i="6"/>
  <c r="AM253" i="6"/>
  <c r="AL253" i="6"/>
  <c r="AK253" i="6"/>
  <c r="AJ253" i="6"/>
  <c r="AI253" i="6"/>
  <c r="AH253" i="6"/>
  <c r="AG253" i="6"/>
  <c r="AF253" i="6"/>
  <c r="AE253" i="6"/>
  <c r="AD253" i="6"/>
  <c r="AC253" i="6"/>
  <c r="AB253" i="6"/>
  <c r="AA253" i="6"/>
  <c r="Z253" i="6"/>
  <c r="Y253" i="6"/>
  <c r="X253" i="6"/>
  <c r="W253" i="6"/>
  <c r="V253" i="6"/>
  <c r="U253" i="6"/>
  <c r="T253" i="6"/>
  <c r="S253" i="6"/>
  <c r="R253" i="6"/>
  <c r="Q253" i="6"/>
  <c r="P253" i="6"/>
  <c r="O253" i="6"/>
  <c r="N253" i="6"/>
  <c r="M253" i="6"/>
  <c r="L253" i="6"/>
  <c r="CA252" i="6"/>
  <c r="BZ252" i="6"/>
  <c r="BW252" i="6"/>
  <c r="BV252" i="6"/>
  <c r="BU252" i="6"/>
  <c r="BS252" i="6"/>
  <c r="BR252" i="6"/>
  <c r="BQ252" i="6"/>
  <c r="BP252" i="6"/>
  <c r="BN252" i="6"/>
  <c r="BM252" i="6"/>
  <c r="BL252" i="6"/>
  <c r="BK252" i="6"/>
  <c r="BI252" i="6"/>
  <c r="BH252" i="6"/>
  <c r="BG252" i="6"/>
  <c r="BF252" i="6"/>
  <c r="BD252" i="6"/>
  <c r="BC252" i="6"/>
  <c r="BB252" i="6"/>
  <c r="BA252" i="6"/>
  <c r="AY252" i="6"/>
  <c r="AX252" i="6"/>
  <c r="AW252" i="6"/>
  <c r="AV252" i="6"/>
  <c r="AT252" i="6"/>
  <c r="AS252" i="6"/>
  <c r="AR252" i="6"/>
  <c r="AQ252" i="6"/>
  <c r="AO252" i="6"/>
  <c r="AN252" i="6"/>
  <c r="AM252" i="6"/>
  <c r="AL252" i="6"/>
  <c r="AJ252" i="6"/>
  <c r="AI252" i="6"/>
  <c r="AH252" i="6"/>
  <c r="AG252" i="6"/>
  <c r="AE252" i="6"/>
  <c r="AD252" i="6"/>
  <c r="AC252" i="6"/>
  <c r="AB252" i="6"/>
  <c r="Z252" i="6"/>
  <c r="Y252" i="6"/>
  <c r="X252" i="6"/>
  <c r="W252" i="6"/>
  <c r="U252" i="6"/>
  <c r="T252" i="6"/>
  <c r="S252" i="6"/>
  <c r="R252" i="6"/>
  <c r="P252" i="6"/>
  <c r="O252" i="6"/>
  <c r="N252" i="6"/>
  <c r="M252" i="6"/>
  <c r="CA251" i="6"/>
  <c r="BZ251" i="6"/>
  <c r="BX251" i="6"/>
  <c r="BW251" i="6"/>
  <c r="BV251" i="6"/>
  <c r="BU251" i="6"/>
  <c r="BT251" i="6"/>
  <c r="BS251" i="6"/>
  <c r="BR251" i="6"/>
  <c r="BQ251" i="6"/>
  <c r="BP251" i="6"/>
  <c r="BO251" i="6"/>
  <c r="BN251" i="6"/>
  <c r="BM251" i="6"/>
  <c r="BL251" i="6"/>
  <c r="BK251" i="6"/>
  <c r="BJ251" i="6"/>
  <c r="BI251" i="6"/>
  <c r="BH251" i="6"/>
  <c r="BG251" i="6"/>
  <c r="BF251" i="6"/>
  <c r="BE251" i="6"/>
  <c r="BD251" i="6"/>
  <c r="BC251" i="6"/>
  <c r="BB251" i="6"/>
  <c r="BA251" i="6"/>
  <c r="AZ251" i="6"/>
  <c r="AY251" i="6"/>
  <c r="AX251" i="6"/>
  <c r="AW251" i="6"/>
  <c r="AV251" i="6"/>
  <c r="AU251" i="6"/>
  <c r="AT251" i="6"/>
  <c r="AS251" i="6"/>
  <c r="AR251" i="6"/>
  <c r="AQ251" i="6"/>
  <c r="AP251" i="6"/>
  <c r="AO251" i="6"/>
  <c r="AN251" i="6"/>
  <c r="AM251" i="6"/>
  <c r="AL251" i="6"/>
  <c r="AK251" i="6"/>
  <c r="AJ251" i="6"/>
  <c r="AI251" i="6"/>
  <c r="AH251" i="6"/>
  <c r="AG251" i="6"/>
  <c r="AF251" i="6"/>
  <c r="AE251" i="6"/>
  <c r="AD251" i="6"/>
  <c r="AC251" i="6"/>
  <c r="AB251" i="6"/>
  <c r="AA251" i="6"/>
  <c r="Z251" i="6"/>
  <c r="Y251" i="6"/>
  <c r="X251" i="6"/>
  <c r="W251" i="6"/>
  <c r="V251" i="6"/>
  <c r="U251" i="6"/>
  <c r="T251" i="6"/>
  <c r="S251" i="6"/>
  <c r="R251" i="6"/>
  <c r="Q251" i="6"/>
  <c r="P251" i="6"/>
  <c r="O251" i="6"/>
  <c r="N251" i="6"/>
  <c r="M251" i="6"/>
  <c r="L251" i="6"/>
  <c r="CA250" i="6"/>
  <c r="BZ250" i="6"/>
  <c r="BW250" i="6"/>
  <c r="BV250" i="6"/>
  <c r="BU250" i="6"/>
  <c r="BS250" i="6"/>
  <c r="BR250" i="6"/>
  <c r="BQ250" i="6"/>
  <c r="BP250" i="6"/>
  <c r="BN250" i="6"/>
  <c r="BM250" i="6"/>
  <c r="BL250" i="6"/>
  <c r="BK250" i="6"/>
  <c r="BI250" i="6"/>
  <c r="BH250" i="6"/>
  <c r="BG250" i="6"/>
  <c r="BF250" i="6"/>
  <c r="BD250" i="6"/>
  <c r="BC250" i="6"/>
  <c r="BB250" i="6"/>
  <c r="BA250" i="6"/>
  <c r="AY250" i="6"/>
  <c r="AX250" i="6"/>
  <c r="AW250" i="6"/>
  <c r="AV250" i="6"/>
  <c r="AT250" i="6"/>
  <c r="AS250" i="6"/>
  <c r="AR250" i="6"/>
  <c r="AQ250" i="6"/>
  <c r="AO250" i="6"/>
  <c r="AN250" i="6"/>
  <c r="AM250" i="6"/>
  <c r="AL250" i="6"/>
  <c r="AJ250" i="6"/>
  <c r="AI250" i="6"/>
  <c r="AH250" i="6"/>
  <c r="AG250" i="6"/>
  <c r="AE250" i="6"/>
  <c r="AD250" i="6"/>
  <c r="AC250" i="6"/>
  <c r="AB250" i="6"/>
  <c r="Z250" i="6"/>
  <c r="Y250" i="6"/>
  <c r="X250" i="6"/>
  <c r="W250" i="6"/>
  <c r="U250" i="6"/>
  <c r="T250" i="6"/>
  <c r="S250" i="6"/>
  <c r="R250" i="6"/>
  <c r="P250" i="6"/>
  <c r="O250" i="6"/>
  <c r="N250" i="6"/>
  <c r="M250" i="6"/>
  <c r="CA249" i="6"/>
  <c r="BZ249" i="6"/>
  <c r="BW249" i="6"/>
  <c r="BV249" i="6"/>
  <c r="BU249" i="6"/>
  <c r="BS249" i="6"/>
  <c r="BR249" i="6"/>
  <c r="BQ249" i="6"/>
  <c r="BP249" i="6"/>
  <c r="BN249" i="6"/>
  <c r="BM249" i="6"/>
  <c r="BL249" i="6"/>
  <c r="BK249" i="6"/>
  <c r="BI249" i="6"/>
  <c r="BH249" i="6"/>
  <c r="BG249" i="6"/>
  <c r="BF249" i="6"/>
  <c r="BD249" i="6"/>
  <c r="BC249" i="6"/>
  <c r="BB249" i="6"/>
  <c r="BA249" i="6"/>
  <c r="AY249" i="6"/>
  <c r="AX249" i="6"/>
  <c r="AW249" i="6"/>
  <c r="AV249" i="6"/>
  <c r="AT249" i="6"/>
  <c r="AS249" i="6"/>
  <c r="AR249" i="6"/>
  <c r="AQ249" i="6"/>
  <c r="AO249" i="6"/>
  <c r="AN249" i="6"/>
  <c r="AM249" i="6"/>
  <c r="AL249" i="6"/>
  <c r="AJ249" i="6"/>
  <c r="AI249" i="6"/>
  <c r="AH249" i="6"/>
  <c r="AG249" i="6"/>
  <c r="AE249" i="6"/>
  <c r="AD249" i="6"/>
  <c r="AC249" i="6"/>
  <c r="AB249" i="6"/>
  <c r="Z249" i="6"/>
  <c r="Y249" i="6"/>
  <c r="X249" i="6"/>
  <c r="W249" i="6"/>
  <c r="U249" i="6"/>
  <c r="T249" i="6"/>
  <c r="S249" i="6"/>
  <c r="R249" i="6"/>
  <c r="P249" i="6"/>
  <c r="O249" i="6"/>
  <c r="N249" i="6"/>
  <c r="M249" i="6"/>
  <c r="CA248" i="6"/>
  <c r="BZ248" i="6"/>
  <c r="BX248" i="6"/>
  <c r="BW248" i="6"/>
  <c r="BV248" i="6"/>
  <c r="BU248" i="6"/>
  <c r="BS248" i="6"/>
  <c r="BR248" i="6"/>
  <c r="BQ248" i="6"/>
  <c r="BP248" i="6"/>
  <c r="BO248" i="6"/>
  <c r="BN248" i="6"/>
  <c r="BM248" i="6"/>
  <c r="BL248" i="6"/>
  <c r="BK248" i="6"/>
  <c r="BJ248" i="6"/>
  <c r="BI248" i="6"/>
  <c r="BH248" i="6"/>
  <c r="BG248" i="6"/>
  <c r="BF248" i="6"/>
  <c r="BE248" i="6"/>
  <c r="BD248" i="6"/>
  <c r="BC248" i="6"/>
  <c r="BB248" i="6"/>
  <c r="BA248" i="6"/>
  <c r="AZ248" i="6"/>
  <c r="AY248" i="6"/>
  <c r="AX248" i="6"/>
  <c r="AW248" i="6"/>
  <c r="AV248" i="6"/>
  <c r="AU248" i="6"/>
  <c r="AT248" i="6"/>
  <c r="AS248" i="6"/>
  <c r="AR248" i="6"/>
  <c r="AQ248" i="6"/>
  <c r="AP248" i="6"/>
  <c r="AO248" i="6"/>
  <c r="AN248" i="6"/>
  <c r="AM248" i="6"/>
  <c r="AL248" i="6"/>
  <c r="AK248" i="6"/>
  <c r="AJ248" i="6"/>
  <c r="AI248" i="6"/>
  <c r="AH248" i="6"/>
  <c r="AG248" i="6"/>
  <c r="AF248" i="6"/>
  <c r="AE248" i="6"/>
  <c r="AD248" i="6"/>
  <c r="AC248" i="6"/>
  <c r="AB248" i="6"/>
  <c r="AA248" i="6"/>
  <c r="Z248" i="6"/>
  <c r="Y248" i="6"/>
  <c r="X248" i="6"/>
  <c r="W248" i="6"/>
  <c r="V248" i="6"/>
  <c r="U248" i="6"/>
  <c r="T248" i="6"/>
  <c r="S248" i="6"/>
  <c r="R248" i="6"/>
  <c r="Q248" i="6"/>
  <c r="P248" i="6"/>
  <c r="O248" i="6"/>
  <c r="N248" i="6"/>
  <c r="M248" i="6"/>
  <c r="L248" i="6"/>
  <c r="CA247" i="6"/>
  <c r="BZ247" i="6"/>
  <c r="BX247" i="6"/>
  <c r="BW247" i="6"/>
  <c r="BV247" i="6"/>
  <c r="BU247" i="6"/>
  <c r="BT247" i="6"/>
  <c r="BS247" i="6"/>
  <c r="BR247" i="6"/>
  <c r="BQ247" i="6"/>
  <c r="BP247" i="6"/>
  <c r="BO247" i="6"/>
  <c r="BN247" i="6"/>
  <c r="BM247" i="6"/>
  <c r="BL247" i="6"/>
  <c r="BK247" i="6"/>
  <c r="BJ247" i="6"/>
  <c r="BI247" i="6"/>
  <c r="BH247" i="6"/>
  <c r="BG247" i="6"/>
  <c r="BF247" i="6"/>
  <c r="BE247" i="6"/>
  <c r="BD247" i="6"/>
  <c r="BC247" i="6"/>
  <c r="BB247" i="6"/>
  <c r="BA247" i="6"/>
  <c r="AZ247" i="6"/>
  <c r="AY247" i="6"/>
  <c r="AX247" i="6"/>
  <c r="AW247" i="6"/>
  <c r="AV247" i="6"/>
  <c r="AU247" i="6"/>
  <c r="AT247" i="6"/>
  <c r="AS247" i="6"/>
  <c r="AR247" i="6"/>
  <c r="AQ247" i="6"/>
  <c r="AP247" i="6"/>
  <c r="AO247" i="6"/>
  <c r="AN247" i="6"/>
  <c r="AM247" i="6"/>
  <c r="AL247" i="6"/>
  <c r="AK247" i="6"/>
  <c r="AJ247" i="6"/>
  <c r="AI247" i="6"/>
  <c r="AH247" i="6"/>
  <c r="AG247" i="6"/>
  <c r="AF247" i="6"/>
  <c r="AE247" i="6"/>
  <c r="AD247" i="6"/>
  <c r="AC247" i="6"/>
  <c r="AB247" i="6"/>
  <c r="AA247" i="6"/>
  <c r="Z247" i="6"/>
  <c r="Y247" i="6"/>
  <c r="X247" i="6"/>
  <c r="W247" i="6"/>
  <c r="V247" i="6"/>
  <c r="U247" i="6"/>
  <c r="T247" i="6"/>
  <c r="S247" i="6"/>
  <c r="R247" i="6"/>
  <c r="Q247" i="6"/>
  <c r="P247" i="6"/>
  <c r="O247" i="6"/>
  <c r="N247" i="6"/>
  <c r="M247" i="6"/>
  <c r="L247" i="6"/>
  <c r="CA246" i="6"/>
  <c r="BZ246" i="6"/>
  <c r="BW246" i="6"/>
  <c r="BV246" i="6"/>
  <c r="BU246" i="6"/>
  <c r="BS246" i="6"/>
  <c r="BR246" i="6"/>
  <c r="BQ246" i="6"/>
  <c r="BP246" i="6"/>
  <c r="BO246" i="6"/>
  <c r="BN246" i="6"/>
  <c r="BM246" i="6"/>
  <c r="BL246" i="6"/>
  <c r="BK246" i="6"/>
  <c r="BJ246" i="6"/>
  <c r="BI246" i="6"/>
  <c r="BH246" i="6"/>
  <c r="BG246" i="6"/>
  <c r="BF246" i="6"/>
  <c r="BE246" i="6"/>
  <c r="BD246" i="6"/>
  <c r="BC246" i="6"/>
  <c r="BB246" i="6"/>
  <c r="BA246" i="6"/>
  <c r="AZ246" i="6"/>
  <c r="AY246" i="6"/>
  <c r="AX246" i="6"/>
  <c r="AW246" i="6"/>
  <c r="AV246" i="6"/>
  <c r="AU246" i="6"/>
  <c r="AT246" i="6"/>
  <c r="AS246" i="6"/>
  <c r="AR246" i="6"/>
  <c r="AQ246" i="6"/>
  <c r="AP246" i="6"/>
  <c r="AO246" i="6"/>
  <c r="AN246" i="6"/>
  <c r="AM246" i="6"/>
  <c r="AL246" i="6"/>
  <c r="AK246" i="6"/>
  <c r="AJ246" i="6"/>
  <c r="AI246" i="6"/>
  <c r="AH246" i="6"/>
  <c r="AG246" i="6"/>
  <c r="AF246" i="6"/>
  <c r="AE246" i="6"/>
  <c r="AD246" i="6"/>
  <c r="AC246" i="6"/>
  <c r="AB246" i="6"/>
  <c r="AA246" i="6"/>
  <c r="Z246" i="6"/>
  <c r="Y246" i="6"/>
  <c r="X246" i="6"/>
  <c r="W246" i="6"/>
  <c r="V246" i="6"/>
  <c r="U246" i="6"/>
  <c r="T246" i="6"/>
  <c r="S246" i="6"/>
  <c r="R246" i="6"/>
  <c r="Q246" i="6"/>
  <c r="P246" i="6"/>
  <c r="O246" i="6"/>
  <c r="N246" i="6"/>
  <c r="M246" i="6"/>
  <c r="L246" i="6"/>
  <c r="CA245" i="6"/>
  <c r="BZ245" i="6"/>
  <c r="BW245" i="6"/>
  <c r="BV245" i="6"/>
  <c r="BU245" i="6"/>
  <c r="BS245" i="6"/>
  <c r="BR245" i="6"/>
  <c r="BQ245" i="6"/>
  <c r="BP245" i="6"/>
  <c r="BO245" i="6"/>
  <c r="BN245" i="6"/>
  <c r="BM245" i="6"/>
  <c r="BL245" i="6"/>
  <c r="BK245" i="6"/>
  <c r="BJ245" i="6"/>
  <c r="BI245" i="6"/>
  <c r="BH245" i="6"/>
  <c r="BG245" i="6"/>
  <c r="BF245" i="6"/>
  <c r="BE245" i="6"/>
  <c r="BD245" i="6"/>
  <c r="BC245" i="6"/>
  <c r="BB245" i="6"/>
  <c r="BA245" i="6"/>
  <c r="AZ245" i="6"/>
  <c r="AY245" i="6"/>
  <c r="AX245" i="6"/>
  <c r="AW245" i="6"/>
  <c r="AV245" i="6"/>
  <c r="AU245" i="6"/>
  <c r="AT245" i="6"/>
  <c r="AS245" i="6"/>
  <c r="AR245" i="6"/>
  <c r="AQ245" i="6"/>
  <c r="AP245" i="6"/>
  <c r="AO245" i="6"/>
  <c r="AN245" i="6"/>
  <c r="AM245" i="6"/>
  <c r="AL245" i="6"/>
  <c r="AK245" i="6"/>
  <c r="AJ245" i="6"/>
  <c r="AI245" i="6"/>
  <c r="AH245" i="6"/>
  <c r="AG245" i="6"/>
  <c r="AF245" i="6"/>
  <c r="AE245" i="6"/>
  <c r="AD245" i="6"/>
  <c r="AC245" i="6"/>
  <c r="AB245" i="6"/>
  <c r="AA245" i="6"/>
  <c r="Z245" i="6"/>
  <c r="Y245" i="6"/>
  <c r="X245" i="6"/>
  <c r="W245" i="6"/>
  <c r="V245" i="6"/>
  <c r="U245" i="6"/>
  <c r="T245" i="6"/>
  <c r="S245" i="6"/>
  <c r="R245" i="6"/>
  <c r="Q245" i="6"/>
  <c r="P245" i="6"/>
  <c r="O245" i="6"/>
  <c r="N245" i="6"/>
  <c r="M245" i="6"/>
  <c r="L245" i="6"/>
  <c r="CA244" i="6"/>
  <c r="BZ244" i="6"/>
  <c r="BW244" i="6"/>
  <c r="BV244" i="6"/>
  <c r="BU244" i="6"/>
  <c r="BS244" i="6"/>
  <c r="BR244" i="6"/>
  <c r="BQ244" i="6"/>
  <c r="BP244" i="6"/>
  <c r="BO244" i="6"/>
  <c r="BN244" i="6"/>
  <c r="BM244" i="6"/>
  <c r="BL244" i="6"/>
  <c r="BK244" i="6"/>
  <c r="BJ244" i="6"/>
  <c r="BI244" i="6"/>
  <c r="BH244" i="6"/>
  <c r="BG244" i="6"/>
  <c r="BF244" i="6"/>
  <c r="BE244" i="6"/>
  <c r="BD244" i="6"/>
  <c r="BC244" i="6"/>
  <c r="BB244" i="6"/>
  <c r="BA244" i="6"/>
  <c r="AZ244" i="6"/>
  <c r="AY244" i="6"/>
  <c r="AX244" i="6"/>
  <c r="AW244" i="6"/>
  <c r="AV244" i="6"/>
  <c r="AU244" i="6"/>
  <c r="AT244" i="6"/>
  <c r="AS244" i="6"/>
  <c r="AR244" i="6"/>
  <c r="AQ244" i="6"/>
  <c r="AP244" i="6"/>
  <c r="AO244" i="6"/>
  <c r="AN244" i="6"/>
  <c r="AM244" i="6"/>
  <c r="AL244" i="6"/>
  <c r="AK244" i="6"/>
  <c r="AJ244" i="6"/>
  <c r="AI244" i="6"/>
  <c r="AH244" i="6"/>
  <c r="AG244" i="6"/>
  <c r="AF244" i="6"/>
  <c r="AE244" i="6"/>
  <c r="AD244" i="6"/>
  <c r="AC244" i="6"/>
  <c r="AB244" i="6"/>
  <c r="AA244" i="6"/>
  <c r="Z244" i="6"/>
  <c r="Y244" i="6"/>
  <c r="X244" i="6"/>
  <c r="W244" i="6"/>
  <c r="V244" i="6"/>
  <c r="U244" i="6"/>
  <c r="T244" i="6"/>
  <c r="S244" i="6"/>
  <c r="R244" i="6"/>
  <c r="Q244" i="6"/>
  <c r="P244" i="6"/>
  <c r="O244" i="6"/>
  <c r="N244" i="6"/>
  <c r="M244" i="6"/>
  <c r="L244" i="6"/>
  <c r="CA243" i="6"/>
  <c r="BZ243" i="6"/>
  <c r="BX243" i="6"/>
  <c r="BW243" i="6"/>
  <c r="BV243" i="6"/>
  <c r="BU243" i="6"/>
  <c r="BT243" i="6"/>
  <c r="BS243" i="6"/>
  <c r="BR243" i="6"/>
  <c r="BQ243" i="6"/>
  <c r="BP243" i="6"/>
  <c r="BO243" i="6"/>
  <c r="BN243" i="6"/>
  <c r="BM243" i="6"/>
  <c r="BL243" i="6"/>
  <c r="BK243" i="6"/>
  <c r="BJ243" i="6"/>
  <c r="BI243" i="6"/>
  <c r="BH243" i="6"/>
  <c r="BG243" i="6"/>
  <c r="BF243" i="6"/>
  <c r="BE243" i="6"/>
  <c r="BD243" i="6"/>
  <c r="BC243" i="6"/>
  <c r="BB243" i="6"/>
  <c r="BA243" i="6"/>
  <c r="AZ243" i="6"/>
  <c r="AY243" i="6"/>
  <c r="AX243" i="6"/>
  <c r="AW243" i="6"/>
  <c r="AV243" i="6"/>
  <c r="AU243" i="6"/>
  <c r="AT243" i="6"/>
  <c r="AS243" i="6"/>
  <c r="AR243" i="6"/>
  <c r="AQ243" i="6"/>
  <c r="AP243" i="6"/>
  <c r="AO243" i="6"/>
  <c r="AN243" i="6"/>
  <c r="AM243" i="6"/>
  <c r="AL243" i="6"/>
  <c r="AK243" i="6"/>
  <c r="AJ243" i="6"/>
  <c r="AI243" i="6"/>
  <c r="AH243" i="6"/>
  <c r="AG243" i="6"/>
  <c r="AF243" i="6"/>
  <c r="AE243" i="6"/>
  <c r="AD243" i="6"/>
  <c r="AC243" i="6"/>
  <c r="AB243" i="6"/>
  <c r="AA243" i="6"/>
  <c r="Z243" i="6"/>
  <c r="Y243" i="6"/>
  <c r="X243" i="6"/>
  <c r="W243" i="6"/>
  <c r="V243" i="6"/>
  <c r="U243" i="6"/>
  <c r="T243" i="6"/>
  <c r="S243" i="6"/>
  <c r="R243" i="6"/>
  <c r="Q243" i="6"/>
  <c r="P243" i="6"/>
  <c r="O243" i="6"/>
  <c r="N243" i="6"/>
  <c r="M243" i="6"/>
  <c r="L243" i="6"/>
  <c r="CA242" i="6"/>
  <c r="BZ242" i="6"/>
  <c r="BX242" i="6"/>
  <c r="BW242" i="6"/>
  <c r="BV242" i="6"/>
  <c r="BU242" i="6"/>
  <c r="BT242" i="6"/>
  <c r="BS242" i="6"/>
  <c r="BR242" i="6"/>
  <c r="BQ242" i="6"/>
  <c r="BP242" i="6"/>
  <c r="BO242" i="6"/>
  <c r="BN242" i="6"/>
  <c r="BM242" i="6"/>
  <c r="BL242" i="6"/>
  <c r="BK242" i="6"/>
  <c r="BJ242" i="6"/>
  <c r="BI242" i="6"/>
  <c r="BH242" i="6"/>
  <c r="BG242" i="6"/>
  <c r="BF242" i="6"/>
  <c r="BE242" i="6"/>
  <c r="BD242" i="6"/>
  <c r="BC242" i="6"/>
  <c r="BB242" i="6"/>
  <c r="BA242" i="6"/>
  <c r="AZ242" i="6"/>
  <c r="AY242" i="6"/>
  <c r="AX242" i="6"/>
  <c r="AW242" i="6"/>
  <c r="AV242" i="6"/>
  <c r="AU242" i="6"/>
  <c r="AT242" i="6"/>
  <c r="AS242" i="6"/>
  <c r="AR242" i="6"/>
  <c r="AQ242" i="6"/>
  <c r="AP242" i="6"/>
  <c r="AO242" i="6"/>
  <c r="AN242" i="6"/>
  <c r="AM242" i="6"/>
  <c r="AL242" i="6"/>
  <c r="AK242" i="6"/>
  <c r="AJ242" i="6"/>
  <c r="AI242" i="6"/>
  <c r="AH242" i="6"/>
  <c r="AG242" i="6"/>
  <c r="AF242" i="6"/>
  <c r="AE242" i="6"/>
  <c r="AD242" i="6"/>
  <c r="AC242" i="6"/>
  <c r="AB242" i="6"/>
  <c r="AA242" i="6"/>
  <c r="Z242" i="6"/>
  <c r="Y242" i="6"/>
  <c r="X242" i="6"/>
  <c r="W242" i="6"/>
  <c r="V242" i="6"/>
  <c r="U242" i="6"/>
  <c r="T242" i="6"/>
  <c r="S242" i="6"/>
  <c r="R242" i="6"/>
  <c r="Q242" i="6"/>
  <c r="P242" i="6"/>
  <c r="O242" i="6"/>
  <c r="N242" i="6"/>
  <c r="M242" i="6"/>
  <c r="L242" i="6"/>
  <c r="CA241" i="6"/>
  <c r="BZ241" i="6"/>
  <c r="BX241" i="6"/>
  <c r="BW241" i="6"/>
  <c r="BV241" i="6"/>
  <c r="BU241" i="6"/>
  <c r="BT241" i="6"/>
  <c r="BS241" i="6"/>
  <c r="BR241" i="6"/>
  <c r="BQ241" i="6"/>
  <c r="BP241" i="6"/>
  <c r="BO241" i="6"/>
  <c r="BN241" i="6"/>
  <c r="BM241" i="6"/>
  <c r="BL241" i="6"/>
  <c r="BK241" i="6"/>
  <c r="BJ241" i="6"/>
  <c r="BI241" i="6"/>
  <c r="BH241" i="6"/>
  <c r="BG241" i="6"/>
  <c r="BF241" i="6"/>
  <c r="BE241" i="6"/>
  <c r="BD241" i="6"/>
  <c r="BC241" i="6"/>
  <c r="BB241" i="6"/>
  <c r="BA241" i="6"/>
  <c r="AZ241" i="6"/>
  <c r="AY241" i="6"/>
  <c r="AX241" i="6"/>
  <c r="AW241" i="6"/>
  <c r="AV241" i="6"/>
  <c r="AU241" i="6"/>
  <c r="AT241" i="6"/>
  <c r="AS241" i="6"/>
  <c r="AR241" i="6"/>
  <c r="AQ241" i="6"/>
  <c r="AP241" i="6"/>
  <c r="AO241" i="6"/>
  <c r="AN241" i="6"/>
  <c r="AM241" i="6"/>
  <c r="AL241" i="6"/>
  <c r="AK241" i="6"/>
  <c r="AJ241" i="6"/>
  <c r="AI241" i="6"/>
  <c r="AH241" i="6"/>
  <c r="AG241" i="6"/>
  <c r="AF241" i="6"/>
  <c r="AE241" i="6"/>
  <c r="AD241" i="6"/>
  <c r="AC241" i="6"/>
  <c r="AB241" i="6"/>
  <c r="AA241" i="6"/>
  <c r="Z241" i="6"/>
  <c r="Y241" i="6"/>
  <c r="X241" i="6"/>
  <c r="W241" i="6"/>
  <c r="V241" i="6"/>
  <c r="U241" i="6"/>
  <c r="T241" i="6"/>
  <c r="S241" i="6"/>
  <c r="R241" i="6"/>
  <c r="Q241" i="6"/>
  <c r="P241" i="6"/>
  <c r="O241" i="6"/>
  <c r="N241" i="6"/>
  <c r="M241" i="6"/>
  <c r="L241" i="6"/>
  <c r="CA240" i="6"/>
  <c r="BZ240" i="6"/>
  <c r="BX240" i="6"/>
  <c r="BW240" i="6"/>
  <c r="BV240" i="6"/>
  <c r="BU240" i="6"/>
  <c r="BT240" i="6"/>
  <c r="BS240" i="6"/>
  <c r="BR240" i="6"/>
  <c r="BQ240" i="6"/>
  <c r="BP240" i="6"/>
  <c r="BO240" i="6"/>
  <c r="BN240" i="6"/>
  <c r="BM240" i="6"/>
  <c r="BL240" i="6"/>
  <c r="BK240" i="6"/>
  <c r="BJ240" i="6"/>
  <c r="BI240" i="6"/>
  <c r="BH240" i="6"/>
  <c r="BG240" i="6"/>
  <c r="BF240" i="6"/>
  <c r="BE240" i="6"/>
  <c r="BD240" i="6"/>
  <c r="BC240" i="6"/>
  <c r="BB240" i="6"/>
  <c r="BA240" i="6"/>
  <c r="AZ240" i="6"/>
  <c r="AY240" i="6"/>
  <c r="AX240" i="6"/>
  <c r="AW240" i="6"/>
  <c r="AV240" i="6"/>
  <c r="AU240" i="6"/>
  <c r="AT240" i="6"/>
  <c r="AS240" i="6"/>
  <c r="AR240" i="6"/>
  <c r="AQ240" i="6"/>
  <c r="AP240" i="6"/>
  <c r="AO240" i="6"/>
  <c r="AN240" i="6"/>
  <c r="AM240" i="6"/>
  <c r="AL240" i="6"/>
  <c r="AK240" i="6"/>
  <c r="AJ240" i="6"/>
  <c r="AI240" i="6"/>
  <c r="AH240" i="6"/>
  <c r="AG240" i="6"/>
  <c r="AF240" i="6"/>
  <c r="AE240" i="6"/>
  <c r="AD240" i="6"/>
  <c r="AC240" i="6"/>
  <c r="AB240" i="6"/>
  <c r="AA240" i="6"/>
  <c r="Z240" i="6"/>
  <c r="Y240" i="6"/>
  <c r="X240" i="6"/>
  <c r="W240" i="6"/>
  <c r="V240" i="6"/>
  <c r="U240" i="6"/>
  <c r="T240" i="6"/>
  <c r="S240" i="6"/>
  <c r="R240" i="6"/>
  <c r="Q240" i="6"/>
  <c r="P240" i="6"/>
  <c r="O240" i="6"/>
  <c r="N240" i="6"/>
  <c r="M240" i="6"/>
  <c r="L240" i="6"/>
  <c r="CA239" i="6"/>
  <c r="BZ239" i="6"/>
  <c r="BX239" i="6"/>
  <c r="BW239" i="6"/>
  <c r="BV239" i="6"/>
  <c r="BU239" i="6"/>
  <c r="BT239" i="6"/>
  <c r="BS239" i="6"/>
  <c r="BR239" i="6"/>
  <c r="BQ239" i="6"/>
  <c r="BP239" i="6"/>
  <c r="BO239" i="6"/>
  <c r="BN239" i="6"/>
  <c r="BM239" i="6"/>
  <c r="BL239" i="6"/>
  <c r="BK239" i="6"/>
  <c r="BJ239" i="6"/>
  <c r="BI239" i="6"/>
  <c r="BH239" i="6"/>
  <c r="BG239" i="6"/>
  <c r="BF239" i="6"/>
  <c r="BE239" i="6"/>
  <c r="BD239" i="6"/>
  <c r="BC239" i="6"/>
  <c r="BB239" i="6"/>
  <c r="BA239" i="6"/>
  <c r="AZ239" i="6"/>
  <c r="AY239" i="6"/>
  <c r="AX239" i="6"/>
  <c r="AW239" i="6"/>
  <c r="AV239" i="6"/>
  <c r="AU239" i="6"/>
  <c r="AT239" i="6"/>
  <c r="AS239" i="6"/>
  <c r="AR239" i="6"/>
  <c r="AQ239" i="6"/>
  <c r="AP239" i="6"/>
  <c r="AO239" i="6"/>
  <c r="AN239" i="6"/>
  <c r="AM239" i="6"/>
  <c r="AL239" i="6"/>
  <c r="AK239" i="6"/>
  <c r="AJ239" i="6"/>
  <c r="AI239" i="6"/>
  <c r="AH239" i="6"/>
  <c r="AG239" i="6"/>
  <c r="AF239" i="6"/>
  <c r="AE239" i="6"/>
  <c r="AD239" i="6"/>
  <c r="AC239" i="6"/>
  <c r="AB239" i="6"/>
  <c r="AA239" i="6"/>
  <c r="Z239" i="6"/>
  <c r="Y239" i="6"/>
  <c r="X239" i="6"/>
  <c r="W239" i="6"/>
  <c r="V239" i="6"/>
  <c r="U239" i="6"/>
  <c r="T239" i="6"/>
  <c r="S239" i="6"/>
  <c r="R239" i="6"/>
  <c r="Q239" i="6"/>
  <c r="P239" i="6"/>
  <c r="O239" i="6"/>
  <c r="N239" i="6"/>
  <c r="M239" i="6"/>
  <c r="L239" i="6"/>
  <c r="CA238" i="6"/>
  <c r="BZ238" i="6"/>
  <c r="BW238" i="6"/>
  <c r="BV238" i="6"/>
  <c r="BU238" i="6"/>
  <c r="BS238" i="6"/>
  <c r="BR238" i="6"/>
  <c r="BQ238" i="6"/>
  <c r="BP238" i="6"/>
  <c r="BN238" i="6"/>
  <c r="BM238" i="6"/>
  <c r="BL238" i="6"/>
  <c r="BK238" i="6"/>
  <c r="BI238" i="6"/>
  <c r="BH238" i="6"/>
  <c r="BG238" i="6"/>
  <c r="BF238" i="6"/>
  <c r="BD238" i="6"/>
  <c r="BC238" i="6"/>
  <c r="BB238" i="6"/>
  <c r="BA238" i="6"/>
  <c r="AY238" i="6"/>
  <c r="AX238" i="6"/>
  <c r="AW238" i="6"/>
  <c r="AV238" i="6"/>
  <c r="AT238" i="6"/>
  <c r="AS238" i="6"/>
  <c r="AR238" i="6"/>
  <c r="AQ238" i="6"/>
  <c r="AO238" i="6"/>
  <c r="AN238" i="6"/>
  <c r="AM238" i="6"/>
  <c r="AL238" i="6"/>
  <c r="AJ238" i="6"/>
  <c r="AI238" i="6"/>
  <c r="AH238" i="6"/>
  <c r="AG238" i="6"/>
  <c r="AE238" i="6"/>
  <c r="AD238" i="6"/>
  <c r="AC238" i="6"/>
  <c r="AB238" i="6"/>
  <c r="Z238" i="6"/>
  <c r="Y238" i="6"/>
  <c r="X238" i="6"/>
  <c r="W238" i="6"/>
  <c r="U238" i="6"/>
  <c r="T238" i="6"/>
  <c r="S238" i="6"/>
  <c r="R238" i="6"/>
  <c r="P238" i="6"/>
  <c r="O238" i="6"/>
  <c r="N238" i="6"/>
  <c r="M238" i="6"/>
  <c r="CA237" i="6"/>
  <c r="BZ237" i="6"/>
  <c r="BW237" i="6"/>
  <c r="BV237" i="6"/>
  <c r="BU237" i="6"/>
  <c r="BS237" i="6"/>
  <c r="BR237" i="6"/>
  <c r="BQ237" i="6"/>
  <c r="BP237" i="6"/>
  <c r="BN237" i="6"/>
  <c r="BM237" i="6"/>
  <c r="BL237" i="6"/>
  <c r="BK237" i="6"/>
  <c r="BI237" i="6"/>
  <c r="BH237" i="6"/>
  <c r="BG237" i="6"/>
  <c r="BF237" i="6"/>
  <c r="BD237" i="6"/>
  <c r="BC237" i="6"/>
  <c r="BB237" i="6"/>
  <c r="BA237" i="6"/>
  <c r="AY237" i="6"/>
  <c r="AX237" i="6"/>
  <c r="AW237" i="6"/>
  <c r="AV237" i="6"/>
  <c r="AT237" i="6"/>
  <c r="AS237" i="6"/>
  <c r="AR237" i="6"/>
  <c r="AQ237" i="6"/>
  <c r="AO237" i="6"/>
  <c r="AN237" i="6"/>
  <c r="AM237" i="6"/>
  <c r="AL237" i="6"/>
  <c r="AJ237" i="6"/>
  <c r="AI237" i="6"/>
  <c r="AH237" i="6"/>
  <c r="AG237" i="6"/>
  <c r="AE237" i="6"/>
  <c r="AD237" i="6"/>
  <c r="AC237" i="6"/>
  <c r="AB237" i="6"/>
  <c r="Z237" i="6"/>
  <c r="Y237" i="6"/>
  <c r="X237" i="6"/>
  <c r="W237" i="6"/>
  <c r="U237" i="6"/>
  <c r="T237" i="6"/>
  <c r="S237" i="6"/>
  <c r="R237" i="6"/>
  <c r="P237" i="6"/>
  <c r="O237" i="6"/>
  <c r="N237" i="6"/>
  <c r="M237" i="6"/>
  <c r="CA236" i="6"/>
  <c r="BZ236" i="6"/>
  <c r="BX236" i="6"/>
  <c r="BW236" i="6"/>
  <c r="BV236" i="6"/>
  <c r="BU236" i="6"/>
  <c r="BT236" i="6"/>
  <c r="BS236" i="6"/>
  <c r="BR236" i="6"/>
  <c r="BQ236" i="6"/>
  <c r="BP236" i="6"/>
  <c r="BO236" i="6"/>
  <c r="BN236" i="6"/>
  <c r="BM236" i="6"/>
  <c r="BL236" i="6"/>
  <c r="BK236" i="6"/>
  <c r="BJ236" i="6"/>
  <c r="BI236" i="6"/>
  <c r="BH236" i="6"/>
  <c r="BG236" i="6"/>
  <c r="BF236" i="6"/>
  <c r="BE236" i="6"/>
  <c r="BD236" i="6"/>
  <c r="BC236" i="6"/>
  <c r="BB236" i="6"/>
  <c r="BA236" i="6"/>
  <c r="AZ236" i="6"/>
  <c r="AY236" i="6"/>
  <c r="AX236" i="6"/>
  <c r="AW236" i="6"/>
  <c r="AV236" i="6"/>
  <c r="AU236" i="6"/>
  <c r="AT236" i="6"/>
  <c r="AS236" i="6"/>
  <c r="AR236" i="6"/>
  <c r="AQ236" i="6"/>
  <c r="AP236" i="6"/>
  <c r="AO236" i="6"/>
  <c r="AN236" i="6"/>
  <c r="AM236" i="6"/>
  <c r="AL236" i="6"/>
  <c r="AK236" i="6"/>
  <c r="AJ236" i="6"/>
  <c r="AI236" i="6"/>
  <c r="AH236" i="6"/>
  <c r="AG236" i="6"/>
  <c r="AF236" i="6"/>
  <c r="AE236" i="6"/>
  <c r="AD236" i="6"/>
  <c r="AC236" i="6"/>
  <c r="AB236" i="6"/>
  <c r="AA236" i="6"/>
  <c r="Z236" i="6"/>
  <c r="Y236" i="6"/>
  <c r="X236" i="6"/>
  <c r="W236" i="6"/>
  <c r="V236" i="6"/>
  <c r="U236" i="6"/>
  <c r="T236" i="6"/>
  <c r="S236" i="6"/>
  <c r="R236" i="6"/>
  <c r="Q236" i="6"/>
  <c r="P236" i="6"/>
  <c r="O236" i="6"/>
  <c r="N236" i="6"/>
  <c r="M236" i="6"/>
  <c r="L236" i="6"/>
  <c r="CA235" i="6"/>
  <c r="BZ235" i="6"/>
  <c r="BW235" i="6"/>
  <c r="BV235" i="6"/>
  <c r="BU235" i="6"/>
  <c r="BS235" i="6"/>
  <c r="BR235" i="6"/>
  <c r="BQ235" i="6"/>
  <c r="BP235" i="6"/>
  <c r="BN235" i="6"/>
  <c r="BM235" i="6"/>
  <c r="BL235" i="6"/>
  <c r="BK235" i="6"/>
  <c r="BI235" i="6"/>
  <c r="BH235" i="6"/>
  <c r="BG235" i="6"/>
  <c r="BF235" i="6"/>
  <c r="BD235" i="6"/>
  <c r="BC235" i="6"/>
  <c r="BB235" i="6"/>
  <c r="BA235" i="6"/>
  <c r="AY235" i="6"/>
  <c r="AX235" i="6"/>
  <c r="AW235" i="6"/>
  <c r="AV235" i="6"/>
  <c r="AT235" i="6"/>
  <c r="AS235" i="6"/>
  <c r="AR235" i="6"/>
  <c r="AQ235" i="6"/>
  <c r="AO235" i="6"/>
  <c r="AN235" i="6"/>
  <c r="AM235" i="6"/>
  <c r="AL235" i="6"/>
  <c r="AJ235" i="6"/>
  <c r="AI235" i="6"/>
  <c r="AH235" i="6"/>
  <c r="AG235" i="6"/>
  <c r="AE235" i="6"/>
  <c r="AD235" i="6"/>
  <c r="AC235" i="6"/>
  <c r="AB235" i="6"/>
  <c r="Z235" i="6"/>
  <c r="Y235" i="6"/>
  <c r="X235" i="6"/>
  <c r="W235" i="6"/>
  <c r="U235" i="6"/>
  <c r="T235" i="6"/>
  <c r="S235" i="6"/>
  <c r="R235" i="6"/>
  <c r="P235" i="6"/>
  <c r="O235" i="6"/>
  <c r="N235" i="6"/>
  <c r="M235" i="6"/>
  <c r="CA234" i="6"/>
  <c r="BZ234" i="6"/>
  <c r="BW234" i="6"/>
  <c r="BV234" i="6"/>
  <c r="BU234" i="6"/>
  <c r="BS234" i="6"/>
  <c r="BR234" i="6"/>
  <c r="BQ234" i="6"/>
  <c r="BP234" i="6"/>
  <c r="BN234" i="6"/>
  <c r="BM234" i="6"/>
  <c r="BL234" i="6"/>
  <c r="BK234" i="6"/>
  <c r="BI234" i="6"/>
  <c r="BH234" i="6"/>
  <c r="BG234" i="6"/>
  <c r="BF234" i="6"/>
  <c r="BD234" i="6"/>
  <c r="BC234" i="6"/>
  <c r="BB234" i="6"/>
  <c r="BA234" i="6"/>
  <c r="AY234" i="6"/>
  <c r="AX234" i="6"/>
  <c r="AW234" i="6"/>
  <c r="AV234" i="6"/>
  <c r="AT234" i="6"/>
  <c r="AS234" i="6"/>
  <c r="AR234" i="6"/>
  <c r="AQ234" i="6"/>
  <c r="AO234" i="6"/>
  <c r="AN234" i="6"/>
  <c r="AM234" i="6"/>
  <c r="AL234" i="6"/>
  <c r="AJ234" i="6"/>
  <c r="AI234" i="6"/>
  <c r="AH234" i="6"/>
  <c r="AG234" i="6"/>
  <c r="AE234" i="6"/>
  <c r="AD234" i="6"/>
  <c r="AC234" i="6"/>
  <c r="AB234" i="6"/>
  <c r="Z234" i="6"/>
  <c r="Y234" i="6"/>
  <c r="X234" i="6"/>
  <c r="W234" i="6"/>
  <c r="U234" i="6"/>
  <c r="T234" i="6"/>
  <c r="S234" i="6"/>
  <c r="R234" i="6"/>
  <c r="P234" i="6"/>
  <c r="O234" i="6"/>
  <c r="N234" i="6"/>
  <c r="M234" i="6"/>
  <c r="CA233" i="6"/>
  <c r="BZ233" i="6"/>
  <c r="BW233" i="6"/>
  <c r="BV233" i="6"/>
  <c r="BU233" i="6"/>
  <c r="BS233" i="6"/>
  <c r="BR233" i="6"/>
  <c r="BQ233" i="6"/>
  <c r="BP233" i="6"/>
  <c r="BN233" i="6"/>
  <c r="BM233" i="6"/>
  <c r="BL233" i="6"/>
  <c r="BK233" i="6"/>
  <c r="BI233" i="6"/>
  <c r="BH233" i="6"/>
  <c r="BG233" i="6"/>
  <c r="BF233" i="6"/>
  <c r="BD233" i="6"/>
  <c r="BC233" i="6"/>
  <c r="BB233" i="6"/>
  <c r="BA233" i="6"/>
  <c r="AY233" i="6"/>
  <c r="AX233" i="6"/>
  <c r="AW233" i="6"/>
  <c r="AV233" i="6"/>
  <c r="AT233" i="6"/>
  <c r="AS233" i="6"/>
  <c r="AR233" i="6"/>
  <c r="AQ233" i="6"/>
  <c r="AO233" i="6"/>
  <c r="AN233" i="6"/>
  <c r="AM233" i="6"/>
  <c r="AL233" i="6"/>
  <c r="AJ233" i="6"/>
  <c r="AI233" i="6"/>
  <c r="AH233" i="6"/>
  <c r="AG233" i="6"/>
  <c r="AE233" i="6"/>
  <c r="AD233" i="6"/>
  <c r="AC233" i="6"/>
  <c r="AB233" i="6"/>
  <c r="Z233" i="6"/>
  <c r="Y233" i="6"/>
  <c r="X233" i="6"/>
  <c r="W233" i="6"/>
  <c r="U233" i="6"/>
  <c r="T233" i="6"/>
  <c r="S233" i="6"/>
  <c r="R233" i="6"/>
  <c r="P233" i="6"/>
  <c r="O233" i="6"/>
  <c r="N233" i="6"/>
  <c r="M233" i="6"/>
  <c r="CA232" i="6"/>
  <c r="BZ232" i="6"/>
  <c r="BW232" i="6"/>
  <c r="BV232" i="6"/>
  <c r="BU232" i="6"/>
  <c r="BS232" i="6"/>
  <c r="BR232" i="6"/>
  <c r="BQ232" i="6"/>
  <c r="BP232" i="6"/>
  <c r="BN232" i="6"/>
  <c r="BM232" i="6"/>
  <c r="BL232" i="6"/>
  <c r="BK232" i="6"/>
  <c r="BI232" i="6"/>
  <c r="BH232" i="6"/>
  <c r="BG232" i="6"/>
  <c r="BF232" i="6"/>
  <c r="BD232" i="6"/>
  <c r="BC232" i="6"/>
  <c r="BB232" i="6"/>
  <c r="BA232" i="6"/>
  <c r="AY232" i="6"/>
  <c r="AX232" i="6"/>
  <c r="AW232" i="6"/>
  <c r="AV232" i="6"/>
  <c r="AT232" i="6"/>
  <c r="AS232" i="6"/>
  <c r="AR232" i="6"/>
  <c r="AQ232" i="6"/>
  <c r="AO232" i="6"/>
  <c r="AN232" i="6"/>
  <c r="AM232" i="6"/>
  <c r="AL232" i="6"/>
  <c r="AJ232" i="6"/>
  <c r="AI232" i="6"/>
  <c r="AH232" i="6"/>
  <c r="AG232" i="6"/>
  <c r="AE232" i="6"/>
  <c r="AD232" i="6"/>
  <c r="AC232" i="6"/>
  <c r="AB232" i="6"/>
  <c r="Z232" i="6"/>
  <c r="Y232" i="6"/>
  <c r="X232" i="6"/>
  <c r="W232" i="6"/>
  <c r="U232" i="6"/>
  <c r="T232" i="6"/>
  <c r="S232" i="6"/>
  <c r="R232" i="6"/>
  <c r="P232" i="6"/>
  <c r="O232" i="6"/>
  <c r="N232" i="6"/>
  <c r="M232" i="6"/>
  <c r="CA231" i="6"/>
  <c r="BZ231" i="6"/>
  <c r="BW231" i="6"/>
  <c r="BV231" i="6"/>
  <c r="BU231" i="6"/>
  <c r="BS231" i="6"/>
  <c r="BR231" i="6"/>
  <c r="BQ231" i="6"/>
  <c r="BP231" i="6"/>
  <c r="BN231" i="6"/>
  <c r="BM231" i="6"/>
  <c r="BL231" i="6"/>
  <c r="BK231" i="6"/>
  <c r="BI231" i="6"/>
  <c r="BH231" i="6"/>
  <c r="BG231" i="6"/>
  <c r="BF231" i="6"/>
  <c r="BD231" i="6"/>
  <c r="BC231" i="6"/>
  <c r="BB231" i="6"/>
  <c r="BA231" i="6"/>
  <c r="AY231" i="6"/>
  <c r="AX231" i="6"/>
  <c r="AW231" i="6"/>
  <c r="AV231" i="6"/>
  <c r="AT231" i="6"/>
  <c r="AS231" i="6"/>
  <c r="AR231" i="6"/>
  <c r="AQ231" i="6"/>
  <c r="AO231" i="6"/>
  <c r="AN231" i="6"/>
  <c r="AM231" i="6"/>
  <c r="AL231" i="6"/>
  <c r="AJ231" i="6"/>
  <c r="AI231" i="6"/>
  <c r="AH231" i="6"/>
  <c r="AG231" i="6"/>
  <c r="AE231" i="6"/>
  <c r="AD231" i="6"/>
  <c r="AC231" i="6"/>
  <c r="AB231" i="6"/>
  <c r="Z231" i="6"/>
  <c r="Y231" i="6"/>
  <c r="X231" i="6"/>
  <c r="W231" i="6"/>
  <c r="U231" i="6"/>
  <c r="T231" i="6"/>
  <c r="S231" i="6"/>
  <c r="R231" i="6"/>
  <c r="P231" i="6"/>
  <c r="O231" i="6"/>
  <c r="N231" i="6"/>
  <c r="M231" i="6"/>
  <c r="EL223" i="6"/>
  <c r="BT223" i="6"/>
  <c r="EL222" i="6"/>
  <c r="BT222" i="6"/>
  <c r="BT373" i="6" s="1"/>
  <c r="EL221" i="6"/>
  <c r="BX372" i="6" s="1"/>
  <c r="BT221" i="6"/>
  <c r="EG220" i="6"/>
  <c r="EB220" i="6"/>
  <c r="DW220" i="6"/>
  <c r="DR220" i="6"/>
  <c r="DM220" i="6"/>
  <c r="DH220" i="6"/>
  <c r="DC220" i="6"/>
  <c r="CX220" i="6"/>
  <c r="CS220" i="6"/>
  <c r="CN220" i="6"/>
  <c r="CI220" i="6"/>
  <c r="CD220" i="6"/>
  <c r="BY220" i="6"/>
  <c r="BO220" i="6"/>
  <c r="BO371" i="6" s="1"/>
  <c r="BJ220" i="6"/>
  <c r="BJ371" i="6" s="1"/>
  <c r="BE220" i="6"/>
  <c r="AZ220" i="6"/>
  <c r="AZ371" i="6" s="1"/>
  <c r="AU220" i="6"/>
  <c r="AU371" i="6" s="1"/>
  <c r="AP220" i="6"/>
  <c r="AK220" i="6"/>
  <c r="AK371" i="6" s="1"/>
  <c r="AF220" i="6"/>
  <c r="AF371" i="6" s="1"/>
  <c r="AA220" i="6"/>
  <c r="V220" i="6"/>
  <c r="V371" i="6" s="1"/>
  <c r="Q220" i="6"/>
  <c r="Q371" i="6" s="1"/>
  <c r="L220" i="6"/>
  <c r="G220" i="6"/>
  <c r="BX370" i="6"/>
  <c r="EL218" i="6"/>
  <c r="BT218" i="6"/>
  <c r="BT369" i="6" s="1"/>
  <c r="EL217" i="6"/>
  <c r="BT217" i="6"/>
  <c r="BX367" i="6"/>
  <c r="EL216" i="6"/>
  <c r="BT216" i="6"/>
  <c r="BT367" i="6" s="1"/>
  <c r="EG215" i="6"/>
  <c r="EB215" i="6"/>
  <c r="DW215" i="6"/>
  <c r="DR215" i="6"/>
  <c r="DM215" i="6"/>
  <c r="DH215" i="6"/>
  <c r="DC215" i="6"/>
  <c r="CX215" i="6"/>
  <c r="CS215" i="6"/>
  <c r="CN215" i="6"/>
  <c r="CI215" i="6"/>
  <c r="CD215" i="6"/>
  <c r="BY215" i="6"/>
  <c r="BO215" i="6"/>
  <c r="BJ215" i="6"/>
  <c r="BE215" i="6"/>
  <c r="BE366" i="6" s="1"/>
  <c r="AZ215" i="6"/>
  <c r="AU215" i="6"/>
  <c r="AU366" i="6" s="1"/>
  <c r="AP215" i="6"/>
  <c r="AP366" i="6" s="1"/>
  <c r="AK215" i="6"/>
  <c r="AF215" i="6"/>
  <c r="AA215" i="6"/>
  <c r="AA366" i="6" s="1"/>
  <c r="V215" i="6"/>
  <c r="Q215" i="6"/>
  <c r="Q366" i="6" s="1"/>
  <c r="L215" i="6"/>
  <c r="L366" i="6" s="1"/>
  <c r="G215" i="6"/>
  <c r="BX365" i="6"/>
  <c r="EL213" i="6"/>
  <c r="BT213" i="6"/>
  <c r="BT364" i="6" s="1"/>
  <c r="BX363" i="6"/>
  <c r="EL212" i="6"/>
  <c r="BT212" i="6"/>
  <c r="EL211" i="6"/>
  <c r="BT211" i="6"/>
  <c r="EG210" i="6"/>
  <c r="EB210" i="6"/>
  <c r="DW210" i="6"/>
  <c r="DR210" i="6"/>
  <c r="DM210" i="6"/>
  <c r="DH210" i="6"/>
  <c r="DC210" i="6"/>
  <c r="CX210" i="6"/>
  <c r="CS210" i="6"/>
  <c r="CN210" i="6"/>
  <c r="CI210" i="6"/>
  <c r="CD210" i="6"/>
  <c r="BY210" i="6"/>
  <c r="BO210" i="6"/>
  <c r="BO361" i="6" s="1"/>
  <c r="BJ210" i="6"/>
  <c r="BE210" i="6"/>
  <c r="BE361" i="6" s="1"/>
  <c r="AZ210" i="6"/>
  <c r="AU210" i="6"/>
  <c r="AP210" i="6"/>
  <c r="AK210" i="6"/>
  <c r="AK361" i="6" s="1"/>
  <c r="AF210" i="6"/>
  <c r="AA210" i="6"/>
  <c r="AA361" i="6" s="1"/>
  <c r="V210" i="6"/>
  <c r="Q210" i="6"/>
  <c r="L210" i="6"/>
  <c r="G210" i="6"/>
  <c r="BX360" i="6"/>
  <c r="EL208" i="6"/>
  <c r="BT208" i="6"/>
  <c r="BX358" i="6"/>
  <c r="EL207" i="6"/>
  <c r="BT207" i="6"/>
  <c r="BT358" i="6" s="1"/>
  <c r="EL206" i="6"/>
  <c r="BX357" i="6" s="1"/>
  <c r="BT206" i="6"/>
  <c r="EG205" i="6"/>
  <c r="EB205" i="6"/>
  <c r="DW205" i="6"/>
  <c r="DR205" i="6"/>
  <c r="DM205" i="6"/>
  <c r="DH205" i="6"/>
  <c r="DC205" i="6"/>
  <c r="CX205" i="6"/>
  <c r="CS205" i="6"/>
  <c r="CN205" i="6"/>
  <c r="CI205" i="6"/>
  <c r="CD205" i="6"/>
  <c r="BY205" i="6"/>
  <c r="BO205" i="6"/>
  <c r="BO356" i="6" s="1"/>
  <c r="BJ205" i="6"/>
  <c r="BJ356" i="6" s="1"/>
  <c r="BE205" i="6"/>
  <c r="AZ205" i="6"/>
  <c r="AU205" i="6"/>
  <c r="AU356" i="6" s="1"/>
  <c r="AP205" i="6"/>
  <c r="AK205" i="6"/>
  <c r="AK356" i="6" s="1"/>
  <c r="AF205" i="6"/>
  <c r="AF356" i="6" s="1"/>
  <c r="AA205" i="6"/>
  <c r="V205" i="6"/>
  <c r="Q205" i="6"/>
  <c r="Q356" i="6" s="1"/>
  <c r="L205" i="6"/>
  <c r="G205" i="6"/>
  <c r="BX355" i="6"/>
  <c r="EL203" i="6"/>
  <c r="BX354" i="6" s="1"/>
  <c r="BT203" i="6"/>
  <c r="EL202" i="6"/>
  <c r="BT202" i="6"/>
  <c r="EL201" i="6"/>
  <c r="BX352" i="6" s="1"/>
  <c r="BT201" i="6"/>
  <c r="EG200" i="6"/>
  <c r="EB200" i="6"/>
  <c r="DW200" i="6"/>
  <c r="DR200" i="6"/>
  <c r="DM200" i="6"/>
  <c r="DH200" i="6"/>
  <c r="DC200" i="6"/>
  <c r="CX200" i="6"/>
  <c r="CS200" i="6"/>
  <c r="CN200" i="6"/>
  <c r="CI200" i="6"/>
  <c r="CD200" i="6"/>
  <c r="BY200" i="6"/>
  <c r="BO200" i="6"/>
  <c r="BJ200" i="6"/>
  <c r="BJ351" i="6" s="1"/>
  <c r="BE200" i="6"/>
  <c r="AZ200" i="6"/>
  <c r="AU200" i="6"/>
  <c r="AP200" i="6"/>
  <c r="AP351" i="6" s="1"/>
  <c r="AK200" i="6"/>
  <c r="AF200" i="6"/>
  <c r="AF351" i="6" s="1"/>
  <c r="AA200" i="6"/>
  <c r="V200" i="6"/>
  <c r="Q200" i="6"/>
  <c r="L200" i="6"/>
  <c r="L351" i="6" s="1"/>
  <c r="G200" i="6"/>
  <c r="BX350" i="6"/>
  <c r="BX349" i="6"/>
  <c r="EL198" i="6"/>
  <c r="BT198" i="6"/>
  <c r="BT349" i="6" s="1"/>
  <c r="EL197" i="6"/>
  <c r="BX348" i="6" s="1"/>
  <c r="BT197" i="6"/>
  <c r="EL196" i="6"/>
  <c r="BT196" i="6"/>
  <c r="EG195" i="6"/>
  <c r="EB195" i="6"/>
  <c r="DW195" i="6"/>
  <c r="DR195" i="6"/>
  <c r="DM195" i="6"/>
  <c r="DH195" i="6"/>
  <c r="DC195" i="6"/>
  <c r="CX195" i="6"/>
  <c r="CS195" i="6"/>
  <c r="CN195" i="6"/>
  <c r="CI195" i="6"/>
  <c r="CD195" i="6"/>
  <c r="BY195" i="6"/>
  <c r="BO195" i="6"/>
  <c r="BJ195" i="6"/>
  <c r="BE195" i="6"/>
  <c r="AZ195" i="6"/>
  <c r="AZ346" i="6" s="1"/>
  <c r="AU195" i="6"/>
  <c r="AP195" i="6"/>
  <c r="AP346" i="6" s="1"/>
  <c r="AK195" i="6"/>
  <c r="AF195" i="6"/>
  <c r="AA195" i="6"/>
  <c r="V195" i="6"/>
  <c r="V346" i="6" s="1"/>
  <c r="Q195" i="6"/>
  <c r="L195" i="6"/>
  <c r="L346" i="6" s="1"/>
  <c r="G195" i="6"/>
  <c r="BX345" i="6"/>
  <c r="EL193" i="6"/>
  <c r="BX344" i="6" s="1"/>
  <c r="EG193" i="6"/>
  <c r="EB193" i="6"/>
  <c r="DW193" i="6"/>
  <c r="DR193" i="6"/>
  <c r="DM193" i="6"/>
  <c r="DH193" i="6"/>
  <c r="DC193" i="6"/>
  <c r="CX193" i="6"/>
  <c r="CS193" i="6"/>
  <c r="CN193" i="6"/>
  <c r="CI193" i="6"/>
  <c r="CD193" i="6"/>
  <c r="BY193" i="6"/>
  <c r="BO193" i="6"/>
  <c r="BO344" i="6" s="1"/>
  <c r="BJ193" i="6"/>
  <c r="BE193" i="6"/>
  <c r="AZ193" i="6"/>
  <c r="AU193" i="6"/>
  <c r="AU344" i="6" s="1"/>
  <c r="AP193" i="6"/>
  <c r="AK193" i="6"/>
  <c r="AK344" i="6" s="1"/>
  <c r="AF193" i="6"/>
  <c r="AA193" i="6"/>
  <c r="V193" i="6"/>
  <c r="Q193" i="6"/>
  <c r="Q344" i="6" s="1"/>
  <c r="L193" i="6"/>
  <c r="G193" i="6"/>
  <c r="EG192" i="6"/>
  <c r="EG190" i="6" s="1"/>
  <c r="EG16" i="6" s="1"/>
  <c r="EB192" i="6"/>
  <c r="DW192" i="6"/>
  <c r="DR192" i="6"/>
  <c r="DM192" i="6"/>
  <c r="DH192" i="6"/>
  <c r="DC192" i="6"/>
  <c r="DC190" i="6" s="1"/>
  <c r="DC16" i="6" s="1"/>
  <c r="CX192" i="6"/>
  <c r="CS192" i="6"/>
  <c r="CN192" i="6"/>
  <c r="CI192" i="6"/>
  <c r="CI190" i="6" s="1"/>
  <c r="CI16" i="6" s="1"/>
  <c r="CD192" i="6"/>
  <c r="BY192" i="6"/>
  <c r="BO192" i="6"/>
  <c r="BJ192" i="6"/>
  <c r="BJ343" i="6" s="1"/>
  <c r="BE192" i="6"/>
  <c r="AZ192" i="6"/>
  <c r="AZ343" i="6" s="1"/>
  <c r="AU192" i="6"/>
  <c r="AP192" i="6"/>
  <c r="AK192" i="6"/>
  <c r="AF192" i="6"/>
  <c r="AF343" i="6" s="1"/>
  <c r="AA192" i="6"/>
  <c r="V192" i="6"/>
  <c r="V343" i="6" s="1"/>
  <c r="Q192" i="6"/>
  <c r="L192" i="6"/>
  <c r="L190" i="6" s="1"/>
  <c r="L16" i="6" s="1"/>
  <c r="G192" i="6"/>
  <c r="EG191" i="6"/>
  <c r="EB191" i="6"/>
  <c r="DW191" i="6"/>
  <c r="DW190" i="6" s="1"/>
  <c r="DW16" i="6" s="1"/>
  <c r="DR191" i="6"/>
  <c r="DR190" i="6" s="1"/>
  <c r="DR16" i="6" s="1"/>
  <c r="DM191" i="6"/>
  <c r="DH191" i="6"/>
  <c r="DH190" i="6" s="1"/>
  <c r="DH16" i="6" s="1"/>
  <c r="DC191" i="6"/>
  <c r="CX191" i="6"/>
  <c r="CS191" i="6"/>
  <c r="CS190" i="6" s="1"/>
  <c r="CS16" i="6" s="1"/>
  <c r="CN191" i="6"/>
  <c r="CI191" i="6"/>
  <c r="CD191" i="6"/>
  <c r="CD190" i="6" s="1"/>
  <c r="CD16" i="6" s="1"/>
  <c r="BY191" i="6"/>
  <c r="BO191" i="6"/>
  <c r="BO342" i="6" s="1"/>
  <c r="BJ191" i="6"/>
  <c r="BJ190" i="6" s="1"/>
  <c r="BJ16" i="6" s="1"/>
  <c r="BE191" i="6"/>
  <c r="BE190" i="6" s="1"/>
  <c r="BE16" i="6" s="1"/>
  <c r="AZ191" i="6"/>
  <c r="AU191" i="6"/>
  <c r="AU342" i="6" s="1"/>
  <c r="AP191" i="6"/>
  <c r="AK191" i="6"/>
  <c r="AK342" i="6" s="1"/>
  <c r="AF191" i="6"/>
  <c r="AA191" i="6"/>
  <c r="V191" i="6"/>
  <c r="V190" i="6" s="1"/>
  <c r="Q191" i="6"/>
  <c r="Q342" i="6" s="1"/>
  <c r="L191" i="6"/>
  <c r="G191" i="6"/>
  <c r="EB190" i="6"/>
  <c r="EB16" i="6" s="1"/>
  <c r="DM190" i="6"/>
  <c r="CX190" i="6"/>
  <c r="CN190" i="6"/>
  <c r="CN16" i="6" s="1"/>
  <c r="BO190" i="6"/>
  <c r="AZ190" i="6"/>
  <c r="AP190" i="6"/>
  <c r="AP16" i="6" s="1"/>
  <c r="AF190" i="6"/>
  <c r="Q190" i="6"/>
  <c r="BX340" i="6"/>
  <c r="BX339" i="6"/>
  <c r="EL188" i="6"/>
  <c r="BT188" i="6"/>
  <c r="EG187" i="6"/>
  <c r="EB187" i="6"/>
  <c r="DW187" i="6"/>
  <c r="DR187" i="6"/>
  <c r="DM187" i="6"/>
  <c r="DH187" i="6"/>
  <c r="DC187" i="6"/>
  <c r="CX187" i="6"/>
  <c r="CS187" i="6"/>
  <c r="CN187" i="6"/>
  <c r="CI187" i="6"/>
  <c r="CD187" i="6"/>
  <c r="BY187" i="6"/>
  <c r="BT187" i="6"/>
  <c r="BO187" i="6"/>
  <c r="BJ187" i="6"/>
  <c r="BE187" i="6"/>
  <c r="AZ187" i="6"/>
  <c r="AU187" i="6"/>
  <c r="AU338" i="6" s="1"/>
  <c r="AP187" i="6"/>
  <c r="AP338" i="6" s="1"/>
  <c r="AK187" i="6"/>
  <c r="AF187" i="6"/>
  <c r="AA187" i="6"/>
  <c r="V187" i="6"/>
  <c r="Q187" i="6"/>
  <c r="Q338" i="6" s="1"/>
  <c r="L187" i="6"/>
  <c r="L338" i="6" s="1"/>
  <c r="G187" i="6"/>
  <c r="EL185" i="6"/>
  <c r="BX336" i="6" s="1"/>
  <c r="BT185" i="6"/>
  <c r="EL184" i="6"/>
  <c r="EG184" i="6"/>
  <c r="EB184" i="6"/>
  <c r="DW184" i="6"/>
  <c r="DR184" i="6"/>
  <c r="DM184" i="6"/>
  <c r="DH184" i="6"/>
  <c r="DC184" i="6"/>
  <c r="CX184" i="6"/>
  <c r="CS184" i="6"/>
  <c r="CN184" i="6"/>
  <c r="CI184" i="6"/>
  <c r="CD184" i="6"/>
  <c r="BY184" i="6"/>
  <c r="BO184" i="6"/>
  <c r="BJ184" i="6"/>
  <c r="BJ335" i="6" s="1"/>
  <c r="BE184" i="6"/>
  <c r="AZ184" i="6"/>
  <c r="AU184" i="6"/>
  <c r="AP184" i="6"/>
  <c r="AK184" i="6"/>
  <c r="AF184" i="6"/>
  <c r="AF335" i="6" s="1"/>
  <c r="AA184" i="6"/>
  <c r="V184" i="6"/>
  <c r="Q184" i="6"/>
  <c r="L184" i="6"/>
  <c r="G184" i="6"/>
  <c r="BX334" i="6"/>
  <c r="EL182" i="6"/>
  <c r="BX333" i="6" s="1"/>
  <c r="BT182" i="6"/>
  <c r="EG181" i="6"/>
  <c r="EB181" i="6"/>
  <c r="DW181" i="6"/>
  <c r="DR181" i="6"/>
  <c r="DM181" i="6"/>
  <c r="DH181" i="6"/>
  <c r="DC181" i="6"/>
  <c r="CX181" i="6"/>
  <c r="CS181" i="6"/>
  <c r="CN181" i="6"/>
  <c r="CI181" i="6"/>
  <c r="CD181" i="6"/>
  <c r="BY181" i="6"/>
  <c r="BO181" i="6"/>
  <c r="BJ181" i="6"/>
  <c r="BJ332" i="6" s="1"/>
  <c r="BE181" i="6"/>
  <c r="AZ181" i="6"/>
  <c r="AU181" i="6"/>
  <c r="AP181" i="6"/>
  <c r="AK181" i="6"/>
  <c r="AF181" i="6"/>
  <c r="AF332" i="6" s="1"/>
  <c r="AA181" i="6"/>
  <c r="V181" i="6"/>
  <c r="Q181" i="6"/>
  <c r="L181" i="6"/>
  <c r="G181" i="6"/>
  <c r="EL179" i="6"/>
  <c r="BX330" i="6" s="1"/>
  <c r="BT179" i="6"/>
  <c r="BT178" i="6" s="1"/>
  <c r="EG178" i="6"/>
  <c r="EB178" i="6"/>
  <c r="DW178" i="6"/>
  <c r="DR178" i="6"/>
  <c r="DM178" i="6"/>
  <c r="DH178" i="6"/>
  <c r="DC178" i="6"/>
  <c r="CX178" i="6"/>
  <c r="CS178" i="6"/>
  <c r="CN178" i="6"/>
  <c r="CI178" i="6"/>
  <c r="CD178" i="6"/>
  <c r="BY178" i="6"/>
  <c r="BO178" i="6"/>
  <c r="BJ178" i="6"/>
  <c r="BE178" i="6"/>
  <c r="BE329" i="6" s="1"/>
  <c r="AZ178" i="6"/>
  <c r="AZ329" i="6" s="1"/>
  <c r="AU178" i="6"/>
  <c r="AP178" i="6"/>
  <c r="AK178" i="6"/>
  <c r="AF178" i="6"/>
  <c r="AA178" i="6"/>
  <c r="AA329" i="6" s="1"/>
  <c r="V178" i="6"/>
  <c r="V329" i="6" s="1"/>
  <c r="Q178" i="6"/>
  <c r="L178" i="6"/>
  <c r="G178" i="6"/>
  <c r="EL176" i="6"/>
  <c r="BT176" i="6"/>
  <c r="BT175" i="6" s="1"/>
  <c r="EG175" i="6"/>
  <c r="EB175" i="6"/>
  <c r="DW175" i="6"/>
  <c r="DR175" i="6"/>
  <c r="DM175" i="6"/>
  <c r="DH175" i="6"/>
  <c r="DC175" i="6"/>
  <c r="CX175" i="6"/>
  <c r="CS175" i="6"/>
  <c r="CN175" i="6"/>
  <c r="CI175" i="6"/>
  <c r="CD175" i="6"/>
  <c r="BY175" i="6"/>
  <c r="BO175" i="6"/>
  <c r="BJ175" i="6"/>
  <c r="BJ326" i="6" s="1"/>
  <c r="BE175" i="6"/>
  <c r="AZ175" i="6"/>
  <c r="AU175" i="6"/>
  <c r="AU326" i="6" s="1"/>
  <c r="AP175" i="6"/>
  <c r="AK175" i="6"/>
  <c r="AF175" i="6"/>
  <c r="AF326" i="6" s="1"/>
  <c r="AA175" i="6"/>
  <c r="V175" i="6"/>
  <c r="Q175" i="6"/>
  <c r="Q326" i="6" s="1"/>
  <c r="L175" i="6"/>
  <c r="G175" i="6"/>
  <c r="EL173" i="6"/>
  <c r="BX324" i="6" s="1"/>
  <c r="BT173" i="6"/>
  <c r="EG172" i="6"/>
  <c r="EB172" i="6"/>
  <c r="DW172" i="6"/>
  <c r="DR172" i="6"/>
  <c r="DM172" i="6"/>
  <c r="DH172" i="6"/>
  <c r="DC172" i="6"/>
  <c r="CX172" i="6"/>
  <c r="CS172" i="6"/>
  <c r="CN172" i="6"/>
  <c r="CI172" i="6"/>
  <c r="CD172" i="6"/>
  <c r="BY172" i="6"/>
  <c r="BO172" i="6"/>
  <c r="BJ172" i="6"/>
  <c r="BJ323" i="6" s="1"/>
  <c r="BE172" i="6"/>
  <c r="AZ172" i="6"/>
  <c r="AZ323" i="6" s="1"/>
  <c r="AU172" i="6"/>
  <c r="AP172" i="6"/>
  <c r="AK172" i="6"/>
  <c r="AF172" i="6"/>
  <c r="AF323" i="6" s="1"/>
  <c r="AA172" i="6"/>
  <c r="V172" i="6"/>
  <c r="V323" i="6" s="1"/>
  <c r="Q172" i="6"/>
  <c r="L172" i="6"/>
  <c r="G172" i="6"/>
  <c r="EL170" i="6"/>
  <c r="BX321" i="6" s="1"/>
  <c r="BT170" i="6"/>
  <c r="BT169" i="6" s="1"/>
  <c r="EG169" i="6"/>
  <c r="EB169" i="6"/>
  <c r="DW169" i="6"/>
  <c r="DR169" i="6"/>
  <c r="DM169" i="6"/>
  <c r="DH169" i="6"/>
  <c r="DC169" i="6"/>
  <c r="CX169" i="6"/>
  <c r="CS169" i="6"/>
  <c r="CN169" i="6"/>
  <c r="CI169" i="6"/>
  <c r="CD169" i="6"/>
  <c r="BY169" i="6"/>
  <c r="BO169" i="6"/>
  <c r="BJ169" i="6"/>
  <c r="BE169" i="6"/>
  <c r="AZ169" i="6"/>
  <c r="AU169" i="6"/>
  <c r="AP169" i="6"/>
  <c r="AP320" i="6" s="1"/>
  <c r="AK169" i="6"/>
  <c r="AF169" i="6"/>
  <c r="AA169" i="6"/>
  <c r="V169" i="6"/>
  <c r="Q169" i="6"/>
  <c r="L169" i="6"/>
  <c r="L320" i="6" s="1"/>
  <c r="G169" i="6"/>
  <c r="EL167" i="6"/>
  <c r="EL166" i="6" s="1"/>
  <c r="BT167" i="6"/>
  <c r="EG166" i="6"/>
  <c r="EB166" i="6"/>
  <c r="DW166" i="6"/>
  <c r="DR166" i="6"/>
  <c r="DM166" i="6"/>
  <c r="DH166" i="6"/>
  <c r="DC166" i="6"/>
  <c r="CX166" i="6"/>
  <c r="CS166" i="6"/>
  <c r="CN166" i="6"/>
  <c r="CI166" i="6"/>
  <c r="CD166" i="6"/>
  <c r="BY166" i="6"/>
  <c r="BT166" i="6"/>
  <c r="BO166" i="6"/>
  <c r="BJ166" i="6"/>
  <c r="BE166" i="6"/>
  <c r="AZ166" i="6"/>
  <c r="AU166" i="6"/>
  <c r="AU317" i="6" s="1"/>
  <c r="AP166" i="6"/>
  <c r="AP317" i="6" s="1"/>
  <c r="AK166" i="6"/>
  <c r="AF166" i="6"/>
  <c r="AA166" i="6"/>
  <c r="V166" i="6"/>
  <c r="Q166" i="6"/>
  <c r="Q317" i="6" s="1"/>
  <c r="L166" i="6"/>
  <c r="L317" i="6" s="1"/>
  <c r="G166" i="6"/>
  <c r="EL164" i="6"/>
  <c r="BX315" i="6" s="1"/>
  <c r="BT164" i="6"/>
  <c r="EL163" i="6"/>
  <c r="EG163" i="6"/>
  <c r="EB163" i="6"/>
  <c r="DW163" i="6"/>
  <c r="DR163" i="6"/>
  <c r="DM163" i="6"/>
  <c r="DH163" i="6"/>
  <c r="DC163" i="6"/>
  <c r="CX163" i="6"/>
  <c r="CS163" i="6"/>
  <c r="CN163" i="6"/>
  <c r="CI163" i="6"/>
  <c r="CD163" i="6"/>
  <c r="BY163" i="6"/>
  <c r="BT163" i="6"/>
  <c r="BO163" i="6"/>
  <c r="BJ163" i="6"/>
  <c r="BE163" i="6"/>
  <c r="AZ163" i="6"/>
  <c r="AZ314" i="6" s="1"/>
  <c r="AU163" i="6"/>
  <c r="AP163" i="6"/>
  <c r="AK163" i="6"/>
  <c r="AF163" i="6"/>
  <c r="AA163" i="6"/>
  <c r="V163" i="6"/>
  <c r="V314" i="6" s="1"/>
  <c r="Q163" i="6"/>
  <c r="L163" i="6"/>
  <c r="G163" i="6"/>
  <c r="BX313" i="6"/>
  <c r="EL161" i="6"/>
  <c r="BX312" i="6" s="1"/>
  <c r="BT161" i="6"/>
  <c r="EG160" i="6"/>
  <c r="EB160" i="6"/>
  <c r="DW160" i="6"/>
  <c r="DR160" i="6"/>
  <c r="DM160" i="6"/>
  <c r="DH160" i="6"/>
  <c r="DC160" i="6"/>
  <c r="CX160" i="6"/>
  <c r="CS160" i="6"/>
  <c r="CN160" i="6"/>
  <c r="CI160" i="6"/>
  <c r="CD160" i="6"/>
  <c r="BY160" i="6"/>
  <c r="BO160" i="6"/>
  <c r="BJ160" i="6"/>
  <c r="BJ311" i="6" s="1"/>
  <c r="BE160" i="6"/>
  <c r="AZ160" i="6"/>
  <c r="AU160" i="6"/>
  <c r="AP160" i="6"/>
  <c r="AP311" i="6" s="1"/>
  <c r="AK160" i="6"/>
  <c r="AF160" i="6"/>
  <c r="AF311" i="6" s="1"/>
  <c r="AA160" i="6"/>
  <c r="V160" i="6"/>
  <c r="Q160" i="6"/>
  <c r="L160" i="6"/>
  <c r="L311" i="6" s="1"/>
  <c r="G160" i="6"/>
  <c r="EL158" i="6"/>
  <c r="BX309" i="6" s="1"/>
  <c r="BT158" i="6"/>
  <c r="BT157" i="6" s="1"/>
  <c r="EG157" i="6"/>
  <c r="EB157" i="6"/>
  <c r="DW157" i="6"/>
  <c r="DR157" i="6"/>
  <c r="DM157" i="6"/>
  <c r="DH157" i="6"/>
  <c r="DC157" i="6"/>
  <c r="CX157" i="6"/>
  <c r="CS157" i="6"/>
  <c r="CN157" i="6"/>
  <c r="CI157" i="6"/>
  <c r="CD157" i="6"/>
  <c r="BY157" i="6"/>
  <c r="BO157" i="6"/>
  <c r="BJ157" i="6"/>
  <c r="BJ308" i="6" s="1"/>
  <c r="BE157" i="6"/>
  <c r="BE308" i="6" s="1"/>
  <c r="AZ157" i="6"/>
  <c r="AU157" i="6"/>
  <c r="AP157" i="6"/>
  <c r="AK157" i="6"/>
  <c r="AF157" i="6"/>
  <c r="AF308" i="6" s="1"/>
  <c r="AA157" i="6"/>
  <c r="AA308" i="6" s="1"/>
  <c r="V157" i="6"/>
  <c r="Q157" i="6"/>
  <c r="L157" i="6"/>
  <c r="G157" i="6"/>
  <c r="EL155" i="6"/>
  <c r="EL154" i="6" s="1"/>
  <c r="BX305" i="6" s="1"/>
  <c r="BT155" i="6"/>
  <c r="BT154" i="6" s="1"/>
  <c r="EG154" i="6"/>
  <c r="EB154" i="6"/>
  <c r="DW154" i="6"/>
  <c r="DR154" i="6"/>
  <c r="DM154" i="6"/>
  <c r="DH154" i="6"/>
  <c r="DC154" i="6"/>
  <c r="CX154" i="6"/>
  <c r="CS154" i="6"/>
  <c r="CN154" i="6"/>
  <c r="CI154" i="6"/>
  <c r="CD154" i="6"/>
  <c r="BY154" i="6"/>
  <c r="BO154" i="6"/>
  <c r="BJ154" i="6"/>
  <c r="BJ305" i="6" s="1"/>
  <c r="BE154" i="6"/>
  <c r="AZ154" i="6"/>
  <c r="AU154" i="6"/>
  <c r="AP154" i="6"/>
  <c r="AK154" i="6"/>
  <c r="AF154" i="6"/>
  <c r="AF305" i="6" s="1"/>
  <c r="AA154" i="6"/>
  <c r="V154" i="6"/>
  <c r="Q154" i="6"/>
  <c r="L154" i="6"/>
  <c r="G154" i="6"/>
  <c r="EL152" i="6"/>
  <c r="BX303" i="6" s="1"/>
  <c r="BT152" i="6"/>
  <c r="EG151" i="6"/>
  <c r="EB151" i="6"/>
  <c r="DW151" i="6"/>
  <c r="DR151" i="6"/>
  <c r="DM151" i="6"/>
  <c r="DH151" i="6"/>
  <c r="DC151" i="6"/>
  <c r="CX151" i="6"/>
  <c r="CS151" i="6"/>
  <c r="CN151" i="6"/>
  <c r="CI151" i="6"/>
  <c r="CD151" i="6"/>
  <c r="BY151" i="6"/>
  <c r="BT151" i="6"/>
  <c r="BO151" i="6"/>
  <c r="BO302" i="6" s="1"/>
  <c r="BJ151" i="6"/>
  <c r="BE151" i="6"/>
  <c r="AZ151" i="6"/>
  <c r="AU151" i="6"/>
  <c r="AP151" i="6"/>
  <c r="AK151" i="6"/>
  <c r="AK302" i="6" s="1"/>
  <c r="AF151" i="6"/>
  <c r="AA151" i="6"/>
  <c r="V151" i="6"/>
  <c r="Q151" i="6"/>
  <c r="L151" i="6"/>
  <c r="G151" i="6"/>
  <c r="EL149" i="6"/>
  <c r="BT149" i="6"/>
  <c r="BT148" i="6" s="1"/>
  <c r="EG148" i="6"/>
  <c r="EB148" i="6"/>
  <c r="DW148" i="6"/>
  <c r="DR148" i="6"/>
  <c r="DM148" i="6"/>
  <c r="DH148" i="6"/>
  <c r="DC148" i="6"/>
  <c r="CX148" i="6"/>
  <c r="CS148" i="6"/>
  <c r="CN148" i="6"/>
  <c r="CI148" i="6"/>
  <c r="CD148" i="6"/>
  <c r="BY148" i="6"/>
  <c r="BO148" i="6"/>
  <c r="BJ148" i="6"/>
  <c r="BE148" i="6"/>
  <c r="AZ148" i="6"/>
  <c r="AU148" i="6"/>
  <c r="AP148" i="6"/>
  <c r="AK148" i="6"/>
  <c r="AF148" i="6"/>
  <c r="AA148" i="6"/>
  <c r="V148" i="6"/>
  <c r="Q148" i="6"/>
  <c r="L148" i="6"/>
  <c r="G148" i="6"/>
  <c r="BX300" i="6"/>
  <c r="EL146" i="6"/>
  <c r="BT146" i="6"/>
  <c r="BT145" i="6" s="1"/>
  <c r="EL145" i="6"/>
  <c r="EG145" i="6"/>
  <c r="EB145" i="6"/>
  <c r="DW145" i="6"/>
  <c r="DR145" i="6"/>
  <c r="DM145" i="6"/>
  <c r="DH145" i="6"/>
  <c r="DC145" i="6"/>
  <c r="CX145" i="6"/>
  <c r="CS145" i="6"/>
  <c r="CN145" i="6"/>
  <c r="CI145" i="6"/>
  <c r="CE145" i="6"/>
  <c r="CD145" i="6"/>
  <c r="BY145" i="6"/>
  <c r="BO145" i="6"/>
  <c r="BJ145" i="6"/>
  <c r="BE145" i="6"/>
  <c r="BE299" i="6" s="1"/>
  <c r="AZ145" i="6"/>
  <c r="AZ299" i="6" s="1"/>
  <c r="AU145" i="6"/>
  <c r="AU299" i="6" s="1"/>
  <c r="AP145" i="6"/>
  <c r="AK145" i="6"/>
  <c r="AF145" i="6"/>
  <c r="AA145" i="6"/>
  <c r="AA299" i="6" s="1"/>
  <c r="V145" i="6"/>
  <c r="V299" i="6" s="1"/>
  <c r="Q145" i="6"/>
  <c r="Q299" i="6" s="1"/>
  <c r="M145" i="6"/>
  <c r="L145" i="6"/>
  <c r="G145" i="6"/>
  <c r="EL143" i="6"/>
  <c r="BX297" i="6" s="1"/>
  <c r="BT143" i="6"/>
  <c r="BT142" i="6" s="1"/>
  <c r="EG142" i="6"/>
  <c r="EB142" i="6"/>
  <c r="DW142" i="6"/>
  <c r="DR142" i="6"/>
  <c r="DM142" i="6"/>
  <c r="DH142" i="6"/>
  <c r="DC142" i="6"/>
  <c r="CX142" i="6"/>
  <c r="CS142" i="6"/>
  <c r="CN142" i="6"/>
  <c r="CI142" i="6"/>
  <c r="CD142" i="6"/>
  <c r="BY142" i="6"/>
  <c r="BO142" i="6"/>
  <c r="BJ142" i="6"/>
  <c r="BJ296" i="6" s="1"/>
  <c r="BE142" i="6"/>
  <c r="AZ142" i="6"/>
  <c r="AU142" i="6"/>
  <c r="AP142" i="6"/>
  <c r="AK142" i="6"/>
  <c r="AF142" i="6"/>
  <c r="AF296" i="6" s="1"/>
  <c r="AA142" i="6"/>
  <c r="V142" i="6"/>
  <c r="Q142" i="6"/>
  <c r="L142" i="6"/>
  <c r="G142" i="6"/>
  <c r="EL140" i="6"/>
  <c r="BX294" i="6" s="1"/>
  <c r="BT140" i="6"/>
  <c r="EG139" i="6"/>
  <c r="EB139" i="6"/>
  <c r="DW139" i="6"/>
  <c r="DR139" i="6"/>
  <c r="DM139" i="6"/>
  <c r="DH139" i="6"/>
  <c r="DC139" i="6"/>
  <c r="CX139" i="6"/>
  <c r="CS139" i="6"/>
  <c r="CN139" i="6"/>
  <c r="CI139" i="6"/>
  <c r="CD139" i="6"/>
  <c r="BY139" i="6"/>
  <c r="BO139" i="6"/>
  <c r="BO293" i="6" s="1"/>
  <c r="BJ139" i="6"/>
  <c r="BJ293" i="6" s="1"/>
  <c r="BE139" i="6"/>
  <c r="AZ139" i="6"/>
  <c r="AU139" i="6"/>
  <c r="AP139" i="6"/>
  <c r="AP293" i="6" s="1"/>
  <c r="AK139" i="6"/>
  <c r="AK293" i="6" s="1"/>
  <c r="AF139" i="6"/>
  <c r="AF293" i="6" s="1"/>
  <c r="AA139" i="6"/>
  <c r="V139" i="6"/>
  <c r="Q139" i="6"/>
  <c r="L139" i="6"/>
  <c r="L293" i="6" s="1"/>
  <c r="G139" i="6"/>
  <c r="EL137" i="6"/>
  <c r="BX291" i="6" s="1"/>
  <c r="BT137" i="6"/>
  <c r="BT136" i="6" s="1"/>
  <c r="EG136" i="6"/>
  <c r="EB136" i="6"/>
  <c r="DW136" i="6"/>
  <c r="DR136" i="6"/>
  <c r="DM136" i="6"/>
  <c r="DH136" i="6"/>
  <c r="DC136" i="6"/>
  <c r="CX136" i="6"/>
  <c r="CS136" i="6"/>
  <c r="CN136" i="6"/>
  <c r="CI136" i="6"/>
  <c r="CD136" i="6"/>
  <c r="BY136" i="6"/>
  <c r="BO136" i="6"/>
  <c r="BJ136" i="6"/>
  <c r="BE136" i="6"/>
  <c r="AZ136" i="6"/>
  <c r="AU136" i="6"/>
  <c r="AP136" i="6"/>
  <c r="AK136" i="6"/>
  <c r="AF136" i="6"/>
  <c r="AA136" i="6"/>
  <c r="V136" i="6"/>
  <c r="Q136" i="6"/>
  <c r="L136" i="6"/>
  <c r="G136" i="6"/>
  <c r="EL134" i="6"/>
  <c r="BX288" i="6" s="1"/>
  <c r="BT134" i="6"/>
  <c r="EL133" i="6"/>
  <c r="EG133" i="6"/>
  <c r="EB133" i="6"/>
  <c r="DW133" i="6"/>
  <c r="DR133" i="6"/>
  <c r="DM133" i="6"/>
  <c r="DH133" i="6"/>
  <c r="DC133" i="6"/>
  <c r="CX133" i="6"/>
  <c r="CS133" i="6"/>
  <c r="CN133" i="6"/>
  <c r="CI133" i="6"/>
  <c r="CD133" i="6"/>
  <c r="BY133" i="6"/>
  <c r="BT133" i="6"/>
  <c r="BO133" i="6"/>
  <c r="BJ133" i="6"/>
  <c r="BE133" i="6"/>
  <c r="AZ133" i="6"/>
  <c r="AU133" i="6"/>
  <c r="AU287" i="6" s="1"/>
  <c r="AP133" i="6"/>
  <c r="AK133" i="6"/>
  <c r="AF133" i="6"/>
  <c r="AA133" i="6"/>
  <c r="V133" i="6"/>
  <c r="Q133" i="6"/>
  <c r="Q287" i="6" s="1"/>
  <c r="L133" i="6"/>
  <c r="G133" i="6"/>
  <c r="EL131" i="6"/>
  <c r="BT131" i="6"/>
  <c r="BT130" i="6" s="1"/>
  <c r="EG130" i="6"/>
  <c r="EB130" i="6"/>
  <c r="DW130" i="6"/>
  <c r="DR130" i="6"/>
  <c r="DM130" i="6"/>
  <c r="DH130" i="6"/>
  <c r="DC130" i="6"/>
  <c r="CX130" i="6"/>
  <c r="CS130" i="6"/>
  <c r="CN130" i="6"/>
  <c r="CI130" i="6"/>
  <c r="CE130" i="6"/>
  <c r="CD130" i="6"/>
  <c r="BY130" i="6"/>
  <c r="BO130" i="6"/>
  <c r="BJ130" i="6"/>
  <c r="BE130" i="6"/>
  <c r="AZ130" i="6"/>
  <c r="AU130" i="6"/>
  <c r="AP130" i="6"/>
  <c r="AK130" i="6"/>
  <c r="AF130" i="6"/>
  <c r="AA130" i="6"/>
  <c r="V130" i="6"/>
  <c r="Q130" i="6"/>
  <c r="M130" i="6"/>
  <c r="L130" i="6"/>
  <c r="G130" i="6"/>
  <c r="EL128" i="6"/>
  <c r="BT128" i="6"/>
  <c r="BT127" i="6" s="1"/>
  <c r="EG127" i="6"/>
  <c r="EB127" i="6"/>
  <c r="DW127" i="6"/>
  <c r="DR127" i="6"/>
  <c r="DM127" i="6"/>
  <c r="DH127" i="6"/>
  <c r="DC127" i="6"/>
  <c r="CX127" i="6"/>
  <c r="CS127" i="6"/>
  <c r="CN127" i="6"/>
  <c r="CI127" i="6"/>
  <c r="CE127" i="6"/>
  <c r="CD127" i="6"/>
  <c r="BY127" i="6"/>
  <c r="BO127" i="6"/>
  <c r="BJ127" i="6"/>
  <c r="BE127" i="6"/>
  <c r="AZ127" i="6"/>
  <c r="AU127" i="6"/>
  <c r="AP127" i="6"/>
  <c r="AK127" i="6"/>
  <c r="AF127" i="6"/>
  <c r="AA127" i="6"/>
  <c r="V127" i="6"/>
  <c r="Q127" i="6"/>
  <c r="M127" i="6"/>
  <c r="L127" i="6"/>
  <c r="G127" i="6"/>
  <c r="EL125" i="6"/>
  <c r="BT125" i="6"/>
  <c r="BT124" i="6" s="1"/>
  <c r="EL124" i="6"/>
  <c r="EG124" i="6"/>
  <c r="EB124" i="6"/>
  <c r="DW124" i="6"/>
  <c r="DR124" i="6"/>
  <c r="DM124" i="6"/>
  <c r="DH124" i="6"/>
  <c r="DC124" i="6"/>
  <c r="CX124" i="6"/>
  <c r="CS124" i="6"/>
  <c r="CN124" i="6"/>
  <c r="CI124" i="6"/>
  <c r="CD124" i="6"/>
  <c r="BY124" i="6"/>
  <c r="BO124" i="6"/>
  <c r="BJ124" i="6"/>
  <c r="BE124" i="6"/>
  <c r="AZ124" i="6"/>
  <c r="AU124" i="6"/>
  <c r="AP124" i="6"/>
  <c r="AK124" i="6"/>
  <c r="AF124" i="6"/>
  <c r="AA124" i="6"/>
  <c r="V124" i="6"/>
  <c r="Q124" i="6"/>
  <c r="L124" i="6"/>
  <c r="G124" i="6"/>
  <c r="EL122" i="6"/>
  <c r="BT122" i="6"/>
  <c r="EG121" i="6"/>
  <c r="EB121" i="6"/>
  <c r="DW121" i="6"/>
  <c r="DR121" i="6"/>
  <c r="DM121" i="6"/>
  <c r="DH121" i="6"/>
  <c r="DC121" i="6"/>
  <c r="CX121" i="6"/>
  <c r="CS121" i="6"/>
  <c r="CN121" i="6"/>
  <c r="CI121" i="6"/>
  <c r="CD121" i="6"/>
  <c r="BY121" i="6"/>
  <c r="BT121" i="6"/>
  <c r="BO121" i="6"/>
  <c r="BJ121" i="6"/>
  <c r="BE121" i="6"/>
  <c r="AZ121" i="6"/>
  <c r="AU121" i="6"/>
  <c r="AP121" i="6"/>
  <c r="AK121" i="6"/>
  <c r="AF121" i="6"/>
  <c r="AA121" i="6"/>
  <c r="V121" i="6"/>
  <c r="Q121" i="6"/>
  <c r="L121" i="6"/>
  <c r="G121" i="6"/>
  <c r="EL119" i="6"/>
  <c r="BT119" i="6"/>
  <c r="EL118" i="6"/>
  <c r="EG118" i="6"/>
  <c r="EB118" i="6"/>
  <c r="DW118" i="6"/>
  <c r="DR118" i="6"/>
  <c r="DM118" i="6"/>
  <c r="DH118" i="6"/>
  <c r="DC118" i="6"/>
  <c r="CX118" i="6"/>
  <c r="CS118" i="6"/>
  <c r="CN118" i="6"/>
  <c r="CI118" i="6"/>
  <c r="CD118" i="6"/>
  <c r="BY118" i="6"/>
  <c r="BT118" i="6"/>
  <c r="BO118" i="6"/>
  <c r="BJ118" i="6"/>
  <c r="BE118" i="6"/>
  <c r="AZ118" i="6"/>
  <c r="AU118" i="6"/>
  <c r="AP118" i="6"/>
  <c r="AK118" i="6"/>
  <c r="AF118" i="6"/>
  <c r="AA118" i="6"/>
  <c r="V118" i="6"/>
  <c r="Q118" i="6"/>
  <c r="L118" i="6"/>
  <c r="G118" i="6"/>
  <c r="EL116" i="6"/>
  <c r="BT116" i="6"/>
  <c r="BT113" i="6" s="1"/>
  <c r="EL115" i="6"/>
  <c r="BX286" i="6" s="1"/>
  <c r="EG115" i="6"/>
  <c r="EB115" i="6"/>
  <c r="DW115" i="6"/>
  <c r="DR115" i="6"/>
  <c r="DM115" i="6"/>
  <c r="DH115" i="6"/>
  <c r="DC115" i="6"/>
  <c r="CX115" i="6"/>
  <c r="CS115" i="6"/>
  <c r="CN115" i="6"/>
  <c r="CI115" i="6"/>
  <c r="CD115" i="6"/>
  <c r="BY115" i="6"/>
  <c r="BO115" i="6"/>
  <c r="BO286" i="6" s="1"/>
  <c r="BJ115" i="6"/>
  <c r="BJ286" i="6" s="1"/>
  <c r="BE115" i="6"/>
  <c r="AZ115" i="6"/>
  <c r="AU115" i="6"/>
  <c r="AP115" i="6"/>
  <c r="AK115" i="6"/>
  <c r="AK286" i="6" s="1"/>
  <c r="AF115" i="6"/>
  <c r="AF286" i="6" s="1"/>
  <c r="AA115" i="6"/>
  <c r="V115" i="6"/>
  <c r="Q115" i="6"/>
  <c r="L115" i="6"/>
  <c r="G115" i="6"/>
  <c r="EG113" i="6"/>
  <c r="EB113" i="6"/>
  <c r="EB112" i="6" s="1"/>
  <c r="EB15" i="6" s="1"/>
  <c r="DW113" i="6"/>
  <c r="DW112" i="6" s="1"/>
  <c r="DW15" i="6" s="1"/>
  <c r="DR113" i="6"/>
  <c r="DR112" i="6" s="1"/>
  <c r="DR15" i="6" s="1"/>
  <c r="DM113" i="6"/>
  <c r="DH113" i="6"/>
  <c r="DC113" i="6"/>
  <c r="CX113" i="6"/>
  <c r="CX112" i="6" s="1"/>
  <c r="CX15" i="6" s="1"/>
  <c r="CS113" i="6"/>
  <c r="CN113" i="6"/>
  <c r="CI113" i="6"/>
  <c r="CD113" i="6"/>
  <c r="BY113" i="6"/>
  <c r="BO113" i="6"/>
  <c r="BO285" i="6" s="1"/>
  <c r="BJ113" i="6"/>
  <c r="BE113" i="6"/>
  <c r="AZ113" i="6"/>
  <c r="AU113" i="6"/>
  <c r="AP113" i="6"/>
  <c r="AP285" i="6" s="1"/>
  <c r="AK113" i="6"/>
  <c r="AK285" i="6" s="1"/>
  <c r="AF113" i="6"/>
  <c r="AA113" i="6"/>
  <c r="V113" i="6"/>
  <c r="Q113" i="6"/>
  <c r="Q112" i="6" s="1"/>
  <c r="Q15" i="6" s="1"/>
  <c r="Q234" i="6" s="1"/>
  <c r="L113" i="6"/>
  <c r="L285" i="6" s="1"/>
  <c r="G113" i="6"/>
  <c r="G112" i="6" s="1"/>
  <c r="G15" i="6" s="1"/>
  <c r="EG112" i="6"/>
  <c r="DM112" i="6"/>
  <c r="DH112" i="6"/>
  <c r="DH15" i="6" s="1"/>
  <c r="DC112" i="6"/>
  <c r="DC15" i="6" s="1"/>
  <c r="CS112" i="6"/>
  <c r="CN112" i="6"/>
  <c r="CI112" i="6"/>
  <c r="CD112" i="6"/>
  <c r="CD15" i="6" s="1"/>
  <c r="BY112" i="6"/>
  <c r="BO112" i="6"/>
  <c r="BO284" i="6" s="1"/>
  <c r="BJ112" i="6"/>
  <c r="BE112" i="6"/>
  <c r="AZ112" i="6"/>
  <c r="AU112" i="6"/>
  <c r="AF112" i="6"/>
  <c r="AF15" i="6" s="1"/>
  <c r="AA112" i="6"/>
  <c r="V112" i="6"/>
  <c r="V284" i="6" s="1"/>
  <c r="BX283" i="6"/>
  <c r="EL110" i="6"/>
  <c r="BX282" i="6" s="1"/>
  <c r="BT110" i="6"/>
  <c r="EL109" i="6"/>
  <c r="BT109" i="6"/>
  <c r="EL108" i="6"/>
  <c r="BX280" i="6" s="1"/>
  <c r="BT108" i="6"/>
  <c r="EG107" i="6"/>
  <c r="EB107" i="6"/>
  <c r="DW107" i="6"/>
  <c r="DR107" i="6"/>
  <c r="DM107" i="6"/>
  <c r="DH107" i="6"/>
  <c r="DC107" i="6"/>
  <c r="CX107" i="6"/>
  <c r="CS107" i="6"/>
  <c r="CN107" i="6"/>
  <c r="CI107" i="6"/>
  <c r="CD107" i="6"/>
  <c r="BY107" i="6"/>
  <c r="BO107" i="6"/>
  <c r="BJ107" i="6"/>
  <c r="BE107" i="6"/>
  <c r="AZ107" i="6"/>
  <c r="AZ279" i="6" s="1"/>
  <c r="AU107" i="6"/>
  <c r="AU279" i="6" s="1"/>
  <c r="AP107" i="6"/>
  <c r="AK107" i="6"/>
  <c r="AF107" i="6"/>
  <c r="AA107" i="6"/>
  <c r="V107" i="6"/>
  <c r="V279" i="6" s="1"/>
  <c r="Q107" i="6"/>
  <c r="Q279" i="6" s="1"/>
  <c r="L107" i="6"/>
  <c r="G107" i="6"/>
  <c r="EL105" i="6"/>
  <c r="BX277" i="6" s="1"/>
  <c r="BT105" i="6"/>
  <c r="BT277" i="6" s="1"/>
  <c r="EL104" i="6"/>
  <c r="EL99" i="6" s="1"/>
  <c r="BX271" i="6" s="1"/>
  <c r="BT104" i="6"/>
  <c r="BX275" i="6"/>
  <c r="EL103" i="6"/>
  <c r="BT103" i="6"/>
  <c r="EG102" i="6"/>
  <c r="EB102" i="6"/>
  <c r="DW102" i="6"/>
  <c r="DR102" i="6"/>
  <c r="DM102" i="6"/>
  <c r="DH102" i="6"/>
  <c r="DC102" i="6"/>
  <c r="CX102" i="6"/>
  <c r="CS102" i="6"/>
  <c r="CN102" i="6"/>
  <c r="CI102" i="6"/>
  <c r="CD102" i="6"/>
  <c r="BY102" i="6"/>
  <c r="BT102" i="6"/>
  <c r="BO102" i="6"/>
  <c r="BO274" i="6" s="1"/>
  <c r="BJ102" i="6"/>
  <c r="BE102" i="6"/>
  <c r="AZ102" i="6"/>
  <c r="AZ274" i="6" s="1"/>
  <c r="AU102" i="6"/>
  <c r="AU274" i="6" s="1"/>
  <c r="AP102" i="6"/>
  <c r="AP274" i="6" s="1"/>
  <c r="AK102" i="6"/>
  <c r="AK274" i="6" s="1"/>
  <c r="AF102" i="6"/>
  <c r="AA102" i="6"/>
  <c r="V102" i="6"/>
  <c r="V274" i="6" s="1"/>
  <c r="Q102" i="6"/>
  <c r="Q274" i="6" s="1"/>
  <c r="L102" i="6"/>
  <c r="L274" i="6" s="1"/>
  <c r="G102" i="6"/>
  <c r="EL100" i="6"/>
  <c r="BX272" i="6" s="1"/>
  <c r="EG100" i="6"/>
  <c r="EB100" i="6"/>
  <c r="DW100" i="6"/>
  <c r="DR100" i="6"/>
  <c r="DM100" i="6"/>
  <c r="DH100" i="6"/>
  <c r="DC100" i="6"/>
  <c r="CX100" i="6"/>
  <c r="CS100" i="6"/>
  <c r="CN100" i="6"/>
  <c r="CI100" i="6"/>
  <c r="CD100" i="6"/>
  <c r="BY100" i="6"/>
  <c r="BO100" i="6"/>
  <c r="BO272" i="6" s="1"/>
  <c r="BJ100" i="6"/>
  <c r="BJ272" i="6" s="1"/>
  <c r="BE100" i="6"/>
  <c r="AZ100" i="6"/>
  <c r="AU100" i="6"/>
  <c r="AP100" i="6"/>
  <c r="AK100" i="6"/>
  <c r="AK272" i="6" s="1"/>
  <c r="AF100" i="6"/>
  <c r="AF272" i="6" s="1"/>
  <c r="AA100" i="6"/>
  <c r="V100" i="6"/>
  <c r="Q100" i="6"/>
  <c r="L100" i="6"/>
  <c r="EG99" i="6"/>
  <c r="EG97" i="6" s="1"/>
  <c r="EG14" i="6" s="1"/>
  <c r="EB99" i="6"/>
  <c r="DW99" i="6"/>
  <c r="DR99" i="6"/>
  <c r="DM99" i="6"/>
  <c r="DH99" i="6"/>
  <c r="DC99" i="6"/>
  <c r="DC97" i="6" s="1"/>
  <c r="DC14" i="6" s="1"/>
  <c r="CX99" i="6"/>
  <c r="CS99" i="6"/>
  <c r="CN99" i="6"/>
  <c r="CI99" i="6"/>
  <c r="CD99" i="6"/>
  <c r="BY99" i="6"/>
  <c r="BY97" i="6" s="1"/>
  <c r="BY14" i="6" s="1"/>
  <c r="BT99" i="6"/>
  <c r="BO99" i="6"/>
  <c r="BJ99" i="6"/>
  <c r="BE99" i="6"/>
  <c r="BE271" i="6" s="1"/>
  <c r="AZ99" i="6"/>
  <c r="AU99" i="6"/>
  <c r="AP99" i="6"/>
  <c r="AP271" i="6" s="1"/>
  <c r="AK99" i="6"/>
  <c r="AF99" i="6"/>
  <c r="AA99" i="6"/>
  <c r="AA271" i="6" s="1"/>
  <c r="V99" i="6"/>
  <c r="Q99" i="6"/>
  <c r="L99" i="6"/>
  <c r="L271" i="6" s="1"/>
  <c r="EL98" i="6"/>
  <c r="EG98" i="6"/>
  <c r="EB98" i="6"/>
  <c r="DW98" i="6"/>
  <c r="DR98" i="6"/>
  <c r="DR97" i="6" s="1"/>
  <c r="DR14" i="6" s="1"/>
  <c r="DM98" i="6"/>
  <c r="DH98" i="6"/>
  <c r="DC98" i="6"/>
  <c r="CX98" i="6"/>
  <c r="CS98" i="6"/>
  <c r="CN98" i="6"/>
  <c r="CI98" i="6"/>
  <c r="CD98" i="6"/>
  <c r="CD97" i="6" s="1"/>
  <c r="CD14" i="6" s="1"/>
  <c r="BY98" i="6"/>
  <c r="BO98" i="6"/>
  <c r="BO270" i="6" s="1"/>
  <c r="BJ98" i="6"/>
  <c r="BE98" i="6"/>
  <c r="AZ98" i="6"/>
  <c r="AU98" i="6"/>
  <c r="AU97" i="6" s="1"/>
  <c r="AU14" i="6" s="1"/>
  <c r="AP98" i="6"/>
  <c r="AK98" i="6"/>
  <c r="AK270" i="6" s="1"/>
  <c r="AF98" i="6"/>
  <c r="AA98" i="6"/>
  <c r="AA97" i="6" s="1"/>
  <c r="AA269" i="6" s="1"/>
  <c r="V98" i="6"/>
  <c r="Q98" i="6"/>
  <c r="L98" i="6"/>
  <c r="CS97" i="6"/>
  <c r="CS14" i="6" s="1"/>
  <c r="CN97" i="6"/>
  <c r="CN14" i="6" s="1"/>
  <c r="BJ97" i="6"/>
  <c r="G97" i="6"/>
  <c r="BX268" i="6"/>
  <c r="EL94" i="6"/>
  <c r="BT94" i="6"/>
  <c r="EL93" i="6"/>
  <c r="BT93" i="6"/>
  <c r="EL92" i="6"/>
  <c r="BT92" i="6"/>
  <c r="EL91" i="6"/>
  <c r="BT91" i="6"/>
  <c r="EL90" i="6"/>
  <c r="BT90" i="6"/>
  <c r="EL89" i="6"/>
  <c r="BT89" i="6"/>
  <c r="EL88" i="6"/>
  <c r="BT88" i="6"/>
  <c r="EL87" i="6"/>
  <c r="BT87" i="6"/>
  <c r="EL86" i="6"/>
  <c r="BT86" i="6"/>
  <c r="EL85" i="6"/>
  <c r="BT85" i="6"/>
  <c r="EL84" i="6"/>
  <c r="BT84" i="6"/>
  <c r="EL83" i="6"/>
  <c r="BT83" i="6"/>
  <c r="EL82" i="6"/>
  <c r="BT82" i="6"/>
  <c r="EL81" i="6"/>
  <c r="BT81" i="6"/>
  <c r="EL80" i="6"/>
  <c r="BT80" i="6"/>
  <c r="EL79" i="6"/>
  <c r="BT79" i="6"/>
  <c r="EL78" i="6"/>
  <c r="BT78" i="6"/>
  <c r="EL77" i="6"/>
  <c r="BT77" i="6"/>
  <c r="G77" i="6"/>
  <c r="EG76" i="6"/>
  <c r="EB76" i="6"/>
  <c r="DW76" i="6"/>
  <c r="DR76" i="6"/>
  <c r="DM76" i="6"/>
  <c r="DH76" i="6"/>
  <c r="DC76" i="6"/>
  <c r="CX76" i="6"/>
  <c r="CS76" i="6"/>
  <c r="CN76" i="6"/>
  <c r="CI76" i="6"/>
  <c r="CD76" i="6"/>
  <c r="BY76" i="6"/>
  <c r="BT76" i="6"/>
  <c r="BO76" i="6"/>
  <c r="BJ76" i="6"/>
  <c r="BE76" i="6"/>
  <c r="AZ76" i="6"/>
  <c r="AU76" i="6"/>
  <c r="AP76" i="6"/>
  <c r="AK76" i="6"/>
  <c r="AF76" i="6"/>
  <c r="AA76" i="6"/>
  <c r="V76" i="6"/>
  <c r="Q76" i="6"/>
  <c r="L76" i="6"/>
  <c r="G76" i="6"/>
  <c r="EL74" i="6"/>
  <c r="BT74" i="6"/>
  <c r="EL73" i="6"/>
  <c r="BT73" i="6"/>
  <c r="BT72" i="6" s="1"/>
  <c r="EL72" i="6"/>
  <c r="EG72" i="6"/>
  <c r="EB72" i="6"/>
  <c r="DW72" i="6"/>
  <c r="DR72" i="6"/>
  <c r="DM72" i="6"/>
  <c r="DH72" i="6"/>
  <c r="DC72" i="6"/>
  <c r="CX72" i="6"/>
  <c r="CS72" i="6"/>
  <c r="CN72" i="6"/>
  <c r="CI72" i="6"/>
  <c r="CD72" i="6"/>
  <c r="BY72" i="6"/>
  <c r="BO72" i="6"/>
  <c r="BJ72" i="6"/>
  <c r="BE72" i="6"/>
  <c r="AZ72" i="6"/>
  <c r="AU72" i="6"/>
  <c r="AP72" i="6"/>
  <c r="AK72" i="6"/>
  <c r="AF72" i="6"/>
  <c r="AA72" i="6"/>
  <c r="V72" i="6"/>
  <c r="Q72" i="6"/>
  <c r="L72" i="6"/>
  <c r="G72" i="6"/>
  <c r="EL70" i="6"/>
  <c r="BT70" i="6"/>
  <c r="EL69" i="6"/>
  <c r="BT69" i="6"/>
  <c r="EG68" i="6"/>
  <c r="EB68" i="6"/>
  <c r="DW68" i="6"/>
  <c r="DR68" i="6"/>
  <c r="DM68" i="6"/>
  <c r="DH68" i="6"/>
  <c r="DC68" i="6"/>
  <c r="CX68" i="6"/>
  <c r="CS68" i="6"/>
  <c r="CN68" i="6"/>
  <c r="CI68" i="6"/>
  <c r="CD68" i="6"/>
  <c r="BY68" i="6"/>
  <c r="BT68" i="6"/>
  <c r="BO68" i="6"/>
  <c r="BJ68" i="6"/>
  <c r="BE68" i="6"/>
  <c r="AZ68" i="6"/>
  <c r="AU68" i="6"/>
  <c r="AP68" i="6"/>
  <c r="AK68" i="6"/>
  <c r="AF68" i="6"/>
  <c r="AA68" i="6"/>
  <c r="V68" i="6"/>
  <c r="Q68" i="6"/>
  <c r="L68" i="6"/>
  <c r="G68" i="6"/>
  <c r="EL66" i="6"/>
  <c r="BT66" i="6"/>
  <c r="EL65" i="6"/>
  <c r="BT65" i="6"/>
  <c r="EG64" i="6"/>
  <c r="EB64" i="6"/>
  <c r="DW64" i="6"/>
  <c r="DR64" i="6"/>
  <c r="DM64" i="6"/>
  <c r="DH64" i="6"/>
  <c r="DC64" i="6"/>
  <c r="CX64" i="6"/>
  <c r="CS64" i="6"/>
  <c r="CN64" i="6"/>
  <c r="CI64" i="6"/>
  <c r="CD64" i="6"/>
  <c r="BY64" i="6"/>
  <c r="BO64" i="6"/>
  <c r="BJ64" i="6"/>
  <c r="BE64" i="6"/>
  <c r="AZ64" i="6"/>
  <c r="AU64" i="6"/>
  <c r="AP64" i="6"/>
  <c r="AK64" i="6"/>
  <c r="AF64" i="6"/>
  <c r="AA64" i="6"/>
  <c r="V64" i="6"/>
  <c r="Q64" i="6"/>
  <c r="L64" i="6"/>
  <c r="G64" i="6"/>
  <c r="EL62" i="6"/>
  <c r="EL60" i="6" s="1"/>
  <c r="BT62" i="6"/>
  <c r="BY62" i="6" s="1"/>
  <c r="EL61" i="6"/>
  <c r="BT61" i="6"/>
  <c r="BY61" i="6" s="1"/>
  <c r="EG60" i="6"/>
  <c r="EB60" i="6"/>
  <c r="DW60" i="6"/>
  <c r="DR60" i="6"/>
  <c r="DM60" i="6"/>
  <c r="DH60" i="6"/>
  <c r="DC60" i="6"/>
  <c r="CX60" i="6"/>
  <c r="CS60" i="6"/>
  <c r="CN60" i="6"/>
  <c r="CI60" i="6"/>
  <c r="CD60" i="6"/>
  <c r="BO60" i="6"/>
  <c r="BJ60" i="6"/>
  <c r="BE60" i="6"/>
  <c r="AZ60" i="6"/>
  <c r="AU60" i="6"/>
  <c r="AP60" i="6"/>
  <c r="AK60" i="6"/>
  <c r="AF60" i="6"/>
  <c r="AA60" i="6"/>
  <c r="V60" i="6"/>
  <c r="Q60" i="6"/>
  <c r="L60" i="6"/>
  <c r="EM58" i="6"/>
  <c r="EL58" i="6"/>
  <c r="BT58" i="6"/>
  <c r="BT56" i="6" s="1"/>
  <c r="EM57" i="6"/>
  <c r="EL57" i="6"/>
  <c r="BY57" i="6"/>
  <c r="BT57" i="6"/>
  <c r="EG56" i="6"/>
  <c r="EB56" i="6"/>
  <c r="DW56" i="6"/>
  <c r="DR56" i="6"/>
  <c r="DM56" i="6"/>
  <c r="DH56" i="6"/>
  <c r="DC56" i="6"/>
  <c r="CX56" i="6"/>
  <c r="CS56" i="6"/>
  <c r="CN56" i="6"/>
  <c r="CI56" i="6"/>
  <c r="CD56" i="6"/>
  <c r="BO56" i="6"/>
  <c r="BJ56" i="6"/>
  <c r="BE56" i="6"/>
  <c r="AZ56" i="6"/>
  <c r="AU56" i="6"/>
  <c r="AP56" i="6"/>
  <c r="AK56" i="6"/>
  <c r="AF56" i="6"/>
  <c r="AA56" i="6"/>
  <c r="V56" i="6"/>
  <c r="Q56" i="6"/>
  <c r="L56" i="6"/>
  <c r="EL54" i="6"/>
  <c r="BT54" i="6"/>
  <c r="EL53" i="6"/>
  <c r="EL52" i="6" s="1"/>
  <c r="BT53" i="6"/>
  <c r="EG52" i="6"/>
  <c r="EB52" i="6"/>
  <c r="DW52" i="6"/>
  <c r="DR52" i="6"/>
  <c r="DM52" i="6"/>
  <c r="DH52" i="6"/>
  <c r="DC52" i="6"/>
  <c r="CX52" i="6"/>
  <c r="CS52" i="6"/>
  <c r="CN52" i="6"/>
  <c r="CI52" i="6"/>
  <c r="CD52" i="6"/>
  <c r="BY52" i="6"/>
  <c r="BO52" i="6"/>
  <c r="BJ52" i="6"/>
  <c r="BE52" i="6"/>
  <c r="AZ52" i="6"/>
  <c r="AU52" i="6"/>
  <c r="AP52" i="6"/>
  <c r="AK52" i="6"/>
  <c r="AF52" i="6"/>
  <c r="AA52" i="6"/>
  <c r="V52" i="6"/>
  <c r="Q52" i="6"/>
  <c r="L52" i="6"/>
  <c r="G52" i="6"/>
  <c r="EL50" i="6"/>
  <c r="BT50" i="6"/>
  <c r="BY50" i="6" s="1"/>
  <c r="EL49" i="6"/>
  <c r="BT49" i="6"/>
  <c r="BY49" i="6" s="1"/>
  <c r="EG48" i="6"/>
  <c r="EB48" i="6"/>
  <c r="DW48" i="6"/>
  <c r="DR48" i="6"/>
  <c r="DM48" i="6"/>
  <c r="DH48" i="6"/>
  <c r="DC48" i="6"/>
  <c r="CX48" i="6"/>
  <c r="CS48" i="6"/>
  <c r="CN48" i="6"/>
  <c r="CI48" i="6"/>
  <c r="CD48" i="6"/>
  <c r="BO48" i="6"/>
  <c r="BJ48" i="6"/>
  <c r="BE48" i="6"/>
  <c r="AZ48" i="6"/>
  <c r="AU48" i="6"/>
  <c r="AP48" i="6"/>
  <c r="AK48" i="6"/>
  <c r="AF48" i="6"/>
  <c r="AA48" i="6"/>
  <c r="V48" i="6"/>
  <c r="Q48" i="6"/>
  <c r="L48" i="6"/>
  <c r="EM46" i="6"/>
  <c r="EL46" i="6"/>
  <c r="BT46" i="6"/>
  <c r="BT44" i="6" s="1"/>
  <c r="EM45" i="6"/>
  <c r="EL45" i="6"/>
  <c r="EL44" i="6" s="1"/>
  <c r="BT45" i="6"/>
  <c r="BY45" i="6" s="1"/>
  <c r="EG44" i="6"/>
  <c r="EB44" i="6"/>
  <c r="DW44" i="6"/>
  <c r="DR44" i="6"/>
  <c r="DM44" i="6"/>
  <c r="DH44" i="6"/>
  <c r="DC44" i="6"/>
  <c r="CX44" i="6"/>
  <c r="CS44" i="6"/>
  <c r="CN44" i="6"/>
  <c r="CI44" i="6"/>
  <c r="CD44" i="6"/>
  <c r="BO44" i="6"/>
  <c r="BJ44" i="6"/>
  <c r="BE44" i="6"/>
  <c r="AZ44" i="6"/>
  <c r="AU44" i="6"/>
  <c r="AP44" i="6"/>
  <c r="AK44" i="6"/>
  <c r="AF44" i="6"/>
  <c r="AA44" i="6"/>
  <c r="V44" i="6"/>
  <c r="Q44" i="6"/>
  <c r="L44" i="6"/>
  <c r="EL42" i="6"/>
  <c r="BT42" i="6"/>
  <c r="EL41" i="6"/>
  <c r="BT41" i="6"/>
  <c r="EG40" i="6"/>
  <c r="EB40" i="6"/>
  <c r="DW40" i="6"/>
  <c r="DR40" i="6"/>
  <c r="DM40" i="6"/>
  <c r="DH40" i="6"/>
  <c r="DC40" i="6"/>
  <c r="CX40" i="6"/>
  <c r="CS40" i="6"/>
  <c r="CN40" i="6"/>
  <c r="CI40" i="6"/>
  <c r="CD40" i="6"/>
  <c r="BY40" i="6"/>
  <c r="BO40" i="6"/>
  <c r="BJ40" i="6"/>
  <c r="BE40" i="6"/>
  <c r="BE264" i="6" s="1"/>
  <c r="AZ40" i="6"/>
  <c r="AU40" i="6"/>
  <c r="AP40" i="6"/>
  <c r="AP264" i="6" s="1"/>
  <c r="AK40" i="6"/>
  <c r="AF40" i="6"/>
  <c r="AA40" i="6"/>
  <c r="AA264" i="6" s="1"/>
  <c r="V40" i="6"/>
  <c r="Q40" i="6"/>
  <c r="L40" i="6"/>
  <c r="L264" i="6" s="1"/>
  <c r="G40" i="6"/>
  <c r="BX263" i="6"/>
  <c r="EL38" i="6"/>
  <c r="BT38" i="6"/>
  <c r="EL37" i="6"/>
  <c r="BY37" i="6"/>
  <c r="BT37" i="6"/>
  <c r="EG36" i="6"/>
  <c r="EB36" i="6"/>
  <c r="DW36" i="6"/>
  <c r="DR36" i="6"/>
  <c r="DM36" i="6"/>
  <c r="DH36" i="6"/>
  <c r="DC36" i="6"/>
  <c r="CX36" i="6"/>
  <c r="CS36" i="6"/>
  <c r="CN36" i="6"/>
  <c r="CI36" i="6"/>
  <c r="CD36" i="6"/>
  <c r="BT36" i="6"/>
  <c r="BO36" i="6"/>
  <c r="BJ36" i="6"/>
  <c r="BE36" i="6"/>
  <c r="BE259" i="6" s="1"/>
  <c r="AZ36" i="6"/>
  <c r="AU36" i="6"/>
  <c r="AP36" i="6"/>
  <c r="AP259" i="6" s="1"/>
  <c r="AK36" i="6"/>
  <c r="AF36" i="6"/>
  <c r="AA36" i="6"/>
  <c r="AA259" i="6" s="1"/>
  <c r="V36" i="6"/>
  <c r="Q36" i="6"/>
  <c r="L36" i="6"/>
  <c r="L259" i="6" s="1"/>
  <c r="BX258" i="6"/>
  <c r="EM34" i="6"/>
  <c r="BU257" i="6" s="1"/>
  <c r="EL34" i="6"/>
  <c r="BT34" i="6"/>
  <c r="EM33" i="6"/>
  <c r="BU255" i="6" s="1"/>
  <c r="EL33" i="6"/>
  <c r="BT33" i="6"/>
  <c r="EL32" i="6"/>
  <c r="EG32" i="6"/>
  <c r="EB32" i="6"/>
  <c r="DW32" i="6"/>
  <c r="DR32" i="6"/>
  <c r="DM32" i="6"/>
  <c r="DH32" i="6"/>
  <c r="DC32" i="6"/>
  <c r="CX32" i="6"/>
  <c r="CS32" i="6"/>
  <c r="CN32" i="6"/>
  <c r="CI32" i="6"/>
  <c r="CD32" i="6"/>
  <c r="BO32" i="6"/>
  <c r="BO254" i="6" s="1"/>
  <c r="BJ32" i="6"/>
  <c r="BJ254" i="6" s="1"/>
  <c r="BE32" i="6"/>
  <c r="AZ32" i="6"/>
  <c r="AZ254" i="6" s="1"/>
  <c r="AU32" i="6"/>
  <c r="AU254" i="6" s="1"/>
  <c r="AP32" i="6"/>
  <c r="AK32" i="6"/>
  <c r="AK254" i="6" s="1"/>
  <c r="AF32" i="6"/>
  <c r="AF254" i="6" s="1"/>
  <c r="AA32" i="6"/>
  <c r="V32" i="6"/>
  <c r="V254" i="6" s="1"/>
  <c r="Q32" i="6"/>
  <c r="Q254" i="6" s="1"/>
  <c r="L32" i="6"/>
  <c r="EM30" i="6"/>
  <c r="EL30" i="6"/>
  <c r="BT30" i="6"/>
  <c r="EM29" i="6"/>
  <c r="EL29" i="6"/>
  <c r="BT29" i="6"/>
  <c r="EG28" i="6"/>
  <c r="EB28" i="6"/>
  <c r="DW28" i="6"/>
  <c r="DR28" i="6"/>
  <c r="DM28" i="6"/>
  <c r="DH28" i="6"/>
  <c r="DC28" i="6"/>
  <c r="CX28" i="6"/>
  <c r="CS28" i="6"/>
  <c r="CN28" i="6"/>
  <c r="CI28" i="6"/>
  <c r="CD28" i="6"/>
  <c r="BY28" i="6"/>
  <c r="BO28" i="6"/>
  <c r="BJ28" i="6"/>
  <c r="BE28" i="6"/>
  <c r="AZ28" i="6"/>
  <c r="AU28" i="6"/>
  <c r="AP28" i="6"/>
  <c r="AK28" i="6"/>
  <c r="AF28" i="6"/>
  <c r="AA28" i="6"/>
  <c r="V28" i="6"/>
  <c r="Q28" i="6"/>
  <c r="L28" i="6"/>
  <c r="EG26" i="6"/>
  <c r="EB26" i="6"/>
  <c r="DW26" i="6"/>
  <c r="DR26" i="6"/>
  <c r="DR24" i="6" s="1"/>
  <c r="DR19" i="6" s="1"/>
  <c r="DR18" i="6" s="1"/>
  <c r="DR13" i="6" s="1"/>
  <c r="DM26" i="6"/>
  <c r="DH26" i="6"/>
  <c r="DC26" i="6"/>
  <c r="CX26" i="6"/>
  <c r="CS26" i="6"/>
  <c r="CN26" i="6"/>
  <c r="CN24" i="6" s="1"/>
  <c r="CN19" i="6" s="1"/>
  <c r="CN18" i="6" s="1"/>
  <c r="CN13" i="6" s="1"/>
  <c r="CI26" i="6"/>
  <c r="CD26" i="6"/>
  <c r="BO26" i="6"/>
  <c r="BJ26" i="6"/>
  <c r="BJ252" i="6" s="1"/>
  <c r="BE26" i="6"/>
  <c r="BE252" i="6" s="1"/>
  <c r="AZ26" i="6"/>
  <c r="AZ24" i="6" s="1"/>
  <c r="AZ19" i="6" s="1"/>
  <c r="AZ18" i="6" s="1"/>
  <c r="AZ13" i="6" s="1"/>
  <c r="AU26" i="6"/>
  <c r="AU252" i="6" s="1"/>
  <c r="AP26" i="6"/>
  <c r="AP252" i="6" s="1"/>
  <c r="AK26" i="6"/>
  <c r="AF26" i="6"/>
  <c r="AF252" i="6" s="1"/>
  <c r="AA26" i="6"/>
  <c r="AA252" i="6" s="1"/>
  <c r="V26" i="6"/>
  <c r="V24" i="6" s="1"/>
  <c r="V19" i="6" s="1"/>
  <c r="V18" i="6" s="1"/>
  <c r="V13" i="6" s="1"/>
  <c r="Q26" i="6"/>
  <c r="Q252" i="6" s="1"/>
  <c r="L26" i="6"/>
  <c r="L252" i="6" s="1"/>
  <c r="G26" i="6"/>
  <c r="G24" i="6" s="1"/>
  <c r="G19" i="6" s="1"/>
  <c r="G18" i="6" s="1"/>
  <c r="G13" i="6" s="1"/>
  <c r="EG25" i="6"/>
  <c r="EB25" i="6"/>
  <c r="EB24" i="6" s="1"/>
  <c r="EB19" i="6" s="1"/>
  <c r="EB18" i="6" s="1"/>
  <c r="EB13" i="6" s="1"/>
  <c r="DW25" i="6"/>
  <c r="DW24" i="6" s="1"/>
  <c r="DW19" i="6" s="1"/>
  <c r="DW18" i="6" s="1"/>
  <c r="DW13" i="6" s="1"/>
  <c r="DR25" i="6"/>
  <c r="DM25" i="6"/>
  <c r="DH25" i="6"/>
  <c r="DH24" i="6" s="1"/>
  <c r="DH19" i="6" s="1"/>
  <c r="DH18" i="6" s="1"/>
  <c r="DH13" i="6" s="1"/>
  <c r="DC25" i="6"/>
  <c r="CX25" i="6"/>
  <c r="CX24" i="6" s="1"/>
  <c r="CX19" i="6" s="1"/>
  <c r="CX18" i="6" s="1"/>
  <c r="CX13" i="6" s="1"/>
  <c r="CS25" i="6"/>
  <c r="CS24" i="6" s="1"/>
  <c r="CS19" i="6" s="1"/>
  <c r="CS18" i="6" s="1"/>
  <c r="CS13" i="6" s="1"/>
  <c r="CN25" i="6"/>
  <c r="CI25" i="6"/>
  <c r="CD25" i="6"/>
  <c r="CD24" i="6" s="1"/>
  <c r="CD19" i="6" s="1"/>
  <c r="CD18" i="6" s="1"/>
  <c r="CD13" i="6" s="1"/>
  <c r="BO25" i="6"/>
  <c r="BJ25" i="6"/>
  <c r="BJ250" i="6" s="1"/>
  <c r="BE25" i="6"/>
  <c r="BE250" i="6" s="1"/>
  <c r="AZ25" i="6"/>
  <c r="AU25" i="6"/>
  <c r="AU250" i="6" s="1"/>
  <c r="AP25" i="6"/>
  <c r="AP250" i="6" s="1"/>
  <c r="AK25" i="6"/>
  <c r="AF25" i="6"/>
  <c r="AF250" i="6" s="1"/>
  <c r="AA25" i="6"/>
  <c r="AA250" i="6" s="1"/>
  <c r="V25" i="6"/>
  <c r="Q25" i="6"/>
  <c r="Q250" i="6" s="1"/>
  <c r="L25" i="6"/>
  <c r="L250" i="6" s="1"/>
  <c r="G25" i="6"/>
  <c r="EG24" i="6"/>
  <c r="EG19" i="6" s="1"/>
  <c r="EG18" i="6" s="1"/>
  <c r="EG13" i="6" s="1"/>
  <c r="DM24" i="6"/>
  <c r="DC24" i="6"/>
  <c r="DC19" i="6" s="1"/>
  <c r="DC18" i="6" s="1"/>
  <c r="DC13" i="6" s="1"/>
  <c r="CI24" i="6"/>
  <c r="BO24" i="6"/>
  <c r="BO19" i="6" s="1"/>
  <c r="BO18" i="6" s="1"/>
  <c r="BO13" i="6" s="1"/>
  <c r="AU24" i="6"/>
  <c r="AU249" i="6" s="1"/>
  <c r="AK24" i="6"/>
  <c r="Q24" i="6"/>
  <c r="L24" i="6"/>
  <c r="BX246" i="6"/>
  <c r="EL22" i="6"/>
  <c r="BT22" i="6"/>
  <c r="BT246" i="6" s="1"/>
  <c r="EL21" i="6"/>
  <c r="BT21" i="6"/>
  <c r="BX244" i="6"/>
  <c r="EL20" i="6"/>
  <c r="BT20" i="6"/>
  <c r="AU19" i="6"/>
  <c r="AK19" i="6"/>
  <c r="AK18" i="6" s="1"/>
  <c r="AK13" i="6" s="1"/>
  <c r="Q19" i="6"/>
  <c r="AU18" i="6"/>
  <c r="AU13" i="6" s="1"/>
  <c r="Q18" i="6"/>
  <c r="Q13" i="6" s="1"/>
  <c r="DM16" i="6"/>
  <c r="CX16" i="6"/>
  <c r="BY16" i="6"/>
  <c r="AZ16" i="6"/>
  <c r="AF16" i="6"/>
  <c r="Q16" i="6"/>
  <c r="G16" i="6"/>
  <c r="EG15" i="6"/>
  <c r="DM15" i="6"/>
  <c r="CS15" i="6"/>
  <c r="CN15" i="6"/>
  <c r="CI15" i="6"/>
  <c r="BY15" i="6"/>
  <c r="BJ15" i="6"/>
  <c r="BE15" i="6"/>
  <c r="AU15" i="6"/>
  <c r="AA15" i="6"/>
  <c r="BJ14" i="6"/>
  <c r="G14" i="6"/>
  <c r="BY9" i="6"/>
  <c r="G9" i="6"/>
  <c r="BY8" i="6"/>
  <c r="G8" i="6"/>
  <c r="M1" i="6"/>
  <c r="CA740" i="5"/>
  <c r="BZ740" i="5"/>
  <c r="BX740" i="5"/>
  <c r="BW740" i="5"/>
  <c r="BV740" i="5"/>
  <c r="BU740" i="5"/>
  <c r="BT740" i="5"/>
  <c r="BS740" i="5"/>
  <c r="BR740" i="5"/>
  <c r="BQ740" i="5"/>
  <c r="BP740" i="5"/>
  <c r="BO740" i="5"/>
  <c r="BN740" i="5"/>
  <c r="BM740" i="5"/>
  <c r="BL740" i="5"/>
  <c r="BK740" i="5"/>
  <c r="BJ740" i="5"/>
  <c r="BI740" i="5"/>
  <c r="BH740" i="5"/>
  <c r="BG740" i="5"/>
  <c r="BF740" i="5"/>
  <c r="BE740" i="5"/>
  <c r="BD740" i="5"/>
  <c r="BC740" i="5"/>
  <c r="BB740" i="5"/>
  <c r="BA740" i="5"/>
  <c r="AZ740" i="5"/>
  <c r="AY740" i="5"/>
  <c r="AX740" i="5"/>
  <c r="AW740" i="5"/>
  <c r="AV740" i="5"/>
  <c r="AU740" i="5"/>
  <c r="AT740" i="5"/>
  <c r="AS740" i="5"/>
  <c r="AR740" i="5"/>
  <c r="AQ740" i="5"/>
  <c r="AP740" i="5"/>
  <c r="AO740" i="5"/>
  <c r="AN740" i="5"/>
  <c r="AM740" i="5"/>
  <c r="AL740" i="5"/>
  <c r="AK740" i="5"/>
  <c r="AJ740" i="5"/>
  <c r="AI740" i="5"/>
  <c r="AH740" i="5"/>
  <c r="AG740" i="5"/>
  <c r="AF740" i="5"/>
  <c r="AE740" i="5"/>
  <c r="AD740" i="5"/>
  <c r="AC740" i="5"/>
  <c r="AB740" i="5"/>
  <c r="AA740" i="5"/>
  <c r="Z740" i="5"/>
  <c r="Y740" i="5"/>
  <c r="X740" i="5"/>
  <c r="W740" i="5"/>
  <c r="V740" i="5"/>
  <c r="U740" i="5"/>
  <c r="T740" i="5"/>
  <c r="S740" i="5"/>
  <c r="R740" i="5"/>
  <c r="Q740" i="5"/>
  <c r="P740" i="5"/>
  <c r="O740" i="5"/>
  <c r="N740" i="5"/>
  <c r="M740" i="5"/>
  <c r="L740" i="5"/>
  <c r="K740" i="5"/>
  <c r="J740" i="5"/>
  <c r="I740" i="5"/>
  <c r="H740" i="5"/>
  <c r="G740" i="5"/>
  <c r="CA739" i="5"/>
  <c r="BZ739" i="5"/>
  <c r="BX739" i="5"/>
  <c r="BW739" i="5"/>
  <c r="BV739" i="5"/>
  <c r="BU739" i="5"/>
  <c r="BT739" i="5"/>
  <c r="BS739" i="5"/>
  <c r="BR739" i="5"/>
  <c r="BQ739" i="5"/>
  <c r="BP739" i="5"/>
  <c r="BO739" i="5"/>
  <c r="BN739" i="5"/>
  <c r="BM739" i="5"/>
  <c r="BL739" i="5"/>
  <c r="BK739" i="5"/>
  <c r="BJ739" i="5"/>
  <c r="BI739" i="5"/>
  <c r="BH739" i="5"/>
  <c r="BG739" i="5"/>
  <c r="BF739" i="5"/>
  <c r="BE739" i="5"/>
  <c r="BD739" i="5"/>
  <c r="BC739" i="5"/>
  <c r="BB739" i="5"/>
  <c r="BA739" i="5"/>
  <c r="AZ739" i="5"/>
  <c r="AY739" i="5"/>
  <c r="AX739" i="5"/>
  <c r="AW739" i="5"/>
  <c r="AV739" i="5"/>
  <c r="AU739" i="5"/>
  <c r="AT739" i="5"/>
  <c r="AS739" i="5"/>
  <c r="AR739" i="5"/>
  <c r="AQ739" i="5"/>
  <c r="AP739" i="5"/>
  <c r="AO739" i="5"/>
  <c r="AN739" i="5"/>
  <c r="AM739" i="5"/>
  <c r="AL739" i="5"/>
  <c r="AK739" i="5"/>
  <c r="AJ739" i="5"/>
  <c r="AI739" i="5"/>
  <c r="AH739" i="5"/>
  <c r="AG739" i="5"/>
  <c r="AF739" i="5"/>
  <c r="AE739" i="5"/>
  <c r="AD739" i="5"/>
  <c r="AC739" i="5"/>
  <c r="AB739" i="5"/>
  <c r="AA739" i="5"/>
  <c r="Z739" i="5"/>
  <c r="Y739" i="5"/>
  <c r="X739" i="5"/>
  <c r="W739" i="5"/>
  <c r="V739" i="5"/>
  <c r="U739" i="5"/>
  <c r="T739" i="5"/>
  <c r="S739" i="5"/>
  <c r="R739" i="5"/>
  <c r="Q739" i="5"/>
  <c r="P739" i="5"/>
  <c r="O739" i="5"/>
  <c r="N739" i="5"/>
  <c r="M739" i="5"/>
  <c r="L739" i="5"/>
  <c r="K739" i="5"/>
  <c r="J739" i="5"/>
  <c r="I739" i="5"/>
  <c r="H739" i="5"/>
  <c r="G739" i="5"/>
  <c r="BX738" i="5"/>
  <c r="BW738" i="5"/>
  <c r="BV738" i="5"/>
  <c r="BU738" i="5"/>
  <c r="BS738" i="5"/>
  <c r="BR738" i="5"/>
  <c r="BQ738" i="5"/>
  <c r="BP738" i="5"/>
  <c r="BO738" i="5"/>
  <c r="BN738" i="5"/>
  <c r="BM738" i="5"/>
  <c r="BL738" i="5"/>
  <c r="BK738" i="5"/>
  <c r="BJ738" i="5"/>
  <c r="BI738" i="5"/>
  <c r="BH738" i="5"/>
  <c r="BG738" i="5"/>
  <c r="BF738" i="5"/>
  <c r="BE738" i="5"/>
  <c r="BD738" i="5"/>
  <c r="BC738" i="5"/>
  <c r="BB738" i="5"/>
  <c r="BA738" i="5"/>
  <c r="AZ738" i="5"/>
  <c r="AY738" i="5"/>
  <c r="AX738" i="5"/>
  <c r="AW738" i="5"/>
  <c r="AV738" i="5"/>
  <c r="AU738" i="5"/>
  <c r="AT738" i="5"/>
  <c r="AS738" i="5"/>
  <c r="AR738" i="5"/>
  <c r="AQ738" i="5"/>
  <c r="AP738" i="5"/>
  <c r="AO738" i="5"/>
  <c r="AN738" i="5"/>
  <c r="AM738" i="5"/>
  <c r="AL738" i="5"/>
  <c r="AK738" i="5"/>
  <c r="AJ738" i="5"/>
  <c r="AI738" i="5"/>
  <c r="AH738" i="5"/>
  <c r="AG738" i="5"/>
  <c r="AF738" i="5"/>
  <c r="AE738" i="5"/>
  <c r="AD738" i="5"/>
  <c r="AC738" i="5"/>
  <c r="AB738" i="5"/>
  <c r="AA738" i="5"/>
  <c r="Z738" i="5"/>
  <c r="Y738" i="5"/>
  <c r="X738" i="5"/>
  <c r="W738" i="5"/>
  <c r="V738" i="5"/>
  <c r="U738" i="5"/>
  <c r="T738" i="5"/>
  <c r="S738" i="5"/>
  <c r="R738" i="5"/>
  <c r="Q738" i="5"/>
  <c r="P738" i="5"/>
  <c r="O738" i="5"/>
  <c r="N738" i="5"/>
  <c r="M738" i="5"/>
  <c r="L738" i="5"/>
  <c r="K738" i="5"/>
  <c r="J738" i="5"/>
  <c r="I738" i="5"/>
  <c r="H738" i="5"/>
  <c r="G738" i="5"/>
  <c r="BX737" i="5"/>
  <c r="BW737" i="5"/>
  <c r="BV737" i="5"/>
  <c r="BU737" i="5"/>
  <c r="BS737" i="5"/>
  <c r="BR737" i="5"/>
  <c r="BQ737" i="5"/>
  <c r="BP737" i="5"/>
  <c r="BN737" i="5"/>
  <c r="BM737" i="5"/>
  <c r="BL737" i="5"/>
  <c r="BK737" i="5"/>
  <c r="BI737" i="5"/>
  <c r="BH737" i="5"/>
  <c r="BG737" i="5"/>
  <c r="BF737" i="5"/>
  <c r="BD737" i="5"/>
  <c r="BC737" i="5"/>
  <c r="BB737" i="5"/>
  <c r="BA737" i="5"/>
  <c r="AY737" i="5"/>
  <c r="AX737" i="5"/>
  <c r="AW737" i="5"/>
  <c r="AV737" i="5"/>
  <c r="AT737" i="5"/>
  <c r="AS737" i="5"/>
  <c r="AR737" i="5"/>
  <c r="AQ737" i="5"/>
  <c r="AO737" i="5"/>
  <c r="AN737" i="5"/>
  <c r="AM737" i="5"/>
  <c r="AL737" i="5"/>
  <c r="AJ737" i="5"/>
  <c r="AI737" i="5"/>
  <c r="AH737" i="5"/>
  <c r="AG737" i="5"/>
  <c r="AE737" i="5"/>
  <c r="AD737" i="5"/>
  <c r="AC737" i="5"/>
  <c r="AB737" i="5"/>
  <c r="Z737" i="5"/>
  <c r="Y737" i="5"/>
  <c r="X737" i="5"/>
  <c r="W737" i="5"/>
  <c r="U737" i="5"/>
  <c r="T737" i="5"/>
  <c r="S737" i="5"/>
  <c r="R737" i="5"/>
  <c r="P737" i="5"/>
  <c r="O737" i="5"/>
  <c r="N737" i="5"/>
  <c r="M737" i="5"/>
  <c r="K737" i="5"/>
  <c r="J737" i="5"/>
  <c r="I737" i="5"/>
  <c r="H737" i="5"/>
  <c r="CA736" i="5"/>
  <c r="BZ736" i="5"/>
  <c r="BX736" i="5"/>
  <c r="BW736" i="5"/>
  <c r="BV736" i="5"/>
  <c r="BU736" i="5"/>
  <c r="BT736" i="5"/>
  <c r="BS736" i="5"/>
  <c r="BR736" i="5"/>
  <c r="BQ736" i="5"/>
  <c r="BP736" i="5"/>
  <c r="BO736" i="5"/>
  <c r="BN736" i="5"/>
  <c r="BM736" i="5"/>
  <c r="BL736" i="5"/>
  <c r="BK736" i="5"/>
  <c r="BJ736" i="5"/>
  <c r="BI736" i="5"/>
  <c r="BH736" i="5"/>
  <c r="BG736" i="5"/>
  <c r="BF736" i="5"/>
  <c r="BE736" i="5"/>
  <c r="BD736" i="5"/>
  <c r="BC736" i="5"/>
  <c r="BB736" i="5"/>
  <c r="BA736" i="5"/>
  <c r="AZ736" i="5"/>
  <c r="AY736" i="5"/>
  <c r="AX736" i="5"/>
  <c r="AW736" i="5"/>
  <c r="AV736" i="5"/>
  <c r="AU736" i="5"/>
  <c r="AT736" i="5"/>
  <c r="AS736" i="5"/>
  <c r="AR736" i="5"/>
  <c r="AQ736" i="5"/>
  <c r="AP736" i="5"/>
  <c r="AO736" i="5"/>
  <c r="AN736" i="5"/>
  <c r="AM736" i="5"/>
  <c r="AL736" i="5"/>
  <c r="AK736" i="5"/>
  <c r="AJ736" i="5"/>
  <c r="AI736" i="5"/>
  <c r="AH736" i="5"/>
  <c r="AG736" i="5"/>
  <c r="AF736" i="5"/>
  <c r="AE736" i="5"/>
  <c r="AD736" i="5"/>
  <c r="AC736" i="5"/>
  <c r="AB736" i="5"/>
  <c r="AA736" i="5"/>
  <c r="Z736" i="5"/>
  <c r="Y736" i="5"/>
  <c r="X736" i="5"/>
  <c r="W736" i="5"/>
  <c r="V736" i="5"/>
  <c r="U736" i="5"/>
  <c r="T736" i="5"/>
  <c r="S736" i="5"/>
  <c r="R736" i="5"/>
  <c r="Q736" i="5"/>
  <c r="P736" i="5"/>
  <c r="O736" i="5"/>
  <c r="N736" i="5"/>
  <c r="M736" i="5"/>
  <c r="L736" i="5"/>
  <c r="K736" i="5"/>
  <c r="J736" i="5"/>
  <c r="I736" i="5"/>
  <c r="H736" i="5"/>
  <c r="G736" i="5"/>
  <c r="BX735" i="5"/>
  <c r="BW735" i="5"/>
  <c r="BV735" i="5"/>
  <c r="BU735" i="5"/>
  <c r="BS735" i="5"/>
  <c r="BR735" i="5"/>
  <c r="BQ735" i="5"/>
  <c r="BP735" i="5"/>
  <c r="BO735" i="5"/>
  <c r="BN735" i="5"/>
  <c r="BM735" i="5"/>
  <c r="BL735" i="5"/>
  <c r="BK735" i="5"/>
  <c r="BJ735" i="5"/>
  <c r="BI735" i="5"/>
  <c r="BH735" i="5"/>
  <c r="BG735" i="5"/>
  <c r="BF735" i="5"/>
  <c r="BE735" i="5"/>
  <c r="BD735" i="5"/>
  <c r="BC735" i="5"/>
  <c r="BB735" i="5"/>
  <c r="BA735" i="5"/>
  <c r="AZ735" i="5"/>
  <c r="AY735" i="5"/>
  <c r="AX735" i="5"/>
  <c r="AW735" i="5"/>
  <c r="AV735" i="5"/>
  <c r="AU735" i="5"/>
  <c r="AT735" i="5"/>
  <c r="AS735" i="5"/>
  <c r="AR735" i="5"/>
  <c r="AQ735" i="5"/>
  <c r="AP735" i="5"/>
  <c r="AO735" i="5"/>
  <c r="AN735" i="5"/>
  <c r="AM735" i="5"/>
  <c r="AL735" i="5"/>
  <c r="AK735" i="5"/>
  <c r="AJ735" i="5"/>
  <c r="AI735" i="5"/>
  <c r="AH735" i="5"/>
  <c r="AG735" i="5"/>
  <c r="AF735" i="5"/>
  <c r="AE735" i="5"/>
  <c r="AD735" i="5"/>
  <c r="AC735" i="5"/>
  <c r="AB735" i="5"/>
  <c r="AA735" i="5"/>
  <c r="Z735" i="5"/>
  <c r="Y735" i="5"/>
  <c r="X735" i="5"/>
  <c r="W735" i="5"/>
  <c r="V735" i="5"/>
  <c r="U735" i="5"/>
  <c r="T735" i="5"/>
  <c r="S735" i="5"/>
  <c r="R735" i="5"/>
  <c r="Q735" i="5"/>
  <c r="P735" i="5"/>
  <c r="O735" i="5"/>
  <c r="N735" i="5"/>
  <c r="M735" i="5"/>
  <c r="L735" i="5"/>
  <c r="K735" i="5"/>
  <c r="J735" i="5"/>
  <c r="I735" i="5"/>
  <c r="H735" i="5"/>
  <c r="G735" i="5"/>
  <c r="BX734" i="5"/>
  <c r="BW734" i="5"/>
  <c r="BV734" i="5"/>
  <c r="BU734" i="5"/>
  <c r="BS734" i="5"/>
  <c r="BR734" i="5"/>
  <c r="BQ734" i="5"/>
  <c r="BP734" i="5"/>
  <c r="BN734" i="5"/>
  <c r="BM734" i="5"/>
  <c r="BL734" i="5"/>
  <c r="BK734" i="5"/>
  <c r="BI734" i="5"/>
  <c r="BH734" i="5"/>
  <c r="BG734" i="5"/>
  <c r="BF734" i="5"/>
  <c r="BD734" i="5"/>
  <c r="BC734" i="5"/>
  <c r="BB734" i="5"/>
  <c r="BA734" i="5"/>
  <c r="AY734" i="5"/>
  <c r="AX734" i="5"/>
  <c r="AW734" i="5"/>
  <c r="AV734" i="5"/>
  <c r="AT734" i="5"/>
  <c r="AS734" i="5"/>
  <c r="AR734" i="5"/>
  <c r="AQ734" i="5"/>
  <c r="AO734" i="5"/>
  <c r="AN734" i="5"/>
  <c r="AM734" i="5"/>
  <c r="AL734" i="5"/>
  <c r="AJ734" i="5"/>
  <c r="AI734" i="5"/>
  <c r="AH734" i="5"/>
  <c r="AG734" i="5"/>
  <c r="AE734" i="5"/>
  <c r="AD734" i="5"/>
  <c r="AC734" i="5"/>
  <c r="AB734" i="5"/>
  <c r="Z734" i="5"/>
  <c r="Y734" i="5"/>
  <c r="X734" i="5"/>
  <c r="W734" i="5"/>
  <c r="U734" i="5"/>
  <c r="T734" i="5"/>
  <c r="S734" i="5"/>
  <c r="R734" i="5"/>
  <c r="P734" i="5"/>
  <c r="O734" i="5"/>
  <c r="N734" i="5"/>
  <c r="M734" i="5"/>
  <c r="K734" i="5"/>
  <c r="J734" i="5"/>
  <c r="I734" i="5"/>
  <c r="H734" i="5"/>
  <c r="CA733" i="5"/>
  <c r="BZ733" i="5"/>
  <c r="BX733" i="5"/>
  <c r="BW733" i="5"/>
  <c r="BV733" i="5"/>
  <c r="BU733" i="5"/>
  <c r="BT733" i="5"/>
  <c r="BS733" i="5"/>
  <c r="BR733" i="5"/>
  <c r="BQ733" i="5"/>
  <c r="BP733" i="5"/>
  <c r="BO733" i="5"/>
  <c r="BN733" i="5"/>
  <c r="BM733" i="5"/>
  <c r="BL733" i="5"/>
  <c r="BK733" i="5"/>
  <c r="BJ733" i="5"/>
  <c r="BI733" i="5"/>
  <c r="BH733" i="5"/>
  <c r="BG733" i="5"/>
  <c r="BF733" i="5"/>
  <c r="BE733" i="5"/>
  <c r="BD733" i="5"/>
  <c r="BC733" i="5"/>
  <c r="BB733" i="5"/>
  <c r="BA733" i="5"/>
  <c r="AZ733" i="5"/>
  <c r="AY733" i="5"/>
  <c r="AX733" i="5"/>
  <c r="AW733" i="5"/>
  <c r="AV733" i="5"/>
  <c r="AU733" i="5"/>
  <c r="AT733" i="5"/>
  <c r="AS733" i="5"/>
  <c r="AR733" i="5"/>
  <c r="AQ733" i="5"/>
  <c r="AP733" i="5"/>
  <c r="AO733" i="5"/>
  <c r="AN733" i="5"/>
  <c r="AM733" i="5"/>
  <c r="AL733" i="5"/>
  <c r="AK733" i="5"/>
  <c r="AJ733" i="5"/>
  <c r="AI733" i="5"/>
  <c r="AH733" i="5"/>
  <c r="AG733" i="5"/>
  <c r="AF733" i="5"/>
  <c r="AE733" i="5"/>
  <c r="AD733" i="5"/>
  <c r="AC733" i="5"/>
  <c r="AB733" i="5"/>
  <c r="AA733" i="5"/>
  <c r="Z733" i="5"/>
  <c r="Y733" i="5"/>
  <c r="X733" i="5"/>
  <c r="W733" i="5"/>
  <c r="V733" i="5"/>
  <c r="U733" i="5"/>
  <c r="T733" i="5"/>
  <c r="S733" i="5"/>
  <c r="R733" i="5"/>
  <c r="Q733" i="5"/>
  <c r="P733" i="5"/>
  <c r="O733" i="5"/>
  <c r="N733" i="5"/>
  <c r="M733" i="5"/>
  <c r="L733" i="5"/>
  <c r="K733" i="5"/>
  <c r="J733" i="5"/>
  <c r="I733" i="5"/>
  <c r="H733" i="5"/>
  <c r="G733" i="5"/>
  <c r="BX732" i="5"/>
  <c r="BW732" i="5"/>
  <c r="BV732" i="5"/>
  <c r="BU732" i="5"/>
  <c r="BS732" i="5"/>
  <c r="BR732" i="5"/>
  <c r="BQ732" i="5"/>
  <c r="BP732" i="5"/>
  <c r="BO732" i="5"/>
  <c r="BN732" i="5"/>
  <c r="BM732" i="5"/>
  <c r="BL732" i="5"/>
  <c r="BK732" i="5"/>
  <c r="BJ732" i="5"/>
  <c r="BI732" i="5"/>
  <c r="BH732" i="5"/>
  <c r="BG732" i="5"/>
  <c r="BF732" i="5"/>
  <c r="BE732" i="5"/>
  <c r="BD732" i="5"/>
  <c r="BC732" i="5"/>
  <c r="BB732" i="5"/>
  <c r="BA732" i="5"/>
  <c r="AZ732" i="5"/>
  <c r="AY732" i="5"/>
  <c r="AX732" i="5"/>
  <c r="AW732" i="5"/>
  <c r="AV732" i="5"/>
  <c r="AU732" i="5"/>
  <c r="AT732" i="5"/>
  <c r="AS732" i="5"/>
  <c r="AR732" i="5"/>
  <c r="AQ732" i="5"/>
  <c r="AP732" i="5"/>
  <c r="AO732" i="5"/>
  <c r="AN732" i="5"/>
  <c r="AM732" i="5"/>
  <c r="AL732" i="5"/>
  <c r="AK732" i="5"/>
  <c r="AJ732" i="5"/>
  <c r="AI732" i="5"/>
  <c r="AH732" i="5"/>
  <c r="AG732" i="5"/>
  <c r="AF732" i="5"/>
  <c r="AE732" i="5"/>
  <c r="AD732" i="5"/>
  <c r="AC732" i="5"/>
  <c r="AB732" i="5"/>
  <c r="AA732" i="5"/>
  <c r="Z732" i="5"/>
  <c r="Y732" i="5"/>
  <c r="X732" i="5"/>
  <c r="W732" i="5"/>
  <c r="V732" i="5"/>
  <c r="U732" i="5"/>
  <c r="T732" i="5"/>
  <c r="S732" i="5"/>
  <c r="R732" i="5"/>
  <c r="Q732" i="5"/>
  <c r="P732" i="5"/>
  <c r="O732" i="5"/>
  <c r="N732" i="5"/>
  <c r="M732" i="5"/>
  <c r="L732" i="5"/>
  <c r="K732" i="5"/>
  <c r="J732" i="5"/>
  <c r="I732" i="5"/>
  <c r="H732" i="5"/>
  <c r="G732" i="5"/>
  <c r="BX731" i="5"/>
  <c r="BW731" i="5"/>
  <c r="BV731" i="5"/>
  <c r="BU731" i="5"/>
  <c r="BS731" i="5"/>
  <c r="BR731" i="5"/>
  <c r="BQ731" i="5"/>
  <c r="BP731" i="5"/>
  <c r="BN731" i="5"/>
  <c r="BM731" i="5"/>
  <c r="BL731" i="5"/>
  <c r="BK731" i="5"/>
  <c r="BI731" i="5"/>
  <c r="BH731" i="5"/>
  <c r="BG731" i="5"/>
  <c r="BF731" i="5"/>
  <c r="BD731" i="5"/>
  <c r="BC731" i="5"/>
  <c r="BB731" i="5"/>
  <c r="BA731" i="5"/>
  <c r="AY731" i="5"/>
  <c r="AX731" i="5"/>
  <c r="AW731" i="5"/>
  <c r="AV731" i="5"/>
  <c r="AT731" i="5"/>
  <c r="AS731" i="5"/>
  <c r="AR731" i="5"/>
  <c r="AQ731" i="5"/>
  <c r="AO731" i="5"/>
  <c r="AN731" i="5"/>
  <c r="AM731" i="5"/>
  <c r="AL731" i="5"/>
  <c r="AJ731" i="5"/>
  <c r="AI731" i="5"/>
  <c r="AH731" i="5"/>
  <c r="AG731" i="5"/>
  <c r="AE731" i="5"/>
  <c r="AD731" i="5"/>
  <c r="AC731" i="5"/>
  <c r="AB731" i="5"/>
  <c r="Z731" i="5"/>
  <c r="Y731" i="5"/>
  <c r="X731" i="5"/>
  <c r="W731" i="5"/>
  <c r="U731" i="5"/>
  <c r="T731" i="5"/>
  <c r="S731" i="5"/>
  <c r="R731" i="5"/>
  <c r="P731" i="5"/>
  <c r="O731" i="5"/>
  <c r="N731" i="5"/>
  <c r="M731" i="5"/>
  <c r="K731" i="5"/>
  <c r="J731" i="5"/>
  <c r="I731" i="5"/>
  <c r="H731" i="5"/>
  <c r="CA730" i="5"/>
  <c r="BZ730" i="5"/>
  <c r="BX730" i="5"/>
  <c r="BW730" i="5"/>
  <c r="BV730" i="5"/>
  <c r="BU730" i="5"/>
  <c r="BT730" i="5"/>
  <c r="BS730" i="5"/>
  <c r="BR730" i="5"/>
  <c r="BQ730" i="5"/>
  <c r="BP730" i="5"/>
  <c r="BO730" i="5"/>
  <c r="BN730" i="5"/>
  <c r="BM730" i="5"/>
  <c r="BL730" i="5"/>
  <c r="BK730" i="5"/>
  <c r="BJ730" i="5"/>
  <c r="BI730" i="5"/>
  <c r="BH730" i="5"/>
  <c r="BG730" i="5"/>
  <c r="BF730" i="5"/>
  <c r="BE730" i="5"/>
  <c r="BD730" i="5"/>
  <c r="BC730" i="5"/>
  <c r="BB730" i="5"/>
  <c r="BA730" i="5"/>
  <c r="AZ730" i="5"/>
  <c r="AY730" i="5"/>
  <c r="AX730" i="5"/>
  <c r="AW730" i="5"/>
  <c r="AV730" i="5"/>
  <c r="AU730" i="5"/>
  <c r="AT730" i="5"/>
  <c r="AS730" i="5"/>
  <c r="AR730" i="5"/>
  <c r="AQ730" i="5"/>
  <c r="AP730" i="5"/>
  <c r="AO730" i="5"/>
  <c r="AN730" i="5"/>
  <c r="AM730" i="5"/>
  <c r="AL730" i="5"/>
  <c r="AK730" i="5"/>
  <c r="AJ730" i="5"/>
  <c r="AI730" i="5"/>
  <c r="AH730" i="5"/>
  <c r="AG730" i="5"/>
  <c r="AF730" i="5"/>
  <c r="AE730" i="5"/>
  <c r="AD730" i="5"/>
  <c r="AC730" i="5"/>
  <c r="AB730" i="5"/>
  <c r="AA730" i="5"/>
  <c r="Z730" i="5"/>
  <c r="Y730" i="5"/>
  <c r="X730" i="5"/>
  <c r="W730" i="5"/>
  <c r="V730" i="5"/>
  <c r="U730" i="5"/>
  <c r="T730" i="5"/>
  <c r="S730" i="5"/>
  <c r="R730" i="5"/>
  <c r="Q730" i="5"/>
  <c r="P730" i="5"/>
  <c r="O730" i="5"/>
  <c r="N730" i="5"/>
  <c r="M730" i="5"/>
  <c r="L730" i="5"/>
  <c r="K730" i="5"/>
  <c r="J730" i="5"/>
  <c r="I730" i="5"/>
  <c r="H730" i="5"/>
  <c r="G730" i="5"/>
  <c r="BX729" i="5"/>
  <c r="BW729" i="5"/>
  <c r="BV729" i="5"/>
  <c r="BU729" i="5"/>
  <c r="BS729" i="5"/>
  <c r="BR729" i="5"/>
  <c r="BQ729" i="5"/>
  <c r="BP729" i="5"/>
  <c r="BO729" i="5"/>
  <c r="BN729" i="5"/>
  <c r="BM729" i="5"/>
  <c r="BL729" i="5"/>
  <c r="BK729" i="5"/>
  <c r="BJ729" i="5"/>
  <c r="BI729" i="5"/>
  <c r="BH729" i="5"/>
  <c r="BG729" i="5"/>
  <c r="BF729" i="5"/>
  <c r="BE729" i="5"/>
  <c r="BD729" i="5"/>
  <c r="BC729" i="5"/>
  <c r="BB729" i="5"/>
  <c r="BA729" i="5"/>
  <c r="AZ729" i="5"/>
  <c r="AY729" i="5"/>
  <c r="AX729" i="5"/>
  <c r="AW729" i="5"/>
  <c r="AV729" i="5"/>
  <c r="AU729" i="5"/>
  <c r="AT729" i="5"/>
  <c r="AS729" i="5"/>
  <c r="AR729" i="5"/>
  <c r="AQ729" i="5"/>
  <c r="AP729" i="5"/>
  <c r="AO729" i="5"/>
  <c r="AN729" i="5"/>
  <c r="AM729" i="5"/>
  <c r="AL729" i="5"/>
  <c r="AK729" i="5"/>
  <c r="AJ729" i="5"/>
  <c r="AI729" i="5"/>
  <c r="AH729" i="5"/>
  <c r="AG729" i="5"/>
  <c r="AF729" i="5"/>
  <c r="AE729" i="5"/>
  <c r="AD729" i="5"/>
  <c r="AC729" i="5"/>
  <c r="AB729" i="5"/>
  <c r="AA729" i="5"/>
  <c r="Z729" i="5"/>
  <c r="Y729" i="5"/>
  <c r="X729" i="5"/>
  <c r="W729" i="5"/>
  <c r="V729" i="5"/>
  <c r="U729" i="5"/>
  <c r="T729" i="5"/>
  <c r="S729" i="5"/>
  <c r="R729" i="5"/>
  <c r="Q729" i="5"/>
  <c r="P729" i="5"/>
  <c r="O729" i="5"/>
  <c r="N729" i="5"/>
  <c r="M729" i="5"/>
  <c r="L729" i="5"/>
  <c r="K729" i="5"/>
  <c r="J729" i="5"/>
  <c r="I729" i="5"/>
  <c r="H729" i="5"/>
  <c r="G729" i="5"/>
  <c r="BX728" i="5"/>
  <c r="BW728" i="5"/>
  <c r="BV728" i="5"/>
  <c r="BU728" i="5"/>
  <c r="BS728" i="5"/>
  <c r="BR728" i="5"/>
  <c r="BQ728" i="5"/>
  <c r="BP728" i="5"/>
  <c r="BN728" i="5"/>
  <c r="BM728" i="5"/>
  <c r="BL728" i="5"/>
  <c r="BK728" i="5"/>
  <c r="BI728" i="5"/>
  <c r="BH728" i="5"/>
  <c r="BG728" i="5"/>
  <c r="BF728" i="5"/>
  <c r="BD728" i="5"/>
  <c r="BC728" i="5"/>
  <c r="BB728" i="5"/>
  <c r="BA728" i="5"/>
  <c r="AY728" i="5"/>
  <c r="AX728" i="5"/>
  <c r="AW728" i="5"/>
  <c r="AV728" i="5"/>
  <c r="AT728" i="5"/>
  <c r="AS728" i="5"/>
  <c r="AR728" i="5"/>
  <c r="AQ728" i="5"/>
  <c r="AO728" i="5"/>
  <c r="AN728" i="5"/>
  <c r="AM728" i="5"/>
  <c r="AL728" i="5"/>
  <c r="AJ728" i="5"/>
  <c r="AI728" i="5"/>
  <c r="AH728" i="5"/>
  <c r="AG728" i="5"/>
  <c r="AE728" i="5"/>
  <c r="AD728" i="5"/>
  <c r="AC728" i="5"/>
  <c r="AB728" i="5"/>
  <c r="Z728" i="5"/>
  <c r="Y728" i="5"/>
  <c r="X728" i="5"/>
  <c r="W728" i="5"/>
  <c r="U728" i="5"/>
  <c r="T728" i="5"/>
  <c r="S728" i="5"/>
  <c r="R728" i="5"/>
  <c r="P728" i="5"/>
  <c r="O728" i="5"/>
  <c r="N728" i="5"/>
  <c r="M728" i="5"/>
  <c r="K728" i="5"/>
  <c r="J728" i="5"/>
  <c r="I728" i="5"/>
  <c r="H728" i="5"/>
  <c r="CA727" i="5"/>
  <c r="BZ727" i="5"/>
  <c r="BX727" i="5"/>
  <c r="BW727" i="5"/>
  <c r="BV727" i="5"/>
  <c r="BU727" i="5"/>
  <c r="BT727" i="5"/>
  <c r="BS727" i="5"/>
  <c r="BR727" i="5"/>
  <c r="BQ727" i="5"/>
  <c r="BP727" i="5"/>
  <c r="BO727" i="5"/>
  <c r="BN727" i="5"/>
  <c r="BM727" i="5"/>
  <c r="BL727" i="5"/>
  <c r="BK727" i="5"/>
  <c r="BJ727" i="5"/>
  <c r="BI727" i="5"/>
  <c r="BH727" i="5"/>
  <c r="BG727" i="5"/>
  <c r="BF727" i="5"/>
  <c r="BE727" i="5"/>
  <c r="BD727" i="5"/>
  <c r="BC727" i="5"/>
  <c r="BB727" i="5"/>
  <c r="BA727" i="5"/>
  <c r="AZ727" i="5"/>
  <c r="AY727" i="5"/>
  <c r="AX727" i="5"/>
  <c r="AW727" i="5"/>
  <c r="AV727" i="5"/>
  <c r="AU727" i="5"/>
  <c r="AT727" i="5"/>
  <c r="AS727" i="5"/>
  <c r="AR727" i="5"/>
  <c r="AQ727" i="5"/>
  <c r="AP727" i="5"/>
  <c r="AO727" i="5"/>
  <c r="AN727" i="5"/>
  <c r="AM727" i="5"/>
  <c r="AL727" i="5"/>
  <c r="AK727" i="5"/>
  <c r="AJ727" i="5"/>
  <c r="AI727" i="5"/>
  <c r="AH727" i="5"/>
  <c r="AG727" i="5"/>
  <c r="AF727" i="5"/>
  <c r="AE727" i="5"/>
  <c r="AD727" i="5"/>
  <c r="AC727" i="5"/>
  <c r="AB727" i="5"/>
  <c r="AA727" i="5"/>
  <c r="Z727" i="5"/>
  <c r="Y727" i="5"/>
  <c r="X727" i="5"/>
  <c r="W727" i="5"/>
  <c r="V727" i="5"/>
  <c r="U727" i="5"/>
  <c r="T727" i="5"/>
  <c r="S727" i="5"/>
  <c r="R727" i="5"/>
  <c r="Q727" i="5"/>
  <c r="P727" i="5"/>
  <c r="O727" i="5"/>
  <c r="N727" i="5"/>
  <c r="M727" i="5"/>
  <c r="L727" i="5"/>
  <c r="K727" i="5"/>
  <c r="J727" i="5"/>
  <c r="I727" i="5"/>
  <c r="H727" i="5"/>
  <c r="G727" i="5"/>
  <c r="BX726" i="5"/>
  <c r="BW726" i="5"/>
  <c r="BV726" i="5"/>
  <c r="BU726" i="5"/>
  <c r="BS726" i="5"/>
  <c r="BR726" i="5"/>
  <c r="BQ726" i="5"/>
  <c r="BP726" i="5"/>
  <c r="BO726" i="5"/>
  <c r="BN726" i="5"/>
  <c r="BM726" i="5"/>
  <c r="BL726" i="5"/>
  <c r="BK726" i="5"/>
  <c r="BJ726" i="5"/>
  <c r="BI726" i="5"/>
  <c r="BH726" i="5"/>
  <c r="BG726" i="5"/>
  <c r="BF726" i="5"/>
  <c r="BE726" i="5"/>
  <c r="BD726" i="5"/>
  <c r="BC726" i="5"/>
  <c r="BB726" i="5"/>
  <c r="BA726" i="5"/>
  <c r="AZ726" i="5"/>
  <c r="AY726" i="5"/>
  <c r="AX726" i="5"/>
  <c r="AW726" i="5"/>
  <c r="AV726" i="5"/>
  <c r="AU726" i="5"/>
  <c r="AT726" i="5"/>
  <c r="AS726" i="5"/>
  <c r="AR726" i="5"/>
  <c r="AQ726" i="5"/>
  <c r="AP726" i="5"/>
  <c r="AO726" i="5"/>
  <c r="AN726" i="5"/>
  <c r="AM726" i="5"/>
  <c r="AL726" i="5"/>
  <c r="AK726" i="5"/>
  <c r="AJ726" i="5"/>
  <c r="AI726" i="5"/>
  <c r="AH726" i="5"/>
  <c r="AG726" i="5"/>
  <c r="AF726" i="5"/>
  <c r="AE726" i="5"/>
  <c r="AD726" i="5"/>
  <c r="AC726" i="5"/>
  <c r="AB726" i="5"/>
  <c r="AA726" i="5"/>
  <c r="Z726" i="5"/>
  <c r="Y726" i="5"/>
  <c r="X726" i="5"/>
  <c r="W726" i="5"/>
  <c r="V726" i="5"/>
  <c r="U726" i="5"/>
  <c r="T726" i="5"/>
  <c r="S726" i="5"/>
  <c r="R726" i="5"/>
  <c r="Q726" i="5"/>
  <c r="P726" i="5"/>
  <c r="O726" i="5"/>
  <c r="N726" i="5"/>
  <c r="M726" i="5"/>
  <c r="L726" i="5"/>
  <c r="K726" i="5"/>
  <c r="J726" i="5"/>
  <c r="I726" i="5"/>
  <c r="H726" i="5"/>
  <c r="G726" i="5"/>
  <c r="BX725" i="5"/>
  <c r="BW725" i="5"/>
  <c r="BV725" i="5"/>
  <c r="BU725" i="5"/>
  <c r="BS725" i="5"/>
  <c r="BR725" i="5"/>
  <c r="BQ725" i="5"/>
  <c r="BP725" i="5"/>
  <c r="BN725" i="5"/>
  <c r="BM725" i="5"/>
  <c r="BL725" i="5"/>
  <c r="BK725" i="5"/>
  <c r="BI725" i="5"/>
  <c r="BH725" i="5"/>
  <c r="BG725" i="5"/>
  <c r="BF725" i="5"/>
  <c r="BD725" i="5"/>
  <c r="BC725" i="5"/>
  <c r="BB725" i="5"/>
  <c r="BA725" i="5"/>
  <c r="AY725" i="5"/>
  <c r="AX725" i="5"/>
  <c r="AW725" i="5"/>
  <c r="AV725" i="5"/>
  <c r="AT725" i="5"/>
  <c r="AS725" i="5"/>
  <c r="AR725" i="5"/>
  <c r="AQ725" i="5"/>
  <c r="AO725" i="5"/>
  <c r="AN725" i="5"/>
  <c r="AM725" i="5"/>
  <c r="AL725" i="5"/>
  <c r="AJ725" i="5"/>
  <c r="AI725" i="5"/>
  <c r="AH725" i="5"/>
  <c r="AG725" i="5"/>
  <c r="AE725" i="5"/>
  <c r="AD725" i="5"/>
  <c r="AC725" i="5"/>
  <c r="AB725" i="5"/>
  <c r="Z725" i="5"/>
  <c r="Y725" i="5"/>
  <c r="X725" i="5"/>
  <c r="W725" i="5"/>
  <c r="U725" i="5"/>
  <c r="T725" i="5"/>
  <c r="S725" i="5"/>
  <c r="R725" i="5"/>
  <c r="P725" i="5"/>
  <c r="O725" i="5"/>
  <c r="N725" i="5"/>
  <c r="M725" i="5"/>
  <c r="K725" i="5"/>
  <c r="J725" i="5"/>
  <c r="I725" i="5"/>
  <c r="H725" i="5"/>
  <c r="CA724" i="5"/>
  <c r="BZ724" i="5"/>
  <c r="BX724" i="5"/>
  <c r="BW724" i="5"/>
  <c r="BV724" i="5"/>
  <c r="BU724" i="5"/>
  <c r="BT724" i="5"/>
  <c r="BS724" i="5"/>
  <c r="BR724" i="5"/>
  <c r="BQ724" i="5"/>
  <c r="BP724" i="5"/>
  <c r="BO724" i="5"/>
  <c r="BN724" i="5"/>
  <c r="BM724" i="5"/>
  <c r="BL724" i="5"/>
  <c r="BK724" i="5"/>
  <c r="BJ724" i="5"/>
  <c r="BI724" i="5"/>
  <c r="BH724" i="5"/>
  <c r="BG724" i="5"/>
  <c r="BF724" i="5"/>
  <c r="BE724" i="5"/>
  <c r="BD724" i="5"/>
  <c r="BC724" i="5"/>
  <c r="BB724" i="5"/>
  <c r="BA724" i="5"/>
  <c r="AZ724" i="5"/>
  <c r="AY724" i="5"/>
  <c r="AX724" i="5"/>
  <c r="AW724" i="5"/>
  <c r="AV724" i="5"/>
  <c r="AU724" i="5"/>
  <c r="AT724" i="5"/>
  <c r="AS724" i="5"/>
  <c r="AR724" i="5"/>
  <c r="AQ724" i="5"/>
  <c r="AP724" i="5"/>
  <c r="AO724" i="5"/>
  <c r="AN724" i="5"/>
  <c r="AM724" i="5"/>
  <c r="AL724" i="5"/>
  <c r="AK724" i="5"/>
  <c r="AJ724" i="5"/>
  <c r="AI724" i="5"/>
  <c r="AH724" i="5"/>
  <c r="AG724" i="5"/>
  <c r="AF724" i="5"/>
  <c r="AE724" i="5"/>
  <c r="AD724" i="5"/>
  <c r="AC724" i="5"/>
  <c r="AB724" i="5"/>
  <c r="AA724" i="5"/>
  <c r="Z724" i="5"/>
  <c r="Y724" i="5"/>
  <c r="X724" i="5"/>
  <c r="W724" i="5"/>
  <c r="V724" i="5"/>
  <c r="U724" i="5"/>
  <c r="T724" i="5"/>
  <c r="S724" i="5"/>
  <c r="R724" i="5"/>
  <c r="Q724" i="5"/>
  <c r="P724" i="5"/>
  <c r="O724" i="5"/>
  <c r="N724" i="5"/>
  <c r="M724" i="5"/>
  <c r="L724" i="5"/>
  <c r="K724" i="5"/>
  <c r="J724" i="5"/>
  <c r="I724" i="5"/>
  <c r="H724" i="5"/>
  <c r="G724" i="5"/>
  <c r="BX723" i="5"/>
  <c r="BW723" i="5"/>
  <c r="BV723" i="5"/>
  <c r="BU723" i="5"/>
  <c r="BS723" i="5"/>
  <c r="BR723" i="5"/>
  <c r="BQ723" i="5"/>
  <c r="BP723" i="5"/>
  <c r="BO723" i="5"/>
  <c r="BN723" i="5"/>
  <c r="BM723" i="5"/>
  <c r="BL723" i="5"/>
  <c r="BK723" i="5"/>
  <c r="BJ723" i="5"/>
  <c r="BI723" i="5"/>
  <c r="BH723" i="5"/>
  <c r="BG723" i="5"/>
  <c r="BF723" i="5"/>
  <c r="BE723" i="5"/>
  <c r="BD723" i="5"/>
  <c r="BC723" i="5"/>
  <c r="BB723" i="5"/>
  <c r="BA723" i="5"/>
  <c r="AZ723" i="5"/>
  <c r="AY723" i="5"/>
  <c r="AX723" i="5"/>
  <c r="AW723" i="5"/>
  <c r="AV723" i="5"/>
  <c r="AU723" i="5"/>
  <c r="AT723" i="5"/>
  <c r="AS723" i="5"/>
  <c r="AR723" i="5"/>
  <c r="AQ723" i="5"/>
  <c r="AP723" i="5"/>
  <c r="AO723" i="5"/>
  <c r="AN723" i="5"/>
  <c r="AM723" i="5"/>
  <c r="AL723" i="5"/>
  <c r="AK723" i="5"/>
  <c r="AJ723" i="5"/>
  <c r="AI723" i="5"/>
  <c r="AH723" i="5"/>
  <c r="AG723" i="5"/>
  <c r="AF723" i="5"/>
  <c r="AE723" i="5"/>
  <c r="AD723" i="5"/>
  <c r="AC723" i="5"/>
  <c r="AB723" i="5"/>
  <c r="AA723" i="5"/>
  <c r="Z723" i="5"/>
  <c r="Y723" i="5"/>
  <c r="X723" i="5"/>
  <c r="W723" i="5"/>
  <c r="V723" i="5"/>
  <c r="U723" i="5"/>
  <c r="T723" i="5"/>
  <c r="S723" i="5"/>
  <c r="R723" i="5"/>
  <c r="Q723" i="5"/>
  <c r="P723" i="5"/>
  <c r="O723" i="5"/>
  <c r="N723" i="5"/>
  <c r="M723" i="5"/>
  <c r="L723" i="5"/>
  <c r="K723" i="5"/>
  <c r="J723" i="5"/>
  <c r="I723" i="5"/>
  <c r="H723" i="5"/>
  <c r="G723" i="5"/>
  <c r="BX722" i="5"/>
  <c r="BW722" i="5"/>
  <c r="BV722" i="5"/>
  <c r="BU722" i="5"/>
  <c r="BS722" i="5"/>
  <c r="BR722" i="5"/>
  <c r="BQ722" i="5"/>
  <c r="BP722" i="5"/>
  <c r="BN722" i="5"/>
  <c r="BM722" i="5"/>
  <c r="BL722" i="5"/>
  <c r="BK722" i="5"/>
  <c r="BI722" i="5"/>
  <c r="BH722" i="5"/>
  <c r="BG722" i="5"/>
  <c r="BF722" i="5"/>
  <c r="BD722" i="5"/>
  <c r="BC722" i="5"/>
  <c r="BB722" i="5"/>
  <c r="BA722" i="5"/>
  <c r="AY722" i="5"/>
  <c r="AX722" i="5"/>
  <c r="AW722" i="5"/>
  <c r="AV722" i="5"/>
  <c r="AT722" i="5"/>
  <c r="AS722" i="5"/>
  <c r="AR722" i="5"/>
  <c r="AQ722" i="5"/>
  <c r="AO722" i="5"/>
  <c r="AN722" i="5"/>
  <c r="AM722" i="5"/>
  <c r="AL722" i="5"/>
  <c r="AJ722" i="5"/>
  <c r="AI722" i="5"/>
  <c r="AH722" i="5"/>
  <c r="AG722" i="5"/>
  <c r="AE722" i="5"/>
  <c r="AD722" i="5"/>
  <c r="AC722" i="5"/>
  <c r="AB722" i="5"/>
  <c r="Z722" i="5"/>
  <c r="Y722" i="5"/>
  <c r="X722" i="5"/>
  <c r="W722" i="5"/>
  <c r="U722" i="5"/>
  <c r="T722" i="5"/>
  <c r="S722" i="5"/>
  <c r="R722" i="5"/>
  <c r="P722" i="5"/>
  <c r="O722" i="5"/>
  <c r="N722" i="5"/>
  <c r="M722" i="5"/>
  <c r="K722" i="5"/>
  <c r="J722" i="5"/>
  <c r="I722" i="5"/>
  <c r="H722" i="5"/>
  <c r="CA721" i="5"/>
  <c r="BZ721" i="5"/>
  <c r="BX721" i="5"/>
  <c r="BW721" i="5"/>
  <c r="BV721" i="5"/>
  <c r="BU721" i="5"/>
  <c r="BT721" i="5"/>
  <c r="BS721" i="5"/>
  <c r="BR721" i="5"/>
  <c r="BQ721" i="5"/>
  <c r="BP721" i="5"/>
  <c r="BO721" i="5"/>
  <c r="BN721" i="5"/>
  <c r="BM721" i="5"/>
  <c r="BL721" i="5"/>
  <c r="BK721" i="5"/>
  <c r="BJ721" i="5"/>
  <c r="BI721" i="5"/>
  <c r="BH721" i="5"/>
  <c r="BG721" i="5"/>
  <c r="BF721" i="5"/>
  <c r="BE721" i="5"/>
  <c r="BD721" i="5"/>
  <c r="BC721" i="5"/>
  <c r="BB721" i="5"/>
  <c r="BA721" i="5"/>
  <c r="AZ721" i="5"/>
  <c r="AY721" i="5"/>
  <c r="AX721" i="5"/>
  <c r="AW721" i="5"/>
  <c r="AV721" i="5"/>
  <c r="AU721" i="5"/>
  <c r="AT721" i="5"/>
  <c r="AS721" i="5"/>
  <c r="AR721" i="5"/>
  <c r="AQ721" i="5"/>
  <c r="AP721" i="5"/>
  <c r="AO721" i="5"/>
  <c r="AN721" i="5"/>
  <c r="AM721" i="5"/>
  <c r="AL721" i="5"/>
  <c r="AK721" i="5"/>
  <c r="AJ721" i="5"/>
  <c r="AI721" i="5"/>
  <c r="AH721" i="5"/>
  <c r="AG721" i="5"/>
  <c r="AF721" i="5"/>
  <c r="AE721" i="5"/>
  <c r="AD721" i="5"/>
  <c r="AC721" i="5"/>
  <c r="AB721" i="5"/>
  <c r="AA721" i="5"/>
  <c r="Z721" i="5"/>
  <c r="Y721" i="5"/>
  <c r="X721" i="5"/>
  <c r="W721" i="5"/>
  <c r="V721" i="5"/>
  <c r="U721" i="5"/>
  <c r="T721" i="5"/>
  <c r="S721" i="5"/>
  <c r="R721" i="5"/>
  <c r="Q721" i="5"/>
  <c r="P721" i="5"/>
  <c r="O721" i="5"/>
  <c r="N721" i="5"/>
  <c r="M721" i="5"/>
  <c r="L721" i="5"/>
  <c r="K721" i="5"/>
  <c r="J721" i="5"/>
  <c r="I721" i="5"/>
  <c r="H721" i="5"/>
  <c r="G721" i="5"/>
  <c r="BX720" i="5"/>
  <c r="BW720" i="5"/>
  <c r="BV720" i="5"/>
  <c r="BU720" i="5"/>
  <c r="BS720" i="5"/>
  <c r="BR720" i="5"/>
  <c r="BQ720" i="5"/>
  <c r="BP720" i="5"/>
  <c r="BO720" i="5"/>
  <c r="BN720" i="5"/>
  <c r="BM720" i="5"/>
  <c r="BL720" i="5"/>
  <c r="BK720" i="5"/>
  <c r="BJ720" i="5"/>
  <c r="BI720" i="5"/>
  <c r="BH720" i="5"/>
  <c r="BG720" i="5"/>
  <c r="BF720" i="5"/>
  <c r="BE720" i="5"/>
  <c r="BD720" i="5"/>
  <c r="BC720" i="5"/>
  <c r="BB720" i="5"/>
  <c r="BA720" i="5"/>
  <c r="AZ720" i="5"/>
  <c r="AY720" i="5"/>
  <c r="AX720" i="5"/>
  <c r="AW720" i="5"/>
  <c r="AV720" i="5"/>
  <c r="AU720" i="5"/>
  <c r="AT720" i="5"/>
  <c r="AS720" i="5"/>
  <c r="AR720" i="5"/>
  <c r="AQ720" i="5"/>
  <c r="AP720" i="5"/>
  <c r="AO720" i="5"/>
  <c r="AN720" i="5"/>
  <c r="AM720" i="5"/>
  <c r="AL720" i="5"/>
  <c r="AK720" i="5"/>
  <c r="AJ720" i="5"/>
  <c r="AI720" i="5"/>
  <c r="AH720" i="5"/>
  <c r="AG720" i="5"/>
  <c r="AF720" i="5"/>
  <c r="AE720" i="5"/>
  <c r="AD720" i="5"/>
  <c r="AC720" i="5"/>
  <c r="AB720" i="5"/>
  <c r="AA720" i="5"/>
  <c r="Z720" i="5"/>
  <c r="Y720" i="5"/>
  <c r="X720" i="5"/>
  <c r="W720" i="5"/>
  <c r="V720" i="5"/>
  <c r="U720" i="5"/>
  <c r="T720" i="5"/>
  <c r="S720" i="5"/>
  <c r="R720" i="5"/>
  <c r="Q720" i="5"/>
  <c r="P720" i="5"/>
  <c r="O720" i="5"/>
  <c r="N720" i="5"/>
  <c r="M720" i="5"/>
  <c r="L720" i="5"/>
  <c r="K720" i="5"/>
  <c r="J720" i="5"/>
  <c r="I720" i="5"/>
  <c r="H720" i="5"/>
  <c r="G720" i="5"/>
  <c r="BX719" i="5"/>
  <c r="BW719" i="5"/>
  <c r="BV719" i="5"/>
  <c r="BU719" i="5"/>
  <c r="BS719" i="5"/>
  <c r="BR719" i="5"/>
  <c r="BQ719" i="5"/>
  <c r="BP719" i="5"/>
  <c r="BN719" i="5"/>
  <c r="BM719" i="5"/>
  <c r="BL719" i="5"/>
  <c r="BK719" i="5"/>
  <c r="BI719" i="5"/>
  <c r="BH719" i="5"/>
  <c r="BG719" i="5"/>
  <c r="BF719" i="5"/>
  <c r="BD719" i="5"/>
  <c r="BC719" i="5"/>
  <c r="BB719" i="5"/>
  <c r="BA719" i="5"/>
  <c r="AY719" i="5"/>
  <c r="AX719" i="5"/>
  <c r="AW719" i="5"/>
  <c r="AV719" i="5"/>
  <c r="AT719" i="5"/>
  <c r="AS719" i="5"/>
  <c r="AR719" i="5"/>
  <c r="AQ719" i="5"/>
  <c r="AO719" i="5"/>
  <c r="AN719" i="5"/>
  <c r="AM719" i="5"/>
  <c r="AL719" i="5"/>
  <c r="AJ719" i="5"/>
  <c r="AI719" i="5"/>
  <c r="AH719" i="5"/>
  <c r="AG719" i="5"/>
  <c r="AE719" i="5"/>
  <c r="AD719" i="5"/>
  <c r="AC719" i="5"/>
  <c r="AB719" i="5"/>
  <c r="Z719" i="5"/>
  <c r="Y719" i="5"/>
  <c r="X719" i="5"/>
  <c r="W719" i="5"/>
  <c r="U719" i="5"/>
  <c r="T719" i="5"/>
  <c r="S719" i="5"/>
  <c r="R719" i="5"/>
  <c r="P719" i="5"/>
  <c r="O719" i="5"/>
  <c r="N719" i="5"/>
  <c r="M719" i="5"/>
  <c r="K719" i="5"/>
  <c r="J719" i="5"/>
  <c r="I719" i="5"/>
  <c r="H719" i="5"/>
  <c r="CA718" i="5"/>
  <c r="BZ718" i="5"/>
  <c r="BX718" i="5"/>
  <c r="BW718" i="5"/>
  <c r="BV718" i="5"/>
  <c r="BU718" i="5"/>
  <c r="BT718" i="5"/>
  <c r="BS718" i="5"/>
  <c r="BR718" i="5"/>
  <c r="BQ718" i="5"/>
  <c r="BP718" i="5"/>
  <c r="BO718" i="5"/>
  <c r="BN718" i="5"/>
  <c r="BM718" i="5"/>
  <c r="BL718" i="5"/>
  <c r="BK718" i="5"/>
  <c r="BJ718" i="5"/>
  <c r="BI718" i="5"/>
  <c r="BH718" i="5"/>
  <c r="BG718" i="5"/>
  <c r="BF718" i="5"/>
  <c r="BE718" i="5"/>
  <c r="BD718" i="5"/>
  <c r="BC718" i="5"/>
  <c r="BB718" i="5"/>
  <c r="BA718" i="5"/>
  <c r="AZ718" i="5"/>
  <c r="AY718" i="5"/>
  <c r="AX718" i="5"/>
  <c r="AW718" i="5"/>
  <c r="AV718" i="5"/>
  <c r="AU718" i="5"/>
  <c r="AT718" i="5"/>
  <c r="AS718" i="5"/>
  <c r="AR718" i="5"/>
  <c r="AQ718" i="5"/>
  <c r="AP718" i="5"/>
  <c r="AO718" i="5"/>
  <c r="AN718" i="5"/>
  <c r="AM718" i="5"/>
  <c r="AL718" i="5"/>
  <c r="AK718" i="5"/>
  <c r="AJ718" i="5"/>
  <c r="AI718" i="5"/>
  <c r="AH718" i="5"/>
  <c r="AG718" i="5"/>
  <c r="AF718" i="5"/>
  <c r="AE718" i="5"/>
  <c r="AD718" i="5"/>
  <c r="AC718" i="5"/>
  <c r="AB718" i="5"/>
  <c r="AA718" i="5"/>
  <c r="Z718" i="5"/>
  <c r="Y718" i="5"/>
  <c r="X718" i="5"/>
  <c r="W718" i="5"/>
  <c r="V718" i="5"/>
  <c r="U718" i="5"/>
  <c r="T718" i="5"/>
  <c r="S718" i="5"/>
  <c r="R718" i="5"/>
  <c r="Q718" i="5"/>
  <c r="P718" i="5"/>
  <c r="O718" i="5"/>
  <c r="N718" i="5"/>
  <c r="M718" i="5"/>
  <c r="L718" i="5"/>
  <c r="K718" i="5"/>
  <c r="J718" i="5"/>
  <c r="I718" i="5"/>
  <c r="H718" i="5"/>
  <c r="G718" i="5"/>
  <c r="BX717" i="5"/>
  <c r="BW717" i="5"/>
  <c r="BV717" i="5"/>
  <c r="BU717" i="5"/>
  <c r="BS717" i="5"/>
  <c r="BR717" i="5"/>
  <c r="BQ717" i="5"/>
  <c r="BP717" i="5"/>
  <c r="BO717" i="5"/>
  <c r="BN717" i="5"/>
  <c r="BM717" i="5"/>
  <c r="BL717" i="5"/>
  <c r="BK717" i="5"/>
  <c r="BJ717" i="5"/>
  <c r="BI717" i="5"/>
  <c r="BH717" i="5"/>
  <c r="BG717" i="5"/>
  <c r="BF717" i="5"/>
  <c r="BE717" i="5"/>
  <c r="BD717" i="5"/>
  <c r="BC717" i="5"/>
  <c r="BB717" i="5"/>
  <c r="BA717" i="5"/>
  <c r="AZ717" i="5"/>
  <c r="AY717" i="5"/>
  <c r="AX717" i="5"/>
  <c r="AW717" i="5"/>
  <c r="AV717" i="5"/>
  <c r="AU717" i="5"/>
  <c r="AT717" i="5"/>
  <c r="AS717" i="5"/>
  <c r="AR717" i="5"/>
  <c r="AQ717" i="5"/>
  <c r="AP717" i="5"/>
  <c r="AO717" i="5"/>
  <c r="AN717" i="5"/>
  <c r="AM717" i="5"/>
  <c r="AL717" i="5"/>
  <c r="AK717" i="5"/>
  <c r="AJ717" i="5"/>
  <c r="AI717" i="5"/>
  <c r="AH717" i="5"/>
  <c r="AG717" i="5"/>
  <c r="AF717" i="5"/>
  <c r="AE717" i="5"/>
  <c r="AD717" i="5"/>
  <c r="AC717" i="5"/>
  <c r="AB717" i="5"/>
  <c r="AA717" i="5"/>
  <c r="Z717" i="5"/>
  <c r="Y717" i="5"/>
  <c r="X717" i="5"/>
  <c r="W717" i="5"/>
  <c r="V717" i="5"/>
  <c r="U717" i="5"/>
  <c r="T717" i="5"/>
  <c r="S717" i="5"/>
  <c r="R717" i="5"/>
  <c r="Q717" i="5"/>
  <c r="P717" i="5"/>
  <c r="O717" i="5"/>
  <c r="N717" i="5"/>
  <c r="M717" i="5"/>
  <c r="L717" i="5"/>
  <c r="K717" i="5"/>
  <c r="J717" i="5"/>
  <c r="I717" i="5"/>
  <c r="H717" i="5"/>
  <c r="G717" i="5"/>
  <c r="BX716" i="5"/>
  <c r="BW716" i="5"/>
  <c r="BV716" i="5"/>
  <c r="BU716" i="5"/>
  <c r="BS716" i="5"/>
  <c r="BR716" i="5"/>
  <c r="BQ716" i="5"/>
  <c r="BP716" i="5"/>
  <c r="BN716" i="5"/>
  <c r="BM716" i="5"/>
  <c r="BL716" i="5"/>
  <c r="BK716" i="5"/>
  <c r="BI716" i="5"/>
  <c r="BH716" i="5"/>
  <c r="BG716" i="5"/>
  <c r="BF716" i="5"/>
  <c r="BD716" i="5"/>
  <c r="BC716" i="5"/>
  <c r="BB716" i="5"/>
  <c r="BA716" i="5"/>
  <c r="AY716" i="5"/>
  <c r="AX716" i="5"/>
  <c r="AW716" i="5"/>
  <c r="AV716" i="5"/>
  <c r="AT716" i="5"/>
  <c r="AS716" i="5"/>
  <c r="AR716" i="5"/>
  <c r="AQ716" i="5"/>
  <c r="AO716" i="5"/>
  <c r="AN716" i="5"/>
  <c r="AM716" i="5"/>
  <c r="AL716" i="5"/>
  <c r="AJ716" i="5"/>
  <c r="AI716" i="5"/>
  <c r="AH716" i="5"/>
  <c r="AG716" i="5"/>
  <c r="AE716" i="5"/>
  <c r="AD716" i="5"/>
  <c r="AC716" i="5"/>
  <c r="AB716" i="5"/>
  <c r="Z716" i="5"/>
  <c r="Y716" i="5"/>
  <c r="X716" i="5"/>
  <c r="W716" i="5"/>
  <c r="U716" i="5"/>
  <c r="T716" i="5"/>
  <c r="S716" i="5"/>
  <c r="R716" i="5"/>
  <c r="P716" i="5"/>
  <c r="O716" i="5"/>
  <c r="N716" i="5"/>
  <c r="M716" i="5"/>
  <c r="K716" i="5"/>
  <c r="J716" i="5"/>
  <c r="I716" i="5"/>
  <c r="H716" i="5"/>
  <c r="CA715" i="5"/>
  <c r="BZ715" i="5"/>
  <c r="BX715" i="5"/>
  <c r="BW715" i="5"/>
  <c r="BV715" i="5"/>
  <c r="BU715" i="5"/>
  <c r="BT715" i="5"/>
  <c r="BS715" i="5"/>
  <c r="BR715" i="5"/>
  <c r="BQ715" i="5"/>
  <c r="BP715" i="5"/>
  <c r="BO715" i="5"/>
  <c r="BN715" i="5"/>
  <c r="BM715" i="5"/>
  <c r="BL715" i="5"/>
  <c r="BK715" i="5"/>
  <c r="BJ715" i="5"/>
  <c r="BI715" i="5"/>
  <c r="BH715" i="5"/>
  <c r="BG715" i="5"/>
  <c r="BF715" i="5"/>
  <c r="BE715" i="5"/>
  <c r="BD715" i="5"/>
  <c r="BC715" i="5"/>
  <c r="BB715" i="5"/>
  <c r="BA715" i="5"/>
  <c r="AZ715" i="5"/>
  <c r="AY715" i="5"/>
  <c r="AX715" i="5"/>
  <c r="AW715" i="5"/>
  <c r="AV715" i="5"/>
  <c r="AU715" i="5"/>
  <c r="AT715" i="5"/>
  <c r="AS715" i="5"/>
  <c r="AR715" i="5"/>
  <c r="AQ715" i="5"/>
  <c r="AP715" i="5"/>
  <c r="AO715" i="5"/>
  <c r="AN715" i="5"/>
  <c r="AM715" i="5"/>
  <c r="AL715" i="5"/>
  <c r="AK715" i="5"/>
  <c r="AJ715" i="5"/>
  <c r="AI715" i="5"/>
  <c r="AH715" i="5"/>
  <c r="AG715" i="5"/>
  <c r="AF715" i="5"/>
  <c r="AE715" i="5"/>
  <c r="AD715" i="5"/>
  <c r="AC715" i="5"/>
  <c r="AB715" i="5"/>
  <c r="AA715" i="5"/>
  <c r="Z715" i="5"/>
  <c r="Y715" i="5"/>
  <c r="X715" i="5"/>
  <c r="W715" i="5"/>
  <c r="V715" i="5"/>
  <c r="U715" i="5"/>
  <c r="T715" i="5"/>
  <c r="S715" i="5"/>
  <c r="R715" i="5"/>
  <c r="Q715" i="5"/>
  <c r="P715" i="5"/>
  <c r="O715" i="5"/>
  <c r="N715" i="5"/>
  <c r="M715" i="5"/>
  <c r="L715" i="5"/>
  <c r="K715" i="5"/>
  <c r="J715" i="5"/>
  <c r="I715" i="5"/>
  <c r="H715" i="5"/>
  <c r="G715" i="5"/>
  <c r="BX714" i="5"/>
  <c r="BW714" i="5"/>
  <c r="BV714" i="5"/>
  <c r="BU714" i="5"/>
  <c r="BS714" i="5"/>
  <c r="BR714" i="5"/>
  <c r="BQ714" i="5"/>
  <c r="BP714" i="5"/>
  <c r="BO714" i="5"/>
  <c r="BN714" i="5"/>
  <c r="BM714" i="5"/>
  <c r="BL714" i="5"/>
  <c r="BK714" i="5"/>
  <c r="BJ714" i="5"/>
  <c r="BI714" i="5"/>
  <c r="BH714" i="5"/>
  <c r="BG714" i="5"/>
  <c r="BF714" i="5"/>
  <c r="BE714" i="5"/>
  <c r="BD714" i="5"/>
  <c r="BC714" i="5"/>
  <c r="BB714" i="5"/>
  <c r="BA714" i="5"/>
  <c r="AZ714" i="5"/>
  <c r="AY714" i="5"/>
  <c r="AX714" i="5"/>
  <c r="AW714" i="5"/>
  <c r="AV714" i="5"/>
  <c r="AU714" i="5"/>
  <c r="AT714" i="5"/>
  <c r="AS714" i="5"/>
  <c r="AR714" i="5"/>
  <c r="AQ714" i="5"/>
  <c r="AP714" i="5"/>
  <c r="AO714" i="5"/>
  <c r="AN714" i="5"/>
  <c r="AM714" i="5"/>
  <c r="AL714" i="5"/>
  <c r="AK714" i="5"/>
  <c r="AJ714" i="5"/>
  <c r="AI714" i="5"/>
  <c r="AH714" i="5"/>
  <c r="AG714" i="5"/>
  <c r="AF714" i="5"/>
  <c r="AE714" i="5"/>
  <c r="AD714" i="5"/>
  <c r="AC714" i="5"/>
  <c r="AB714" i="5"/>
  <c r="AA714" i="5"/>
  <c r="Z714" i="5"/>
  <c r="Y714" i="5"/>
  <c r="X714" i="5"/>
  <c r="W714" i="5"/>
  <c r="V714" i="5"/>
  <c r="U714" i="5"/>
  <c r="T714" i="5"/>
  <c r="S714" i="5"/>
  <c r="R714" i="5"/>
  <c r="Q714" i="5"/>
  <c r="P714" i="5"/>
  <c r="O714" i="5"/>
  <c r="N714" i="5"/>
  <c r="M714" i="5"/>
  <c r="L714" i="5"/>
  <c r="K714" i="5"/>
  <c r="J714" i="5"/>
  <c r="I714" i="5"/>
  <c r="H714" i="5"/>
  <c r="G714" i="5"/>
  <c r="BX713" i="5"/>
  <c r="BW713" i="5"/>
  <c r="BV713" i="5"/>
  <c r="BU713" i="5"/>
  <c r="BS713" i="5"/>
  <c r="BR713" i="5"/>
  <c r="Y713" i="5"/>
  <c r="X713" i="5"/>
  <c r="W713" i="5"/>
  <c r="U713" i="5"/>
  <c r="T713" i="5"/>
  <c r="S713" i="5"/>
  <c r="R713" i="5"/>
  <c r="P713" i="5"/>
  <c r="O713" i="5"/>
  <c r="N713" i="5"/>
  <c r="K713" i="5"/>
  <c r="J713" i="5"/>
  <c r="I713" i="5"/>
  <c r="H713" i="5"/>
  <c r="CA712" i="5"/>
  <c r="BZ712" i="5"/>
  <c r="BX712" i="5"/>
  <c r="BW712" i="5"/>
  <c r="BV712" i="5"/>
  <c r="BU712" i="5"/>
  <c r="BT712" i="5"/>
  <c r="BS712" i="5"/>
  <c r="BR712" i="5"/>
  <c r="BQ712" i="5"/>
  <c r="BP712" i="5"/>
  <c r="BO712" i="5"/>
  <c r="BN712" i="5"/>
  <c r="BM712" i="5"/>
  <c r="BL712" i="5"/>
  <c r="BK712" i="5"/>
  <c r="BJ712" i="5"/>
  <c r="BI712" i="5"/>
  <c r="BH712" i="5"/>
  <c r="BG712" i="5"/>
  <c r="BF712" i="5"/>
  <c r="BE712" i="5"/>
  <c r="BD712" i="5"/>
  <c r="BC712" i="5"/>
  <c r="BB712" i="5"/>
  <c r="BA712" i="5"/>
  <c r="AZ712" i="5"/>
  <c r="AY712" i="5"/>
  <c r="AX712" i="5"/>
  <c r="AW712" i="5"/>
  <c r="AV712" i="5"/>
  <c r="AU712" i="5"/>
  <c r="AT712" i="5"/>
  <c r="AS712" i="5"/>
  <c r="AR712" i="5"/>
  <c r="AQ712" i="5"/>
  <c r="AP712" i="5"/>
  <c r="AO712" i="5"/>
  <c r="AN712" i="5"/>
  <c r="AM712" i="5"/>
  <c r="AL712" i="5"/>
  <c r="AK712" i="5"/>
  <c r="AJ712" i="5"/>
  <c r="AI712" i="5"/>
  <c r="AH712" i="5"/>
  <c r="AG712" i="5"/>
  <c r="AF712" i="5"/>
  <c r="AE712" i="5"/>
  <c r="AD712" i="5"/>
  <c r="AC712" i="5"/>
  <c r="AB712" i="5"/>
  <c r="AA712" i="5"/>
  <c r="Z712" i="5"/>
  <c r="Y712" i="5"/>
  <c r="X712" i="5"/>
  <c r="W712" i="5"/>
  <c r="V712" i="5"/>
  <c r="U712" i="5"/>
  <c r="T712" i="5"/>
  <c r="S712" i="5"/>
  <c r="R712" i="5"/>
  <c r="Q712" i="5"/>
  <c r="P712" i="5"/>
  <c r="O712" i="5"/>
  <c r="N712" i="5"/>
  <c r="M712" i="5"/>
  <c r="L712" i="5"/>
  <c r="K712" i="5"/>
  <c r="J712" i="5"/>
  <c r="I712" i="5"/>
  <c r="H712" i="5"/>
  <c r="G712" i="5"/>
  <c r="BX711" i="5"/>
  <c r="BW711" i="5"/>
  <c r="BV711" i="5"/>
  <c r="BU711" i="5"/>
  <c r="BT711" i="5"/>
  <c r="BS711" i="5"/>
  <c r="BR711" i="5"/>
  <c r="BQ711" i="5"/>
  <c r="BP711" i="5"/>
  <c r="BO711" i="5"/>
  <c r="BN711" i="5"/>
  <c r="BM711" i="5"/>
  <c r="BL711" i="5"/>
  <c r="BK711" i="5"/>
  <c r="BJ711" i="5"/>
  <c r="BI711" i="5"/>
  <c r="BH711" i="5"/>
  <c r="BG711" i="5"/>
  <c r="BF711" i="5"/>
  <c r="BE711" i="5"/>
  <c r="BD711" i="5"/>
  <c r="BC711" i="5"/>
  <c r="BB711" i="5"/>
  <c r="BA711" i="5"/>
  <c r="AZ711" i="5"/>
  <c r="AY711" i="5"/>
  <c r="AX711" i="5"/>
  <c r="AW711" i="5"/>
  <c r="AV711" i="5"/>
  <c r="AU711" i="5"/>
  <c r="AT711" i="5"/>
  <c r="AS711" i="5"/>
  <c r="AR711" i="5"/>
  <c r="AQ711" i="5"/>
  <c r="AP711" i="5"/>
  <c r="AO711" i="5"/>
  <c r="AN711" i="5"/>
  <c r="AM711" i="5"/>
  <c r="AL711" i="5"/>
  <c r="AK711" i="5"/>
  <c r="AJ711" i="5"/>
  <c r="AI711" i="5"/>
  <c r="AH711" i="5"/>
  <c r="AG711" i="5"/>
  <c r="AF711" i="5"/>
  <c r="AE711" i="5"/>
  <c r="AD711" i="5"/>
  <c r="AC711" i="5"/>
  <c r="AB711" i="5"/>
  <c r="AA711" i="5"/>
  <c r="Z711" i="5"/>
  <c r="Y711" i="5"/>
  <c r="X711" i="5"/>
  <c r="W711" i="5"/>
  <c r="V711" i="5"/>
  <c r="U711" i="5"/>
  <c r="T711" i="5"/>
  <c r="S711" i="5"/>
  <c r="R711" i="5"/>
  <c r="Q711" i="5"/>
  <c r="P711" i="5"/>
  <c r="O711" i="5"/>
  <c r="N711" i="5"/>
  <c r="M711" i="5"/>
  <c r="L711" i="5"/>
  <c r="K711" i="5"/>
  <c r="J711" i="5"/>
  <c r="I711" i="5"/>
  <c r="H711" i="5"/>
  <c r="G711" i="5"/>
  <c r="BX710" i="5"/>
  <c r="BW710" i="5"/>
  <c r="BV710" i="5"/>
  <c r="BU710" i="5"/>
  <c r="BS710" i="5"/>
  <c r="BR710" i="5"/>
  <c r="BQ710" i="5"/>
  <c r="BP710" i="5"/>
  <c r="BO710" i="5"/>
  <c r="BN710" i="5"/>
  <c r="BM710" i="5"/>
  <c r="BL710" i="5"/>
  <c r="BK710" i="5"/>
  <c r="BJ710" i="5"/>
  <c r="BI710" i="5"/>
  <c r="BH710" i="5"/>
  <c r="BG710" i="5"/>
  <c r="BF710" i="5"/>
  <c r="BE710" i="5"/>
  <c r="BD710" i="5"/>
  <c r="BC710" i="5"/>
  <c r="BB710" i="5"/>
  <c r="BA710" i="5"/>
  <c r="AZ710" i="5"/>
  <c r="AY710" i="5"/>
  <c r="AX710" i="5"/>
  <c r="AW710" i="5"/>
  <c r="AV710" i="5"/>
  <c r="AU710" i="5"/>
  <c r="AT710" i="5"/>
  <c r="AS710" i="5"/>
  <c r="AR710" i="5"/>
  <c r="AQ710" i="5"/>
  <c r="AP710" i="5"/>
  <c r="AO710" i="5"/>
  <c r="AN710" i="5"/>
  <c r="AM710" i="5"/>
  <c r="AL710" i="5"/>
  <c r="AK710" i="5"/>
  <c r="AJ710" i="5"/>
  <c r="AI710" i="5"/>
  <c r="AH710" i="5"/>
  <c r="AG710" i="5"/>
  <c r="AF710" i="5"/>
  <c r="AE710" i="5"/>
  <c r="AD710" i="5"/>
  <c r="AC710" i="5"/>
  <c r="AB710" i="5"/>
  <c r="AA710" i="5"/>
  <c r="Z710" i="5"/>
  <c r="Y710" i="5"/>
  <c r="X710" i="5"/>
  <c r="W710" i="5"/>
  <c r="V710" i="5"/>
  <c r="U710" i="5"/>
  <c r="T710" i="5"/>
  <c r="S710" i="5"/>
  <c r="R710" i="5"/>
  <c r="Q710" i="5"/>
  <c r="P710" i="5"/>
  <c r="O710" i="5"/>
  <c r="N710" i="5"/>
  <c r="M710" i="5"/>
  <c r="L710" i="5"/>
  <c r="K710" i="5"/>
  <c r="J710" i="5"/>
  <c r="I710" i="5"/>
  <c r="H710" i="5"/>
  <c r="G710" i="5"/>
  <c r="BX709" i="5"/>
  <c r="BW709" i="5"/>
  <c r="BV709" i="5"/>
  <c r="BU709" i="5"/>
  <c r="BS709" i="5"/>
  <c r="BR709" i="5"/>
  <c r="BQ709" i="5"/>
  <c r="BP709" i="5"/>
  <c r="BN709" i="5"/>
  <c r="BM709" i="5"/>
  <c r="BL709" i="5"/>
  <c r="BK709" i="5"/>
  <c r="BI709" i="5"/>
  <c r="BH709" i="5"/>
  <c r="BG709" i="5"/>
  <c r="BF709" i="5"/>
  <c r="BD709" i="5"/>
  <c r="BC709" i="5"/>
  <c r="BB709" i="5"/>
  <c r="BA709" i="5"/>
  <c r="AY709" i="5"/>
  <c r="AX709" i="5"/>
  <c r="AW709" i="5"/>
  <c r="AV709" i="5"/>
  <c r="AT709" i="5"/>
  <c r="AS709" i="5"/>
  <c r="AR709" i="5"/>
  <c r="AQ709" i="5"/>
  <c r="AO709" i="5"/>
  <c r="AN709" i="5"/>
  <c r="AM709" i="5"/>
  <c r="AL709" i="5"/>
  <c r="AJ709" i="5"/>
  <c r="AI709" i="5"/>
  <c r="AH709" i="5"/>
  <c r="AG709" i="5"/>
  <c r="AE709" i="5"/>
  <c r="AD709" i="5"/>
  <c r="AC709" i="5"/>
  <c r="AB709" i="5"/>
  <c r="Z709" i="5"/>
  <c r="Y709" i="5"/>
  <c r="X709" i="5"/>
  <c r="W709" i="5"/>
  <c r="U709" i="5"/>
  <c r="T709" i="5"/>
  <c r="S709" i="5"/>
  <c r="R709" i="5"/>
  <c r="P709" i="5"/>
  <c r="O709" i="5"/>
  <c r="N709" i="5"/>
  <c r="M709" i="5"/>
  <c r="K709" i="5"/>
  <c r="J709" i="5"/>
  <c r="I709" i="5"/>
  <c r="H709" i="5"/>
  <c r="CA708" i="5"/>
  <c r="BZ708" i="5"/>
  <c r="BX708" i="5"/>
  <c r="BW708" i="5"/>
  <c r="BV708" i="5"/>
  <c r="BU708" i="5"/>
  <c r="BT708" i="5"/>
  <c r="BS708" i="5"/>
  <c r="BR708" i="5"/>
  <c r="BQ708" i="5"/>
  <c r="BP708" i="5"/>
  <c r="BO708" i="5"/>
  <c r="BN708" i="5"/>
  <c r="BM708" i="5"/>
  <c r="BL708" i="5"/>
  <c r="BK708" i="5"/>
  <c r="BJ708" i="5"/>
  <c r="BI708" i="5"/>
  <c r="BH708" i="5"/>
  <c r="BG708" i="5"/>
  <c r="BF708" i="5"/>
  <c r="BE708" i="5"/>
  <c r="BD708" i="5"/>
  <c r="BC708" i="5"/>
  <c r="BB708" i="5"/>
  <c r="BA708" i="5"/>
  <c r="AZ708" i="5"/>
  <c r="AY708" i="5"/>
  <c r="AX708" i="5"/>
  <c r="AW708" i="5"/>
  <c r="AV708" i="5"/>
  <c r="AU708" i="5"/>
  <c r="AT708" i="5"/>
  <c r="AS708" i="5"/>
  <c r="AR708" i="5"/>
  <c r="AQ708" i="5"/>
  <c r="AP708" i="5"/>
  <c r="AO708" i="5"/>
  <c r="AN708" i="5"/>
  <c r="AM708" i="5"/>
  <c r="AL708" i="5"/>
  <c r="AK708" i="5"/>
  <c r="AJ708" i="5"/>
  <c r="AI708" i="5"/>
  <c r="AH708" i="5"/>
  <c r="AG708" i="5"/>
  <c r="AF708" i="5"/>
  <c r="AE708" i="5"/>
  <c r="AD708" i="5"/>
  <c r="AC708" i="5"/>
  <c r="AB708" i="5"/>
  <c r="AA708" i="5"/>
  <c r="Z708" i="5"/>
  <c r="Y708" i="5"/>
  <c r="X708" i="5"/>
  <c r="W708" i="5"/>
  <c r="V708" i="5"/>
  <c r="U708" i="5"/>
  <c r="T708" i="5"/>
  <c r="S708" i="5"/>
  <c r="R708" i="5"/>
  <c r="Q708" i="5"/>
  <c r="P708" i="5"/>
  <c r="O708" i="5"/>
  <c r="N708" i="5"/>
  <c r="M708" i="5"/>
  <c r="L708" i="5"/>
  <c r="K708" i="5"/>
  <c r="J708" i="5"/>
  <c r="I708" i="5"/>
  <c r="H708" i="5"/>
  <c r="G708" i="5"/>
  <c r="BX707" i="5"/>
  <c r="BW707" i="5"/>
  <c r="BV707" i="5"/>
  <c r="BU707" i="5"/>
  <c r="BT707" i="5"/>
  <c r="BS707" i="5"/>
  <c r="BR707" i="5"/>
  <c r="BQ707" i="5"/>
  <c r="BP707" i="5"/>
  <c r="BO707" i="5"/>
  <c r="BN707" i="5"/>
  <c r="BM707" i="5"/>
  <c r="BL707" i="5"/>
  <c r="BK707" i="5"/>
  <c r="BJ707" i="5"/>
  <c r="BI707" i="5"/>
  <c r="BH707" i="5"/>
  <c r="BG707" i="5"/>
  <c r="BF707" i="5"/>
  <c r="BE707" i="5"/>
  <c r="BD707" i="5"/>
  <c r="BC707" i="5"/>
  <c r="BB707" i="5"/>
  <c r="BA707" i="5"/>
  <c r="AZ707" i="5"/>
  <c r="AY707" i="5"/>
  <c r="AX707" i="5"/>
  <c r="AW707" i="5"/>
  <c r="AV707" i="5"/>
  <c r="AU707" i="5"/>
  <c r="AT707" i="5"/>
  <c r="AS707" i="5"/>
  <c r="AR707" i="5"/>
  <c r="AQ707" i="5"/>
  <c r="AP707" i="5"/>
  <c r="AO707" i="5"/>
  <c r="AN707" i="5"/>
  <c r="AM707" i="5"/>
  <c r="AL707" i="5"/>
  <c r="AK707" i="5"/>
  <c r="AJ707" i="5"/>
  <c r="AI707" i="5"/>
  <c r="AH707" i="5"/>
  <c r="AG707" i="5"/>
  <c r="AF707" i="5"/>
  <c r="AE707" i="5"/>
  <c r="AD707" i="5"/>
  <c r="AC707" i="5"/>
  <c r="AB707" i="5"/>
  <c r="AA707" i="5"/>
  <c r="Z707" i="5"/>
  <c r="Y707" i="5"/>
  <c r="X707" i="5"/>
  <c r="W707" i="5"/>
  <c r="V707" i="5"/>
  <c r="U707" i="5"/>
  <c r="T707" i="5"/>
  <c r="S707" i="5"/>
  <c r="R707" i="5"/>
  <c r="Q707" i="5"/>
  <c r="P707" i="5"/>
  <c r="O707" i="5"/>
  <c r="N707" i="5"/>
  <c r="M707" i="5"/>
  <c r="L707" i="5"/>
  <c r="K707" i="5"/>
  <c r="J707" i="5"/>
  <c r="I707" i="5"/>
  <c r="H707" i="5"/>
  <c r="G707" i="5"/>
  <c r="BX706" i="5"/>
  <c r="BW706" i="5"/>
  <c r="BV706" i="5"/>
  <c r="BU706" i="5"/>
  <c r="BS706" i="5"/>
  <c r="BR706" i="5"/>
  <c r="BQ706" i="5"/>
  <c r="BP706" i="5"/>
  <c r="BN706" i="5"/>
  <c r="BM706" i="5"/>
  <c r="BL706" i="5"/>
  <c r="BK706" i="5"/>
  <c r="BI706" i="5"/>
  <c r="BH706" i="5"/>
  <c r="BG706" i="5"/>
  <c r="BF706" i="5"/>
  <c r="BD706" i="5"/>
  <c r="BC706" i="5"/>
  <c r="BB706" i="5"/>
  <c r="BA706" i="5"/>
  <c r="AY706" i="5"/>
  <c r="AX706" i="5"/>
  <c r="AW706" i="5"/>
  <c r="AV706" i="5"/>
  <c r="AT706" i="5"/>
  <c r="AS706" i="5"/>
  <c r="AR706" i="5"/>
  <c r="AQ706" i="5"/>
  <c r="AO706" i="5"/>
  <c r="AN706" i="5"/>
  <c r="AM706" i="5"/>
  <c r="AL706" i="5"/>
  <c r="AJ706" i="5"/>
  <c r="AI706" i="5"/>
  <c r="AH706" i="5"/>
  <c r="AG706" i="5"/>
  <c r="AE706" i="5"/>
  <c r="AD706" i="5"/>
  <c r="AC706" i="5"/>
  <c r="AB706" i="5"/>
  <c r="Z706" i="5"/>
  <c r="Y706" i="5"/>
  <c r="X706" i="5"/>
  <c r="W706" i="5"/>
  <c r="U706" i="5"/>
  <c r="T706" i="5"/>
  <c r="S706" i="5"/>
  <c r="R706" i="5"/>
  <c r="P706" i="5"/>
  <c r="O706" i="5"/>
  <c r="N706" i="5"/>
  <c r="M706" i="5"/>
  <c r="K706" i="5"/>
  <c r="J706" i="5"/>
  <c r="I706" i="5"/>
  <c r="H706" i="5"/>
  <c r="BX705" i="5"/>
  <c r="BW705" i="5"/>
  <c r="BV705" i="5"/>
  <c r="BU705" i="5"/>
  <c r="BS705" i="5"/>
  <c r="BR705" i="5"/>
  <c r="BQ705" i="5"/>
  <c r="BP705" i="5"/>
  <c r="BN705" i="5"/>
  <c r="BM705" i="5"/>
  <c r="BL705" i="5"/>
  <c r="BK705" i="5"/>
  <c r="BI705" i="5"/>
  <c r="BH705" i="5"/>
  <c r="BG705" i="5"/>
  <c r="BF705" i="5"/>
  <c r="BD705" i="5"/>
  <c r="BC705" i="5"/>
  <c r="BB705" i="5"/>
  <c r="BA705" i="5"/>
  <c r="AY705" i="5"/>
  <c r="AX705" i="5"/>
  <c r="AW705" i="5"/>
  <c r="AV705" i="5"/>
  <c r="AT705" i="5"/>
  <c r="AS705" i="5"/>
  <c r="AR705" i="5"/>
  <c r="AQ705" i="5"/>
  <c r="AO705" i="5"/>
  <c r="AN705" i="5"/>
  <c r="AM705" i="5"/>
  <c r="AL705" i="5"/>
  <c r="AJ705" i="5"/>
  <c r="AI705" i="5"/>
  <c r="AH705" i="5"/>
  <c r="AG705" i="5"/>
  <c r="AE705" i="5"/>
  <c r="AD705" i="5"/>
  <c r="AC705" i="5"/>
  <c r="AB705" i="5"/>
  <c r="Z705" i="5"/>
  <c r="Y705" i="5"/>
  <c r="X705" i="5"/>
  <c r="W705" i="5"/>
  <c r="U705" i="5"/>
  <c r="T705" i="5"/>
  <c r="S705" i="5"/>
  <c r="R705" i="5"/>
  <c r="P705" i="5"/>
  <c r="O705" i="5"/>
  <c r="N705" i="5"/>
  <c r="M705" i="5"/>
  <c r="K705" i="5"/>
  <c r="J705" i="5"/>
  <c r="I705" i="5"/>
  <c r="H705" i="5"/>
  <c r="CA704" i="5"/>
  <c r="BZ704" i="5"/>
  <c r="BX704" i="5"/>
  <c r="BW704" i="5"/>
  <c r="BV704" i="5"/>
  <c r="BU704" i="5"/>
  <c r="BT704" i="5"/>
  <c r="BS704" i="5"/>
  <c r="BR704" i="5"/>
  <c r="BQ704" i="5"/>
  <c r="BP704" i="5"/>
  <c r="BO704" i="5"/>
  <c r="BN704" i="5"/>
  <c r="BM704" i="5"/>
  <c r="BL704" i="5"/>
  <c r="BK704" i="5"/>
  <c r="BJ704" i="5"/>
  <c r="BI704" i="5"/>
  <c r="BH704" i="5"/>
  <c r="BG704" i="5"/>
  <c r="BF704" i="5"/>
  <c r="BE704" i="5"/>
  <c r="BD704" i="5"/>
  <c r="BC704" i="5"/>
  <c r="BB704" i="5"/>
  <c r="BA704" i="5"/>
  <c r="AZ704" i="5"/>
  <c r="AY704" i="5"/>
  <c r="AX704" i="5"/>
  <c r="AW704" i="5"/>
  <c r="AV704" i="5"/>
  <c r="AU704" i="5"/>
  <c r="AT704" i="5"/>
  <c r="AS704" i="5"/>
  <c r="AR704" i="5"/>
  <c r="AQ704" i="5"/>
  <c r="AP704" i="5"/>
  <c r="AO704" i="5"/>
  <c r="AN704" i="5"/>
  <c r="AM704" i="5"/>
  <c r="AL704" i="5"/>
  <c r="AK704" i="5"/>
  <c r="AJ704" i="5"/>
  <c r="AI704" i="5"/>
  <c r="AH704" i="5"/>
  <c r="AG704" i="5"/>
  <c r="AF704" i="5"/>
  <c r="AE704" i="5"/>
  <c r="AD704" i="5"/>
  <c r="AC704" i="5"/>
  <c r="AB704" i="5"/>
  <c r="AA704" i="5"/>
  <c r="Z704" i="5"/>
  <c r="Y704" i="5"/>
  <c r="X704" i="5"/>
  <c r="W704" i="5"/>
  <c r="V704" i="5"/>
  <c r="U704" i="5"/>
  <c r="T704" i="5"/>
  <c r="S704" i="5"/>
  <c r="R704" i="5"/>
  <c r="Q704" i="5"/>
  <c r="P704" i="5"/>
  <c r="O704" i="5"/>
  <c r="N704" i="5"/>
  <c r="M704" i="5"/>
  <c r="L704" i="5"/>
  <c r="K704" i="5"/>
  <c r="J704" i="5"/>
  <c r="I704" i="5"/>
  <c r="H704" i="5"/>
  <c r="G704" i="5"/>
  <c r="BX703" i="5"/>
  <c r="BW703" i="5"/>
  <c r="BV703" i="5"/>
  <c r="BU703" i="5"/>
  <c r="BS703" i="5"/>
  <c r="BR703" i="5"/>
  <c r="BQ703" i="5"/>
  <c r="BP703" i="5"/>
  <c r="BO703" i="5"/>
  <c r="BN703" i="5"/>
  <c r="BM703" i="5"/>
  <c r="BL703" i="5"/>
  <c r="BK703" i="5"/>
  <c r="BJ703" i="5"/>
  <c r="BI703" i="5"/>
  <c r="BH703" i="5"/>
  <c r="BG703" i="5"/>
  <c r="BF703" i="5"/>
  <c r="BE703" i="5"/>
  <c r="BD703" i="5"/>
  <c r="BC703" i="5"/>
  <c r="BB703" i="5"/>
  <c r="BA703" i="5"/>
  <c r="AZ703" i="5"/>
  <c r="AY703" i="5"/>
  <c r="AX703" i="5"/>
  <c r="AW703" i="5"/>
  <c r="AV703" i="5"/>
  <c r="AU703" i="5"/>
  <c r="AT703" i="5"/>
  <c r="AS703" i="5"/>
  <c r="AR703" i="5"/>
  <c r="AQ703" i="5"/>
  <c r="AP703" i="5"/>
  <c r="AO703" i="5"/>
  <c r="AN703" i="5"/>
  <c r="AM703" i="5"/>
  <c r="AL703" i="5"/>
  <c r="AK703" i="5"/>
  <c r="AJ703" i="5"/>
  <c r="AI703" i="5"/>
  <c r="AH703" i="5"/>
  <c r="AG703" i="5"/>
  <c r="AF703" i="5"/>
  <c r="AE703" i="5"/>
  <c r="AD703" i="5"/>
  <c r="AC703" i="5"/>
  <c r="AB703" i="5"/>
  <c r="AA703" i="5"/>
  <c r="Z703" i="5"/>
  <c r="Y703" i="5"/>
  <c r="X703" i="5"/>
  <c r="W703" i="5"/>
  <c r="V703" i="5"/>
  <c r="U703" i="5"/>
  <c r="T703" i="5"/>
  <c r="S703" i="5"/>
  <c r="R703" i="5"/>
  <c r="Q703" i="5"/>
  <c r="P703" i="5"/>
  <c r="O703" i="5"/>
  <c r="N703" i="5"/>
  <c r="M703" i="5"/>
  <c r="L703" i="5"/>
  <c r="K703" i="5"/>
  <c r="J703" i="5"/>
  <c r="I703" i="5"/>
  <c r="H703" i="5"/>
  <c r="G703" i="5"/>
  <c r="BX702" i="5"/>
  <c r="BW702" i="5"/>
  <c r="BV702" i="5"/>
  <c r="BU702" i="5"/>
  <c r="BS702" i="5"/>
  <c r="BR702" i="5"/>
  <c r="BQ702" i="5"/>
  <c r="BP702" i="5"/>
  <c r="BN702" i="5"/>
  <c r="BM702" i="5"/>
  <c r="BL702" i="5"/>
  <c r="BK702" i="5"/>
  <c r="BI702" i="5"/>
  <c r="BH702" i="5"/>
  <c r="BG702" i="5"/>
  <c r="BF702" i="5"/>
  <c r="BD702" i="5"/>
  <c r="BC702" i="5"/>
  <c r="BB702" i="5"/>
  <c r="BA702" i="5"/>
  <c r="AY702" i="5"/>
  <c r="AX702" i="5"/>
  <c r="AW702" i="5"/>
  <c r="AV702" i="5"/>
  <c r="AT702" i="5"/>
  <c r="AS702" i="5"/>
  <c r="AR702" i="5"/>
  <c r="AQ702" i="5"/>
  <c r="AO702" i="5"/>
  <c r="AN702" i="5"/>
  <c r="AM702" i="5"/>
  <c r="AL702" i="5"/>
  <c r="AJ702" i="5"/>
  <c r="AI702" i="5"/>
  <c r="AH702" i="5"/>
  <c r="AG702" i="5"/>
  <c r="AE702" i="5"/>
  <c r="AD702" i="5"/>
  <c r="AC702" i="5"/>
  <c r="AB702" i="5"/>
  <c r="Z702" i="5"/>
  <c r="Y702" i="5"/>
  <c r="X702" i="5"/>
  <c r="W702" i="5"/>
  <c r="U702" i="5"/>
  <c r="T702" i="5"/>
  <c r="S702" i="5"/>
  <c r="R702" i="5"/>
  <c r="P702" i="5"/>
  <c r="O702" i="5"/>
  <c r="N702" i="5"/>
  <c r="M702" i="5"/>
  <c r="K702" i="5"/>
  <c r="J702" i="5"/>
  <c r="I702" i="5"/>
  <c r="H702" i="5"/>
  <c r="CA701" i="5"/>
  <c r="BZ701" i="5"/>
  <c r="BX701" i="5"/>
  <c r="BW701" i="5"/>
  <c r="BV701" i="5"/>
  <c r="BU701" i="5"/>
  <c r="BT701" i="5"/>
  <c r="BS701" i="5"/>
  <c r="BR701" i="5"/>
  <c r="BQ701" i="5"/>
  <c r="BP701" i="5"/>
  <c r="BO701" i="5"/>
  <c r="BN701" i="5"/>
  <c r="BM701" i="5"/>
  <c r="BL701" i="5"/>
  <c r="BK701" i="5"/>
  <c r="BJ701" i="5"/>
  <c r="BI701" i="5"/>
  <c r="BH701" i="5"/>
  <c r="BG701" i="5"/>
  <c r="BF701" i="5"/>
  <c r="BE701" i="5"/>
  <c r="BD701" i="5"/>
  <c r="BC701" i="5"/>
  <c r="BB701" i="5"/>
  <c r="BA701" i="5"/>
  <c r="AZ701" i="5"/>
  <c r="AY701" i="5"/>
  <c r="AX701" i="5"/>
  <c r="AW701" i="5"/>
  <c r="AV701" i="5"/>
  <c r="AU701" i="5"/>
  <c r="AT701" i="5"/>
  <c r="AS701" i="5"/>
  <c r="AR701" i="5"/>
  <c r="AQ701" i="5"/>
  <c r="AP701" i="5"/>
  <c r="AO701" i="5"/>
  <c r="AN701" i="5"/>
  <c r="AM701" i="5"/>
  <c r="AL701" i="5"/>
  <c r="AK701" i="5"/>
  <c r="AJ701" i="5"/>
  <c r="AI701" i="5"/>
  <c r="AH701" i="5"/>
  <c r="AG701" i="5"/>
  <c r="AF701" i="5"/>
  <c r="AE701" i="5"/>
  <c r="AD701" i="5"/>
  <c r="AC701" i="5"/>
  <c r="AB701" i="5"/>
  <c r="AA701" i="5"/>
  <c r="Z701" i="5"/>
  <c r="Y701" i="5"/>
  <c r="X701" i="5"/>
  <c r="W701" i="5"/>
  <c r="V701" i="5"/>
  <c r="U701" i="5"/>
  <c r="T701" i="5"/>
  <c r="S701" i="5"/>
  <c r="R701" i="5"/>
  <c r="Q701" i="5"/>
  <c r="P701" i="5"/>
  <c r="O701" i="5"/>
  <c r="N701" i="5"/>
  <c r="M701" i="5"/>
  <c r="L701" i="5"/>
  <c r="K701" i="5"/>
  <c r="J701" i="5"/>
  <c r="I701" i="5"/>
  <c r="H701" i="5"/>
  <c r="G701" i="5"/>
  <c r="BX700" i="5"/>
  <c r="BW700" i="5"/>
  <c r="BV700" i="5"/>
  <c r="BU700" i="5"/>
  <c r="BS700" i="5"/>
  <c r="BR700" i="5"/>
  <c r="BQ700" i="5"/>
  <c r="BP700" i="5"/>
  <c r="BO700" i="5"/>
  <c r="BN700" i="5"/>
  <c r="BM700" i="5"/>
  <c r="BL700" i="5"/>
  <c r="BK700" i="5"/>
  <c r="BJ700" i="5"/>
  <c r="BI700" i="5"/>
  <c r="BH700" i="5"/>
  <c r="BG700" i="5"/>
  <c r="BF700" i="5"/>
  <c r="BE700" i="5"/>
  <c r="BD700" i="5"/>
  <c r="BC700" i="5"/>
  <c r="BB700" i="5"/>
  <c r="BA700" i="5"/>
  <c r="AZ700" i="5"/>
  <c r="AY700" i="5"/>
  <c r="AX700" i="5"/>
  <c r="AW700" i="5"/>
  <c r="AV700" i="5"/>
  <c r="AU700" i="5"/>
  <c r="AT700" i="5"/>
  <c r="AS700" i="5"/>
  <c r="AR700" i="5"/>
  <c r="AQ700" i="5"/>
  <c r="AP700" i="5"/>
  <c r="AO700" i="5"/>
  <c r="AN700" i="5"/>
  <c r="AM700" i="5"/>
  <c r="AL700" i="5"/>
  <c r="AK700" i="5"/>
  <c r="AJ700" i="5"/>
  <c r="AI700" i="5"/>
  <c r="AH700" i="5"/>
  <c r="AG700" i="5"/>
  <c r="AF700" i="5"/>
  <c r="AE700" i="5"/>
  <c r="AD700" i="5"/>
  <c r="AC700" i="5"/>
  <c r="AB700" i="5"/>
  <c r="AA700" i="5"/>
  <c r="Z700" i="5"/>
  <c r="Y700" i="5"/>
  <c r="X700" i="5"/>
  <c r="W700" i="5"/>
  <c r="V700" i="5"/>
  <c r="U700" i="5"/>
  <c r="T700" i="5"/>
  <c r="S700" i="5"/>
  <c r="R700" i="5"/>
  <c r="Q700" i="5"/>
  <c r="P700" i="5"/>
  <c r="O700" i="5"/>
  <c r="N700" i="5"/>
  <c r="M700" i="5"/>
  <c r="L700" i="5"/>
  <c r="K700" i="5"/>
  <c r="J700" i="5"/>
  <c r="I700" i="5"/>
  <c r="H700" i="5"/>
  <c r="G700" i="5"/>
  <c r="BX699" i="5"/>
  <c r="BW699" i="5"/>
  <c r="BV699" i="5"/>
  <c r="BU699" i="5"/>
  <c r="BS699" i="5"/>
  <c r="BR699" i="5"/>
  <c r="BQ699" i="5"/>
  <c r="BP699" i="5"/>
  <c r="BN699" i="5"/>
  <c r="BM699" i="5"/>
  <c r="BL699" i="5"/>
  <c r="BK699" i="5"/>
  <c r="BI699" i="5"/>
  <c r="BH699" i="5"/>
  <c r="BG699" i="5"/>
  <c r="BF699" i="5"/>
  <c r="BD699" i="5"/>
  <c r="BC699" i="5"/>
  <c r="BB699" i="5"/>
  <c r="BA699" i="5"/>
  <c r="AY699" i="5"/>
  <c r="AX699" i="5"/>
  <c r="AW699" i="5"/>
  <c r="AV699" i="5"/>
  <c r="AT699" i="5"/>
  <c r="AS699" i="5"/>
  <c r="AR699" i="5"/>
  <c r="AQ699" i="5"/>
  <c r="AO699" i="5"/>
  <c r="AN699" i="5"/>
  <c r="AM699" i="5"/>
  <c r="AL699" i="5"/>
  <c r="AJ699" i="5"/>
  <c r="AI699" i="5"/>
  <c r="AH699" i="5"/>
  <c r="AG699" i="5"/>
  <c r="AE699" i="5"/>
  <c r="AD699" i="5"/>
  <c r="AC699" i="5"/>
  <c r="AB699" i="5"/>
  <c r="Z699" i="5"/>
  <c r="Y699" i="5"/>
  <c r="X699" i="5"/>
  <c r="W699" i="5"/>
  <c r="U699" i="5"/>
  <c r="T699" i="5"/>
  <c r="S699" i="5"/>
  <c r="R699" i="5"/>
  <c r="P699" i="5"/>
  <c r="O699" i="5"/>
  <c r="N699" i="5"/>
  <c r="K699" i="5"/>
  <c r="J699" i="5"/>
  <c r="I699" i="5"/>
  <c r="H699" i="5"/>
  <c r="CA698" i="5"/>
  <c r="BZ698" i="5"/>
  <c r="BX698" i="5"/>
  <c r="BW698" i="5"/>
  <c r="BV698" i="5"/>
  <c r="BU698" i="5"/>
  <c r="BT698" i="5"/>
  <c r="BS698" i="5"/>
  <c r="BR698" i="5"/>
  <c r="BQ698" i="5"/>
  <c r="BP698" i="5"/>
  <c r="BO698" i="5"/>
  <c r="BN698" i="5"/>
  <c r="BM698" i="5"/>
  <c r="BL698" i="5"/>
  <c r="BK698" i="5"/>
  <c r="BJ698" i="5"/>
  <c r="BI698" i="5"/>
  <c r="BH698" i="5"/>
  <c r="BG698" i="5"/>
  <c r="BF698" i="5"/>
  <c r="BE698" i="5"/>
  <c r="BD698" i="5"/>
  <c r="BC698" i="5"/>
  <c r="BB698" i="5"/>
  <c r="BA698" i="5"/>
  <c r="AZ698" i="5"/>
  <c r="AY698" i="5"/>
  <c r="AX698" i="5"/>
  <c r="AW698" i="5"/>
  <c r="AV698" i="5"/>
  <c r="AU698" i="5"/>
  <c r="AT698" i="5"/>
  <c r="AS698" i="5"/>
  <c r="AR698" i="5"/>
  <c r="AQ698" i="5"/>
  <c r="AP698" i="5"/>
  <c r="AO698" i="5"/>
  <c r="AN698" i="5"/>
  <c r="AM698" i="5"/>
  <c r="AL698" i="5"/>
  <c r="AK698" i="5"/>
  <c r="AJ698" i="5"/>
  <c r="AI698" i="5"/>
  <c r="AH698" i="5"/>
  <c r="AG698" i="5"/>
  <c r="AF698" i="5"/>
  <c r="AE698" i="5"/>
  <c r="AD698" i="5"/>
  <c r="AC698" i="5"/>
  <c r="AB698" i="5"/>
  <c r="AA698" i="5"/>
  <c r="Z698" i="5"/>
  <c r="Y698" i="5"/>
  <c r="X698" i="5"/>
  <c r="W698" i="5"/>
  <c r="V698" i="5"/>
  <c r="U698" i="5"/>
  <c r="T698" i="5"/>
  <c r="S698" i="5"/>
  <c r="R698" i="5"/>
  <c r="Q698" i="5"/>
  <c r="P698" i="5"/>
  <c r="O698" i="5"/>
  <c r="N698" i="5"/>
  <c r="M698" i="5"/>
  <c r="L698" i="5"/>
  <c r="K698" i="5"/>
  <c r="J698" i="5"/>
  <c r="I698" i="5"/>
  <c r="H698" i="5"/>
  <c r="G698" i="5"/>
  <c r="BX697" i="5"/>
  <c r="BW697" i="5"/>
  <c r="BV697" i="5"/>
  <c r="BU697" i="5"/>
  <c r="BS697" i="5"/>
  <c r="BR697" i="5"/>
  <c r="BQ697" i="5"/>
  <c r="BP697" i="5"/>
  <c r="BO697" i="5"/>
  <c r="BN697" i="5"/>
  <c r="BM697" i="5"/>
  <c r="BL697" i="5"/>
  <c r="BK697" i="5"/>
  <c r="BJ697" i="5"/>
  <c r="BI697" i="5"/>
  <c r="BH697" i="5"/>
  <c r="BG697" i="5"/>
  <c r="BF697" i="5"/>
  <c r="BE697" i="5"/>
  <c r="BD697" i="5"/>
  <c r="BC697" i="5"/>
  <c r="BB697" i="5"/>
  <c r="BA697" i="5"/>
  <c r="AZ697" i="5"/>
  <c r="AY697" i="5"/>
  <c r="AX697" i="5"/>
  <c r="AW697" i="5"/>
  <c r="AV697" i="5"/>
  <c r="AU697" i="5"/>
  <c r="AT697" i="5"/>
  <c r="AS697" i="5"/>
  <c r="AR697" i="5"/>
  <c r="AQ697" i="5"/>
  <c r="AP697" i="5"/>
  <c r="AO697" i="5"/>
  <c r="AN697" i="5"/>
  <c r="AM697" i="5"/>
  <c r="AL697" i="5"/>
  <c r="AK697" i="5"/>
  <c r="AJ697" i="5"/>
  <c r="AI697" i="5"/>
  <c r="AH697" i="5"/>
  <c r="AG697" i="5"/>
  <c r="AF697" i="5"/>
  <c r="AE697" i="5"/>
  <c r="AD697" i="5"/>
  <c r="AC697" i="5"/>
  <c r="AB697" i="5"/>
  <c r="AA697" i="5"/>
  <c r="Z697" i="5"/>
  <c r="Y697" i="5"/>
  <c r="X697" i="5"/>
  <c r="W697" i="5"/>
  <c r="V697" i="5"/>
  <c r="U697" i="5"/>
  <c r="T697" i="5"/>
  <c r="S697" i="5"/>
  <c r="R697" i="5"/>
  <c r="Q697" i="5"/>
  <c r="P697" i="5"/>
  <c r="O697" i="5"/>
  <c r="N697" i="5"/>
  <c r="M697" i="5"/>
  <c r="L697" i="5"/>
  <c r="K697" i="5"/>
  <c r="J697" i="5"/>
  <c r="I697" i="5"/>
  <c r="H697" i="5"/>
  <c r="G697" i="5"/>
  <c r="BX696" i="5"/>
  <c r="BW696" i="5"/>
  <c r="BV696" i="5"/>
  <c r="BU696" i="5"/>
  <c r="BS696" i="5"/>
  <c r="BR696" i="5"/>
  <c r="BQ696" i="5"/>
  <c r="BP696" i="5"/>
  <c r="BN696" i="5"/>
  <c r="BM696" i="5"/>
  <c r="BL696" i="5"/>
  <c r="BK696" i="5"/>
  <c r="BI696" i="5"/>
  <c r="BH696" i="5"/>
  <c r="BG696" i="5"/>
  <c r="BF696" i="5"/>
  <c r="BD696" i="5"/>
  <c r="BC696" i="5"/>
  <c r="BB696" i="5"/>
  <c r="BA696" i="5"/>
  <c r="AY696" i="5"/>
  <c r="AX696" i="5"/>
  <c r="AW696" i="5"/>
  <c r="AV696" i="5"/>
  <c r="AT696" i="5"/>
  <c r="AS696" i="5"/>
  <c r="AR696" i="5"/>
  <c r="AQ696" i="5"/>
  <c r="AO696" i="5"/>
  <c r="AN696" i="5"/>
  <c r="AM696" i="5"/>
  <c r="AL696" i="5"/>
  <c r="AJ696" i="5"/>
  <c r="AI696" i="5"/>
  <c r="AH696" i="5"/>
  <c r="AG696" i="5"/>
  <c r="AE696" i="5"/>
  <c r="AD696" i="5"/>
  <c r="AC696" i="5"/>
  <c r="AB696" i="5"/>
  <c r="Z696" i="5"/>
  <c r="Y696" i="5"/>
  <c r="X696" i="5"/>
  <c r="W696" i="5"/>
  <c r="U696" i="5"/>
  <c r="T696" i="5"/>
  <c r="S696" i="5"/>
  <c r="R696" i="5"/>
  <c r="P696" i="5"/>
  <c r="O696" i="5"/>
  <c r="N696" i="5"/>
  <c r="K696" i="5"/>
  <c r="J696" i="5"/>
  <c r="I696" i="5"/>
  <c r="H696" i="5"/>
  <c r="CA695" i="5"/>
  <c r="BZ695" i="5"/>
  <c r="BX695" i="5"/>
  <c r="BW695" i="5"/>
  <c r="BV695" i="5"/>
  <c r="BU695" i="5"/>
  <c r="BT695" i="5"/>
  <c r="BS695" i="5"/>
  <c r="BR695" i="5"/>
  <c r="BQ695" i="5"/>
  <c r="BP695" i="5"/>
  <c r="BO695" i="5"/>
  <c r="BN695" i="5"/>
  <c r="BM695" i="5"/>
  <c r="BL695" i="5"/>
  <c r="BK695" i="5"/>
  <c r="BJ695" i="5"/>
  <c r="BI695" i="5"/>
  <c r="BH695" i="5"/>
  <c r="BG695" i="5"/>
  <c r="BF695" i="5"/>
  <c r="BE695" i="5"/>
  <c r="BD695" i="5"/>
  <c r="BC695" i="5"/>
  <c r="BB695" i="5"/>
  <c r="BA695" i="5"/>
  <c r="AZ695" i="5"/>
  <c r="AY695" i="5"/>
  <c r="AX695" i="5"/>
  <c r="AW695" i="5"/>
  <c r="AV695" i="5"/>
  <c r="AU695" i="5"/>
  <c r="AT695" i="5"/>
  <c r="AS695" i="5"/>
  <c r="AR695" i="5"/>
  <c r="AQ695" i="5"/>
  <c r="AP695" i="5"/>
  <c r="AO695" i="5"/>
  <c r="AN695" i="5"/>
  <c r="AM695" i="5"/>
  <c r="AL695" i="5"/>
  <c r="AK695" i="5"/>
  <c r="AJ695" i="5"/>
  <c r="AI695" i="5"/>
  <c r="AH695" i="5"/>
  <c r="AG695" i="5"/>
  <c r="AF695" i="5"/>
  <c r="AE695" i="5"/>
  <c r="AD695" i="5"/>
  <c r="AC695" i="5"/>
  <c r="AB695" i="5"/>
  <c r="AA695" i="5"/>
  <c r="Z695" i="5"/>
  <c r="Y695" i="5"/>
  <c r="X695" i="5"/>
  <c r="W695" i="5"/>
  <c r="V695" i="5"/>
  <c r="U695" i="5"/>
  <c r="T695" i="5"/>
  <c r="S695" i="5"/>
  <c r="R695" i="5"/>
  <c r="Q695" i="5"/>
  <c r="P695" i="5"/>
  <c r="O695" i="5"/>
  <c r="N695" i="5"/>
  <c r="M695" i="5"/>
  <c r="L695" i="5"/>
  <c r="K695" i="5"/>
  <c r="J695" i="5"/>
  <c r="I695" i="5"/>
  <c r="H695" i="5"/>
  <c r="G695" i="5"/>
  <c r="BX694" i="5"/>
  <c r="BW694" i="5"/>
  <c r="BV694" i="5"/>
  <c r="BU694" i="5"/>
  <c r="BS694" i="5"/>
  <c r="BR694" i="5"/>
  <c r="BQ694" i="5"/>
  <c r="BP694" i="5"/>
  <c r="BO694" i="5"/>
  <c r="BN694" i="5"/>
  <c r="BM694" i="5"/>
  <c r="BL694" i="5"/>
  <c r="BK694" i="5"/>
  <c r="BJ694" i="5"/>
  <c r="BI694" i="5"/>
  <c r="BH694" i="5"/>
  <c r="BG694" i="5"/>
  <c r="BF694" i="5"/>
  <c r="BE694" i="5"/>
  <c r="BD694" i="5"/>
  <c r="BC694" i="5"/>
  <c r="BB694" i="5"/>
  <c r="BA694" i="5"/>
  <c r="AZ694" i="5"/>
  <c r="AY694" i="5"/>
  <c r="AX694" i="5"/>
  <c r="AW694" i="5"/>
  <c r="AV694" i="5"/>
  <c r="AU694" i="5"/>
  <c r="AT694" i="5"/>
  <c r="AS694" i="5"/>
  <c r="AR694" i="5"/>
  <c r="AQ694" i="5"/>
  <c r="AP694" i="5"/>
  <c r="AO694" i="5"/>
  <c r="AN694" i="5"/>
  <c r="AM694" i="5"/>
  <c r="AL694" i="5"/>
  <c r="AK694" i="5"/>
  <c r="AJ694" i="5"/>
  <c r="AI694" i="5"/>
  <c r="AH694" i="5"/>
  <c r="AG694" i="5"/>
  <c r="AF694" i="5"/>
  <c r="AE694" i="5"/>
  <c r="AD694" i="5"/>
  <c r="AC694" i="5"/>
  <c r="AB694" i="5"/>
  <c r="AA694" i="5"/>
  <c r="Z694" i="5"/>
  <c r="Y694" i="5"/>
  <c r="X694" i="5"/>
  <c r="W694" i="5"/>
  <c r="V694" i="5"/>
  <c r="U694" i="5"/>
  <c r="T694" i="5"/>
  <c r="S694" i="5"/>
  <c r="R694" i="5"/>
  <c r="Q694" i="5"/>
  <c r="P694" i="5"/>
  <c r="O694" i="5"/>
  <c r="N694" i="5"/>
  <c r="M694" i="5"/>
  <c r="L694" i="5"/>
  <c r="K694" i="5"/>
  <c r="J694" i="5"/>
  <c r="I694" i="5"/>
  <c r="H694" i="5"/>
  <c r="G694" i="5"/>
  <c r="BX693" i="5"/>
  <c r="BW693" i="5"/>
  <c r="BV693" i="5"/>
  <c r="BU693" i="5"/>
  <c r="BS693" i="5"/>
  <c r="BR693" i="5"/>
  <c r="BQ693" i="5"/>
  <c r="BP693" i="5"/>
  <c r="BN693" i="5"/>
  <c r="BM693" i="5"/>
  <c r="BL693" i="5"/>
  <c r="BK693" i="5"/>
  <c r="BI693" i="5"/>
  <c r="BH693" i="5"/>
  <c r="BG693" i="5"/>
  <c r="BF693" i="5"/>
  <c r="BD693" i="5"/>
  <c r="BC693" i="5"/>
  <c r="BB693" i="5"/>
  <c r="BA693" i="5"/>
  <c r="AY693" i="5"/>
  <c r="AX693" i="5"/>
  <c r="AW693" i="5"/>
  <c r="AV693" i="5"/>
  <c r="AT693" i="5"/>
  <c r="AS693" i="5"/>
  <c r="AR693" i="5"/>
  <c r="AQ693" i="5"/>
  <c r="AO693" i="5"/>
  <c r="AN693" i="5"/>
  <c r="AM693" i="5"/>
  <c r="AL693" i="5"/>
  <c r="AJ693" i="5"/>
  <c r="AI693" i="5"/>
  <c r="AH693" i="5"/>
  <c r="AG693" i="5"/>
  <c r="AE693" i="5"/>
  <c r="AD693" i="5"/>
  <c r="AC693" i="5"/>
  <c r="AB693" i="5"/>
  <c r="Z693" i="5"/>
  <c r="Y693" i="5"/>
  <c r="X693" i="5"/>
  <c r="W693" i="5"/>
  <c r="U693" i="5"/>
  <c r="T693" i="5"/>
  <c r="S693" i="5"/>
  <c r="R693" i="5"/>
  <c r="P693" i="5"/>
  <c r="O693" i="5"/>
  <c r="N693" i="5"/>
  <c r="M693" i="5"/>
  <c r="K693" i="5"/>
  <c r="J693" i="5"/>
  <c r="I693" i="5"/>
  <c r="H693" i="5"/>
  <c r="CA692" i="5"/>
  <c r="BZ692" i="5"/>
  <c r="BX692" i="5"/>
  <c r="BW692" i="5"/>
  <c r="BV692" i="5"/>
  <c r="BU692" i="5"/>
  <c r="BT692" i="5"/>
  <c r="BS692" i="5"/>
  <c r="BR692" i="5"/>
  <c r="BQ692" i="5"/>
  <c r="BP692" i="5"/>
  <c r="BO692" i="5"/>
  <c r="BN692" i="5"/>
  <c r="BM692" i="5"/>
  <c r="BL692" i="5"/>
  <c r="BK692" i="5"/>
  <c r="BJ692" i="5"/>
  <c r="BI692" i="5"/>
  <c r="BH692" i="5"/>
  <c r="BG692" i="5"/>
  <c r="BF692" i="5"/>
  <c r="BE692" i="5"/>
  <c r="BD692" i="5"/>
  <c r="BC692" i="5"/>
  <c r="BB692" i="5"/>
  <c r="BA692" i="5"/>
  <c r="AZ692" i="5"/>
  <c r="AY692" i="5"/>
  <c r="AX692" i="5"/>
  <c r="AW692" i="5"/>
  <c r="AV692" i="5"/>
  <c r="AU692" i="5"/>
  <c r="AT692" i="5"/>
  <c r="AS692" i="5"/>
  <c r="AR692" i="5"/>
  <c r="AQ692" i="5"/>
  <c r="AP692" i="5"/>
  <c r="AO692" i="5"/>
  <c r="AN692" i="5"/>
  <c r="AM692" i="5"/>
  <c r="AL692" i="5"/>
  <c r="AK692" i="5"/>
  <c r="AJ692" i="5"/>
  <c r="AI692" i="5"/>
  <c r="AH692" i="5"/>
  <c r="AG692" i="5"/>
  <c r="AF692" i="5"/>
  <c r="AE692" i="5"/>
  <c r="AD692" i="5"/>
  <c r="AC692" i="5"/>
  <c r="AB692" i="5"/>
  <c r="AA692" i="5"/>
  <c r="Z692" i="5"/>
  <c r="Y692" i="5"/>
  <c r="X692" i="5"/>
  <c r="W692" i="5"/>
  <c r="V692" i="5"/>
  <c r="U692" i="5"/>
  <c r="T692" i="5"/>
  <c r="S692" i="5"/>
  <c r="R692" i="5"/>
  <c r="Q692" i="5"/>
  <c r="P692" i="5"/>
  <c r="O692" i="5"/>
  <c r="N692" i="5"/>
  <c r="M692" i="5"/>
  <c r="L692" i="5"/>
  <c r="K692" i="5"/>
  <c r="J692" i="5"/>
  <c r="I692" i="5"/>
  <c r="H692" i="5"/>
  <c r="G692" i="5"/>
  <c r="BX691" i="5"/>
  <c r="BW691" i="5"/>
  <c r="BV691" i="5"/>
  <c r="BU691" i="5"/>
  <c r="BS691" i="5"/>
  <c r="BR691" i="5"/>
  <c r="BQ691" i="5"/>
  <c r="BP691" i="5"/>
  <c r="BO691" i="5"/>
  <c r="BN691" i="5"/>
  <c r="BM691" i="5"/>
  <c r="BL691" i="5"/>
  <c r="BK691" i="5"/>
  <c r="BJ691" i="5"/>
  <c r="BI691" i="5"/>
  <c r="BH691" i="5"/>
  <c r="BG691" i="5"/>
  <c r="BF691" i="5"/>
  <c r="BE691" i="5"/>
  <c r="BD691" i="5"/>
  <c r="BC691" i="5"/>
  <c r="BB691" i="5"/>
  <c r="BA691" i="5"/>
  <c r="AZ691" i="5"/>
  <c r="AY691" i="5"/>
  <c r="AX691" i="5"/>
  <c r="AW691" i="5"/>
  <c r="AV691" i="5"/>
  <c r="AU691" i="5"/>
  <c r="AT691" i="5"/>
  <c r="AS691" i="5"/>
  <c r="AR691" i="5"/>
  <c r="AQ691" i="5"/>
  <c r="AP691" i="5"/>
  <c r="AO691" i="5"/>
  <c r="AN691" i="5"/>
  <c r="AM691" i="5"/>
  <c r="AL691" i="5"/>
  <c r="AK691" i="5"/>
  <c r="AJ691" i="5"/>
  <c r="AI691" i="5"/>
  <c r="AH691" i="5"/>
  <c r="AG691" i="5"/>
  <c r="AF691" i="5"/>
  <c r="AE691" i="5"/>
  <c r="AD691" i="5"/>
  <c r="AC691" i="5"/>
  <c r="AB691" i="5"/>
  <c r="AA691" i="5"/>
  <c r="Z691" i="5"/>
  <c r="Y691" i="5"/>
  <c r="X691" i="5"/>
  <c r="W691" i="5"/>
  <c r="V691" i="5"/>
  <c r="U691" i="5"/>
  <c r="T691" i="5"/>
  <c r="S691" i="5"/>
  <c r="R691" i="5"/>
  <c r="Q691" i="5"/>
  <c r="P691" i="5"/>
  <c r="O691" i="5"/>
  <c r="N691" i="5"/>
  <c r="M691" i="5"/>
  <c r="L691" i="5"/>
  <c r="K691" i="5"/>
  <c r="J691" i="5"/>
  <c r="I691" i="5"/>
  <c r="H691" i="5"/>
  <c r="G691" i="5"/>
  <c r="BX690" i="5"/>
  <c r="BW690" i="5"/>
  <c r="BV690" i="5"/>
  <c r="BU690" i="5"/>
  <c r="BS690" i="5"/>
  <c r="BR690" i="5"/>
  <c r="BQ690" i="5"/>
  <c r="BP690" i="5"/>
  <c r="BN690" i="5"/>
  <c r="BM690" i="5"/>
  <c r="BL690" i="5"/>
  <c r="BK690" i="5"/>
  <c r="BI690" i="5"/>
  <c r="BH690" i="5"/>
  <c r="BG690" i="5"/>
  <c r="BF690" i="5"/>
  <c r="BD690" i="5"/>
  <c r="BC690" i="5"/>
  <c r="BB690" i="5"/>
  <c r="BA690" i="5"/>
  <c r="AY690" i="5"/>
  <c r="AX690" i="5"/>
  <c r="AW690" i="5"/>
  <c r="AV690" i="5"/>
  <c r="AT690" i="5"/>
  <c r="AS690" i="5"/>
  <c r="AR690" i="5"/>
  <c r="AQ690" i="5"/>
  <c r="AO690" i="5"/>
  <c r="AN690" i="5"/>
  <c r="AM690" i="5"/>
  <c r="AL690" i="5"/>
  <c r="AJ690" i="5"/>
  <c r="AI690" i="5"/>
  <c r="AH690" i="5"/>
  <c r="AG690" i="5"/>
  <c r="AE690" i="5"/>
  <c r="AD690" i="5"/>
  <c r="AC690" i="5"/>
  <c r="AB690" i="5"/>
  <c r="Z690" i="5"/>
  <c r="Y690" i="5"/>
  <c r="X690" i="5"/>
  <c r="W690" i="5"/>
  <c r="U690" i="5"/>
  <c r="T690" i="5"/>
  <c r="S690" i="5"/>
  <c r="R690" i="5"/>
  <c r="P690" i="5"/>
  <c r="O690" i="5"/>
  <c r="N690" i="5"/>
  <c r="M690" i="5"/>
  <c r="K690" i="5"/>
  <c r="J690" i="5"/>
  <c r="I690" i="5"/>
  <c r="H690" i="5"/>
  <c r="CA689" i="5"/>
  <c r="BZ689" i="5"/>
  <c r="BX689" i="5"/>
  <c r="BW689" i="5"/>
  <c r="BV689" i="5"/>
  <c r="BU689" i="5"/>
  <c r="BT689" i="5"/>
  <c r="BS689" i="5"/>
  <c r="BR689" i="5"/>
  <c r="BQ689" i="5"/>
  <c r="BP689" i="5"/>
  <c r="BO689" i="5"/>
  <c r="BN689" i="5"/>
  <c r="BM689" i="5"/>
  <c r="BL689" i="5"/>
  <c r="BK689" i="5"/>
  <c r="BJ689" i="5"/>
  <c r="BI689" i="5"/>
  <c r="BH689" i="5"/>
  <c r="BG689" i="5"/>
  <c r="BF689" i="5"/>
  <c r="BE689" i="5"/>
  <c r="BD689" i="5"/>
  <c r="BC689" i="5"/>
  <c r="BB689" i="5"/>
  <c r="BA689" i="5"/>
  <c r="AZ689" i="5"/>
  <c r="AY689" i="5"/>
  <c r="AX689" i="5"/>
  <c r="AW689" i="5"/>
  <c r="AV689" i="5"/>
  <c r="AU689" i="5"/>
  <c r="AT689" i="5"/>
  <c r="AS689" i="5"/>
  <c r="AR689" i="5"/>
  <c r="AQ689" i="5"/>
  <c r="AP689" i="5"/>
  <c r="AO689" i="5"/>
  <c r="AN689" i="5"/>
  <c r="AM689" i="5"/>
  <c r="AL689" i="5"/>
  <c r="AK689" i="5"/>
  <c r="AJ689" i="5"/>
  <c r="AI689" i="5"/>
  <c r="AH689" i="5"/>
  <c r="AG689" i="5"/>
  <c r="AF689" i="5"/>
  <c r="AE689" i="5"/>
  <c r="AD689" i="5"/>
  <c r="AC689" i="5"/>
  <c r="AB689" i="5"/>
  <c r="AA689" i="5"/>
  <c r="Z689" i="5"/>
  <c r="Y689" i="5"/>
  <c r="X689" i="5"/>
  <c r="W689" i="5"/>
  <c r="V689" i="5"/>
  <c r="U689" i="5"/>
  <c r="T689" i="5"/>
  <c r="S689" i="5"/>
  <c r="R689" i="5"/>
  <c r="Q689" i="5"/>
  <c r="P689" i="5"/>
  <c r="O689" i="5"/>
  <c r="N689" i="5"/>
  <c r="M689" i="5"/>
  <c r="L689" i="5"/>
  <c r="K689" i="5"/>
  <c r="J689" i="5"/>
  <c r="I689" i="5"/>
  <c r="H689" i="5"/>
  <c r="G689" i="5"/>
  <c r="BX688" i="5"/>
  <c r="BW688" i="5"/>
  <c r="BV688" i="5"/>
  <c r="BU688" i="5"/>
  <c r="BS688" i="5"/>
  <c r="BR688" i="5"/>
  <c r="BQ688" i="5"/>
  <c r="BP688" i="5"/>
  <c r="BO688" i="5"/>
  <c r="BN688" i="5"/>
  <c r="BM688" i="5"/>
  <c r="BL688" i="5"/>
  <c r="BK688" i="5"/>
  <c r="BJ688" i="5"/>
  <c r="BI688" i="5"/>
  <c r="BH688" i="5"/>
  <c r="BG688" i="5"/>
  <c r="BF688" i="5"/>
  <c r="BE688" i="5"/>
  <c r="BD688" i="5"/>
  <c r="BC688" i="5"/>
  <c r="BB688" i="5"/>
  <c r="BA688" i="5"/>
  <c r="AZ688" i="5"/>
  <c r="AY688" i="5"/>
  <c r="AX688" i="5"/>
  <c r="AW688" i="5"/>
  <c r="AV688" i="5"/>
  <c r="AU688" i="5"/>
  <c r="AT688" i="5"/>
  <c r="AS688" i="5"/>
  <c r="AR688" i="5"/>
  <c r="AQ688" i="5"/>
  <c r="AP688" i="5"/>
  <c r="AO688" i="5"/>
  <c r="AN688" i="5"/>
  <c r="AM688" i="5"/>
  <c r="AL688" i="5"/>
  <c r="AK688" i="5"/>
  <c r="AJ688" i="5"/>
  <c r="AI688" i="5"/>
  <c r="AH688" i="5"/>
  <c r="AG688" i="5"/>
  <c r="AF688" i="5"/>
  <c r="AE688" i="5"/>
  <c r="AD688" i="5"/>
  <c r="AC688" i="5"/>
  <c r="AB688" i="5"/>
  <c r="AA688" i="5"/>
  <c r="Z688" i="5"/>
  <c r="Y688" i="5"/>
  <c r="X688" i="5"/>
  <c r="W688" i="5"/>
  <c r="V688" i="5"/>
  <c r="U688" i="5"/>
  <c r="T688" i="5"/>
  <c r="S688" i="5"/>
  <c r="R688" i="5"/>
  <c r="Q688" i="5"/>
  <c r="P688" i="5"/>
  <c r="O688" i="5"/>
  <c r="N688" i="5"/>
  <c r="M688" i="5"/>
  <c r="L688" i="5"/>
  <c r="K688" i="5"/>
  <c r="J688" i="5"/>
  <c r="I688" i="5"/>
  <c r="H688" i="5"/>
  <c r="G688" i="5"/>
  <c r="BX687" i="5"/>
  <c r="BW687" i="5"/>
  <c r="BV687" i="5"/>
  <c r="BU687" i="5"/>
  <c r="BS687" i="5"/>
  <c r="BR687" i="5"/>
  <c r="BQ687" i="5"/>
  <c r="BP687" i="5"/>
  <c r="BN687" i="5"/>
  <c r="BM687" i="5"/>
  <c r="BL687" i="5"/>
  <c r="BK687" i="5"/>
  <c r="BI687" i="5"/>
  <c r="BH687" i="5"/>
  <c r="BG687" i="5"/>
  <c r="BF687" i="5"/>
  <c r="BD687" i="5"/>
  <c r="BC687" i="5"/>
  <c r="BB687" i="5"/>
  <c r="BA687" i="5"/>
  <c r="AY687" i="5"/>
  <c r="AX687" i="5"/>
  <c r="AW687" i="5"/>
  <c r="AV687" i="5"/>
  <c r="AT687" i="5"/>
  <c r="AS687" i="5"/>
  <c r="AR687" i="5"/>
  <c r="AQ687" i="5"/>
  <c r="AO687" i="5"/>
  <c r="AN687" i="5"/>
  <c r="AM687" i="5"/>
  <c r="AL687" i="5"/>
  <c r="AJ687" i="5"/>
  <c r="AI687" i="5"/>
  <c r="AH687" i="5"/>
  <c r="AG687" i="5"/>
  <c r="AE687" i="5"/>
  <c r="AD687" i="5"/>
  <c r="AC687" i="5"/>
  <c r="AB687" i="5"/>
  <c r="Z687" i="5"/>
  <c r="Y687" i="5"/>
  <c r="X687" i="5"/>
  <c r="W687" i="5"/>
  <c r="U687" i="5"/>
  <c r="T687" i="5"/>
  <c r="S687" i="5"/>
  <c r="R687" i="5"/>
  <c r="P687" i="5"/>
  <c r="O687" i="5"/>
  <c r="N687" i="5"/>
  <c r="M687" i="5"/>
  <c r="K687" i="5"/>
  <c r="J687" i="5"/>
  <c r="I687" i="5"/>
  <c r="H687" i="5"/>
  <c r="CA686" i="5"/>
  <c r="BZ686" i="5"/>
  <c r="BX686" i="5"/>
  <c r="BW686" i="5"/>
  <c r="BV686" i="5"/>
  <c r="BU686" i="5"/>
  <c r="BT686" i="5"/>
  <c r="BS686" i="5"/>
  <c r="BR686" i="5"/>
  <c r="BQ686" i="5"/>
  <c r="BP686" i="5"/>
  <c r="BO686" i="5"/>
  <c r="BN686" i="5"/>
  <c r="BM686" i="5"/>
  <c r="BL686" i="5"/>
  <c r="BK686" i="5"/>
  <c r="BJ686" i="5"/>
  <c r="BI686" i="5"/>
  <c r="BH686" i="5"/>
  <c r="BG686" i="5"/>
  <c r="BF686" i="5"/>
  <c r="BE686" i="5"/>
  <c r="BD686" i="5"/>
  <c r="BC686" i="5"/>
  <c r="BB686" i="5"/>
  <c r="BA686" i="5"/>
  <c r="AZ686" i="5"/>
  <c r="AY686" i="5"/>
  <c r="AX686" i="5"/>
  <c r="AW686" i="5"/>
  <c r="AV686" i="5"/>
  <c r="AU686" i="5"/>
  <c r="AT686" i="5"/>
  <c r="AS686" i="5"/>
  <c r="AR686" i="5"/>
  <c r="AQ686" i="5"/>
  <c r="AP686" i="5"/>
  <c r="AO686" i="5"/>
  <c r="AN686" i="5"/>
  <c r="AM686" i="5"/>
  <c r="AL686" i="5"/>
  <c r="AK686" i="5"/>
  <c r="AJ686" i="5"/>
  <c r="AI686" i="5"/>
  <c r="AH686" i="5"/>
  <c r="AG686" i="5"/>
  <c r="AF686" i="5"/>
  <c r="AE686" i="5"/>
  <c r="AD686" i="5"/>
  <c r="AC686" i="5"/>
  <c r="AB686" i="5"/>
  <c r="AA686" i="5"/>
  <c r="Z686" i="5"/>
  <c r="Y686" i="5"/>
  <c r="X686" i="5"/>
  <c r="W686" i="5"/>
  <c r="V686" i="5"/>
  <c r="U686" i="5"/>
  <c r="T686" i="5"/>
  <c r="S686" i="5"/>
  <c r="R686" i="5"/>
  <c r="Q686" i="5"/>
  <c r="P686" i="5"/>
  <c r="O686" i="5"/>
  <c r="N686" i="5"/>
  <c r="M686" i="5"/>
  <c r="L686" i="5"/>
  <c r="K686" i="5"/>
  <c r="J686" i="5"/>
  <c r="I686" i="5"/>
  <c r="H686" i="5"/>
  <c r="G686" i="5"/>
  <c r="BX685" i="5"/>
  <c r="BW685" i="5"/>
  <c r="BV685" i="5"/>
  <c r="BU685" i="5"/>
  <c r="BS685" i="5"/>
  <c r="BR685" i="5"/>
  <c r="BQ685" i="5"/>
  <c r="BP685" i="5"/>
  <c r="BO685" i="5"/>
  <c r="BN685" i="5"/>
  <c r="BM685" i="5"/>
  <c r="BL685" i="5"/>
  <c r="BK685" i="5"/>
  <c r="BJ685" i="5"/>
  <c r="BI685" i="5"/>
  <c r="BH685" i="5"/>
  <c r="BG685" i="5"/>
  <c r="BF685" i="5"/>
  <c r="BE685" i="5"/>
  <c r="BD685" i="5"/>
  <c r="BC685" i="5"/>
  <c r="BB685" i="5"/>
  <c r="BA685" i="5"/>
  <c r="AZ685" i="5"/>
  <c r="AY685" i="5"/>
  <c r="AX685" i="5"/>
  <c r="AW685" i="5"/>
  <c r="AV685" i="5"/>
  <c r="AU685" i="5"/>
  <c r="AT685" i="5"/>
  <c r="AS685" i="5"/>
  <c r="AR685" i="5"/>
  <c r="AQ685" i="5"/>
  <c r="AP685" i="5"/>
  <c r="AO685" i="5"/>
  <c r="AN685" i="5"/>
  <c r="AM685" i="5"/>
  <c r="AL685" i="5"/>
  <c r="AK685" i="5"/>
  <c r="AJ685" i="5"/>
  <c r="AI685" i="5"/>
  <c r="AH685" i="5"/>
  <c r="AG685" i="5"/>
  <c r="AF685" i="5"/>
  <c r="AE685" i="5"/>
  <c r="AD685" i="5"/>
  <c r="AC685" i="5"/>
  <c r="AB685" i="5"/>
  <c r="AA685" i="5"/>
  <c r="Z685" i="5"/>
  <c r="Y685" i="5"/>
  <c r="X685" i="5"/>
  <c r="W685" i="5"/>
  <c r="V685" i="5"/>
  <c r="U685" i="5"/>
  <c r="T685" i="5"/>
  <c r="S685" i="5"/>
  <c r="R685" i="5"/>
  <c r="Q685" i="5"/>
  <c r="P685" i="5"/>
  <c r="O685" i="5"/>
  <c r="N685" i="5"/>
  <c r="M685" i="5"/>
  <c r="L685" i="5"/>
  <c r="K685" i="5"/>
  <c r="J685" i="5"/>
  <c r="I685" i="5"/>
  <c r="H685" i="5"/>
  <c r="G685" i="5"/>
  <c r="BX684" i="5"/>
  <c r="BW684" i="5"/>
  <c r="BV684" i="5"/>
  <c r="BU684" i="5"/>
  <c r="BS684" i="5"/>
  <c r="BR684" i="5"/>
  <c r="BQ684" i="5"/>
  <c r="BP684" i="5"/>
  <c r="BN684" i="5"/>
  <c r="BM684" i="5"/>
  <c r="BL684" i="5"/>
  <c r="BK684" i="5"/>
  <c r="BI684" i="5"/>
  <c r="BH684" i="5"/>
  <c r="BG684" i="5"/>
  <c r="BF684" i="5"/>
  <c r="BD684" i="5"/>
  <c r="BC684" i="5"/>
  <c r="BB684" i="5"/>
  <c r="BA684" i="5"/>
  <c r="AY684" i="5"/>
  <c r="AX684" i="5"/>
  <c r="AW684" i="5"/>
  <c r="AV684" i="5"/>
  <c r="AT684" i="5"/>
  <c r="AS684" i="5"/>
  <c r="AR684" i="5"/>
  <c r="AQ684" i="5"/>
  <c r="AO684" i="5"/>
  <c r="AN684" i="5"/>
  <c r="AM684" i="5"/>
  <c r="AL684" i="5"/>
  <c r="AJ684" i="5"/>
  <c r="AI684" i="5"/>
  <c r="AH684" i="5"/>
  <c r="AG684" i="5"/>
  <c r="AE684" i="5"/>
  <c r="AD684" i="5"/>
  <c r="AC684" i="5"/>
  <c r="AB684" i="5"/>
  <c r="Z684" i="5"/>
  <c r="Y684" i="5"/>
  <c r="X684" i="5"/>
  <c r="W684" i="5"/>
  <c r="U684" i="5"/>
  <c r="T684" i="5"/>
  <c r="S684" i="5"/>
  <c r="R684" i="5"/>
  <c r="P684" i="5"/>
  <c r="O684" i="5"/>
  <c r="N684" i="5"/>
  <c r="M684" i="5"/>
  <c r="K684" i="5"/>
  <c r="J684" i="5"/>
  <c r="I684" i="5"/>
  <c r="H684" i="5"/>
  <c r="CA683" i="5"/>
  <c r="BZ683" i="5"/>
  <c r="BX683" i="5"/>
  <c r="BW683" i="5"/>
  <c r="BV683" i="5"/>
  <c r="BU683" i="5"/>
  <c r="BT683" i="5"/>
  <c r="BS683" i="5"/>
  <c r="BR683" i="5"/>
  <c r="BQ683" i="5"/>
  <c r="BP683" i="5"/>
  <c r="BO683" i="5"/>
  <c r="BN683" i="5"/>
  <c r="BM683" i="5"/>
  <c r="BL683" i="5"/>
  <c r="BK683" i="5"/>
  <c r="BJ683" i="5"/>
  <c r="BI683" i="5"/>
  <c r="BH683" i="5"/>
  <c r="BG683" i="5"/>
  <c r="BF683" i="5"/>
  <c r="BE683" i="5"/>
  <c r="BD683" i="5"/>
  <c r="BC683" i="5"/>
  <c r="BB683" i="5"/>
  <c r="BA683" i="5"/>
  <c r="AZ683" i="5"/>
  <c r="AY683" i="5"/>
  <c r="AX683" i="5"/>
  <c r="AW683" i="5"/>
  <c r="AV683" i="5"/>
  <c r="AU683" i="5"/>
  <c r="AT683" i="5"/>
  <c r="AS683" i="5"/>
  <c r="AR683" i="5"/>
  <c r="AQ683" i="5"/>
  <c r="AP683" i="5"/>
  <c r="AO683" i="5"/>
  <c r="AN683" i="5"/>
  <c r="AM683" i="5"/>
  <c r="AL683" i="5"/>
  <c r="AK683" i="5"/>
  <c r="AJ683" i="5"/>
  <c r="AI683" i="5"/>
  <c r="AH683" i="5"/>
  <c r="AG683" i="5"/>
  <c r="AF683" i="5"/>
  <c r="AE683" i="5"/>
  <c r="AD683" i="5"/>
  <c r="AC683" i="5"/>
  <c r="AB683" i="5"/>
  <c r="AA683" i="5"/>
  <c r="Z683" i="5"/>
  <c r="Y683" i="5"/>
  <c r="X683" i="5"/>
  <c r="W683" i="5"/>
  <c r="V683" i="5"/>
  <c r="U683" i="5"/>
  <c r="T683" i="5"/>
  <c r="S683" i="5"/>
  <c r="R683" i="5"/>
  <c r="Q683" i="5"/>
  <c r="P683" i="5"/>
  <c r="O683" i="5"/>
  <c r="N683" i="5"/>
  <c r="M683" i="5"/>
  <c r="L683" i="5"/>
  <c r="K683" i="5"/>
  <c r="J683" i="5"/>
  <c r="I683" i="5"/>
  <c r="H683" i="5"/>
  <c r="G683" i="5"/>
  <c r="BX682" i="5"/>
  <c r="BW682" i="5"/>
  <c r="BV682" i="5"/>
  <c r="BU682" i="5"/>
  <c r="BS682" i="5"/>
  <c r="BR682" i="5"/>
  <c r="BQ682" i="5"/>
  <c r="BP682" i="5"/>
  <c r="BO682" i="5"/>
  <c r="BN682" i="5"/>
  <c r="BM682" i="5"/>
  <c r="BL682" i="5"/>
  <c r="BK682" i="5"/>
  <c r="BJ682" i="5"/>
  <c r="BI682" i="5"/>
  <c r="BH682" i="5"/>
  <c r="BG682" i="5"/>
  <c r="BF682" i="5"/>
  <c r="BE682" i="5"/>
  <c r="BD682" i="5"/>
  <c r="BC682" i="5"/>
  <c r="BB682" i="5"/>
  <c r="BA682" i="5"/>
  <c r="AZ682" i="5"/>
  <c r="AY682" i="5"/>
  <c r="AX682" i="5"/>
  <c r="AW682" i="5"/>
  <c r="AV682" i="5"/>
  <c r="AU682" i="5"/>
  <c r="AT682" i="5"/>
  <c r="AS682" i="5"/>
  <c r="AR682" i="5"/>
  <c r="AQ682" i="5"/>
  <c r="AP682" i="5"/>
  <c r="AO682" i="5"/>
  <c r="AN682" i="5"/>
  <c r="AM682" i="5"/>
  <c r="AL682" i="5"/>
  <c r="AK682" i="5"/>
  <c r="AJ682" i="5"/>
  <c r="AI682" i="5"/>
  <c r="AH682" i="5"/>
  <c r="AG682" i="5"/>
  <c r="AF682" i="5"/>
  <c r="AE682" i="5"/>
  <c r="AD682" i="5"/>
  <c r="AC682" i="5"/>
  <c r="AB682" i="5"/>
  <c r="AA682" i="5"/>
  <c r="Z682" i="5"/>
  <c r="Y682" i="5"/>
  <c r="X682" i="5"/>
  <c r="W682" i="5"/>
  <c r="V682" i="5"/>
  <c r="U682" i="5"/>
  <c r="T682" i="5"/>
  <c r="S682" i="5"/>
  <c r="R682" i="5"/>
  <c r="Q682" i="5"/>
  <c r="P682" i="5"/>
  <c r="O682" i="5"/>
  <c r="N682" i="5"/>
  <c r="M682" i="5"/>
  <c r="L682" i="5"/>
  <c r="K682" i="5"/>
  <c r="J682" i="5"/>
  <c r="I682" i="5"/>
  <c r="H682" i="5"/>
  <c r="G682" i="5"/>
  <c r="BX681" i="5"/>
  <c r="BW681" i="5"/>
  <c r="BV681" i="5"/>
  <c r="BU681" i="5"/>
  <c r="BS681" i="5"/>
  <c r="BR681" i="5"/>
  <c r="BQ681" i="5"/>
  <c r="BP681" i="5"/>
  <c r="BN681" i="5"/>
  <c r="BM681" i="5"/>
  <c r="BL681" i="5"/>
  <c r="BK681" i="5"/>
  <c r="BI681" i="5"/>
  <c r="BH681" i="5"/>
  <c r="BG681" i="5"/>
  <c r="BF681" i="5"/>
  <c r="BD681" i="5"/>
  <c r="BC681" i="5"/>
  <c r="BB681" i="5"/>
  <c r="BA681" i="5"/>
  <c r="AY681" i="5"/>
  <c r="AX681" i="5"/>
  <c r="AW681" i="5"/>
  <c r="AV681" i="5"/>
  <c r="AT681" i="5"/>
  <c r="AS681" i="5"/>
  <c r="AR681" i="5"/>
  <c r="AQ681" i="5"/>
  <c r="AO681" i="5"/>
  <c r="AN681" i="5"/>
  <c r="AM681" i="5"/>
  <c r="AL681" i="5"/>
  <c r="AJ681" i="5"/>
  <c r="AI681" i="5"/>
  <c r="AH681" i="5"/>
  <c r="AG681" i="5"/>
  <c r="AE681" i="5"/>
  <c r="AD681" i="5"/>
  <c r="AC681" i="5"/>
  <c r="AB681" i="5"/>
  <c r="Z681" i="5"/>
  <c r="Y681" i="5"/>
  <c r="X681" i="5"/>
  <c r="W681" i="5"/>
  <c r="U681" i="5"/>
  <c r="T681" i="5"/>
  <c r="S681" i="5"/>
  <c r="R681" i="5"/>
  <c r="P681" i="5"/>
  <c r="O681" i="5"/>
  <c r="N681" i="5"/>
  <c r="M681" i="5"/>
  <c r="K681" i="5"/>
  <c r="J681" i="5"/>
  <c r="I681" i="5"/>
  <c r="H681" i="5"/>
  <c r="BX680" i="5"/>
  <c r="BW680" i="5"/>
  <c r="BV680" i="5"/>
  <c r="BU680" i="5"/>
  <c r="BT680" i="5"/>
  <c r="BS680" i="5"/>
  <c r="BR680" i="5"/>
  <c r="BQ680" i="5"/>
  <c r="BP680" i="5"/>
  <c r="BO680" i="5"/>
  <c r="BN680" i="5"/>
  <c r="BM680" i="5"/>
  <c r="BL680" i="5"/>
  <c r="BK680" i="5"/>
  <c r="BJ680" i="5"/>
  <c r="BI680" i="5"/>
  <c r="BH680" i="5"/>
  <c r="BG680" i="5"/>
  <c r="BF680" i="5"/>
  <c r="BE680" i="5"/>
  <c r="BD680" i="5"/>
  <c r="BC680" i="5"/>
  <c r="BB680" i="5"/>
  <c r="BA680" i="5"/>
  <c r="AZ680" i="5"/>
  <c r="AY680" i="5"/>
  <c r="AX680" i="5"/>
  <c r="AW680" i="5"/>
  <c r="AV680" i="5"/>
  <c r="AU680" i="5"/>
  <c r="AT680" i="5"/>
  <c r="AS680" i="5"/>
  <c r="AR680" i="5"/>
  <c r="AQ680" i="5"/>
  <c r="AP680" i="5"/>
  <c r="AO680" i="5"/>
  <c r="AN680" i="5"/>
  <c r="AM680" i="5"/>
  <c r="AL680" i="5"/>
  <c r="AK680" i="5"/>
  <c r="AJ680" i="5"/>
  <c r="AI680" i="5"/>
  <c r="AH680" i="5"/>
  <c r="AG680" i="5"/>
  <c r="AF680" i="5"/>
  <c r="AE680" i="5"/>
  <c r="AD680" i="5"/>
  <c r="AC680" i="5"/>
  <c r="AB680" i="5"/>
  <c r="AA680" i="5"/>
  <c r="Z680" i="5"/>
  <c r="Y680" i="5"/>
  <c r="X680" i="5"/>
  <c r="W680" i="5"/>
  <c r="V680" i="5"/>
  <c r="U680" i="5"/>
  <c r="T680" i="5"/>
  <c r="S680" i="5"/>
  <c r="R680" i="5"/>
  <c r="Q680" i="5"/>
  <c r="P680" i="5"/>
  <c r="O680" i="5"/>
  <c r="N680" i="5"/>
  <c r="M680" i="5"/>
  <c r="L680" i="5"/>
  <c r="K680" i="5"/>
  <c r="J680" i="5"/>
  <c r="I680" i="5"/>
  <c r="H680" i="5"/>
  <c r="G680" i="5"/>
  <c r="BX679" i="5"/>
  <c r="BW679" i="5"/>
  <c r="BV679" i="5"/>
  <c r="BU679" i="5"/>
  <c r="BS679" i="5"/>
  <c r="BR679" i="5"/>
  <c r="BQ679" i="5"/>
  <c r="BP679" i="5"/>
  <c r="BO679" i="5"/>
  <c r="BN679" i="5"/>
  <c r="BM679" i="5"/>
  <c r="BL679" i="5"/>
  <c r="BK679" i="5"/>
  <c r="BJ679" i="5"/>
  <c r="BI679" i="5"/>
  <c r="BH679" i="5"/>
  <c r="BG679" i="5"/>
  <c r="BF679" i="5"/>
  <c r="BE679" i="5"/>
  <c r="BD679" i="5"/>
  <c r="BC679" i="5"/>
  <c r="BB679" i="5"/>
  <c r="BA679" i="5"/>
  <c r="AZ679" i="5"/>
  <c r="AY679" i="5"/>
  <c r="AX679" i="5"/>
  <c r="AW679" i="5"/>
  <c r="AV679" i="5"/>
  <c r="AU679" i="5"/>
  <c r="AT679" i="5"/>
  <c r="AS679" i="5"/>
  <c r="AR679" i="5"/>
  <c r="AQ679" i="5"/>
  <c r="AP679" i="5"/>
  <c r="AO679" i="5"/>
  <c r="AN679" i="5"/>
  <c r="AM679" i="5"/>
  <c r="AL679" i="5"/>
  <c r="AK679" i="5"/>
  <c r="AJ679" i="5"/>
  <c r="AI679" i="5"/>
  <c r="AH679" i="5"/>
  <c r="AG679" i="5"/>
  <c r="AF679" i="5"/>
  <c r="AE679" i="5"/>
  <c r="AD679" i="5"/>
  <c r="AC679" i="5"/>
  <c r="AB679" i="5"/>
  <c r="AA679" i="5"/>
  <c r="Z679" i="5"/>
  <c r="Y679" i="5"/>
  <c r="X679" i="5"/>
  <c r="W679" i="5"/>
  <c r="V679" i="5"/>
  <c r="U679" i="5"/>
  <c r="T679" i="5"/>
  <c r="S679" i="5"/>
  <c r="R679" i="5"/>
  <c r="Q679" i="5"/>
  <c r="P679" i="5"/>
  <c r="O679" i="5"/>
  <c r="N679" i="5"/>
  <c r="M679" i="5"/>
  <c r="L679" i="5"/>
  <c r="K679" i="5"/>
  <c r="J679" i="5"/>
  <c r="I679" i="5"/>
  <c r="H679" i="5"/>
  <c r="G679" i="5"/>
  <c r="BX678" i="5"/>
  <c r="BW678" i="5"/>
  <c r="BV678" i="5"/>
  <c r="BU678" i="5"/>
  <c r="BS678" i="5"/>
  <c r="BR678" i="5"/>
  <c r="BQ678" i="5"/>
  <c r="BP678" i="5"/>
  <c r="BN678" i="5"/>
  <c r="BM678" i="5"/>
  <c r="BL678" i="5"/>
  <c r="BK678" i="5"/>
  <c r="BI678" i="5"/>
  <c r="BH678" i="5"/>
  <c r="BG678" i="5"/>
  <c r="BF678" i="5"/>
  <c r="BD678" i="5"/>
  <c r="BC678" i="5"/>
  <c r="BB678" i="5"/>
  <c r="BA678" i="5"/>
  <c r="AY678" i="5"/>
  <c r="AX678" i="5"/>
  <c r="AW678" i="5"/>
  <c r="AV678" i="5"/>
  <c r="AT678" i="5"/>
  <c r="AS678" i="5"/>
  <c r="AR678" i="5"/>
  <c r="AQ678" i="5"/>
  <c r="AO678" i="5"/>
  <c r="AN678" i="5"/>
  <c r="AM678" i="5"/>
  <c r="AL678" i="5"/>
  <c r="AJ678" i="5"/>
  <c r="AI678" i="5"/>
  <c r="AH678" i="5"/>
  <c r="AG678" i="5"/>
  <c r="AE678" i="5"/>
  <c r="AD678" i="5"/>
  <c r="AC678" i="5"/>
  <c r="AB678" i="5"/>
  <c r="Z678" i="5"/>
  <c r="Y678" i="5"/>
  <c r="X678" i="5"/>
  <c r="W678" i="5"/>
  <c r="U678" i="5"/>
  <c r="T678" i="5"/>
  <c r="S678" i="5"/>
  <c r="R678" i="5"/>
  <c r="P678" i="5"/>
  <c r="O678" i="5"/>
  <c r="N678" i="5"/>
  <c r="M678" i="5"/>
  <c r="K678" i="5"/>
  <c r="J678" i="5"/>
  <c r="I678" i="5"/>
  <c r="H678" i="5"/>
  <c r="CA677" i="5"/>
  <c r="BZ677" i="5"/>
  <c r="BX677" i="5"/>
  <c r="BW677" i="5"/>
  <c r="BV677" i="5"/>
  <c r="BU677" i="5"/>
  <c r="BT677" i="5"/>
  <c r="BS677" i="5"/>
  <c r="BR677" i="5"/>
  <c r="BQ677" i="5"/>
  <c r="BP677" i="5"/>
  <c r="BO677" i="5"/>
  <c r="BN677" i="5"/>
  <c r="BM677" i="5"/>
  <c r="BL677" i="5"/>
  <c r="BK677" i="5"/>
  <c r="BJ677" i="5"/>
  <c r="BI677" i="5"/>
  <c r="BH677" i="5"/>
  <c r="BG677" i="5"/>
  <c r="BF677" i="5"/>
  <c r="BE677" i="5"/>
  <c r="BD677" i="5"/>
  <c r="BC677" i="5"/>
  <c r="BB677" i="5"/>
  <c r="BA677" i="5"/>
  <c r="AZ677" i="5"/>
  <c r="AY677" i="5"/>
  <c r="AX677" i="5"/>
  <c r="AW677" i="5"/>
  <c r="AV677" i="5"/>
  <c r="AU677" i="5"/>
  <c r="AT677" i="5"/>
  <c r="AS677" i="5"/>
  <c r="AR677" i="5"/>
  <c r="AQ677" i="5"/>
  <c r="AP677" i="5"/>
  <c r="AO677" i="5"/>
  <c r="AN677" i="5"/>
  <c r="AM677" i="5"/>
  <c r="AL677" i="5"/>
  <c r="AK677" i="5"/>
  <c r="AJ677" i="5"/>
  <c r="AI677" i="5"/>
  <c r="AH677" i="5"/>
  <c r="AG677" i="5"/>
  <c r="AF677" i="5"/>
  <c r="AE677" i="5"/>
  <c r="AD677" i="5"/>
  <c r="AC677" i="5"/>
  <c r="AB677" i="5"/>
  <c r="AA677" i="5"/>
  <c r="Z677" i="5"/>
  <c r="Y677" i="5"/>
  <c r="X677" i="5"/>
  <c r="W677" i="5"/>
  <c r="V677" i="5"/>
  <c r="U677" i="5"/>
  <c r="T677" i="5"/>
  <c r="S677" i="5"/>
  <c r="R677" i="5"/>
  <c r="Q677" i="5"/>
  <c r="P677" i="5"/>
  <c r="O677" i="5"/>
  <c r="N677" i="5"/>
  <c r="M677" i="5"/>
  <c r="L677" i="5"/>
  <c r="K677" i="5"/>
  <c r="J677" i="5"/>
  <c r="I677" i="5"/>
  <c r="H677" i="5"/>
  <c r="G677" i="5"/>
  <c r="BX676" i="5"/>
  <c r="BW676" i="5"/>
  <c r="BV676" i="5"/>
  <c r="BU676" i="5"/>
  <c r="BS676" i="5"/>
  <c r="BR676" i="5"/>
  <c r="BQ676" i="5"/>
  <c r="BP676" i="5"/>
  <c r="BN676" i="5"/>
  <c r="BM676" i="5"/>
  <c r="BL676" i="5"/>
  <c r="BK676" i="5"/>
  <c r="BI676" i="5"/>
  <c r="BH676" i="5"/>
  <c r="BG676" i="5"/>
  <c r="BF676" i="5"/>
  <c r="BD676" i="5"/>
  <c r="BC676" i="5"/>
  <c r="BB676" i="5"/>
  <c r="BA676" i="5"/>
  <c r="AY676" i="5"/>
  <c r="AX676" i="5"/>
  <c r="AW676" i="5"/>
  <c r="AV676" i="5"/>
  <c r="AT676" i="5"/>
  <c r="AS676" i="5"/>
  <c r="AR676" i="5"/>
  <c r="AQ676" i="5"/>
  <c r="AO676" i="5"/>
  <c r="AN676" i="5"/>
  <c r="AM676" i="5"/>
  <c r="AL676" i="5"/>
  <c r="AJ676" i="5"/>
  <c r="AI676" i="5"/>
  <c r="AH676" i="5"/>
  <c r="AG676" i="5"/>
  <c r="AE676" i="5"/>
  <c r="AD676" i="5"/>
  <c r="AC676" i="5"/>
  <c r="AB676" i="5"/>
  <c r="Z676" i="5"/>
  <c r="Y676" i="5"/>
  <c r="X676" i="5"/>
  <c r="W676" i="5"/>
  <c r="U676" i="5"/>
  <c r="T676" i="5"/>
  <c r="S676" i="5"/>
  <c r="R676" i="5"/>
  <c r="P676" i="5"/>
  <c r="O676" i="5"/>
  <c r="N676" i="5"/>
  <c r="M676" i="5"/>
  <c r="K676" i="5"/>
  <c r="J676" i="5"/>
  <c r="I676" i="5"/>
  <c r="H676" i="5"/>
  <c r="BX675" i="5"/>
  <c r="BW675" i="5"/>
  <c r="BV675" i="5"/>
  <c r="BU675" i="5"/>
  <c r="BS675" i="5"/>
  <c r="BR675" i="5"/>
  <c r="BQ675" i="5"/>
  <c r="BP675" i="5"/>
  <c r="BN675" i="5"/>
  <c r="BM675" i="5"/>
  <c r="BL675" i="5"/>
  <c r="BK675" i="5"/>
  <c r="BI675" i="5"/>
  <c r="BH675" i="5"/>
  <c r="BG675" i="5"/>
  <c r="BF675" i="5"/>
  <c r="BD675" i="5"/>
  <c r="BC675" i="5"/>
  <c r="BB675" i="5"/>
  <c r="BA675" i="5"/>
  <c r="AY675" i="5"/>
  <c r="AX675" i="5"/>
  <c r="AW675" i="5"/>
  <c r="AV675" i="5"/>
  <c r="AT675" i="5"/>
  <c r="AS675" i="5"/>
  <c r="AR675" i="5"/>
  <c r="AQ675" i="5"/>
  <c r="AO675" i="5"/>
  <c r="AN675" i="5"/>
  <c r="AM675" i="5"/>
  <c r="AL675" i="5"/>
  <c r="AJ675" i="5"/>
  <c r="AI675" i="5"/>
  <c r="AH675" i="5"/>
  <c r="AG675" i="5"/>
  <c r="AE675" i="5"/>
  <c r="AD675" i="5"/>
  <c r="AC675" i="5"/>
  <c r="AB675" i="5"/>
  <c r="Z675" i="5"/>
  <c r="Y675" i="5"/>
  <c r="X675" i="5"/>
  <c r="W675" i="5"/>
  <c r="U675" i="5"/>
  <c r="T675" i="5"/>
  <c r="S675" i="5"/>
  <c r="R675" i="5"/>
  <c r="P675" i="5"/>
  <c r="O675" i="5"/>
  <c r="N675" i="5"/>
  <c r="M675" i="5"/>
  <c r="K675" i="5"/>
  <c r="J675" i="5"/>
  <c r="I675" i="5"/>
  <c r="H675" i="5"/>
  <c r="CA674" i="5"/>
  <c r="BZ674" i="5"/>
  <c r="BX674" i="5"/>
  <c r="BW674" i="5"/>
  <c r="BV674" i="5"/>
  <c r="BU674" i="5"/>
  <c r="BT674" i="5"/>
  <c r="BS674" i="5"/>
  <c r="BR674" i="5"/>
  <c r="BQ674" i="5"/>
  <c r="BP674" i="5"/>
  <c r="BO674" i="5"/>
  <c r="BN674" i="5"/>
  <c r="BM674" i="5"/>
  <c r="BL674" i="5"/>
  <c r="BK674" i="5"/>
  <c r="BJ674" i="5"/>
  <c r="BI674" i="5"/>
  <c r="BH674" i="5"/>
  <c r="BG674" i="5"/>
  <c r="BF674" i="5"/>
  <c r="BE674" i="5"/>
  <c r="BD674" i="5"/>
  <c r="BC674" i="5"/>
  <c r="BB674" i="5"/>
  <c r="BA674" i="5"/>
  <c r="AZ674" i="5"/>
  <c r="AY674" i="5"/>
  <c r="AX674" i="5"/>
  <c r="AW674" i="5"/>
  <c r="AV674" i="5"/>
  <c r="AU674" i="5"/>
  <c r="AT674" i="5"/>
  <c r="AS674" i="5"/>
  <c r="AR674" i="5"/>
  <c r="AQ674" i="5"/>
  <c r="AP674" i="5"/>
  <c r="AO674" i="5"/>
  <c r="AN674" i="5"/>
  <c r="AM674" i="5"/>
  <c r="AL674" i="5"/>
  <c r="AK674" i="5"/>
  <c r="AJ674" i="5"/>
  <c r="AI674" i="5"/>
  <c r="AH674" i="5"/>
  <c r="AG674" i="5"/>
  <c r="AF674" i="5"/>
  <c r="AE674" i="5"/>
  <c r="AD674" i="5"/>
  <c r="AC674" i="5"/>
  <c r="AB674" i="5"/>
  <c r="AA674" i="5"/>
  <c r="Z674" i="5"/>
  <c r="Y674" i="5"/>
  <c r="X674" i="5"/>
  <c r="W674" i="5"/>
  <c r="V674" i="5"/>
  <c r="U674" i="5"/>
  <c r="T674" i="5"/>
  <c r="S674" i="5"/>
  <c r="R674" i="5"/>
  <c r="Q674" i="5"/>
  <c r="P674" i="5"/>
  <c r="O674" i="5"/>
  <c r="N674" i="5"/>
  <c r="M674" i="5"/>
  <c r="L674" i="5"/>
  <c r="K674" i="5"/>
  <c r="J674" i="5"/>
  <c r="I674" i="5"/>
  <c r="H674" i="5"/>
  <c r="G674" i="5"/>
  <c r="BX673" i="5"/>
  <c r="BW673" i="5"/>
  <c r="BV673" i="5"/>
  <c r="BU673" i="5"/>
  <c r="BS673" i="5"/>
  <c r="BR673" i="5"/>
  <c r="BQ673" i="5"/>
  <c r="BP673" i="5"/>
  <c r="BO673" i="5"/>
  <c r="BN673" i="5"/>
  <c r="BM673" i="5"/>
  <c r="BL673" i="5"/>
  <c r="BK673" i="5"/>
  <c r="BJ673" i="5"/>
  <c r="BI673" i="5"/>
  <c r="BH673" i="5"/>
  <c r="BG673" i="5"/>
  <c r="BF673" i="5"/>
  <c r="BE673" i="5"/>
  <c r="BD673" i="5"/>
  <c r="BC673" i="5"/>
  <c r="BB673" i="5"/>
  <c r="BA673" i="5"/>
  <c r="AZ673" i="5"/>
  <c r="AY673" i="5"/>
  <c r="AX673" i="5"/>
  <c r="AW673" i="5"/>
  <c r="AV673" i="5"/>
  <c r="AU673" i="5"/>
  <c r="AT673" i="5"/>
  <c r="AS673" i="5"/>
  <c r="AR673" i="5"/>
  <c r="AQ673" i="5"/>
  <c r="AP673" i="5"/>
  <c r="AO673" i="5"/>
  <c r="AN673" i="5"/>
  <c r="AM673" i="5"/>
  <c r="AL673" i="5"/>
  <c r="AK673" i="5"/>
  <c r="AJ673" i="5"/>
  <c r="AI673" i="5"/>
  <c r="AH673" i="5"/>
  <c r="AG673" i="5"/>
  <c r="AF673" i="5"/>
  <c r="AE673" i="5"/>
  <c r="AD673" i="5"/>
  <c r="AC673" i="5"/>
  <c r="AB673" i="5"/>
  <c r="AA673" i="5"/>
  <c r="Z673" i="5"/>
  <c r="Y673" i="5"/>
  <c r="X673" i="5"/>
  <c r="W673" i="5"/>
  <c r="V673" i="5"/>
  <c r="U673" i="5"/>
  <c r="T673" i="5"/>
  <c r="S673" i="5"/>
  <c r="R673" i="5"/>
  <c r="Q673" i="5"/>
  <c r="P673" i="5"/>
  <c r="O673" i="5"/>
  <c r="N673" i="5"/>
  <c r="M673" i="5"/>
  <c r="L673" i="5"/>
  <c r="K673" i="5"/>
  <c r="J673" i="5"/>
  <c r="I673" i="5"/>
  <c r="H673" i="5"/>
  <c r="G673" i="5"/>
  <c r="BX672" i="5"/>
  <c r="BW672" i="5"/>
  <c r="BV672" i="5"/>
  <c r="BU672" i="5"/>
  <c r="BS672" i="5"/>
  <c r="BR672" i="5"/>
  <c r="BQ672" i="5"/>
  <c r="BP672" i="5"/>
  <c r="BO672" i="5"/>
  <c r="BN672" i="5"/>
  <c r="BM672" i="5"/>
  <c r="BL672" i="5"/>
  <c r="BK672" i="5"/>
  <c r="BJ672" i="5"/>
  <c r="BI672" i="5"/>
  <c r="BH672" i="5"/>
  <c r="BG672" i="5"/>
  <c r="BF672" i="5"/>
  <c r="BE672" i="5"/>
  <c r="BD672" i="5"/>
  <c r="BC672" i="5"/>
  <c r="BB672" i="5"/>
  <c r="BA672" i="5"/>
  <c r="AZ672" i="5"/>
  <c r="AY672" i="5"/>
  <c r="AX672" i="5"/>
  <c r="AW672" i="5"/>
  <c r="AV672" i="5"/>
  <c r="AU672" i="5"/>
  <c r="AT672" i="5"/>
  <c r="AS672" i="5"/>
  <c r="AR672" i="5"/>
  <c r="AQ672" i="5"/>
  <c r="AP672" i="5"/>
  <c r="AO672" i="5"/>
  <c r="AN672" i="5"/>
  <c r="AM672" i="5"/>
  <c r="AL672" i="5"/>
  <c r="AK672" i="5"/>
  <c r="AJ672" i="5"/>
  <c r="AI672" i="5"/>
  <c r="AH672" i="5"/>
  <c r="AG672" i="5"/>
  <c r="AF672" i="5"/>
  <c r="AE672" i="5"/>
  <c r="AD672" i="5"/>
  <c r="AC672" i="5"/>
  <c r="AB672" i="5"/>
  <c r="AA672" i="5"/>
  <c r="Z672" i="5"/>
  <c r="Y672" i="5"/>
  <c r="X672" i="5"/>
  <c r="W672" i="5"/>
  <c r="V672" i="5"/>
  <c r="U672" i="5"/>
  <c r="T672" i="5"/>
  <c r="S672" i="5"/>
  <c r="R672" i="5"/>
  <c r="Q672" i="5"/>
  <c r="P672" i="5"/>
  <c r="O672" i="5"/>
  <c r="N672" i="5"/>
  <c r="M672" i="5"/>
  <c r="L672" i="5"/>
  <c r="K672" i="5"/>
  <c r="J672" i="5"/>
  <c r="I672" i="5"/>
  <c r="H672" i="5"/>
  <c r="G672" i="5"/>
  <c r="BX671" i="5"/>
  <c r="BW671" i="5"/>
  <c r="BV671" i="5"/>
  <c r="BU671" i="5"/>
  <c r="BS671" i="5"/>
  <c r="BR671" i="5"/>
  <c r="BQ671" i="5"/>
  <c r="BP671" i="5"/>
  <c r="BO671" i="5"/>
  <c r="BN671" i="5"/>
  <c r="BM671" i="5"/>
  <c r="BL671" i="5"/>
  <c r="BK671" i="5"/>
  <c r="BI671" i="5"/>
  <c r="BH671" i="5"/>
  <c r="BG671" i="5"/>
  <c r="BF671" i="5"/>
  <c r="BD671" i="5"/>
  <c r="BC671" i="5"/>
  <c r="BB671" i="5"/>
  <c r="BA671" i="5"/>
  <c r="AZ671" i="5"/>
  <c r="AY671" i="5"/>
  <c r="AX671" i="5"/>
  <c r="AW671" i="5"/>
  <c r="AV671" i="5"/>
  <c r="AT671" i="5"/>
  <c r="AS671" i="5"/>
  <c r="AR671" i="5"/>
  <c r="AQ671" i="5"/>
  <c r="AO671" i="5"/>
  <c r="AN671" i="5"/>
  <c r="AM671" i="5"/>
  <c r="AL671" i="5"/>
  <c r="AK671" i="5"/>
  <c r="AJ671" i="5"/>
  <c r="AI671" i="5"/>
  <c r="AH671" i="5"/>
  <c r="AG671" i="5"/>
  <c r="AE671" i="5"/>
  <c r="AD671" i="5"/>
  <c r="AC671" i="5"/>
  <c r="AB671" i="5"/>
  <c r="AA671" i="5"/>
  <c r="Z671" i="5"/>
  <c r="Y671" i="5"/>
  <c r="X671" i="5"/>
  <c r="W671" i="5"/>
  <c r="U671" i="5"/>
  <c r="T671" i="5"/>
  <c r="S671" i="5"/>
  <c r="R671" i="5"/>
  <c r="Q671" i="5"/>
  <c r="P671" i="5"/>
  <c r="O671" i="5"/>
  <c r="N671" i="5"/>
  <c r="M671" i="5"/>
  <c r="K671" i="5"/>
  <c r="J671" i="5"/>
  <c r="I671" i="5"/>
  <c r="H671" i="5"/>
  <c r="G671" i="5"/>
  <c r="BX670" i="5"/>
  <c r="BW670" i="5"/>
  <c r="BV670" i="5"/>
  <c r="BU670" i="5"/>
  <c r="BS670" i="5"/>
  <c r="BR670" i="5"/>
  <c r="BQ670" i="5"/>
  <c r="BP670" i="5"/>
  <c r="BN670" i="5"/>
  <c r="BM670" i="5"/>
  <c r="BL670" i="5"/>
  <c r="BK670" i="5"/>
  <c r="BI670" i="5"/>
  <c r="BH670" i="5"/>
  <c r="BG670" i="5"/>
  <c r="BF670" i="5"/>
  <c r="BD670" i="5"/>
  <c r="BC670" i="5"/>
  <c r="BB670" i="5"/>
  <c r="BA670" i="5"/>
  <c r="AY670" i="5"/>
  <c r="AX670" i="5"/>
  <c r="AW670" i="5"/>
  <c r="AV670" i="5"/>
  <c r="AT670" i="5"/>
  <c r="AS670" i="5"/>
  <c r="AR670" i="5"/>
  <c r="AQ670" i="5"/>
  <c r="AO670" i="5"/>
  <c r="AN670" i="5"/>
  <c r="AM670" i="5"/>
  <c r="AL670" i="5"/>
  <c r="AJ670" i="5"/>
  <c r="AI670" i="5"/>
  <c r="AH670" i="5"/>
  <c r="AG670" i="5"/>
  <c r="AE670" i="5"/>
  <c r="AD670" i="5"/>
  <c r="AC670" i="5"/>
  <c r="AB670" i="5"/>
  <c r="Z670" i="5"/>
  <c r="Y670" i="5"/>
  <c r="X670" i="5"/>
  <c r="W670" i="5"/>
  <c r="U670" i="5"/>
  <c r="T670" i="5"/>
  <c r="S670" i="5"/>
  <c r="R670" i="5"/>
  <c r="P670" i="5"/>
  <c r="O670" i="5"/>
  <c r="N670" i="5"/>
  <c r="M670" i="5"/>
  <c r="K670" i="5"/>
  <c r="J670" i="5"/>
  <c r="I670" i="5"/>
  <c r="H670" i="5"/>
  <c r="CA669" i="5"/>
  <c r="BZ669" i="5"/>
  <c r="BX669" i="5"/>
  <c r="BW669" i="5"/>
  <c r="BV669" i="5"/>
  <c r="BU669" i="5"/>
  <c r="BT669" i="5"/>
  <c r="BS669" i="5"/>
  <c r="BR669" i="5"/>
  <c r="BQ669" i="5"/>
  <c r="BP669" i="5"/>
  <c r="BO669" i="5"/>
  <c r="BN669" i="5"/>
  <c r="BM669" i="5"/>
  <c r="BL669" i="5"/>
  <c r="BK669" i="5"/>
  <c r="BJ669" i="5"/>
  <c r="BI669" i="5"/>
  <c r="BH669" i="5"/>
  <c r="BG669" i="5"/>
  <c r="BF669" i="5"/>
  <c r="BE669" i="5"/>
  <c r="BD669" i="5"/>
  <c r="BC669" i="5"/>
  <c r="BB669" i="5"/>
  <c r="BA669" i="5"/>
  <c r="AZ669" i="5"/>
  <c r="AY669" i="5"/>
  <c r="AX669" i="5"/>
  <c r="AW669" i="5"/>
  <c r="AV669" i="5"/>
  <c r="AU669" i="5"/>
  <c r="AT669" i="5"/>
  <c r="AS669" i="5"/>
  <c r="AR669" i="5"/>
  <c r="AQ669" i="5"/>
  <c r="AP669" i="5"/>
  <c r="AO669" i="5"/>
  <c r="AN669" i="5"/>
  <c r="AM669" i="5"/>
  <c r="AL669" i="5"/>
  <c r="AK669" i="5"/>
  <c r="AJ669" i="5"/>
  <c r="AI669" i="5"/>
  <c r="AH669" i="5"/>
  <c r="AG669" i="5"/>
  <c r="AF669" i="5"/>
  <c r="AE669" i="5"/>
  <c r="AD669" i="5"/>
  <c r="AC669" i="5"/>
  <c r="AB669" i="5"/>
  <c r="AA669" i="5"/>
  <c r="Z669" i="5"/>
  <c r="Y669" i="5"/>
  <c r="X669" i="5"/>
  <c r="W669" i="5"/>
  <c r="V669" i="5"/>
  <c r="U669" i="5"/>
  <c r="T669" i="5"/>
  <c r="S669" i="5"/>
  <c r="R669" i="5"/>
  <c r="Q669" i="5"/>
  <c r="P669" i="5"/>
  <c r="O669" i="5"/>
  <c r="N669" i="5"/>
  <c r="M669" i="5"/>
  <c r="L669" i="5"/>
  <c r="K669" i="5"/>
  <c r="J669" i="5"/>
  <c r="I669" i="5"/>
  <c r="H669" i="5"/>
  <c r="G669" i="5"/>
  <c r="BX668" i="5"/>
  <c r="BW668" i="5"/>
  <c r="BV668" i="5"/>
  <c r="BU668" i="5"/>
  <c r="BS668" i="5"/>
  <c r="BR668" i="5"/>
  <c r="BQ668" i="5"/>
  <c r="BP668" i="5"/>
  <c r="BO668" i="5"/>
  <c r="BN668" i="5"/>
  <c r="BM668" i="5"/>
  <c r="BL668" i="5"/>
  <c r="BK668" i="5"/>
  <c r="BJ668" i="5"/>
  <c r="BI668" i="5"/>
  <c r="BH668" i="5"/>
  <c r="BG668" i="5"/>
  <c r="BF668" i="5"/>
  <c r="BE668" i="5"/>
  <c r="BD668" i="5"/>
  <c r="BC668" i="5"/>
  <c r="BB668" i="5"/>
  <c r="BA668" i="5"/>
  <c r="AZ668" i="5"/>
  <c r="AY668" i="5"/>
  <c r="AX668" i="5"/>
  <c r="AW668" i="5"/>
  <c r="AV668" i="5"/>
  <c r="AU668" i="5"/>
  <c r="AT668" i="5"/>
  <c r="AS668" i="5"/>
  <c r="AR668" i="5"/>
  <c r="AQ668" i="5"/>
  <c r="AP668" i="5"/>
  <c r="AO668" i="5"/>
  <c r="AN668" i="5"/>
  <c r="AM668" i="5"/>
  <c r="AL668" i="5"/>
  <c r="AK668" i="5"/>
  <c r="AJ668" i="5"/>
  <c r="AI668" i="5"/>
  <c r="AH668" i="5"/>
  <c r="AG668" i="5"/>
  <c r="AF668" i="5"/>
  <c r="AE668" i="5"/>
  <c r="AD668" i="5"/>
  <c r="AC668" i="5"/>
  <c r="AB668" i="5"/>
  <c r="AA668" i="5"/>
  <c r="Z668" i="5"/>
  <c r="Y668" i="5"/>
  <c r="X668" i="5"/>
  <c r="W668" i="5"/>
  <c r="V668" i="5"/>
  <c r="U668" i="5"/>
  <c r="T668" i="5"/>
  <c r="S668" i="5"/>
  <c r="R668" i="5"/>
  <c r="Q668" i="5"/>
  <c r="P668" i="5"/>
  <c r="O668" i="5"/>
  <c r="N668" i="5"/>
  <c r="M668" i="5"/>
  <c r="L668" i="5"/>
  <c r="K668" i="5"/>
  <c r="J668" i="5"/>
  <c r="I668" i="5"/>
  <c r="H668" i="5"/>
  <c r="G668" i="5"/>
  <c r="BX667" i="5"/>
  <c r="BW667" i="5"/>
  <c r="BV667" i="5"/>
  <c r="BU667" i="5"/>
  <c r="BS667" i="5"/>
  <c r="BR667" i="5"/>
  <c r="BQ667" i="5"/>
  <c r="BP667" i="5"/>
  <c r="BO667" i="5"/>
  <c r="BN667" i="5"/>
  <c r="BM667" i="5"/>
  <c r="BL667" i="5"/>
  <c r="BK667" i="5"/>
  <c r="BJ667" i="5"/>
  <c r="BI667" i="5"/>
  <c r="BH667" i="5"/>
  <c r="BG667" i="5"/>
  <c r="BF667" i="5"/>
  <c r="BE667" i="5"/>
  <c r="BD667" i="5"/>
  <c r="BC667" i="5"/>
  <c r="BB667" i="5"/>
  <c r="BA667" i="5"/>
  <c r="AZ667" i="5"/>
  <c r="AY667" i="5"/>
  <c r="AX667" i="5"/>
  <c r="AW667" i="5"/>
  <c r="AV667" i="5"/>
  <c r="AU667" i="5"/>
  <c r="AT667" i="5"/>
  <c r="AS667" i="5"/>
  <c r="AR667" i="5"/>
  <c r="AQ667" i="5"/>
  <c r="AP667" i="5"/>
  <c r="AO667" i="5"/>
  <c r="AN667" i="5"/>
  <c r="AM667" i="5"/>
  <c r="AL667" i="5"/>
  <c r="AK667" i="5"/>
  <c r="AJ667" i="5"/>
  <c r="AI667" i="5"/>
  <c r="AH667" i="5"/>
  <c r="AG667" i="5"/>
  <c r="AF667" i="5"/>
  <c r="AE667" i="5"/>
  <c r="AD667" i="5"/>
  <c r="AC667" i="5"/>
  <c r="AB667" i="5"/>
  <c r="AA667" i="5"/>
  <c r="Z667" i="5"/>
  <c r="Y667" i="5"/>
  <c r="X667" i="5"/>
  <c r="W667" i="5"/>
  <c r="V667" i="5"/>
  <c r="U667" i="5"/>
  <c r="T667" i="5"/>
  <c r="S667" i="5"/>
  <c r="R667" i="5"/>
  <c r="Q667" i="5"/>
  <c r="P667" i="5"/>
  <c r="O667" i="5"/>
  <c r="N667" i="5"/>
  <c r="M667" i="5"/>
  <c r="L667" i="5"/>
  <c r="K667" i="5"/>
  <c r="J667" i="5"/>
  <c r="I667" i="5"/>
  <c r="H667" i="5"/>
  <c r="G667" i="5"/>
  <c r="BX666" i="5"/>
  <c r="BW666" i="5"/>
  <c r="BV666" i="5"/>
  <c r="BU666" i="5"/>
  <c r="BS666" i="5"/>
  <c r="BR666" i="5"/>
  <c r="BQ666" i="5"/>
  <c r="BP666" i="5"/>
  <c r="BN666" i="5"/>
  <c r="BM666" i="5"/>
  <c r="BL666" i="5"/>
  <c r="BK666" i="5"/>
  <c r="BI666" i="5"/>
  <c r="BH666" i="5"/>
  <c r="BG666" i="5"/>
  <c r="BF666" i="5"/>
  <c r="BD666" i="5"/>
  <c r="BC666" i="5"/>
  <c r="BB666" i="5"/>
  <c r="BA666" i="5"/>
  <c r="AY666" i="5"/>
  <c r="AX666" i="5"/>
  <c r="AW666" i="5"/>
  <c r="AV666" i="5"/>
  <c r="AT666" i="5"/>
  <c r="AS666" i="5"/>
  <c r="AR666" i="5"/>
  <c r="AQ666" i="5"/>
  <c r="AO666" i="5"/>
  <c r="AN666" i="5"/>
  <c r="AM666" i="5"/>
  <c r="AL666" i="5"/>
  <c r="AJ666" i="5"/>
  <c r="AI666" i="5"/>
  <c r="AH666" i="5"/>
  <c r="AG666" i="5"/>
  <c r="AE666" i="5"/>
  <c r="AD666" i="5"/>
  <c r="AC666" i="5"/>
  <c r="AB666" i="5"/>
  <c r="Z666" i="5"/>
  <c r="Y666" i="5"/>
  <c r="X666" i="5"/>
  <c r="W666" i="5"/>
  <c r="U666" i="5"/>
  <c r="T666" i="5"/>
  <c r="S666" i="5"/>
  <c r="R666" i="5"/>
  <c r="P666" i="5"/>
  <c r="O666" i="5"/>
  <c r="N666" i="5"/>
  <c r="M666" i="5"/>
  <c r="K666" i="5"/>
  <c r="J666" i="5"/>
  <c r="I666" i="5"/>
  <c r="H666" i="5"/>
  <c r="G666" i="5"/>
  <c r="BX665" i="5"/>
  <c r="BW665" i="5"/>
  <c r="BV665" i="5"/>
  <c r="BU665" i="5"/>
  <c r="BS665" i="5"/>
  <c r="BR665" i="5"/>
  <c r="BQ665" i="5"/>
  <c r="BP665" i="5"/>
  <c r="BN665" i="5"/>
  <c r="BM665" i="5"/>
  <c r="BL665" i="5"/>
  <c r="BK665" i="5"/>
  <c r="BI665" i="5"/>
  <c r="BH665" i="5"/>
  <c r="BG665" i="5"/>
  <c r="BF665" i="5"/>
  <c r="BD665" i="5"/>
  <c r="BC665" i="5"/>
  <c r="BB665" i="5"/>
  <c r="BA665" i="5"/>
  <c r="AY665" i="5"/>
  <c r="AX665" i="5"/>
  <c r="AW665" i="5"/>
  <c r="AV665" i="5"/>
  <c r="AT665" i="5"/>
  <c r="AS665" i="5"/>
  <c r="AR665" i="5"/>
  <c r="AQ665" i="5"/>
  <c r="AO665" i="5"/>
  <c r="AN665" i="5"/>
  <c r="AM665" i="5"/>
  <c r="AL665" i="5"/>
  <c r="AJ665" i="5"/>
  <c r="AI665" i="5"/>
  <c r="AH665" i="5"/>
  <c r="AG665" i="5"/>
  <c r="AE665" i="5"/>
  <c r="AD665" i="5"/>
  <c r="AC665" i="5"/>
  <c r="AB665" i="5"/>
  <c r="Z665" i="5"/>
  <c r="Y665" i="5"/>
  <c r="X665" i="5"/>
  <c r="W665" i="5"/>
  <c r="U665" i="5"/>
  <c r="T665" i="5"/>
  <c r="S665" i="5"/>
  <c r="R665" i="5"/>
  <c r="P665" i="5"/>
  <c r="O665" i="5"/>
  <c r="N665" i="5"/>
  <c r="M665" i="5"/>
  <c r="K665" i="5"/>
  <c r="J665" i="5"/>
  <c r="I665" i="5"/>
  <c r="H665" i="5"/>
  <c r="CA664" i="5"/>
  <c r="BZ664" i="5"/>
  <c r="BX664" i="5"/>
  <c r="BW664" i="5"/>
  <c r="BV664" i="5"/>
  <c r="BU664" i="5"/>
  <c r="BT664" i="5"/>
  <c r="BS664" i="5"/>
  <c r="BR664" i="5"/>
  <c r="BQ664" i="5"/>
  <c r="BP664" i="5"/>
  <c r="BO664" i="5"/>
  <c r="BN664" i="5"/>
  <c r="BM664" i="5"/>
  <c r="BL664" i="5"/>
  <c r="BK664" i="5"/>
  <c r="BJ664" i="5"/>
  <c r="BI664" i="5"/>
  <c r="BH664" i="5"/>
  <c r="BG664" i="5"/>
  <c r="BF664" i="5"/>
  <c r="BE664" i="5"/>
  <c r="BD664" i="5"/>
  <c r="BC664" i="5"/>
  <c r="BB664" i="5"/>
  <c r="BA664" i="5"/>
  <c r="AZ664" i="5"/>
  <c r="AY664" i="5"/>
  <c r="AX664" i="5"/>
  <c r="AW664" i="5"/>
  <c r="AV664" i="5"/>
  <c r="AU664" i="5"/>
  <c r="AT664" i="5"/>
  <c r="AS664" i="5"/>
  <c r="AR664" i="5"/>
  <c r="AQ664" i="5"/>
  <c r="AP664" i="5"/>
  <c r="AO664" i="5"/>
  <c r="AN664" i="5"/>
  <c r="AM664" i="5"/>
  <c r="AL664" i="5"/>
  <c r="AK664" i="5"/>
  <c r="AJ664" i="5"/>
  <c r="AI664" i="5"/>
  <c r="AH664" i="5"/>
  <c r="AG664" i="5"/>
  <c r="AF664" i="5"/>
  <c r="AE664" i="5"/>
  <c r="AD664" i="5"/>
  <c r="AC664" i="5"/>
  <c r="AB664" i="5"/>
  <c r="AA664" i="5"/>
  <c r="Z664" i="5"/>
  <c r="Y664" i="5"/>
  <c r="X664" i="5"/>
  <c r="W664" i="5"/>
  <c r="V664" i="5"/>
  <c r="U664" i="5"/>
  <c r="T664" i="5"/>
  <c r="S664" i="5"/>
  <c r="R664" i="5"/>
  <c r="Q664" i="5"/>
  <c r="P664" i="5"/>
  <c r="O664" i="5"/>
  <c r="N664" i="5"/>
  <c r="M664" i="5"/>
  <c r="L664" i="5"/>
  <c r="K664" i="5"/>
  <c r="J664" i="5"/>
  <c r="I664" i="5"/>
  <c r="H664" i="5"/>
  <c r="G664" i="5"/>
  <c r="BX663" i="5"/>
  <c r="BW663" i="5"/>
  <c r="BV663" i="5"/>
  <c r="BU663" i="5"/>
  <c r="BS663" i="5"/>
  <c r="BR663" i="5"/>
  <c r="BQ663" i="5"/>
  <c r="BP663" i="5"/>
  <c r="BO663" i="5"/>
  <c r="BN663" i="5"/>
  <c r="BM663" i="5"/>
  <c r="BL663" i="5"/>
  <c r="BK663" i="5"/>
  <c r="BJ663" i="5"/>
  <c r="BI663" i="5"/>
  <c r="BH663" i="5"/>
  <c r="BG663" i="5"/>
  <c r="BF663" i="5"/>
  <c r="BE663" i="5"/>
  <c r="BD663" i="5"/>
  <c r="BC663" i="5"/>
  <c r="BB663" i="5"/>
  <c r="BA663" i="5"/>
  <c r="AZ663" i="5"/>
  <c r="AY663" i="5"/>
  <c r="AX663" i="5"/>
  <c r="AW663" i="5"/>
  <c r="AV663" i="5"/>
  <c r="AU663" i="5"/>
  <c r="AT663" i="5"/>
  <c r="AS663" i="5"/>
  <c r="AR663" i="5"/>
  <c r="AQ663" i="5"/>
  <c r="AP663" i="5"/>
  <c r="AO663" i="5"/>
  <c r="AN663" i="5"/>
  <c r="AM663" i="5"/>
  <c r="AL663" i="5"/>
  <c r="AK663" i="5"/>
  <c r="AJ663" i="5"/>
  <c r="AI663" i="5"/>
  <c r="AH663" i="5"/>
  <c r="AG663" i="5"/>
  <c r="AF663" i="5"/>
  <c r="AE663" i="5"/>
  <c r="AD663" i="5"/>
  <c r="AC663" i="5"/>
  <c r="AB663" i="5"/>
  <c r="AA663" i="5"/>
  <c r="Z663" i="5"/>
  <c r="Y663" i="5"/>
  <c r="X663" i="5"/>
  <c r="W663" i="5"/>
  <c r="V663" i="5"/>
  <c r="U663" i="5"/>
  <c r="T663" i="5"/>
  <c r="S663" i="5"/>
  <c r="R663" i="5"/>
  <c r="Q663" i="5"/>
  <c r="P663" i="5"/>
  <c r="O663" i="5"/>
  <c r="N663" i="5"/>
  <c r="M663" i="5"/>
  <c r="L663" i="5"/>
  <c r="K663" i="5"/>
  <c r="J663" i="5"/>
  <c r="I663" i="5"/>
  <c r="H663" i="5"/>
  <c r="G663" i="5"/>
  <c r="BX662" i="5"/>
  <c r="BW662" i="5"/>
  <c r="BV662" i="5"/>
  <c r="BU662" i="5"/>
  <c r="BS662" i="5"/>
  <c r="BR662" i="5"/>
  <c r="BQ662" i="5"/>
  <c r="BP662" i="5"/>
  <c r="BO662" i="5"/>
  <c r="BN662" i="5"/>
  <c r="BM662" i="5"/>
  <c r="BL662" i="5"/>
  <c r="BK662" i="5"/>
  <c r="BJ662" i="5"/>
  <c r="BI662" i="5"/>
  <c r="BH662" i="5"/>
  <c r="BG662" i="5"/>
  <c r="BF662" i="5"/>
  <c r="BE662" i="5"/>
  <c r="BD662" i="5"/>
  <c r="BC662" i="5"/>
  <c r="BB662" i="5"/>
  <c r="BA662" i="5"/>
  <c r="AZ662" i="5"/>
  <c r="AY662" i="5"/>
  <c r="AX662" i="5"/>
  <c r="AW662" i="5"/>
  <c r="AV662" i="5"/>
  <c r="AU662" i="5"/>
  <c r="AT662" i="5"/>
  <c r="AS662" i="5"/>
  <c r="AR662" i="5"/>
  <c r="AQ662" i="5"/>
  <c r="AP662" i="5"/>
  <c r="AO662" i="5"/>
  <c r="AN662" i="5"/>
  <c r="AM662" i="5"/>
  <c r="AL662" i="5"/>
  <c r="AK662" i="5"/>
  <c r="AJ662" i="5"/>
  <c r="AI662" i="5"/>
  <c r="AH662" i="5"/>
  <c r="AG662" i="5"/>
  <c r="AF662" i="5"/>
  <c r="AE662" i="5"/>
  <c r="AD662" i="5"/>
  <c r="AC662" i="5"/>
  <c r="AB662" i="5"/>
  <c r="AA662" i="5"/>
  <c r="Z662" i="5"/>
  <c r="Y662" i="5"/>
  <c r="X662" i="5"/>
  <c r="W662" i="5"/>
  <c r="V662" i="5"/>
  <c r="U662" i="5"/>
  <c r="T662" i="5"/>
  <c r="S662" i="5"/>
  <c r="R662" i="5"/>
  <c r="Q662" i="5"/>
  <c r="P662" i="5"/>
  <c r="O662" i="5"/>
  <c r="N662" i="5"/>
  <c r="M662" i="5"/>
  <c r="L662" i="5"/>
  <c r="K662" i="5"/>
  <c r="J662" i="5"/>
  <c r="I662" i="5"/>
  <c r="H662" i="5"/>
  <c r="G662" i="5"/>
  <c r="BX661" i="5"/>
  <c r="BW661" i="5"/>
  <c r="BV661" i="5"/>
  <c r="BU661" i="5"/>
  <c r="BS661" i="5"/>
  <c r="BR661" i="5"/>
  <c r="BQ661" i="5"/>
  <c r="BP661" i="5"/>
  <c r="BO661" i="5"/>
  <c r="BN661" i="5"/>
  <c r="BM661" i="5"/>
  <c r="BL661" i="5"/>
  <c r="BK661" i="5"/>
  <c r="BJ661" i="5"/>
  <c r="BI661" i="5"/>
  <c r="BH661" i="5"/>
  <c r="BG661" i="5"/>
  <c r="BF661" i="5"/>
  <c r="BE661" i="5"/>
  <c r="BD661" i="5"/>
  <c r="BC661" i="5"/>
  <c r="BB661" i="5"/>
  <c r="BA661" i="5"/>
  <c r="AZ661" i="5"/>
  <c r="AY661" i="5"/>
  <c r="AX661" i="5"/>
  <c r="AW661" i="5"/>
  <c r="AV661" i="5"/>
  <c r="AU661" i="5"/>
  <c r="AT661" i="5"/>
  <c r="AS661" i="5"/>
  <c r="AR661" i="5"/>
  <c r="AQ661" i="5"/>
  <c r="AP661" i="5"/>
  <c r="AO661" i="5"/>
  <c r="AN661" i="5"/>
  <c r="AM661" i="5"/>
  <c r="AL661" i="5"/>
  <c r="AK661" i="5"/>
  <c r="AJ661" i="5"/>
  <c r="AI661" i="5"/>
  <c r="AH661" i="5"/>
  <c r="AG661" i="5"/>
  <c r="AF661" i="5"/>
  <c r="AE661" i="5"/>
  <c r="AD661" i="5"/>
  <c r="AC661" i="5"/>
  <c r="AB661" i="5"/>
  <c r="AA661" i="5"/>
  <c r="Z661" i="5"/>
  <c r="Y661" i="5"/>
  <c r="X661" i="5"/>
  <c r="W661" i="5"/>
  <c r="V661" i="5"/>
  <c r="U661" i="5"/>
  <c r="T661" i="5"/>
  <c r="S661" i="5"/>
  <c r="R661" i="5"/>
  <c r="Q661" i="5"/>
  <c r="P661" i="5"/>
  <c r="O661" i="5"/>
  <c r="N661" i="5"/>
  <c r="M661" i="5"/>
  <c r="L661" i="5"/>
  <c r="K661" i="5"/>
  <c r="J661" i="5"/>
  <c r="I661" i="5"/>
  <c r="H661" i="5"/>
  <c r="G661" i="5"/>
  <c r="BX660" i="5"/>
  <c r="BW660" i="5"/>
  <c r="BV660" i="5"/>
  <c r="BU660" i="5"/>
  <c r="BS660" i="5"/>
  <c r="BR660" i="5"/>
  <c r="BQ660" i="5"/>
  <c r="BP660" i="5"/>
  <c r="BN660" i="5"/>
  <c r="BM660" i="5"/>
  <c r="BL660" i="5"/>
  <c r="BK660" i="5"/>
  <c r="BI660" i="5"/>
  <c r="BH660" i="5"/>
  <c r="BG660" i="5"/>
  <c r="BF660" i="5"/>
  <c r="BD660" i="5"/>
  <c r="BC660" i="5"/>
  <c r="BB660" i="5"/>
  <c r="BA660" i="5"/>
  <c r="AY660" i="5"/>
  <c r="AX660" i="5"/>
  <c r="AW660" i="5"/>
  <c r="AV660" i="5"/>
  <c r="AT660" i="5"/>
  <c r="AS660" i="5"/>
  <c r="AR660" i="5"/>
  <c r="AQ660" i="5"/>
  <c r="AO660" i="5"/>
  <c r="AN660" i="5"/>
  <c r="AM660" i="5"/>
  <c r="AL660" i="5"/>
  <c r="AJ660" i="5"/>
  <c r="AI660" i="5"/>
  <c r="AH660" i="5"/>
  <c r="AG660" i="5"/>
  <c r="AE660" i="5"/>
  <c r="AD660" i="5"/>
  <c r="AC660" i="5"/>
  <c r="AB660" i="5"/>
  <c r="Z660" i="5"/>
  <c r="Y660" i="5"/>
  <c r="X660" i="5"/>
  <c r="W660" i="5"/>
  <c r="U660" i="5"/>
  <c r="T660" i="5"/>
  <c r="S660" i="5"/>
  <c r="R660" i="5"/>
  <c r="P660" i="5"/>
  <c r="O660" i="5"/>
  <c r="N660" i="5"/>
  <c r="M660" i="5"/>
  <c r="K660" i="5"/>
  <c r="J660" i="5"/>
  <c r="I660" i="5"/>
  <c r="H660" i="5"/>
  <c r="CA659" i="5"/>
  <c r="BZ659" i="5"/>
  <c r="BX659" i="5"/>
  <c r="BW659" i="5"/>
  <c r="BV659" i="5"/>
  <c r="BU659" i="5"/>
  <c r="BT659" i="5"/>
  <c r="BS659" i="5"/>
  <c r="BR659" i="5"/>
  <c r="BQ659" i="5"/>
  <c r="BP659" i="5"/>
  <c r="BO659" i="5"/>
  <c r="BN659" i="5"/>
  <c r="BM659" i="5"/>
  <c r="BL659" i="5"/>
  <c r="BK659" i="5"/>
  <c r="BJ659" i="5"/>
  <c r="BI659" i="5"/>
  <c r="BH659" i="5"/>
  <c r="BG659" i="5"/>
  <c r="BF659" i="5"/>
  <c r="BE659" i="5"/>
  <c r="BD659" i="5"/>
  <c r="BC659" i="5"/>
  <c r="BB659" i="5"/>
  <c r="BA659" i="5"/>
  <c r="AZ659" i="5"/>
  <c r="AY659" i="5"/>
  <c r="AX659" i="5"/>
  <c r="AW659" i="5"/>
  <c r="AV659" i="5"/>
  <c r="AU659" i="5"/>
  <c r="AT659" i="5"/>
  <c r="AS659" i="5"/>
  <c r="AR659" i="5"/>
  <c r="AQ659" i="5"/>
  <c r="AP659" i="5"/>
  <c r="AO659" i="5"/>
  <c r="AN659" i="5"/>
  <c r="AM659" i="5"/>
  <c r="AL659" i="5"/>
  <c r="AK659" i="5"/>
  <c r="AJ659" i="5"/>
  <c r="AI659" i="5"/>
  <c r="AH659" i="5"/>
  <c r="AG659" i="5"/>
  <c r="AF659" i="5"/>
  <c r="AE659" i="5"/>
  <c r="AD659" i="5"/>
  <c r="AC659" i="5"/>
  <c r="AB659" i="5"/>
  <c r="AA659" i="5"/>
  <c r="Z659" i="5"/>
  <c r="Y659" i="5"/>
  <c r="X659" i="5"/>
  <c r="W659" i="5"/>
  <c r="V659" i="5"/>
  <c r="U659" i="5"/>
  <c r="T659" i="5"/>
  <c r="S659" i="5"/>
  <c r="R659" i="5"/>
  <c r="Q659" i="5"/>
  <c r="P659" i="5"/>
  <c r="O659" i="5"/>
  <c r="N659" i="5"/>
  <c r="M659" i="5"/>
  <c r="L659" i="5"/>
  <c r="K659" i="5"/>
  <c r="J659" i="5"/>
  <c r="I659" i="5"/>
  <c r="H659" i="5"/>
  <c r="G659" i="5"/>
  <c r="CA658" i="5"/>
  <c r="BZ658" i="5"/>
  <c r="BX658" i="5"/>
  <c r="BW658" i="5"/>
  <c r="BV658" i="5"/>
  <c r="BU658" i="5"/>
  <c r="BT658" i="5"/>
  <c r="BS658" i="5"/>
  <c r="BR658" i="5"/>
  <c r="BQ658" i="5"/>
  <c r="BP658" i="5"/>
  <c r="BO658" i="5"/>
  <c r="BN658" i="5"/>
  <c r="BM658" i="5"/>
  <c r="BL658" i="5"/>
  <c r="BK658" i="5"/>
  <c r="BJ658" i="5"/>
  <c r="BI658" i="5"/>
  <c r="BH658" i="5"/>
  <c r="BG658" i="5"/>
  <c r="BF658" i="5"/>
  <c r="BE658" i="5"/>
  <c r="BD658" i="5"/>
  <c r="BC658" i="5"/>
  <c r="BB658" i="5"/>
  <c r="BA658" i="5"/>
  <c r="AZ658" i="5"/>
  <c r="AY658" i="5"/>
  <c r="AX658" i="5"/>
  <c r="AW658" i="5"/>
  <c r="AV658" i="5"/>
  <c r="AU658" i="5"/>
  <c r="AT658" i="5"/>
  <c r="AS658" i="5"/>
  <c r="AR658" i="5"/>
  <c r="AQ658" i="5"/>
  <c r="AP658" i="5"/>
  <c r="AO658" i="5"/>
  <c r="AN658" i="5"/>
  <c r="AM658" i="5"/>
  <c r="AL658" i="5"/>
  <c r="AK658" i="5"/>
  <c r="AJ658" i="5"/>
  <c r="AI658" i="5"/>
  <c r="AH658" i="5"/>
  <c r="AG658" i="5"/>
  <c r="AF658" i="5"/>
  <c r="AE658" i="5"/>
  <c r="AD658" i="5"/>
  <c r="AC658" i="5"/>
  <c r="AB658" i="5"/>
  <c r="AA658" i="5"/>
  <c r="Z658" i="5"/>
  <c r="Y658" i="5"/>
  <c r="X658" i="5"/>
  <c r="W658" i="5"/>
  <c r="V658" i="5"/>
  <c r="U658" i="5"/>
  <c r="T658" i="5"/>
  <c r="S658" i="5"/>
  <c r="R658" i="5"/>
  <c r="Q658" i="5"/>
  <c r="P658" i="5"/>
  <c r="O658" i="5"/>
  <c r="N658" i="5"/>
  <c r="M658" i="5"/>
  <c r="L658" i="5"/>
  <c r="K658" i="5"/>
  <c r="J658" i="5"/>
  <c r="I658" i="5"/>
  <c r="H658" i="5"/>
  <c r="G658" i="5"/>
  <c r="BX657" i="5"/>
  <c r="BW657" i="5"/>
  <c r="BV657" i="5"/>
  <c r="BU657" i="5"/>
  <c r="BS657" i="5"/>
  <c r="BR657" i="5"/>
  <c r="BQ657" i="5"/>
  <c r="BP657" i="5"/>
  <c r="BO657" i="5"/>
  <c r="BN657" i="5"/>
  <c r="BM657" i="5"/>
  <c r="BL657" i="5"/>
  <c r="BK657" i="5"/>
  <c r="BJ657" i="5"/>
  <c r="BI657" i="5"/>
  <c r="BH657" i="5"/>
  <c r="BG657" i="5"/>
  <c r="BF657" i="5"/>
  <c r="BE657" i="5"/>
  <c r="BD657" i="5"/>
  <c r="BC657" i="5"/>
  <c r="BB657" i="5"/>
  <c r="BA657" i="5"/>
  <c r="AZ657" i="5"/>
  <c r="AY657" i="5"/>
  <c r="AX657" i="5"/>
  <c r="AW657" i="5"/>
  <c r="AV657" i="5"/>
  <c r="AU657" i="5"/>
  <c r="AT657" i="5"/>
  <c r="AS657" i="5"/>
  <c r="AR657" i="5"/>
  <c r="AQ657" i="5"/>
  <c r="AP657" i="5"/>
  <c r="AO657" i="5"/>
  <c r="AN657" i="5"/>
  <c r="AM657" i="5"/>
  <c r="AL657" i="5"/>
  <c r="AK657" i="5"/>
  <c r="AJ657" i="5"/>
  <c r="AI657" i="5"/>
  <c r="AH657" i="5"/>
  <c r="AG657" i="5"/>
  <c r="AF657" i="5"/>
  <c r="AE657" i="5"/>
  <c r="AD657" i="5"/>
  <c r="AC657" i="5"/>
  <c r="AB657" i="5"/>
  <c r="AA657" i="5"/>
  <c r="Z657" i="5"/>
  <c r="Y657" i="5"/>
  <c r="X657" i="5"/>
  <c r="W657" i="5"/>
  <c r="V657" i="5"/>
  <c r="U657" i="5"/>
  <c r="T657" i="5"/>
  <c r="S657" i="5"/>
  <c r="R657" i="5"/>
  <c r="Q657" i="5"/>
  <c r="P657" i="5"/>
  <c r="O657" i="5"/>
  <c r="N657" i="5"/>
  <c r="M657" i="5"/>
  <c r="L657" i="5"/>
  <c r="K657" i="5"/>
  <c r="J657" i="5"/>
  <c r="I657" i="5"/>
  <c r="H657" i="5"/>
  <c r="G657" i="5"/>
  <c r="BX656" i="5"/>
  <c r="BW656" i="5"/>
  <c r="BV656" i="5"/>
  <c r="BU656" i="5"/>
  <c r="BS656" i="5"/>
  <c r="BR656" i="5"/>
  <c r="BQ656" i="5"/>
  <c r="BP656" i="5"/>
  <c r="BO656" i="5"/>
  <c r="BN656" i="5"/>
  <c r="BM656" i="5"/>
  <c r="BL656" i="5"/>
  <c r="BK656" i="5"/>
  <c r="BJ656" i="5"/>
  <c r="BI656" i="5"/>
  <c r="BH656" i="5"/>
  <c r="BG656" i="5"/>
  <c r="BF656" i="5"/>
  <c r="BE656" i="5"/>
  <c r="BD656" i="5"/>
  <c r="BC656" i="5"/>
  <c r="BB656" i="5"/>
  <c r="BA656" i="5"/>
  <c r="AZ656" i="5"/>
  <c r="AY656" i="5"/>
  <c r="AX656" i="5"/>
  <c r="AW656" i="5"/>
  <c r="AV656" i="5"/>
  <c r="AU656" i="5"/>
  <c r="AT656" i="5"/>
  <c r="AS656" i="5"/>
  <c r="AR656" i="5"/>
  <c r="AQ656" i="5"/>
  <c r="AP656" i="5"/>
  <c r="AO656" i="5"/>
  <c r="AN656" i="5"/>
  <c r="AM656" i="5"/>
  <c r="AL656" i="5"/>
  <c r="AK656" i="5"/>
  <c r="AJ656" i="5"/>
  <c r="AI656" i="5"/>
  <c r="AH656" i="5"/>
  <c r="AG656" i="5"/>
  <c r="AF656" i="5"/>
  <c r="AE656" i="5"/>
  <c r="AD656" i="5"/>
  <c r="AC656" i="5"/>
  <c r="AB656" i="5"/>
  <c r="AA656" i="5"/>
  <c r="Z656" i="5"/>
  <c r="Y656" i="5"/>
  <c r="X656" i="5"/>
  <c r="W656" i="5"/>
  <c r="V656" i="5"/>
  <c r="U656" i="5"/>
  <c r="T656" i="5"/>
  <c r="S656" i="5"/>
  <c r="R656" i="5"/>
  <c r="Q656" i="5"/>
  <c r="P656" i="5"/>
  <c r="O656" i="5"/>
  <c r="N656" i="5"/>
  <c r="M656" i="5"/>
  <c r="L656" i="5"/>
  <c r="K656" i="5"/>
  <c r="J656" i="5"/>
  <c r="I656" i="5"/>
  <c r="H656" i="5"/>
  <c r="G656" i="5"/>
  <c r="BX655" i="5"/>
  <c r="BW655" i="5"/>
  <c r="BV655" i="5"/>
  <c r="BU655" i="5"/>
  <c r="BS655" i="5"/>
  <c r="BR655" i="5"/>
  <c r="BQ655" i="5"/>
  <c r="BP655" i="5"/>
  <c r="BO655" i="5"/>
  <c r="BN655" i="5"/>
  <c r="BM655" i="5"/>
  <c r="BL655" i="5"/>
  <c r="BK655" i="5"/>
  <c r="BJ655" i="5"/>
  <c r="BI655" i="5"/>
  <c r="BH655" i="5"/>
  <c r="BG655" i="5"/>
  <c r="BF655" i="5"/>
  <c r="BE655" i="5"/>
  <c r="BD655" i="5"/>
  <c r="BC655" i="5"/>
  <c r="BB655" i="5"/>
  <c r="BA655" i="5"/>
  <c r="AZ655" i="5"/>
  <c r="AY655" i="5"/>
  <c r="AX655" i="5"/>
  <c r="AW655" i="5"/>
  <c r="AV655" i="5"/>
  <c r="AU655" i="5"/>
  <c r="AT655" i="5"/>
  <c r="AS655" i="5"/>
  <c r="AR655" i="5"/>
  <c r="AQ655" i="5"/>
  <c r="AP655" i="5"/>
  <c r="AO655" i="5"/>
  <c r="AN655" i="5"/>
  <c r="AM655" i="5"/>
  <c r="AL655" i="5"/>
  <c r="AK655" i="5"/>
  <c r="AJ655" i="5"/>
  <c r="AI655" i="5"/>
  <c r="AH655" i="5"/>
  <c r="AG655" i="5"/>
  <c r="AF655" i="5"/>
  <c r="AE655" i="5"/>
  <c r="AD655" i="5"/>
  <c r="AC655" i="5"/>
  <c r="AB655" i="5"/>
  <c r="AA655" i="5"/>
  <c r="Z655" i="5"/>
  <c r="Y655" i="5"/>
  <c r="X655" i="5"/>
  <c r="W655" i="5"/>
  <c r="V655" i="5"/>
  <c r="U655" i="5"/>
  <c r="T655" i="5"/>
  <c r="S655" i="5"/>
  <c r="R655" i="5"/>
  <c r="Q655" i="5"/>
  <c r="P655" i="5"/>
  <c r="O655" i="5"/>
  <c r="N655" i="5"/>
  <c r="M655" i="5"/>
  <c r="L655" i="5"/>
  <c r="K655" i="5"/>
  <c r="J655" i="5"/>
  <c r="I655" i="5"/>
  <c r="H655" i="5"/>
  <c r="G655" i="5"/>
  <c r="BX654" i="5"/>
  <c r="BW654" i="5"/>
  <c r="BV654" i="5"/>
  <c r="BU654" i="5"/>
  <c r="BS654" i="5"/>
  <c r="BR654" i="5"/>
  <c r="BQ654" i="5"/>
  <c r="BP654" i="5"/>
  <c r="BN654" i="5"/>
  <c r="BM654" i="5"/>
  <c r="BL654" i="5"/>
  <c r="BK654" i="5"/>
  <c r="BI654" i="5"/>
  <c r="BH654" i="5"/>
  <c r="BG654" i="5"/>
  <c r="BF654" i="5"/>
  <c r="BD654" i="5"/>
  <c r="BC654" i="5"/>
  <c r="BB654" i="5"/>
  <c r="BA654" i="5"/>
  <c r="AY654" i="5"/>
  <c r="AX654" i="5"/>
  <c r="AW654" i="5"/>
  <c r="AV654" i="5"/>
  <c r="AT654" i="5"/>
  <c r="AS654" i="5"/>
  <c r="AR654" i="5"/>
  <c r="AQ654" i="5"/>
  <c r="AO654" i="5"/>
  <c r="AN654" i="5"/>
  <c r="AM654" i="5"/>
  <c r="AL654" i="5"/>
  <c r="AJ654" i="5"/>
  <c r="AI654" i="5"/>
  <c r="AH654" i="5"/>
  <c r="AG654" i="5"/>
  <c r="AE654" i="5"/>
  <c r="AD654" i="5"/>
  <c r="AC654" i="5"/>
  <c r="AB654" i="5"/>
  <c r="Z654" i="5"/>
  <c r="Y654" i="5"/>
  <c r="X654" i="5"/>
  <c r="W654" i="5"/>
  <c r="U654" i="5"/>
  <c r="T654" i="5"/>
  <c r="S654" i="5"/>
  <c r="R654" i="5"/>
  <c r="P654" i="5"/>
  <c r="O654" i="5"/>
  <c r="N654" i="5"/>
  <c r="M654" i="5"/>
  <c r="K654" i="5"/>
  <c r="J654" i="5"/>
  <c r="I654" i="5"/>
  <c r="H654" i="5"/>
  <c r="BZ653" i="5"/>
  <c r="BX653" i="5"/>
  <c r="BW653" i="5"/>
  <c r="BV653" i="5"/>
  <c r="BU653" i="5"/>
  <c r="BT653" i="5"/>
  <c r="BS653" i="5"/>
  <c r="BR653" i="5"/>
  <c r="BQ653" i="5"/>
  <c r="BP653" i="5"/>
  <c r="BO653" i="5"/>
  <c r="BN653" i="5"/>
  <c r="BM653" i="5"/>
  <c r="BL653" i="5"/>
  <c r="BK653" i="5"/>
  <c r="BJ653" i="5"/>
  <c r="BI653" i="5"/>
  <c r="BH653" i="5"/>
  <c r="BG653" i="5"/>
  <c r="BF653" i="5"/>
  <c r="BE653" i="5"/>
  <c r="BD653" i="5"/>
  <c r="BC653" i="5"/>
  <c r="BB653" i="5"/>
  <c r="BA653" i="5"/>
  <c r="AZ653" i="5"/>
  <c r="AY653" i="5"/>
  <c r="AX653" i="5"/>
  <c r="AW653" i="5"/>
  <c r="AV653" i="5"/>
  <c r="AU653" i="5"/>
  <c r="AT653" i="5"/>
  <c r="AS653" i="5"/>
  <c r="AR653" i="5"/>
  <c r="AQ653" i="5"/>
  <c r="AP653" i="5"/>
  <c r="AO653" i="5"/>
  <c r="AN653" i="5"/>
  <c r="AM653" i="5"/>
  <c r="AL653" i="5"/>
  <c r="AK653" i="5"/>
  <c r="AJ653" i="5"/>
  <c r="AI653" i="5"/>
  <c r="AH653" i="5"/>
  <c r="AG653" i="5"/>
  <c r="AF653" i="5"/>
  <c r="AE653" i="5"/>
  <c r="AD653" i="5"/>
  <c r="AC653" i="5"/>
  <c r="AB653" i="5"/>
  <c r="AA653" i="5"/>
  <c r="Z653" i="5"/>
  <c r="Y653" i="5"/>
  <c r="X653" i="5"/>
  <c r="W653" i="5"/>
  <c r="V653" i="5"/>
  <c r="U653" i="5"/>
  <c r="T653" i="5"/>
  <c r="S653" i="5"/>
  <c r="R653" i="5"/>
  <c r="Q653" i="5"/>
  <c r="P653" i="5"/>
  <c r="O653" i="5"/>
  <c r="N653" i="5"/>
  <c r="M653" i="5"/>
  <c r="L653" i="5"/>
  <c r="K653" i="5"/>
  <c r="J653" i="5"/>
  <c r="I653" i="5"/>
  <c r="H653" i="5"/>
  <c r="G653" i="5"/>
  <c r="BX652" i="5"/>
  <c r="BW652" i="5"/>
  <c r="BV652" i="5"/>
  <c r="BU652" i="5"/>
  <c r="BS652" i="5"/>
  <c r="BR652" i="5"/>
  <c r="BQ652" i="5"/>
  <c r="BP652" i="5"/>
  <c r="BO652" i="5"/>
  <c r="BN652" i="5"/>
  <c r="BM652" i="5"/>
  <c r="BL652" i="5"/>
  <c r="BK652" i="5"/>
  <c r="BJ652" i="5"/>
  <c r="BI652" i="5"/>
  <c r="BH652" i="5"/>
  <c r="BG652" i="5"/>
  <c r="BF652" i="5"/>
  <c r="BE652" i="5"/>
  <c r="BD652" i="5"/>
  <c r="BC652" i="5"/>
  <c r="BB652" i="5"/>
  <c r="BA652" i="5"/>
  <c r="AZ652" i="5"/>
  <c r="AY652" i="5"/>
  <c r="AX652" i="5"/>
  <c r="AW652" i="5"/>
  <c r="AV652" i="5"/>
  <c r="AU652" i="5"/>
  <c r="AT652" i="5"/>
  <c r="AS652" i="5"/>
  <c r="AR652" i="5"/>
  <c r="AQ652" i="5"/>
  <c r="AP652" i="5"/>
  <c r="AO652" i="5"/>
  <c r="AN652" i="5"/>
  <c r="AM652" i="5"/>
  <c r="AL652" i="5"/>
  <c r="AK652" i="5"/>
  <c r="AJ652" i="5"/>
  <c r="AI652" i="5"/>
  <c r="AH652" i="5"/>
  <c r="AG652" i="5"/>
  <c r="AF652" i="5"/>
  <c r="AE652" i="5"/>
  <c r="AD652" i="5"/>
  <c r="AC652" i="5"/>
  <c r="AB652" i="5"/>
  <c r="AA652" i="5"/>
  <c r="Z652" i="5"/>
  <c r="Y652" i="5"/>
  <c r="X652" i="5"/>
  <c r="W652" i="5"/>
  <c r="V652" i="5"/>
  <c r="U652" i="5"/>
  <c r="T652" i="5"/>
  <c r="S652" i="5"/>
  <c r="R652" i="5"/>
  <c r="Q652" i="5"/>
  <c r="P652" i="5"/>
  <c r="O652" i="5"/>
  <c r="N652" i="5"/>
  <c r="M652" i="5"/>
  <c r="L652" i="5"/>
  <c r="K652" i="5"/>
  <c r="J652" i="5"/>
  <c r="I652" i="5"/>
  <c r="H652" i="5"/>
  <c r="G652" i="5"/>
  <c r="BX651" i="5"/>
  <c r="BW651" i="5"/>
  <c r="BV651" i="5"/>
  <c r="BU651" i="5"/>
  <c r="BS651" i="5"/>
  <c r="BR651" i="5"/>
  <c r="BQ651" i="5"/>
  <c r="BP651" i="5"/>
  <c r="BO651" i="5"/>
  <c r="BN651" i="5"/>
  <c r="BM651" i="5"/>
  <c r="BL651" i="5"/>
  <c r="BK651" i="5"/>
  <c r="BJ651" i="5"/>
  <c r="BI651" i="5"/>
  <c r="BH651" i="5"/>
  <c r="BG651" i="5"/>
  <c r="BF651" i="5"/>
  <c r="BE651" i="5"/>
  <c r="BD651" i="5"/>
  <c r="BC651" i="5"/>
  <c r="BB651" i="5"/>
  <c r="BA651" i="5"/>
  <c r="AZ651" i="5"/>
  <c r="AY651" i="5"/>
  <c r="AX651" i="5"/>
  <c r="AW651" i="5"/>
  <c r="AV651" i="5"/>
  <c r="AU651" i="5"/>
  <c r="AT651" i="5"/>
  <c r="AS651" i="5"/>
  <c r="AR651" i="5"/>
  <c r="AQ651" i="5"/>
  <c r="AP651" i="5"/>
  <c r="AO651" i="5"/>
  <c r="AN651" i="5"/>
  <c r="AM651" i="5"/>
  <c r="AL651" i="5"/>
  <c r="AK651" i="5"/>
  <c r="AJ651" i="5"/>
  <c r="AI651" i="5"/>
  <c r="AH651" i="5"/>
  <c r="AG651" i="5"/>
  <c r="AF651" i="5"/>
  <c r="AE651" i="5"/>
  <c r="AD651" i="5"/>
  <c r="AC651" i="5"/>
  <c r="AB651" i="5"/>
  <c r="AA651" i="5"/>
  <c r="Z651" i="5"/>
  <c r="Y651" i="5"/>
  <c r="X651" i="5"/>
  <c r="W651" i="5"/>
  <c r="V651" i="5"/>
  <c r="U651" i="5"/>
  <c r="T651" i="5"/>
  <c r="S651" i="5"/>
  <c r="R651" i="5"/>
  <c r="Q651" i="5"/>
  <c r="P651" i="5"/>
  <c r="O651" i="5"/>
  <c r="N651" i="5"/>
  <c r="M651" i="5"/>
  <c r="L651" i="5"/>
  <c r="K651" i="5"/>
  <c r="J651" i="5"/>
  <c r="I651" i="5"/>
  <c r="H651" i="5"/>
  <c r="G651" i="5"/>
  <c r="BX650" i="5"/>
  <c r="BW650" i="5"/>
  <c r="BV650" i="5"/>
  <c r="BU650" i="5"/>
  <c r="BS650" i="5"/>
  <c r="BR650" i="5"/>
  <c r="BQ650" i="5"/>
  <c r="BP650" i="5"/>
  <c r="BO650" i="5"/>
  <c r="BN650" i="5"/>
  <c r="BM650" i="5"/>
  <c r="BL650" i="5"/>
  <c r="BK650" i="5"/>
  <c r="BJ650" i="5"/>
  <c r="BI650" i="5"/>
  <c r="BH650" i="5"/>
  <c r="BG650" i="5"/>
  <c r="BF650" i="5"/>
  <c r="BE650" i="5"/>
  <c r="BD650" i="5"/>
  <c r="BC650" i="5"/>
  <c r="BB650" i="5"/>
  <c r="BA650" i="5"/>
  <c r="AZ650" i="5"/>
  <c r="AY650" i="5"/>
  <c r="AX650" i="5"/>
  <c r="AW650" i="5"/>
  <c r="AV650" i="5"/>
  <c r="AU650" i="5"/>
  <c r="AT650" i="5"/>
  <c r="AS650" i="5"/>
  <c r="AR650" i="5"/>
  <c r="AQ650" i="5"/>
  <c r="AP650" i="5"/>
  <c r="AO650" i="5"/>
  <c r="AN650" i="5"/>
  <c r="AM650" i="5"/>
  <c r="AL650" i="5"/>
  <c r="AK650" i="5"/>
  <c r="AJ650" i="5"/>
  <c r="AI650" i="5"/>
  <c r="AH650" i="5"/>
  <c r="AG650" i="5"/>
  <c r="AF650" i="5"/>
  <c r="AE650" i="5"/>
  <c r="AD650" i="5"/>
  <c r="AC650" i="5"/>
  <c r="AB650" i="5"/>
  <c r="AA650" i="5"/>
  <c r="Z650" i="5"/>
  <c r="Y650" i="5"/>
  <c r="X650" i="5"/>
  <c r="W650" i="5"/>
  <c r="V650" i="5"/>
  <c r="U650" i="5"/>
  <c r="T650" i="5"/>
  <c r="S650" i="5"/>
  <c r="R650" i="5"/>
  <c r="Q650" i="5"/>
  <c r="P650" i="5"/>
  <c r="O650" i="5"/>
  <c r="N650" i="5"/>
  <c r="M650" i="5"/>
  <c r="L650" i="5"/>
  <c r="K650" i="5"/>
  <c r="J650" i="5"/>
  <c r="I650" i="5"/>
  <c r="H650" i="5"/>
  <c r="G650" i="5"/>
  <c r="BX649" i="5"/>
  <c r="BW649" i="5"/>
  <c r="BV649" i="5"/>
  <c r="BU649" i="5"/>
  <c r="BS649" i="5"/>
  <c r="BR649" i="5"/>
  <c r="BQ649" i="5"/>
  <c r="BP649" i="5"/>
  <c r="BO649" i="5"/>
  <c r="BN649" i="5"/>
  <c r="BM649" i="5"/>
  <c r="BL649" i="5"/>
  <c r="BK649" i="5"/>
  <c r="BJ649" i="5"/>
  <c r="BI649" i="5"/>
  <c r="BH649" i="5"/>
  <c r="BG649" i="5"/>
  <c r="BF649" i="5"/>
  <c r="BE649" i="5"/>
  <c r="BD649" i="5"/>
  <c r="BC649" i="5"/>
  <c r="BB649" i="5"/>
  <c r="BA649" i="5"/>
  <c r="AZ649" i="5"/>
  <c r="AY649" i="5"/>
  <c r="AX649" i="5"/>
  <c r="AW649" i="5"/>
  <c r="AV649" i="5"/>
  <c r="AU649" i="5"/>
  <c r="AT649" i="5"/>
  <c r="AS649" i="5"/>
  <c r="AR649" i="5"/>
  <c r="AQ649" i="5"/>
  <c r="AP649" i="5"/>
  <c r="AO649" i="5"/>
  <c r="AN649" i="5"/>
  <c r="AM649" i="5"/>
  <c r="AL649" i="5"/>
  <c r="AK649" i="5"/>
  <c r="AJ649" i="5"/>
  <c r="AI649" i="5"/>
  <c r="AH649" i="5"/>
  <c r="AG649" i="5"/>
  <c r="AF649" i="5"/>
  <c r="AE649" i="5"/>
  <c r="AD649" i="5"/>
  <c r="AC649" i="5"/>
  <c r="AB649" i="5"/>
  <c r="AA649" i="5"/>
  <c r="Z649" i="5"/>
  <c r="Y649" i="5"/>
  <c r="X649" i="5"/>
  <c r="W649" i="5"/>
  <c r="V649" i="5"/>
  <c r="U649" i="5"/>
  <c r="T649" i="5"/>
  <c r="S649" i="5"/>
  <c r="R649" i="5"/>
  <c r="Q649" i="5"/>
  <c r="P649" i="5"/>
  <c r="O649" i="5"/>
  <c r="N649" i="5"/>
  <c r="M649" i="5"/>
  <c r="L649" i="5"/>
  <c r="K649" i="5"/>
  <c r="J649" i="5"/>
  <c r="I649" i="5"/>
  <c r="H649" i="5"/>
  <c r="G649" i="5"/>
  <c r="BX648" i="5"/>
  <c r="BW648" i="5"/>
  <c r="BV648" i="5"/>
  <c r="BU648" i="5"/>
  <c r="BS648" i="5"/>
  <c r="BR648" i="5"/>
  <c r="BQ648" i="5"/>
  <c r="BP648" i="5"/>
  <c r="BN648" i="5"/>
  <c r="BM648" i="5"/>
  <c r="BL648" i="5"/>
  <c r="BK648" i="5"/>
  <c r="BI648" i="5"/>
  <c r="BH648" i="5"/>
  <c r="BG648" i="5"/>
  <c r="BF648" i="5"/>
  <c r="BD648" i="5"/>
  <c r="BC648" i="5"/>
  <c r="BB648" i="5"/>
  <c r="BA648" i="5"/>
  <c r="AY648" i="5"/>
  <c r="AX648" i="5"/>
  <c r="AW648" i="5"/>
  <c r="AV648" i="5"/>
  <c r="AT648" i="5"/>
  <c r="AS648" i="5"/>
  <c r="AR648" i="5"/>
  <c r="AQ648" i="5"/>
  <c r="AO648" i="5"/>
  <c r="AN648" i="5"/>
  <c r="AM648" i="5"/>
  <c r="AL648" i="5"/>
  <c r="AJ648" i="5"/>
  <c r="AI648" i="5"/>
  <c r="AH648" i="5"/>
  <c r="AG648" i="5"/>
  <c r="AE648" i="5"/>
  <c r="AD648" i="5"/>
  <c r="AC648" i="5"/>
  <c r="AB648" i="5"/>
  <c r="Z648" i="5"/>
  <c r="Y648" i="5"/>
  <c r="X648" i="5"/>
  <c r="W648" i="5"/>
  <c r="U648" i="5"/>
  <c r="T648" i="5"/>
  <c r="S648" i="5"/>
  <c r="R648" i="5"/>
  <c r="P648" i="5"/>
  <c r="O648" i="5"/>
  <c r="N648" i="5"/>
  <c r="M648" i="5"/>
  <c r="K648" i="5"/>
  <c r="J648" i="5"/>
  <c r="I648" i="5"/>
  <c r="H648" i="5"/>
  <c r="BZ647" i="5"/>
  <c r="BX647" i="5"/>
  <c r="BW647" i="5"/>
  <c r="BV647" i="5"/>
  <c r="BU647" i="5"/>
  <c r="BT647" i="5"/>
  <c r="BS647" i="5"/>
  <c r="BR647" i="5"/>
  <c r="BQ647" i="5"/>
  <c r="BP647" i="5"/>
  <c r="BO647" i="5"/>
  <c r="BN647" i="5"/>
  <c r="BM647" i="5"/>
  <c r="BL647" i="5"/>
  <c r="BK647" i="5"/>
  <c r="BJ647" i="5"/>
  <c r="BI647" i="5"/>
  <c r="BH647" i="5"/>
  <c r="BG647" i="5"/>
  <c r="BF647" i="5"/>
  <c r="BE647" i="5"/>
  <c r="BD647" i="5"/>
  <c r="BC647" i="5"/>
  <c r="BB647" i="5"/>
  <c r="BA647" i="5"/>
  <c r="AZ647" i="5"/>
  <c r="AY647" i="5"/>
  <c r="AX647" i="5"/>
  <c r="AW647" i="5"/>
  <c r="AV647" i="5"/>
  <c r="AU647" i="5"/>
  <c r="AT647" i="5"/>
  <c r="AS647" i="5"/>
  <c r="AR647" i="5"/>
  <c r="AQ647" i="5"/>
  <c r="AP647" i="5"/>
  <c r="AO647" i="5"/>
  <c r="AN647" i="5"/>
  <c r="AM647" i="5"/>
  <c r="AL647" i="5"/>
  <c r="AK647" i="5"/>
  <c r="AJ647" i="5"/>
  <c r="AI647" i="5"/>
  <c r="AH647" i="5"/>
  <c r="AG647" i="5"/>
  <c r="AF647" i="5"/>
  <c r="AE647" i="5"/>
  <c r="AD647" i="5"/>
  <c r="AC647" i="5"/>
  <c r="AB647" i="5"/>
  <c r="AA647" i="5"/>
  <c r="Z647" i="5"/>
  <c r="Y647" i="5"/>
  <c r="X647" i="5"/>
  <c r="W647" i="5"/>
  <c r="V647" i="5"/>
  <c r="U647" i="5"/>
  <c r="T647" i="5"/>
  <c r="S647" i="5"/>
  <c r="R647" i="5"/>
  <c r="Q647" i="5"/>
  <c r="P647" i="5"/>
  <c r="O647" i="5"/>
  <c r="N647" i="5"/>
  <c r="M647" i="5"/>
  <c r="L647" i="5"/>
  <c r="K647" i="5"/>
  <c r="J647" i="5"/>
  <c r="I647" i="5"/>
  <c r="H647" i="5"/>
  <c r="G647" i="5"/>
  <c r="CA646" i="5"/>
  <c r="BZ646" i="5"/>
  <c r="BX646" i="5"/>
  <c r="BW646" i="5"/>
  <c r="BV646" i="5"/>
  <c r="BU646" i="5"/>
  <c r="BT646" i="5"/>
  <c r="BS646" i="5"/>
  <c r="BR646" i="5"/>
  <c r="BQ646" i="5"/>
  <c r="BP646" i="5"/>
  <c r="BO646" i="5"/>
  <c r="BN646" i="5"/>
  <c r="BM646" i="5"/>
  <c r="BL646" i="5"/>
  <c r="BK646" i="5"/>
  <c r="BJ646" i="5"/>
  <c r="BI646" i="5"/>
  <c r="BH646" i="5"/>
  <c r="BG646" i="5"/>
  <c r="BF646" i="5"/>
  <c r="BE646" i="5"/>
  <c r="BD646" i="5"/>
  <c r="BC646" i="5"/>
  <c r="BB646" i="5"/>
  <c r="BA646" i="5"/>
  <c r="AZ646" i="5"/>
  <c r="AY646" i="5"/>
  <c r="AX646" i="5"/>
  <c r="AW646" i="5"/>
  <c r="AV646" i="5"/>
  <c r="AU646" i="5"/>
  <c r="AT646" i="5"/>
  <c r="AS646" i="5"/>
  <c r="AR646" i="5"/>
  <c r="AQ646" i="5"/>
  <c r="AP646" i="5"/>
  <c r="AO646" i="5"/>
  <c r="AN646" i="5"/>
  <c r="AM646" i="5"/>
  <c r="AL646" i="5"/>
  <c r="AK646" i="5"/>
  <c r="AJ646" i="5"/>
  <c r="AI646" i="5"/>
  <c r="AH646" i="5"/>
  <c r="AG646" i="5"/>
  <c r="AF646" i="5"/>
  <c r="AE646" i="5"/>
  <c r="AD646" i="5"/>
  <c r="AC646" i="5"/>
  <c r="AB646" i="5"/>
  <c r="AA646" i="5"/>
  <c r="Z646" i="5"/>
  <c r="Y646" i="5"/>
  <c r="X646" i="5"/>
  <c r="W646" i="5"/>
  <c r="V646" i="5"/>
  <c r="U646" i="5"/>
  <c r="T646" i="5"/>
  <c r="S646" i="5"/>
  <c r="R646" i="5"/>
  <c r="Q646" i="5"/>
  <c r="P646" i="5"/>
  <c r="O646" i="5"/>
  <c r="N646" i="5"/>
  <c r="M646" i="5"/>
  <c r="L646" i="5"/>
  <c r="K646" i="5"/>
  <c r="J646" i="5"/>
  <c r="I646" i="5"/>
  <c r="H646" i="5"/>
  <c r="G646" i="5"/>
  <c r="BX645" i="5"/>
  <c r="BW645" i="5"/>
  <c r="BV645" i="5"/>
  <c r="BU645" i="5"/>
  <c r="BS645" i="5"/>
  <c r="BR645" i="5"/>
  <c r="BQ645" i="5"/>
  <c r="BP645" i="5"/>
  <c r="BO645" i="5"/>
  <c r="BN645" i="5"/>
  <c r="BM645" i="5"/>
  <c r="BL645" i="5"/>
  <c r="BK645" i="5"/>
  <c r="BJ645" i="5"/>
  <c r="BI645" i="5"/>
  <c r="BH645" i="5"/>
  <c r="BG645" i="5"/>
  <c r="BF645" i="5"/>
  <c r="BE645" i="5"/>
  <c r="BD645" i="5"/>
  <c r="BC645" i="5"/>
  <c r="BB645" i="5"/>
  <c r="BA645" i="5"/>
  <c r="AZ645" i="5"/>
  <c r="AY645" i="5"/>
  <c r="AX645" i="5"/>
  <c r="AW645" i="5"/>
  <c r="AV645" i="5"/>
  <c r="AU645" i="5"/>
  <c r="AT645" i="5"/>
  <c r="AS645" i="5"/>
  <c r="AR645" i="5"/>
  <c r="AQ645" i="5"/>
  <c r="AP645" i="5"/>
  <c r="AO645" i="5"/>
  <c r="AN645" i="5"/>
  <c r="AM645" i="5"/>
  <c r="AL645" i="5"/>
  <c r="AK645" i="5"/>
  <c r="AJ645" i="5"/>
  <c r="AI645" i="5"/>
  <c r="AH645" i="5"/>
  <c r="AG645" i="5"/>
  <c r="AF645" i="5"/>
  <c r="AE645" i="5"/>
  <c r="AD645" i="5"/>
  <c r="AC645" i="5"/>
  <c r="AB645" i="5"/>
  <c r="AA645" i="5"/>
  <c r="Z645" i="5"/>
  <c r="Y645" i="5"/>
  <c r="X645" i="5"/>
  <c r="W645" i="5"/>
  <c r="V645" i="5"/>
  <c r="U645" i="5"/>
  <c r="T645" i="5"/>
  <c r="S645" i="5"/>
  <c r="R645" i="5"/>
  <c r="Q645" i="5"/>
  <c r="P645" i="5"/>
  <c r="O645" i="5"/>
  <c r="N645" i="5"/>
  <c r="M645" i="5"/>
  <c r="L645" i="5"/>
  <c r="K645" i="5"/>
  <c r="J645" i="5"/>
  <c r="I645" i="5"/>
  <c r="H645" i="5"/>
  <c r="G645" i="5"/>
  <c r="BX644" i="5"/>
  <c r="BW644" i="5"/>
  <c r="BV644" i="5"/>
  <c r="BU644" i="5"/>
  <c r="BS644" i="5"/>
  <c r="BR644" i="5"/>
  <c r="BQ644" i="5"/>
  <c r="BP644" i="5"/>
  <c r="BO644" i="5"/>
  <c r="BN644" i="5"/>
  <c r="BM644" i="5"/>
  <c r="BL644" i="5"/>
  <c r="BK644" i="5"/>
  <c r="BJ644" i="5"/>
  <c r="BI644" i="5"/>
  <c r="BH644" i="5"/>
  <c r="BG644" i="5"/>
  <c r="BF644" i="5"/>
  <c r="BE644" i="5"/>
  <c r="BD644" i="5"/>
  <c r="BC644" i="5"/>
  <c r="BB644" i="5"/>
  <c r="BA644" i="5"/>
  <c r="AZ644" i="5"/>
  <c r="AY644" i="5"/>
  <c r="AX644" i="5"/>
  <c r="AW644" i="5"/>
  <c r="AV644" i="5"/>
  <c r="AU644" i="5"/>
  <c r="AT644" i="5"/>
  <c r="AS644" i="5"/>
  <c r="AR644" i="5"/>
  <c r="AQ644" i="5"/>
  <c r="AP644" i="5"/>
  <c r="AO644" i="5"/>
  <c r="AN644" i="5"/>
  <c r="AM644" i="5"/>
  <c r="AL644" i="5"/>
  <c r="AK644" i="5"/>
  <c r="AJ644" i="5"/>
  <c r="AI644" i="5"/>
  <c r="AH644" i="5"/>
  <c r="AG644" i="5"/>
  <c r="AF644" i="5"/>
  <c r="AE644" i="5"/>
  <c r="AD644" i="5"/>
  <c r="AC644" i="5"/>
  <c r="AB644" i="5"/>
  <c r="AA644" i="5"/>
  <c r="Z644" i="5"/>
  <c r="Y644" i="5"/>
  <c r="X644" i="5"/>
  <c r="W644" i="5"/>
  <c r="V644" i="5"/>
  <c r="U644" i="5"/>
  <c r="T644" i="5"/>
  <c r="S644" i="5"/>
  <c r="R644" i="5"/>
  <c r="Q644" i="5"/>
  <c r="P644" i="5"/>
  <c r="O644" i="5"/>
  <c r="N644" i="5"/>
  <c r="M644" i="5"/>
  <c r="L644" i="5"/>
  <c r="K644" i="5"/>
  <c r="J644" i="5"/>
  <c r="I644" i="5"/>
  <c r="H644" i="5"/>
  <c r="G644" i="5"/>
  <c r="BX643" i="5"/>
  <c r="BW643" i="5"/>
  <c r="BV643" i="5"/>
  <c r="BU643" i="5"/>
  <c r="BS643" i="5"/>
  <c r="BR643" i="5"/>
  <c r="BQ643" i="5"/>
  <c r="BP643" i="5"/>
  <c r="BO643" i="5"/>
  <c r="BN643" i="5"/>
  <c r="BM643" i="5"/>
  <c r="BL643" i="5"/>
  <c r="BK643" i="5"/>
  <c r="BJ643" i="5"/>
  <c r="BI643" i="5"/>
  <c r="BH643" i="5"/>
  <c r="BG643" i="5"/>
  <c r="BF643" i="5"/>
  <c r="BE643" i="5"/>
  <c r="BD643" i="5"/>
  <c r="BC643" i="5"/>
  <c r="BB643" i="5"/>
  <c r="BA643" i="5"/>
  <c r="AZ643" i="5"/>
  <c r="AY643" i="5"/>
  <c r="AX643" i="5"/>
  <c r="AW643" i="5"/>
  <c r="AV643" i="5"/>
  <c r="AU643" i="5"/>
  <c r="AT643" i="5"/>
  <c r="AS643" i="5"/>
  <c r="AR643" i="5"/>
  <c r="AQ643" i="5"/>
  <c r="AP643" i="5"/>
  <c r="AO643" i="5"/>
  <c r="AN643" i="5"/>
  <c r="AM643" i="5"/>
  <c r="AL643" i="5"/>
  <c r="AK643" i="5"/>
  <c r="AJ643" i="5"/>
  <c r="AI643" i="5"/>
  <c r="AH643" i="5"/>
  <c r="AG643" i="5"/>
  <c r="AF643" i="5"/>
  <c r="AE643" i="5"/>
  <c r="AD643" i="5"/>
  <c r="AC643" i="5"/>
  <c r="AB643" i="5"/>
  <c r="AA643" i="5"/>
  <c r="Z643" i="5"/>
  <c r="Y643" i="5"/>
  <c r="X643" i="5"/>
  <c r="W643" i="5"/>
  <c r="V643" i="5"/>
  <c r="U643" i="5"/>
  <c r="T643" i="5"/>
  <c r="S643" i="5"/>
  <c r="R643" i="5"/>
  <c r="Q643" i="5"/>
  <c r="P643" i="5"/>
  <c r="O643" i="5"/>
  <c r="N643" i="5"/>
  <c r="M643" i="5"/>
  <c r="L643" i="5"/>
  <c r="K643" i="5"/>
  <c r="J643" i="5"/>
  <c r="I643" i="5"/>
  <c r="H643" i="5"/>
  <c r="G643" i="5"/>
  <c r="BX642" i="5"/>
  <c r="BW642" i="5"/>
  <c r="BV642" i="5"/>
  <c r="BU642" i="5"/>
  <c r="BS642" i="5"/>
  <c r="BR642" i="5"/>
  <c r="BQ642" i="5"/>
  <c r="BP642" i="5"/>
  <c r="BO642" i="5"/>
  <c r="BN642" i="5"/>
  <c r="BM642" i="5"/>
  <c r="BL642" i="5"/>
  <c r="BK642" i="5"/>
  <c r="BJ642" i="5"/>
  <c r="BI642" i="5"/>
  <c r="BH642" i="5"/>
  <c r="BG642" i="5"/>
  <c r="BF642" i="5"/>
  <c r="BE642" i="5"/>
  <c r="BD642" i="5"/>
  <c r="BC642" i="5"/>
  <c r="BB642" i="5"/>
  <c r="BA642" i="5"/>
  <c r="AZ642" i="5"/>
  <c r="AY642" i="5"/>
  <c r="AX642" i="5"/>
  <c r="AW642" i="5"/>
  <c r="AV642" i="5"/>
  <c r="AU642" i="5"/>
  <c r="AT642" i="5"/>
  <c r="AS642" i="5"/>
  <c r="AR642" i="5"/>
  <c r="AQ642" i="5"/>
  <c r="AP642" i="5"/>
  <c r="AO642" i="5"/>
  <c r="AN642" i="5"/>
  <c r="AM642" i="5"/>
  <c r="AL642" i="5"/>
  <c r="AK642" i="5"/>
  <c r="AJ642" i="5"/>
  <c r="AI642" i="5"/>
  <c r="AH642" i="5"/>
  <c r="AG642" i="5"/>
  <c r="AF642" i="5"/>
  <c r="AE642" i="5"/>
  <c r="AD642" i="5"/>
  <c r="AC642" i="5"/>
  <c r="AB642" i="5"/>
  <c r="AA642" i="5"/>
  <c r="Z642" i="5"/>
  <c r="Y642" i="5"/>
  <c r="X642" i="5"/>
  <c r="W642" i="5"/>
  <c r="V642" i="5"/>
  <c r="U642" i="5"/>
  <c r="T642" i="5"/>
  <c r="S642" i="5"/>
  <c r="R642" i="5"/>
  <c r="Q642" i="5"/>
  <c r="P642" i="5"/>
  <c r="O642" i="5"/>
  <c r="N642" i="5"/>
  <c r="M642" i="5"/>
  <c r="L642" i="5"/>
  <c r="K642" i="5"/>
  <c r="J642" i="5"/>
  <c r="I642" i="5"/>
  <c r="H642" i="5"/>
  <c r="G642" i="5"/>
  <c r="CA641" i="5"/>
  <c r="BZ641" i="5"/>
  <c r="BX641" i="5"/>
  <c r="BW641" i="5"/>
  <c r="BV641" i="5"/>
  <c r="BU641" i="5"/>
  <c r="BT641" i="5"/>
  <c r="BS641" i="5"/>
  <c r="BR641" i="5"/>
  <c r="BQ641" i="5"/>
  <c r="BP641" i="5"/>
  <c r="BO641" i="5"/>
  <c r="BN641" i="5"/>
  <c r="BM641" i="5"/>
  <c r="BL641" i="5"/>
  <c r="BK641" i="5"/>
  <c r="BJ641" i="5"/>
  <c r="BI641" i="5"/>
  <c r="BH641" i="5"/>
  <c r="BG641" i="5"/>
  <c r="BF641" i="5"/>
  <c r="BE641" i="5"/>
  <c r="BD641" i="5"/>
  <c r="BC641" i="5"/>
  <c r="BB641" i="5"/>
  <c r="BA641" i="5"/>
  <c r="AZ641" i="5"/>
  <c r="AY641" i="5"/>
  <c r="AX641" i="5"/>
  <c r="AW641" i="5"/>
  <c r="AV641" i="5"/>
  <c r="AU641" i="5"/>
  <c r="AT641" i="5"/>
  <c r="AS641" i="5"/>
  <c r="AR641" i="5"/>
  <c r="AQ641" i="5"/>
  <c r="AP641" i="5"/>
  <c r="AO641" i="5"/>
  <c r="AN641" i="5"/>
  <c r="AM641" i="5"/>
  <c r="AL641" i="5"/>
  <c r="AK641" i="5"/>
  <c r="AJ641" i="5"/>
  <c r="AI641" i="5"/>
  <c r="AH641" i="5"/>
  <c r="AG641" i="5"/>
  <c r="AF641" i="5"/>
  <c r="AE641" i="5"/>
  <c r="AD641" i="5"/>
  <c r="AC641" i="5"/>
  <c r="AB641" i="5"/>
  <c r="AA641" i="5"/>
  <c r="Z641" i="5"/>
  <c r="Y641" i="5"/>
  <c r="X641" i="5"/>
  <c r="W641" i="5"/>
  <c r="V641" i="5"/>
  <c r="U641" i="5"/>
  <c r="T641" i="5"/>
  <c r="S641" i="5"/>
  <c r="R641" i="5"/>
  <c r="Q641" i="5"/>
  <c r="P641" i="5"/>
  <c r="O641" i="5"/>
  <c r="N641" i="5"/>
  <c r="M641" i="5"/>
  <c r="L641" i="5"/>
  <c r="K641" i="5"/>
  <c r="J641" i="5"/>
  <c r="I641" i="5"/>
  <c r="H641" i="5"/>
  <c r="G641" i="5"/>
  <c r="BX640" i="5"/>
  <c r="BW640" i="5"/>
  <c r="BV640" i="5"/>
  <c r="BU640" i="5"/>
  <c r="BS640" i="5"/>
  <c r="BR640" i="5"/>
  <c r="BQ640" i="5"/>
  <c r="BP640" i="5"/>
  <c r="BO640" i="5"/>
  <c r="BN640" i="5"/>
  <c r="BM640" i="5"/>
  <c r="BL640" i="5"/>
  <c r="BK640" i="5"/>
  <c r="BJ640" i="5"/>
  <c r="BI640" i="5"/>
  <c r="BH640" i="5"/>
  <c r="BG640" i="5"/>
  <c r="BF640" i="5"/>
  <c r="BE640" i="5"/>
  <c r="BD640" i="5"/>
  <c r="BC640" i="5"/>
  <c r="BB640" i="5"/>
  <c r="BA640" i="5"/>
  <c r="AZ640" i="5"/>
  <c r="AY640" i="5"/>
  <c r="AX640" i="5"/>
  <c r="AW640" i="5"/>
  <c r="AV640" i="5"/>
  <c r="AU640" i="5"/>
  <c r="AT640" i="5"/>
  <c r="AS640" i="5"/>
  <c r="AR640" i="5"/>
  <c r="AQ640" i="5"/>
  <c r="AP640" i="5"/>
  <c r="AO640" i="5"/>
  <c r="AN640" i="5"/>
  <c r="AM640" i="5"/>
  <c r="AL640" i="5"/>
  <c r="AK640" i="5"/>
  <c r="AJ640" i="5"/>
  <c r="AI640" i="5"/>
  <c r="AH640" i="5"/>
  <c r="AG640" i="5"/>
  <c r="AF640" i="5"/>
  <c r="AE640" i="5"/>
  <c r="AD640" i="5"/>
  <c r="AC640" i="5"/>
  <c r="AB640" i="5"/>
  <c r="AA640" i="5"/>
  <c r="Z640" i="5"/>
  <c r="Y640" i="5"/>
  <c r="X640" i="5"/>
  <c r="W640" i="5"/>
  <c r="V640" i="5"/>
  <c r="U640" i="5"/>
  <c r="T640" i="5"/>
  <c r="S640" i="5"/>
  <c r="R640" i="5"/>
  <c r="Q640" i="5"/>
  <c r="P640" i="5"/>
  <c r="O640" i="5"/>
  <c r="N640" i="5"/>
  <c r="M640" i="5"/>
  <c r="L640" i="5"/>
  <c r="K640" i="5"/>
  <c r="J640" i="5"/>
  <c r="I640" i="5"/>
  <c r="H640" i="5"/>
  <c r="G640" i="5"/>
  <c r="BX639" i="5"/>
  <c r="BW639" i="5"/>
  <c r="BV639" i="5"/>
  <c r="BU639" i="5"/>
  <c r="BS639" i="5"/>
  <c r="BR639" i="5"/>
  <c r="BQ639" i="5"/>
  <c r="BP639" i="5"/>
  <c r="BO639" i="5"/>
  <c r="BN639" i="5"/>
  <c r="BM639" i="5"/>
  <c r="BL639" i="5"/>
  <c r="BK639" i="5"/>
  <c r="BJ639" i="5"/>
  <c r="BI639" i="5"/>
  <c r="BH639" i="5"/>
  <c r="BG639" i="5"/>
  <c r="BF639" i="5"/>
  <c r="BE639" i="5"/>
  <c r="BD639" i="5"/>
  <c r="BC639" i="5"/>
  <c r="BB639" i="5"/>
  <c r="BA639" i="5"/>
  <c r="AZ639" i="5"/>
  <c r="AY639" i="5"/>
  <c r="AX639" i="5"/>
  <c r="AW639" i="5"/>
  <c r="AV639" i="5"/>
  <c r="AU639" i="5"/>
  <c r="AT639" i="5"/>
  <c r="AS639" i="5"/>
  <c r="AR639" i="5"/>
  <c r="AQ639" i="5"/>
  <c r="AP639" i="5"/>
  <c r="AO639" i="5"/>
  <c r="AN639" i="5"/>
  <c r="AM639" i="5"/>
  <c r="AL639" i="5"/>
  <c r="AK639" i="5"/>
  <c r="AJ639" i="5"/>
  <c r="AI639" i="5"/>
  <c r="AH639" i="5"/>
  <c r="AG639" i="5"/>
  <c r="AF639" i="5"/>
  <c r="AE639" i="5"/>
  <c r="AD639" i="5"/>
  <c r="AC639" i="5"/>
  <c r="AB639" i="5"/>
  <c r="AA639" i="5"/>
  <c r="Z639" i="5"/>
  <c r="Y639" i="5"/>
  <c r="X639" i="5"/>
  <c r="W639" i="5"/>
  <c r="V639" i="5"/>
  <c r="U639" i="5"/>
  <c r="T639" i="5"/>
  <c r="S639" i="5"/>
  <c r="R639" i="5"/>
  <c r="Q639" i="5"/>
  <c r="P639" i="5"/>
  <c r="O639" i="5"/>
  <c r="N639" i="5"/>
  <c r="M639" i="5"/>
  <c r="L639" i="5"/>
  <c r="K639" i="5"/>
  <c r="J639" i="5"/>
  <c r="I639" i="5"/>
  <c r="H639" i="5"/>
  <c r="G639" i="5"/>
  <c r="BX638" i="5"/>
  <c r="BW638" i="5"/>
  <c r="BV638" i="5"/>
  <c r="BU638" i="5"/>
  <c r="BS638" i="5"/>
  <c r="BR638" i="5"/>
  <c r="BQ638" i="5"/>
  <c r="BP638" i="5"/>
  <c r="BO638" i="5"/>
  <c r="BN638" i="5"/>
  <c r="BM638" i="5"/>
  <c r="BL638" i="5"/>
  <c r="BK638" i="5"/>
  <c r="BJ638" i="5"/>
  <c r="BI638" i="5"/>
  <c r="BH638" i="5"/>
  <c r="BG638" i="5"/>
  <c r="BF638" i="5"/>
  <c r="BE638" i="5"/>
  <c r="BD638" i="5"/>
  <c r="BC638" i="5"/>
  <c r="BB638" i="5"/>
  <c r="BA638" i="5"/>
  <c r="AZ638" i="5"/>
  <c r="AY638" i="5"/>
  <c r="AX638" i="5"/>
  <c r="AW638" i="5"/>
  <c r="AV638" i="5"/>
  <c r="AU638" i="5"/>
  <c r="AT638" i="5"/>
  <c r="AS638" i="5"/>
  <c r="AR638" i="5"/>
  <c r="AQ638" i="5"/>
  <c r="AP638" i="5"/>
  <c r="AO638" i="5"/>
  <c r="AN638" i="5"/>
  <c r="AM638" i="5"/>
  <c r="AL638" i="5"/>
  <c r="AK638" i="5"/>
  <c r="AJ638" i="5"/>
  <c r="AI638" i="5"/>
  <c r="AH638" i="5"/>
  <c r="AG638" i="5"/>
  <c r="AF638" i="5"/>
  <c r="AE638" i="5"/>
  <c r="AD638" i="5"/>
  <c r="AC638" i="5"/>
  <c r="AB638" i="5"/>
  <c r="AA638" i="5"/>
  <c r="Z638" i="5"/>
  <c r="Y638" i="5"/>
  <c r="X638" i="5"/>
  <c r="W638" i="5"/>
  <c r="V638" i="5"/>
  <c r="U638" i="5"/>
  <c r="T638" i="5"/>
  <c r="S638" i="5"/>
  <c r="R638" i="5"/>
  <c r="Q638" i="5"/>
  <c r="P638" i="5"/>
  <c r="O638" i="5"/>
  <c r="N638" i="5"/>
  <c r="M638" i="5"/>
  <c r="L638" i="5"/>
  <c r="K638" i="5"/>
  <c r="J638" i="5"/>
  <c r="I638" i="5"/>
  <c r="H638" i="5"/>
  <c r="G638" i="5"/>
  <c r="BX637" i="5"/>
  <c r="BW637" i="5"/>
  <c r="BV637" i="5"/>
  <c r="BU637" i="5"/>
  <c r="BS637" i="5"/>
  <c r="BR637" i="5"/>
  <c r="BQ637" i="5"/>
  <c r="BP637" i="5"/>
  <c r="BN637" i="5"/>
  <c r="BM637" i="5"/>
  <c r="BL637" i="5"/>
  <c r="BK637" i="5"/>
  <c r="BI637" i="5"/>
  <c r="BH637" i="5"/>
  <c r="BG637" i="5"/>
  <c r="BF637" i="5"/>
  <c r="BD637" i="5"/>
  <c r="BC637" i="5"/>
  <c r="BB637" i="5"/>
  <c r="BA637" i="5"/>
  <c r="AY637" i="5"/>
  <c r="AX637" i="5"/>
  <c r="AW637" i="5"/>
  <c r="AV637" i="5"/>
  <c r="AT637" i="5"/>
  <c r="AS637" i="5"/>
  <c r="AR637" i="5"/>
  <c r="AQ637" i="5"/>
  <c r="AO637" i="5"/>
  <c r="AN637" i="5"/>
  <c r="AM637" i="5"/>
  <c r="AL637" i="5"/>
  <c r="AJ637" i="5"/>
  <c r="AI637" i="5"/>
  <c r="AH637" i="5"/>
  <c r="AG637" i="5"/>
  <c r="AE637" i="5"/>
  <c r="AD637" i="5"/>
  <c r="AC637" i="5"/>
  <c r="AB637" i="5"/>
  <c r="Z637" i="5"/>
  <c r="Y637" i="5"/>
  <c r="X637" i="5"/>
  <c r="W637" i="5"/>
  <c r="U637" i="5"/>
  <c r="T637" i="5"/>
  <c r="S637" i="5"/>
  <c r="R637" i="5"/>
  <c r="P637" i="5"/>
  <c r="O637" i="5"/>
  <c r="N637" i="5"/>
  <c r="M637" i="5"/>
  <c r="K637" i="5"/>
  <c r="J637" i="5"/>
  <c r="I637" i="5"/>
  <c r="H637" i="5"/>
  <c r="CA636" i="5"/>
  <c r="BZ636" i="5"/>
  <c r="BX636" i="5"/>
  <c r="BW636" i="5"/>
  <c r="BV636" i="5"/>
  <c r="BU636" i="5"/>
  <c r="BT636" i="5"/>
  <c r="BS636" i="5"/>
  <c r="BR636" i="5"/>
  <c r="BQ636" i="5"/>
  <c r="BP636" i="5"/>
  <c r="BO636" i="5"/>
  <c r="BN636" i="5"/>
  <c r="BM636" i="5"/>
  <c r="BL636" i="5"/>
  <c r="BK636" i="5"/>
  <c r="BJ636" i="5"/>
  <c r="BI636" i="5"/>
  <c r="BH636" i="5"/>
  <c r="BG636" i="5"/>
  <c r="BF636" i="5"/>
  <c r="BE636" i="5"/>
  <c r="BD636" i="5"/>
  <c r="BC636" i="5"/>
  <c r="BB636" i="5"/>
  <c r="BA636" i="5"/>
  <c r="AZ636" i="5"/>
  <c r="AY636" i="5"/>
  <c r="AX636" i="5"/>
  <c r="AW636" i="5"/>
  <c r="AV636" i="5"/>
  <c r="AU636" i="5"/>
  <c r="AT636" i="5"/>
  <c r="AS636" i="5"/>
  <c r="AR636" i="5"/>
  <c r="AQ636" i="5"/>
  <c r="AP636" i="5"/>
  <c r="AO636" i="5"/>
  <c r="AN636" i="5"/>
  <c r="AM636" i="5"/>
  <c r="AL636" i="5"/>
  <c r="AK636" i="5"/>
  <c r="AJ636" i="5"/>
  <c r="AI636" i="5"/>
  <c r="AH636" i="5"/>
  <c r="AG636" i="5"/>
  <c r="AF636" i="5"/>
  <c r="AE636" i="5"/>
  <c r="AD636" i="5"/>
  <c r="AC636" i="5"/>
  <c r="AB636" i="5"/>
  <c r="AA636" i="5"/>
  <c r="Z636" i="5"/>
  <c r="Y636" i="5"/>
  <c r="X636" i="5"/>
  <c r="W636" i="5"/>
  <c r="V636" i="5"/>
  <c r="U636" i="5"/>
  <c r="T636" i="5"/>
  <c r="S636" i="5"/>
  <c r="R636" i="5"/>
  <c r="Q636" i="5"/>
  <c r="P636" i="5"/>
  <c r="O636" i="5"/>
  <c r="N636" i="5"/>
  <c r="M636" i="5"/>
  <c r="L636" i="5"/>
  <c r="K636" i="5"/>
  <c r="J636" i="5"/>
  <c r="I636" i="5"/>
  <c r="H636" i="5"/>
  <c r="G636" i="5"/>
  <c r="BX635" i="5"/>
  <c r="BW635" i="5"/>
  <c r="BV635" i="5"/>
  <c r="BU635" i="5"/>
  <c r="BS635" i="5"/>
  <c r="BR635" i="5"/>
  <c r="BQ635" i="5"/>
  <c r="BP635" i="5"/>
  <c r="BO635" i="5"/>
  <c r="BN635" i="5"/>
  <c r="BM635" i="5"/>
  <c r="BL635" i="5"/>
  <c r="BK635" i="5"/>
  <c r="BJ635" i="5"/>
  <c r="BI635" i="5"/>
  <c r="BH635" i="5"/>
  <c r="BG635" i="5"/>
  <c r="BF635" i="5"/>
  <c r="BE635" i="5"/>
  <c r="BD635" i="5"/>
  <c r="BC635" i="5"/>
  <c r="BB635" i="5"/>
  <c r="BA635" i="5"/>
  <c r="AZ635" i="5"/>
  <c r="AY635" i="5"/>
  <c r="AX635" i="5"/>
  <c r="AW635" i="5"/>
  <c r="AV635" i="5"/>
  <c r="AU635" i="5"/>
  <c r="AT635" i="5"/>
  <c r="AS635" i="5"/>
  <c r="AR635" i="5"/>
  <c r="AQ635" i="5"/>
  <c r="AP635" i="5"/>
  <c r="AO635" i="5"/>
  <c r="AN635" i="5"/>
  <c r="AM635" i="5"/>
  <c r="AL635" i="5"/>
  <c r="AK635" i="5"/>
  <c r="AJ635" i="5"/>
  <c r="AI635" i="5"/>
  <c r="AH635" i="5"/>
  <c r="AG635" i="5"/>
  <c r="AF635" i="5"/>
  <c r="AE635" i="5"/>
  <c r="AD635" i="5"/>
  <c r="AC635" i="5"/>
  <c r="AB635" i="5"/>
  <c r="AA635" i="5"/>
  <c r="Z635" i="5"/>
  <c r="Y635" i="5"/>
  <c r="X635" i="5"/>
  <c r="W635" i="5"/>
  <c r="V635" i="5"/>
  <c r="U635" i="5"/>
  <c r="T635" i="5"/>
  <c r="S635" i="5"/>
  <c r="R635" i="5"/>
  <c r="Q635" i="5"/>
  <c r="P635" i="5"/>
  <c r="O635" i="5"/>
  <c r="N635" i="5"/>
  <c r="M635" i="5"/>
  <c r="L635" i="5"/>
  <c r="K635" i="5"/>
  <c r="J635" i="5"/>
  <c r="I635" i="5"/>
  <c r="H635" i="5"/>
  <c r="G635" i="5"/>
  <c r="BX634" i="5"/>
  <c r="BW634" i="5"/>
  <c r="BV634" i="5"/>
  <c r="BU634" i="5"/>
  <c r="BS634" i="5"/>
  <c r="BR634" i="5"/>
  <c r="BQ634" i="5"/>
  <c r="BP634" i="5"/>
  <c r="BO634" i="5"/>
  <c r="BN634" i="5"/>
  <c r="BM634" i="5"/>
  <c r="BL634" i="5"/>
  <c r="BK634" i="5"/>
  <c r="BJ634" i="5"/>
  <c r="BI634" i="5"/>
  <c r="BH634" i="5"/>
  <c r="BG634" i="5"/>
  <c r="BF634" i="5"/>
  <c r="BE634" i="5"/>
  <c r="BD634" i="5"/>
  <c r="BC634" i="5"/>
  <c r="BB634" i="5"/>
  <c r="BA634" i="5"/>
  <c r="AZ634" i="5"/>
  <c r="AY634" i="5"/>
  <c r="AX634" i="5"/>
  <c r="AW634" i="5"/>
  <c r="AV634" i="5"/>
  <c r="AU634" i="5"/>
  <c r="AT634" i="5"/>
  <c r="AS634" i="5"/>
  <c r="AR634" i="5"/>
  <c r="AQ634" i="5"/>
  <c r="AP634" i="5"/>
  <c r="AO634" i="5"/>
  <c r="AN634" i="5"/>
  <c r="AM634" i="5"/>
  <c r="AL634" i="5"/>
  <c r="AK634" i="5"/>
  <c r="AJ634" i="5"/>
  <c r="AI634" i="5"/>
  <c r="AH634" i="5"/>
  <c r="AG634" i="5"/>
  <c r="AF634" i="5"/>
  <c r="AE634" i="5"/>
  <c r="AD634" i="5"/>
  <c r="AC634" i="5"/>
  <c r="AB634" i="5"/>
  <c r="AA634" i="5"/>
  <c r="Z634" i="5"/>
  <c r="Y634" i="5"/>
  <c r="X634" i="5"/>
  <c r="W634" i="5"/>
  <c r="V634" i="5"/>
  <c r="U634" i="5"/>
  <c r="T634" i="5"/>
  <c r="S634" i="5"/>
  <c r="R634" i="5"/>
  <c r="Q634" i="5"/>
  <c r="P634" i="5"/>
  <c r="O634" i="5"/>
  <c r="N634" i="5"/>
  <c r="M634" i="5"/>
  <c r="L634" i="5"/>
  <c r="K634" i="5"/>
  <c r="J634" i="5"/>
  <c r="I634" i="5"/>
  <c r="H634" i="5"/>
  <c r="G634" i="5"/>
  <c r="BX633" i="5"/>
  <c r="BW633" i="5"/>
  <c r="BV633" i="5"/>
  <c r="BU633" i="5"/>
  <c r="BS633" i="5"/>
  <c r="BR633" i="5"/>
  <c r="BQ633" i="5"/>
  <c r="BP633" i="5"/>
  <c r="BO633" i="5"/>
  <c r="BN633" i="5"/>
  <c r="BM633" i="5"/>
  <c r="BL633" i="5"/>
  <c r="BK633" i="5"/>
  <c r="BJ633" i="5"/>
  <c r="BI633" i="5"/>
  <c r="BH633" i="5"/>
  <c r="BG633" i="5"/>
  <c r="BF633" i="5"/>
  <c r="BE633" i="5"/>
  <c r="BD633" i="5"/>
  <c r="BC633" i="5"/>
  <c r="BB633" i="5"/>
  <c r="BA633" i="5"/>
  <c r="AZ633" i="5"/>
  <c r="AY633" i="5"/>
  <c r="AX633" i="5"/>
  <c r="AW633" i="5"/>
  <c r="AV633" i="5"/>
  <c r="AU633" i="5"/>
  <c r="AT633" i="5"/>
  <c r="AS633" i="5"/>
  <c r="AR633" i="5"/>
  <c r="AQ633" i="5"/>
  <c r="AP633" i="5"/>
  <c r="AO633" i="5"/>
  <c r="AN633" i="5"/>
  <c r="AM633" i="5"/>
  <c r="AL633" i="5"/>
  <c r="AK633" i="5"/>
  <c r="AJ633" i="5"/>
  <c r="AI633" i="5"/>
  <c r="AH633" i="5"/>
  <c r="AG633" i="5"/>
  <c r="AF633" i="5"/>
  <c r="AE633" i="5"/>
  <c r="AD633" i="5"/>
  <c r="AC633" i="5"/>
  <c r="AB633" i="5"/>
  <c r="AA633" i="5"/>
  <c r="Z633" i="5"/>
  <c r="Y633" i="5"/>
  <c r="X633" i="5"/>
  <c r="W633" i="5"/>
  <c r="V633" i="5"/>
  <c r="U633" i="5"/>
  <c r="T633" i="5"/>
  <c r="S633" i="5"/>
  <c r="R633" i="5"/>
  <c r="Q633" i="5"/>
  <c r="P633" i="5"/>
  <c r="O633" i="5"/>
  <c r="N633" i="5"/>
  <c r="M633" i="5"/>
  <c r="L633" i="5"/>
  <c r="K633" i="5"/>
  <c r="J633" i="5"/>
  <c r="I633" i="5"/>
  <c r="H633" i="5"/>
  <c r="G633" i="5"/>
  <c r="BX632" i="5"/>
  <c r="BW632" i="5"/>
  <c r="BV632" i="5"/>
  <c r="BU632" i="5"/>
  <c r="BS632" i="5"/>
  <c r="BR632" i="5"/>
  <c r="BQ632" i="5"/>
  <c r="BP632" i="5"/>
  <c r="BN632" i="5"/>
  <c r="BM632" i="5"/>
  <c r="BL632" i="5"/>
  <c r="BK632" i="5"/>
  <c r="BI632" i="5"/>
  <c r="BH632" i="5"/>
  <c r="BG632" i="5"/>
  <c r="BF632" i="5"/>
  <c r="BD632" i="5"/>
  <c r="BC632" i="5"/>
  <c r="BB632" i="5"/>
  <c r="BA632" i="5"/>
  <c r="AY632" i="5"/>
  <c r="AX632" i="5"/>
  <c r="AW632" i="5"/>
  <c r="AV632" i="5"/>
  <c r="AT632" i="5"/>
  <c r="AS632" i="5"/>
  <c r="AR632" i="5"/>
  <c r="AQ632" i="5"/>
  <c r="AO632" i="5"/>
  <c r="AN632" i="5"/>
  <c r="AM632" i="5"/>
  <c r="AL632" i="5"/>
  <c r="AJ632" i="5"/>
  <c r="AI632" i="5"/>
  <c r="AH632" i="5"/>
  <c r="AG632" i="5"/>
  <c r="AE632" i="5"/>
  <c r="AD632" i="5"/>
  <c r="AC632" i="5"/>
  <c r="AB632" i="5"/>
  <c r="Z632" i="5"/>
  <c r="Y632" i="5"/>
  <c r="X632" i="5"/>
  <c r="W632" i="5"/>
  <c r="U632" i="5"/>
  <c r="T632" i="5"/>
  <c r="S632" i="5"/>
  <c r="R632" i="5"/>
  <c r="P632" i="5"/>
  <c r="O632" i="5"/>
  <c r="N632" i="5"/>
  <c r="M632" i="5"/>
  <c r="K632" i="5"/>
  <c r="J632" i="5"/>
  <c r="I632" i="5"/>
  <c r="H632" i="5"/>
  <c r="CA631" i="5"/>
  <c r="BZ631" i="5"/>
  <c r="BX631" i="5"/>
  <c r="BW631" i="5"/>
  <c r="BV631" i="5"/>
  <c r="BU631" i="5"/>
  <c r="BT631" i="5"/>
  <c r="BS631" i="5"/>
  <c r="BR631" i="5"/>
  <c r="BQ631" i="5"/>
  <c r="BP631" i="5"/>
  <c r="BO631" i="5"/>
  <c r="BN631" i="5"/>
  <c r="BM631" i="5"/>
  <c r="BL631" i="5"/>
  <c r="BK631" i="5"/>
  <c r="BJ631" i="5"/>
  <c r="BI631" i="5"/>
  <c r="BH631" i="5"/>
  <c r="BG631" i="5"/>
  <c r="BF631" i="5"/>
  <c r="BE631" i="5"/>
  <c r="BD631" i="5"/>
  <c r="BC631" i="5"/>
  <c r="BB631" i="5"/>
  <c r="BA631" i="5"/>
  <c r="AZ631" i="5"/>
  <c r="AY631" i="5"/>
  <c r="AX631" i="5"/>
  <c r="AW631" i="5"/>
  <c r="AV631" i="5"/>
  <c r="AU631" i="5"/>
  <c r="AT631" i="5"/>
  <c r="AS631" i="5"/>
  <c r="AR631" i="5"/>
  <c r="AQ631" i="5"/>
  <c r="AP631" i="5"/>
  <c r="AO631" i="5"/>
  <c r="AN631" i="5"/>
  <c r="AM631" i="5"/>
  <c r="AL631" i="5"/>
  <c r="AK631" i="5"/>
  <c r="AJ631" i="5"/>
  <c r="AI631" i="5"/>
  <c r="AH631" i="5"/>
  <c r="AG631" i="5"/>
  <c r="AF631" i="5"/>
  <c r="AE631" i="5"/>
  <c r="AD631" i="5"/>
  <c r="AC631" i="5"/>
  <c r="AB631" i="5"/>
  <c r="AA631" i="5"/>
  <c r="Z631" i="5"/>
  <c r="Y631" i="5"/>
  <c r="X631" i="5"/>
  <c r="W631" i="5"/>
  <c r="V631" i="5"/>
  <c r="U631" i="5"/>
  <c r="T631" i="5"/>
  <c r="S631" i="5"/>
  <c r="R631" i="5"/>
  <c r="Q631" i="5"/>
  <c r="P631" i="5"/>
  <c r="O631" i="5"/>
  <c r="N631" i="5"/>
  <c r="M631" i="5"/>
  <c r="L631" i="5"/>
  <c r="K631" i="5"/>
  <c r="J631" i="5"/>
  <c r="I631" i="5"/>
  <c r="H631" i="5"/>
  <c r="G631" i="5"/>
  <c r="BX630" i="5"/>
  <c r="BW630" i="5"/>
  <c r="BV630" i="5"/>
  <c r="BU630" i="5"/>
  <c r="BS630" i="5"/>
  <c r="BR630" i="5"/>
  <c r="BQ630" i="5"/>
  <c r="BP630" i="5"/>
  <c r="BO630" i="5"/>
  <c r="BN630" i="5"/>
  <c r="BM630" i="5"/>
  <c r="BL630" i="5"/>
  <c r="BK630" i="5"/>
  <c r="BJ630" i="5"/>
  <c r="BI630" i="5"/>
  <c r="BH630" i="5"/>
  <c r="BG630" i="5"/>
  <c r="BF630" i="5"/>
  <c r="BE630" i="5"/>
  <c r="BD630" i="5"/>
  <c r="BC630" i="5"/>
  <c r="BB630" i="5"/>
  <c r="BA630" i="5"/>
  <c r="AZ630" i="5"/>
  <c r="AY630" i="5"/>
  <c r="AX630" i="5"/>
  <c r="AW630" i="5"/>
  <c r="AV630" i="5"/>
  <c r="AU630" i="5"/>
  <c r="AT630" i="5"/>
  <c r="AS630" i="5"/>
  <c r="AR630" i="5"/>
  <c r="AQ630" i="5"/>
  <c r="AP630" i="5"/>
  <c r="AO630" i="5"/>
  <c r="AN630" i="5"/>
  <c r="AM630" i="5"/>
  <c r="AL630" i="5"/>
  <c r="AK630" i="5"/>
  <c r="AJ630" i="5"/>
  <c r="AI630" i="5"/>
  <c r="AH630" i="5"/>
  <c r="AG630" i="5"/>
  <c r="AF630" i="5"/>
  <c r="AE630" i="5"/>
  <c r="AD630" i="5"/>
  <c r="AC630" i="5"/>
  <c r="AB630" i="5"/>
  <c r="AA630" i="5"/>
  <c r="Z630" i="5"/>
  <c r="Y630" i="5"/>
  <c r="X630" i="5"/>
  <c r="W630" i="5"/>
  <c r="V630" i="5"/>
  <c r="U630" i="5"/>
  <c r="T630" i="5"/>
  <c r="S630" i="5"/>
  <c r="R630" i="5"/>
  <c r="Q630" i="5"/>
  <c r="P630" i="5"/>
  <c r="O630" i="5"/>
  <c r="N630" i="5"/>
  <c r="M630" i="5"/>
  <c r="L630" i="5"/>
  <c r="K630" i="5"/>
  <c r="J630" i="5"/>
  <c r="I630" i="5"/>
  <c r="H630" i="5"/>
  <c r="G630" i="5"/>
  <c r="BX629" i="5"/>
  <c r="BW629" i="5"/>
  <c r="BV629" i="5"/>
  <c r="BU629" i="5"/>
  <c r="BS629" i="5"/>
  <c r="BR629" i="5"/>
  <c r="BQ629" i="5"/>
  <c r="BP629" i="5"/>
  <c r="BO629" i="5"/>
  <c r="BN629" i="5"/>
  <c r="BM629" i="5"/>
  <c r="BL629" i="5"/>
  <c r="BK629" i="5"/>
  <c r="BJ629" i="5"/>
  <c r="BI629" i="5"/>
  <c r="BH629" i="5"/>
  <c r="BG629" i="5"/>
  <c r="BF629" i="5"/>
  <c r="BE629" i="5"/>
  <c r="BD629" i="5"/>
  <c r="BC629" i="5"/>
  <c r="BB629" i="5"/>
  <c r="BA629" i="5"/>
  <c r="AZ629" i="5"/>
  <c r="AY629" i="5"/>
  <c r="AX629" i="5"/>
  <c r="AW629" i="5"/>
  <c r="AV629" i="5"/>
  <c r="AU629" i="5"/>
  <c r="AT629" i="5"/>
  <c r="AS629" i="5"/>
  <c r="AR629" i="5"/>
  <c r="AQ629" i="5"/>
  <c r="AP629" i="5"/>
  <c r="AO629" i="5"/>
  <c r="AN629" i="5"/>
  <c r="AM629" i="5"/>
  <c r="AL629" i="5"/>
  <c r="AK629" i="5"/>
  <c r="AJ629" i="5"/>
  <c r="AI629" i="5"/>
  <c r="AH629" i="5"/>
  <c r="AG629" i="5"/>
  <c r="AF629" i="5"/>
  <c r="AE629" i="5"/>
  <c r="AD629" i="5"/>
  <c r="AC629" i="5"/>
  <c r="AB629" i="5"/>
  <c r="AA629" i="5"/>
  <c r="Z629" i="5"/>
  <c r="Y629" i="5"/>
  <c r="X629" i="5"/>
  <c r="W629" i="5"/>
  <c r="V629" i="5"/>
  <c r="U629" i="5"/>
  <c r="T629" i="5"/>
  <c r="S629" i="5"/>
  <c r="R629" i="5"/>
  <c r="Q629" i="5"/>
  <c r="P629" i="5"/>
  <c r="O629" i="5"/>
  <c r="N629" i="5"/>
  <c r="M629" i="5"/>
  <c r="L629" i="5"/>
  <c r="K629" i="5"/>
  <c r="J629" i="5"/>
  <c r="I629" i="5"/>
  <c r="H629" i="5"/>
  <c r="G629" i="5"/>
  <c r="BX628" i="5"/>
  <c r="BW628" i="5"/>
  <c r="BV628" i="5"/>
  <c r="BU628" i="5"/>
  <c r="BS628" i="5"/>
  <c r="BR628" i="5"/>
  <c r="BQ628" i="5"/>
  <c r="BP628" i="5"/>
  <c r="BO628" i="5"/>
  <c r="BN628" i="5"/>
  <c r="BM628" i="5"/>
  <c r="BL628" i="5"/>
  <c r="BK628" i="5"/>
  <c r="BJ628" i="5"/>
  <c r="BI628" i="5"/>
  <c r="BH628" i="5"/>
  <c r="BG628" i="5"/>
  <c r="BF628" i="5"/>
  <c r="BE628" i="5"/>
  <c r="BD628" i="5"/>
  <c r="BC628" i="5"/>
  <c r="BB628" i="5"/>
  <c r="BA628" i="5"/>
  <c r="AZ628" i="5"/>
  <c r="AY628" i="5"/>
  <c r="AX628" i="5"/>
  <c r="AW628" i="5"/>
  <c r="AV628" i="5"/>
  <c r="AU628" i="5"/>
  <c r="AT628" i="5"/>
  <c r="AS628" i="5"/>
  <c r="AR628" i="5"/>
  <c r="AQ628" i="5"/>
  <c r="AP628" i="5"/>
  <c r="AO628" i="5"/>
  <c r="AN628" i="5"/>
  <c r="AM628" i="5"/>
  <c r="AL628" i="5"/>
  <c r="AK628" i="5"/>
  <c r="AJ628" i="5"/>
  <c r="AI628" i="5"/>
  <c r="AH628" i="5"/>
  <c r="AG628" i="5"/>
  <c r="AF628" i="5"/>
  <c r="AE628" i="5"/>
  <c r="AD628" i="5"/>
  <c r="AC628" i="5"/>
  <c r="AB628" i="5"/>
  <c r="AA628" i="5"/>
  <c r="Z628" i="5"/>
  <c r="Y628" i="5"/>
  <c r="X628" i="5"/>
  <c r="W628" i="5"/>
  <c r="V628" i="5"/>
  <c r="U628" i="5"/>
  <c r="T628" i="5"/>
  <c r="S628" i="5"/>
  <c r="R628" i="5"/>
  <c r="Q628" i="5"/>
  <c r="P628" i="5"/>
  <c r="O628" i="5"/>
  <c r="N628" i="5"/>
  <c r="M628" i="5"/>
  <c r="L628" i="5"/>
  <c r="K628" i="5"/>
  <c r="J628" i="5"/>
  <c r="I628" i="5"/>
  <c r="H628" i="5"/>
  <c r="G628" i="5"/>
  <c r="BX627" i="5"/>
  <c r="BW627" i="5"/>
  <c r="BV627" i="5"/>
  <c r="BU627" i="5"/>
  <c r="BS627" i="5"/>
  <c r="BR627" i="5"/>
  <c r="BQ627" i="5"/>
  <c r="BP627" i="5"/>
  <c r="BN627" i="5"/>
  <c r="BM627" i="5"/>
  <c r="BL627" i="5"/>
  <c r="BK627" i="5"/>
  <c r="BI627" i="5"/>
  <c r="BH627" i="5"/>
  <c r="BG627" i="5"/>
  <c r="BF627" i="5"/>
  <c r="BD627" i="5"/>
  <c r="BC627" i="5"/>
  <c r="BB627" i="5"/>
  <c r="BA627" i="5"/>
  <c r="AY627" i="5"/>
  <c r="AX627" i="5"/>
  <c r="AW627" i="5"/>
  <c r="AV627" i="5"/>
  <c r="AT627" i="5"/>
  <c r="AS627" i="5"/>
  <c r="AR627" i="5"/>
  <c r="AQ627" i="5"/>
  <c r="AO627" i="5"/>
  <c r="AN627" i="5"/>
  <c r="AM627" i="5"/>
  <c r="AL627" i="5"/>
  <c r="AJ627" i="5"/>
  <c r="AI627" i="5"/>
  <c r="AH627" i="5"/>
  <c r="AG627" i="5"/>
  <c r="AE627" i="5"/>
  <c r="AD627" i="5"/>
  <c r="AC627" i="5"/>
  <c r="AB627" i="5"/>
  <c r="Z627" i="5"/>
  <c r="Y627" i="5"/>
  <c r="X627" i="5"/>
  <c r="W627" i="5"/>
  <c r="U627" i="5"/>
  <c r="T627" i="5"/>
  <c r="S627" i="5"/>
  <c r="R627" i="5"/>
  <c r="P627" i="5"/>
  <c r="O627" i="5"/>
  <c r="N627" i="5"/>
  <c r="M627" i="5"/>
  <c r="K627" i="5"/>
  <c r="J627" i="5"/>
  <c r="I627" i="5"/>
  <c r="H627" i="5"/>
  <c r="CA626" i="5"/>
  <c r="BZ626" i="5"/>
  <c r="BX626" i="5"/>
  <c r="BW626" i="5"/>
  <c r="BV626" i="5"/>
  <c r="BU626" i="5"/>
  <c r="BT626" i="5"/>
  <c r="BS626" i="5"/>
  <c r="BR626" i="5"/>
  <c r="BQ626" i="5"/>
  <c r="BP626" i="5"/>
  <c r="BO626" i="5"/>
  <c r="BN626" i="5"/>
  <c r="BM626" i="5"/>
  <c r="BL626" i="5"/>
  <c r="BK626" i="5"/>
  <c r="BJ626" i="5"/>
  <c r="BI626" i="5"/>
  <c r="BH626" i="5"/>
  <c r="BG626" i="5"/>
  <c r="BF626" i="5"/>
  <c r="BE626" i="5"/>
  <c r="BD626" i="5"/>
  <c r="BC626" i="5"/>
  <c r="BB626" i="5"/>
  <c r="BA626" i="5"/>
  <c r="AZ626" i="5"/>
  <c r="AY626" i="5"/>
  <c r="AX626" i="5"/>
  <c r="AW626" i="5"/>
  <c r="AV626" i="5"/>
  <c r="AU626" i="5"/>
  <c r="AT626" i="5"/>
  <c r="AS626" i="5"/>
  <c r="AR626" i="5"/>
  <c r="AQ626" i="5"/>
  <c r="AP626" i="5"/>
  <c r="AO626" i="5"/>
  <c r="AN626" i="5"/>
  <c r="AM626" i="5"/>
  <c r="AL626" i="5"/>
  <c r="AK626" i="5"/>
  <c r="AJ626" i="5"/>
  <c r="AI626" i="5"/>
  <c r="AH626" i="5"/>
  <c r="AG626" i="5"/>
  <c r="AF626" i="5"/>
  <c r="AE626" i="5"/>
  <c r="AD626" i="5"/>
  <c r="AC626" i="5"/>
  <c r="AB626" i="5"/>
  <c r="AA626" i="5"/>
  <c r="Z626" i="5"/>
  <c r="Y626" i="5"/>
  <c r="X626" i="5"/>
  <c r="W626" i="5"/>
  <c r="V626" i="5"/>
  <c r="U626" i="5"/>
  <c r="T626" i="5"/>
  <c r="S626" i="5"/>
  <c r="R626" i="5"/>
  <c r="Q626" i="5"/>
  <c r="P626" i="5"/>
  <c r="O626" i="5"/>
  <c r="N626" i="5"/>
  <c r="M626" i="5"/>
  <c r="L626" i="5"/>
  <c r="K626" i="5"/>
  <c r="J626" i="5"/>
  <c r="I626" i="5"/>
  <c r="H626" i="5"/>
  <c r="G626" i="5"/>
  <c r="BX625" i="5"/>
  <c r="BW625" i="5"/>
  <c r="BV625" i="5"/>
  <c r="BU625" i="5"/>
  <c r="BS625" i="5"/>
  <c r="BR625" i="5"/>
  <c r="BQ625" i="5"/>
  <c r="BP625" i="5"/>
  <c r="BO625" i="5"/>
  <c r="BN625" i="5"/>
  <c r="BM625" i="5"/>
  <c r="BL625" i="5"/>
  <c r="BK625" i="5"/>
  <c r="BJ625" i="5"/>
  <c r="BI625" i="5"/>
  <c r="BH625" i="5"/>
  <c r="BG625" i="5"/>
  <c r="BF625" i="5"/>
  <c r="BE625" i="5"/>
  <c r="BD625" i="5"/>
  <c r="BC625" i="5"/>
  <c r="BB625" i="5"/>
  <c r="BA625" i="5"/>
  <c r="AZ625" i="5"/>
  <c r="AY625" i="5"/>
  <c r="AX625" i="5"/>
  <c r="AW625" i="5"/>
  <c r="AV625" i="5"/>
  <c r="AU625" i="5"/>
  <c r="AT625" i="5"/>
  <c r="AS625" i="5"/>
  <c r="AR625" i="5"/>
  <c r="AQ625" i="5"/>
  <c r="AP625" i="5"/>
  <c r="AO625" i="5"/>
  <c r="AN625" i="5"/>
  <c r="AM625" i="5"/>
  <c r="AL625" i="5"/>
  <c r="AK625" i="5"/>
  <c r="AJ625" i="5"/>
  <c r="AI625" i="5"/>
  <c r="AH625" i="5"/>
  <c r="AG625" i="5"/>
  <c r="AF625" i="5"/>
  <c r="AE625" i="5"/>
  <c r="AD625" i="5"/>
  <c r="AC625" i="5"/>
  <c r="AB625" i="5"/>
  <c r="AA625" i="5"/>
  <c r="Z625" i="5"/>
  <c r="Y625" i="5"/>
  <c r="X625" i="5"/>
  <c r="W625" i="5"/>
  <c r="V625" i="5"/>
  <c r="U625" i="5"/>
  <c r="T625" i="5"/>
  <c r="S625" i="5"/>
  <c r="R625" i="5"/>
  <c r="Q625" i="5"/>
  <c r="P625" i="5"/>
  <c r="O625" i="5"/>
  <c r="N625" i="5"/>
  <c r="M625" i="5"/>
  <c r="L625" i="5"/>
  <c r="K625" i="5"/>
  <c r="J625" i="5"/>
  <c r="I625" i="5"/>
  <c r="H625" i="5"/>
  <c r="G625" i="5"/>
  <c r="BX624" i="5"/>
  <c r="BW624" i="5"/>
  <c r="BV624" i="5"/>
  <c r="BU624" i="5"/>
  <c r="BS624" i="5"/>
  <c r="BR624" i="5"/>
  <c r="BQ624" i="5"/>
  <c r="BP624" i="5"/>
  <c r="BO624" i="5"/>
  <c r="BN624" i="5"/>
  <c r="BM624" i="5"/>
  <c r="BL624" i="5"/>
  <c r="BK624" i="5"/>
  <c r="BJ624" i="5"/>
  <c r="BI624" i="5"/>
  <c r="BH624" i="5"/>
  <c r="BG624" i="5"/>
  <c r="BF624" i="5"/>
  <c r="BE624" i="5"/>
  <c r="BD624" i="5"/>
  <c r="BC624" i="5"/>
  <c r="BB624" i="5"/>
  <c r="BA624" i="5"/>
  <c r="AZ624" i="5"/>
  <c r="AY624" i="5"/>
  <c r="AX624" i="5"/>
  <c r="AW624" i="5"/>
  <c r="AV624" i="5"/>
  <c r="AU624" i="5"/>
  <c r="AT624" i="5"/>
  <c r="AS624" i="5"/>
  <c r="AR624" i="5"/>
  <c r="AQ624" i="5"/>
  <c r="AP624" i="5"/>
  <c r="AO624" i="5"/>
  <c r="AN624" i="5"/>
  <c r="AM624" i="5"/>
  <c r="AL624" i="5"/>
  <c r="AK624" i="5"/>
  <c r="AJ624" i="5"/>
  <c r="AI624" i="5"/>
  <c r="AH624" i="5"/>
  <c r="AG624" i="5"/>
  <c r="AF624" i="5"/>
  <c r="AE624" i="5"/>
  <c r="AD624" i="5"/>
  <c r="AC624" i="5"/>
  <c r="AB624" i="5"/>
  <c r="AA624" i="5"/>
  <c r="Z624" i="5"/>
  <c r="Y624" i="5"/>
  <c r="X624" i="5"/>
  <c r="W624" i="5"/>
  <c r="V624" i="5"/>
  <c r="U624" i="5"/>
  <c r="T624" i="5"/>
  <c r="S624" i="5"/>
  <c r="R624" i="5"/>
  <c r="Q624" i="5"/>
  <c r="P624" i="5"/>
  <c r="O624" i="5"/>
  <c r="N624" i="5"/>
  <c r="M624" i="5"/>
  <c r="L624" i="5"/>
  <c r="K624" i="5"/>
  <c r="J624" i="5"/>
  <c r="I624" i="5"/>
  <c r="H624" i="5"/>
  <c r="G624" i="5"/>
  <c r="BX623" i="5"/>
  <c r="BW623" i="5"/>
  <c r="BV623" i="5"/>
  <c r="BU623" i="5"/>
  <c r="BS623" i="5"/>
  <c r="BR623" i="5"/>
  <c r="BQ623" i="5"/>
  <c r="BP623" i="5"/>
  <c r="BO623" i="5"/>
  <c r="BN623" i="5"/>
  <c r="BM623" i="5"/>
  <c r="BL623" i="5"/>
  <c r="BK623" i="5"/>
  <c r="BJ623" i="5"/>
  <c r="BI623" i="5"/>
  <c r="BH623" i="5"/>
  <c r="BG623" i="5"/>
  <c r="BF623" i="5"/>
  <c r="BE623" i="5"/>
  <c r="BD623" i="5"/>
  <c r="BC623" i="5"/>
  <c r="BB623" i="5"/>
  <c r="BA623" i="5"/>
  <c r="AZ623" i="5"/>
  <c r="AY623" i="5"/>
  <c r="AX623" i="5"/>
  <c r="AW623" i="5"/>
  <c r="AV623" i="5"/>
  <c r="AU623" i="5"/>
  <c r="AT623" i="5"/>
  <c r="AS623" i="5"/>
  <c r="AR623" i="5"/>
  <c r="AQ623" i="5"/>
  <c r="AP623" i="5"/>
  <c r="AO623" i="5"/>
  <c r="AN623" i="5"/>
  <c r="AM623" i="5"/>
  <c r="AL623" i="5"/>
  <c r="AK623" i="5"/>
  <c r="AJ623" i="5"/>
  <c r="AI623" i="5"/>
  <c r="AH623" i="5"/>
  <c r="AG623" i="5"/>
  <c r="AF623" i="5"/>
  <c r="AE623" i="5"/>
  <c r="AD623" i="5"/>
  <c r="AC623" i="5"/>
  <c r="AB623" i="5"/>
  <c r="AA623" i="5"/>
  <c r="Z623" i="5"/>
  <c r="Y623" i="5"/>
  <c r="X623" i="5"/>
  <c r="W623" i="5"/>
  <c r="V623" i="5"/>
  <c r="U623" i="5"/>
  <c r="T623" i="5"/>
  <c r="S623" i="5"/>
  <c r="R623" i="5"/>
  <c r="Q623" i="5"/>
  <c r="P623" i="5"/>
  <c r="O623" i="5"/>
  <c r="N623" i="5"/>
  <c r="M623" i="5"/>
  <c r="L623" i="5"/>
  <c r="K623" i="5"/>
  <c r="J623" i="5"/>
  <c r="I623" i="5"/>
  <c r="H623" i="5"/>
  <c r="G623" i="5"/>
  <c r="BX622" i="5"/>
  <c r="BW622" i="5"/>
  <c r="BV622" i="5"/>
  <c r="BU622" i="5"/>
  <c r="BS622" i="5"/>
  <c r="BR622" i="5"/>
  <c r="BQ622" i="5"/>
  <c r="BP622" i="5"/>
  <c r="BO622" i="5"/>
  <c r="BN622" i="5"/>
  <c r="BM622" i="5"/>
  <c r="BL622" i="5"/>
  <c r="BK622" i="5"/>
  <c r="BJ622" i="5"/>
  <c r="BI622" i="5"/>
  <c r="BH622" i="5"/>
  <c r="BG622" i="5"/>
  <c r="BF622" i="5"/>
  <c r="BE622" i="5"/>
  <c r="BD622" i="5"/>
  <c r="BC622" i="5"/>
  <c r="BB622" i="5"/>
  <c r="BA622" i="5"/>
  <c r="AZ622" i="5"/>
  <c r="AY622" i="5"/>
  <c r="AX622" i="5"/>
  <c r="AW622" i="5"/>
  <c r="AV622" i="5"/>
  <c r="AU622" i="5"/>
  <c r="AT622" i="5"/>
  <c r="AS622" i="5"/>
  <c r="AR622" i="5"/>
  <c r="AQ622" i="5"/>
  <c r="AP622" i="5"/>
  <c r="AO622" i="5"/>
  <c r="AN622" i="5"/>
  <c r="AM622" i="5"/>
  <c r="AL622" i="5"/>
  <c r="AK622" i="5"/>
  <c r="AJ622" i="5"/>
  <c r="AI622" i="5"/>
  <c r="AH622" i="5"/>
  <c r="AG622" i="5"/>
  <c r="AF622" i="5"/>
  <c r="AE622" i="5"/>
  <c r="AD622" i="5"/>
  <c r="AC622" i="5"/>
  <c r="AB622" i="5"/>
  <c r="AA622" i="5"/>
  <c r="Z622" i="5"/>
  <c r="Y622" i="5"/>
  <c r="X622" i="5"/>
  <c r="W622" i="5"/>
  <c r="V622" i="5"/>
  <c r="U622" i="5"/>
  <c r="T622" i="5"/>
  <c r="S622" i="5"/>
  <c r="R622" i="5"/>
  <c r="Q622" i="5"/>
  <c r="P622" i="5"/>
  <c r="O622" i="5"/>
  <c r="N622" i="5"/>
  <c r="M622" i="5"/>
  <c r="L622" i="5"/>
  <c r="K622" i="5"/>
  <c r="J622" i="5"/>
  <c r="I622" i="5"/>
  <c r="H622" i="5"/>
  <c r="G622" i="5"/>
  <c r="BX621" i="5"/>
  <c r="BW621" i="5"/>
  <c r="BV621" i="5"/>
  <c r="BU621" i="5"/>
  <c r="BS621" i="5"/>
  <c r="BR621" i="5"/>
  <c r="BQ621" i="5"/>
  <c r="BP621" i="5"/>
  <c r="BN621" i="5"/>
  <c r="BM621" i="5"/>
  <c r="BL621" i="5"/>
  <c r="BK621" i="5"/>
  <c r="BI621" i="5"/>
  <c r="BH621" i="5"/>
  <c r="BG621" i="5"/>
  <c r="BF621" i="5"/>
  <c r="BD621" i="5"/>
  <c r="BC621" i="5"/>
  <c r="BB621" i="5"/>
  <c r="BA621" i="5"/>
  <c r="AY621" i="5"/>
  <c r="AX621" i="5"/>
  <c r="AW621" i="5"/>
  <c r="AV621" i="5"/>
  <c r="AT621" i="5"/>
  <c r="AS621" i="5"/>
  <c r="AR621" i="5"/>
  <c r="AQ621" i="5"/>
  <c r="AO621" i="5"/>
  <c r="AN621" i="5"/>
  <c r="AM621" i="5"/>
  <c r="AL621" i="5"/>
  <c r="AJ621" i="5"/>
  <c r="AI621" i="5"/>
  <c r="AH621" i="5"/>
  <c r="AG621" i="5"/>
  <c r="AE621" i="5"/>
  <c r="AD621" i="5"/>
  <c r="AC621" i="5"/>
  <c r="AB621" i="5"/>
  <c r="Z621" i="5"/>
  <c r="Y621" i="5"/>
  <c r="X621" i="5"/>
  <c r="W621" i="5"/>
  <c r="U621" i="5"/>
  <c r="T621" i="5"/>
  <c r="S621" i="5"/>
  <c r="R621" i="5"/>
  <c r="P621" i="5"/>
  <c r="O621" i="5"/>
  <c r="N621" i="5"/>
  <c r="M621" i="5"/>
  <c r="K621" i="5"/>
  <c r="J621" i="5"/>
  <c r="I621" i="5"/>
  <c r="H621" i="5"/>
  <c r="CA620" i="5"/>
  <c r="BZ620" i="5"/>
  <c r="BX620" i="5"/>
  <c r="BW620" i="5"/>
  <c r="BV620" i="5"/>
  <c r="BU620" i="5"/>
  <c r="BT620" i="5"/>
  <c r="BS620" i="5"/>
  <c r="BR620" i="5"/>
  <c r="BQ620" i="5"/>
  <c r="BP620" i="5"/>
  <c r="BO620" i="5"/>
  <c r="BN620" i="5"/>
  <c r="BM620" i="5"/>
  <c r="BL620" i="5"/>
  <c r="BK620" i="5"/>
  <c r="BJ620" i="5"/>
  <c r="BI620" i="5"/>
  <c r="BH620" i="5"/>
  <c r="BG620" i="5"/>
  <c r="BF620" i="5"/>
  <c r="BE620" i="5"/>
  <c r="BD620" i="5"/>
  <c r="BC620" i="5"/>
  <c r="BB620" i="5"/>
  <c r="BA620" i="5"/>
  <c r="AZ620" i="5"/>
  <c r="AY620" i="5"/>
  <c r="AX620" i="5"/>
  <c r="AW620" i="5"/>
  <c r="AV620" i="5"/>
  <c r="AU620" i="5"/>
  <c r="AT620" i="5"/>
  <c r="AS620" i="5"/>
  <c r="AR620" i="5"/>
  <c r="AQ620" i="5"/>
  <c r="AP620" i="5"/>
  <c r="AO620" i="5"/>
  <c r="AN620" i="5"/>
  <c r="AM620" i="5"/>
  <c r="AL620" i="5"/>
  <c r="AK620" i="5"/>
  <c r="AJ620" i="5"/>
  <c r="AI620" i="5"/>
  <c r="AH620" i="5"/>
  <c r="AG620" i="5"/>
  <c r="AF620" i="5"/>
  <c r="AE620" i="5"/>
  <c r="AD620" i="5"/>
  <c r="AC620" i="5"/>
  <c r="AB620" i="5"/>
  <c r="AA620" i="5"/>
  <c r="Z620" i="5"/>
  <c r="Y620" i="5"/>
  <c r="X620" i="5"/>
  <c r="W620" i="5"/>
  <c r="V620" i="5"/>
  <c r="U620" i="5"/>
  <c r="T620" i="5"/>
  <c r="S620" i="5"/>
  <c r="R620" i="5"/>
  <c r="Q620" i="5"/>
  <c r="P620" i="5"/>
  <c r="O620" i="5"/>
  <c r="N620" i="5"/>
  <c r="M620" i="5"/>
  <c r="L620" i="5"/>
  <c r="K620" i="5"/>
  <c r="J620" i="5"/>
  <c r="I620" i="5"/>
  <c r="H620" i="5"/>
  <c r="G620" i="5"/>
  <c r="BX619" i="5"/>
  <c r="BW619" i="5"/>
  <c r="BV619" i="5"/>
  <c r="BU619" i="5"/>
  <c r="BS619" i="5"/>
  <c r="BR619" i="5"/>
  <c r="BQ619" i="5"/>
  <c r="BP619" i="5"/>
  <c r="BO619" i="5"/>
  <c r="BN619" i="5"/>
  <c r="BM619" i="5"/>
  <c r="BL619" i="5"/>
  <c r="BK619" i="5"/>
  <c r="BJ619" i="5"/>
  <c r="BI619" i="5"/>
  <c r="BH619" i="5"/>
  <c r="BG619" i="5"/>
  <c r="BF619" i="5"/>
  <c r="BE619" i="5"/>
  <c r="BD619" i="5"/>
  <c r="BC619" i="5"/>
  <c r="BB619" i="5"/>
  <c r="BA619" i="5"/>
  <c r="AZ619" i="5"/>
  <c r="AY619" i="5"/>
  <c r="AX619" i="5"/>
  <c r="AW619" i="5"/>
  <c r="AV619" i="5"/>
  <c r="AU619" i="5"/>
  <c r="AT619" i="5"/>
  <c r="AS619" i="5"/>
  <c r="AR619" i="5"/>
  <c r="AQ619" i="5"/>
  <c r="AP619" i="5"/>
  <c r="AO619" i="5"/>
  <c r="AN619" i="5"/>
  <c r="AM619" i="5"/>
  <c r="AL619" i="5"/>
  <c r="AK619" i="5"/>
  <c r="AJ619" i="5"/>
  <c r="AI619" i="5"/>
  <c r="AH619" i="5"/>
  <c r="AG619" i="5"/>
  <c r="AF619" i="5"/>
  <c r="AE619" i="5"/>
  <c r="AD619" i="5"/>
  <c r="AC619" i="5"/>
  <c r="AB619" i="5"/>
  <c r="AA619" i="5"/>
  <c r="Z619" i="5"/>
  <c r="Y619" i="5"/>
  <c r="X619" i="5"/>
  <c r="W619" i="5"/>
  <c r="V619" i="5"/>
  <c r="U619" i="5"/>
  <c r="T619" i="5"/>
  <c r="S619" i="5"/>
  <c r="R619" i="5"/>
  <c r="Q619" i="5"/>
  <c r="P619" i="5"/>
  <c r="O619" i="5"/>
  <c r="N619" i="5"/>
  <c r="M619" i="5"/>
  <c r="L619" i="5"/>
  <c r="K619" i="5"/>
  <c r="J619" i="5"/>
  <c r="I619" i="5"/>
  <c r="H619" i="5"/>
  <c r="G619" i="5"/>
  <c r="BX618" i="5"/>
  <c r="BW618" i="5"/>
  <c r="BV618" i="5"/>
  <c r="BU618" i="5"/>
  <c r="BS618" i="5"/>
  <c r="BR618" i="5"/>
  <c r="BQ618" i="5"/>
  <c r="BP618" i="5"/>
  <c r="BO618" i="5"/>
  <c r="BN618" i="5"/>
  <c r="BM618" i="5"/>
  <c r="BL618" i="5"/>
  <c r="BK618" i="5"/>
  <c r="BJ618" i="5"/>
  <c r="BI618" i="5"/>
  <c r="BH618" i="5"/>
  <c r="BG618" i="5"/>
  <c r="BF618" i="5"/>
  <c r="BE618" i="5"/>
  <c r="BD618" i="5"/>
  <c r="BC618" i="5"/>
  <c r="BB618" i="5"/>
  <c r="BA618" i="5"/>
  <c r="AZ618" i="5"/>
  <c r="AY618" i="5"/>
  <c r="AX618" i="5"/>
  <c r="AW618" i="5"/>
  <c r="AV618" i="5"/>
  <c r="AU618" i="5"/>
  <c r="AT618" i="5"/>
  <c r="AS618" i="5"/>
  <c r="AR618" i="5"/>
  <c r="AQ618" i="5"/>
  <c r="AP618" i="5"/>
  <c r="AO618" i="5"/>
  <c r="AN618" i="5"/>
  <c r="AM618" i="5"/>
  <c r="AL618" i="5"/>
  <c r="AK618" i="5"/>
  <c r="AJ618" i="5"/>
  <c r="AI618" i="5"/>
  <c r="AH618" i="5"/>
  <c r="AG618" i="5"/>
  <c r="AF618" i="5"/>
  <c r="AE618" i="5"/>
  <c r="AD618" i="5"/>
  <c r="AC618" i="5"/>
  <c r="AB618" i="5"/>
  <c r="AA618" i="5"/>
  <c r="Z618" i="5"/>
  <c r="Y618" i="5"/>
  <c r="X618" i="5"/>
  <c r="W618" i="5"/>
  <c r="V618" i="5"/>
  <c r="U618" i="5"/>
  <c r="T618" i="5"/>
  <c r="S618" i="5"/>
  <c r="R618" i="5"/>
  <c r="Q618" i="5"/>
  <c r="P618" i="5"/>
  <c r="O618" i="5"/>
  <c r="N618" i="5"/>
  <c r="M618" i="5"/>
  <c r="L618" i="5"/>
  <c r="K618" i="5"/>
  <c r="J618" i="5"/>
  <c r="I618" i="5"/>
  <c r="H618" i="5"/>
  <c r="G618" i="5"/>
  <c r="BX617" i="5"/>
  <c r="BW617" i="5"/>
  <c r="BV617" i="5"/>
  <c r="BU617" i="5"/>
  <c r="BS617" i="5"/>
  <c r="BR617" i="5"/>
  <c r="BQ617" i="5"/>
  <c r="BP617" i="5"/>
  <c r="BO617" i="5"/>
  <c r="BN617" i="5"/>
  <c r="BM617" i="5"/>
  <c r="BL617" i="5"/>
  <c r="BK617" i="5"/>
  <c r="BJ617" i="5"/>
  <c r="BI617" i="5"/>
  <c r="BH617" i="5"/>
  <c r="BG617" i="5"/>
  <c r="BF617" i="5"/>
  <c r="BE617" i="5"/>
  <c r="BD617" i="5"/>
  <c r="BC617" i="5"/>
  <c r="BB617" i="5"/>
  <c r="BA617" i="5"/>
  <c r="AZ617" i="5"/>
  <c r="AY617" i="5"/>
  <c r="AX617" i="5"/>
  <c r="AW617" i="5"/>
  <c r="AV617" i="5"/>
  <c r="AU617" i="5"/>
  <c r="AT617" i="5"/>
  <c r="AS617" i="5"/>
  <c r="AR617" i="5"/>
  <c r="AQ617" i="5"/>
  <c r="AP617" i="5"/>
  <c r="AO617" i="5"/>
  <c r="AN617" i="5"/>
  <c r="AM617" i="5"/>
  <c r="AL617" i="5"/>
  <c r="AK617" i="5"/>
  <c r="AJ617" i="5"/>
  <c r="AI617" i="5"/>
  <c r="AH617" i="5"/>
  <c r="AG617" i="5"/>
  <c r="AF617" i="5"/>
  <c r="AE617" i="5"/>
  <c r="AD617" i="5"/>
  <c r="AC617" i="5"/>
  <c r="AB617" i="5"/>
  <c r="AA617" i="5"/>
  <c r="Z617" i="5"/>
  <c r="Y617" i="5"/>
  <c r="X617" i="5"/>
  <c r="W617" i="5"/>
  <c r="V617" i="5"/>
  <c r="U617" i="5"/>
  <c r="T617" i="5"/>
  <c r="S617" i="5"/>
  <c r="R617" i="5"/>
  <c r="Q617" i="5"/>
  <c r="P617" i="5"/>
  <c r="O617" i="5"/>
  <c r="N617" i="5"/>
  <c r="M617" i="5"/>
  <c r="L617" i="5"/>
  <c r="K617" i="5"/>
  <c r="J617" i="5"/>
  <c r="I617" i="5"/>
  <c r="H617" i="5"/>
  <c r="G617" i="5"/>
  <c r="BX616" i="5"/>
  <c r="BW616" i="5"/>
  <c r="BV616" i="5"/>
  <c r="BU616" i="5"/>
  <c r="BS616" i="5"/>
  <c r="BR616" i="5"/>
  <c r="BQ616" i="5"/>
  <c r="BP616" i="5"/>
  <c r="BN616" i="5"/>
  <c r="BM616" i="5"/>
  <c r="BL616" i="5"/>
  <c r="BK616" i="5"/>
  <c r="BI616" i="5"/>
  <c r="BH616" i="5"/>
  <c r="BG616" i="5"/>
  <c r="BF616" i="5"/>
  <c r="BD616" i="5"/>
  <c r="BC616" i="5"/>
  <c r="BB616" i="5"/>
  <c r="BA616" i="5"/>
  <c r="AY616" i="5"/>
  <c r="AX616" i="5"/>
  <c r="AW616" i="5"/>
  <c r="AV616" i="5"/>
  <c r="AT616" i="5"/>
  <c r="AS616" i="5"/>
  <c r="AR616" i="5"/>
  <c r="AQ616" i="5"/>
  <c r="AO616" i="5"/>
  <c r="AN616" i="5"/>
  <c r="AM616" i="5"/>
  <c r="AL616" i="5"/>
  <c r="AJ616" i="5"/>
  <c r="AI616" i="5"/>
  <c r="AH616" i="5"/>
  <c r="AG616" i="5"/>
  <c r="AE616" i="5"/>
  <c r="AD616" i="5"/>
  <c r="AC616" i="5"/>
  <c r="AB616" i="5"/>
  <c r="Z616" i="5"/>
  <c r="Y616" i="5"/>
  <c r="X616" i="5"/>
  <c r="W616" i="5"/>
  <c r="U616" i="5"/>
  <c r="T616" i="5"/>
  <c r="S616" i="5"/>
  <c r="R616" i="5"/>
  <c r="P616" i="5"/>
  <c r="O616" i="5"/>
  <c r="N616" i="5"/>
  <c r="M616" i="5"/>
  <c r="K616" i="5"/>
  <c r="J616" i="5"/>
  <c r="I616" i="5"/>
  <c r="H616" i="5"/>
  <c r="BZ615" i="5"/>
  <c r="BX615" i="5"/>
  <c r="BW615" i="5"/>
  <c r="BV615" i="5"/>
  <c r="BU615" i="5"/>
  <c r="BT615" i="5"/>
  <c r="BS615" i="5"/>
  <c r="BR615" i="5"/>
  <c r="BQ615" i="5"/>
  <c r="BP615" i="5"/>
  <c r="BO615" i="5"/>
  <c r="BN615" i="5"/>
  <c r="BM615" i="5"/>
  <c r="BL615" i="5"/>
  <c r="BK615" i="5"/>
  <c r="BJ615" i="5"/>
  <c r="BI615" i="5"/>
  <c r="BH615" i="5"/>
  <c r="BG615" i="5"/>
  <c r="BF615" i="5"/>
  <c r="BE615" i="5"/>
  <c r="BD615" i="5"/>
  <c r="BC615" i="5"/>
  <c r="BB615" i="5"/>
  <c r="BA615" i="5"/>
  <c r="AZ615" i="5"/>
  <c r="AY615" i="5"/>
  <c r="AX615" i="5"/>
  <c r="AW615" i="5"/>
  <c r="AV615" i="5"/>
  <c r="AU615" i="5"/>
  <c r="AT615" i="5"/>
  <c r="AS615" i="5"/>
  <c r="AR615" i="5"/>
  <c r="AQ615" i="5"/>
  <c r="AP615" i="5"/>
  <c r="AO615" i="5"/>
  <c r="AN615" i="5"/>
  <c r="AM615" i="5"/>
  <c r="AL615" i="5"/>
  <c r="AK615" i="5"/>
  <c r="AJ615" i="5"/>
  <c r="AI615" i="5"/>
  <c r="AH615" i="5"/>
  <c r="AG615" i="5"/>
  <c r="AF615" i="5"/>
  <c r="AE615" i="5"/>
  <c r="AD615" i="5"/>
  <c r="AC615" i="5"/>
  <c r="AB615" i="5"/>
  <c r="AA615" i="5"/>
  <c r="Z615" i="5"/>
  <c r="Y615" i="5"/>
  <c r="X615" i="5"/>
  <c r="W615" i="5"/>
  <c r="V615" i="5"/>
  <c r="U615" i="5"/>
  <c r="T615" i="5"/>
  <c r="S615" i="5"/>
  <c r="R615" i="5"/>
  <c r="Q615" i="5"/>
  <c r="P615" i="5"/>
  <c r="O615" i="5"/>
  <c r="N615" i="5"/>
  <c r="M615" i="5"/>
  <c r="L615" i="5"/>
  <c r="K615" i="5"/>
  <c r="J615" i="5"/>
  <c r="I615" i="5"/>
  <c r="H615" i="5"/>
  <c r="G615" i="5"/>
  <c r="BX614" i="5"/>
  <c r="BW614" i="5"/>
  <c r="BV614" i="5"/>
  <c r="BU614" i="5"/>
  <c r="BS614" i="5"/>
  <c r="BR614" i="5"/>
  <c r="BQ614" i="5"/>
  <c r="BP614" i="5"/>
  <c r="BO614" i="5"/>
  <c r="BN614" i="5"/>
  <c r="BM614" i="5"/>
  <c r="BL614" i="5"/>
  <c r="BK614" i="5"/>
  <c r="BJ614" i="5"/>
  <c r="BI614" i="5"/>
  <c r="BH614" i="5"/>
  <c r="BG614" i="5"/>
  <c r="BF614" i="5"/>
  <c r="BE614" i="5"/>
  <c r="BD614" i="5"/>
  <c r="BC614" i="5"/>
  <c r="BB614" i="5"/>
  <c r="BA614" i="5"/>
  <c r="AZ614" i="5"/>
  <c r="AY614" i="5"/>
  <c r="AX614" i="5"/>
  <c r="AW614" i="5"/>
  <c r="AV614" i="5"/>
  <c r="AU614" i="5"/>
  <c r="AT614" i="5"/>
  <c r="AS614" i="5"/>
  <c r="AR614" i="5"/>
  <c r="AQ614" i="5"/>
  <c r="AP614" i="5"/>
  <c r="AO614" i="5"/>
  <c r="AN614" i="5"/>
  <c r="AM614" i="5"/>
  <c r="AL614" i="5"/>
  <c r="AK614" i="5"/>
  <c r="AJ614" i="5"/>
  <c r="AI614" i="5"/>
  <c r="AH614" i="5"/>
  <c r="AG614" i="5"/>
  <c r="AF614" i="5"/>
  <c r="AE614" i="5"/>
  <c r="AD614" i="5"/>
  <c r="AC614" i="5"/>
  <c r="AB614" i="5"/>
  <c r="AA614" i="5"/>
  <c r="Z614" i="5"/>
  <c r="Y614" i="5"/>
  <c r="X614" i="5"/>
  <c r="W614" i="5"/>
  <c r="V614" i="5"/>
  <c r="U614" i="5"/>
  <c r="T614" i="5"/>
  <c r="S614" i="5"/>
  <c r="R614" i="5"/>
  <c r="Q614" i="5"/>
  <c r="P614" i="5"/>
  <c r="O614" i="5"/>
  <c r="N614" i="5"/>
  <c r="M614" i="5"/>
  <c r="L614" i="5"/>
  <c r="K614" i="5"/>
  <c r="J614" i="5"/>
  <c r="I614" i="5"/>
  <c r="H614" i="5"/>
  <c r="G614" i="5"/>
  <c r="BX613" i="5"/>
  <c r="BW613" i="5"/>
  <c r="BV613" i="5"/>
  <c r="BU613" i="5"/>
  <c r="BS613" i="5"/>
  <c r="BR613" i="5"/>
  <c r="BQ613" i="5"/>
  <c r="BP613" i="5"/>
  <c r="BO613" i="5"/>
  <c r="BN613" i="5"/>
  <c r="BM613" i="5"/>
  <c r="BL613" i="5"/>
  <c r="BK613" i="5"/>
  <c r="BJ613" i="5"/>
  <c r="BI613" i="5"/>
  <c r="BH613" i="5"/>
  <c r="BG613" i="5"/>
  <c r="BF613" i="5"/>
  <c r="BE613" i="5"/>
  <c r="BD613" i="5"/>
  <c r="BC613" i="5"/>
  <c r="BB613" i="5"/>
  <c r="BA613" i="5"/>
  <c r="AZ613" i="5"/>
  <c r="AY613" i="5"/>
  <c r="AX613" i="5"/>
  <c r="AW613" i="5"/>
  <c r="AV613" i="5"/>
  <c r="AU613" i="5"/>
  <c r="AT613" i="5"/>
  <c r="AS613" i="5"/>
  <c r="AR613" i="5"/>
  <c r="AQ613" i="5"/>
  <c r="AP613" i="5"/>
  <c r="AO613" i="5"/>
  <c r="AN613" i="5"/>
  <c r="AM613" i="5"/>
  <c r="AL613" i="5"/>
  <c r="AK613" i="5"/>
  <c r="AJ613" i="5"/>
  <c r="AI613" i="5"/>
  <c r="AH613" i="5"/>
  <c r="AG613" i="5"/>
  <c r="AF613" i="5"/>
  <c r="AE613" i="5"/>
  <c r="AD613" i="5"/>
  <c r="AC613" i="5"/>
  <c r="AB613" i="5"/>
  <c r="AA613" i="5"/>
  <c r="Z613" i="5"/>
  <c r="Y613" i="5"/>
  <c r="X613" i="5"/>
  <c r="W613" i="5"/>
  <c r="V613" i="5"/>
  <c r="U613" i="5"/>
  <c r="T613" i="5"/>
  <c r="S613" i="5"/>
  <c r="R613" i="5"/>
  <c r="Q613" i="5"/>
  <c r="P613" i="5"/>
  <c r="O613" i="5"/>
  <c r="N613" i="5"/>
  <c r="M613" i="5"/>
  <c r="L613" i="5"/>
  <c r="K613" i="5"/>
  <c r="J613" i="5"/>
  <c r="I613" i="5"/>
  <c r="H613" i="5"/>
  <c r="G613" i="5"/>
  <c r="BX612" i="5"/>
  <c r="BW612" i="5"/>
  <c r="BV612" i="5"/>
  <c r="BU612" i="5"/>
  <c r="BS612" i="5"/>
  <c r="BR612" i="5"/>
  <c r="BQ612" i="5"/>
  <c r="BP612" i="5"/>
  <c r="BO612" i="5"/>
  <c r="BN612" i="5"/>
  <c r="BM612" i="5"/>
  <c r="BL612" i="5"/>
  <c r="BK612" i="5"/>
  <c r="BJ612" i="5"/>
  <c r="BI612" i="5"/>
  <c r="BH612" i="5"/>
  <c r="BG612" i="5"/>
  <c r="BF612" i="5"/>
  <c r="BE612" i="5"/>
  <c r="BD612" i="5"/>
  <c r="BC612" i="5"/>
  <c r="BB612" i="5"/>
  <c r="BA612" i="5"/>
  <c r="AZ612" i="5"/>
  <c r="AY612" i="5"/>
  <c r="AX612" i="5"/>
  <c r="AW612" i="5"/>
  <c r="AV612" i="5"/>
  <c r="AU612" i="5"/>
  <c r="AT612" i="5"/>
  <c r="AS612" i="5"/>
  <c r="AR612" i="5"/>
  <c r="AQ612" i="5"/>
  <c r="AP612" i="5"/>
  <c r="AO612" i="5"/>
  <c r="AN612" i="5"/>
  <c r="AM612" i="5"/>
  <c r="AL612" i="5"/>
  <c r="AK612" i="5"/>
  <c r="AJ612" i="5"/>
  <c r="AI612" i="5"/>
  <c r="AH612" i="5"/>
  <c r="AG612" i="5"/>
  <c r="AF612" i="5"/>
  <c r="AE612" i="5"/>
  <c r="AD612" i="5"/>
  <c r="AC612" i="5"/>
  <c r="AB612" i="5"/>
  <c r="AA612" i="5"/>
  <c r="Z612" i="5"/>
  <c r="Y612" i="5"/>
  <c r="X612" i="5"/>
  <c r="W612" i="5"/>
  <c r="V612" i="5"/>
  <c r="U612" i="5"/>
  <c r="T612" i="5"/>
  <c r="S612" i="5"/>
  <c r="R612" i="5"/>
  <c r="Q612" i="5"/>
  <c r="P612" i="5"/>
  <c r="O612" i="5"/>
  <c r="N612" i="5"/>
  <c r="M612" i="5"/>
  <c r="L612" i="5"/>
  <c r="K612" i="5"/>
  <c r="J612" i="5"/>
  <c r="I612" i="5"/>
  <c r="H612" i="5"/>
  <c r="G612" i="5"/>
  <c r="BX611" i="5"/>
  <c r="BW611" i="5"/>
  <c r="BV611" i="5"/>
  <c r="BU611" i="5"/>
  <c r="BS611" i="5"/>
  <c r="BR611" i="5"/>
  <c r="BQ611" i="5"/>
  <c r="BP611" i="5"/>
  <c r="BN611" i="5"/>
  <c r="BM611" i="5"/>
  <c r="BL611" i="5"/>
  <c r="BK611" i="5"/>
  <c r="BI611" i="5"/>
  <c r="BH611" i="5"/>
  <c r="BG611" i="5"/>
  <c r="BF611" i="5"/>
  <c r="BD611" i="5"/>
  <c r="BC611" i="5"/>
  <c r="BB611" i="5"/>
  <c r="BA611" i="5"/>
  <c r="AY611" i="5"/>
  <c r="AX611" i="5"/>
  <c r="AW611" i="5"/>
  <c r="AV611" i="5"/>
  <c r="AT611" i="5"/>
  <c r="AS611" i="5"/>
  <c r="AR611" i="5"/>
  <c r="AQ611" i="5"/>
  <c r="AO611" i="5"/>
  <c r="AN611" i="5"/>
  <c r="AM611" i="5"/>
  <c r="AL611" i="5"/>
  <c r="AJ611" i="5"/>
  <c r="AI611" i="5"/>
  <c r="AH611" i="5"/>
  <c r="AG611" i="5"/>
  <c r="AE611" i="5"/>
  <c r="AD611" i="5"/>
  <c r="AC611" i="5"/>
  <c r="AB611" i="5"/>
  <c r="Z611" i="5"/>
  <c r="Y611" i="5"/>
  <c r="X611" i="5"/>
  <c r="W611" i="5"/>
  <c r="U611" i="5"/>
  <c r="T611" i="5"/>
  <c r="S611" i="5"/>
  <c r="R611" i="5"/>
  <c r="P611" i="5"/>
  <c r="O611" i="5"/>
  <c r="N611" i="5"/>
  <c r="M611" i="5"/>
  <c r="K611" i="5"/>
  <c r="J611" i="5"/>
  <c r="I611" i="5"/>
  <c r="H611" i="5"/>
  <c r="BZ610" i="5"/>
  <c r="BX610" i="5"/>
  <c r="BW610" i="5"/>
  <c r="BV610" i="5"/>
  <c r="BU610" i="5"/>
  <c r="BT610" i="5"/>
  <c r="BS610" i="5"/>
  <c r="BR610" i="5"/>
  <c r="BQ610" i="5"/>
  <c r="BP610" i="5"/>
  <c r="BO610" i="5"/>
  <c r="BN610" i="5"/>
  <c r="BM610" i="5"/>
  <c r="BL610" i="5"/>
  <c r="BK610" i="5"/>
  <c r="BJ610" i="5"/>
  <c r="BI610" i="5"/>
  <c r="BH610" i="5"/>
  <c r="BG610" i="5"/>
  <c r="BF610" i="5"/>
  <c r="BE610" i="5"/>
  <c r="BD610" i="5"/>
  <c r="BC610" i="5"/>
  <c r="BB610" i="5"/>
  <c r="BA610" i="5"/>
  <c r="AZ610" i="5"/>
  <c r="AY610" i="5"/>
  <c r="AX610" i="5"/>
  <c r="AW610" i="5"/>
  <c r="AV610" i="5"/>
  <c r="AU610" i="5"/>
  <c r="AT610" i="5"/>
  <c r="AS610" i="5"/>
  <c r="AR610" i="5"/>
  <c r="AQ610" i="5"/>
  <c r="AP610" i="5"/>
  <c r="AO610" i="5"/>
  <c r="AN610" i="5"/>
  <c r="AM610" i="5"/>
  <c r="AL610" i="5"/>
  <c r="AK610" i="5"/>
  <c r="AJ610" i="5"/>
  <c r="AI610" i="5"/>
  <c r="AH610" i="5"/>
  <c r="AG610" i="5"/>
  <c r="AF610" i="5"/>
  <c r="AE610" i="5"/>
  <c r="AD610" i="5"/>
  <c r="AC610" i="5"/>
  <c r="AB610" i="5"/>
  <c r="AA610" i="5"/>
  <c r="Z610" i="5"/>
  <c r="Y610" i="5"/>
  <c r="X610" i="5"/>
  <c r="W610" i="5"/>
  <c r="V610" i="5"/>
  <c r="U610" i="5"/>
  <c r="T610" i="5"/>
  <c r="S610" i="5"/>
  <c r="R610" i="5"/>
  <c r="Q610" i="5"/>
  <c r="P610" i="5"/>
  <c r="O610" i="5"/>
  <c r="N610" i="5"/>
  <c r="M610" i="5"/>
  <c r="L610" i="5"/>
  <c r="K610" i="5"/>
  <c r="J610" i="5"/>
  <c r="I610" i="5"/>
  <c r="H610" i="5"/>
  <c r="G610" i="5"/>
  <c r="BX609" i="5"/>
  <c r="BW609" i="5"/>
  <c r="BV609" i="5"/>
  <c r="BU609" i="5"/>
  <c r="BS609" i="5"/>
  <c r="BR609" i="5"/>
  <c r="BQ609" i="5"/>
  <c r="BP609" i="5"/>
  <c r="BN609" i="5"/>
  <c r="BM609" i="5"/>
  <c r="BL609" i="5"/>
  <c r="BK609" i="5"/>
  <c r="BI609" i="5"/>
  <c r="BH609" i="5"/>
  <c r="BG609" i="5"/>
  <c r="BF609" i="5"/>
  <c r="BD609" i="5"/>
  <c r="BC609" i="5"/>
  <c r="BB609" i="5"/>
  <c r="BA609" i="5"/>
  <c r="AY609" i="5"/>
  <c r="AX609" i="5"/>
  <c r="AW609" i="5"/>
  <c r="AV609" i="5"/>
  <c r="AT609" i="5"/>
  <c r="AS609" i="5"/>
  <c r="AR609" i="5"/>
  <c r="AQ609" i="5"/>
  <c r="AO609" i="5"/>
  <c r="AN609" i="5"/>
  <c r="AM609" i="5"/>
  <c r="AL609" i="5"/>
  <c r="AJ609" i="5"/>
  <c r="AI609" i="5"/>
  <c r="AH609" i="5"/>
  <c r="AG609" i="5"/>
  <c r="AE609" i="5"/>
  <c r="AD609" i="5"/>
  <c r="AC609" i="5"/>
  <c r="AB609" i="5"/>
  <c r="Z609" i="5"/>
  <c r="Y609" i="5"/>
  <c r="X609" i="5"/>
  <c r="W609" i="5"/>
  <c r="U609" i="5"/>
  <c r="T609" i="5"/>
  <c r="S609" i="5"/>
  <c r="R609" i="5"/>
  <c r="P609" i="5"/>
  <c r="O609" i="5"/>
  <c r="N609" i="5"/>
  <c r="M609" i="5"/>
  <c r="K609" i="5"/>
  <c r="J609" i="5"/>
  <c r="I609" i="5"/>
  <c r="H609" i="5"/>
  <c r="BX608" i="5"/>
  <c r="BW608" i="5"/>
  <c r="BV608" i="5"/>
  <c r="BU608" i="5"/>
  <c r="BS608" i="5"/>
  <c r="BR608" i="5"/>
  <c r="BQ608" i="5"/>
  <c r="BP608" i="5"/>
  <c r="BN608" i="5"/>
  <c r="BM608" i="5"/>
  <c r="BL608" i="5"/>
  <c r="BK608" i="5"/>
  <c r="BI608" i="5"/>
  <c r="BH608" i="5"/>
  <c r="BG608" i="5"/>
  <c r="BF608" i="5"/>
  <c r="BD608" i="5"/>
  <c r="BC608" i="5"/>
  <c r="BB608" i="5"/>
  <c r="BA608" i="5"/>
  <c r="AY608" i="5"/>
  <c r="AX608" i="5"/>
  <c r="AW608" i="5"/>
  <c r="AV608" i="5"/>
  <c r="AT608" i="5"/>
  <c r="AS608" i="5"/>
  <c r="AR608" i="5"/>
  <c r="AQ608" i="5"/>
  <c r="AO608" i="5"/>
  <c r="AN608" i="5"/>
  <c r="AM608" i="5"/>
  <c r="AL608" i="5"/>
  <c r="AJ608" i="5"/>
  <c r="AI608" i="5"/>
  <c r="AH608" i="5"/>
  <c r="AG608" i="5"/>
  <c r="AE608" i="5"/>
  <c r="AD608" i="5"/>
  <c r="AC608" i="5"/>
  <c r="AB608" i="5"/>
  <c r="Z608" i="5"/>
  <c r="Y608" i="5"/>
  <c r="X608" i="5"/>
  <c r="W608" i="5"/>
  <c r="U608" i="5"/>
  <c r="T608" i="5"/>
  <c r="S608" i="5"/>
  <c r="R608" i="5"/>
  <c r="P608" i="5"/>
  <c r="O608" i="5"/>
  <c r="N608" i="5"/>
  <c r="M608" i="5"/>
  <c r="K608" i="5"/>
  <c r="J608" i="5"/>
  <c r="I608" i="5"/>
  <c r="H608" i="5"/>
  <c r="BX607" i="5"/>
  <c r="BW607" i="5"/>
  <c r="BV607" i="5"/>
  <c r="BU607" i="5"/>
  <c r="BS607" i="5"/>
  <c r="BR607" i="5"/>
  <c r="BQ607" i="5"/>
  <c r="BP607" i="5"/>
  <c r="BN607" i="5"/>
  <c r="BM607" i="5"/>
  <c r="BL607" i="5"/>
  <c r="BK607" i="5"/>
  <c r="BI607" i="5"/>
  <c r="BH607" i="5"/>
  <c r="BG607" i="5"/>
  <c r="BF607" i="5"/>
  <c r="BD607" i="5"/>
  <c r="BC607" i="5"/>
  <c r="BB607" i="5"/>
  <c r="BA607" i="5"/>
  <c r="AY607" i="5"/>
  <c r="AX607" i="5"/>
  <c r="AW607" i="5"/>
  <c r="AV607" i="5"/>
  <c r="AT607" i="5"/>
  <c r="AS607" i="5"/>
  <c r="AR607" i="5"/>
  <c r="AQ607" i="5"/>
  <c r="AO607" i="5"/>
  <c r="AN607" i="5"/>
  <c r="AM607" i="5"/>
  <c r="AL607" i="5"/>
  <c r="AJ607" i="5"/>
  <c r="AI607" i="5"/>
  <c r="AH607" i="5"/>
  <c r="AG607" i="5"/>
  <c r="AE607" i="5"/>
  <c r="AD607" i="5"/>
  <c r="AC607" i="5"/>
  <c r="AB607" i="5"/>
  <c r="Z607" i="5"/>
  <c r="Y607" i="5"/>
  <c r="X607" i="5"/>
  <c r="W607" i="5"/>
  <c r="U607" i="5"/>
  <c r="T607" i="5"/>
  <c r="S607" i="5"/>
  <c r="R607" i="5"/>
  <c r="P607" i="5"/>
  <c r="O607" i="5"/>
  <c r="N607" i="5"/>
  <c r="M607" i="5"/>
  <c r="K607" i="5"/>
  <c r="J607" i="5"/>
  <c r="I607" i="5"/>
  <c r="H607" i="5"/>
  <c r="BX606" i="5"/>
  <c r="BW606" i="5"/>
  <c r="BV606" i="5"/>
  <c r="BU606" i="5"/>
  <c r="BS606" i="5"/>
  <c r="BR606" i="5"/>
  <c r="BQ606" i="5"/>
  <c r="BP606" i="5"/>
  <c r="BN606" i="5"/>
  <c r="BM606" i="5"/>
  <c r="BL606" i="5"/>
  <c r="BK606" i="5"/>
  <c r="BI606" i="5"/>
  <c r="BH606" i="5"/>
  <c r="BG606" i="5"/>
  <c r="BF606" i="5"/>
  <c r="BD606" i="5"/>
  <c r="BC606" i="5"/>
  <c r="BB606" i="5"/>
  <c r="BA606" i="5"/>
  <c r="AY606" i="5"/>
  <c r="AX606" i="5"/>
  <c r="AW606" i="5"/>
  <c r="AV606" i="5"/>
  <c r="AT606" i="5"/>
  <c r="AS606" i="5"/>
  <c r="AR606" i="5"/>
  <c r="AQ606" i="5"/>
  <c r="AO606" i="5"/>
  <c r="AN606" i="5"/>
  <c r="AM606" i="5"/>
  <c r="AL606" i="5"/>
  <c r="AJ606" i="5"/>
  <c r="AI606" i="5"/>
  <c r="AH606" i="5"/>
  <c r="AG606" i="5"/>
  <c r="AE606" i="5"/>
  <c r="AD606" i="5"/>
  <c r="AC606" i="5"/>
  <c r="AB606" i="5"/>
  <c r="Z606" i="5"/>
  <c r="Y606" i="5"/>
  <c r="X606" i="5"/>
  <c r="W606" i="5"/>
  <c r="U606" i="5"/>
  <c r="T606" i="5"/>
  <c r="S606" i="5"/>
  <c r="R606" i="5"/>
  <c r="P606" i="5"/>
  <c r="O606" i="5"/>
  <c r="N606" i="5"/>
  <c r="M606" i="5"/>
  <c r="K606" i="5"/>
  <c r="J606" i="5"/>
  <c r="I606" i="5"/>
  <c r="H606" i="5"/>
  <c r="BX605" i="5"/>
  <c r="BW605" i="5"/>
  <c r="BV605" i="5"/>
  <c r="BU605" i="5"/>
  <c r="BS605" i="5"/>
  <c r="BR605" i="5"/>
  <c r="BQ605" i="5"/>
  <c r="BP605" i="5"/>
  <c r="BN605" i="5"/>
  <c r="BM605" i="5"/>
  <c r="BL605" i="5"/>
  <c r="BK605" i="5"/>
  <c r="BI605" i="5"/>
  <c r="BH605" i="5"/>
  <c r="BG605" i="5"/>
  <c r="BF605" i="5"/>
  <c r="BD605" i="5"/>
  <c r="BC605" i="5"/>
  <c r="BB605" i="5"/>
  <c r="BA605" i="5"/>
  <c r="AY605" i="5"/>
  <c r="AX605" i="5"/>
  <c r="AW605" i="5"/>
  <c r="AV605" i="5"/>
  <c r="AT605" i="5"/>
  <c r="AS605" i="5"/>
  <c r="AR605" i="5"/>
  <c r="AQ605" i="5"/>
  <c r="AO605" i="5"/>
  <c r="AN605" i="5"/>
  <c r="AM605" i="5"/>
  <c r="AL605" i="5"/>
  <c r="AJ605" i="5"/>
  <c r="AI605" i="5"/>
  <c r="AH605" i="5"/>
  <c r="AG605" i="5"/>
  <c r="AE605" i="5"/>
  <c r="AD605" i="5"/>
  <c r="AC605" i="5"/>
  <c r="AB605" i="5"/>
  <c r="Z605" i="5"/>
  <c r="Y605" i="5"/>
  <c r="X605" i="5"/>
  <c r="W605" i="5"/>
  <c r="U605" i="5"/>
  <c r="T605" i="5"/>
  <c r="S605" i="5"/>
  <c r="R605" i="5"/>
  <c r="P605" i="5"/>
  <c r="O605" i="5"/>
  <c r="N605" i="5"/>
  <c r="M605" i="5"/>
  <c r="K605" i="5"/>
  <c r="J605" i="5"/>
  <c r="I605" i="5"/>
  <c r="H605" i="5"/>
  <c r="BZ604" i="5"/>
  <c r="BX604" i="5"/>
  <c r="BW604" i="5"/>
  <c r="BV604" i="5"/>
  <c r="BU604" i="5"/>
  <c r="BT604" i="5"/>
  <c r="BS604" i="5"/>
  <c r="BR604" i="5"/>
  <c r="BQ604" i="5"/>
  <c r="BP604" i="5"/>
  <c r="BO604" i="5"/>
  <c r="BN604" i="5"/>
  <c r="BM604" i="5"/>
  <c r="BL604" i="5"/>
  <c r="BK604" i="5"/>
  <c r="BJ604" i="5"/>
  <c r="BI604" i="5"/>
  <c r="BH604" i="5"/>
  <c r="BG604" i="5"/>
  <c r="BF604" i="5"/>
  <c r="BE604" i="5"/>
  <c r="BD604" i="5"/>
  <c r="BC604" i="5"/>
  <c r="BB604" i="5"/>
  <c r="BA604" i="5"/>
  <c r="AZ604" i="5"/>
  <c r="AY604" i="5"/>
  <c r="AX604" i="5"/>
  <c r="AW604" i="5"/>
  <c r="AV604" i="5"/>
  <c r="AU604" i="5"/>
  <c r="AT604" i="5"/>
  <c r="AS604" i="5"/>
  <c r="AR604" i="5"/>
  <c r="AQ604" i="5"/>
  <c r="AP604" i="5"/>
  <c r="AO604" i="5"/>
  <c r="AN604" i="5"/>
  <c r="AM604" i="5"/>
  <c r="AL604" i="5"/>
  <c r="AK604" i="5"/>
  <c r="AJ604" i="5"/>
  <c r="AI604" i="5"/>
  <c r="AH604" i="5"/>
  <c r="AG604" i="5"/>
  <c r="AF604" i="5"/>
  <c r="AE604" i="5"/>
  <c r="AD604" i="5"/>
  <c r="AC604" i="5"/>
  <c r="AB604" i="5"/>
  <c r="AA604" i="5"/>
  <c r="Z604" i="5"/>
  <c r="Y604" i="5"/>
  <c r="X604" i="5"/>
  <c r="W604" i="5"/>
  <c r="V604" i="5"/>
  <c r="U604" i="5"/>
  <c r="T604" i="5"/>
  <c r="S604" i="5"/>
  <c r="R604" i="5"/>
  <c r="Q604" i="5"/>
  <c r="P604" i="5"/>
  <c r="O604" i="5"/>
  <c r="N604" i="5"/>
  <c r="M604" i="5"/>
  <c r="L604" i="5"/>
  <c r="K604" i="5"/>
  <c r="J604" i="5"/>
  <c r="I604" i="5"/>
  <c r="H604" i="5"/>
  <c r="G604" i="5"/>
  <c r="BX603" i="5"/>
  <c r="BW603" i="5"/>
  <c r="BV603" i="5"/>
  <c r="BU603" i="5"/>
  <c r="BS603" i="5"/>
  <c r="BR603" i="5"/>
  <c r="BQ603" i="5"/>
  <c r="BP603" i="5"/>
  <c r="BO603" i="5"/>
  <c r="BN603" i="5"/>
  <c r="BM603" i="5"/>
  <c r="BL603" i="5"/>
  <c r="BK603" i="5"/>
  <c r="BJ603" i="5"/>
  <c r="BI603" i="5"/>
  <c r="BH603" i="5"/>
  <c r="BG603" i="5"/>
  <c r="BF603" i="5"/>
  <c r="BE603" i="5"/>
  <c r="BD603" i="5"/>
  <c r="BC603" i="5"/>
  <c r="BB603" i="5"/>
  <c r="BA603" i="5"/>
  <c r="AZ603" i="5"/>
  <c r="AY603" i="5"/>
  <c r="AX603" i="5"/>
  <c r="AW603" i="5"/>
  <c r="AV603" i="5"/>
  <c r="AU603" i="5"/>
  <c r="AT603" i="5"/>
  <c r="AS603" i="5"/>
  <c r="AR603" i="5"/>
  <c r="AQ603" i="5"/>
  <c r="AP603" i="5"/>
  <c r="AO603" i="5"/>
  <c r="AN603" i="5"/>
  <c r="AM603" i="5"/>
  <c r="AL603" i="5"/>
  <c r="AK603" i="5"/>
  <c r="AJ603" i="5"/>
  <c r="AI603" i="5"/>
  <c r="AH603" i="5"/>
  <c r="AG603" i="5"/>
  <c r="AF603" i="5"/>
  <c r="AE603" i="5"/>
  <c r="AD603" i="5"/>
  <c r="AC603" i="5"/>
  <c r="AB603" i="5"/>
  <c r="AA603" i="5"/>
  <c r="Z603" i="5"/>
  <c r="Y603" i="5"/>
  <c r="X603" i="5"/>
  <c r="W603" i="5"/>
  <c r="V603" i="5"/>
  <c r="U603" i="5"/>
  <c r="T603" i="5"/>
  <c r="S603" i="5"/>
  <c r="R603" i="5"/>
  <c r="Q603" i="5"/>
  <c r="P603" i="5"/>
  <c r="O603" i="5"/>
  <c r="N603" i="5"/>
  <c r="M603" i="5"/>
  <c r="L603" i="5"/>
  <c r="K603" i="5"/>
  <c r="J603" i="5"/>
  <c r="I603" i="5"/>
  <c r="H603" i="5"/>
  <c r="G603" i="5"/>
  <c r="BX602" i="5"/>
  <c r="BW602" i="5"/>
  <c r="BV602" i="5"/>
  <c r="BU602" i="5"/>
  <c r="BS602" i="5"/>
  <c r="BR602" i="5"/>
  <c r="BQ602" i="5"/>
  <c r="BP602" i="5"/>
  <c r="BO602" i="5"/>
  <c r="BN602" i="5"/>
  <c r="BM602" i="5"/>
  <c r="BL602" i="5"/>
  <c r="BK602" i="5"/>
  <c r="BJ602" i="5"/>
  <c r="BI602" i="5"/>
  <c r="BH602" i="5"/>
  <c r="BG602" i="5"/>
  <c r="BF602" i="5"/>
  <c r="BE602" i="5"/>
  <c r="BD602" i="5"/>
  <c r="BC602" i="5"/>
  <c r="BB602" i="5"/>
  <c r="BA602" i="5"/>
  <c r="AZ602" i="5"/>
  <c r="AY602" i="5"/>
  <c r="AX602" i="5"/>
  <c r="AW602" i="5"/>
  <c r="AV602" i="5"/>
  <c r="AU602" i="5"/>
  <c r="AT602" i="5"/>
  <c r="AS602" i="5"/>
  <c r="AR602" i="5"/>
  <c r="AQ602" i="5"/>
  <c r="AP602" i="5"/>
  <c r="AO602" i="5"/>
  <c r="AN602" i="5"/>
  <c r="AM602" i="5"/>
  <c r="AL602" i="5"/>
  <c r="AK602" i="5"/>
  <c r="AJ602" i="5"/>
  <c r="AI602" i="5"/>
  <c r="AH602" i="5"/>
  <c r="AG602" i="5"/>
  <c r="AF602" i="5"/>
  <c r="AE602" i="5"/>
  <c r="AD602" i="5"/>
  <c r="AC602" i="5"/>
  <c r="AB602" i="5"/>
  <c r="AA602" i="5"/>
  <c r="Z602" i="5"/>
  <c r="Y602" i="5"/>
  <c r="X602" i="5"/>
  <c r="W602" i="5"/>
  <c r="V602" i="5"/>
  <c r="U602" i="5"/>
  <c r="T602" i="5"/>
  <c r="S602" i="5"/>
  <c r="R602" i="5"/>
  <c r="Q602" i="5"/>
  <c r="P602" i="5"/>
  <c r="O602" i="5"/>
  <c r="N602" i="5"/>
  <c r="M602" i="5"/>
  <c r="L602" i="5"/>
  <c r="K602" i="5"/>
  <c r="J602" i="5"/>
  <c r="I602" i="5"/>
  <c r="H602" i="5"/>
  <c r="G602" i="5"/>
  <c r="BX601" i="5"/>
  <c r="BW601" i="5"/>
  <c r="BV601" i="5"/>
  <c r="BU601" i="5"/>
  <c r="BS601" i="5"/>
  <c r="BR601" i="5"/>
  <c r="BQ601" i="5"/>
  <c r="BP601" i="5"/>
  <c r="BO601" i="5"/>
  <c r="BN601" i="5"/>
  <c r="BM601" i="5"/>
  <c r="BL601" i="5"/>
  <c r="BK601" i="5"/>
  <c r="BJ601" i="5"/>
  <c r="BI601" i="5"/>
  <c r="BH601" i="5"/>
  <c r="BG601" i="5"/>
  <c r="BF601" i="5"/>
  <c r="BE601" i="5"/>
  <c r="BD601" i="5"/>
  <c r="BC601" i="5"/>
  <c r="BB601" i="5"/>
  <c r="BA601" i="5"/>
  <c r="AZ601" i="5"/>
  <c r="AY601" i="5"/>
  <c r="AX601" i="5"/>
  <c r="AW601" i="5"/>
  <c r="AV601" i="5"/>
  <c r="AU601" i="5"/>
  <c r="AT601" i="5"/>
  <c r="AS601" i="5"/>
  <c r="AR601" i="5"/>
  <c r="AQ601" i="5"/>
  <c r="AP601" i="5"/>
  <c r="AO601" i="5"/>
  <c r="AN601" i="5"/>
  <c r="AM601" i="5"/>
  <c r="AL601" i="5"/>
  <c r="AK601" i="5"/>
  <c r="AJ601" i="5"/>
  <c r="AI601" i="5"/>
  <c r="AH601" i="5"/>
  <c r="AG601" i="5"/>
  <c r="AF601" i="5"/>
  <c r="AE601" i="5"/>
  <c r="AD601" i="5"/>
  <c r="AC601" i="5"/>
  <c r="AB601" i="5"/>
  <c r="AA601" i="5"/>
  <c r="Z601" i="5"/>
  <c r="Y601" i="5"/>
  <c r="X601" i="5"/>
  <c r="W601" i="5"/>
  <c r="V601" i="5"/>
  <c r="U601" i="5"/>
  <c r="T601" i="5"/>
  <c r="S601" i="5"/>
  <c r="R601" i="5"/>
  <c r="Q601" i="5"/>
  <c r="P601" i="5"/>
  <c r="O601" i="5"/>
  <c r="N601" i="5"/>
  <c r="M601" i="5"/>
  <c r="L601" i="5"/>
  <c r="K601" i="5"/>
  <c r="J601" i="5"/>
  <c r="I601" i="5"/>
  <c r="H601" i="5"/>
  <c r="G601" i="5"/>
  <c r="BX600" i="5"/>
  <c r="BW600" i="5"/>
  <c r="BV600" i="5"/>
  <c r="BU600" i="5"/>
  <c r="BS600" i="5"/>
  <c r="BR600" i="5"/>
  <c r="BQ600" i="5"/>
  <c r="BP600" i="5"/>
  <c r="BO600" i="5"/>
  <c r="BN600" i="5"/>
  <c r="BM600" i="5"/>
  <c r="BL600" i="5"/>
  <c r="BK600" i="5"/>
  <c r="BJ600" i="5"/>
  <c r="BI600" i="5"/>
  <c r="BH600" i="5"/>
  <c r="BG600" i="5"/>
  <c r="BF600" i="5"/>
  <c r="BE600" i="5"/>
  <c r="BD600" i="5"/>
  <c r="BC600" i="5"/>
  <c r="BB600" i="5"/>
  <c r="BA600" i="5"/>
  <c r="AZ600" i="5"/>
  <c r="AY600" i="5"/>
  <c r="AX600" i="5"/>
  <c r="AW600" i="5"/>
  <c r="AV600" i="5"/>
  <c r="AU600" i="5"/>
  <c r="AT600" i="5"/>
  <c r="AS600" i="5"/>
  <c r="AR600" i="5"/>
  <c r="AQ600" i="5"/>
  <c r="AP600" i="5"/>
  <c r="AO600" i="5"/>
  <c r="AN600" i="5"/>
  <c r="AM600" i="5"/>
  <c r="AL600" i="5"/>
  <c r="AK600" i="5"/>
  <c r="AJ600" i="5"/>
  <c r="AI600" i="5"/>
  <c r="AH600" i="5"/>
  <c r="AG600" i="5"/>
  <c r="AF600" i="5"/>
  <c r="AE600" i="5"/>
  <c r="AD600" i="5"/>
  <c r="AC600" i="5"/>
  <c r="AB600" i="5"/>
  <c r="AA600" i="5"/>
  <c r="Z600" i="5"/>
  <c r="Y600" i="5"/>
  <c r="X600" i="5"/>
  <c r="W600" i="5"/>
  <c r="V600" i="5"/>
  <c r="U600" i="5"/>
  <c r="T600" i="5"/>
  <c r="S600" i="5"/>
  <c r="R600" i="5"/>
  <c r="Q600" i="5"/>
  <c r="P600" i="5"/>
  <c r="O600" i="5"/>
  <c r="N600" i="5"/>
  <c r="M600" i="5"/>
  <c r="L600" i="5"/>
  <c r="K600" i="5"/>
  <c r="J600" i="5"/>
  <c r="I600" i="5"/>
  <c r="H600" i="5"/>
  <c r="G600" i="5"/>
  <c r="BX599" i="5"/>
  <c r="BW599" i="5"/>
  <c r="BV599" i="5"/>
  <c r="BU599" i="5"/>
  <c r="BS599" i="5"/>
  <c r="BR599" i="5"/>
  <c r="BQ599" i="5"/>
  <c r="BP599" i="5"/>
  <c r="BN599" i="5"/>
  <c r="BM599" i="5"/>
  <c r="BL599" i="5"/>
  <c r="BK599" i="5"/>
  <c r="BI599" i="5"/>
  <c r="BH599" i="5"/>
  <c r="BG599" i="5"/>
  <c r="BF599" i="5"/>
  <c r="BD599" i="5"/>
  <c r="BC599" i="5"/>
  <c r="BB599" i="5"/>
  <c r="BA599" i="5"/>
  <c r="AY599" i="5"/>
  <c r="AX599" i="5"/>
  <c r="AW599" i="5"/>
  <c r="AV599" i="5"/>
  <c r="AT599" i="5"/>
  <c r="AS599" i="5"/>
  <c r="AR599" i="5"/>
  <c r="AQ599" i="5"/>
  <c r="AO599" i="5"/>
  <c r="AN599" i="5"/>
  <c r="AM599" i="5"/>
  <c r="AL599" i="5"/>
  <c r="AJ599" i="5"/>
  <c r="AI599" i="5"/>
  <c r="AH599" i="5"/>
  <c r="AG599" i="5"/>
  <c r="AE599" i="5"/>
  <c r="AD599" i="5"/>
  <c r="AC599" i="5"/>
  <c r="AB599" i="5"/>
  <c r="Z599" i="5"/>
  <c r="Y599" i="5"/>
  <c r="X599" i="5"/>
  <c r="W599" i="5"/>
  <c r="U599" i="5"/>
  <c r="T599" i="5"/>
  <c r="S599" i="5"/>
  <c r="R599" i="5"/>
  <c r="P599" i="5"/>
  <c r="O599" i="5"/>
  <c r="N599" i="5"/>
  <c r="M599" i="5"/>
  <c r="K599" i="5"/>
  <c r="J599" i="5"/>
  <c r="I599" i="5"/>
  <c r="H599" i="5"/>
  <c r="BZ598" i="5"/>
  <c r="BX598" i="5"/>
  <c r="BW598" i="5"/>
  <c r="BV598" i="5"/>
  <c r="BU598" i="5"/>
  <c r="BT598" i="5"/>
  <c r="BS598" i="5"/>
  <c r="BR598" i="5"/>
  <c r="BQ598" i="5"/>
  <c r="BP598" i="5"/>
  <c r="BO598" i="5"/>
  <c r="BN598" i="5"/>
  <c r="BM598" i="5"/>
  <c r="BL598" i="5"/>
  <c r="BK598" i="5"/>
  <c r="BJ598" i="5"/>
  <c r="BI598" i="5"/>
  <c r="BH598" i="5"/>
  <c r="BG598" i="5"/>
  <c r="BF598" i="5"/>
  <c r="BE598" i="5"/>
  <c r="BD598" i="5"/>
  <c r="BC598" i="5"/>
  <c r="BB598" i="5"/>
  <c r="BA598" i="5"/>
  <c r="AZ598" i="5"/>
  <c r="AY598" i="5"/>
  <c r="AX598" i="5"/>
  <c r="AW598" i="5"/>
  <c r="AV598" i="5"/>
  <c r="AU598" i="5"/>
  <c r="AT598" i="5"/>
  <c r="AS598" i="5"/>
  <c r="AR598" i="5"/>
  <c r="AQ598" i="5"/>
  <c r="AP598" i="5"/>
  <c r="AO598" i="5"/>
  <c r="AN598" i="5"/>
  <c r="AM598" i="5"/>
  <c r="AL598" i="5"/>
  <c r="AK598" i="5"/>
  <c r="AJ598" i="5"/>
  <c r="AI598" i="5"/>
  <c r="AH598" i="5"/>
  <c r="AG598" i="5"/>
  <c r="AF598" i="5"/>
  <c r="AE598" i="5"/>
  <c r="AD598" i="5"/>
  <c r="AC598" i="5"/>
  <c r="AB598" i="5"/>
  <c r="AA598" i="5"/>
  <c r="Z598" i="5"/>
  <c r="Y598" i="5"/>
  <c r="X598" i="5"/>
  <c r="W598" i="5"/>
  <c r="V598" i="5"/>
  <c r="U598" i="5"/>
  <c r="T598" i="5"/>
  <c r="S598" i="5"/>
  <c r="R598" i="5"/>
  <c r="Q598" i="5"/>
  <c r="P598" i="5"/>
  <c r="O598" i="5"/>
  <c r="N598" i="5"/>
  <c r="M598" i="5"/>
  <c r="L598" i="5"/>
  <c r="K598" i="5"/>
  <c r="J598" i="5"/>
  <c r="I598" i="5"/>
  <c r="H598" i="5"/>
  <c r="G598" i="5"/>
  <c r="CA597" i="5"/>
  <c r="BZ597" i="5"/>
  <c r="BX597" i="5"/>
  <c r="BW597" i="5"/>
  <c r="BV597" i="5"/>
  <c r="BU597" i="5"/>
  <c r="BT597" i="5"/>
  <c r="BS597" i="5"/>
  <c r="BR597" i="5"/>
  <c r="BQ597" i="5"/>
  <c r="BP597" i="5"/>
  <c r="BO597" i="5"/>
  <c r="BN597" i="5"/>
  <c r="BM597" i="5"/>
  <c r="BL597" i="5"/>
  <c r="BK597" i="5"/>
  <c r="BJ597" i="5"/>
  <c r="BI597" i="5"/>
  <c r="BH597" i="5"/>
  <c r="BG597" i="5"/>
  <c r="BF597" i="5"/>
  <c r="BE597" i="5"/>
  <c r="BD597" i="5"/>
  <c r="BC597" i="5"/>
  <c r="BB597" i="5"/>
  <c r="BA597" i="5"/>
  <c r="AZ597" i="5"/>
  <c r="AY597" i="5"/>
  <c r="AX597" i="5"/>
  <c r="AW597" i="5"/>
  <c r="AV597" i="5"/>
  <c r="AU597" i="5"/>
  <c r="AT597" i="5"/>
  <c r="AS597" i="5"/>
  <c r="AR597" i="5"/>
  <c r="AQ597" i="5"/>
  <c r="AP597" i="5"/>
  <c r="AO597" i="5"/>
  <c r="AN597" i="5"/>
  <c r="AM597" i="5"/>
  <c r="AL597" i="5"/>
  <c r="AK597" i="5"/>
  <c r="AJ597" i="5"/>
  <c r="AI597" i="5"/>
  <c r="AH597" i="5"/>
  <c r="AG597" i="5"/>
  <c r="AF597" i="5"/>
  <c r="AE597" i="5"/>
  <c r="AD597" i="5"/>
  <c r="AC597" i="5"/>
  <c r="AB597" i="5"/>
  <c r="AA597" i="5"/>
  <c r="Z597" i="5"/>
  <c r="Y597" i="5"/>
  <c r="X597" i="5"/>
  <c r="W597" i="5"/>
  <c r="V597" i="5"/>
  <c r="U597" i="5"/>
  <c r="T597" i="5"/>
  <c r="S597" i="5"/>
  <c r="R597" i="5"/>
  <c r="Q597" i="5"/>
  <c r="P597" i="5"/>
  <c r="O597" i="5"/>
  <c r="N597" i="5"/>
  <c r="M597" i="5"/>
  <c r="L597" i="5"/>
  <c r="K597" i="5"/>
  <c r="J597" i="5"/>
  <c r="I597" i="5"/>
  <c r="H597" i="5"/>
  <c r="G597" i="5"/>
  <c r="CA596" i="5"/>
  <c r="BZ596" i="5"/>
  <c r="BX596" i="5"/>
  <c r="BW596" i="5"/>
  <c r="BV596" i="5"/>
  <c r="BU596" i="5"/>
  <c r="BT596" i="5"/>
  <c r="BS596" i="5"/>
  <c r="BR596" i="5"/>
  <c r="BQ596" i="5"/>
  <c r="BP596" i="5"/>
  <c r="BO596" i="5"/>
  <c r="BN596" i="5"/>
  <c r="BM596" i="5"/>
  <c r="BL596" i="5"/>
  <c r="BK596" i="5"/>
  <c r="BJ596" i="5"/>
  <c r="BI596" i="5"/>
  <c r="BH596" i="5"/>
  <c r="BG596" i="5"/>
  <c r="BF596" i="5"/>
  <c r="BE596" i="5"/>
  <c r="BD596" i="5"/>
  <c r="BC596" i="5"/>
  <c r="BB596" i="5"/>
  <c r="BA596" i="5"/>
  <c r="AZ596" i="5"/>
  <c r="AY596" i="5"/>
  <c r="AX596" i="5"/>
  <c r="AW596" i="5"/>
  <c r="AV596" i="5"/>
  <c r="AU596" i="5"/>
  <c r="AT596" i="5"/>
  <c r="AS596" i="5"/>
  <c r="AR596" i="5"/>
  <c r="AQ596" i="5"/>
  <c r="AP596" i="5"/>
  <c r="AO596" i="5"/>
  <c r="AN596" i="5"/>
  <c r="AM596" i="5"/>
  <c r="AL596" i="5"/>
  <c r="AK596" i="5"/>
  <c r="AJ596" i="5"/>
  <c r="AI596" i="5"/>
  <c r="AH596" i="5"/>
  <c r="AG596" i="5"/>
  <c r="AF596" i="5"/>
  <c r="AE596" i="5"/>
  <c r="AD596" i="5"/>
  <c r="AC596" i="5"/>
  <c r="AB596" i="5"/>
  <c r="AA596" i="5"/>
  <c r="Z596" i="5"/>
  <c r="Y596" i="5"/>
  <c r="X596" i="5"/>
  <c r="W596" i="5"/>
  <c r="V596" i="5"/>
  <c r="U596" i="5"/>
  <c r="T596" i="5"/>
  <c r="S596" i="5"/>
  <c r="R596" i="5"/>
  <c r="Q596" i="5"/>
  <c r="P596" i="5"/>
  <c r="O596" i="5"/>
  <c r="N596" i="5"/>
  <c r="M596" i="5"/>
  <c r="L596" i="5"/>
  <c r="K596" i="5"/>
  <c r="J596" i="5"/>
  <c r="I596" i="5"/>
  <c r="H596" i="5"/>
  <c r="G596" i="5"/>
  <c r="BX595" i="5"/>
  <c r="BW595" i="5"/>
  <c r="BV595" i="5"/>
  <c r="BU595" i="5"/>
  <c r="BS595" i="5"/>
  <c r="BR595" i="5"/>
  <c r="BQ595" i="5"/>
  <c r="BP595" i="5"/>
  <c r="BO595" i="5"/>
  <c r="BN595" i="5"/>
  <c r="BM595" i="5"/>
  <c r="BL595" i="5"/>
  <c r="BK595" i="5"/>
  <c r="BJ595" i="5"/>
  <c r="BI595" i="5"/>
  <c r="BH595" i="5"/>
  <c r="BG595" i="5"/>
  <c r="BF595" i="5"/>
  <c r="BE595" i="5"/>
  <c r="BD595" i="5"/>
  <c r="BC595" i="5"/>
  <c r="BB595" i="5"/>
  <c r="BA595" i="5"/>
  <c r="AZ595" i="5"/>
  <c r="AY595" i="5"/>
  <c r="AX595" i="5"/>
  <c r="AW595" i="5"/>
  <c r="AV595" i="5"/>
  <c r="AU595" i="5"/>
  <c r="AT595" i="5"/>
  <c r="AS595" i="5"/>
  <c r="AR595" i="5"/>
  <c r="AQ595" i="5"/>
  <c r="AP595" i="5"/>
  <c r="AO595" i="5"/>
  <c r="AN595" i="5"/>
  <c r="AM595" i="5"/>
  <c r="AL595" i="5"/>
  <c r="AK595" i="5"/>
  <c r="AJ595" i="5"/>
  <c r="AI595" i="5"/>
  <c r="AH595" i="5"/>
  <c r="AG595" i="5"/>
  <c r="AF595" i="5"/>
  <c r="AE595" i="5"/>
  <c r="AD595" i="5"/>
  <c r="AC595" i="5"/>
  <c r="AB595" i="5"/>
  <c r="AA595" i="5"/>
  <c r="Z595" i="5"/>
  <c r="Y595" i="5"/>
  <c r="X595" i="5"/>
  <c r="W595" i="5"/>
  <c r="V595" i="5"/>
  <c r="U595" i="5"/>
  <c r="T595" i="5"/>
  <c r="S595" i="5"/>
  <c r="R595" i="5"/>
  <c r="Q595" i="5"/>
  <c r="P595" i="5"/>
  <c r="O595" i="5"/>
  <c r="N595" i="5"/>
  <c r="M595" i="5"/>
  <c r="L595" i="5"/>
  <c r="K595" i="5"/>
  <c r="J595" i="5"/>
  <c r="I595" i="5"/>
  <c r="H595" i="5"/>
  <c r="G595" i="5"/>
  <c r="CA594" i="5"/>
  <c r="BZ594" i="5"/>
  <c r="BX594" i="5"/>
  <c r="BW594" i="5"/>
  <c r="BV594" i="5"/>
  <c r="BU594" i="5"/>
  <c r="BT594" i="5"/>
  <c r="BS594" i="5"/>
  <c r="BR594" i="5"/>
  <c r="BQ594" i="5"/>
  <c r="BP594" i="5"/>
  <c r="BO594" i="5"/>
  <c r="BN594" i="5"/>
  <c r="BM594" i="5"/>
  <c r="BL594" i="5"/>
  <c r="BK594" i="5"/>
  <c r="BJ594" i="5"/>
  <c r="BI594" i="5"/>
  <c r="BH594" i="5"/>
  <c r="BG594" i="5"/>
  <c r="BF594" i="5"/>
  <c r="BE594" i="5"/>
  <c r="BD594" i="5"/>
  <c r="BC594" i="5"/>
  <c r="BB594" i="5"/>
  <c r="BA594" i="5"/>
  <c r="AZ594" i="5"/>
  <c r="AY594" i="5"/>
  <c r="AX594" i="5"/>
  <c r="AW594" i="5"/>
  <c r="AV594" i="5"/>
  <c r="AU594" i="5"/>
  <c r="AT594" i="5"/>
  <c r="AS594" i="5"/>
  <c r="AR594" i="5"/>
  <c r="AQ594" i="5"/>
  <c r="AP594" i="5"/>
  <c r="AO594" i="5"/>
  <c r="AN594" i="5"/>
  <c r="AM594" i="5"/>
  <c r="AL594" i="5"/>
  <c r="AK594" i="5"/>
  <c r="AJ594" i="5"/>
  <c r="AI594" i="5"/>
  <c r="AH594" i="5"/>
  <c r="AG594" i="5"/>
  <c r="AF594" i="5"/>
  <c r="AE594" i="5"/>
  <c r="AD594" i="5"/>
  <c r="AC594" i="5"/>
  <c r="AB594" i="5"/>
  <c r="AA594" i="5"/>
  <c r="Z594" i="5"/>
  <c r="Y594" i="5"/>
  <c r="X594" i="5"/>
  <c r="W594" i="5"/>
  <c r="V594" i="5"/>
  <c r="U594" i="5"/>
  <c r="T594" i="5"/>
  <c r="S594" i="5"/>
  <c r="R594" i="5"/>
  <c r="Q594" i="5"/>
  <c r="P594" i="5"/>
  <c r="O594" i="5"/>
  <c r="N594" i="5"/>
  <c r="M594" i="5"/>
  <c r="L594" i="5"/>
  <c r="K594" i="5"/>
  <c r="J594" i="5"/>
  <c r="I594" i="5"/>
  <c r="H594" i="5"/>
  <c r="G594" i="5"/>
  <c r="CA593" i="5"/>
  <c r="BZ593" i="5"/>
  <c r="BX593" i="5"/>
  <c r="BW593" i="5"/>
  <c r="BV593" i="5"/>
  <c r="BU593" i="5"/>
  <c r="BT593" i="5"/>
  <c r="BS593" i="5"/>
  <c r="BR593" i="5"/>
  <c r="BQ593" i="5"/>
  <c r="BP593" i="5"/>
  <c r="BO593" i="5"/>
  <c r="BN593" i="5"/>
  <c r="BM593" i="5"/>
  <c r="BL593" i="5"/>
  <c r="BK593" i="5"/>
  <c r="BJ593" i="5"/>
  <c r="BI593" i="5"/>
  <c r="BH593" i="5"/>
  <c r="BG593" i="5"/>
  <c r="BF593" i="5"/>
  <c r="BE593" i="5"/>
  <c r="BD593" i="5"/>
  <c r="BC593" i="5"/>
  <c r="BB593" i="5"/>
  <c r="BA593" i="5"/>
  <c r="AZ593" i="5"/>
  <c r="AY593" i="5"/>
  <c r="AX593" i="5"/>
  <c r="AW593" i="5"/>
  <c r="AV593" i="5"/>
  <c r="AU593" i="5"/>
  <c r="AT593" i="5"/>
  <c r="AS593" i="5"/>
  <c r="AR593" i="5"/>
  <c r="AQ593" i="5"/>
  <c r="AP593" i="5"/>
  <c r="AO593" i="5"/>
  <c r="AN593" i="5"/>
  <c r="AM593" i="5"/>
  <c r="AL593" i="5"/>
  <c r="AK593" i="5"/>
  <c r="AJ593" i="5"/>
  <c r="AI593" i="5"/>
  <c r="AH593" i="5"/>
  <c r="AG593" i="5"/>
  <c r="AF593" i="5"/>
  <c r="AE593" i="5"/>
  <c r="AD593" i="5"/>
  <c r="AC593" i="5"/>
  <c r="AB593" i="5"/>
  <c r="AA593" i="5"/>
  <c r="Z593" i="5"/>
  <c r="Y593" i="5"/>
  <c r="X593" i="5"/>
  <c r="W593" i="5"/>
  <c r="V593" i="5"/>
  <c r="U593" i="5"/>
  <c r="T593" i="5"/>
  <c r="S593" i="5"/>
  <c r="R593" i="5"/>
  <c r="Q593" i="5"/>
  <c r="P593" i="5"/>
  <c r="O593" i="5"/>
  <c r="N593" i="5"/>
  <c r="M593" i="5"/>
  <c r="L593" i="5"/>
  <c r="K593" i="5"/>
  <c r="J593" i="5"/>
  <c r="I593" i="5"/>
  <c r="H593" i="5"/>
  <c r="G593" i="5"/>
  <c r="CA592" i="5"/>
  <c r="BZ592" i="5"/>
  <c r="BX592" i="5"/>
  <c r="BW592" i="5"/>
  <c r="BV592" i="5"/>
  <c r="BU592" i="5"/>
  <c r="BT592" i="5"/>
  <c r="BS592" i="5"/>
  <c r="BR592" i="5"/>
  <c r="BQ592" i="5"/>
  <c r="BP592" i="5"/>
  <c r="BO592" i="5"/>
  <c r="BN592" i="5"/>
  <c r="BM592" i="5"/>
  <c r="BL592" i="5"/>
  <c r="BK592" i="5"/>
  <c r="BJ592" i="5"/>
  <c r="BI592" i="5"/>
  <c r="BH592" i="5"/>
  <c r="BG592" i="5"/>
  <c r="BF592" i="5"/>
  <c r="BE592" i="5"/>
  <c r="BD592" i="5"/>
  <c r="BC592" i="5"/>
  <c r="BB592" i="5"/>
  <c r="BA592" i="5"/>
  <c r="AZ592" i="5"/>
  <c r="AY592" i="5"/>
  <c r="AX592" i="5"/>
  <c r="AW592" i="5"/>
  <c r="AV592" i="5"/>
  <c r="AU592" i="5"/>
  <c r="AT592" i="5"/>
  <c r="AS592" i="5"/>
  <c r="AR592" i="5"/>
  <c r="AQ592" i="5"/>
  <c r="AP592" i="5"/>
  <c r="AO592" i="5"/>
  <c r="AN592" i="5"/>
  <c r="AM592" i="5"/>
  <c r="AL592" i="5"/>
  <c r="AK592" i="5"/>
  <c r="AJ592" i="5"/>
  <c r="AI592" i="5"/>
  <c r="AH592" i="5"/>
  <c r="AG592" i="5"/>
  <c r="AF592" i="5"/>
  <c r="AE592" i="5"/>
  <c r="AD592" i="5"/>
  <c r="AC592" i="5"/>
  <c r="AB592" i="5"/>
  <c r="AA592" i="5"/>
  <c r="Z592" i="5"/>
  <c r="Y592" i="5"/>
  <c r="X592" i="5"/>
  <c r="W592" i="5"/>
  <c r="V592" i="5"/>
  <c r="U592" i="5"/>
  <c r="T592" i="5"/>
  <c r="S592" i="5"/>
  <c r="R592" i="5"/>
  <c r="Q592" i="5"/>
  <c r="P592" i="5"/>
  <c r="O592" i="5"/>
  <c r="N592" i="5"/>
  <c r="M592" i="5"/>
  <c r="L592" i="5"/>
  <c r="K592" i="5"/>
  <c r="J592" i="5"/>
  <c r="I592" i="5"/>
  <c r="H592" i="5"/>
  <c r="G592" i="5"/>
  <c r="CA591" i="5"/>
  <c r="BZ591" i="5"/>
  <c r="BX591" i="5"/>
  <c r="BW591" i="5"/>
  <c r="BV591" i="5"/>
  <c r="BU591" i="5"/>
  <c r="BT591" i="5"/>
  <c r="BS591" i="5"/>
  <c r="BR591" i="5"/>
  <c r="BQ591" i="5"/>
  <c r="BP591" i="5"/>
  <c r="BO591" i="5"/>
  <c r="BN591" i="5"/>
  <c r="BM591" i="5"/>
  <c r="BL591" i="5"/>
  <c r="BK591" i="5"/>
  <c r="BJ591" i="5"/>
  <c r="BI591" i="5"/>
  <c r="BH591" i="5"/>
  <c r="BG591" i="5"/>
  <c r="BF591" i="5"/>
  <c r="BE591" i="5"/>
  <c r="BD591" i="5"/>
  <c r="BC591" i="5"/>
  <c r="BB591" i="5"/>
  <c r="BA591" i="5"/>
  <c r="AZ591" i="5"/>
  <c r="AY591" i="5"/>
  <c r="AX591" i="5"/>
  <c r="AW591" i="5"/>
  <c r="AV591" i="5"/>
  <c r="AU591" i="5"/>
  <c r="AT591" i="5"/>
  <c r="AS591" i="5"/>
  <c r="AR591" i="5"/>
  <c r="AQ591" i="5"/>
  <c r="AP591" i="5"/>
  <c r="AO591" i="5"/>
  <c r="AN591" i="5"/>
  <c r="AM591" i="5"/>
  <c r="AL591" i="5"/>
  <c r="AK591" i="5"/>
  <c r="AJ591" i="5"/>
  <c r="AI591" i="5"/>
  <c r="AH591" i="5"/>
  <c r="AG591" i="5"/>
  <c r="AF591" i="5"/>
  <c r="AE591" i="5"/>
  <c r="AD591" i="5"/>
  <c r="AC591" i="5"/>
  <c r="AB591" i="5"/>
  <c r="AA591" i="5"/>
  <c r="Z591" i="5"/>
  <c r="Y591" i="5"/>
  <c r="X591" i="5"/>
  <c r="W591" i="5"/>
  <c r="V591" i="5"/>
  <c r="U591" i="5"/>
  <c r="T591" i="5"/>
  <c r="S591" i="5"/>
  <c r="R591" i="5"/>
  <c r="Q591" i="5"/>
  <c r="P591" i="5"/>
  <c r="O591" i="5"/>
  <c r="N591" i="5"/>
  <c r="M591" i="5"/>
  <c r="L591" i="5"/>
  <c r="K591" i="5"/>
  <c r="J591" i="5"/>
  <c r="I591" i="5"/>
  <c r="H591" i="5"/>
  <c r="G591" i="5"/>
  <c r="CA590" i="5"/>
  <c r="BZ590" i="5"/>
  <c r="BX590" i="5"/>
  <c r="BW590" i="5"/>
  <c r="BV590" i="5"/>
  <c r="BU590" i="5"/>
  <c r="BT590" i="5"/>
  <c r="BS590" i="5"/>
  <c r="BR590" i="5"/>
  <c r="BQ590" i="5"/>
  <c r="BP590" i="5"/>
  <c r="BO590" i="5"/>
  <c r="BN590" i="5"/>
  <c r="BM590" i="5"/>
  <c r="BL590" i="5"/>
  <c r="BK590" i="5"/>
  <c r="BJ590" i="5"/>
  <c r="BI590" i="5"/>
  <c r="BH590" i="5"/>
  <c r="BG590" i="5"/>
  <c r="BF590" i="5"/>
  <c r="BE590" i="5"/>
  <c r="BD590" i="5"/>
  <c r="BC590" i="5"/>
  <c r="BB590" i="5"/>
  <c r="BA590" i="5"/>
  <c r="AZ590" i="5"/>
  <c r="AY590" i="5"/>
  <c r="AX590" i="5"/>
  <c r="AW590" i="5"/>
  <c r="AV590" i="5"/>
  <c r="AU590" i="5"/>
  <c r="AT590" i="5"/>
  <c r="AS590" i="5"/>
  <c r="AR590" i="5"/>
  <c r="AQ590" i="5"/>
  <c r="AP590" i="5"/>
  <c r="AO590" i="5"/>
  <c r="AN590" i="5"/>
  <c r="AM590" i="5"/>
  <c r="AL590" i="5"/>
  <c r="AK590" i="5"/>
  <c r="AJ590" i="5"/>
  <c r="AI590" i="5"/>
  <c r="AH590" i="5"/>
  <c r="AG590" i="5"/>
  <c r="AF590" i="5"/>
  <c r="AE590" i="5"/>
  <c r="AD590" i="5"/>
  <c r="AC590" i="5"/>
  <c r="AB590" i="5"/>
  <c r="AA590" i="5"/>
  <c r="Z590" i="5"/>
  <c r="Y590" i="5"/>
  <c r="X590" i="5"/>
  <c r="W590" i="5"/>
  <c r="V590" i="5"/>
  <c r="U590" i="5"/>
  <c r="T590" i="5"/>
  <c r="S590" i="5"/>
  <c r="R590" i="5"/>
  <c r="Q590" i="5"/>
  <c r="P590" i="5"/>
  <c r="O590" i="5"/>
  <c r="N590" i="5"/>
  <c r="M590" i="5"/>
  <c r="L590" i="5"/>
  <c r="K590" i="5"/>
  <c r="J590" i="5"/>
  <c r="I590" i="5"/>
  <c r="H590" i="5"/>
  <c r="G590" i="5"/>
  <c r="CA589" i="5"/>
  <c r="BZ589" i="5"/>
  <c r="BX589" i="5"/>
  <c r="BW589" i="5"/>
  <c r="BV589" i="5"/>
  <c r="BU589" i="5"/>
  <c r="BT589" i="5"/>
  <c r="BS589" i="5"/>
  <c r="BR589" i="5"/>
  <c r="BQ589" i="5"/>
  <c r="BP589" i="5"/>
  <c r="BO589" i="5"/>
  <c r="BN589" i="5"/>
  <c r="BM589" i="5"/>
  <c r="BL589" i="5"/>
  <c r="BK589" i="5"/>
  <c r="BJ589" i="5"/>
  <c r="BI589" i="5"/>
  <c r="BH589" i="5"/>
  <c r="BG589" i="5"/>
  <c r="BF589" i="5"/>
  <c r="BE589" i="5"/>
  <c r="BD589" i="5"/>
  <c r="BC589" i="5"/>
  <c r="BB589" i="5"/>
  <c r="BA589" i="5"/>
  <c r="AZ589" i="5"/>
  <c r="AY589" i="5"/>
  <c r="AX589" i="5"/>
  <c r="AW589" i="5"/>
  <c r="AV589" i="5"/>
  <c r="AU589" i="5"/>
  <c r="AT589" i="5"/>
  <c r="AS589" i="5"/>
  <c r="AR589" i="5"/>
  <c r="AQ589" i="5"/>
  <c r="AP589" i="5"/>
  <c r="AO589" i="5"/>
  <c r="AN589" i="5"/>
  <c r="AM589" i="5"/>
  <c r="AL589" i="5"/>
  <c r="AK589" i="5"/>
  <c r="AJ589" i="5"/>
  <c r="AI589" i="5"/>
  <c r="AH589" i="5"/>
  <c r="AG589" i="5"/>
  <c r="AF589" i="5"/>
  <c r="AE589" i="5"/>
  <c r="AD589" i="5"/>
  <c r="AC589" i="5"/>
  <c r="AB589" i="5"/>
  <c r="AA589" i="5"/>
  <c r="Z589" i="5"/>
  <c r="Y589" i="5"/>
  <c r="X589" i="5"/>
  <c r="W589" i="5"/>
  <c r="V589" i="5"/>
  <c r="U589" i="5"/>
  <c r="T589" i="5"/>
  <c r="S589" i="5"/>
  <c r="R589" i="5"/>
  <c r="Q589" i="5"/>
  <c r="P589" i="5"/>
  <c r="O589" i="5"/>
  <c r="N589" i="5"/>
  <c r="M589" i="5"/>
  <c r="L589" i="5"/>
  <c r="K589" i="5"/>
  <c r="J589" i="5"/>
  <c r="I589" i="5"/>
  <c r="H589" i="5"/>
  <c r="G589" i="5"/>
  <c r="CA588" i="5"/>
  <c r="BZ588" i="5"/>
  <c r="BX588" i="5"/>
  <c r="BW588" i="5"/>
  <c r="BV588" i="5"/>
  <c r="BU588" i="5"/>
  <c r="BT588" i="5"/>
  <c r="BS588" i="5"/>
  <c r="BR588" i="5"/>
  <c r="BQ588" i="5"/>
  <c r="BP588" i="5"/>
  <c r="BO588" i="5"/>
  <c r="BN588" i="5"/>
  <c r="BM588" i="5"/>
  <c r="BL588" i="5"/>
  <c r="BK588" i="5"/>
  <c r="BJ588" i="5"/>
  <c r="BI588" i="5"/>
  <c r="BH588" i="5"/>
  <c r="BG588" i="5"/>
  <c r="BF588" i="5"/>
  <c r="BE588" i="5"/>
  <c r="BD588" i="5"/>
  <c r="BC588" i="5"/>
  <c r="BB588" i="5"/>
  <c r="BA588" i="5"/>
  <c r="AZ588" i="5"/>
  <c r="AY588" i="5"/>
  <c r="AX588" i="5"/>
  <c r="AW588" i="5"/>
  <c r="AV588" i="5"/>
  <c r="AU588" i="5"/>
  <c r="AT588" i="5"/>
  <c r="AS588" i="5"/>
  <c r="AR588" i="5"/>
  <c r="AQ588" i="5"/>
  <c r="AP588" i="5"/>
  <c r="AO588" i="5"/>
  <c r="AN588" i="5"/>
  <c r="AM588" i="5"/>
  <c r="AL588" i="5"/>
  <c r="AK588" i="5"/>
  <c r="AJ588" i="5"/>
  <c r="AI588" i="5"/>
  <c r="AH588" i="5"/>
  <c r="AG588" i="5"/>
  <c r="AF588" i="5"/>
  <c r="AE588" i="5"/>
  <c r="AD588" i="5"/>
  <c r="AC588" i="5"/>
  <c r="AB588" i="5"/>
  <c r="AA588" i="5"/>
  <c r="Z588" i="5"/>
  <c r="Y588" i="5"/>
  <c r="X588" i="5"/>
  <c r="W588" i="5"/>
  <c r="V588" i="5"/>
  <c r="U588" i="5"/>
  <c r="T588" i="5"/>
  <c r="S588" i="5"/>
  <c r="R588" i="5"/>
  <c r="Q588" i="5"/>
  <c r="P588" i="5"/>
  <c r="O588" i="5"/>
  <c r="N588" i="5"/>
  <c r="M588" i="5"/>
  <c r="L588" i="5"/>
  <c r="K588" i="5"/>
  <c r="J588" i="5"/>
  <c r="I588" i="5"/>
  <c r="H588" i="5"/>
  <c r="G588" i="5"/>
  <c r="CA587" i="5"/>
  <c r="BZ587" i="5"/>
  <c r="BX587" i="5"/>
  <c r="BW587" i="5"/>
  <c r="BV587" i="5"/>
  <c r="BU587" i="5"/>
  <c r="BT587" i="5"/>
  <c r="BS587" i="5"/>
  <c r="BR587" i="5"/>
  <c r="BQ587" i="5"/>
  <c r="BP587" i="5"/>
  <c r="BO587" i="5"/>
  <c r="BN587" i="5"/>
  <c r="BM587" i="5"/>
  <c r="BL587" i="5"/>
  <c r="BK587" i="5"/>
  <c r="BJ587" i="5"/>
  <c r="BI587" i="5"/>
  <c r="BH587" i="5"/>
  <c r="BG587" i="5"/>
  <c r="BF587" i="5"/>
  <c r="BE587" i="5"/>
  <c r="BD587" i="5"/>
  <c r="BC587" i="5"/>
  <c r="BB587" i="5"/>
  <c r="BA587" i="5"/>
  <c r="AZ587" i="5"/>
  <c r="AY587" i="5"/>
  <c r="AX587" i="5"/>
  <c r="AW587" i="5"/>
  <c r="AV587" i="5"/>
  <c r="AU587" i="5"/>
  <c r="AT587" i="5"/>
  <c r="AS587" i="5"/>
  <c r="AR587" i="5"/>
  <c r="AQ587" i="5"/>
  <c r="AP587" i="5"/>
  <c r="AO587" i="5"/>
  <c r="AN587" i="5"/>
  <c r="AM587" i="5"/>
  <c r="AL587" i="5"/>
  <c r="AK587" i="5"/>
  <c r="AJ587" i="5"/>
  <c r="AI587" i="5"/>
  <c r="AH587" i="5"/>
  <c r="AG587" i="5"/>
  <c r="AF587" i="5"/>
  <c r="AE587" i="5"/>
  <c r="AD587" i="5"/>
  <c r="AC587" i="5"/>
  <c r="AB587" i="5"/>
  <c r="AA587" i="5"/>
  <c r="Z587" i="5"/>
  <c r="Y587" i="5"/>
  <c r="X587" i="5"/>
  <c r="W587" i="5"/>
  <c r="V587" i="5"/>
  <c r="U587" i="5"/>
  <c r="T587" i="5"/>
  <c r="S587" i="5"/>
  <c r="R587" i="5"/>
  <c r="Q587" i="5"/>
  <c r="P587" i="5"/>
  <c r="O587" i="5"/>
  <c r="N587" i="5"/>
  <c r="M587" i="5"/>
  <c r="L587" i="5"/>
  <c r="K587" i="5"/>
  <c r="J587" i="5"/>
  <c r="I587" i="5"/>
  <c r="H587" i="5"/>
  <c r="G587" i="5"/>
  <c r="BX586" i="5"/>
  <c r="BW586" i="5"/>
  <c r="BV586" i="5"/>
  <c r="BU586" i="5"/>
  <c r="BS586" i="5"/>
  <c r="BR586" i="5"/>
  <c r="BQ586" i="5"/>
  <c r="BP586" i="5"/>
  <c r="BO586" i="5"/>
  <c r="BN586" i="5"/>
  <c r="BM586" i="5"/>
  <c r="BL586" i="5"/>
  <c r="BK586" i="5"/>
  <c r="BJ586" i="5"/>
  <c r="BI586" i="5"/>
  <c r="BH586" i="5"/>
  <c r="BG586" i="5"/>
  <c r="BF586" i="5"/>
  <c r="BE586" i="5"/>
  <c r="BD586" i="5"/>
  <c r="BC586" i="5"/>
  <c r="BB586" i="5"/>
  <c r="BA586" i="5"/>
  <c r="AZ586" i="5"/>
  <c r="AY586" i="5"/>
  <c r="AX586" i="5"/>
  <c r="AW586" i="5"/>
  <c r="AV586" i="5"/>
  <c r="AU586" i="5"/>
  <c r="AT586" i="5"/>
  <c r="AS586" i="5"/>
  <c r="AR586" i="5"/>
  <c r="AQ586" i="5"/>
  <c r="AP586" i="5"/>
  <c r="AO586" i="5"/>
  <c r="AN586" i="5"/>
  <c r="AM586" i="5"/>
  <c r="AL586" i="5"/>
  <c r="AK586" i="5"/>
  <c r="AJ586" i="5"/>
  <c r="AI586" i="5"/>
  <c r="AH586" i="5"/>
  <c r="AG586" i="5"/>
  <c r="AF586" i="5"/>
  <c r="AE586" i="5"/>
  <c r="AD586" i="5"/>
  <c r="AC586" i="5"/>
  <c r="AB586" i="5"/>
  <c r="AA586" i="5"/>
  <c r="Z586" i="5"/>
  <c r="Y586" i="5"/>
  <c r="X586" i="5"/>
  <c r="W586" i="5"/>
  <c r="V586" i="5"/>
  <c r="U586" i="5"/>
  <c r="T586" i="5"/>
  <c r="S586" i="5"/>
  <c r="R586" i="5"/>
  <c r="Q586" i="5"/>
  <c r="P586" i="5"/>
  <c r="O586" i="5"/>
  <c r="N586" i="5"/>
  <c r="M586" i="5"/>
  <c r="L586" i="5"/>
  <c r="K586" i="5"/>
  <c r="J586" i="5"/>
  <c r="I586" i="5"/>
  <c r="H586" i="5"/>
  <c r="BX585" i="5"/>
  <c r="BW585" i="5"/>
  <c r="BV585" i="5"/>
  <c r="BU585" i="5"/>
  <c r="BS585" i="5"/>
  <c r="BR585" i="5"/>
  <c r="BQ585" i="5"/>
  <c r="BP585" i="5"/>
  <c r="BN585" i="5"/>
  <c r="BM585" i="5"/>
  <c r="BL585" i="5"/>
  <c r="BK585" i="5"/>
  <c r="BI585" i="5"/>
  <c r="BH585" i="5"/>
  <c r="BG585" i="5"/>
  <c r="BF585" i="5"/>
  <c r="BD585" i="5"/>
  <c r="BC585" i="5"/>
  <c r="BB585" i="5"/>
  <c r="BA585" i="5"/>
  <c r="AY585" i="5"/>
  <c r="AX585" i="5"/>
  <c r="AW585" i="5"/>
  <c r="AV585" i="5"/>
  <c r="AT585" i="5"/>
  <c r="AS585" i="5"/>
  <c r="AR585" i="5"/>
  <c r="AQ585" i="5"/>
  <c r="AO585" i="5"/>
  <c r="AN585" i="5"/>
  <c r="AM585" i="5"/>
  <c r="AL585" i="5"/>
  <c r="AJ585" i="5"/>
  <c r="AI585" i="5"/>
  <c r="AH585" i="5"/>
  <c r="AG585" i="5"/>
  <c r="AE585" i="5"/>
  <c r="AD585" i="5"/>
  <c r="AC585" i="5"/>
  <c r="AB585" i="5"/>
  <c r="Z585" i="5"/>
  <c r="Y585" i="5"/>
  <c r="X585" i="5"/>
  <c r="W585" i="5"/>
  <c r="U585" i="5"/>
  <c r="T585" i="5"/>
  <c r="S585" i="5"/>
  <c r="R585" i="5"/>
  <c r="P585" i="5"/>
  <c r="O585" i="5"/>
  <c r="N585" i="5"/>
  <c r="M585" i="5"/>
  <c r="K585" i="5"/>
  <c r="J585" i="5"/>
  <c r="I585" i="5"/>
  <c r="H585" i="5"/>
  <c r="CA584" i="5"/>
  <c r="BZ584" i="5"/>
  <c r="BX584" i="5"/>
  <c r="BW584" i="5"/>
  <c r="BV584" i="5"/>
  <c r="BU584" i="5"/>
  <c r="BT584" i="5"/>
  <c r="BS584" i="5"/>
  <c r="BR584" i="5"/>
  <c r="BQ584" i="5"/>
  <c r="BP584" i="5"/>
  <c r="BO584" i="5"/>
  <c r="BN584" i="5"/>
  <c r="BM584" i="5"/>
  <c r="BL584" i="5"/>
  <c r="BK584" i="5"/>
  <c r="BJ584" i="5"/>
  <c r="BI584" i="5"/>
  <c r="BH584" i="5"/>
  <c r="BG584" i="5"/>
  <c r="BF584" i="5"/>
  <c r="BE584" i="5"/>
  <c r="BD584" i="5"/>
  <c r="BC584" i="5"/>
  <c r="BB584" i="5"/>
  <c r="BA584" i="5"/>
  <c r="AZ584" i="5"/>
  <c r="AY584" i="5"/>
  <c r="AX584" i="5"/>
  <c r="AW584" i="5"/>
  <c r="AV584" i="5"/>
  <c r="AU584" i="5"/>
  <c r="AT584" i="5"/>
  <c r="AS584" i="5"/>
  <c r="AR584" i="5"/>
  <c r="AQ584" i="5"/>
  <c r="AP584" i="5"/>
  <c r="AO584" i="5"/>
  <c r="AN584" i="5"/>
  <c r="AM584" i="5"/>
  <c r="AL584" i="5"/>
  <c r="AK584" i="5"/>
  <c r="AJ584" i="5"/>
  <c r="AI584" i="5"/>
  <c r="AH584" i="5"/>
  <c r="AG584" i="5"/>
  <c r="AF584" i="5"/>
  <c r="AE584" i="5"/>
  <c r="AD584" i="5"/>
  <c r="AC584" i="5"/>
  <c r="AB584" i="5"/>
  <c r="AA584" i="5"/>
  <c r="Z584" i="5"/>
  <c r="Y584" i="5"/>
  <c r="X584" i="5"/>
  <c r="W584" i="5"/>
  <c r="V584" i="5"/>
  <c r="U584" i="5"/>
  <c r="T584" i="5"/>
  <c r="S584" i="5"/>
  <c r="R584" i="5"/>
  <c r="Q584" i="5"/>
  <c r="P584" i="5"/>
  <c r="O584" i="5"/>
  <c r="N584" i="5"/>
  <c r="M584" i="5"/>
  <c r="L584" i="5"/>
  <c r="K584" i="5"/>
  <c r="J584" i="5"/>
  <c r="I584" i="5"/>
  <c r="H584" i="5"/>
  <c r="G584" i="5"/>
  <c r="CA580" i="5"/>
  <c r="BZ580" i="5"/>
  <c r="BX580" i="5"/>
  <c r="BW580" i="5"/>
  <c r="BV580" i="5"/>
  <c r="BU580" i="5"/>
  <c r="BT580" i="5"/>
  <c r="BS580" i="5"/>
  <c r="BR580" i="5"/>
  <c r="BQ580" i="5"/>
  <c r="BP580" i="5"/>
  <c r="BO580" i="5"/>
  <c r="BN580" i="5"/>
  <c r="BM580" i="5"/>
  <c r="BL580" i="5"/>
  <c r="BK580" i="5"/>
  <c r="BJ580" i="5"/>
  <c r="BI580" i="5"/>
  <c r="BH580" i="5"/>
  <c r="BG580" i="5"/>
  <c r="BF580" i="5"/>
  <c r="BE580" i="5"/>
  <c r="BD580" i="5"/>
  <c r="BC580" i="5"/>
  <c r="BB580" i="5"/>
  <c r="BA580" i="5"/>
  <c r="AZ580" i="5"/>
  <c r="AY580" i="5"/>
  <c r="AX580" i="5"/>
  <c r="AW580" i="5"/>
  <c r="AV580" i="5"/>
  <c r="AU580" i="5"/>
  <c r="AT580" i="5"/>
  <c r="AS580" i="5"/>
  <c r="AR580" i="5"/>
  <c r="AQ580" i="5"/>
  <c r="AP580" i="5"/>
  <c r="AO580" i="5"/>
  <c r="AN580" i="5"/>
  <c r="AM580" i="5"/>
  <c r="AL580" i="5"/>
  <c r="AK580" i="5"/>
  <c r="AJ580" i="5"/>
  <c r="AI580" i="5"/>
  <c r="AH580" i="5"/>
  <c r="AG580" i="5"/>
  <c r="AF580" i="5"/>
  <c r="AE580" i="5"/>
  <c r="AD580" i="5"/>
  <c r="AC580" i="5"/>
  <c r="AB580" i="5"/>
  <c r="AA580" i="5"/>
  <c r="Z580" i="5"/>
  <c r="Y580" i="5"/>
  <c r="X580" i="5"/>
  <c r="W580" i="5"/>
  <c r="V580" i="5"/>
  <c r="U580" i="5"/>
  <c r="T580" i="5"/>
  <c r="S580" i="5"/>
  <c r="R580" i="5"/>
  <c r="Q580" i="5"/>
  <c r="P580" i="5"/>
  <c r="O580" i="5"/>
  <c r="N580" i="5"/>
  <c r="M580" i="5"/>
  <c r="L580" i="5"/>
  <c r="K580" i="5"/>
  <c r="J580" i="5"/>
  <c r="I580" i="5"/>
  <c r="H580" i="5"/>
  <c r="G580" i="5"/>
  <c r="CA579" i="5"/>
  <c r="BZ579" i="5"/>
  <c r="BX579" i="5"/>
  <c r="BW579" i="5"/>
  <c r="BV579" i="5"/>
  <c r="BU579" i="5"/>
  <c r="BT579" i="5"/>
  <c r="BS579" i="5"/>
  <c r="BR579" i="5"/>
  <c r="BQ579" i="5"/>
  <c r="BP579" i="5"/>
  <c r="BO579" i="5"/>
  <c r="BN579" i="5"/>
  <c r="BM579" i="5"/>
  <c r="BL579" i="5"/>
  <c r="BK579" i="5"/>
  <c r="BJ579" i="5"/>
  <c r="BI579" i="5"/>
  <c r="BH579" i="5"/>
  <c r="BG579" i="5"/>
  <c r="BF579" i="5"/>
  <c r="BE579" i="5"/>
  <c r="BD579" i="5"/>
  <c r="BC579" i="5"/>
  <c r="BB579" i="5"/>
  <c r="BA579" i="5"/>
  <c r="AZ579" i="5"/>
  <c r="AY579" i="5"/>
  <c r="AX579" i="5"/>
  <c r="AW579" i="5"/>
  <c r="AV579" i="5"/>
  <c r="AU579" i="5"/>
  <c r="AT579" i="5"/>
  <c r="AS579" i="5"/>
  <c r="AR579" i="5"/>
  <c r="AQ579" i="5"/>
  <c r="AP579" i="5"/>
  <c r="AO579" i="5"/>
  <c r="AN579" i="5"/>
  <c r="AM579" i="5"/>
  <c r="AL579" i="5"/>
  <c r="AK579" i="5"/>
  <c r="AJ579" i="5"/>
  <c r="AI579" i="5"/>
  <c r="AH579" i="5"/>
  <c r="AG579" i="5"/>
  <c r="AF579" i="5"/>
  <c r="AE579" i="5"/>
  <c r="AD579" i="5"/>
  <c r="AC579" i="5"/>
  <c r="AB579" i="5"/>
  <c r="AA579" i="5"/>
  <c r="Z579" i="5"/>
  <c r="Y579" i="5"/>
  <c r="X579" i="5"/>
  <c r="W579" i="5"/>
  <c r="V579" i="5"/>
  <c r="U579" i="5"/>
  <c r="T579" i="5"/>
  <c r="S579" i="5"/>
  <c r="R579" i="5"/>
  <c r="Q579" i="5"/>
  <c r="P579" i="5"/>
  <c r="O579" i="5"/>
  <c r="N579" i="5"/>
  <c r="M579" i="5"/>
  <c r="L579" i="5"/>
  <c r="K579" i="5"/>
  <c r="J579" i="5"/>
  <c r="I579" i="5"/>
  <c r="H579" i="5"/>
  <c r="G579" i="5"/>
  <c r="CA578" i="5"/>
  <c r="BZ578" i="5"/>
  <c r="BX578" i="5"/>
  <c r="BW578" i="5"/>
  <c r="BV578" i="5"/>
  <c r="BU578" i="5"/>
  <c r="BT578" i="5"/>
  <c r="BS578" i="5"/>
  <c r="BR578" i="5"/>
  <c r="BQ578" i="5"/>
  <c r="BP578" i="5"/>
  <c r="BO578" i="5"/>
  <c r="BN578" i="5"/>
  <c r="BM578" i="5"/>
  <c r="BL578" i="5"/>
  <c r="BK578" i="5"/>
  <c r="BJ578" i="5"/>
  <c r="BI578" i="5"/>
  <c r="BH578" i="5"/>
  <c r="BG578" i="5"/>
  <c r="BF578" i="5"/>
  <c r="BE578" i="5"/>
  <c r="BD578" i="5"/>
  <c r="BC578" i="5"/>
  <c r="BB578" i="5"/>
  <c r="BA578" i="5"/>
  <c r="AZ578" i="5"/>
  <c r="AY578" i="5"/>
  <c r="AX578" i="5"/>
  <c r="AW578" i="5"/>
  <c r="AV578" i="5"/>
  <c r="AU578" i="5"/>
  <c r="AT578" i="5"/>
  <c r="AS578" i="5"/>
  <c r="AR578" i="5"/>
  <c r="AQ578" i="5"/>
  <c r="AP578" i="5"/>
  <c r="AO578" i="5"/>
  <c r="AN578" i="5"/>
  <c r="AM578" i="5"/>
  <c r="AL578" i="5"/>
  <c r="AK578" i="5"/>
  <c r="AJ578" i="5"/>
  <c r="AI578" i="5"/>
  <c r="AH578" i="5"/>
  <c r="AG578" i="5"/>
  <c r="AF578" i="5"/>
  <c r="AE578" i="5"/>
  <c r="AD578" i="5"/>
  <c r="AC578" i="5"/>
  <c r="AB578" i="5"/>
  <c r="AA578" i="5"/>
  <c r="Z578" i="5"/>
  <c r="Y578" i="5"/>
  <c r="X578" i="5"/>
  <c r="W578" i="5"/>
  <c r="V578" i="5"/>
  <c r="U578" i="5"/>
  <c r="T578" i="5"/>
  <c r="S578" i="5"/>
  <c r="R578" i="5"/>
  <c r="Q578" i="5"/>
  <c r="P578" i="5"/>
  <c r="O578" i="5"/>
  <c r="N578" i="5"/>
  <c r="M578" i="5"/>
  <c r="L578" i="5"/>
  <c r="K578" i="5"/>
  <c r="J578" i="5"/>
  <c r="I578" i="5"/>
  <c r="H578" i="5"/>
  <c r="G578" i="5"/>
  <c r="CA577" i="5"/>
  <c r="BZ577" i="5"/>
  <c r="BX577" i="5"/>
  <c r="BW577" i="5"/>
  <c r="BV577" i="5"/>
  <c r="BU577" i="5"/>
  <c r="BT577" i="5"/>
  <c r="BS577" i="5"/>
  <c r="BR577" i="5"/>
  <c r="BQ577" i="5"/>
  <c r="BP577" i="5"/>
  <c r="BO577" i="5"/>
  <c r="BN577" i="5"/>
  <c r="BM577" i="5"/>
  <c r="BL577" i="5"/>
  <c r="BK577" i="5"/>
  <c r="BJ577" i="5"/>
  <c r="BI577" i="5"/>
  <c r="BH577" i="5"/>
  <c r="BG577" i="5"/>
  <c r="BF577" i="5"/>
  <c r="BE577" i="5"/>
  <c r="BD577" i="5"/>
  <c r="BC577" i="5"/>
  <c r="BB577" i="5"/>
  <c r="BA577" i="5"/>
  <c r="AZ577" i="5"/>
  <c r="AY577" i="5"/>
  <c r="AX577" i="5"/>
  <c r="AW577" i="5"/>
  <c r="AV577" i="5"/>
  <c r="AU577" i="5"/>
  <c r="AT577" i="5"/>
  <c r="AS577" i="5"/>
  <c r="AR577" i="5"/>
  <c r="AQ577" i="5"/>
  <c r="AP577" i="5"/>
  <c r="AO577" i="5"/>
  <c r="AN577" i="5"/>
  <c r="AM577" i="5"/>
  <c r="AL577" i="5"/>
  <c r="AK577" i="5"/>
  <c r="AJ577" i="5"/>
  <c r="AI577" i="5"/>
  <c r="AH577" i="5"/>
  <c r="AG577" i="5"/>
  <c r="AF577" i="5"/>
  <c r="AE577" i="5"/>
  <c r="AD577" i="5"/>
  <c r="AC577" i="5"/>
  <c r="AB577" i="5"/>
  <c r="AA577" i="5"/>
  <c r="Z577" i="5"/>
  <c r="Y577" i="5"/>
  <c r="X577" i="5"/>
  <c r="W577" i="5"/>
  <c r="V577" i="5"/>
  <c r="U577" i="5"/>
  <c r="T577" i="5"/>
  <c r="S577" i="5"/>
  <c r="R577" i="5"/>
  <c r="Q577" i="5"/>
  <c r="P577" i="5"/>
  <c r="O577" i="5"/>
  <c r="N577" i="5"/>
  <c r="M577" i="5"/>
  <c r="L577" i="5"/>
  <c r="K577" i="5"/>
  <c r="J577" i="5"/>
  <c r="I577" i="5"/>
  <c r="H577" i="5"/>
  <c r="G577" i="5"/>
  <c r="CA576" i="5"/>
  <c r="BZ576" i="5"/>
  <c r="BX576" i="5"/>
  <c r="BW576" i="5"/>
  <c r="BV576" i="5"/>
  <c r="BU576" i="5"/>
  <c r="BT576" i="5"/>
  <c r="BS576" i="5"/>
  <c r="BR576" i="5"/>
  <c r="BQ576" i="5"/>
  <c r="BP576" i="5"/>
  <c r="BO576" i="5"/>
  <c r="BN576" i="5"/>
  <c r="BM576" i="5"/>
  <c r="BL576" i="5"/>
  <c r="BK576" i="5"/>
  <c r="BJ576" i="5"/>
  <c r="BI576" i="5"/>
  <c r="BH576" i="5"/>
  <c r="BG576" i="5"/>
  <c r="BF576" i="5"/>
  <c r="BE576" i="5"/>
  <c r="BD576" i="5"/>
  <c r="BC576" i="5"/>
  <c r="BB576" i="5"/>
  <c r="BA576" i="5"/>
  <c r="AZ576" i="5"/>
  <c r="AY576" i="5"/>
  <c r="AX576" i="5"/>
  <c r="AW576" i="5"/>
  <c r="AV576" i="5"/>
  <c r="AU576" i="5"/>
  <c r="AT576" i="5"/>
  <c r="AS576" i="5"/>
  <c r="AR576" i="5"/>
  <c r="AQ576" i="5"/>
  <c r="AP576" i="5"/>
  <c r="AO576" i="5"/>
  <c r="AN576" i="5"/>
  <c r="AM576" i="5"/>
  <c r="AL576" i="5"/>
  <c r="AK576" i="5"/>
  <c r="AJ576" i="5"/>
  <c r="AI576" i="5"/>
  <c r="AH576" i="5"/>
  <c r="AG576" i="5"/>
  <c r="AF576" i="5"/>
  <c r="AE576" i="5"/>
  <c r="AD576" i="5"/>
  <c r="AC576" i="5"/>
  <c r="AB576" i="5"/>
  <c r="AA576" i="5"/>
  <c r="Z576" i="5"/>
  <c r="Y576" i="5"/>
  <c r="X576" i="5"/>
  <c r="W576" i="5"/>
  <c r="V576" i="5"/>
  <c r="U576" i="5"/>
  <c r="T576" i="5"/>
  <c r="S576" i="5"/>
  <c r="R576" i="5"/>
  <c r="Q576" i="5"/>
  <c r="P576" i="5"/>
  <c r="O576" i="5"/>
  <c r="N576" i="5"/>
  <c r="M576" i="5"/>
  <c r="L576" i="5"/>
  <c r="K576" i="5"/>
  <c r="J576" i="5"/>
  <c r="I576" i="5"/>
  <c r="H576" i="5"/>
  <c r="G576" i="5"/>
  <c r="CA575" i="5"/>
  <c r="BZ575" i="5"/>
  <c r="BX575" i="5"/>
  <c r="BW575" i="5"/>
  <c r="BV575" i="5"/>
  <c r="BU575" i="5"/>
  <c r="BT575" i="5"/>
  <c r="BS575" i="5"/>
  <c r="BR575" i="5"/>
  <c r="BQ575" i="5"/>
  <c r="BP575" i="5"/>
  <c r="BO575" i="5"/>
  <c r="BN575" i="5"/>
  <c r="BM575" i="5"/>
  <c r="BL575" i="5"/>
  <c r="BK575" i="5"/>
  <c r="BJ575" i="5"/>
  <c r="BI575" i="5"/>
  <c r="BH575" i="5"/>
  <c r="BG575" i="5"/>
  <c r="BF575" i="5"/>
  <c r="BE575" i="5"/>
  <c r="BD575" i="5"/>
  <c r="BC575" i="5"/>
  <c r="BB575" i="5"/>
  <c r="BA575" i="5"/>
  <c r="AZ575" i="5"/>
  <c r="AY575" i="5"/>
  <c r="AX575" i="5"/>
  <c r="AW575" i="5"/>
  <c r="AV575" i="5"/>
  <c r="AU575" i="5"/>
  <c r="AT575" i="5"/>
  <c r="AS575" i="5"/>
  <c r="AR575" i="5"/>
  <c r="AQ575" i="5"/>
  <c r="AP575" i="5"/>
  <c r="AO575" i="5"/>
  <c r="AN575" i="5"/>
  <c r="AM575" i="5"/>
  <c r="AL575" i="5"/>
  <c r="AK575" i="5"/>
  <c r="AJ575" i="5"/>
  <c r="AI575" i="5"/>
  <c r="AH575" i="5"/>
  <c r="AG575" i="5"/>
  <c r="AF575" i="5"/>
  <c r="AE575" i="5"/>
  <c r="AD575" i="5"/>
  <c r="AC575" i="5"/>
  <c r="AB575" i="5"/>
  <c r="AA575" i="5"/>
  <c r="Z575" i="5"/>
  <c r="Y575" i="5"/>
  <c r="X575" i="5"/>
  <c r="W575" i="5"/>
  <c r="V575" i="5"/>
  <c r="U575" i="5"/>
  <c r="T575" i="5"/>
  <c r="S575" i="5"/>
  <c r="R575" i="5"/>
  <c r="Q575" i="5"/>
  <c r="P575" i="5"/>
  <c r="O575" i="5"/>
  <c r="N575" i="5"/>
  <c r="M575" i="5"/>
  <c r="L575" i="5"/>
  <c r="K575" i="5"/>
  <c r="J575" i="5"/>
  <c r="I575" i="5"/>
  <c r="H575" i="5"/>
  <c r="G575" i="5"/>
  <c r="CA574" i="5"/>
  <c r="BZ574" i="5"/>
  <c r="BX574" i="5"/>
  <c r="BW574" i="5"/>
  <c r="BV574" i="5"/>
  <c r="BU574" i="5"/>
  <c r="BT574" i="5"/>
  <c r="BS574" i="5"/>
  <c r="BR574" i="5"/>
  <c r="BQ574" i="5"/>
  <c r="BP574" i="5"/>
  <c r="BO574" i="5"/>
  <c r="BN574" i="5"/>
  <c r="BM574" i="5"/>
  <c r="BL574" i="5"/>
  <c r="BK574" i="5"/>
  <c r="BJ574" i="5"/>
  <c r="BI574" i="5"/>
  <c r="BH574" i="5"/>
  <c r="BG574" i="5"/>
  <c r="BF574" i="5"/>
  <c r="BE574" i="5"/>
  <c r="BD574" i="5"/>
  <c r="BC574" i="5"/>
  <c r="BB574" i="5"/>
  <c r="BA574" i="5"/>
  <c r="AZ574" i="5"/>
  <c r="AY574" i="5"/>
  <c r="AX574" i="5"/>
  <c r="AW574" i="5"/>
  <c r="AV574" i="5"/>
  <c r="AU574" i="5"/>
  <c r="AT574" i="5"/>
  <c r="AS574" i="5"/>
  <c r="AR574" i="5"/>
  <c r="AQ574" i="5"/>
  <c r="AP574" i="5"/>
  <c r="AO574" i="5"/>
  <c r="AN574" i="5"/>
  <c r="AM574" i="5"/>
  <c r="AL574" i="5"/>
  <c r="AK574" i="5"/>
  <c r="AJ574" i="5"/>
  <c r="AI574" i="5"/>
  <c r="AH574" i="5"/>
  <c r="AG574" i="5"/>
  <c r="AF574" i="5"/>
  <c r="AE574" i="5"/>
  <c r="AD574" i="5"/>
  <c r="AC574" i="5"/>
  <c r="AB574" i="5"/>
  <c r="AA574" i="5"/>
  <c r="Z574" i="5"/>
  <c r="Y574" i="5"/>
  <c r="X574" i="5"/>
  <c r="W574" i="5"/>
  <c r="V574" i="5"/>
  <c r="U574" i="5"/>
  <c r="T574" i="5"/>
  <c r="S574" i="5"/>
  <c r="R574" i="5"/>
  <c r="Q574" i="5"/>
  <c r="P574" i="5"/>
  <c r="O574" i="5"/>
  <c r="N574" i="5"/>
  <c r="M574" i="5"/>
  <c r="L574" i="5"/>
  <c r="K574" i="5"/>
  <c r="J574" i="5"/>
  <c r="I574" i="5"/>
  <c r="H574" i="5"/>
  <c r="G574" i="5"/>
  <c r="CA573" i="5"/>
  <c r="BZ573" i="5"/>
  <c r="BX573" i="5"/>
  <c r="BW573" i="5"/>
  <c r="BV573" i="5"/>
  <c r="BU573" i="5"/>
  <c r="BT573" i="5"/>
  <c r="BS573" i="5"/>
  <c r="BR573" i="5"/>
  <c r="BQ573" i="5"/>
  <c r="BP573" i="5"/>
  <c r="BO573" i="5"/>
  <c r="BN573" i="5"/>
  <c r="BM573" i="5"/>
  <c r="BL573" i="5"/>
  <c r="BK573" i="5"/>
  <c r="BJ573" i="5"/>
  <c r="BI573" i="5"/>
  <c r="BH573" i="5"/>
  <c r="BG573" i="5"/>
  <c r="BF573" i="5"/>
  <c r="BE573" i="5"/>
  <c r="BD573" i="5"/>
  <c r="BC573" i="5"/>
  <c r="BB573" i="5"/>
  <c r="BA573" i="5"/>
  <c r="AZ573" i="5"/>
  <c r="AY573" i="5"/>
  <c r="AX573" i="5"/>
  <c r="AW573" i="5"/>
  <c r="AV573" i="5"/>
  <c r="AU573" i="5"/>
  <c r="AT573" i="5"/>
  <c r="AS573" i="5"/>
  <c r="AR573" i="5"/>
  <c r="AQ573" i="5"/>
  <c r="AP573" i="5"/>
  <c r="AO573" i="5"/>
  <c r="AN573" i="5"/>
  <c r="AM573" i="5"/>
  <c r="AL573" i="5"/>
  <c r="AK573" i="5"/>
  <c r="AJ573" i="5"/>
  <c r="AI573" i="5"/>
  <c r="AH573" i="5"/>
  <c r="AG573" i="5"/>
  <c r="AF573" i="5"/>
  <c r="AE573" i="5"/>
  <c r="AD573" i="5"/>
  <c r="AC573" i="5"/>
  <c r="AB573" i="5"/>
  <c r="AA573" i="5"/>
  <c r="Z573" i="5"/>
  <c r="Y573" i="5"/>
  <c r="X573" i="5"/>
  <c r="W573" i="5"/>
  <c r="V573" i="5"/>
  <c r="U573" i="5"/>
  <c r="T573" i="5"/>
  <c r="S573" i="5"/>
  <c r="R573" i="5"/>
  <c r="Q573" i="5"/>
  <c r="P573" i="5"/>
  <c r="O573" i="5"/>
  <c r="N573" i="5"/>
  <c r="M573" i="5"/>
  <c r="L573" i="5"/>
  <c r="K573" i="5"/>
  <c r="J573" i="5"/>
  <c r="I573" i="5"/>
  <c r="H573" i="5"/>
  <c r="G573" i="5"/>
  <c r="CA572" i="5"/>
  <c r="BZ572" i="5"/>
  <c r="BX572" i="5"/>
  <c r="BW572" i="5"/>
  <c r="BV572" i="5"/>
  <c r="BU572" i="5"/>
  <c r="BT572" i="5"/>
  <c r="BS572" i="5"/>
  <c r="BR572" i="5"/>
  <c r="BQ572" i="5"/>
  <c r="BP572" i="5"/>
  <c r="BO572" i="5"/>
  <c r="BN572" i="5"/>
  <c r="BM572" i="5"/>
  <c r="BL572" i="5"/>
  <c r="BK572" i="5"/>
  <c r="BJ572" i="5"/>
  <c r="BI572" i="5"/>
  <c r="BH572" i="5"/>
  <c r="BG572" i="5"/>
  <c r="BF572" i="5"/>
  <c r="BE572" i="5"/>
  <c r="BD572" i="5"/>
  <c r="BC572" i="5"/>
  <c r="BB572" i="5"/>
  <c r="BA572" i="5"/>
  <c r="AZ572" i="5"/>
  <c r="AY572" i="5"/>
  <c r="AX572" i="5"/>
  <c r="AW572" i="5"/>
  <c r="AV572" i="5"/>
  <c r="AU572" i="5"/>
  <c r="AT572" i="5"/>
  <c r="AS572" i="5"/>
  <c r="AR572" i="5"/>
  <c r="AQ572" i="5"/>
  <c r="AP572" i="5"/>
  <c r="AO572" i="5"/>
  <c r="AN572" i="5"/>
  <c r="AM572" i="5"/>
  <c r="AL572" i="5"/>
  <c r="AK572" i="5"/>
  <c r="AJ572" i="5"/>
  <c r="AI572" i="5"/>
  <c r="AH572" i="5"/>
  <c r="AG572" i="5"/>
  <c r="AF572" i="5"/>
  <c r="AE572" i="5"/>
  <c r="AD572" i="5"/>
  <c r="AC572" i="5"/>
  <c r="AB572" i="5"/>
  <c r="AA572" i="5"/>
  <c r="Z572" i="5"/>
  <c r="Y572" i="5"/>
  <c r="X572" i="5"/>
  <c r="W572" i="5"/>
  <c r="V572" i="5"/>
  <c r="U572" i="5"/>
  <c r="T572" i="5"/>
  <c r="S572" i="5"/>
  <c r="R572" i="5"/>
  <c r="Q572" i="5"/>
  <c r="P572" i="5"/>
  <c r="O572" i="5"/>
  <c r="N572" i="5"/>
  <c r="M572" i="5"/>
  <c r="L572" i="5"/>
  <c r="K572" i="5"/>
  <c r="J572" i="5"/>
  <c r="I572" i="5"/>
  <c r="H572" i="5"/>
  <c r="G572" i="5"/>
  <c r="CA571" i="5"/>
  <c r="BZ571" i="5"/>
  <c r="BX571" i="5"/>
  <c r="BW571" i="5"/>
  <c r="BV571" i="5"/>
  <c r="BU571" i="5"/>
  <c r="BT571" i="5"/>
  <c r="BS571" i="5"/>
  <c r="BR571" i="5"/>
  <c r="BQ571" i="5"/>
  <c r="BP571" i="5"/>
  <c r="BO571" i="5"/>
  <c r="BN571" i="5"/>
  <c r="BM571" i="5"/>
  <c r="BL571" i="5"/>
  <c r="BK571" i="5"/>
  <c r="BJ571" i="5"/>
  <c r="BI571" i="5"/>
  <c r="BH571" i="5"/>
  <c r="BG571" i="5"/>
  <c r="BF571" i="5"/>
  <c r="BE571" i="5"/>
  <c r="BD571" i="5"/>
  <c r="BC571" i="5"/>
  <c r="BB571" i="5"/>
  <c r="BA571" i="5"/>
  <c r="AZ571" i="5"/>
  <c r="AY571" i="5"/>
  <c r="AX571" i="5"/>
  <c r="AW571" i="5"/>
  <c r="AV571" i="5"/>
  <c r="AU571" i="5"/>
  <c r="AT571" i="5"/>
  <c r="AS571" i="5"/>
  <c r="AR571" i="5"/>
  <c r="AQ571" i="5"/>
  <c r="AP571" i="5"/>
  <c r="AO571" i="5"/>
  <c r="AN571" i="5"/>
  <c r="AM571" i="5"/>
  <c r="AL571" i="5"/>
  <c r="AK571" i="5"/>
  <c r="AJ571" i="5"/>
  <c r="AI571" i="5"/>
  <c r="AH571" i="5"/>
  <c r="AG571" i="5"/>
  <c r="AF571" i="5"/>
  <c r="AE571" i="5"/>
  <c r="AD571" i="5"/>
  <c r="AC571" i="5"/>
  <c r="AB571" i="5"/>
  <c r="AA571" i="5"/>
  <c r="Z571" i="5"/>
  <c r="Y571" i="5"/>
  <c r="X571" i="5"/>
  <c r="W571" i="5"/>
  <c r="V571" i="5"/>
  <c r="U571" i="5"/>
  <c r="T571" i="5"/>
  <c r="S571" i="5"/>
  <c r="R571" i="5"/>
  <c r="Q571" i="5"/>
  <c r="P571" i="5"/>
  <c r="O571" i="5"/>
  <c r="N571" i="5"/>
  <c r="M571" i="5"/>
  <c r="L571" i="5"/>
  <c r="K571" i="5"/>
  <c r="J571" i="5"/>
  <c r="I571" i="5"/>
  <c r="H571" i="5"/>
  <c r="G571" i="5"/>
  <c r="CA570" i="5"/>
  <c r="BZ570" i="5"/>
  <c r="BX570" i="5"/>
  <c r="BW570" i="5"/>
  <c r="BV570" i="5"/>
  <c r="BU570" i="5"/>
  <c r="BT570" i="5"/>
  <c r="BS570" i="5"/>
  <c r="BR570" i="5"/>
  <c r="BQ570" i="5"/>
  <c r="BP570" i="5"/>
  <c r="BO570" i="5"/>
  <c r="BN570" i="5"/>
  <c r="BM570" i="5"/>
  <c r="BL570" i="5"/>
  <c r="BK570" i="5"/>
  <c r="BJ570" i="5"/>
  <c r="BI570" i="5"/>
  <c r="BH570" i="5"/>
  <c r="BG570" i="5"/>
  <c r="BF570" i="5"/>
  <c r="BE570" i="5"/>
  <c r="BD570" i="5"/>
  <c r="BC570" i="5"/>
  <c r="BB570" i="5"/>
  <c r="BA570" i="5"/>
  <c r="AZ570" i="5"/>
  <c r="AY570" i="5"/>
  <c r="AX570" i="5"/>
  <c r="AW570" i="5"/>
  <c r="AV570" i="5"/>
  <c r="AU570" i="5"/>
  <c r="AT570" i="5"/>
  <c r="AS570" i="5"/>
  <c r="AR570" i="5"/>
  <c r="AQ570" i="5"/>
  <c r="AP570" i="5"/>
  <c r="AO570" i="5"/>
  <c r="AN570" i="5"/>
  <c r="AM570" i="5"/>
  <c r="AL570" i="5"/>
  <c r="AK570" i="5"/>
  <c r="AJ570" i="5"/>
  <c r="AI570" i="5"/>
  <c r="AH570" i="5"/>
  <c r="AG570" i="5"/>
  <c r="AF570" i="5"/>
  <c r="AE570" i="5"/>
  <c r="AD570" i="5"/>
  <c r="AC570" i="5"/>
  <c r="AB570" i="5"/>
  <c r="AA570" i="5"/>
  <c r="Z570" i="5"/>
  <c r="Y570" i="5"/>
  <c r="X570" i="5"/>
  <c r="W570" i="5"/>
  <c r="V570" i="5"/>
  <c r="U570" i="5"/>
  <c r="T570" i="5"/>
  <c r="S570" i="5"/>
  <c r="R570" i="5"/>
  <c r="Q570" i="5"/>
  <c r="P570" i="5"/>
  <c r="O570" i="5"/>
  <c r="N570" i="5"/>
  <c r="M570" i="5"/>
  <c r="L570" i="5"/>
  <c r="K570" i="5"/>
  <c r="J570" i="5"/>
  <c r="I570" i="5"/>
  <c r="H570" i="5"/>
  <c r="G570" i="5"/>
  <c r="CA569" i="5"/>
  <c r="BZ569" i="5"/>
  <c r="BX569" i="5"/>
  <c r="BW569" i="5"/>
  <c r="BV569" i="5"/>
  <c r="BU569" i="5"/>
  <c r="BT569" i="5"/>
  <c r="BS569" i="5"/>
  <c r="BR569" i="5"/>
  <c r="BQ569" i="5"/>
  <c r="BP569" i="5"/>
  <c r="BO569" i="5"/>
  <c r="BN569" i="5"/>
  <c r="BM569" i="5"/>
  <c r="BL569" i="5"/>
  <c r="BK569" i="5"/>
  <c r="BJ569" i="5"/>
  <c r="BI569" i="5"/>
  <c r="BH569" i="5"/>
  <c r="BG569" i="5"/>
  <c r="BF569" i="5"/>
  <c r="BE569" i="5"/>
  <c r="BD569" i="5"/>
  <c r="BC569" i="5"/>
  <c r="BB569" i="5"/>
  <c r="BA569" i="5"/>
  <c r="AZ569" i="5"/>
  <c r="AY569" i="5"/>
  <c r="AX569" i="5"/>
  <c r="AW569" i="5"/>
  <c r="AV569" i="5"/>
  <c r="AU569" i="5"/>
  <c r="AT569" i="5"/>
  <c r="AS569" i="5"/>
  <c r="AR569" i="5"/>
  <c r="AQ569" i="5"/>
  <c r="AP569" i="5"/>
  <c r="AO569" i="5"/>
  <c r="AN569" i="5"/>
  <c r="AM569" i="5"/>
  <c r="AL569" i="5"/>
  <c r="AK569" i="5"/>
  <c r="AJ569" i="5"/>
  <c r="AI569" i="5"/>
  <c r="AH569" i="5"/>
  <c r="AG569" i="5"/>
  <c r="AF569" i="5"/>
  <c r="AE569" i="5"/>
  <c r="AD569" i="5"/>
  <c r="AC569" i="5"/>
  <c r="AB569" i="5"/>
  <c r="AA569" i="5"/>
  <c r="Z569" i="5"/>
  <c r="Y569" i="5"/>
  <c r="X569" i="5"/>
  <c r="W569" i="5"/>
  <c r="V569" i="5"/>
  <c r="U569" i="5"/>
  <c r="T569" i="5"/>
  <c r="S569" i="5"/>
  <c r="R569" i="5"/>
  <c r="Q569" i="5"/>
  <c r="P569" i="5"/>
  <c r="O569" i="5"/>
  <c r="N569" i="5"/>
  <c r="M569" i="5"/>
  <c r="L569" i="5"/>
  <c r="K569" i="5"/>
  <c r="J569" i="5"/>
  <c r="I569" i="5"/>
  <c r="H569" i="5"/>
  <c r="G569" i="5"/>
  <c r="CA568" i="5"/>
  <c r="BZ568" i="5"/>
  <c r="BX568" i="5"/>
  <c r="BW568" i="5"/>
  <c r="BV568" i="5"/>
  <c r="BU568" i="5"/>
  <c r="BT568" i="5"/>
  <c r="BS568" i="5"/>
  <c r="BR568" i="5"/>
  <c r="BQ568" i="5"/>
  <c r="BP568" i="5"/>
  <c r="BO568" i="5"/>
  <c r="BN568" i="5"/>
  <c r="BM568" i="5"/>
  <c r="BL568" i="5"/>
  <c r="BK568" i="5"/>
  <c r="BJ568" i="5"/>
  <c r="BI568" i="5"/>
  <c r="BH568" i="5"/>
  <c r="BG568" i="5"/>
  <c r="BF568" i="5"/>
  <c r="BE568" i="5"/>
  <c r="BD568" i="5"/>
  <c r="BC568" i="5"/>
  <c r="BB568" i="5"/>
  <c r="BA568" i="5"/>
  <c r="AZ568" i="5"/>
  <c r="AY568" i="5"/>
  <c r="AX568" i="5"/>
  <c r="AW568" i="5"/>
  <c r="AV568" i="5"/>
  <c r="AU568" i="5"/>
  <c r="AT568" i="5"/>
  <c r="AS568" i="5"/>
  <c r="AR568" i="5"/>
  <c r="AQ568" i="5"/>
  <c r="AP568" i="5"/>
  <c r="AO568" i="5"/>
  <c r="AN568" i="5"/>
  <c r="AM568" i="5"/>
  <c r="AL568" i="5"/>
  <c r="AK568" i="5"/>
  <c r="AJ568" i="5"/>
  <c r="AI568" i="5"/>
  <c r="AH568" i="5"/>
  <c r="AG568" i="5"/>
  <c r="AF568" i="5"/>
  <c r="AE568" i="5"/>
  <c r="AD568" i="5"/>
  <c r="AC568" i="5"/>
  <c r="AB568" i="5"/>
  <c r="AA568" i="5"/>
  <c r="Z568" i="5"/>
  <c r="Y568" i="5"/>
  <c r="X568" i="5"/>
  <c r="W568" i="5"/>
  <c r="V568" i="5"/>
  <c r="U568" i="5"/>
  <c r="T568" i="5"/>
  <c r="S568" i="5"/>
  <c r="R568" i="5"/>
  <c r="Q568" i="5"/>
  <c r="P568" i="5"/>
  <c r="O568" i="5"/>
  <c r="N568" i="5"/>
  <c r="M568" i="5"/>
  <c r="L568" i="5"/>
  <c r="K568" i="5"/>
  <c r="J568" i="5"/>
  <c r="I568" i="5"/>
  <c r="H568" i="5"/>
  <c r="G568" i="5"/>
  <c r="CA567" i="5"/>
  <c r="BZ567" i="5"/>
  <c r="BX567" i="5"/>
  <c r="BW567" i="5"/>
  <c r="BV567" i="5"/>
  <c r="BU567" i="5"/>
  <c r="BT567" i="5"/>
  <c r="BS567" i="5"/>
  <c r="BR567" i="5"/>
  <c r="BQ567" i="5"/>
  <c r="BP567" i="5"/>
  <c r="BO567" i="5"/>
  <c r="BN567" i="5"/>
  <c r="BM567" i="5"/>
  <c r="BL567" i="5"/>
  <c r="BK567" i="5"/>
  <c r="BJ567" i="5"/>
  <c r="BI567" i="5"/>
  <c r="BH567" i="5"/>
  <c r="BG567" i="5"/>
  <c r="BF567" i="5"/>
  <c r="BE567" i="5"/>
  <c r="BD567" i="5"/>
  <c r="BC567" i="5"/>
  <c r="BB567" i="5"/>
  <c r="BA567" i="5"/>
  <c r="AZ567" i="5"/>
  <c r="AY567" i="5"/>
  <c r="AX567" i="5"/>
  <c r="AW567" i="5"/>
  <c r="AV567" i="5"/>
  <c r="AU567" i="5"/>
  <c r="AT567" i="5"/>
  <c r="AS567" i="5"/>
  <c r="AR567" i="5"/>
  <c r="AQ567" i="5"/>
  <c r="AP567" i="5"/>
  <c r="AO567" i="5"/>
  <c r="AN567" i="5"/>
  <c r="AM567" i="5"/>
  <c r="AL567" i="5"/>
  <c r="AK567" i="5"/>
  <c r="AJ567" i="5"/>
  <c r="AI567" i="5"/>
  <c r="AH567" i="5"/>
  <c r="AG567" i="5"/>
  <c r="AF567" i="5"/>
  <c r="AE567" i="5"/>
  <c r="AD567" i="5"/>
  <c r="AC567" i="5"/>
  <c r="AB567" i="5"/>
  <c r="AA567" i="5"/>
  <c r="Z567" i="5"/>
  <c r="Y567" i="5"/>
  <c r="X567" i="5"/>
  <c r="W567" i="5"/>
  <c r="V567" i="5"/>
  <c r="U567" i="5"/>
  <c r="T567" i="5"/>
  <c r="S567" i="5"/>
  <c r="R567" i="5"/>
  <c r="Q567" i="5"/>
  <c r="P567" i="5"/>
  <c r="O567" i="5"/>
  <c r="N567" i="5"/>
  <c r="M567" i="5"/>
  <c r="L567" i="5"/>
  <c r="K567" i="5"/>
  <c r="J567" i="5"/>
  <c r="I567" i="5"/>
  <c r="H567" i="5"/>
  <c r="G567" i="5"/>
  <c r="CA566" i="5"/>
  <c r="BZ566" i="5"/>
  <c r="BX566" i="5"/>
  <c r="BW566" i="5"/>
  <c r="BV566" i="5"/>
  <c r="BU566" i="5"/>
  <c r="BT566" i="5"/>
  <c r="BS566" i="5"/>
  <c r="BR566" i="5"/>
  <c r="BQ566" i="5"/>
  <c r="BP566" i="5"/>
  <c r="BO566" i="5"/>
  <c r="BN566" i="5"/>
  <c r="BM566" i="5"/>
  <c r="BL566" i="5"/>
  <c r="BK566" i="5"/>
  <c r="BJ566" i="5"/>
  <c r="BI566" i="5"/>
  <c r="BH566" i="5"/>
  <c r="BG566" i="5"/>
  <c r="BF566" i="5"/>
  <c r="BE566" i="5"/>
  <c r="BD566" i="5"/>
  <c r="BC566" i="5"/>
  <c r="BB566" i="5"/>
  <c r="BA566" i="5"/>
  <c r="AZ566" i="5"/>
  <c r="AY566" i="5"/>
  <c r="AX566" i="5"/>
  <c r="AW566" i="5"/>
  <c r="AV566" i="5"/>
  <c r="AU566" i="5"/>
  <c r="AT566" i="5"/>
  <c r="AS566" i="5"/>
  <c r="AR566" i="5"/>
  <c r="AQ566" i="5"/>
  <c r="AP566" i="5"/>
  <c r="AO566" i="5"/>
  <c r="AN566" i="5"/>
  <c r="AM566" i="5"/>
  <c r="AL566" i="5"/>
  <c r="AK566" i="5"/>
  <c r="AJ566" i="5"/>
  <c r="AI566" i="5"/>
  <c r="AH566" i="5"/>
  <c r="AG566" i="5"/>
  <c r="AF566" i="5"/>
  <c r="AE566" i="5"/>
  <c r="AD566" i="5"/>
  <c r="AC566" i="5"/>
  <c r="AB566" i="5"/>
  <c r="AA566" i="5"/>
  <c r="Z566" i="5"/>
  <c r="Y566" i="5"/>
  <c r="X566" i="5"/>
  <c r="W566" i="5"/>
  <c r="V566" i="5"/>
  <c r="U566" i="5"/>
  <c r="T566" i="5"/>
  <c r="S566" i="5"/>
  <c r="R566" i="5"/>
  <c r="Q566" i="5"/>
  <c r="P566" i="5"/>
  <c r="O566" i="5"/>
  <c r="N566" i="5"/>
  <c r="M566" i="5"/>
  <c r="L566" i="5"/>
  <c r="K566" i="5"/>
  <c r="J566" i="5"/>
  <c r="I566" i="5"/>
  <c r="H566" i="5"/>
  <c r="G566" i="5"/>
  <c r="CA565" i="5"/>
  <c r="BZ565" i="5"/>
  <c r="BX565" i="5"/>
  <c r="BW565" i="5"/>
  <c r="BV565" i="5"/>
  <c r="BU565" i="5"/>
  <c r="BT565" i="5"/>
  <c r="BS565" i="5"/>
  <c r="BR565" i="5"/>
  <c r="BQ565" i="5"/>
  <c r="BP565" i="5"/>
  <c r="BO565" i="5"/>
  <c r="BN565" i="5"/>
  <c r="BM565" i="5"/>
  <c r="BL565" i="5"/>
  <c r="BK565" i="5"/>
  <c r="BJ565" i="5"/>
  <c r="BI565" i="5"/>
  <c r="BH565" i="5"/>
  <c r="BG565" i="5"/>
  <c r="BF565" i="5"/>
  <c r="BE565" i="5"/>
  <c r="BD565" i="5"/>
  <c r="BC565" i="5"/>
  <c r="BB565" i="5"/>
  <c r="BA565" i="5"/>
  <c r="AZ565" i="5"/>
  <c r="AY565" i="5"/>
  <c r="AX565" i="5"/>
  <c r="AW565" i="5"/>
  <c r="AV565" i="5"/>
  <c r="AU565" i="5"/>
  <c r="AT565" i="5"/>
  <c r="AS565" i="5"/>
  <c r="AR565" i="5"/>
  <c r="AQ565" i="5"/>
  <c r="AP565" i="5"/>
  <c r="AO565" i="5"/>
  <c r="AN565" i="5"/>
  <c r="AM565" i="5"/>
  <c r="AL565" i="5"/>
  <c r="AK565" i="5"/>
  <c r="AJ565" i="5"/>
  <c r="AI565" i="5"/>
  <c r="AH565" i="5"/>
  <c r="AG565" i="5"/>
  <c r="AF565" i="5"/>
  <c r="AE565" i="5"/>
  <c r="AD565" i="5"/>
  <c r="AC565" i="5"/>
  <c r="AB565" i="5"/>
  <c r="AA565" i="5"/>
  <c r="Z565" i="5"/>
  <c r="Y565" i="5"/>
  <c r="X565" i="5"/>
  <c r="W565" i="5"/>
  <c r="V565" i="5"/>
  <c r="U565" i="5"/>
  <c r="T565" i="5"/>
  <c r="S565" i="5"/>
  <c r="R565" i="5"/>
  <c r="Q565" i="5"/>
  <c r="P565" i="5"/>
  <c r="O565" i="5"/>
  <c r="N565" i="5"/>
  <c r="M565" i="5"/>
  <c r="L565" i="5"/>
  <c r="K565" i="5"/>
  <c r="J565" i="5"/>
  <c r="I565" i="5"/>
  <c r="H565" i="5"/>
  <c r="G565" i="5"/>
  <c r="CA564" i="5"/>
  <c r="BZ564" i="5"/>
  <c r="BX564" i="5"/>
  <c r="BW564" i="5"/>
  <c r="BV564" i="5"/>
  <c r="BU564" i="5"/>
  <c r="BT564" i="5"/>
  <c r="BS564" i="5"/>
  <c r="BR564" i="5"/>
  <c r="BQ564" i="5"/>
  <c r="BP564" i="5"/>
  <c r="BO564" i="5"/>
  <c r="BN564" i="5"/>
  <c r="BM564" i="5"/>
  <c r="BL564" i="5"/>
  <c r="BK564" i="5"/>
  <c r="BJ564" i="5"/>
  <c r="BI564" i="5"/>
  <c r="BH564" i="5"/>
  <c r="BG564" i="5"/>
  <c r="BF564" i="5"/>
  <c r="BE564" i="5"/>
  <c r="BD564" i="5"/>
  <c r="BC564" i="5"/>
  <c r="BB564" i="5"/>
  <c r="BA564" i="5"/>
  <c r="AZ564" i="5"/>
  <c r="AY564" i="5"/>
  <c r="AX564" i="5"/>
  <c r="AW564" i="5"/>
  <c r="AV564" i="5"/>
  <c r="AU564" i="5"/>
  <c r="AT564" i="5"/>
  <c r="AS564" i="5"/>
  <c r="AR564" i="5"/>
  <c r="AQ564" i="5"/>
  <c r="AP564" i="5"/>
  <c r="AO564" i="5"/>
  <c r="AN564" i="5"/>
  <c r="AM564" i="5"/>
  <c r="AL564" i="5"/>
  <c r="AK564" i="5"/>
  <c r="AJ564" i="5"/>
  <c r="AI564" i="5"/>
  <c r="AH564" i="5"/>
  <c r="AG564" i="5"/>
  <c r="AF564" i="5"/>
  <c r="AE564" i="5"/>
  <c r="AD564" i="5"/>
  <c r="AC564" i="5"/>
  <c r="AB564" i="5"/>
  <c r="AA564" i="5"/>
  <c r="Z564" i="5"/>
  <c r="Y564" i="5"/>
  <c r="X564" i="5"/>
  <c r="W564" i="5"/>
  <c r="V564" i="5"/>
  <c r="U564" i="5"/>
  <c r="T564" i="5"/>
  <c r="S564" i="5"/>
  <c r="R564" i="5"/>
  <c r="Q564" i="5"/>
  <c r="P564" i="5"/>
  <c r="O564" i="5"/>
  <c r="N564" i="5"/>
  <c r="M564" i="5"/>
  <c r="L564" i="5"/>
  <c r="K564" i="5"/>
  <c r="J564" i="5"/>
  <c r="I564" i="5"/>
  <c r="H564" i="5"/>
  <c r="G564" i="5"/>
  <c r="CA563" i="5"/>
  <c r="BZ563" i="5"/>
  <c r="BX563" i="5"/>
  <c r="BW563" i="5"/>
  <c r="BV563" i="5"/>
  <c r="BU563" i="5"/>
  <c r="BT563" i="5"/>
  <c r="BS563" i="5"/>
  <c r="BR563" i="5"/>
  <c r="BQ563" i="5"/>
  <c r="BP563" i="5"/>
  <c r="BO563" i="5"/>
  <c r="BN563" i="5"/>
  <c r="BM563" i="5"/>
  <c r="BL563" i="5"/>
  <c r="BK563" i="5"/>
  <c r="BJ563" i="5"/>
  <c r="BI563" i="5"/>
  <c r="BH563" i="5"/>
  <c r="BG563" i="5"/>
  <c r="BF563" i="5"/>
  <c r="BE563" i="5"/>
  <c r="BD563" i="5"/>
  <c r="BC563" i="5"/>
  <c r="BB563" i="5"/>
  <c r="BA563" i="5"/>
  <c r="AZ563" i="5"/>
  <c r="AY563" i="5"/>
  <c r="AX563" i="5"/>
  <c r="AW563" i="5"/>
  <c r="AV563" i="5"/>
  <c r="AU563" i="5"/>
  <c r="AT563" i="5"/>
  <c r="AS563" i="5"/>
  <c r="AR563" i="5"/>
  <c r="AQ563" i="5"/>
  <c r="AP563" i="5"/>
  <c r="AO563" i="5"/>
  <c r="AN563" i="5"/>
  <c r="AM563" i="5"/>
  <c r="AL563" i="5"/>
  <c r="AK563" i="5"/>
  <c r="AJ563" i="5"/>
  <c r="AI563" i="5"/>
  <c r="AH563" i="5"/>
  <c r="AG563" i="5"/>
  <c r="AF563" i="5"/>
  <c r="AE563" i="5"/>
  <c r="AD563" i="5"/>
  <c r="AC563" i="5"/>
  <c r="AB563" i="5"/>
  <c r="AA563" i="5"/>
  <c r="Z563" i="5"/>
  <c r="Y563" i="5"/>
  <c r="X563" i="5"/>
  <c r="W563" i="5"/>
  <c r="V563" i="5"/>
  <c r="U563" i="5"/>
  <c r="T563" i="5"/>
  <c r="S563" i="5"/>
  <c r="R563" i="5"/>
  <c r="Q563" i="5"/>
  <c r="P563" i="5"/>
  <c r="O563" i="5"/>
  <c r="N563" i="5"/>
  <c r="M563" i="5"/>
  <c r="L563" i="5"/>
  <c r="K563" i="5"/>
  <c r="J563" i="5"/>
  <c r="I563" i="5"/>
  <c r="H563" i="5"/>
  <c r="G563" i="5"/>
  <c r="CA562" i="5"/>
  <c r="BZ562" i="5"/>
  <c r="BX562" i="5"/>
  <c r="BW562" i="5"/>
  <c r="BV562" i="5"/>
  <c r="BU562" i="5"/>
  <c r="BT562" i="5"/>
  <c r="BS562" i="5"/>
  <c r="BR562" i="5"/>
  <c r="BQ562" i="5"/>
  <c r="BP562" i="5"/>
  <c r="BO562" i="5"/>
  <c r="BN562" i="5"/>
  <c r="BM562" i="5"/>
  <c r="BL562" i="5"/>
  <c r="BK562" i="5"/>
  <c r="BJ562" i="5"/>
  <c r="BI562" i="5"/>
  <c r="BH562" i="5"/>
  <c r="BG562" i="5"/>
  <c r="BF562" i="5"/>
  <c r="BE562" i="5"/>
  <c r="BD562" i="5"/>
  <c r="BC562" i="5"/>
  <c r="BB562" i="5"/>
  <c r="BA562" i="5"/>
  <c r="AZ562" i="5"/>
  <c r="AY562" i="5"/>
  <c r="AX562" i="5"/>
  <c r="AW562" i="5"/>
  <c r="AV562" i="5"/>
  <c r="AU562" i="5"/>
  <c r="AT562" i="5"/>
  <c r="AS562" i="5"/>
  <c r="AR562" i="5"/>
  <c r="AQ562" i="5"/>
  <c r="AP562" i="5"/>
  <c r="AO562" i="5"/>
  <c r="AN562" i="5"/>
  <c r="AM562" i="5"/>
  <c r="AL562" i="5"/>
  <c r="AK562" i="5"/>
  <c r="AJ562" i="5"/>
  <c r="AI562" i="5"/>
  <c r="AH562" i="5"/>
  <c r="AG562" i="5"/>
  <c r="AF562" i="5"/>
  <c r="AE562" i="5"/>
  <c r="AD562" i="5"/>
  <c r="AC562" i="5"/>
  <c r="AB562" i="5"/>
  <c r="AA562" i="5"/>
  <c r="Z562" i="5"/>
  <c r="Y562" i="5"/>
  <c r="X562" i="5"/>
  <c r="W562" i="5"/>
  <c r="V562" i="5"/>
  <c r="U562" i="5"/>
  <c r="T562" i="5"/>
  <c r="S562" i="5"/>
  <c r="R562" i="5"/>
  <c r="Q562" i="5"/>
  <c r="P562" i="5"/>
  <c r="O562" i="5"/>
  <c r="N562" i="5"/>
  <c r="M562" i="5"/>
  <c r="L562" i="5"/>
  <c r="K562" i="5"/>
  <c r="J562" i="5"/>
  <c r="I562" i="5"/>
  <c r="H562" i="5"/>
  <c r="G562" i="5"/>
  <c r="CA561" i="5"/>
  <c r="BZ561" i="5"/>
  <c r="BX561" i="5"/>
  <c r="BW561" i="5"/>
  <c r="BV561" i="5"/>
  <c r="BU561" i="5"/>
  <c r="BT561" i="5"/>
  <c r="BS561" i="5"/>
  <c r="BR561" i="5"/>
  <c r="BQ561" i="5"/>
  <c r="BP561" i="5"/>
  <c r="BO561" i="5"/>
  <c r="BN561" i="5"/>
  <c r="BM561" i="5"/>
  <c r="BL561" i="5"/>
  <c r="BK561" i="5"/>
  <c r="BJ561" i="5"/>
  <c r="BI561" i="5"/>
  <c r="BH561" i="5"/>
  <c r="BG561" i="5"/>
  <c r="BF561" i="5"/>
  <c r="BE561" i="5"/>
  <c r="BD561" i="5"/>
  <c r="BC561" i="5"/>
  <c r="BB561" i="5"/>
  <c r="BA561" i="5"/>
  <c r="AZ561" i="5"/>
  <c r="AY561" i="5"/>
  <c r="AX561" i="5"/>
  <c r="AW561" i="5"/>
  <c r="AV561" i="5"/>
  <c r="AU561" i="5"/>
  <c r="AT561" i="5"/>
  <c r="AS561" i="5"/>
  <c r="AR561" i="5"/>
  <c r="AQ561" i="5"/>
  <c r="AP561" i="5"/>
  <c r="AO561" i="5"/>
  <c r="AN561" i="5"/>
  <c r="AM561" i="5"/>
  <c r="AL561" i="5"/>
  <c r="AK561" i="5"/>
  <c r="AJ561" i="5"/>
  <c r="AI561" i="5"/>
  <c r="AH561" i="5"/>
  <c r="AG561" i="5"/>
  <c r="AF561" i="5"/>
  <c r="AE561" i="5"/>
  <c r="AD561" i="5"/>
  <c r="AC561" i="5"/>
  <c r="AB561" i="5"/>
  <c r="AA561" i="5"/>
  <c r="Z561" i="5"/>
  <c r="Y561" i="5"/>
  <c r="X561" i="5"/>
  <c r="W561" i="5"/>
  <c r="V561" i="5"/>
  <c r="U561" i="5"/>
  <c r="T561" i="5"/>
  <c r="S561" i="5"/>
  <c r="R561" i="5"/>
  <c r="Q561" i="5"/>
  <c r="P561" i="5"/>
  <c r="O561" i="5"/>
  <c r="N561" i="5"/>
  <c r="M561" i="5"/>
  <c r="L561" i="5"/>
  <c r="K561" i="5"/>
  <c r="J561" i="5"/>
  <c r="I561" i="5"/>
  <c r="H561" i="5"/>
  <c r="G561" i="5"/>
  <c r="CA560" i="5"/>
  <c r="BZ560" i="5"/>
  <c r="BX560" i="5"/>
  <c r="BW560" i="5"/>
  <c r="BV560" i="5"/>
  <c r="BU560" i="5"/>
  <c r="BT560" i="5"/>
  <c r="BS560" i="5"/>
  <c r="BR560" i="5"/>
  <c r="BQ560" i="5"/>
  <c r="BP560" i="5"/>
  <c r="BO560" i="5"/>
  <c r="BN560" i="5"/>
  <c r="BM560" i="5"/>
  <c r="BL560" i="5"/>
  <c r="BK560" i="5"/>
  <c r="BJ560" i="5"/>
  <c r="BI560" i="5"/>
  <c r="BH560" i="5"/>
  <c r="BG560" i="5"/>
  <c r="BF560" i="5"/>
  <c r="BE560" i="5"/>
  <c r="BD560" i="5"/>
  <c r="BC560" i="5"/>
  <c r="BB560" i="5"/>
  <c r="BA560" i="5"/>
  <c r="AZ560" i="5"/>
  <c r="AY560" i="5"/>
  <c r="AX560" i="5"/>
  <c r="AW560" i="5"/>
  <c r="AV560" i="5"/>
  <c r="AU560" i="5"/>
  <c r="AT560" i="5"/>
  <c r="AS560" i="5"/>
  <c r="AR560" i="5"/>
  <c r="AQ560" i="5"/>
  <c r="AP560" i="5"/>
  <c r="AO560" i="5"/>
  <c r="AN560" i="5"/>
  <c r="AM560" i="5"/>
  <c r="AL560" i="5"/>
  <c r="AK560" i="5"/>
  <c r="AJ560" i="5"/>
  <c r="AI560" i="5"/>
  <c r="AH560" i="5"/>
  <c r="AG560" i="5"/>
  <c r="AF560" i="5"/>
  <c r="AE560" i="5"/>
  <c r="AD560" i="5"/>
  <c r="AC560" i="5"/>
  <c r="AB560" i="5"/>
  <c r="AA560" i="5"/>
  <c r="Z560" i="5"/>
  <c r="Y560" i="5"/>
  <c r="X560" i="5"/>
  <c r="W560" i="5"/>
  <c r="V560" i="5"/>
  <c r="U560" i="5"/>
  <c r="T560" i="5"/>
  <c r="S560" i="5"/>
  <c r="R560" i="5"/>
  <c r="Q560" i="5"/>
  <c r="P560" i="5"/>
  <c r="O560" i="5"/>
  <c r="N560" i="5"/>
  <c r="M560" i="5"/>
  <c r="L560" i="5"/>
  <c r="K560" i="5"/>
  <c r="J560" i="5"/>
  <c r="I560" i="5"/>
  <c r="H560" i="5"/>
  <c r="G560" i="5"/>
  <c r="BX559" i="5"/>
  <c r="BW559" i="5"/>
  <c r="BV559" i="5"/>
  <c r="BU559" i="5"/>
  <c r="BS559" i="5"/>
  <c r="BR559" i="5"/>
  <c r="BQ559" i="5"/>
  <c r="BP559" i="5"/>
  <c r="BO559" i="5"/>
  <c r="BN559" i="5"/>
  <c r="BM559" i="5"/>
  <c r="BL559" i="5"/>
  <c r="BK559" i="5"/>
  <c r="BJ559" i="5"/>
  <c r="BI559" i="5"/>
  <c r="BH559" i="5"/>
  <c r="BG559" i="5"/>
  <c r="BF559" i="5"/>
  <c r="BE559" i="5"/>
  <c r="BD559" i="5"/>
  <c r="BC559" i="5"/>
  <c r="BB559" i="5"/>
  <c r="BA559" i="5"/>
  <c r="AZ559" i="5"/>
  <c r="AY559" i="5"/>
  <c r="AX559" i="5"/>
  <c r="AW559" i="5"/>
  <c r="AV559" i="5"/>
  <c r="AU559" i="5"/>
  <c r="AT559" i="5"/>
  <c r="AS559" i="5"/>
  <c r="AR559" i="5"/>
  <c r="AQ559" i="5"/>
  <c r="AP559" i="5"/>
  <c r="AO559" i="5"/>
  <c r="AN559" i="5"/>
  <c r="AM559" i="5"/>
  <c r="AL559" i="5"/>
  <c r="AK559" i="5"/>
  <c r="AJ559" i="5"/>
  <c r="AI559" i="5"/>
  <c r="AH559" i="5"/>
  <c r="AG559" i="5"/>
  <c r="AF559" i="5"/>
  <c r="AE559" i="5"/>
  <c r="AD559" i="5"/>
  <c r="AC559" i="5"/>
  <c r="AB559" i="5"/>
  <c r="AA559" i="5"/>
  <c r="Z559" i="5"/>
  <c r="Y559" i="5"/>
  <c r="X559" i="5"/>
  <c r="W559" i="5"/>
  <c r="V559" i="5"/>
  <c r="U559" i="5"/>
  <c r="T559" i="5"/>
  <c r="S559" i="5"/>
  <c r="R559" i="5"/>
  <c r="Q559" i="5"/>
  <c r="P559" i="5"/>
  <c r="O559" i="5"/>
  <c r="N559" i="5"/>
  <c r="M559" i="5"/>
  <c r="L559" i="5"/>
  <c r="K559" i="5"/>
  <c r="J559" i="5"/>
  <c r="I559" i="5"/>
  <c r="H559" i="5"/>
  <c r="G559" i="5"/>
  <c r="BX558" i="5"/>
  <c r="BW558" i="5"/>
  <c r="BV558" i="5"/>
  <c r="BU558" i="5"/>
  <c r="BS558" i="5"/>
  <c r="BR558" i="5"/>
  <c r="BQ558" i="5"/>
  <c r="BP558" i="5"/>
  <c r="BO558" i="5"/>
  <c r="BN558" i="5"/>
  <c r="BM558" i="5"/>
  <c r="BL558" i="5"/>
  <c r="BK558" i="5"/>
  <c r="BJ558" i="5"/>
  <c r="BI558" i="5"/>
  <c r="BH558" i="5"/>
  <c r="BG558" i="5"/>
  <c r="BF558" i="5"/>
  <c r="BE558" i="5"/>
  <c r="BD558" i="5"/>
  <c r="BC558" i="5"/>
  <c r="BB558" i="5"/>
  <c r="BA558" i="5"/>
  <c r="AZ558" i="5"/>
  <c r="AY558" i="5"/>
  <c r="AX558" i="5"/>
  <c r="AW558" i="5"/>
  <c r="AV558" i="5"/>
  <c r="AU558" i="5"/>
  <c r="AT558" i="5"/>
  <c r="AS558" i="5"/>
  <c r="AR558" i="5"/>
  <c r="AQ558" i="5"/>
  <c r="AP558" i="5"/>
  <c r="AO558" i="5"/>
  <c r="AN558" i="5"/>
  <c r="AM558" i="5"/>
  <c r="AL558" i="5"/>
  <c r="AK558" i="5"/>
  <c r="AJ558" i="5"/>
  <c r="AI558" i="5"/>
  <c r="AH558" i="5"/>
  <c r="AG558" i="5"/>
  <c r="AF558" i="5"/>
  <c r="AE558" i="5"/>
  <c r="AD558" i="5"/>
  <c r="AC558" i="5"/>
  <c r="AB558" i="5"/>
  <c r="AA558" i="5"/>
  <c r="Z558" i="5"/>
  <c r="Y558" i="5"/>
  <c r="X558" i="5"/>
  <c r="W558" i="5"/>
  <c r="V558" i="5"/>
  <c r="U558" i="5"/>
  <c r="T558" i="5"/>
  <c r="S558" i="5"/>
  <c r="R558" i="5"/>
  <c r="Q558" i="5"/>
  <c r="P558" i="5"/>
  <c r="O558" i="5"/>
  <c r="N558" i="5"/>
  <c r="M558" i="5"/>
  <c r="L558" i="5"/>
  <c r="K558" i="5"/>
  <c r="J558" i="5"/>
  <c r="I558" i="5"/>
  <c r="H558" i="5"/>
  <c r="G558" i="5"/>
  <c r="BX557" i="5"/>
  <c r="BW557" i="5"/>
  <c r="BV557" i="5"/>
  <c r="BU557" i="5"/>
  <c r="BS557" i="5"/>
  <c r="BR557" i="5"/>
  <c r="BQ557" i="5"/>
  <c r="BP557" i="5"/>
  <c r="BO557" i="5"/>
  <c r="BN557" i="5"/>
  <c r="BM557" i="5"/>
  <c r="BL557" i="5"/>
  <c r="BK557" i="5"/>
  <c r="BJ557" i="5"/>
  <c r="BI557" i="5"/>
  <c r="BH557" i="5"/>
  <c r="BG557" i="5"/>
  <c r="BF557" i="5"/>
  <c r="BE557" i="5"/>
  <c r="BD557" i="5"/>
  <c r="BC557" i="5"/>
  <c r="BB557" i="5"/>
  <c r="BA557" i="5"/>
  <c r="AZ557" i="5"/>
  <c r="AY557" i="5"/>
  <c r="AX557" i="5"/>
  <c r="AW557" i="5"/>
  <c r="AV557" i="5"/>
  <c r="AU557" i="5"/>
  <c r="AT557" i="5"/>
  <c r="AS557" i="5"/>
  <c r="AR557" i="5"/>
  <c r="AQ557" i="5"/>
  <c r="AP557" i="5"/>
  <c r="AO557" i="5"/>
  <c r="AN557" i="5"/>
  <c r="AM557" i="5"/>
  <c r="AL557" i="5"/>
  <c r="AK557" i="5"/>
  <c r="AJ557" i="5"/>
  <c r="AI557" i="5"/>
  <c r="AH557" i="5"/>
  <c r="AG557" i="5"/>
  <c r="AF557" i="5"/>
  <c r="AE557" i="5"/>
  <c r="AD557" i="5"/>
  <c r="AC557" i="5"/>
  <c r="AB557" i="5"/>
  <c r="AA557" i="5"/>
  <c r="Z557" i="5"/>
  <c r="Y557" i="5"/>
  <c r="X557" i="5"/>
  <c r="W557" i="5"/>
  <c r="V557" i="5"/>
  <c r="U557" i="5"/>
  <c r="T557" i="5"/>
  <c r="S557" i="5"/>
  <c r="R557" i="5"/>
  <c r="Q557" i="5"/>
  <c r="P557" i="5"/>
  <c r="O557" i="5"/>
  <c r="N557" i="5"/>
  <c r="M557" i="5"/>
  <c r="L557" i="5"/>
  <c r="K557" i="5"/>
  <c r="J557" i="5"/>
  <c r="I557" i="5"/>
  <c r="H557" i="5"/>
  <c r="G557" i="5"/>
  <c r="BX556" i="5"/>
  <c r="BW556" i="5"/>
  <c r="BV556" i="5"/>
  <c r="BU556" i="5"/>
  <c r="BS556" i="5"/>
  <c r="BR556" i="5"/>
  <c r="BQ556" i="5"/>
  <c r="BP556" i="5"/>
  <c r="BN556" i="5"/>
  <c r="BM556" i="5"/>
  <c r="BL556" i="5"/>
  <c r="BK556" i="5"/>
  <c r="BI556" i="5"/>
  <c r="BH556" i="5"/>
  <c r="BG556" i="5"/>
  <c r="BF556" i="5"/>
  <c r="BD556" i="5"/>
  <c r="BC556" i="5"/>
  <c r="BB556" i="5"/>
  <c r="BA556" i="5"/>
  <c r="AY556" i="5"/>
  <c r="AX556" i="5"/>
  <c r="AW556" i="5"/>
  <c r="AV556" i="5"/>
  <c r="AT556" i="5"/>
  <c r="AS556" i="5"/>
  <c r="AR556" i="5"/>
  <c r="AQ556" i="5"/>
  <c r="AO556" i="5"/>
  <c r="AN556" i="5"/>
  <c r="AM556" i="5"/>
  <c r="AL556" i="5"/>
  <c r="AJ556" i="5"/>
  <c r="AI556" i="5"/>
  <c r="AH556" i="5"/>
  <c r="AG556" i="5"/>
  <c r="AE556" i="5"/>
  <c r="AD556" i="5"/>
  <c r="AC556" i="5"/>
  <c r="AB556" i="5"/>
  <c r="Z556" i="5"/>
  <c r="Y556" i="5"/>
  <c r="X556" i="5"/>
  <c r="W556" i="5"/>
  <c r="U556" i="5"/>
  <c r="T556" i="5"/>
  <c r="S556" i="5"/>
  <c r="R556" i="5"/>
  <c r="P556" i="5"/>
  <c r="O556" i="5"/>
  <c r="N556" i="5"/>
  <c r="M556" i="5"/>
  <c r="K556" i="5"/>
  <c r="J556" i="5"/>
  <c r="I556" i="5"/>
  <c r="H556" i="5"/>
  <c r="CA555" i="5"/>
  <c r="BZ555" i="5"/>
  <c r="BX555" i="5"/>
  <c r="BW555" i="5"/>
  <c r="BV555" i="5"/>
  <c r="BU555" i="5"/>
  <c r="BT555" i="5"/>
  <c r="BS555" i="5"/>
  <c r="BR555" i="5"/>
  <c r="BQ555" i="5"/>
  <c r="BP555" i="5"/>
  <c r="BO555" i="5"/>
  <c r="BN555" i="5"/>
  <c r="BM555" i="5"/>
  <c r="BL555" i="5"/>
  <c r="BK555" i="5"/>
  <c r="BJ555" i="5"/>
  <c r="BI555" i="5"/>
  <c r="BH555" i="5"/>
  <c r="BG555" i="5"/>
  <c r="BF555" i="5"/>
  <c r="BE555" i="5"/>
  <c r="BD555" i="5"/>
  <c r="BC555" i="5"/>
  <c r="BB555" i="5"/>
  <c r="BA555" i="5"/>
  <c r="AZ555" i="5"/>
  <c r="AY555" i="5"/>
  <c r="AX555" i="5"/>
  <c r="AW555" i="5"/>
  <c r="AV555" i="5"/>
  <c r="AU555" i="5"/>
  <c r="AT555" i="5"/>
  <c r="AS555" i="5"/>
  <c r="AR555" i="5"/>
  <c r="AQ555" i="5"/>
  <c r="AP555" i="5"/>
  <c r="AO555" i="5"/>
  <c r="AN555" i="5"/>
  <c r="AM555" i="5"/>
  <c r="AL555" i="5"/>
  <c r="AK555" i="5"/>
  <c r="AJ555" i="5"/>
  <c r="AI555" i="5"/>
  <c r="AH555" i="5"/>
  <c r="AG555" i="5"/>
  <c r="AF555" i="5"/>
  <c r="AE555" i="5"/>
  <c r="AD555" i="5"/>
  <c r="AC555" i="5"/>
  <c r="AB555" i="5"/>
  <c r="AA555" i="5"/>
  <c r="Z555" i="5"/>
  <c r="Y555" i="5"/>
  <c r="X555" i="5"/>
  <c r="W555" i="5"/>
  <c r="V555" i="5"/>
  <c r="U555" i="5"/>
  <c r="T555" i="5"/>
  <c r="S555" i="5"/>
  <c r="R555" i="5"/>
  <c r="Q555" i="5"/>
  <c r="P555" i="5"/>
  <c r="O555" i="5"/>
  <c r="N555" i="5"/>
  <c r="M555" i="5"/>
  <c r="L555" i="5"/>
  <c r="K555" i="5"/>
  <c r="J555" i="5"/>
  <c r="I555" i="5"/>
  <c r="H555" i="5"/>
  <c r="G555" i="5"/>
  <c r="BX554" i="5"/>
  <c r="BW554" i="5"/>
  <c r="BV554" i="5"/>
  <c r="BU554" i="5"/>
  <c r="BS554" i="5"/>
  <c r="BR554" i="5"/>
  <c r="BQ554" i="5"/>
  <c r="BP554" i="5"/>
  <c r="BO554" i="5"/>
  <c r="BN554" i="5"/>
  <c r="BM554" i="5"/>
  <c r="BL554" i="5"/>
  <c r="BK554" i="5"/>
  <c r="BJ554" i="5"/>
  <c r="BI554" i="5"/>
  <c r="BH554" i="5"/>
  <c r="BG554" i="5"/>
  <c r="BF554" i="5"/>
  <c r="BE554" i="5"/>
  <c r="BD554" i="5"/>
  <c r="BC554" i="5"/>
  <c r="BB554" i="5"/>
  <c r="BA554" i="5"/>
  <c r="AZ554" i="5"/>
  <c r="AY554" i="5"/>
  <c r="AX554" i="5"/>
  <c r="AW554" i="5"/>
  <c r="AV554" i="5"/>
  <c r="AU554" i="5"/>
  <c r="AT554" i="5"/>
  <c r="AS554" i="5"/>
  <c r="AR554" i="5"/>
  <c r="AQ554" i="5"/>
  <c r="AP554" i="5"/>
  <c r="AO554" i="5"/>
  <c r="AN554" i="5"/>
  <c r="AM554" i="5"/>
  <c r="AL554" i="5"/>
  <c r="AK554" i="5"/>
  <c r="AJ554" i="5"/>
  <c r="AI554" i="5"/>
  <c r="AH554" i="5"/>
  <c r="AG554" i="5"/>
  <c r="AF554" i="5"/>
  <c r="AE554" i="5"/>
  <c r="AD554" i="5"/>
  <c r="AC554" i="5"/>
  <c r="AB554" i="5"/>
  <c r="AA554" i="5"/>
  <c r="Z554" i="5"/>
  <c r="Y554" i="5"/>
  <c r="X554" i="5"/>
  <c r="W554" i="5"/>
  <c r="V554" i="5"/>
  <c r="U554" i="5"/>
  <c r="T554" i="5"/>
  <c r="S554" i="5"/>
  <c r="R554" i="5"/>
  <c r="Q554" i="5"/>
  <c r="P554" i="5"/>
  <c r="O554" i="5"/>
  <c r="N554" i="5"/>
  <c r="M554" i="5"/>
  <c r="L554" i="5"/>
  <c r="K554" i="5"/>
  <c r="J554" i="5"/>
  <c r="I554" i="5"/>
  <c r="H554" i="5"/>
  <c r="G554" i="5"/>
  <c r="BX553" i="5"/>
  <c r="BW553" i="5"/>
  <c r="BV553" i="5"/>
  <c r="BU553" i="5"/>
  <c r="BS553" i="5"/>
  <c r="BR553" i="5"/>
  <c r="BQ553" i="5"/>
  <c r="BP553" i="5"/>
  <c r="BO553" i="5"/>
  <c r="BN553" i="5"/>
  <c r="BM553" i="5"/>
  <c r="BL553" i="5"/>
  <c r="BK553" i="5"/>
  <c r="BJ553" i="5"/>
  <c r="BI553" i="5"/>
  <c r="BH553" i="5"/>
  <c r="BG553" i="5"/>
  <c r="BF553" i="5"/>
  <c r="BE553" i="5"/>
  <c r="BD553" i="5"/>
  <c r="BC553" i="5"/>
  <c r="BB553" i="5"/>
  <c r="BA553" i="5"/>
  <c r="AZ553" i="5"/>
  <c r="AY553" i="5"/>
  <c r="AX553" i="5"/>
  <c r="AW553" i="5"/>
  <c r="AV553" i="5"/>
  <c r="AU553" i="5"/>
  <c r="AT553" i="5"/>
  <c r="AS553" i="5"/>
  <c r="AR553" i="5"/>
  <c r="AQ553" i="5"/>
  <c r="AP553" i="5"/>
  <c r="AO553" i="5"/>
  <c r="AN553" i="5"/>
  <c r="AM553" i="5"/>
  <c r="AL553" i="5"/>
  <c r="AK553" i="5"/>
  <c r="AJ553" i="5"/>
  <c r="AI553" i="5"/>
  <c r="AH553" i="5"/>
  <c r="AG553" i="5"/>
  <c r="AF553" i="5"/>
  <c r="AE553" i="5"/>
  <c r="AD553" i="5"/>
  <c r="AC553" i="5"/>
  <c r="AB553" i="5"/>
  <c r="AA553" i="5"/>
  <c r="Z553" i="5"/>
  <c r="Y553" i="5"/>
  <c r="X553" i="5"/>
  <c r="W553" i="5"/>
  <c r="V553" i="5"/>
  <c r="U553" i="5"/>
  <c r="T553" i="5"/>
  <c r="S553" i="5"/>
  <c r="R553" i="5"/>
  <c r="Q553" i="5"/>
  <c r="P553" i="5"/>
  <c r="O553" i="5"/>
  <c r="N553" i="5"/>
  <c r="M553" i="5"/>
  <c r="L553" i="5"/>
  <c r="K553" i="5"/>
  <c r="J553" i="5"/>
  <c r="I553" i="5"/>
  <c r="H553" i="5"/>
  <c r="G553" i="5"/>
  <c r="BX552" i="5"/>
  <c r="BW552" i="5"/>
  <c r="BV552" i="5"/>
  <c r="BU552" i="5"/>
  <c r="BS552" i="5"/>
  <c r="BR552" i="5"/>
  <c r="BQ552" i="5"/>
  <c r="BP552" i="5"/>
  <c r="BO552" i="5"/>
  <c r="BN552" i="5"/>
  <c r="BM552" i="5"/>
  <c r="BL552" i="5"/>
  <c r="BK552" i="5"/>
  <c r="BJ552" i="5"/>
  <c r="BI552" i="5"/>
  <c r="BH552" i="5"/>
  <c r="BG552" i="5"/>
  <c r="BF552" i="5"/>
  <c r="BE552" i="5"/>
  <c r="BD552" i="5"/>
  <c r="BC552" i="5"/>
  <c r="BB552" i="5"/>
  <c r="BA552" i="5"/>
  <c r="AZ552" i="5"/>
  <c r="AY552" i="5"/>
  <c r="AX552" i="5"/>
  <c r="AW552" i="5"/>
  <c r="AV552" i="5"/>
  <c r="AU552" i="5"/>
  <c r="AT552" i="5"/>
  <c r="AS552" i="5"/>
  <c r="AR552" i="5"/>
  <c r="AQ552" i="5"/>
  <c r="AP552" i="5"/>
  <c r="AO552" i="5"/>
  <c r="AN552" i="5"/>
  <c r="AM552" i="5"/>
  <c r="AL552" i="5"/>
  <c r="AK552" i="5"/>
  <c r="AJ552" i="5"/>
  <c r="AI552" i="5"/>
  <c r="AH552" i="5"/>
  <c r="AG552" i="5"/>
  <c r="AF552" i="5"/>
  <c r="AE552" i="5"/>
  <c r="AD552" i="5"/>
  <c r="AC552" i="5"/>
  <c r="AB552" i="5"/>
  <c r="AA552" i="5"/>
  <c r="Z552" i="5"/>
  <c r="Y552" i="5"/>
  <c r="X552" i="5"/>
  <c r="W552" i="5"/>
  <c r="V552" i="5"/>
  <c r="U552" i="5"/>
  <c r="T552" i="5"/>
  <c r="S552" i="5"/>
  <c r="R552" i="5"/>
  <c r="Q552" i="5"/>
  <c r="P552" i="5"/>
  <c r="O552" i="5"/>
  <c r="N552" i="5"/>
  <c r="M552" i="5"/>
  <c r="L552" i="5"/>
  <c r="K552" i="5"/>
  <c r="J552" i="5"/>
  <c r="I552" i="5"/>
  <c r="H552" i="5"/>
  <c r="G552" i="5"/>
  <c r="BX551" i="5"/>
  <c r="BW551" i="5"/>
  <c r="BV551" i="5"/>
  <c r="BU551" i="5"/>
  <c r="BS551" i="5"/>
  <c r="BR551" i="5"/>
  <c r="BQ551" i="5"/>
  <c r="BP551" i="5"/>
  <c r="BN551" i="5"/>
  <c r="BM551" i="5"/>
  <c r="BL551" i="5"/>
  <c r="BK551" i="5"/>
  <c r="BI551" i="5"/>
  <c r="BH551" i="5"/>
  <c r="BG551" i="5"/>
  <c r="BF551" i="5"/>
  <c r="BD551" i="5"/>
  <c r="BC551" i="5"/>
  <c r="BB551" i="5"/>
  <c r="BA551" i="5"/>
  <c r="AY551" i="5"/>
  <c r="AX551" i="5"/>
  <c r="AW551" i="5"/>
  <c r="AV551" i="5"/>
  <c r="AT551" i="5"/>
  <c r="AS551" i="5"/>
  <c r="AR551" i="5"/>
  <c r="AQ551" i="5"/>
  <c r="AO551" i="5"/>
  <c r="AN551" i="5"/>
  <c r="AM551" i="5"/>
  <c r="AL551" i="5"/>
  <c r="AJ551" i="5"/>
  <c r="AI551" i="5"/>
  <c r="AH551" i="5"/>
  <c r="AG551" i="5"/>
  <c r="AE551" i="5"/>
  <c r="AD551" i="5"/>
  <c r="AC551" i="5"/>
  <c r="AB551" i="5"/>
  <c r="Z551" i="5"/>
  <c r="Y551" i="5"/>
  <c r="X551" i="5"/>
  <c r="W551" i="5"/>
  <c r="U551" i="5"/>
  <c r="T551" i="5"/>
  <c r="S551" i="5"/>
  <c r="R551" i="5"/>
  <c r="P551" i="5"/>
  <c r="O551" i="5"/>
  <c r="N551" i="5"/>
  <c r="M551" i="5"/>
  <c r="K551" i="5"/>
  <c r="J551" i="5"/>
  <c r="I551" i="5"/>
  <c r="H551" i="5"/>
  <c r="CA550" i="5"/>
  <c r="BZ550" i="5"/>
  <c r="BX550" i="5"/>
  <c r="BW550" i="5"/>
  <c r="BV550" i="5"/>
  <c r="BU550" i="5"/>
  <c r="BT550" i="5"/>
  <c r="BS550" i="5"/>
  <c r="BR550" i="5"/>
  <c r="BQ550" i="5"/>
  <c r="BP550" i="5"/>
  <c r="BO550" i="5"/>
  <c r="BN550" i="5"/>
  <c r="BM550" i="5"/>
  <c r="BL550" i="5"/>
  <c r="BK550" i="5"/>
  <c r="BJ550" i="5"/>
  <c r="BI550" i="5"/>
  <c r="BH550" i="5"/>
  <c r="BG550" i="5"/>
  <c r="BF550" i="5"/>
  <c r="BE550" i="5"/>
  <c r="BD550" i="5"/>
  <c r="BC550" i="5"/>
  <c r="BB550" i="5"/>
  <c r="BA550" i="5"/>
  <c r="AZ550" i="5"/>
  <c r="AY550" i="5"/>
  <c r="AX550" i="5"/>
  <c r="AW550" i="5"/>
  <c r="AV550" i="5"/>
  <c r="AU550" i="5"/>
  <c r="AT550" i="5"/>
  <c r="AS550" i="5"/>
  <c r="AR550" i="5"/>
  <c r="AQ550" i="5"/>
  <c r="AP550" i="5"/>
  <c r="AO550" i="5"/>
  <c r="AN550" i="5"/>
  <c r="AM550" i="5"/>
  <c r="AL550" i="5"/>
  <c r="AK550" i="5"/>
  <c r="AJ550" i="5"/>
  <c r="AI550" i="5"/>
  <c r="AH550" i="5"/>
  <c r="AG550" i="5"/>
  <c r="AF550" i="5"/>
  <c r="AE550" i="5"/>
  <c r="AD550" i="5"/>
  <c r="AC550" i="5"/>
  <c r="AB550" i="5"/>
  <c r="AA550" i="5"/>
  <c r="Z550" i="5"/>
  <c r="Y550" i="5"/>
  <c r="X550" i="5"/>
  <c r="W550" i="5"/>
  <c r="V550" i="5"/>
  <c r="U550" i="5"/>
  <c r="T550" i="5"/>
  <c r="S550" i="5"/>
  <c r="R550" i="5"/>
  <c r="Q550" i="5"/>
  <c r="P550" i="5"/>
  <c r="O550" i="5"/>
  <c r="N550" i="5"/>
  <c r="M550" i="5"/>
  <c r="L550" i="5"/>
  <c r="K550" i="5"/>
  <c r="J550" i="5"/>
  <c r="I550" i="5"/>
  <c r="H550" i="5"/>
  <c r="G550" i="5"/>
  <c r="BX549" i="5"/>
  <c r="BW549" i="5"/>
  <c r="BV549" i="5"/>
  <c r="BU549" i="5"/>
  <c r="BS549" i="5"/>
  <c r="BR549" i="5"/>
  <c r="BQ549" i="5"/>
  <c r="BP549" i="5"/>
  <c r="BO549" i="5"/>
  <c r="BN549" i="5"/>
  <c r="BM549" i="5"/>
  <c r="BL549" i="5"/>
  <c r="BK549" i="5"/>
  <c r="BJ549" i="5"/>
  <c r="BI549" i="5"/>
  <c r="BH549" i="5"/>
  <c r="BG549" i="5"/>
  <c r="BF549" i="5"/>
  <c r="BE549" i="5"/>
  <c r="BD549" i="5"/>
  <c r="BC549" i="5"/>
  <c r="BB549" i="5"/>
  <c r="BA549" i="5"/>
  <c r="AZ549" i="5"/>
  <c r="AY549" i="5"/>
  <c r="AX549" i="5"/>
  <c r="AW549" i="5"/>
  <c r="AV549" i="5"/>
  <c r="AU549" i="5"/>
  <c r="AT549" i="5"/>
  <c r="AS549" i="5"/>
  <c r="AR549" i="5"/>
  <c r="AQ549" i="5"/>
  <c r="AP549" i="5"/>
  <c r="AO549" i="5"/>
  <c r="AN549" i="5"/>
  <c r="AM549" i="5"/>
  <c r="AL549" i="5"/>
  <c r="AK549" i="5"/>
  <c r="AJ549" i="5"/>
  <c r="AI549" i="5"/>
  <c r="AH549" i="5"/>
  <c r="AG549" i="5"/>
  <c r="AF549" i="5"/>
  <c r="AE549" i="5"/>
  <c r="AD549" i="5"/>
  <c r="AC549" i="5"/>
  <c r="AB549" i="5"/>
  <c r="AA549" i="5"/>
  <c r="Z549" i="5"/>
  <c r="Y549" i="5"/>
  <c r="X549" i="5"/>
  <c r="W549" i="5"/>
  <c r="V549" i="5"/>
  <c r="U549" i="5"/>
  <c r="T549" i="5"/>
  <c r="S549" i="5"/>
  <c r="R549" i="5"/>
  <c r="Q549" i="5"/>
  <c r="P549" i="5"/>
  <c r="O549" i="5"/>
  <c r="N549" i="5"/>
  <c r="M549" i="5"/>
  <c r="L549" i="5"/>
  <c r="K549" i="5"/>
  <c r="J549" i="5"/>
  <c r="I549" i="5"/>
  <c r="H549" i="5"/>
  <c r="G549" i="5"/>
  <c r="BX548" i="5"/>
  <c r="BW548" i="5"/>
  <c r="BV548" i="5"/>
  <c r="BU548" i="5"/>
  <c r="BS548" i="5"/>
  <c r="BR548" i="5"/>
  <c r="BQ548" i="5"/>
  <c r="BP548" i="5"/>
  <c r="BO548" i="5"/>
  <c r="BN548" i="5"/>
  <c r="BM548" i="5"/>
  <c r="BL548" i="5"/>
  <c r="BK548" i="5"/>
  <c r="BJ548" i="5"/>
  <c r="BI548" i="5"/>
  <c r="BH548" i="5"/>
  <c r="BG548" i="5"/>
  <c r="BF548" i="5"/>
  <c r="BE548" i="5"/>
  <c r="BD548" i="5"/>
  <c r="BC548" i="5"/>
  <c r="BB548" i="5"/>
  <c r="BA548" i="5"/>
  <c r="AZ548" i="5"/>
  <c r="AY548" i="5"/>
  <c r="AX548" i="5"/>
  <c r="AW548" i="5"/>
  <c r="AV548" i="5"/>
  <c r="AU548" i="5"/>
  <c r="AT548" i="5"/>
  <c r="AS548" i="5"/>
  <c r="AR548" i="5"/>
  <c r="AQ548" i="5"/>
  <c r="AP548" i="5"/>
  <c r="AO548" i="5"/>
  <c r="AN548" i="5"/>
  <c r="AM548" i="5"/>
  <c r="AL548" i="5"/>
  <c r="AK548" i="5"/>
  <c r="AJ548" i="5"/>
  <c r="AI548" i="5"/>
  <c r="AH548" i="5"/>
  <c r="AG548" i="5"/>
  <c r="AF548" i="5"/>
  <c r="AE548" i="5"/>
  <c r="AD548" i="5"/>
  <c r="AC548" i="5"/>
  <c r="AB548" i="5"/>
  <c r="AA548" i="5"/>
  <c r="Z548" i="5"/>
  <c r="Y548" i="5"/>
  <c r="X548" i="5"/>
  <c r="W548" i="5"/>
  <c r="V548" i="5"/>
  <c r="U548" i="5"/>
  <c r="T548" i="5"/>
  <c r="S548" i="5"/>
  <c r="R548" i="5"/>
  <c r="Q548" i="5"/>
  <c r="P548" i="5"/>
  <c r="O548" i="5"/>
  <c r="N548" i="5"/>
  <c r="M548" i="5"/>
  <c r="L548" i="5"/>
  <c r="K548" i="5"/>
  <c r="J548" i="5"/>
  <c r="I548" i="5"/>
  <c r="H548" i="5"/>
  <c r="G548" i="5"/>
  <c r="BX547" i="5"/>
  <c r="BW547" i="5"/>
  <c r="BV547" i="5"/>
  <c r="BU547" i="5"/>
  <c r="BS547" i="5"/>
  <c r="BR547" i="5"/>
  <c r="BQ547" i="5"/>
  <c r="BP547" i="5"/>
  <c r="BN547" i="5"/>
  <c r="BM547" i="5"/>
  <c r="BL547" i="5"/>
  <c r="BK547" i="5"/>
  <c r="BI547" i="5"/>
  <c r="BH547" i="5"/>
  <c r="BG547" i="5"/>
  <c r="BF547" i="5"/>
  <c r="BD547" i="5"/>
  <c r="BC547" i="5"/>
  <c r="BB547" i="5"/>
  <c r="BA547" i="5"/>
  <c r="AY547" i="5"/>
  <c r="AX547" i="5"/>
  <c r="AW547" i="5"/>
  <c r="AV547" i="5"/>
  <c r="AT547" i="5"/>
  <c r="AS547" i="5"/>
  <c r="AR547" i="5"/>
  <c r="AQ547" i="5"/>
  <c r="AO547" i="5"/>
  <c r="AN547" i="5"/>
  <c r="AM547" i="5"/>
  <c r="AL547" i="5"/>
  <c r="AJ547" i="5"/>
  <c r="AI547" i="5"/>
  <c r="AH547" i="5"/>
  <c r="AG547" i="5"/>
  <c r="AE547" i="5"/>
  <c r="AD547" i="5"/>
  <c r="AC547" i="5"/>
  <c r="AB547" i="5"/>
  <c r="Z547" i="5"/>
  <c r="Y547" i="5"/>
  <c r="X547" i="5"/>
  <c r="W547" i="5"/>
  <c r="U547" i="5"/>
  <c r="T547" i="5"/>
  <c r="S547" i="5"/>
  <c r="R547" i="5"/>
  <c r="P547" i="5"/>
  <c r="O547" i="5"/>
  <c r="N547" i="5"/>
  <c r="M547" i="5"/>
  <c r="K547" i="5"/>
  <c r="J547" i="5"/>
  <c r="I547" i="5"/>
  <c r="H547" i="5"/>
  <c r="G547" i="5"/>
  <c r="BX546" i="5"/>
  <c r="BW546" i="5"/>
  <c r="BV546" i="5"/>
  <c r="BU546" i="5"/>
  <c r="BS546" i="5"/>
  <c r="BR546" i="5"/>
  <c r="BQ546" i="5"/>
  <c r="BP546" i="5"/>
  <c r="BN546" i="5"/>
  <c r="BM546" i="5"/>
  <c r="BL546" i="5"/>
  <c r="BK546" i="5"/>
  <c r="BI546" i="5"/>
  <c r="BH546" i="5"/>
  <c r="BG546" i="5"/>
  <c r="BF546" i="5"/>
  <c r="BD546" i="5"/>
  <c r="BC546" i="5"/>
  <c r="BB546" i="5"/>
  <c r="BA546" i="5"/>
  <c r="AY546" i="5"/>
  <c r="AX546" i="5"/>
  <c r="AW546" i="5"/>
  <c r="AV546" i="5"/>
  <c r="AT546" i="5"/>
  <c r="AS546" i="5"/>
  <c r="AR546" i="5"/>
  <c r="AQ546" i="5"/>
  <c r="AO546" i="5"/>
  <c r="AN546" i="5"/>
  <c r="AM546" i="5"/>
  <c r="AL546" i="5"/>
  <c r="AJ546" i="5"/>
  <c r="AI546" i="5"/>
  <c r="AH546" i="5"/>
  <c r="AG546" i="5"/>
  <c r="AE546" i="5"/>
  <c r="AD546" i="5"/>
  <c r="AC546" i="5"/>
  <c r="AB546" i="5"/>
  <c r="Z546" i="5"/>
  <c r="Y546" i="5"/>
  <c r="X546" i="5"/>
  <c r="W546" i="5"/>
  <c r="U546" i="5"/>
  <c r="T546" i="5"/>
  <c r="S546" i="5"/>
  <c r="R546" i="5"/>
  <c r="P546" i="5"/>
  <c r="O546" i="5"/>
  <c r="N546" i="5"/>
  <c r="M546" i="5"/>
  <c r="K546" i="5"/>
  <c r="J546" i="5"/>
  <c r="I546" i="5"/>
  <c r="H546" i="5"/>
  <c r="BZ545" i="5"/>
  <c r="BX545" i="5"/>
  <c r="BW545" i="5"/>
  <c r="BV545" i="5"/>
  <c r="BU545" i="5"/>
  <c r="BT545" i="5"/>
  <c r="BS545" i="5"/>
  <c r="BR545" i="5"/>
  <c r="BQ545" i="5"/>
  <c r="BP545" i="5"/>
  <c r="BO545" i="5"/>
  <c r="BN545" i="5"/>
  <c r="BM545" i="5"/>
  <c r="BL545" i="5"/>
  <c r="BK545" i="5"/>
  <c r="BJ545" i="5"/>
  <c r="BI545" i="5"/>
  <c r="BH545" i="5"/>
  <c r="BG545" i="5"/>
  <c r="BF545" i="5"/>
  <c r="BE545" i="5"/>
  <c r="BD545" i="5"/>
  <c r="BC545" i="5"/>
  <c r="BB545" i="5"/>
  <c r="BA545" i="5"/>
  <c r="AZ545" i="5"/>
  <c r="AY545" i="5"/>
  <c r="AX545" i="5"/>
  <c r="AW545" i="5"/>
  <c r="AV545" i="5"/>
  <c r="AU545" i="5"/>
  <c r="AT545" i="5"/>
  <c r="AS545" i="5"/>
  <c r="AR545" i="5"/>
  <c r="AQ545" i="5"/>
  <c r="AP545" i="5"/>
  <c r="AO545" i="5"/>
  <c r="AN545" i="5"/>
  <c r="AM545" i="5"/>
  <c r="AL545" i="5"/>
  <c r="AK545" i="5"/>
  <c r="AJ545" i="5"/>
  <c r="AI545" i="5"/>
  <c r="AH545" i="5"/>
  <c r="AG545" i="5"/>
  <c r="AF545" i="5"/>
  <c r="AE545" i="5"/>
  <c r="AD545" i="5"/>
  <c r="AC545" i="5"/>
  <c r="AB545" i="5"/>
  <c r="AA545" i="5"/>
  <c r="Z545" i="5"/>
  <c r="Y545" i="5"/>
  <c r="X545" i="5"/>
  <c r="W545" i="5"/>
  <c r="V545" i="5"/>
  <c r="U545" i="5"/>
  <c r="T545" i="5"/>
  <c r="S545" i="5"/>
  <c r="R545" i="5"/>
  <c r="Q545" i="5"/>
  <c r="P545" i="5"/>
  <c r="O545" i="5"/>
  <c r="N545" i="5"/>
  <c r="M545" i="5"/>
  <c r="L545" i="5"/>
  <c r="K545" i="5"/>
  <c r="J545" i="5"/>
  <c r="I545" i="5"/>
  <c r="H545" i="5"/>
  <c r="G545" i="5"/>
  <c r="BX544" i="5"/>
  <c r="BW544" i="5"/>
  <c r="BV544" i="5"/>
  <c r="BU544" i="5"/>
  <c r="BS544" i="5"/>
  <c r="BR544" i="5"/>
  <c r="BQ544" i="5"/>
  <c r="BP544" i="5"/>
  <c r="BO544" i="5"/>
  <c r="BN544" i="5"/>
  <c r="BM544" i="5"/>
  <c r="BL544" i="5"/>
  <c r="BK544" i="5"/>
  <c r="BJ544" i="5"/>
  <c r="BI544" i="5"/>
  <c r="BH544" i="5"/>
  <c r="BG544" i="5"/>
  <c r="BF544" i="5"/>
  <c r="BE544" i="5"/>
  <c r="BD544" i="5"/>
  <c r="BC544" i="5"/>
  <c r="BB544" i="5"/>
  <c r="BA544" i="5"/>
  <c r="AZ544" i="5"/>
  <c r="AY544" i="5"/>
  <c r="AX544" i="5"/>
  <c r="AW544" i="5"/>
  <c r="AV544" i="5"/>
  <c r="AU544" i="5"/>
  <c r="AT544" i="5"/>
  <c r="AS544" i="5"/>
  <c r="AR544" i="5"/>
  <c r="AQ544" i="5"/>
  <c r="AP544" i="5"/>
  <c r="AO544" i="5"/>
  <c r="AN544" i="5"/>
  <c r="AM544" i="5"/>
  <c r="AL544" i="5"/>
  <c r="AK544" i="5"/>
  <c r="AJ544" i="5"/>
  <c r="AI544" i="5"/>
  <c r="AH544" i="5"/>
  <c r="AG544" i="5"/>
  <c r="AF544" i="5"/>
  <c r="AE544" i="5"/>
  <c r="AD544" i="5"/>
  <c r="AC544" i="5"/>
  <c r="AB544" i="5"/>
  <c r="AA544" i="5"/>
  <c r="Z544" i="5"/>
  <c r="Y544" i="5"/>
  <c r="X544" i="5"/>
  <c r="W544" i="5"/>
  <c r="V544" i="5"/>
  <c r="U544" i="5"/>
  <c r="T544" i="5"/>
  <c r="S544" i="5"/>
  <c r="R544" i="5"/>
  <c r="Q544" i="5"/>
  <c r="P544" i="5"/>
  <c r="O544" i="5"/>
  <c r="N544" i="5"/>
  <c r="M544" i="5"/>
  <c r="L544" i="5"/>
  <c r="K544" i="5"/>
  <c r="J544" i="5"/>
  <c r="I544" i="5"/>
  <c r="H544" i="5"/>
  <c r="G544" i="5"/>
  <c r="BX543" i="5"/>
  <c r="BW543" i="5"/>
  <c r="BV543" i="5"/>
  <c r="BU543" i="5"/>
  <c r="BS543" i="5"/>
  <c r="BR543" i="5"/>
  <c r="BQ543" i="5"/>
  <c r="BP543" i="5"/>
  <c r="BO543" i="5"/>
  <c r="BN543" i="5"/>
  <c r="BM543" i="5"/>
  <c r="BL543" i="5"/>
  <c r="BK543" i="5"/>
  <c r="BJ543" i="5"/>
  <c r="BI543" i="5"/>
  <c r="BH543" i="5"/>
  <c r="BG543" i="5"/>
  <c r="BF543" i="5"/>
  <c r="BE543" i="5"/>
  <c r="BD543" i="5"/>
  <c r="BC543" i="5"/>
  <c r="BB543" i="5"/>
  <c r="BA543" i="5"/>
  <c r="AZ543" i="5"/>
  <c r="AY543" i="5"/>
  <c r="AX543" i="5"/>
  <c r="AW543" i="5"/>
  <c r="AV543" i="5"/>
  <c r="AU543" i="5"/>
  <c r="AT543" i="5"/>
  <c r="AS543" i="5"/>
  <c r="AR543" i="5"/>
  <c r="AQ543" i="5"/>
  <c r="AP543" i="5"/>
  <c r="AO543" i="5"/>
  <c r="AN543" i="5"/>
  <c r="AM543" i="5"/>
  <c r="AL543" i="5"/>
  <c r="AK543" i="5"/>
  <c r="AJ543" i="5"/>
  <c r="AI543" i="5"/>
  <c r="AH543" i="5"/>
  <c r="AG543" i="5"/>
  <c r="AF543" i="5"/>
  <c r="AE543" i="5"/>
  <c r="AD543" i="5"/>
  <c r="AC543" i="5"/>
  <c r="AB543" i="5"/>
  <c r="AA543" i="5"/>
  <c r="Z543" i="5"/>
  <c r="Y543" i="5"/>
  <c r="X543" i="5"/>
  <c r="W543" i="5"/>
  <c r="V543" i="5"/>
  <c r="U543" i="5"/>
  <c r="T543" i="5"/>
  <c r="S543" i="5"/>
  <c r="R543" i="5"/>
  <c r="Q543" i="5"/>
  <c r="P543" i="5"/>
  <c r="O543" i="5"/>
  <c r="N543" i="5"/>
  <c r="M543" i="5"/>
  <c r="L543" i="5"/>
  <c r="K543" i="5"/>
  <c r="J543" i="5"/>
  <c r="I543" i="5"/>
  <c r="H543" i="5"/>
  <c r="G543" i="5"/>
  <c r="BX542" i="5"/>
  <c r="BW542" i="5"/>
  <c r="BV542" i="5"/>
  <c r="BU542" i="5"/>
  <c r="BS542" i="5"/>
  <c r="BR542" i="5"/>
  <c r="BQ542" i="5"/>
  <c r="BP542" i="5"/>
  <c r="BN542" i="5"/>
  <c r="BM542" i="5"/>
  <c r="BL542" i="5"/>
  <c r="BK542" i="5"/>
  <c r="BJ542" i="5"/>
  <c r="BI542" i="5"/>
  <c r="BH542" i="5"/>
  <c r="BG542" i="5"/>
  <c r="BF542" i="5"/>
  <c r="BD542" i="5"/>
  <c r="BC542" i="5"/>
  <c r="BB542" i="5"/>
  <c r="BA542" i="5"/>
  <c r="AZ542" i="5"/>
  <c r="AY542" i="5"/>
  <c r="AX542" i="5"/>
  <c r="AW542" i="5"/>
  <c r="AV542" i="5"/>
  <c r="AT542" i="5"/>
  <c r="AS542" i="5"/>
  <c r="AR542" i="5"/>
  <c r="AQ542" i="5"/>
  <c r="AO542" i="5"/>
  <c r="AN542" i="5"/>
  <c r="AM542" i="5"/>
  <c r="AL542" i="5"/>
  <c r="AJ542" i="5"/>
  <c r="AI542" i="5"/>
  <c r="AH542" i="5"/>
  <c r="AG542" i="5"/>
  <c r="AE542" i="5"/>
  <c r="AD542" i="5"/>
  <c r="AC542" i="5"/>
  <c r="AB542" i="5"/>
  <c r="Z542" i="5"/>
  <c r="Y542" i="5"/>
  <c r="X542" i="5"/>
  <c r="W542" i="5"/>
  <c r="V542" i="5"/>
  <c r="U542" i="5"/>
  <c r="T542" i="5"/>
  <c r="S542" i="5"/>
  <c r="R542" i="5"/>
  <c r="P542" i="5"/>
  <c r="O542" i="5"/>
  <c r="N542" i="5"/>
  <c r="M542" i="5"/>
  <c r="K542" i="5"/>
  <c r="J542" i="5"/>
  <c r="I542" i="5"/>
  <c r="H542" i="5"/>
  <c r="G542" i="5"/>
  <c r="BX541" i="5"/>
  <c r="BW541" i="5"/>
  <c r="BV541" i="5"/>
  <c r="BU541" i="5"/>
  <c r="BS541" i="5"/>
  <c r="BR541" i="5"/>
  <c r="BQ541" i="5"/>
  <c r="BP541" i="5"/>
  <c r="BN541" i="5"/>
  <c r="BM541" i="5"/>
  <c r="BL541" i="5"/>
  <c r="BK541" i="5"/>
  <c r="BI541" i="5"/>
  <c r="BH541" i="5"/>
  <c r="BG541" i="5"/>
  <c r="BF541" i="5"/>
  <c r="BD541" i="5"/>
  <c r="BC541" i="5"/>
  <c r="BB541" i="5"/>
  <c r="BA541" i="5"/>
  <c r="AY541" i="5"/>
  <c r="AX541" i="5"/>
  <c r="AW541" i="5"/>
  <c r="AV541" i="5"/>
  <c r="AT541" i="5"/>
  <c r="AS541" i="5"/>
  <c r="AR541" i="5"/>
  <c r="AQ541" i="5"/>
  <c r="AO541" i="5"/>
  <c r="AN541" i="5"/>
  <c r="AM541" i="5"/>
  <c r="AL541" i="5"/>
  <c r="AJ541" i="5"/>
  <c r="AI541" i="5"/>
  <c r="AH541" i="5"/>
  <c r="AG541" i="5"/>
  <c r="AE541" i="5"/>
  <c r="AD541" i="5"/>
  <c r="AC541" i="5"/>
  <c r="AB541" i="5"/>
  <c r="Z541" i="5"/>
  <c r="Y541" i="5"/>
  <c r="X541" i="5"/>
  <c r="W541" i="5"/>
  <c r="U541" i="5"/>
  <c r="T541" i="5"/>
  <c r="S541" i="5"/>
  <c r="R541" i="5"/>
  <c r="P541" i="5"/>
  <c r="O541" i="5"/>
  <c r="N541" i="5"/>
  <c r="M541" i="5"/>
  <c r="K541" i="5"/>
  <c r="J541" i="5"/>
  <c r="I541" i="5"/>
  <c r="H541" i="5"/>
  <c r="BZ540" i="5"/>
  <c r="BX540" i="5"/>
  <c r="BW540" i="5"/>
  <c r="BV540" i="5"/>
  <c r="BU540" i="5"/>
  <c r="BT540" i="5"/>
  <c r="BS540" i="5"/>
  <c r="BR540" i="5"/>
  <c r="BQ540" i="5"/>
  <c r="BP540" i="5"/>
  <c r="BO540" i="5"/>
  <c r="BN540" i="5"/>
  <c r="BM540" i="5"/>
  <c r="BL540" i="5"/>
  <c r="BK540" i="5"/>
  <c r="BJ540" i="5"/>
  <c r="BI540" i="5"/>
  <c r="BH540" i="5"/>
  <c r="BG540" i="5"/>
  <c r="BF540" i="5"/>
  <c r="BE540" i="5"/>
  <c r="BD540" i="5"/>
  <c r="BC540" i="5"/>
  <c r="BB540" i="5"/>
  <c r="BA540" i="5"/>
  <c r="AZ540" i="5"/>
  <c r="AY540" i="5"/>
  <c r="AX540" i="5"/>
  <c r="AW540" i="5"/>
  <c r="AV540" i="5"/>
  <c r="AU540" i="5"/>
  <c r="AT540" i="5"/>
  <c r="AS540" i="5"/>
  <c r="AR540" i="5"/>
  <c r="AQ540" i="5"/>
  <c r="AP540" i="5"/>
  <c r="AO540" i="5"/>
  <c r="AN540" i="5"/>
  <c r="AM540" i="5"/>
  <c r="AL540" i="5"/>
  <c r="AK540" i="5"/>
  <c r="AJ540" i="5"/>
  <c r="AI540" i="5"/>
  <c r="AH540" i="5"/>
  <c r="AG540" i="5"/>
  <c r="AF540" i="5"/>
  <c r="AE540" i="5"/>
  <c r="AD540" i="5"/>
  <c r="AC540" i="5"/>
  <c r="AB540" i="5"/>
  <c r="AA540" i="5"/>
  <c r="Z540" i="5"/>
  <c r="Y540" i="5"/>
  <c r="X540" i="5"/>
  <c r="W540" i="5"/>
  <c r="V540" i="5"/>
  <c r="U540" i="5"/>
  <c r="T540" i="5"/>
  <c r="S540" i="5"/>
  <c r="R540" i="5"/>
  <c r="Q540" i="5"/>
  <c r="P540" i="5"/>
  <c r="O540" i="5"/>
  <c r="N540" i="5"/>
  <c r="M540" i="5"/>
  <c r="L540" i="5"/>
  <c r="K540" i="5"/>
  <c r="J540" i="5"/>
  <c r="I540" i="5"/>
  <c r="H540" i="5"/>
  <c r="G540" i="5"/>
  <c r="BX539" i="5"/>
  <c r="BW539" i="5"/>
  <c r="BV539" i="5"/>
  <c r="BU539" i="5"/>
  <c r="BS539" i="5"/>
  <c r="BR539" i="5"/>
  <c r="BQ539" i="5"/>
  <c r="BP539" i="5"/>
  <c r="BO539" i="5"/>
  <c r="BN539" i="5"/>
  <c r="BM539" i="5"/>
  <c r="BL539" i="5"/>
  <c r="BK539" i="5"/>
  <c r="BJ539" i="5"/>
  <c r="BI539" i="5"/>
  <c r="BH539" i="5"/>
  <c r="BG539" i="5"/>
  <c r="BF539" i="5"/>
  <c r="BE539" i="5"/>
  <c r="BD539" i="5"/>
  <c r="BC539" i="5"/>
  <c r="BB539" i="5"/>
  <c r="BA539" i="5"/>
  <c r="AZ539" i="5"/>
  <c r="AY539" i="5"/>
  <c r="AX539" i="5"/>
  <c r="AW539" i="5"/>
  <c r="AV539" i="5"/>
  <c r="AU539" i="5"/>
  <c r="AT539" i="5"/>
  <c r="AS539" i="5"/>
  <c r="AR539" i="5"/>
  <c r="AQ539" i="5"/>
  <c r="AP539" i="5"/>
  <c r="AO539" i="5"/>
  <c r="AN539" i="5"/>
  <c r="AM539" i="5"/>
  <c r="AL539" i="5"/>
  <c r="AK539" i="5"/>
  <c r="AJ539" i="5"/>
  <c r="AI539" i="5"/>
  <c r="AH539" i="5"/>
  <c r="AG539" i="5"/>
  <c r="AF539" i="5"/>
  <c r="AE539" i="5"/>
  <c r="AD539" i="5"/>
  <c r="AC539" i="5"/>
  <c r="AB539" i="5"/>
  <c r="AA539" i="5"/>
  <c r="Z539" i="5"/>
  <c r="Y539" i="5"/>
  <c r="X539" i="5"/>
  <c r="W539" i="5"/>
  <c r="V539" i="5"/>
  <c r="U539" i="5"/>
  <c r="T539" i="5"/>
  <c r="S539" i="5"/>
  <c r="R539" i="5"/>
  <c r="Q539" i="5"/>
  <c r="P539" i="5"/>
  <c r="O539" i="5"/>
  <c r="N539" i="5"/>
  <c r="M539" i="5"/>
  <c r="L539" i="5"/>
  <c r="K539" i="5"/>
  <c r="J539" i="5"/>
  <c r="I539" i="5"/>
  <c r="H539" i="5"/>
  <c r="G539" i="5"/>
  <c r="BX538" i="5"/>
  <c r="BW538" i="5"/>
  <c r="BV538" i="5"/>
  <c r="BU538" i="5"/>
  <c r="BS538" i="5"/>
  <c r="BR538" i="5"/>
  <c r="BQ538" i="5"/>
  <c r="BP538" i="5"/>
  <c r="BO538" i="5"/>
  <c r="BN538" i="5"/>
  <c r="BM538" i="5"/>
  <c r="BL538" i="5"/>
  <c r="BK538" i="5"/>
  <c r="BJ538" i="5"/>
  <c r="BI538" i="5"/>
  <c r="BH538" i="5"/>
  <c r="BG538" i="5"/>
  <c r="BF538" i="5"/>
  <c r="BE538" i="5"/>
  <c r="BD538" i="5"/>
  <c r="BC538" i="5"/>
  <c r="BB538" i="5"/>
  <c r="BA538" i="5"/>
  <c r="AZ538" i="5"/>
  <c r="AY538" i="5"/>
  <c r="AX538" i="5"/>
  <c r="AW538" i="5"/>
  <c r="AV538" i="5"/>
  <c r="AU538" i="5"/>
  <c r="AT538" i="5"/>
  <c r="AS538" i="5"/>
  <c r="AR538" i="5"/>
  <c r="AQ538" i="5"/>
  <c r="AP538" i="5"/>
  <c r="AO538" i="5"/>
  <c r="AN538" i="5"/>
  <c r="AM538" i="5"/>
  <c r="AL538" i="5"/>
  <c r="AK538" i="5"/>
  <c r="AJ538" i="5"/>
  <c r="AI538" i="5"/>
  <c r="AH538" i="5"/>
  <c r="AG538" i="5"/>
  <c r="AF538" i="5"/>
  <c r="AE538" i="5"/>
  <c r="AD538" i="5"/>
  <c r="AC538" i="5"/>
  <c r="AB538" i="5"/>
  <c r="AA538" i="5"/>
  <c r="Z538" i="5"/>
  <c r="Y538" i="5"/>
  <c r="X538" i="5"/>
  <c r="W538" i="5"/>
  <c r="V538" i="5"/>
  <c r="U538" i="5"/>
  <c r="T538" i="5"/>
  <c r="S538" i="5"/>
  <c r="R538" i="5"/>
  <c r="Q538" i="5"/>
  <c r="P538" i="5"/>
  <c r="O538" i="5"/>
  <c r="N538" i="5"/>
  <c r="M538" i="5"/>
  <c r="L538" i="5"/>
  <c r="K538" i="5"/>
  <c r="J538" i="5"/>
  <c r="I538" i="5"/>
  <c r="H538" i="5"/>
  <c r="G538" i="5"/>
  <c r="BX537" i="5"/>
  <c r="BW537" i="5"/>
  <c r="BV537" i="5"/>
  <c r="BU537" i="5"/>
  <c r="BS537" i="5"/>
  <c r="BR537" i="5"/>
  <c r="BQ537" i="5"/>
  <c r="BP537" i="5"/>
  <c r="BO537" i="5"/>
  <c r="BN537" i="5"/>
  <c r="BM537" i="5"/>
  <c r="BL537" i="5"/>
  <c r="BK537" i="5"/>
  <c r="BJ537" i="5"/>
  <c r="BI537" i="5"/>
  <c r="BH537" i="5"/>
  <c r="BG537" i="5"/>
  <c r="BF537" i="5"/>
  <c r="BE537" i="5"/>
  <c r="BD537" i="5"/>
  <c r="BC537" i="5"/>
  <c r="BB537" i="5"/>
  <c r="BA537" i="5"/>
  <c r="AZ537" i="5"/>
  <c r="AY537" i="5"/>
  <c r="AX537" i="5"/>
  <c r="AW537" i="5"/>
  <c r="AV537" i="5"/>
  <c r="AU537" i="5"/>
  <c r="AT537" i="5"/>
  <c r="AS537" i="5"/>
  <c r="AR537" i="5"/>
  <c r="AQ537" i="5"/>
  <c r="AP537" i="5"/>
  <c r="AO537" i="5"/>
  <c r="AN537" i="5"/>
  <c r="AM537" i="5"/>
  <c r="AL537" i="5"/>
  <c r="AK537" i="5"/>
  <c r="AJ537" i="5"/>
  <c r="AI537" i="5"/>
  <c r="AH537" i="5"/>
  <c r="AG537" i="5"/>
  <c r="AF537" i="5"/>
  <c r="AE537" i="5"/>
  <c r="AD537" i="5"/>
  <c r="AC537" i="5"/>
  <c r="AB537" i="5"/>
  <c r="AA537" i="5"/>
  <c r="Z537" i="5"/>
  <c r="Y537" i="5"/>
  <c r="X537" i="5"/>
  <c r="W537" i="5"/>
  <c r="V537" i="5"/>
  <c r="U537" i="5"/>
  <c r="T537" i="5"/>
  <c r="S537" i="5"/>
  <c r="R537" i="5"/>
  <c r="Q537" i="5"/>
  <c r="P537" i="5"/>
  <c r="O537" i="5"/>
  <c r="N537" i="5"/>
  <c r="M537" i="5"/>
  <c r="L537" i="5"/>
  <c r="K537" i="5"/>
  <c r="J537" i="5"/>
  <c r="I537" i="5"/>
  <c r="H537" i="5"/>
  <c r="G537" i="5"/>
  <c r="BX536" i="5"/>
  <c r="BW536" i="5"/>
  <c r="BV536" i="5"/>
  <c r="BU536" i="5"/>
  <c r="BS536" i="5"/>
  <c r="BR536" i="5"/>
  <c r="BQ536" i="5"/>
  <c r="BP536" i="5"/>
  <c r="BN536" i="5"/>
  <c r="BM536" i="5"/>
  <c r="BL536" i="5"/>
  <c r="BK536" i="5"/>
  <c r="BI536" i="5"/>
  <c r="BH536" i="5"/>
  <c r="BG536" i="5"/>
  <c r="BF536" i="5"/>
  <c r="BD536" i="5"/>
  <c r="BC536" i="5"/>
  <c r="BB536" i="5"/>
  <c r="BA536" i="5"/>
  <c r="AY536" i="5"/>
  <c r="AX536" i="5"/>
  <c r="AW536" i="5"/>
  <c r="AV536" i="5"/>
  <c r="AT536" i="5"/>
  <c r="AS536" i="5"/>
  <c r="AR536" i="5"/>
  <c r="AQ536" i="5"/>
  <c r="AO536" i="5"/>
  <c r="AN536" i="5"/>
  <c r="AM536" i="5"/>
  <c r="AL536" i="5"/>
  <c r="AJ536" i="5"/>
  <c r="AI536" i="5"/>
  <c r="AH536" i="5"/>
  <c r="AG536" i="5"/>
  <c r="AE536" i="5"/>
  <c r="AD536" i="5"/>
  <c r="AC536" i="5"/>
  <c r="AB536" i="5"/>
  <c r="Z536" i="5"/>
  <c r="Y536" i="5"/>
  <c r="X536" i="5"/>
  <c r="W536" i="5"/>
  <c r="U536" i="5"/>
  <c r="T536" i="5"/>
  <c r="S536" i="5"/>
  <c r="R536" i="5"/>
  <c r="P536" i="5"/>
  <c r="O536" i="5"/>
  <c r="N536" i="5"/>
  <c r="M536" i="5"/>
  <c r="K536" i="5"/>
  <c r="J536" i="5"/>
  <c r="I536" i="5"/>
  <c r="H536" i="5"/>
  <c r="CA535" i="5"/>
  <c r="BZ535" i="5"/>
  <c r="BX535" i="5"/>
  <c r="BW535" i="5"/>
  <c r="BV535" i="5"/>
  <c r="BU535" i="5"/>
  <c r="BT535" i="5"/>
  <c r="BS535" i="5"/>
  <c r="BR535" i="5"/>
  <c r="BQ535" i="5"/>
  <c r="BP535" i="5"/>
  <c r="BO535" i="5"/>
  <c r="BN535" i="5"/>
  <c r="BM535" i="5"/>
  <c r="BL535" i="5"/>
  <c r="BK535" i="5"/>
  <c r="BJ535" i="5"/>
  <c r="BI535" i="5"/>
  <c r="BH535" i="5"/>
  <c r="BG535" i="5"/>
  <c r="BF535" i="5"/>
  <c r="BE535" i="5"/>
  <c r="BD535" i="5"/>
  <c r="BC535" i="5"/>
  <c r="BB535" i="5"/>
  <c r="BA535" i="5"/>
  <c r="AZ535" i="5"/>
  <c r="AY535" i="5"/>
  <c r="AX535" i="5"/>
  <c r="AW535" i="5"/>
  <c r="AV535" i="5"/>
  <c r="AU535" i="5"/>
  <c r="AT535" i="5"/>
  <c r="AS535" i="5"/>
  <c r="AR535" i="5"/>
  <c r="AQ535" i="5"/>
  <c r="AP535" i="5"/>
  <c r="AO535" i="5"/>
  <c r="AN535" i="5"/>
  <c r="AM535" i="5"/>
  <c r="AL535" i="5"/>
  <c r="AK535" i="5"/>
  <c r="AJ535" i="5"/>
  <c r="AI535" i="5"/>
  <c r="AH535" i="5"/>
  <c r="AG535" i="5"/>
  <c r="AF535" i="5"/>
  <c r="AE535" i="5"/>
  <c r="AD535" i="5"/>
  <c r="AC535" i="5"/>
  <c r="AB535" i="5"/>
  <c r="AA535" i="5"/>
  <c r="Z535" i="5"/>
  <c r="Y535" i="5"/>
  <c r="X535" i="5"/>
  <c r="W535" i="5"/>
  <c r="V535" i="5"/>
  <c r="U535" i="5"/>
  <c r="T535" i="5"/>
  <c r="S535" i="5"/>
  <c r="R535" i="5"/>
  <c r="Q535" i="5"/>
  <c r="P535" i="5"/>
  <c r="O535" i="5"/>
  <c r="N535" i="5"/>
  <c r="M535" i="5"/>
  <c r="L535" i="5"/>
  <c r="K535" i="5"/>
  <c r="J535" i="5"/>
  <c r="I535" i="5"/>
  <c r="H535" i="5"/>
  <c r="G535" i="5"/>
  <c r="BX534" i="5"/>
  <c r="BW534" i="5"/>
  <c r="BV534" i="5"/>
  <c r="BU534" i="5"/>
  <c r="BS534" i="5"/>
  <c r="BR534" i="5"/>
  <c r="BQ534" i="5"/>
  <c r="BP534" i="5"/>
  <c r="BO534" i="5"/>
  <c r="BN534" i="5"/>
  <c r="BM534" i="5"/>
  <c r="BL534" i="5"/>
  <c r="BK534" i="5"/>
  <c r="BJ534" i="5"/>
  <c r="BI534" i="5"/>
  <c r="BH534" i="5"/>
  <c r="BG534" i="5"/>
  <c r="BF534" i="5"/>
  <c r="BE534" i="5"/>
  <c r="BD534" i="5"/>
  <c r="BC534" i="5"/>
  <c r="BB534" i="5"/>
  <c r="BA534" i="5"/>
  <c r="AZ534" i="5"/>
  <c r="AY534" i="5"/>
  <c r="AX534" i="5"/>
  <c r="AW534" i="5"/>
  <c r="AV534" i="5"/>
  <c r="AU534" i="5"/>
  <c r="AT534" i="5"/>
  <c r="AS534" i="5"/>
  <c r="AR534" i="5"/>
  <c r="AQ534" i="5"/>
  <c r="AP534" i="5"/>
  <c r="AO534" i="5"/>
  <c r="AN534" i="5"/>
  <c r="AM534" i="5"/>
  <c r="AL534" i="5"/>
  <c r="AK534" i="5"/>
  <c r="AJ534" i="5"/>
  <c r="AI534" i="5"/>
  <c r="AH534" i="5"/>
  <c r="AG534" i="5"/>
  <c r="AF534" i="5"/>
  <c r="AE534" i="5"/>
  <c r="AD534" i="5"/>
  <c r="AC534" i="5"/>
  <c r="AB534" i="5"/>
  <c r="AA534" i="5"/>
  <c r="Z534" i="5"/>
  <c r="Y534" i="5"/>
  <c r="X534" i="5"/>
  <c r="W534" i="5"/>
  <c r="V534" i="5"/>
  <c r="U534" i="5"/>
  <c r="T534" i="5"/>
  <c r="S534" i="5"/>
  <c r="R534" i="5"/>
  <c r="Q534" i="5"/>
  <c r="P534" i="5"/>
  <c r="O534" i="5"/>
  <c r="N534" i="5"/>
  <c r="M534" i="5"/>
  <c r="L534" i="5"/>
  <c r="K534" i="5"/>
  <c r="J534" i="5"/>
  <c r="I534" i="5"/>
  <c r="H534" i="5"/>
  <c r="G534" i="5"/>
  <c r="CA533" i="5"/>
  <c r="BZ533" i="5"/>
  <c r="BX533" i="5"/>
  <c r="BW533" i="5"/>
  <c r="BV533" i="5"/>
  <c r="BU533" i="5"/>
  <c r="BT533" i="5"/>
  <c r="BS533" i="5"/>
  <c r="BR533" i="5"/>
  <c r="BQ533" i="5"/>
  <c r="BP533" i="5"/>
  <c r="BO533" i="5"/>
  <c r="BN533" i="5"/>
  <c r="BM533" i="5"/>
  <c r="BL533" i="5"/>
  <c r="BK533" i="5"/>
  <c r="BJ533" i="5"/>
  <c r="BI533" i="5"/>
  <c r="BH533" i="5"/>
  <c r="BG533" i="5"/>
  <c r="BF533" i="5"/>
  <c r="BE533" i="5"/>
  <c r="BD533" i="5"/>
  <c r="BC533" i="5"/>
  <c r="BB533" i="5"/>
  <c r="BA533" i="5"/>
  <c r="AZ533" i="5"/>
  <c r="AY533" i="5"/>
  <c r="AX533" i="5"/>
  <c r="AW533" i="5"/>
  <c r="AV533" i="5"/>
  <c r="AU533" i="5"/>
  <c r="AT533" i="5"/>
  <c r="AS533" i="5"/>
  <c r="AR533" i="5"/>
  <c r="AQ533" i="5"/>
  <c r="AP533" i="5"/>
  <c r="AO533" i="5"/>
  <c r="AN533" i="5"/>
  <c r="AM533" i="5"/>
  <c r="AL533" i="5"/>
  <c r="AK533" i="5"/>
  <c r="AJ533" i="5"/>
  <c r="AI533" i="5"/>
  <c r="AH533" i="5"/>
  <c r="AG533" i="5"/>
  <c r="AF533" i="5"/>
  <c r="AE533" i="5"/>
  <c r="AD533" i="5"/>
  <c r="AC533" i="5"/>
  <c r="AB533" i="5"/>
  <c r="AA533" i="5"/>
  <c r="Z533" i="5"/>
  <c r="Y533" i="5"/>
  <c r="X533" i="5"/>
  <c r="W533" i="5"/>
  <c r="V533" i="5"/>
  <c r="U533" i="5"/>
  <c r="T533" i="5"/>
  <c r="S533" i="5"/>
  <c r="R533" i="5"/>
  <c r="Q533" i="5"/>
  <c r="P533" i="5"/>
  <c r="O533" i="5"/>
  <c r="N533" i="5"/>
  <c r="M533" i="5"/>
  <c r="L533" i="5"/>
  <c r="K533" i="5"/>
  <c r="J533" i="5"/>
  <c r="I533" i="5"/>
  <c r="H533" i="5"/>
  <c r="G533" i="5"/>
  <c r="BX532" i="5"/>
  <c r="BW532" i="5"/>
  <c r="BV532" i="5"/>
  <c r="BU532" i="5"/>
  <c r="BS532" i="5"/>
  <c r="BR532" i="5"/>
  <c r="BQ532" i="5"/>
  <c r="BP532" i="5"/>
  <c r="BO532" i="5"/>
  <c r="BN532" i="5"/>
  <c r="BM532" i="5"/>
  <c r="BL532" i="5"/>
  <c r="BK532" i="5"/>
  <c r="BJ532" i="5"/>
  <c r="BI532" i="5"/>
  <c r="BH532" i="5"/>
  <c r="BG532" i="5"/>
  <c r="BF532" i="5"/>
  <c r="BE532" i="5"/>
  <c r="BD532" i="5"/>
  <c r="BC532" i="5"/>
  <c r="BB532" i="5"/>
  <c r="BA532" i="5"/>
  <c r="AZ532" i="5"/>
  <c r="AY532" i="5"/>
  <c r="AX532" i="5"/>
  <c r="AW532" i="5"/>
  <c r="AV532" i="5"/>
  <c r="AU532" i="5"/>
  <c r="AT532" i="5"/>
  <c r="AS532" i="5"/>
  <c r="AR532" i="5"/>
  <c r="AQ532" i="5"/>
  <c r="AP532" i="5"/>
  <c r="AO532" i="5"/>
  <c r="AN532" i="5"/>
  <c r="AM532" i="5"/>
  <c r="AL532" i="5"/>
  <c r="AK532" i="5"/>
  <c r="AJ532" i="5"/>
  <c r="AI532" i="5"/>
  <c r="AH532" i="5"/>
  <c r="AG532" i="5"/>
  <c r="AF532" i="5"/>
  <c r="AE532" i="5"/>
  <c r="AD532" i="5"/>
  <c r="AC532" i="5"/>
  <c r="AB532" i="5"/>
  <c r="AA532" i="5"/>
  <c r="Z532" i="5"/>
  <c r="Y532" i="5"/>
  <c r="X532" i="5"/>
  <c r="W532" i="5"/>
  <c r="V532" i="5"/>
  <c r="U532" i="5"/>
  <c r="T532" i="5"/>
  <c r="S532" i="5"/>
  <c r="R532" i="5"/>
  <c r="Q532" i="5"/>
  <c r="P532" i="5"/>
  <c r="O532" i="5"/>
  <c r="N532" i="5"/>
  <c r="M532" i="5"/>
  <c r="L532" i="5"/>
  <c r="K532" i="5"/>
  <c r="J532" i="5"/>
  <c r="I532" i="5"/>
  <c r="H532" i="5"/>
  <c r="G532" i="5"/>
  <c r="BX531" i="5"/>
  <c r="BW531" i="5"/>
  <c r="BV531" i="5"/>
  <c r="BU531" i="5"/>
  <c r="BS531" i="5"/>
  <c r="BR531" i="5"/>
  <c r="BQ531" i="5"/>
  <c r="BP531" i="5"/>
  <c r="BO531" i="5"/>
  <c r="BN531" i="5"/>
  <c r="BM531" i="5"/>
  <c r="BL531" i="5"/>
  <c r="BK531" i="5"/>
  <c r="BI531" i="5"/>
  <c r="BH531" i="5"/>
  <c r="BG531" i="5"/>
  <c r="BF531" i="5"/>
  <c r="BD531" i="5"/>
  <c r="BC531" i="5"/>
  <c r="BB531" i="5"/>
  <c r="BA531" i="5"/>
  <c r="AY531" i="5"/>
  <c r="AX531" i="5"/>
  <c r="AW531" i="5"/>
  <c r="AV531" i="5"/>
  <c r="AT531" i="5"/>
  <c r="AS531" i="5"/>
  <c r="AR531" i="5"/>
  <c r="AQ531" i="5"/>
  <c r="AO531" i="5"/>
  <c r="AN531" i="5"/>
  <c r="AM531" i="5"/>
  <c r="AL531" i="5"/>
  <c r="AK531" i="5"/>
  <c r="AJ531" i="5"/>
  <c r="AI531" i="5"/>
  <c r="AH531" i="5"/>
  <c r="AG531" i="5"/>
  <c r="AE531" i="5"/>
  <c r="AD531" i="5"/>
  <c r="AC531" i="5"/>
  <c r="AB531" i="5"/>
  <c r="Z531" i="5"/>
  <c r="Y531" i="5"/>
  <c r="X531" i="5"/>
  <c r="W531" i="5"/>
  <c r="U531" i="5"/>
  <c r="T531" i="5"/>
  <c r="S531" i="5"/>
  <c r="R531" i="5"/>
  <c r="P531" i="5"/>
  <c r="O531" i="5"/>
  <c r="N531" i="5"/>
  <c r="M531" i="5"/>
  <c r="K531" i="5"/>
  <c r="J531" i="5"/>
  <c r="I531" i="5"/>
  <c r="H531" i="5"/>
  <c r="G531" i="5"/>
  <c r="BX530" i="5"/>
  <c r="BW530" i="5"/>
  <c r="BV530" i="5"/>
  <c r="BU530" i="5"/>
  <c r="BS530" i="5"/>
  <c r="BR530" i="5"/>
  <c r="BQ530" i="5"/>
  <c r="BP530" i="5"/>
  <c r="BN530" i="5"/>
  <c r="BM530" i="5"/>
  <c r="BL530" i="5"/>
  <c r="BK530" i="5"/>
  <c r="BI530" i="5"/>
  <c r="BH530" i="5"/>
  <c r="BG530" i="5"/>
  <c r="BF530" i="5"/>
  <c r="BD530" i="5"/>
  <c r="BC530" i="5"/>
  <c r="BB530" i="5"/>
  <c r="BA530" i="5"/>
  <c r="AY530" i="5"/>
  <c r="AX530" i="5"/>
  <c r="AW530" i="5"/>
  <c r="AV530" i="5"/>
  <c r="AT530" i="5"/>
  <c r="AS530" i="5"/>
  <c r="AR530" i="5"/>
  <c r="AQ530" i="5"/>
  <c r="AO530" i="5"/>
  <c r="AN530" i="5"/>
  <c r="AM530" i="5"/>
  <c r="AL530" i="5"/>
  <c r="AJ530" i="5"/>
  <c r="AI530" i="5"/>
  <c r="AH530" i="5"/>
  <c r="AG530" i="5"/>
  <c r="AE530" i="5"/>
  <c r="AD530" i="5"/>
  <c r="AC530" i="5"/>
  <c r="AB530" i="5"/>
  <c r="Z530" i="5"/>
  <c r="Y530" i="5"/>
  <c r="X530" i="5"/>
  <c r="W530" i="5"/>
  <c r="U530" i="5"/>
  <c r="T530" i="5"/>
  <c r="S530" i="5"/>
  <c r="R530" i="5"/>
  <c r="P530" i="5"/>
  <c r="O530" i="5"/>
  <c r="N530" i="5"/>
  <c r="M530" i="5"/>
  <c r="K530" i="5"/>
  <c r="J530" i="5"/>
  <c r="I530" i="5"/>
  <c r="H530" i="5"/>
  <c r="CA529" i="5"/>
  <c r="BZ529" i="5"/>
  <c r="BX529" i="5"/>
  <c r="BW529" i="5"/>
  <c r="BV529" i="5"/>
  <c r="BU529" i="5"/>
  <c r="BT529" i="5"/>
  <c r="BS529" i="5"/>
  <c r="BR529" i="5"/>
  <c r="BQ529" i="5"/>
  <c r="BP529" i="5"/>
  <c r="BO529" i="5"/>
  <c r="BN529" i="5"/>
  <c r="BM529" i="5"/>
  <c r="BL529" i="5"/>
  <c r="BK529" i="5"/>
  <c r="BJ529" i="5"/>
  <c r="BI529" i="5"/>
  <c r="BH529" i="5"/>
  <c r="BG529" i="5"/>
  <c r="BF529" i="5"/>
  <c r="BE529" i="5"/>
  <c r="BD529" i="5"/>
  <c r="BC529" i="5"/>
  <c r="BB529" i="5"/>
  <c r="BA529" i="5"/>
  <c r="AZ529" i="5"/>
  <c r="AY529" i="5"/>
  <c r="AX529" i="5"/>
  <c r="AW529" i="5"/>
  <c r="AV529" i="5"/>
  <c r="AU529" i="5"/>
  <c r="AT529" i="5"/>
  <c r="AS529" i="5"/>
  <c r="AR529" i="5"/>
  <c r="AQ529" i="5"/>
  <c r="AP529" i="5"/>
  <c r="AO529" i="5"/>
  <c r="AN529" i="5"/>
  <c r="AM529" i="5"/>
  <c r="AL529" i="5"/>
  <c r="AK529" i="5"/>
  <c r="AJ529" i="5"/>
  <c r="AI529" i="5"/>
  <c r="AH529" i="5"/>
  <c r="AG529" i="5"/>
  <c r="AF529" i="5"/>
  <c r="AE529" i="5"/>
  <c r="AD529" i="5"/>
  <c r="AC529" i="5"/>
  <c r="AB529" i="5"/>
  <c r="AA529" i="5"/>
  <c r="Z529" i="5"/>
  <c r="Y529" i="5"/>
  <c r="X529" i="5"/>
  <c r="W529" i="5"/>
  <c r="V529" i="5"/>
  <c r="U529" i="5"/>
  <c r="T529" i="5"/>
  <c r="S529" i="5"/>
  <c r="R529" i="5"/>
  <c r="Q529" i="5"/>
  <c r="P529" i="5"/>
  <c r="O529" i="5"/>
  <c r="N529" i="5"/>
  <c r="M529" i="5"/>
  <c r="L529" i="5"/>
  <c r="K529" i="5"/>
  <c r="J529" i="5"/>
  <c r="I529" i="5"/>
  <c r="H529" i="5"/>
  <c r="G529" i="5"/>
  <c r="CA528" i="5"/>
  <c r="BZ528" i="5"/>
  <c r="BX528" i="5"/>
  <c r="BW528" i="5"/>
  <c r="BV528" i="5"/>
  <c r="BU528" i="5"/>
  <c r="BT528" i="5"/>
  <c r="BS528" i="5"/>
  <c r="BR528" i="5"/>
  <c r="BQ528" i="5"/>
  <c r="BP528" i="5"/>
  <c r="BO528" i="5"/>
  <c r="BN528" i="5"/>
  <c r="BM528" i="5"/>
  <c r="BL528" i="5"/>
  <c r="BK528" i="5"/>
  <c r="BJ528" i="5"/>
  <c r="BI528" i="5"/>
  <c r="BH528" i="5"/>
  <c r="BG528" i="5"/>
  <c r="BF528" i="5"/>
  <c r="BE528" i="5"/>
  <c r="BD528" i="5"/>
  <c r="BC528" i="5"/>
  <c r="BB528" i="5"/>
  <c r="BA528" i="5"/>
  <c r="AZ528" i="5"/>
  <c r="AY528" i="5"/>
  <c r="AX528" i="5"/>
  <c r="AW528" i="5"/>
  <c r="AV528" i="5"/>
  <c r="AU528" i="5"/>
  <c r="AT528" i="5"/>
  <c r="AS528" i="5"/>
  <c r="AR528" i="5"/>
  <c r="AQ528" i="5"/>
  <c r="AP528" i="5"/>
  <c r="AO528" i="5"/>
  <c r="AN528" i="5"/>
  <c r="AM528" i="5"/>
  <c r="AL528" i="5"/>
  <c r="AK528" i="5"/>
  <c r="AJ528" i="5"/>
  <c r="AI528" i="5"/>
  <c r="AH528" i="5"/>
  <c r="AG528" i="5"/>
  <c r="AF528" i="5"/>
  <c r="AE528" i="5"/>
  <c r="AD528" i="5"/>
  <c r="AC528" i="5"/>
  <c r="AB528" i="5"/>
  <c r="AA528" i="5"/>
  <c r="Z528" i="5"/>
  <c r="Y528" i="5"/>
  <c r="X528" i="5"/>
  <c r="W528" i="5"/>
  <c r="V528" i="5"/>
  <c r="U528" i="5"/>
  <c r="T528" i="5"/>
  <c r="S528" i="5"/>
  <c r="R528" i="5"/>
  <c r="Q528" i="5"/>
  <c r="P528" i="5"/>
  <c r="O528" i="5"/>
  <c r="N528" i="5"/>
  <c r="M528" i="5"/>
  <c r="L528" i="5"/>
  <c r="K528" i="5"/>
  <c r="J528" i="5"/>
  <c r="I528" i="5"/>
  <c r="H528" i="5"/>
  <c r="G528" i="5"/>
  <c r="CA527" i="5"/>
  <c r="BZ527" i="5"/>
  <c r="BX527" i="5"/>
  <c r="BW527" i="5"/>
  <c r="BV527" i="5"/>
  <c r="BU527" i="5"/>
  <c r="BT527" i="5"/>
  <c r="BS527" i="5"/>
  <c r="BR527" i="5"/>
  <c r="BQ527" i="5"/>
  <c r="BP527" i="5"/>
  <c r="BO527" i="5"/>
  <c r="BN527" i="5"/>
  <c r="BM527" i="5"/>
  <c r="BL527" i="5"/>
  <c r="BK527" i="5"/>
  <c r="BJ527" i="5"/>
  <c r="BI527" i="5"/>
  <c r="BH527" i="5"/>
  <c r="BG527" i="5"/>
  <c r="BF527" i="5"/>
  <c r="BE527" i="5"/>
  <c r="BD527" i="5"/>
  <c r="BC527" i="5"/>
  <c r="BB527" i="5"/>
  <c r="BA527" i="5"/>
  <c r="AZ527" i="5"/>
  <c r="AY527" i="5"/>
  <c r="AX527" i="5"/>
  <c r="AW527" i="5"/>
  <c r="AV527" i="5"/>
  <c r="AU527" i="5"/>
  <c r="AT527" i="5"/>
  <c r="AS527" i="5"/>
  <c r="AR527" i="5"/>
  <c r="AQ527" i="5"/>
  <c r="AP527" i="5"/>
  <c r="AO527" i="5"/>
  <c r="AN527" i="5"/>
  <c r="AM527" i="5"/>
  <c r="AL527" i="5"/>
  <c r="AK527" i="5"/>
  <c r="AJ527" i="5"/>
  <c r="AI527" i="5"/>
  <c r="AH527" i="5"/>
  <c r="AG527" i="5"/>
  <c r="AF527" i="5"/>
  <c r="AE527" i="5"/>
  <c r="AD527" i="5"/>
  <c r="AC527" i="5"/>
  <c r="AB527" i="5"/>
  <c r="AA527" i="5"/>
  <c r="Z527" i="5"/>
  <c r="Y527" i="5"/>
  <c r="X527" i="5"/>
  <c r="W527" i="5"/>
  <c r="V527" i="5"/>
  <c r="U527" i="5"/>
  <c r="T527" i="5"/>
  <c r="S527" i="5"/>
  <c r="R527" i="5"/>
  <c r="Q527" i="5"/>
  <c r="P527" i="5"/>
  <c r="O527" i="5"/>
  <c r="N527" i="5"/>
  <c r="M527" i="5"/>
  <c r="L527" i="5"/>
  <c r="K527" i="5"/>
  <c r="J527" i="5"/>
  <c r="I527" i="5"/>
  <c r="H527" i="5"/>
  <c r="G527" i="5"/>
  <c r="CA526" i="5"/>
  <c r="BZ526" i="5"/>
  <c r="BX526" i="5"/>
  <c r="BW526" i="5"/>
  <c r="BV526" i="5"/>
  <c r="BU526" i="5"/>
  <c r="BT526" i="5"/>
  <c r="BS526" i="5"/>
  <c r="BR526" i="5"/>
  <c r="BQ526" i="5"/>
  <c r="BP526" i="5"/>
  <c r="BO526" i="5"/>
  <c r="BN526" i="5"/>
  <c r="BM526" i="5"/>
  <c r="BL526" i="5"/>
  <c r="BK526" i="5"/>
  <c r="BJ526" i="5"/>
  <c r="BI526" i="5"/>
  <c r="BH526" i="5"/>
  <c r="BG526" i="5"/>
  <c r="BF526" i="5"/>
  <c r="BE526" i="5"/>
  <c r="BD526" i="5"/>
  <c r="BC526" i="5"/>
  <c r="BB526" i="5"/>
  <c r="BA526" i="5"/>
  <c r="AZ526" i="5"/>
  <c r="AY526" i="5"/>
  <c r="AX526" i="5"/>
  <c r="AW526" i="5"/>
  <c r="AV526" i="5"/>
  <c r="AU526" i="5"/>
  <c r="AT526" i="5"/>
  <c r="AS526" i="5"/>
  <c r="AR526" i="5"/>
  <c r="AQ526" i="5"/>
  <c r="AP526" i="5"/>
  <c r="AO526" i="5"/>
  <c r="AN526" i="5"/>
  <c r="AM526" i="5"/>
  <c r="AL526" i="5"/>
  <c r="AK526" i="5"/>
  <c r="AJ526" i="5"/>
  <c r="AI526" i="5"/>
  <c r="AH526" i="5"/>
  <c r="AG526" i="5"/>
  <c r="AF526" i="5"/>
  <c r="AE526" i="5"/>
  <c r="AD526" i="5"/>
  <c r="AC526" i="5"/>
  <c r="AB526" i="5"/>
  <c r="AA526" i="5"/>
  <c r="Z526" i="5"/>
  <c r="Y526" i="5"/>
  <c r="X526" i="5"/>
  <c r="W526" i="5"/>
  <c r="V526" i="5"/>
  <c r="U526" i="5"/>
  <c r="T526" i="5"/>
  <c r="S526" i="5"/>
  <c r="R526" i="5"/>
  <c r="Q526" i="5"/>
  <c r="P526" i="5"/>
  <c r="O526" i="5"/>
  <c r="N526" i="5"/>
  <c r="M526" i="5"/>
  <c r="L526" i="5"/>
  <c r="K526" i="5"/>
  <c r="J526" i="5"/>
  <c r="I526" i="5"/>
  <c r="H526" i="5"/>
  <c r="G526" i="5"/>
  <c r="CA525" i="5"/>
  <c r="BZ525" i="5"/>
  <c r="BX525" i="5"/>
  <c r="BW525" i="5"/>
  <c r="BV525" i="5"/>
  <c r="BU525" i="5"/>
  <c r="BT525" i="5"/>
  <c r="BS525" i="5"/>
  <c r="BR525" i="5"/>
  <c r="BQ525" i="5"/>
  <c r="BP525" i="5"/>
  <c r="BO525" i="5"/>
  <c r="BN525" i="5"/>
  <c r="BM525" i="5"/>
  <c r="BL525" i="5"/>
  <c r="BK525" i="5"/>
  <c r="BJ525" i="5"/>
  <c r="BI525" i="5"/>
  <c r="BH525" i="5"/>
  <c r="BG525" i="5"/>
  <c r="BF525" i="5"/>
  <c r="BE525" i="5"/>
  <c r="BD525" i="5"/>
  <c r="BC525" i="5"/>
  <c r="BB525" i="5"/>
  <c r="BA525" i="5"/>
  <c r="AZ525" i="5"/>
  <c r="AY525" i="5"/>
  <c r="AX525" i="5"/>
  <c r="AW525" i="5"/>
  <c r="AV525" i="5"/>
  <c r="AU525" i="5"/>
  <c r="AT525" i="5"/>
  <c r="AS525" i="5"/>
  <c r="AR525" i="5"/>
  <c r="AQ525" i="5"/>
  <c r="AP525" i="5"/>
  <c r="AO525" i="5"/>
  <c r="AN525" i="5"/>
  <c r="AM525" i="5"/>
  <c r="AL525" i="5"/>
  <c r="AK525" i="5"/>
  <c r="AJ525" i="5"/>
  <c r="AI525" i="5"/>
  <c r="AH525" i="5"/>
  <c r="AG525" i="5"/>
  <c r="AF525" i="5"/>
  <c r="AE525" i="5"/>
  <c r="AD525" i="5"/>
  <c r="AC525" i="5"/>
  <c r="AB525" i="5"/>
  <c r="AA525" i="5"/>
  <c r="Z525" i="5"/>
  <c r="Y525" i="5"/>
  <c r="X525" i="5"/>
  <c r="W525" i="5"/>
  <c r="V525" i="5"/>
  <c r="U525" i="5"/>
  <c r="T525" i="5"/>
  <c r="S525" i="5"/>
  <c r="R525" i="5"/>
  <c r="Q525" i="5"/>
  <c r="P525" i="5"/>
  <c r="O525" i="5"/>
  <c r="N525" i="5"/>
  <c r="M525" i="5"/>
  <c r="L525" i="5"/>
  <c r="K525" i="5"/>
  <c r="J525" i="5"/>
  <c r="I525" i="5"/>
  <c r="H525" i="5"/>
  <c r="G525" i="5"/>
  <c r="CA524" i="5"/>
  <c r="BZ524" i="5"/>
  <c r="BX524" i="5"/>
  <c r="BW524" i="5"/>
  <c r="BV524" i="5"/>
  <c r="BU524" i="5"/>
  <c r="BT524" i="5"/>
  <c r="BS524" i="5"/>
  <c r="BR524" i="5"/>
  <c r="BQ524" i="5"/>
  <c r="BP524" i="5"/>
  <c r="BO524" i="5"/>
  <c r="BN524" i="5"/>
  <c r="BM524" i="5"/>
  <c r="BL524" i="5"/>
  <c r="BK524" i="5"/>
  <c r="BJ524" i="5"/>
  <c r="BI524" i="5"/>
  <c r="BH524" i="5"/>
  <c r="BG524" i="5"/>
  <c r="BF524" i="5"/>
  <c r="BE524" i="5"/>
  <c r="BD524" i="5"/>
  <c r="BC524" i="5"/>
  <c r="BB524" i="5"/>
  <c r="BA524" i="5"/>
  <c r="AZ524" i="5"/>
  <c r="AY524" i="5"/>
  <c r="AX524" i="5"/>
  <c r="AW524" i="5"/>
  <c r="AV524" i="5"/>
  <c r="AU524" i="5"/>
  <c r="AT524" i="5"/>
  <c r="AS524" i="5"/>
  <c r="AR524" i="5"/>
  <c r="AQ524" i="5"/>
  <c r="AP524" i="5"/>
  <c r="AO524" i="5"/>
  <c r="AN524" i="5"/>
  <c r="AM524" i="5"/>
  <c r="AL524" i="5"/>
  <c r="AK524" i="5"/>
  <c r="AJ524" i="5"/>
  <c r="AI524" i="5"/>
  <c r="AH524" i="5"/>
  <c r="AG524" i="5"/>
  <c r="AF524" i="5"/>
  <c r="AE524" i="5"/>
  <c r="AD524" i="5"/>
  <c r="AC524" i="5"/>
  <c r="AB524" i="5"/>
  <c r="AA524" i="5"/>
  <c r="Z524" i="5"/>
  <c r="Y524" i="5"/>
  <c r="X524" i="5"/>
  <c r="W524" i="5"/>
  <c r="V524" i="5"/>
  <c r="U524" i="5"/>
  <c r="T524" i="5"/>
  <c r="S524" i="5"/>
  <c r="R524" i="5"/>
  <c r="Q524" i="5"/>
  <c r="P524" i="5"/>
  <c r="O524" i="5"/>
  <c r="N524" i="5"/>
  <c r="M524" i="5"/>
  <c r="L524" i="5"/>
  <c r="K524" i="5"/>
  <c r="J524" i="5"/>
  <c r="I524" i="5"/>
  <c r="H524" i="5"/>
  <c r="G524" i="5"/>
  <c r="CA523" i="5"/>
  <c r="BZ523" i="5"/>
  <c r="BX523" i="5"/>
  <c r="BW523" i="5"/>
  <c r="BV523" i="5"/>
  <c r="BU523" i="5"/>
  <c r="BT523" i="5"/>
  <c r="BS523" i="5"/>
  <c r="BR523" i="5"/>
  <c r="BQ523" i="5"/>
  <c r="BP523" i="5"/>
  <c r="BO523" i="5"/>
  <c r="BN523" i="5"/>
  <c r="BM523" i="5"/>
  <c r="BL523" i="5"/>
  <c r="BK523" i="5"/>
  <c r="BJ523" i="5"/>
  <c r="BI523" i="5"/>
  <c r="BH523" i="5"/>
  <c r="BG523" i="5"/>
  <c r="BF523" i="5"/>
  <c r="BE523" i="5"/>
  <c r="BD523" i="5"/>
  <c r="BC523" i="5"/>
  <c r="BB523" i="5"/>
  <c r="BA523" i="5"/>
  <c r="AZ523" i="5"/>
  <c r="AY523" i="5"/>
  <c r="AX523" i="5"/>
  <c r="AW523" i="5"/>
  <c r="AV523" i="5"/>
  <c r="AU523" i="5"/>
  <c r="AT523" i="5"/>
  <c r="AS523" i="5"/>
  <c r="AR523" i="5"/>
  <c r="AQ523" i="5"/>
  <c r="AP523" i="5"/>
  <c r="AO523" i="5"/>
  <c r="AN523" i="5"/>
  <c r="AM523" i="5"/>
  <c r="AL523" i="5"/>
  <c r="AK523" i="5"/>
  <c r="AJ523" i="5"/>
  <c r="AI523" i="5"/>
  <c r="AH523" i="5"/>
  <c r="AG523" i="5"/>
  <c r="AF523" i="5"/>
  <c r="AE523" i="5"/>
  <c r="AD523" i="5"/>
  <c r="AC523" i="5"/>
  <c r="AB523" i="5"/>
  <c r="AA523" i="5"/>
  <c r="Z523" i="5"/>
  <c r="Y523" i="5"/>
  <c r="X523" i="5"/>
  <c r="W523" i="5"/>
  <c r="V523" i="5"/>
  <c r="U523" i="5"/>
  <c r="T523" i="5"/>
  <c r="S523" i="5"/>
  <c r="R523" i="5"/>
  <c r="Q523" i="5"/>
  <c r="P523" i="5"/>
  <c r="O523" i="5"/>
  <c r="N523" i="5"/>
  <c r="M523" i="5"/>
  <c r="L523" i="5"/>
  <c r="K523" i="5"/>
  <c r="J523" i="5"/>
  <c r="I523" i="5"/>
  <c r="H523" i="5"/>
  <c r="G523" i="5"/>
  <c r="CA522" i="5"/>
  <c r="BZ522" i="5"/>
  <c r="BX522" i="5"/>
  <c r="BW522" i="5"/>
  <c r="BV522" i="5"/>
  <c r="BU522" i="5"/>
  <c r="BT522" i="5"/>
  <c r="BS522" i="5"/>
  <c r="BR522" i="5"/>
  <c r="BQ522" i="5"/>
  <c r="BP522" i="5"/>
  <c r="BO522" i="5"/>
  <c r="BN522" i="5"/>
  <c r="BM522" i="5"/>
  <c r="BL522" i="5"/>
  <c r="BK522" i="5"/>
  <c r="BJ522" i="5"/>
  <c r="BI522" i="5"/>
  <c r="BH522" i="5"/>
  <c r="BG522" i="5"/>
  <c r="BF522" i="5"/>
  <c r="BE522" i="5"/>
  <c r="BD522" i="5"/>
  <c r="BC522" i="5"/>
  <c r="BB522" i="5"/>
  <c r="BA522" i="5"/>
  <c r="AZ522" i="5"/>
  <c r="AY522" i="5"/>
  <c r="AX522" i="5"/>
  <c r="AW522" i="5"/>
  <c r="AV522" i="5"/>
  <c r="AU522" i="5"/>
  <c r="AT522" i="5"/>
  <c r="AS522" i="5"/>
  <c r="AR522" i="5"/>
  <c r="AQ522" i="5"/>
  <c r="AP522" i="5"/>
  <c r="AO522" i="5"/>
  <c r="AN522" i="5"/>
  <c r="AM522" i="5"/>
  <c r="AL522" i="5"/>
  <c r="AK522" i="5"/>
  <c r="AJ522" i="5"/>
  <c r="AI522" i="5"/>
  <c r="AH522" i="5"/>
  <c r="AG522" i="5"/>
  <c r="AF522" i="5"/>
  <c r="AE522" i="5"/>
  <c r="AD522" i="5"/>
  <c r="AC522" i="5"/>
  <c r="AB522" i="5"/>
  <c r="AA522" i="5"/>
  <c r="Z522" i="5"/>
  <c r="Y522" i="5"/>
  <c r="X522" i="5"/>
  <c r="W522" i="5"/>
  <c r="V522" i="5"/>
  <c r="U522" i="5"/>
  <c r="T522" i="5"/>
  <c r="S522" i="5"/>
  <c r="R522" i="5"/>
  <c r="Q522" i="5"/>
  <c r="P522" i="5"/>
  <c r="O522" i="5"/>
  <c r="N522" i="5"/>
  <c r="M522" i="5"/>
  <c r="L522" i="5"/>
  <c r="K522" i="5"/>
  <c r="J522" i="5"/>
  <c r="I522" i="5"/>
  <c r="H522" i="5"/>
  <c r="G522" i="5"/>
  <c r="CA521" i="5"/>
  <c r="BZ521" i="5"/>
  <c r="BX521" i="5"/>
  <c r="BW521" i="5"/>
  <c r="BV521" i="5"/>
  <c r="BU521" i="5"/>
  <c r="BT521" i="5"/>
  <c r="BS521" i="5"/>
  <c r="BR521" i="5"/>
  <c r="BQ521" i="5"/>
  <c r="BP521" i="5"/>
  <c r="BO521" i="5"/>
  <c r="BN521" i="5"/>
  <c r="BM521" i="5"/>
  <c r="BL521" i="5"/>
  <c r="BK521" i="5"/>
  <c r="BJ521" i="5"/>
  <c r="BI521" i="5"/>
  <c r="BH521" i="5"/>
  <c r="BG521" i="5"/>
  <c r="BF521" i="5"/>
  <c r="BE521" i="5"/>
  <c r="BD521" i="5"/>
  <c r="BC521" i="5"/>
  <c r="BB521" i="5"/>
  <c r="BA521" i="5"/>
  <c r="AZ521" i="5"/>
  <c r="AY521" i="5"/>
  <c r="AX521" i="5"/>
  <c r="AW521" i="5"/>
  <c r="AV521" i="5"/>
  <c r="AU521" i="5"/>
  <c r="AT521" i="5"/>
  <c r="AS521" i="5"/>
  <c r="AR521" i="5"/>
  <c r="AQ521" i="5"/>
  <c r="AP521" i="5"/>
  <c r="AO521" i="5"/>
  <c r="AN521" i="5"/>
  <c r="AM521" i="5"/>
  <c r="AL521" i="5"/>
  <c r="AK521" i="5"/>
  <c r="AJ521" i="5"/>
  <c r="AI521" i="5"/>
  <c r="AH521" i="5"/>
  <c r="AG521" i="5"/>
  <c r="AF521" i="5"/>
  <c r="AE521" i="5"/>
  <c r="AD521" i="5"/>
  <c r="AC521" i="5"/>
  <c r="AB521" i="5"/>
  <c r="AA521" i="5"/>
  <c r="Z521" i="5"/>
  <c r="Y521" i="5"/>
  <c r="X521" i="5"/>
  <c r="W521" i="5"/>
  <c r="V521" i="5"/>
  <c r="U521" i="5"/>
  <c r="T521" i="5"/>
  <c r="S521" i="5"/>
  <c r="R521" i="5"/>
  <c r="Q521" i="5"/>
  <c r="P521" i="5"/>
  <c r="O521" i="5"/>
  <c r="N521" i="5"/>
  <c r="M521" i="5"/>
  <c r="L521" i="5"/>
  <c r="K521" i="5"/>
  <c r="J521" i="5"/>
  <c r="I521" i="5"/>
  <c r="H521" i="5"/>
  <c r="G521" i="5"/>
  <c r="CA520" i="5"/>
  <c r="BZ520" i="5"/>
  <c r="BX520" i="5"/>
  <c r="BW520" i="5"/>
  <c r="BV520" i="5"/>
  <c r="BU520" i="5"/>
  <c r="BT520" i="5"/>
  <c r="BS520" i="5"/>
  <c r="BR520" i="5"/>
  <c r="BQ520" i="5"/>
  <c r="BP520" i="5"/>
  <c r="BO520" i="5"/>
  <c r="BN520" i="5"/>
  <c r="BM520" i="5"/>
  <c r="BL520" i="5"/>
  <c r="BK520" i="5"/>
  <c r="BJ520" i="5"/>
  <c r="BI520" i="5"/>
  <c r="BH520" i="5"/>
  <c r="BG520" i="5"/>
  <c r="BF520" i="5"/>
  <c r="BE520" i="5"/>
  <c r="BD520" i="5"/>
  <c r="BC520" i="5"/>
  <c r="BB520" i="5"/>
  <c r="BA520" i="5"/>
  <c r="AZ520" i="5"/>
  <c r="AY520" i="5"/>
  <c r="AX520" i="5"/>
  <c r="AW520" i="5"/>
  <c r="AV520" i="5"/>
  <c r="AU520" i="5"/>
  <c r="AT520" i="5"/>
  <c r="AS520" i="5"/>
  <c r="AR520" i="5"/>
  <c r="AQ520" i="5"/>
  <c r="AP520" i="5"/>
  <c r="AO520" i="5"/>
  <c r="AN520" i="5"/>
  <c r="AM520" i="5"/>
  <c r="AL520" i="5"/>
  <c r="AK520" i="5"/>
  <c r="AJ520" i="5"/>
  <c r="AI520" i="5"/>
  <c r="AH520" i="5"/>
  <c r="AG520" i="5"/>
  <c r="AF520" i="5"/>
  <c r="AE520" i="5"/>
  <c r="AD520" i="5"/>
  <c r="AC520" i="5"/>
  <c r="AB520" i="5"/>
  <c r="AA520" i="5"/>
  <c r="Z520" i="5"/>
  <c r="Y520" i="5"/>
  <c r="X520" i="5"/>
  <c r="W520" i="5"/>
  <c r="V520" i="5"/>
  <c r="U520" i="5"/>
  <c r="T520" i="5"/>
  <c r="S520" i="5"/>
  <c r="R520" i="5"/>
  <c r="Q520" i="5"/>
  <c r="P520" i="5"/>
  <c r="O520" i="5"/>
  <c r="N520" i="5"/>
  <c r="M520" i="5"/>
  <c r="L520" i="5"/>
  <c r="K520" i="5"/>
  <c r="J520" i="5"/>
  <c r="I520" i="5"/>
  <c r="H520" i="5"/>
  <c r="G520" i="5"/>
  <c r="CA519" i="5"/>
  <c r="BZ519" i="5"/>
  <c r="BX519" i="5"/>
  <c r="BW519" i="5"/>
  <c r="BV519" i="5"/>
  <c r="BU519" i="5"/>
  <c r="BT519" i="5"/>
  <c r="BS519" i="5"/>
  <c r="BR519" i="5"/>
  <c r="BQ519" i="5"/>
  <c r="BP519" i="5"/>
  <c r="BO519" i="5"/>
  <c r="BN519" i="5"/>
  <c r="BM519" i="5"/>
  <c r="BL519" i="5"/>
  <c r="BK519" i="5"/>
  <c r="BJ519" i="5"/>
  <c r="BI519" i="5"/>
  <c r="BH519" i="5"/>
  <c r="BG519" i="5"/>
  <c r="BF519" i="5"/>
  <c r="BE519" i="5"/>
  <c r="BD519" i="5"/>
  <c r="BC519" i="5"/>
  <c r="BB519" i="5"/>
  <c r="BA519" i="5"/>
  <c r="AZ519" i="5"/>
  <c r="AY519" i="5"/>
  <c r="AX519" i="5"/>
  <c r="AW519" i="5"/>
  <c r="AV519" i="5"/>
  <c r="AU519" i="5"/>
  <c r="AT519" i="5"/>
  <c r="AS519" i="5"/>
  <c r="AR519" i="5"/>
  <c r="AQ519" i="5"/>
  <c r="AP519" i="5"/>
  <c r="AO519" i="5"/>
  <c r="AN519" i="5"/>
  <c r="AM519" i="5"/>
  <c r="AL519" i="5"/>
  <c r="AK519" i="5"/>
  <c r="AJ519" i="5"/>
  <c r="AI519" i="5"/>
  <c r="AH519" i="5"/>
  <c r="AG519" i="5"/>
  <c r="AF519" i="5"/>
  <c r="AE519" i="5"/>
  <c r="AD519" i="5"/>
  <c r="AC519" i="5"/>
  <c r="AB519" i="5"/>
  <c r="AA519" i="5"/>
  <c r="Z519" i="5"/>
  <c r="Y519" i="5"/>
  <c r="X519" i="5"/>
  <c r="W519" i="5"/>
  <c r="V519" i="5"/>
  <c r="U519" i="5"/>
  <c r="T519" i="5"/>
  <c r="S519" i="5"/>
  <c r="R519" i="5"/>
  <c r="Q519" i="5"/>
  <c r="P519" i="5"/>
  <c r="O519" i="5"/>
  <c r="N519" i="5"/>
  <c r="M519" i="5"/>
  <c r="L519" i="5"/>
  <c r="K519" i="5"/>
  <c r="J519" i="5"/>
  <c r="I519" i="5"/>
  <c r="H519" i="5"/>
  <c r="G519" i="5"/>
  <c r="CA518" i="5"/>
  <c r="BZ518" i="5"/>
  <c r="BX518" i="5"/>
  <c r="BW518" i="5"/>
  <c r="BV518" i="5"/>
  <c r="BU518" i="5"/>
  <c r="BT518" i="5"/>
  <c r="BS518" i="5"/>
  <c r="BR518" i="5"/>
  <c r="BQ518" i="5"/>
  <c r="BP518" i="5"/>
  <c r="BO518" i="5"/>
  <c r="BN518" i="5"/>
  <c r="BM518" i="5"/>
  <c r="BL518" i="5"/>
  <c r="BK518" i="5"/>
  <c r="BJ518" i="5"/>
  <c r="BI518" i="5"/>
  <c r="BH518" i="5"/>
  <c r="BG518" i="5"/>
  <c r="BF518" i="5"/>
  <c r="BE518" i="5"/>
  <c r="BD518" i="5"/>
  <c r="BC518" i="5"/>
  <c r="BB518" i="5"/>
  <c r="BA518" i="5"/>
  <c r="AZ518" i="5"/>
  <c r="AY518" i="5"/>
  <c r="AX518" i="5"/>
  <c r="AW518" i="5"/>
  <c r="AV518" i="5"/>
  <c r="AU518" i="5"/>
  <c r="AT518" i="5"/>
  <c r="AS518" i="5"/>
  <c r="AR518" i="5"/>
  <c r="AQ518" i="5"/>
  <c r="AP518" i="5"/>
  <c r="AO518" i="5"/>
  <c r="AN518" i="5"/>
  <c r="AM518" i="5"/>
  <c r="AL518" i="5"/>
  <c r="AK518" i="5"/>
  <c r="AJ518" i="5"/>
  <c r="AI518" i="5"/>
  <c r="AH518" i="5"/>
  <c r="AG518" i="5"/>
  <c r="AF518" i="5"/>
  <c r="AE518" i="5"/>
  <c r="AD518" i="5"/>
  <c r="AC518" i="5"/>
  <c r="AB518" i="5"/>
  <c r="AA518" i="5"/>
  <c r="Z518" i="5"/>
  <c r="Y518" i="5"/>
  <c r="X518" i="5"/>
  <c r="W518" i="5"/>
  <c r="V518" i="5"/>
  <c r="U518" i="5"/>
  <c r="T518" i="5"/>
  <c r="S518" i="5"/>
  <c r="R518" i="5"/>
  <c r="Q518" i="5"/>
  <c r="P518" i="5"/>
  <c r="O518" i="5"/>
  <c r="N518" i="5"/>
  <c r="M518" i="5"/>
  <c r="L518" i="5"/>
  <c r="K518" i="5"/>
  <c r="J518" i="5"/>
  <c r="I518" i="5"/>
  <c r="H518" i="5"/>
  <c r="G518" i="5"/>
  <c r="CA517" i="5"/>
  <c r="BZ517" i="5"/>
  <c r="BX517" i="5"/>
  <c r="BW517" i="5"/>
  <c r="BV517" i="5"/>
  <c r="BU517" i="5"/>
  <c r="BT517" i="5"/>
  <c r="BS517" i="5"/>
  <c r="BR517" i="5"/>
  <c r="BQ517" i="5"/>
  <c r="BP517" i="5"/>
  <c r="BO517" i="5"/>
  <c r="BN517" i="5"/>
  <c r="BM517" i="5"/>
  <c r="BL517" i="5"/>
  <c r="BK517" i="5"/>
  <c r="BJ517" i="5"/>
  <c r="BI517" i="5"/>
  <c r="BH517" i="5"/>
  <c r="BG517" i="5"/>
  <c r="BF517" i="5"/>
  <c r="BE517" i="5"/>
  <c r="BD517" i="5"/>
  <c r="BC517" i="5"/>
  <c r="BB517" i="5"/>
  <c r="BA517" i="5"/>
  <c r="AZ517" i="5"/>
  <c r="AY517" i="5"/>
  <c r="AX517" i="5"/>
  <c r="AW517" i="5"/>
  <c r="AV517" i="5"/>
  <c r="AU517" i="5"/>
  <c r="AT517" i="5"/>
  <c r="AS517" i="5"/>
  <c r="AR517" i="5"/>
  <c r="AQ517" i="5"/>
  <c r="AP517" i="5"/>
  <c r="AO517" i="5"/>
  <c r="AN517" i="5"/>
  <c r="AM517" i="5"/>
  <c r="AL517" i="5"/>
  <c r="AK517" i="5"/>
  <c r="AJ517" i="5"/>
  <c r="AI517" i="5"/>
  <c r="AH517" i="5"/>
  <c r="AG517" i="5"/>
  <c r="AF517" i="5"/>
  <c r="AE517" i="5"/>
  <c r="AD517" i="5"/>
  <c r="AC517" i="5"/>
  <c r="AB517" i="5"/>
  <c r="AA517" i="5"/>
  <c r="Z517" i="5"/>
  <c r="Y517" i="5"/>
  <c r="X517" i="5"/>
  <c r="W517" i="5"/>
  <c r="V517" i="5"/>
  <c r="U517" i="5"/>
  <c r="T517" i="5"/>
  <c r="S517" i="5"/>
  <c r="R517" i="5"/>
  <c r="Q517" i="5"/>
  <c r="P517" i="5"/>
  <c r="O517" i="5"/>
  <c r="N517" i="5"/>
  <c r="M517" i="5"/>
  <c r="L517" i="5"/>
  <c r="K517" i="5"/>
  <c r="J517" i="5"/>
  <c r="I517" i="5"/>
  <c r="H517" i="5"/>
  <c r="G517" i="5"/>
  <c r="BX516" i="5"/>
  <c r="BW516" i="5"/>
  <c r="BV516" i="5"/>
  <c r="BU516" i="5"/>
  <c r="BS516" i="5"/>
  <c r="BR516" i="5"/>
  <c r="BQ516" i="5"/>
  <c r="BP516" i="5"/>
  <c r="BO516" i="5"/>
  <c r="BN516" i="5"/>
  <c r="BM516" i="5"/>
  <c r="BL516" i="5"/>
  <c r="BK516" i="5"/>
  <c r="BJ516" i="5"/>
  <c r="BI516" i="5"/>
  <c r="BH516" i="5"/>
  <c r="BG516" i="5"/>
  <c r="BF516" i="5"/>
  <c r="BE516" i="5"/>
  <c r="BD516" i="5"/>
  <c r="BC516" i="5"/>
  <c r="BB516" i="5"/>
  <c r="BA516" i="5"/>
  <c r="AZ516" i="5"/>
  <c r="AY516" i="5"/>
  <c r="AX516" i="5"/>
  <c r="AW516" i="5"/>
  <c r="AV516" i="5"/>
  <c r="AU516" i="5"/>
  <c r="AT516" i="5"/>
  <c r="AS516" i="5"/>
  <c r="AR516" i="5"/>
  <c r="AQ516" i="5"/>
  <c r="AP516" i="5"/>
  <c r="AO516" i="5"/>
  <c r="AN516" i="5"/>
  <c r="AM516" i="5"/>
  <c r="AL516" i="5"/>
  <c r="AK516" i="5"/>
  <c r="AJ516" i="5"/>
  <c r="AI516" i="5"/>
  <c r="AH516" i="5"/>
  <c r="AG516" i="5"/>
  <c r="AF516" i="5"/>
  <c r="AE516" i="5"/>
  <c r="AD516" i="5"/>
  <c r="AC516" i="5"/>
  <c r="AB516" i="5"/>
  <c r="AA516" i="5"/>
  <c r="Z516" i="5"/>
  <c r="Y516" i="5"/>
  <c r="X516" i="5"/>
  <c r="W516" i="5"/>
  <c r="V516" i="5"/>
  <c r="U516" i="5"/>
  <c r="T516" i="5"/>
  <c r="S516" i="5"/>
  <c r="R516" i="5"/>
  <c r="Q516" i="5"/>
  <c r="P516" i="5"/>
  <c r="O516" i="5"/>
  <c r="N516" i="5"/>
  <c r="M516" i="5"/>
  <c r="L516" i="5"/>
  <c r="K516" i="5"/>
  <c r="J516" i="5"/>
  <c r="I516" i="5"/>
  <c r="H516" i="5"/>
  <c r="G516" i="5"/>
  <c r="BX515" i="5"/>
  <c r="BW515" i="5"/>
  <c r="BV515" i="5"/>
  <c r="BU515" i="5"/>
  <c r="BS515" i="5"/>
  <c r="BR515" i="5"/>
  <c r="BQ515" i="5"/>
  <c r="BP515" i="5"/>
  <c r="BO515" i="5"/>
  <c r="BN515" i="5"/>
  <c r="BM515" i="5"/>
  <c r="BL515" i="5"/>
  <c r="BK515" i="5"/>
  <c r="BJ515" i="5"/>
  <c r="BI515" i="5"/>
  <c r="BH515" i="5"/>
  <c r="BG515" i="5"/>
  <c r="BF515" i="5"/>
  <c r="BE515" i="5"/>
  <c r="BD515" i="5"/>
  <c r="BC515" i="5"/>
  <c r="BB515" i="5"/>
  <c r="BA515" i="5"/>
  <c r="AZ515" i="5"/>
  <c r="AY515" i="5"/>
  <c r="AX515" i="5"/>
  <c r="AW515" i="5"/>
  <c r="AV515" i="5"/>
  <c r="AU515" i="5"/>
  <c r="AT515" i="5"/>
  <c r="AS515" i="5"/>
  <c r="AR515" i="5"/>
  <c r="AQ515" i="5"/>
  <c r="AP515" i="5"/>
  <c r="AO515" i="5"/>
  <c r="AN515" i="5"/>
  <c r="AM515" i="5"/>
  <c r="AL515" i="5"/>
  <c r="AK515" i="5"/>
  <c r="AJ515" i="5"/>
  <c r="AI515" i="5"/>
  <c r="AH515" i="5"/>
  <c r="AG515" i="5"/>
  <c r="AF515" i="5"/>
  <c r="AE515" i="5"/>
  <c r="AD515" i="5"/>
  <c r="AC515" i="5"/>
  <c r="AB515" i="5"/>
  <c r="AA515" i="5"/>
  <c r="Z515" i="5"/>
  <c r="Y515" i="5"/>
  <c r="X515" i="5"/>
  <c r="W515" i="5"/>
  <c r="V515" i="5"/>
  <c r="U515" i="5"/>
  <c r="T515" i="5"/>
  <c r="S515" i="5"/>
  <c r="R515" i="5"/>
  <c r="Q515" i="5"/>
  <c r="P515" i="5"/>
  <c r="O515" i="5"/>
  <c r="N515" i="5"/>
  <c r="M515" i="5"/>
  <c r="L515" i="5"/>
  <c r="K515" i="5"/>
  <c r="J515" i="5"/>
  <c r="I515" i="5"/>
  <c r="H515" i="5"/>
  <c r="G515" i="5"/>
  <c r="BX514" i="5"/>
  <c r="BW514" i="5"/>
  <c r="BV514" i="5"/>
  <c r="BU514" i="5"/>
  <c r="BS514" i="5"/>
  <c r="BR514" i="5"/>
  <c r="BQ514" i="5"/>
  <c r="BP514" i="5"/>
  <c r="BN514" i="5"/>
  <c r="BM514" i="5"/>
  <c r="BL514" i="5"/>
  <c r="BK514" i="5"/>
  <c r="BI514" i="5"/>
  <c r="BH514" i="5"/>
  <c r="BG514" i="5"/>
  <c r="BF514" i="5"/>
  <c r="BD514" i="5"/>
  <c r="BC514" i="5"/>
  <c r="BB514" i="5"/>
  <c r="BA514" i="5"/>
  <c r="AY514" i="5"/>
  <c r="AX514" i="5"/>
  <c r="AW514" i="5"/>
  <c r="AV514" i="5"/>
  <c r="AT514" i="5"/>
  <c r="AS514" i="5"/>
  <c r="AR514" i="5"/>
  <c r="AQ514" i="5"/>
  <c r="AP514" i="5"/>
  <c r="AO514" i="5"/>
  <c r="AN514" i="5"/>
  <c r="AM514" i="5"/>
  <c r="AL514" i="5"/>
  <c r="AJ514" i="5"/>
  <c r="AI514" i="5"/>
  <c r="AH514" i="5"/>
  <c r="AG514" i="5"/>
  <c r="AE514" i="5"/>
  <c r="AD514" i="5"/>
  <c r="AC514" i="5"/>
  <c r="AB514" i="5"/>
  <c r="Z514" i="5"/>
  <c r="Y514" i="5"/>
  <c r="X514" i="5"/>
  <c r="W514" i="5"/>
  <c r="U514" i="5"/>
  <c r="T514" i="5"/>
  <c r="S514" i="5"/>
  <c r="R514" i="5"/>
  <c r="P514" i="5"/>
  <c r="O514" i="5"/>
  <c r="N514" i="5"/>
  <c r="M514" i="5"/>
  <c r="K514" i="5"/>
  <c r="J514" i="5"/>
  <c r="I514" i="5"/>
  <c r="H514" i="5"/>
  <c r="G514" i="5"/>
  <c r="BX513" i="5"/>
  <c r="BW513" i="5"/>
  <c r="BV513" i="5"/>
  <c r="BU513" i="5"/>
  <c r="BS513" i="5"/>
  <c r="BR513" i="5"/>
  <c r="BQ513" i="5"/>
  <c r="BP513" i="5"/>
  <c r="BN513" i="5"/>
  <c r="BM513" i="5"/>
  <c r="BL513" i="5"/>
  <c r="BK513" i="5"/>
  <c r="BI513" i="5"/>
  <c r="BH513" i="5"/>
  <c r="BG513" i="5"/>
  <c r="BF513" i="5"/>
  <c r="BD513" i="5"/>
  <c r="BC513" i="5"/>
  <c r="BB513" i="5"/>
  <c r="BA513" i="5"/>
  <c r="AY513" i="5"/>
  <c r="AX513" i="5"/>
  <c r="AW513" i="5"/>
  <c r="AV513" i="5"/>
  <c r="AT513" i="5"/>
  <c r="AS513" i="5"/>
  <c r="AR513" i="5"/>
  <c r="AQ513" i="5"/>
  <c r="AO513" i="5"/>
  <c r="AN513" i="5"/>
  <c r="AM513" i="5"/>
  <c r="AL513" i="5"/>
  <c r="AJ513" i="5"/>
  <c r="AI513" i="5"/>
  <c r="AH513" i="5"/>
  <c r="AG513" i="5"/>
  <c r="AE513" i="5"/>
  <c r="AD513" i="5"/>
  <c r="AC513" i="5"/>
  <c r="AB513" i="5"/>
  <c r="Z513" i="5"/>
  <c r="Y513" i="5"/>
  <c r="X513" i="5"/>
  <c r="W513" i="5"/>
  <c r="U513" i="5"/>
  <c r="T513" i="5"/>
  <c r="S513" i="5"/>
  <c r="R513" i="5"/>
  <c r="P513" i="5"/>
  <c r="O513" i="5"/>
  <c r="N513" i="5"/>
  <c r="M513" i="5"/>
  <c r="K513" i="5"/>
  <c r="J513" i="5"/>
  <c r="I513" i="5"/>
  <c r="H513" i="5"/>
  <c r="BX512" i="5"/>
  <c r="BW512" i="5"/>
  <c r="BV512" i="5"/>
  <c r="BU512" i="5"/>
  <c r="BT512" i="5"/>
  <c r="BS512" i="5"/>
  <c r="BR512" i="5"/>
  <c r="BQ512" i="5"/>
  <c r="BP512" i="5"/>
  <c r="BO512" i="5"/>
  <c r="BN512" i="5"/>
  <c r="BM512" i="5"/>
  <c r="BL512" i="5"/>
  <c r="BK512" i="5"/>
  <c r="BJ512" i="5"/>
  <c r="BI512" i="5"/>
  <c r="BH512" i="5"/>
  <c r="BG512" i="5"/>
  <c r="BF512" i="5"/>
  <c r="BE512" i="5"/>
  <c r="BD512" i="5"/>
  <c r="BC512" i="5"/>
  <c r="BB512" i="5"/>
  <c r="BA512" i="5"/>
  <c r="AZ512" i="5"/>
  <c r="AY512" i="5"/>
  <c r="AX512" i="5"/>
  <c r="AW512" i="5"/>
  <c r="AV512" i="5"/>
  <c r="AU512" i="5"/>
  <c r="AT512" i="5"/>
  <c r="AS512" i="5"/>
  <c r="AR512" i="5"/>
  <c r="AQ512" i="5"/>
  <c r="AP512" i="5"/>
  <c r="AO512" i="5"/>
  <c r="AN512" i="5"/>
  <c r="AM512" i="5"/>
  <c r="AL512" i="5"/>
  <c r="AK512" i="5"/>
  <c r="AJ512" i="5"/>
  <c r="AI512" i="5"/>
  <c r="AH512" i="5"/>
  <c r="AG512" i="5"/>
  <c r="AF512" i="5"/>
  <c r="AE512" i="5"/>
  <c r="AD512" i="5"/>
  <c r="AC512" i="5"/>
  <c r="AB512" i="5"/>
  <c r="AA512" i="5"/>
  <c r="Z512" i="5"/>
  <c r="Y512" i="5"/>
  <c r="X512" i="5"/>
  <c r="W512" i="5"/>
  <c r="V512" i="5"/>
  <c r="U512" i="5"/>
  <c r="T512" i="5"/>
  <c r="S512" i="5"/>
  <c r="R512" i="5"/>
  <c r="Q512" i="5"/>
  <c r="P512" i="5"/>
  <c r="O512" i="5"/>
  <c r="N512" i="5"/>
  <c r="M512" i="5"/>
  <c r="L512" i="5"/>
  <c r="K512" i="5"/>
  <c r="J512" i="5"/>
  <c r="I512" i="5"/>
  <c r="H512" i="5"/>
  <c r="G512" i="5"/>
  <c r="BX511" i="5"/>
  <c r="BW511" i="5"/>
  <c r="BV511" i="5"/>
  <c r="BU511" i="5"/>
  <c r="BS511" i="5"/>
  <c r="BR511" i="5"/>
  <c r="BQ511" i="5"/>
  <c r="BP511" i="5"/>
  <c r="BO511" i="5"/>
  <c r="BN511" i="5"/>
  <c r="BM511" i="5"/>
  <c r="BL511" i="5"/>
  <c r="BK511" i="5"/>
  <c r="BJ511" i="5"/>
  <c r="BI511" i="5"/>
  <c r="BH511" i="5"/>
  <c r="BG511" i="5"/>
  <c r="BF511" i="5"/>
  <c r="BE511" i="5"/>
  <c r="BD511" i="5"/>
  <c r="BC511" i="5"/>
  <c r="BB511" i="5"/>
  <c r="BA511" i="5"/>
  <c r="AZ511" i="5"/>
  <c r="AY511" i="5"/>
  <c r="AX511" i="5"/>
  <c r="AW511" i="5"/>
  <c r="AV511" i="5"/>
  <c r="AU511" i="5"/>
  <c r="AT511" i="5"/>
  <c r="AS511" i="5"/>
  <c r="AR511" i="5"/>
  <c r="AQ511" i="5"/>
  <c r="AP511" i="5"/>
  <c r="AO511" i="5"/>
  <c r="AN511" i="5"/>
  <c r="AM511" i="5"/>
  <c r="AL511" i="5"/>
  <c r="AK511" i="5"/>
  <c r="AJ511" i="5"/>
  <c r="AI511" i="5"/>
  <c r="AH511" i="5"/>
  <c r="AG511" i="5"/>
  <c r="AF511" i="5"/>
  <c r="AE511" i="5"/>
  <c r="AD511" i="5"/>
  <c r="AC511" i="5"/>
  <c r="AB511" i="5"/>
  <c r="AA511" i="5"/>
  <c r="Z511" i="5"/>
  <c r="Y511" i="5"/>
  <c r="X511" i="5"/>
  <c r="W511" i="5"/>
  <c r="V511" i="5"/>
  <c r="U511" i="5"/>
  <c r="T511" i="5"/>
  <c r="S511" i="5"/>
  <c r="R511" i="5"/>
  <c r="Q511" i="5"/>
  <c r="P511" i="5"/>
  <c r="O511" i="5"/>
  <c r="N511" i="5"/>
  <c r="M511" i="5"/>
  <c r="L511" i="5"/>
  <c r="K511" i="5"/>
  <c r="J511" i="5"/>
  <c r="I511" i="5"/>
  <c r="H511" i="5"/>
  <c r="G511" i="5"/>
  <c r="BX510" i="5"/>
  <c r="BW510" i="5"/>
  <c r="BV510" i="5"/>
  <c r="BU510" i="5"/>
  <c r="BS510" i="5"/>
  <c r="BR510" i="5"/>
  <c r="BQ510" i="5"/>
  <c r="BP510" i="5"/>
  <c r="BO510" i="5"/>
  <c r="BN510" i="5"/>
  <c r="BM510" i="5"/>
  <c r="BL510" i="5"/>
  <c r="BK510" i="5"/>
  <c r="BJ510" i="5"/>
  <c r="BI510" i="5"/>
  <c r="BH510" i="5"/>
  <c r="BG510" i="5"/>
  <c r="BF510" i="5"/>
  <c r="BE510" i="5"/>
  <c r="BD510" i="5"/>
  <c r="BC510" i="5"/>
  <c r="BB510" i="5"/>
  <c r="BA510" i="5"/>
  <c r="AZ510" i="5"/>
  <c r="AY510" i="5"/>
  <c r="AX510" i="5"/>
  <c r="AW510" i="5"/>
  <c r="AV510" i="5"/>
  <c r="AU510" i="5"/>
  <c r="AT510" i="5"/>
  <c r="AS510" i="5"/>
  <c r="AR510" i="5"/>
  <c r="AQ510" i="5"/>
  <c r="AP510" i="5"/>
  <c r="AO510" i="5"/>
  <c r="AN510" i="5"/>
  <c r="AM510" i="5"/>
  <c r="AL510" i="5"/>
  <c r="AK510" i="5"/>
  <c r="AJ510" i="5"/>
  <c r="AI510" i="5"/>
  <c r="AH510" i="5"/>
  <c r="AG510" i="5"/>
  <c r="AF510" i="5"/>
  <c r="AE510" i="5"/>
  <c r="AD510" i="5"/>
  <c r="AC510" i="5"/>
  <c r="AB510" i="5"/>
  <c r="AA510" i="5"/>
  <c r="Z510" i="5"/>
  <c r="Y510" i="5"/>
  <c r="X510" i="5"/>
  <c r="W510" i="5"/>
  <c r="V510" i="5"/>
  <c r="U510" i="5"/>
  <c r="T510" i="5"/>
  <c r="S510" i="5"/>
  <c r="R510" i="5"/>
  <c r="Q510" i="5"/>
  <c r="P510" i="5"/>
  <c r="O510" i="5"/>
  <c r="N510" i="5"/>
  <c r="M510" i="5"/>
  <c r="L510" i="5"/>
  <c r="K510" i="5"/>
  <c r="J510" i="5"/>
  <c r="I510" i="5"/>
  <c r="H510" i="5"/>
  <c r="G510" i="5"/>
  <c r="BX509" i="5"/>
  <c r="BW509" i="5"/>
  <c r="BV509" i="5"/>
  <c r="BU509" i="5"/>
  <c r="BS509" i="5"/>
  <c r="BR509" i="5"/>
  <c r="BQ509" i="5"/>
  <c r="BP509" i="5"/>
  <c r="BO509" i="5"/>
  <c r="BN509" i="5"/>
  <c r="BM509" i="5"/>
  <c r="BL509" i="5"/>
  <c r="BK509" i="5"/>
  <c r="BJ509" i="5"/>
  <c r="BI509" i="5"/>
  <c r="BH509" i="5"/>
  <c r="BG509" i="5"/>
  <c r="BF509" i="5"/>
  <c r="BE509" i="5"/>
  <c r="BD509" i="5"/>
  <c r="BC509" i="5"/>
  <c r="BB509" i="5"/>
  <c r="BA509" i="5"/>
  <c r="AZ509" i="5"/>
  <c r="AY509" i="5"/>
  <c r="AX509" i="5"/>
  <c r="AW509" i="5"/>
  <c r="AV509" i="5"/>
  <c r="AU509" i="5"/>
  <c r="AT509" i="5"/>
  <c r="AS509" i="5"/>
  <c r="AR509" i="5"/>
  <c r="AQ509" i="5"/>
  <c r="AP509" i="5"/>
  <c r="AO509" i="5"/>
  <c r="AN509" i="5"/>
  <c r="AM509" i="5"/>
  <c r="AL509" i="5"/>
  <c r="AK509" i="5"/>
  <c r="AJ509" i="5"/>
  <c r="AI509" i="5"/>
  <c r="AH509" i="5"/>
  <c r="AG509" i="5"/>
  <c r="AF509" i="5"/>
  <c r="AE509" i="5"/>
  <c r="AD509" i="5"/>
  <c r="AC509" i="5"/>
  <c r="AB509" i="5"/>
  <c r="AA509" i="5"/>
  <c r="Z509" i="5"/>
  <c r="Y509" i="5"/>
  <c r="X509" i="5"/>
  <c r="W509" i="5"/>
  <c r="V509" i="5"/>
  <c r="U509" i="5"/>
  <c r="T509" i="5"/>
  <c r="S509" i="5"/>
  <c r="R509" i="5"/>
  <c r="Q509" i="5"/>
  <c r="P509" i="5"/>
  <c r="O509" i="5"/>
  <c r="N509" i="5"/>
  <c r="M509" i="5"/>
  <c r="L509" i="5"/>
  <c r="K509" i="5"/>
  <c r="J509" i="5"/>
  <c r="I509" i="5"/>
  <c r="H509" i="5"/>
  <c r="G509" i="5"/>
  <c r="BX508" i="5"/>
  <c r="BW508" i="5"/>
  <c r="BV508" i="5"/>
  <c r="BU508" i="5"/>
  <c r="BS508" i="5"/>
  <c r="BR508" i="5"/>
  <c r="BQ508" i="5"/>
  <c r="BP508" i="5"/>
  <c r="BN508" i="5"/>
  <c r="BM508" i="5"/>
  <c r="BL508" i="5"/>
  <c r="BK508" i="5"/>
  <c r="BI508" i="5"/>
  <c r="BH508" i="5"/>
  <c r="BG508" i="5"/>
  <c r="BF508" i="5"/>
  <c r="BD508" i="5"/>
  <c r="BC508" i="5"/>
  <c r="BB508" i="5"/>
  <c r="BA508" i="5"/>
  <c r="AY508" i="5"/>
  <c r="AX508" i="5"/>
  <c r="AW508" i="5"/>
  <c r="AV508" i="5"/>
  <c r="AT508" i="5"/>
  <c r="AS508" i="5"/>
  <c r="AR508" i="5"/>
  <c r="AQ508" i="5"/>
  <c r="AO508" i="5"/>
  <c r="AN508" i="5"/>
  <c r="AM508" i="5"/>
  <c r="AL508" i="5"/>
  <c r="AJ508" i="5"/>
  <c r="AI508" i="5"/>
  <c r="AH508" i="5"/>
  <c r="AG508" i="5"/>
  <c r="AE508" i="5"/>
  <c r="AD508" i="5"/>
  <c r="AC508" i="5"/>
  <c r="AB508" i="5"/>
  <c r="Z508" i="5"/>
  <c r="Y508" i="5"/>
  <c r="X508" i="5"/>
  <c r="W508" i="5"/>
  <c r="U508" i="5"/>
  <c r="T508" i="5"/>
  <c r="S508" i="5"/>
  <c r="R508" i="5"/>
  <c r="P508" i="5"/>
  <c r="O508" i="5"/>
  <c r="N508" i="5"/>
  <c r="M508" i="5"/>
  <c r="K508" i="5"/>
  <c r="J508" i="5"/>
  <c r="I508" i="5"/>
  <c r="H508" i="5"/>
  <c r="BX507" i="5"/>
  <c r="BW507" i="5"/>
  <c r="BV507" i="5"/>
  <c r="BU507" i="5"/>
  <c r="BT507" i="5"/>
  <c r="BS507" i="5"/>
  <c r="BR507" i="5"/>
  <c r="BQ507" i="5"/>
  <c r="BP507" i="5"/>
  <c r="BO507" i="5"/>
  <c r="BN507" i="5"/>
  <c r="BM507" i="5"/>
  <c r="BL507" i="5"/>
  <c r="BK507" i="5"/>
  <c r="BJ507" i="5"/>
  <c r="BI507" i="5"/>
  <c r="BH507" i="5"/>
  <c r="BG507" i="5"/>
  <c r="BF507" i="5"/>
  <c r="BE507" i="5"/>
  <c r="BD507" i="5"/>
  <c r="BC507" i="5"/>
  <c r="BB507" i="5"/>
  <c r="BA507" i="5"/>
  <c r="AZ507" i="5"/>
  <c r="AY507" i="5"/>
  <c r="AX507" i="5"/>
  <c r="AW507" i="5"/>
  <c r="AV507" i="5"/>
  <c r="AU507" i="5"/>
  <c r="AT507" i="5"/>
  <c r="AS507" i="5"/>
  <c r="AR507" i="5"/>
  <c r="AQ507" i="5"/>
  <c r="AP507" i="5"/>
  <c r="AO507" i="5"/>
  <c r="AN507" i="5"/>
  <c r="AM507" i="5"/>
  <c r="AL507" i="5"/>
  <c r="AK507" i="5"/>
  <c r="AJ507" i="5"/>
  <c r="AI507" i="5"/>
  <c r="AH507" i="5"/>
  <c r="AG507" i="5"/>
  <c r="AF507" i="5"/>
  <c r="AE507" i="5"/>
  <c r="AD507" i="5"/>
  <c r="AC507" i="5"/>
  <c r="AB507" i="5"/>
  <c r="AA507" i="5"/>
  <c r="Z507" i="5"/>
  <c r="Y507" i="5"/>
  <c r="X507" i="5"/>
  <c r="W507" i="5"/>
  <c r="V507" i="5"/>
  <c r="U507" i="5"/>
  <c r="T507" i="5"/>
  <c r="S507" i="5"/>
  <c r="R507" i="5"/>
  <c r="Q507" i="5"/>
  <c r="P507" i="5"/>
  <c r="O507" i="5"/>
  <c r="N507" i="5"/>
  <c r="M507" i="5"/>
  <c r="L507" i="5"/>
  <c r="K507" i="5"/>
  <c r="J507" i="5"/>
  <c r="I507" i="5"/>
  <c r="H507" i="5"/>
  <c r="G507" i="5"/>
  <c r="BX506" i="5"/>
  <c r="BW506" i="5"/>
  <c r="BV506" i="5"/>
  <c r="BU506" i="5"/>
  <c r="BS506" i="5"/>
  <c r="BR506" i="5"/>
  <c r="BQ506" i="5"/>
  <c r="BP506" i="5"/>
  <c r="BO506" i="5"/>
  <c r="BN506" i="5"/>
  <c r="BM506" i="5"/>
  <c r="BL506" i="5"/>
  <c r="BK506" i="5"/>
  <c r="BJ506" i="5"/>
  <c r="BI506" i="5"/>
  <c r="BH506" i="5"/>
  <c r="BG506" i="5"/>
  <c r="BF506" i="5"/>
  <c r="BE506" i="5"/>
  <c r="BD506" i="5"/>
  <c r="BC506" i="5"/>
  <c r="BB506" i="5"/>
  <c r="BA506" i="5"/>
  <c r="AZ506" i="5"/>
  <c r="AY506" i="5"/>
  <c r="AX506" i="5"/>
  <c r="AW506" i="5"/>
  <c r="AV506" i="5"/>
  <c r="AU506" i="5"/>
  <c r="AT506" i="5"/>
  <c r="AS506" i="5"/>
  <c r="AR506" i="5"/>
  <c r="AQ506" i="5"/>
  <c r="AP506" i="5"/>
  <c r="AO506" i="5"/>
  <c r="AN506" i="5"/>
  <c r="AM506" i="5"/>
  <c r="AL506" i="5"/>
  <c r="AK506" i="5"/>
  <c r="AJ506" i="5"/>
  <c r="AI506" i="5"/>
  <c r="AH506" i="5"/>
  <c r="AG506" i="5"/>
  <c r="AF506" i="5"/>
  <c r="AE506" i="5"/>
  <c r="AD506" i="5"/>
  <c r="AC506" i="5"/>
  <c r="AB506" i="5"/>
  <c r="AA506" i="5"/>
  <c r="Z506" i="5"/>
  <c r="Y506" i="5"/>
  <c r="X506" i="5"/>
  <c r="W506" i="5"/>
  <c r="V506" i="5"/>
  <c r="U506" i="5"/>
  <c r="T506" i="5"/>
  <c r="S506" i="5"/>
  <c r="R506" i="5"/>
  <c r="Q506" i="5"/>
  <c r="P506" i="5"/>
  <c r="O506" i="5"/>
  <c r="N506" i="5"/>
  <c r="M506" i="5"/>
  <c r="L506" i="5"/>
  <c r="K506" i="5"/>
  <c r="J506" i="5"/>
  <c r="I506" i="5"/>
  <c r="H506" i="5"/>
  <c r="G506" i="5"/>
  <c r="BX505" i="5"/>
  <c r="BW505" i="5"/>
  <c r="BV505" i="5"/>
  <c r="BU505" i="5"/>
  <c r="BS505" i="5"/>
  <c r="BR505" i="5"/>
  <c r="BQ505" i="5"/>
  <c r="BP505" i="5"/>
  <c r="BO505" i="5"/>
  <c r="BN505" i="5"/>
  <c r="BM505" i="5"/>
  <c r="BL505" i="5"/>
  <c r="BK505" i="5"/>
  <c r="BJ505" i="5"/>
  <c r="BI505" i="5"/>
  <c r="BH505" i="5"/>
  <c r="BG505" i="5"/>
  <c r="BF505" i="5"/>
  <c r="BE505" i="5"/>
  <c r="BD505" i="5"/>
  <c r="BC505" i="5"/>
  <c r="BB505" i="5"/>
  <c r="BA505" i="5"/>
  <c r="AZ505" i="5"/>
  <c r="AY505" i="5"/>
  <c r="AX505" i="5"/>
  <c r="AW505" i="5"/>
  <c r="AV505" i="5"/>
  <c r="AU505" i="5"/>
  <c r="AT505" i="5"/>
  <c r="AS505" i="5"/>
  <c r="AR505" i="5"/>
  <c r="AQ505" i="5"/>
  <c r="AP505" i="5"/>
  <c r="AO505" i="5"/>
  <c r="AN505" i="5"/>
  <c r="AM505" i="5"/>
  <c r="AL505" i="5"/>
  <c r="AK505" i="5"/>
  <c r="AJ505" i="5"/>
  <c r="AI505" i="5"/>
  <c r="AH505" i="5"/>
  <c r="AG505" i="5"/>
  <c r="AF505" i="5"/>
  <c r="AE505" i="5"/>
  <c r="AD505" i="5"/>
  <c r="AC505" i="5"/>
  <c r="AB505" i="5"/>
  <c r="AA505" i="5"/>
  <c r="Z505" i="5"/>
  <c r="Y505" i="5"/>
  <c r="X505" i="5"/>
  <c r="W505" i="5"/>
  <c r="V505" i="5"/>
  <c r="U505" i="5"/>
  <c r="T505" i="5"/>
  <c r="S505" i="5"/>
  <c r="R505" i="5"/>
  <c r="Q505" i="5"/>
  <c r="P505" i="5"/>
  <c r="O505" i="5"/>
  <c r="N505" i="5"/>
  <c r="M505" i="5"/>
  <c r="L505" i="5"/>
  <c r="K505" i="5"/>
  <c r="J505" i="5"/>
  <c r="I505" i="5"/>
  <c r="H505" i="5"/>
  <c r="G505" i="5"/>
  <c r="BX504" i="5"/>
  <c r="BW504" i="5"/>
  <c r="BV504" i="5"/>
  <c r="BU504" i="5"/>
  <c r="BS504" i="5"/>
  <c r="BR504" i="5"/>
  <c r="BQ504" i="5"/>
  <c r="BP504" i="5"/>
  <c r="BN504" i="5"/>
  <c r="BM504" i="5"/>
  <c r="BL504" i="5"/>
  <c r="BK504" i="5"/>
  <c r="BI504" i="5"/>
  <c r="BH504" i="5"/>
  <c r="BG504" i="5"/>
  <c r="BF504" i="5"/>
  <c r="BD504" i="5"/>
  <c r="BC504" i="5"/>
  <c r="BB504" i="5"/>
  <c r="BA504" i="5"/>
  <c r="AZ504" i="5"/>
  <c r="AY504" i="5"/>
  <c r="AX504" i="5"/>
  <c r="AW504" i="5"/>
  <c r="AV504" i="5"/>
  <c r="AT504" i="5"/>
  <c r="AS504" i="5"/>
  <c r="AR504" i="5"/>
  <c r="AQ504" i="5"/>
  <c r="AO504" i="5"/>
  <c r="AN504" i="5"/>
  <c r="AM504" i="5"/>
  <c r="AL504" i="5"/>
  <c r="AJ504" i="5"/>
  <c r="AI504" i="5"/>
  <c r="AH504" i="5"/>
  <c r="AG504" i="5"/>
  <c r="AE504" i="5"/>
  <c r="AD504" i="5"/>
  <c r="AC504" i="5"/>
  <c r="AB504" i="5"/>
  <c r="Z504" i="5"/>
  <c r="Y504" i="5"/>
  <c r="X504" i="5"/>
  <c r="W504" i="5"/>
  <c r="U504" i="5"/>
  <c r="T504" i="5"/>
  <c r="S504" i="5"/>
  <c r="R504" i="5"/>
  <c r="P504" i="5"/>
  <c r="O504" i="5"/>
  <c r="N504" i="5"/>
  <c r="M504" i="5"/>
  <c r="K504" i="5"/>
  <c r="J504" i="5"/>
  <c r="I504" i="5"/>
  <c r="H504" i="5"/>
  <c r="G504" i="5"/>
  <c r="BX503" i="5"/>
  <c r="BW503" i="5"/>
  <c r="BV503" i="5"/>
  <c r="BU503" i="5"/>
  <c r="BS503" i="5"/>
  <c r="BR503" i="5"/>
  <c r="BQ503" i="5"/>
  <c r="BP503" i="5"/>
  <c r="BN503" i="5"/>
  <c r="BM503" i="5"/>
  <c r="BL503" i="5"/>
  <c r="BK503" i="5"/>
  <c r="BI503" i="5"/>
  <c r="BH503" i="5"/>
  <c r="BG503" i="5"/>
  <c r="BF503" i="5"/>
  <c r="BD503" i="5"/>
  <c r="BC503" i="5"/>
  <c r="BB503" i="5"/>
  <c r="BA503" i="5"/>
  <c r="AY503" i="5"/>
  <c r="AX503" i="5"/>
  <c r="AW503" i="5"/>
  <c r="AV503" i="5"/>
  <c r="AT503" i="5"/>
  <c r="AS503" i="5"/>
  <c r="AR503" i="5"/>
  <c r="AQ503" i="5"/>
  <c r="AO503" i="5"/>
  <c r="AN503" i="5"/>
  <c r="AM503" i="5"/>
  <c r="AL503" i="5"/>
  <c r="AJ503" i="5"/>
  <c r="AI503" i="5"/>
  <c r="AH503" i="5"/>
  <c r="AG503" i="5"/>
  <c r="AE503" i="5"/>
  <c r="AD503" i="5"/>
  <c r="AC503" i="5"/>
  <c r="AB503" i="5"/>
  <c r="Z503" i="5"/>
  <c r="Y503" i="5"/>
  <c r="X503" i="5"/>
  <c r="W503" i="5"/>
  <c r="U503" i="5"/>
  <c r="T503" i="5"/>
  <c r="S503" i="5"/>
  <c r="R503" i="5"/>
  <c r="P503" i="5"/>
  <c r="O503" i="5"/>
  <c r="N503" i="5"/>
  <c r="M503" i="5"/>
  <c r="K503" i="5"/>
  <c r="J503" i="5"/>
  <c r="I503" i="5"/>
  <c r="H503" i="5"/>
  <c r="BX502" i="5"/>
  <c r="BW502" i="5"/>
  <c r="BV502" i="5"/>
  <c r="BU502" i="5"/>
  <c r="BT502" i="5"/>
  <c r="BS502" i="5"/>
  <c r="BR502" i="5"/>
  <c r="BQ502" i="5"/>
  <c r="BP502" i="5"/>
  <c r="BO502" i="5"/>
  <c r="BN502" i="5"/>
  <c r="BM502" i="5"/>
  <c r="BL502" i="5"/>
  <c r="BK502" i="5"/>
  <c r="BJ502" i="5"/>
  <c r="BI502" i="5"/>
  <c r="BH502" i="5"/>
  <c r="BG502" i="5"/>
  <c r="BF502" i="5"/>
  <c r="BE502" i="5"/>
  <c r="BD502" i="5"/>
  <c r="BC502" i="5"/>
  <c r="BB502" i="5"/>
  <c r="BA502" i="5"/>
  <c r="AZ502" i="5"/>
  <c r="AY502" i="5"/>
  <c r="AX502" i="5"/>
  <c r="AW502" i="5"/>
  <c r="AV502" i="5"/>
  <c r="AU502" i="5"/>
  <c r="AT502" i="5"/>
  <c r="AS502" i="5"/>
  <c r="AR502" i="5"/>
  <c r="AQ502" i="5"/>
  <c r="AP502" i="5"/>
  <c r="AO502" i="5"/>
  <c r="AN502" i="5"/>
  <c r="AM502" i="5"/>
  <c r="AL502" i="5"/>
  <c r="AK502" i="5"/>
  <c r="AJ502" i="5"/>
  <c r="AI502" i="5"/>
  <c r="AH502" i="5"/>
  <c r="AG502" i="5"/>
  <c r="AF502" i="5"/>
  <c r="AE502" i="5"/>
  <c r="AD502" i="5"/>
  <c r="AC502" i="5"/>
  <c r="AB502" i="5"/>
  <c r="AA502" i="5"/>
  <c r="Z502" i="5"/>
  <c r="Y502" i="5"/>
  <c r="X502" i="5"/>
  <c r="W502" i="5"/>
  <c r="V502" i="5"/>
  <c r="U502" i="5"/>
  <c r="T502" i="5"/>
  <c r="S502" i="5"/>
  <c r="R502" i="5"/>
  <c r="Q502" i="5"/>
  <c r="P502" i="5"/>
  <c r="O502" i="5"/>
  <c r="N502" i="5"/>
  <c r="M502" i="5"/>
  <c r="L502" i="5"/>
  <c r="K502" i="5"/>
  <c r="J502" i="5"/>
  <c r="I502" i="5"/>
  <c r="H502" i="5"/>
  <c r="G502" i="5"/>
  <c r="BX501" i="5"/>
  <c r="BW501" i="5"/>
  <c r="BV501" i="5"/>
  <c r="BU501" i="5"/>
  <c r="BS501" i="5"/>
  <c r="BR501" i="5"/>
  <c r="BQ501" i="5"/>
  <c r="BP501" i="5"/>
  <c r="BO501" i="5"/>
  <c r="BN501" i="5"/>
  <c r="BM501" i="5"/>
  <c r="BL501" i="5"/>
  <c r="BK501" i="5"/>
  <c r="BJ501" i="5"/>
  <c r="BI501" i="5"/>
  <c r="BH501" i="5"/>
  <c r="BG501" i="5"/>
  <c r="BF501" i="5"/>
  <c r="BE501" i="5"/>
  <c r="BD501" i="5"/>
  <c r="BC501" i="5"/>
  <c r="BB501" i="5"/>
  <c r="BA501" i="5"/>
  <c r="AZ501" i="5"/>
  <c r="AY501" i="5"/>
  <c r="AX501" i="5"/>
  <c r="AW501" i="5"/>
  <c r="AV501" i="5"/>
  <c r="AU501" i="5"/>
  <c r="AT501" i="5"/>
  <c r="AS501" i="5"/>
  <c r="AR501" i="5"/>
  <c r="AQ501" i="5"/>
  <c r="AP501" i="5"/>
  <c r="AO501" i="5"/>
  <c r="AN501" i="5"/>
  <c r="AM501" i="5"/>
  <c r="AL501" i="5"/>
  <c r="AK501" i="5"/>
  <c r="AJ501" i="5"/>
  <c r="AI501" i="5"/>
  <c r="AH501" i="5"/>
  <c r="AG501" i="5"/>
  <c r="AF501" i="5"/>
  <c r="AE501" i="5"/>
  <c r="AD501" i="5"/>
  <c r="AC501" i="5"/>
  <c r="AB501" i="5"/>
  <c r="AA501" i="5"/>
  <c r="Z501" i="5"/>
  <c r="Y501" i="5"/>
  <c r="X501" i="5"/>
  <c r="W501" i="5"/>
  <c r="V501" i="5"/>
  <c r="U501" i="5"/>
  <c r="T501" i="5"/>
  <c r="S501" i="5"/>
  <c r="R501" i="5"/>
  <c r="Q501" i="5"/>
  <c r="P501" i="5"/>
  <c r="O501" i="5"/>
  <c r="N501" i="5"/>
  <c r="M501" i="5"/>
  <c r="L501" i="5"/>
  <c r="K501" i="5"/>
  <c r="J501" i="5"/>
  <c r="I501" i="5"/>
  <c r="H501" i="5"/>
  <c r="G501" i="5"/>
  <c r="BX500" i="5"/>
  <c r="BW500" i="5"/>
  <c r="BV500" i="5"/>
  <c r="BU500" i="5"/>
  <c r="BS500" i="5"/>
  <c r="BR500" i="5"/>
  <c r="BQ500" i="5"/>
  <c r="BP500" i="5"/>
  <c r="BO500" i="5"/>
  <c r="BN500" i="5"/>
  <c r="BM500" i="5"/>
  <c r="BL500" i="5"/>
  <c r="BK500" i="5"/>
  <c r="BJ500" i="5"/>
  <c r="BI500" i="5"/>
  <c r="BH500" i="5"/>
  <c r="BG500" i="5"/>
  <c r="BF500" i="5"/>
  <c r="BE500" i="5"/>
  <c r="BD500" i="5"/>
  <c r="BC500" i="5"/>
  <c r="BB500" i="5"/>
  <c r="BA500" i="5"/>
  <c r="AZ500" i="5"/>
  <c r="AY500" i="5"/>
  <c r="AX500" i="5"/>
  <c r="AW500" i="5"/>
  <c r="AV500" i="5"/>
  <c r="AU500" i="5"/>
  <c r="AT500" i="5"/>
  <c r="AS500" i="5"/>
  <c r="AR500" i="5"/>
  <c r="AQ500" i="5"/>
  <c r="AP500" i="5"/>
  <c r="AO500" i="5"/>
  <c r="AN500" i="5"/>
  <c r="AM500" i="5"/>
  <c r="AL500" i="5"/>
  <c r="AK500" i="5"/>
  <c r="AJ500" i="5"/>
  <c r="AI500" i="5"/>
  <c r="AH500" i="5"/>
  <c r="AG500" i="5"/>
  <c r="AF500" i="5"/>
  <c r="AE500" i="5"/>
  <c r="AD500" i="5"/>
  <c r="AC500" i="5"/>
  <c r="AB500" i="5"/>
  <c r="AA500" i="5"/>
  <c r="Z500" i="5"/>
  <c r="Y500" i="5"/>
  <c r="X500" i="5"/>
  <c r="W500" i="5"/>
  <c r="V500" i="5"/>
  <c r="U500" i="5"/>
  <c r="T500" i="5"/>
  <c r="S500" i="5"/>
  <c r="R500" i="5"/>
  <c r="Q500" i="5"/>
  <c r="P500" i="5"/>
  <c r="O500" i="5"/>
  <c r="N500" i="5"/>
  <c r="M500" i="5"/>
  <c r="L500" i="5"/>
  <c r="K500" i="5"/>
  <c r="J500" i="5"/>
  <c r="I500" i="5"/>
  <c r="H500" i="5"/>
  <c r="G500" i="5"/>
  <c r="BX499" i="5"/>
  <c r="BW499" i="5"/>
  <c r="BV499" i="5"/>
  <c r="BU499" i="5"/>
  <c r="BS499" i="5"/>
  <c r="BR499" i="5"/>
  <c r="BQ499" i="5"/>
  <c r="BP499" i="5"/>
  <c r="BN499" i="5"/>
  <c r="BM499" i="5"/>
  <c r="BL499" i="5"/>
  <c r="BK499" i="5"/>
  <c r="BI499" i="5"/>
  <c r="BH499" i="5"/>
  <c r="BG499" i="5"/>
  <c r="BF499" i="5"/>
  <c r="BE499" i="5"/>
  <c r="BD499" i="5"/>
  <c r="BC499" i="5"/>
  <c r="BB499" i="5"/>
  <c r="BA499" i="5"/>
  <c r="AY499" i="5"/>
  <c r="AX499" i="5"/>
  <c r="AW499" i="5"/>
  <c r="AV499" i="5"/>
  <c r="AT499" i="5"/>
  <c r="AS499" i="5"/>
  <c r="AR499" i="5"/>
  <c r="AQ499" i="5"/>
  <c r="AO499" i="5"/>
  <c r="AN499" i="5"/>
  <c r="AM499" i="5"/>
  <c r="AL499" i="5"/>
  <c r="AJ499" i="5"/>
  <c r="AI499" i="5"/>
  <c r="AH499" i="5"/>
  <c r="AG499" i="5"/>
  <c r="AE499" i="5"/>
  <c r="AD499" i="5"/>
  <c r="AC499" i="5"/>
  <c r="AB499" i="5"/>
  <c r="Z499" i="5"/>
  <c r="Y499" i="5"/>
  <c r="X499" i="5"/>
  <c r="W499" i="5"/>
  <c r="U499" i="5"/>
  <c r="T499" i="5"/>
  <c r="S499" i="5"/>
  <c r="R499" i="5"/>
  <c r="P499" i="5"/>
  <c r="O499" i="5"/>
  <c r="N499" i="5"/>
  <c r="M499" i="5"/>
  <c r="K499" i="5"/>
  <c r="J499" i="5"/>
  <c r="I499" i="5"/>
  <c r="H499" i="5"/>
  <c r="G499" i="5"/>
  <c r="BX498" i="5"/>
  <c r="BW498" i="5"/>
  <c r="BV498" i="5"/>
  <c r="BU498" i="5"/>
  <c r="BS498" i="5"/>
  <c r="BR498" i="5"/>
  <c r="BQ498" i="5"/>
  <c r="BP498" i="5"/>
  <c r="BN498" i="5"/>
  <c r="BM498" i="5"/>
  <c r="BL498" i="5"/>
  <c r="BK498" i="5"/>
  <c r="BI498" i="5"/>
  <c r="BH498" i="5"/>
  <c r="BG498" i="5"/>
  <c r="BF498" i="5"/>
  <c r="BD498" i="5"/>
  <c r="BC498" i="5"/>
  <c r="BB498" i="5"/>
  <c r="BA498" i="5"/>
  <c r="AY498" i="5"/>
  <c r="AX498" i="5"/>
  <c r="AW498" i="5"/>
  <c r="AV498" i="5"/>
  <c r="AT498" i="5"/>
  <c r="AS498" i="5"/>
  <c r="AR498" i="5"/>
  <c r="AQ498" i="5"/>
  <c r="AO498" i="5"/>
  <c r="AN498" i="5"/>
  <c r="AM498" i="5"/>
  <c r="AL498" i="5"/>
  <c r="AJ498" i="5"/>
  <c r="AI498" i="5"/>
  <c r="AH498" i="5"/>
  <c r="AG498" i="5"/>
  <c r="AE498" i="5"/>
  <c r="AD498" i="5"/>
  <c r="AC498" i="5"/>
  <c r="AB498" i="5"/>
  <c r="Z498" i="5"/>
  <c r="Y498" i="5"/>
  <c r="X498" i="5"/>
  <c r="W498" i="5"/>
  <c r="U498" i="5"/>
  <c r="T498" i="5"/>
  <c r="S498" i="5"/>
  <c r="R498" i="5"/>
  <c r="P498" i="5"/>
  <c r="O498" i="5"/>
  <c r="N498" i="5"/>
  <c r="M498" i="5"/>
  <c r="K498" i="5"/>
  <c r="J498" i="5"/>
  <c r="I498" i="5"/>
  <c r="H498" i="5"/>
  <c r="BX497" i="5"/>
  <c r="BW497" i="5"/>
  <c r="BV497" i="5"/>
  <c r="BU497" i="5"/>
  <c r="BT497" i="5"/>
  <c r="BS497" i="5"/>
  <c r="BR497" i="5"/>
  <c r="BQ497" i="5"/>
  <c r="BP497" i="5"/>
  <c r="BO497" i="5"/>
  <c r="BN497" i="5"/>
  <c r="BM497" i="5"/>
  <c r="BL497" i="5"/>
  <c r="BK497" i="5"/>
  <c r="BJ497" i="5"/>
  <c r="BI497" i="5"/>
  <c r="BH497" i="5"/>
  <c r="BG497" i="5"/>
  <c r="BF497" i="5"/>
  <c r="BE497" i="5"/>
  <c r="BD497" i="5"/>
  <c r="BC497" i="5"/>
  <c r="BB497" i="5"/>
  <c r="BA497" i="5"/>
  <c r="AZ497" i="5"/>
  <c r="AY497" i="5"/>
  <c r="AX497" i="5"/>
  <c r="AW497" i="5"/>
  <c r="AV497" i="5"/>
  <c r="AU497" i="5"/>
  <c r="AT497" i="5"/>
  <c r="AS497" i="5"/>
  <c r="AR497" i="5"/>
  <c r="AQ497" i="5"/>
  <c r="AP497" i="5"/>
  <c r="AO497" i="5"/>
  <c r="AN497" i="5"/>
  <c r="AM497" i="5"/>
  <c r="AL497" i="5"/>
  <c r="AK497" i="5"/>
  <c r="AJ497" i="5"/>
  <c r="AI497" i="5"/>
  <c r="AH497" i="5"/>
  <c r="AG497" i="5"/>
  <c r="AF497" i="5"/>
  <c r="AE497" i="5"/>
  <c r="AD497" i="5"/>
  <c r="AC497" i="5"/>
  <c r="AB497" i="5"/>
  <c r="AA497" i="5"/>
  <c r="Z497" i="5"/>
  <c r="Y497" i="5"/>
  <c r="X497" i="5"/>
  <c r="W497" i="5"/>
  <c r="V497" i="5"/>
  <c r="U497" i="5"/>
  <c r="T497" i="5"/>
  <c r="S497" i="5"/>
  <c r="R497" i="5"/>
  <c r="Q497" i="5"/>
  <c r="P497" i="5"/>
  <c r="O497" i="5"/>
  <c r="N497" i="5"/>
  <c r="M497" i="5"/>
  <c r="L497" i="5"/>
  <c r="K497" i="5"/>
  <c r="J497" i="5"/>
  <c r="I497" i="5"/>
  <c r="H497" i="5"/>
  <c r="G497" i="5"/>
  <c r="BX496" i="5"/>
  <c r="BW496" i="5"/>
  <c r="BV496" i="5"/>
  <c r="BU496" i="5"/>
  <c r="BS496" i="5"/>
  <c r="BR496" i="5"/>
  <c r="BQ496" i="5"/>
  <c r="BP496" i="5"/>
  <c r="BO496" i="5"/>
  <c r="BN496" i="5"/>
  <c r="BM496" i="5"/>
  <c r="BL496" i="5"/>
  <c r="BK496" i="5"/>
  <c r="BJ496" i="5"/>
  <c r="BI496" i="5"/>
  <c r="BH496" i="5"/>
  <c r="BG496" i="5"/>
  <c r="BF496" i="5"/>
  <c r="BE496" i="5"/>
  <c r="BD496" i="5"/>
  <c r="BC496" i="5"/>
  <c r="BB496" i="5"/>
  <c r="BA496" i="5"/>
  <c r="AZ496" i="5"/>
  <c r="AY496" i="5"/>
  <c r="AX496" i="5"/>
  <c r="AW496" i="5"/>
  <c r="AV496" i="5"/>
  <c r="AU496" i="5"/>
  <c r="AT496" i="5"/>
  <c r="AS496" i="5"/>
  <c r="AR496" i="5"/>
  <c r="AQ496" i="5"/>
  <c r="AP496" i="5"/>
  <c r="AO496" i="5"/>
  <c r="AN496" i="5"/>
  <c r="AM496" i="5"/>
  <c r="AL496" i="5"/>
  <c r="AK496" i="5"/>
  <c r="AJ496" i="5"/>
  <c r="AI496" i="5"/>
  <c r="AH496" i="5"/>
  <c r="AG496" i="5"/>
  <c r="AF496" i="5"/>
  <c r="AE496" i="5"/>
  <c r="AD496" i="5"/>
  <c r="AC496" i="5"/>
  <c r="AB496" i="5"/>
  <c r="AA496" i="5"/>
  <c r="Z496" i="5"/>
  <c r="Y496" i="5"/>
  <c r="X496" i="5"/>
  <c r="W496" i="5"/>
  <c r="V496" i="5"/>
  <c r="U496" i="5"/>
  <c r="T496" i="5"/>
  <c r="S496" i="5"/>
  <c r="R496" i="5"/>
  <c r="Q496" i="5"/>
  <c r="P496" i="5"/>
  <c r="O496" i="5"/>
  <c r="N496" i="5"/>
  <c r="M496" i="5"/>
  <c r="L496" i="5"/>
  <c r="K496" i="5"/>
  <c r="J496" i="5"/>
  <c r="I496" i="5"/>
  <c r="H496" i="5"/>
  <c r="G496" i="5"/>
  <c r="BX495" i="5"/>
  <c r="BW495" i="5"/>
  <c r="BV495" i="5"/>
  <c r="BU495" i="5"/>
  <c r="BS495" i="5"/>
  <c r="BR495" i="5"/>
  <c r="BQ495" i="5"/>
  <c r="BP495" i="5"/>
  <c r="BO495" i="5"/>
  <c r="BN495" i="5"/>
  <c r="BM495" i="5"/>
  <c r="BL495" i="5"/>
  <c r="BK495" i="5"/>
  <c r="BJ495" i="5"/>
  <c r="BI495" i="5"/>
  <c r="BH495" i="5"/>
  <c r="BG495" i="5"/>
  <c r="BF495" i="5"/>
  <c r="BE495" i="5"/>
  <c r="BD495" i="5"/>
  <c r="BC495" i="5"/>
  <c r="BB495" i="5"/>
  <c r="BA495" i="5"/>
  <c r="AZ495" i="5"/>
  <c r="AY495" i="5"/>
  <c r="AX495" i="5"/>
  <c r="AW495" i="5"/>
  <c r="AV495" i="5"/>
  <c r="AU495" i="5"/>
  <c r="AT495" i="5"/>
  <c r="AS495" i="5"/>
  <c r="AR495" i="5"/>
  <c r="AQ495" i="5"/>
  <c r="AP495" i="5"/>
  <c r="AO495" i="5"/>
  <c r="AN495" i="5"/>
  <c r="AM495" i="5"/>
  <c r="AL495" i="5"/>
  <c r="AK495" i="5"/>
  <c r="AJ495" i="5"/>
  <c r="AI495" i="5"/>
  <c r="AH495" i="5"/>
  <c r="AG495" i="5"/>
  <c r="AF495" i="5"/>
  <c r="AE495" i="5"/>
  <c r="AD495" i="5"/>
  <c r="AC495" i="5"/>
  <c r="AB495" i="5"/>
  <c r="AA495" i="5"/>
  <c r="Z495" i="5"/>
  <c r="Y495" i="5"/>
  <c r="X495" i="5"/>
  <c r="W495" i="5"/>
  <c r="V495" i="5"/>
  <c r="U495" i="5"/>
  <c r="T495" i="5"/>
  <c r="S495" i="5"/>
  <c r="R495" i="5"/>
  <c r="Q495" i="5"/>
  <c r="P495" i="5"/>
  <c r="O495" i="5"/>
  <c r="N495" i="5"/>
  <c r="M495" i="5"/>
  <c r="L495" i="5"/>
  <c r="K495" i="5"/>
  <c r="J495" i="5"/>
  <c r="I495" i="5"/>
  <c r="H495" i="5"/>
  <c r="G495" i="5"/>
  <c r="BX494" i="5"/>
  <c r="BW494" i="5"/>
  <c r="BV494" i="5"/>
  <c r="BU494" i="5"/>
  <c r="BS494" i="5"/>
  <c r="BR494" i="5"/>
  <c r="BQ494" i="5"/>
  <c r="BP494" i="5"/>
  <c r="BO494" i="5"/>
  <c r="BN494" i="5"/>
  <c r="BM494" i="5"/>
  <c r="BL494" i="5"/>
  <c r="BK494" i="5"/>
  <c r="BI494" i="5"/>
  <c r="BH494" i="5"/>
  <c r="BG494" i="5"/>
  <c r="BF494" i="5"/>
  <c r="BE494" i="5"/>
  <c r="BD494" i="5"/>
  <c r="BC494" i="5"/>
  <c r="BB494" i="5"/>
  <c r="BA494" i="5"/>
  <c r="AZ494" i="5"/>
  <c r="AY494" i="5"/>
  <c r="AX494" i="5"/>
  <c r="AW494" i="5"/>
  <c r="AV494" i="5"/>
  <c r="AT494" i="5"/>
  <c r="AS494" i="5"/>
  <c r="AR494" i="5"/>
  <c r="AQ494" i="5"/>
  <c r="AP494" i="5"/>
  <c r="AO494" i="5"/>
  <c r="AN494" i="5"/>
  <c r="AM494" i="5"/>
  <c r="AL494" i="5"/>
  <c r="AJ494" i="5"/>
  <c r="AI494" i="5"/>
  <c r="AH494" i="5"/>
  <c r="AG494" i="5"/>
  <c r="AE494" i="5"/>
  <c r="AD494" i="5"/>
  <c r="AC494" i="5"/>
  <c r="AB494" i="5"/>
  <c r="AA494" i="5"/>
  <c r="Z494" i="5"/>
  <c r="Y494" i="5"/>
  <c r="X494" i="5"/>
  <c r="W494" i="5"/>
  <c r="U494" i="5"/>
  <c r="T494" i="5"/>
  <c r="S494" i="5"/>
  <c r="R494" i="5"/>
  <c r="P494" i="5"/>
  <c r="O494" i="5"/>
  <c r="N494" i="5"/>
  <c r="M494" i="5"/>
  <c r="K494" i="5"/>
  <c r="J494" i="5"/>
  <c r="I494" i="5"/>
  <c r="H494" i="5"/>
  <c r="G494" i="5"/>
  <c r="BX493" i="5"/>
  <c r="BW493" i="5"/>
  <c r="BV493" i="5"/>
  <c r="BU493" i="5"/>
  <c r="BS493" i="5"/>
  <c r="BR493" i="5"/>
  <c r="BQ493" i="5"/>
  <c r="BP493" i="5"/>
  <c r="BN493" i="5"/>
  <c r="BM493" i="5"/>
  <c r="BL493" i="5"/>
  <c r="BK493" i="5"/>
  <c r="BI493" i="5"/>
  <c r="BH493" i="5"/>
  <c r="BG493" i="5"/>
  <c r="BF493" i="5"/>
  <c r="BD493" i="5"/>
  <c r="BC493" i="5"/>
  <c r="BB493" i="5"/>
  <c r="BA493" i="5"/>
  <c r="AY493" i="5"/>
  <c r="AX493" i="5"/>
  <c r="AW493" i="5"/>
  <c r="AV493" i="5"/>
  <c r="AT493" i="5"/>
  <c r="AS493" i="5"/>
  <c r="AR493" i="5"/>
  <c r="AQ493" i="5"/>
  <c r="AO493" i="5"/>
  <c r="AN493" i="5"/>
  <c r="AM493" i="5"/>
  <c r="AL493" i="5"/>
  <c r="AJ493" i="5"/>
  <c r="AI493" i="5"/>
  <c r="AH493" i="5"/>
  <c r="AG493" i="5"/>
  <c r="AE493" i="5"/>
  <c r="AD493" i="5"/>
  <c r="AC493" i="5"/>
  <c r="AB493" i="5"/>
  <c r="Z493" i="5"/>
  <c r="Y493" i="5"/>
  <c r="X493" i="5"/>
  <c r="W493" i="5"/>
  <c r="U493" i="5"/>
  <c r="T493" i="5"/>
  <c r="S493" i="5"/>
  <c r="R493" i="5"/>
  <c r="P493" i="5"/>
  <c r="O493" i="5"/>
  <c r="N493" i="5"/>
  <c r="M493" i="5"/>
  <c r="K493" i="5"/>
  <c r="J493" i="5"/>
  <c r="I493" i="5"/>
  <c r="H493" i="5"/>
  <c r="BX492" i="5"/>
  <c r="BW492" i="5"/>
  <c r="BV492" i="5"/>
  <c r="BU492" i="5"/>
  <c r="BT492" i="5"/>
  <c r="BS492" i="5"/>
  <c r="BR492" i="5"/>
  <c r="BQ492" i="5"/>
  <c r="BP492" i="5"/>
  <c r="BO492" i="5"/>
  <c r="BN492" i="5"/>
  <c r="BM492" i="5"/>
  <c r="BL492" i="5"/>
  <c r="BK492" i="5"/>
  <c r="BJ492" i="5"/>
  <c r="BI492" i="5"/>
  <c r="BH492" i="5"/>
  <c r="BG492" i="5"/>
  <c r="BF492" i="5"/>
  <c r="BE492" i="5"/>
  <c r="BD492" i="5"/>
  <c r="BC492" i="5"/>
  <c r="BB492" i="5"/>
  <c r="BA492" i="5"/>
  <c r="AZ492" i="5"/>
  <c r="AY492" i="5"/>
  <c r="AX492" i="5"/>
  <c r="AW492" i="5"/>
  <c r="AV492" i="5"/>
  <c r="AU492" i="5"/>
  <c r="AT492" i="5"/>
  <c r="AS492" i="5"/>
  <c r="AR492" i="5"/>
  <c r="AQ492" i="5"/>
  <c r="AP492" i="5"/>
  <c r="AO492" i="5"/>
  <c r="AN492" i="5"/>
  <c r="AM492" i="5"/>
  <c r="AL492" i="5"/>
  <c r="AK492" i="5"/>
  <c r="AJ492" i="5"/>
  <c r="AI492" i="5"/>
  <c r="AH492" i="5"/>
  <c r="AG492" i="5"/>
  <c r="AF492" i="5"/>
  <c r="AE492" i="5"/>
  <c r="AD492" i="5"/>
  <c r="AC492" i="5"/>
  <c r="AB492" i="5"/>
  <c r="AA492" i="5"/>
  <c r="Z492" i="5"/>
  <c r="Y492" i="5"/>
  <c r="X492" i="5"/>
  <c r="W492" i="5"/>
  <c r="V492" i="5"/>
  <c r="U492" i="5"/>
  <c r="T492" i="5"/>
  <c r="S492" i="5"/>
  <c r="R492" i="5"/>
  <c r="Q492" i="5"/>
  <c r="P492" i="5"/>
  <c r="O492" i="5"/>
  <c r="N492" i="5"/>
  <c r="M492" i="5"/>
  <c r="L492" i="5"/>
  <c r="K492" i="5"/>
  <c r="J492" i="5"/>
  <c r="I492" i="5"/>
  <c r="H492" i="5"/>
  <c r="G492" i="5"/>
  <c r="BX491" i="5"/>
  <c r="BW491" i="5"/>
  <c r="BV491" i="5"/>
  <c r="BU491" i="5"/>
  <c r="BS491" i="5"/>
  <c r="BR491" i="5"/>
  <c r="BQ491" i="5"/>
  <c r="BP491" i="5"/>
  <c r="BO491" i="5"/>
  <c r="BN491" i="5"/>
  <c r="BM491" i="5"/>
  <c r="BL491" i="5"/>
  <c r="BK491" i="5"/>
  <c r="BJ491" i="5"/>
  <c r="BI491" i="5"/>
  <c r="BH491" i="5"/>
  <c r="BG491" i="5"/>
  <c r="BF491" i="5"/>
  <c r="BE491" i="5"/>
  <c r="BD491" i="5"/>
  <c r="BC491" i="5"/>
  <c r="BB491" i="5"/>
  <c r="BA491" i="5"/>
  <c r="AZ491" i="5"/>
  <c r="AY491" i="5"/>
  <c r="AX491" i="5"/>
  <c r="AW491" i="5"/>
  <c r="AV491" i="5"/>
  <c r="AU491" i="5"/>
  <c r="AT491" i="5"/>
  <c r="AS491" i="5"/>
  <c r="AR491" i="5"/>
  <c r="AQ491" i="5"/>
  <c r="AP491" i="5"/>
  <c r="AO491" i="5"/>
  <c r="AN491" i="5"/>
  <c r="AM491" i="5"/>
  <c r="AL491" i="5"/>
  <c r="AK491" i="5"/>
  <c r="AJ491" i="5"/>
  <c r="AI491" i="5"/>
  <c r="AH491" i="5"/>
  <c r="AG491" i="5"/>
  <c r="AF491" i="5"/>
  <c r="AE491" i="5"/>
  <c r="AD491" i="5"/>
  <c r="AC491" i="5"/>
  <c r="AB491" i="5"/>
  <c r="AA491" i="5"/>
  <c r="Z491" i="5"/>
  <c r="Y491" i="5"/>
  <c r="X491" i="5"/>
  <c r="W491" i="5"/>
  <c r="V491" i="5"/>
  <c r="U491" i="5"/>
  <c r="T491" i="5"/>
  <c r="S491" i="5"/>
  <c r="R491" i="5"/>
  <c r="Q491" i="5"/>
  <c r="P491" i="5"/>
  <c r="O491" i="5"/>
  <c r="N491" i="5"/>
  <c r="M491" i="5"/>
  <c r="L491" i="5"/>
  <c r="K491" i="5"/>
  <c r="J491" i="5"/>
  <c r="I491" i="5"/>
  <c r="H491" i="5"/>
  <c r="G491" i="5"/>
  <c r="BX490" i="5"/>
  <c r="BW490" i="5"/>
  <c r="BV490" i="5"/>
  <c r="BU490" i="5"/>
  <c r="BS490" i="5"/>
  <c r="BR490" i="5"/>
  <c r="BQ490" i="5"/>
  <c r="BP490" i="5"/>
  <c r="BO490" i="5"/>
  <c r="BN490" i="5"/>
  <c r="BM490" i="5"/>
  <c r="BL490" i="5"/>
  <c r="BK490" i="5"/>
  <c r="BJ490" i="5"/>
  <c r="BI490" i="5"/>
  <c r="BH490" i="5"/>
  <c r="BG490" i="5"/>
  <c r="BF490" i="5"/>
  <c r="BE490" i="5"/>
  <c r="BD490" i="5"/>
  <c r="BC490" i="5"/>
  <c r="BB490" i="5"/>
  <c r="BA490" i="5"/>
  <c r="AZ490" i="5"/>
  <c r="AY490" i="5"/>
  <c r="AX490" i="5"/>
  <c r="AW490" i="5"/>
  <c r="AV490" i="5"/>
  <c r="AU490" i="5"/>
  <c r="AT490" i="5"/>
  <c r="AS490" i="5"/>
  <c r="AR490" i="5"/>
  <c r="AQ490" i="5"/>
  <c r="AP490" i="5"/>
  <c r="AO490" i="5"/>
  <c r="AN490" i="5"/>
  <c r="AM490" i="5"/>
  <c r="AL490" i="5"/>
  <c r="AK490" i="5"/>
  <c r="AJ490" i="5"/>
  <c r="AI490" i="5"/>
  <c r="AH490" i="5"/>
  <c r="AG490" i="5"/>
  <c r="AF490" i="5"/>
  <c r="AE490" i="5"/>
  <c r="AD490" i="5"/>
  <c r="AC490" i="5"/>
  <c r="AB490" i="5"/>
  <c r="AA490" i="5"/>
  <c r="Z490" i="5"/>
  <c r="Y490" i="5"/>
  <c r="X490" i="5"/>
  <c r="W490" i="5"/>
  <c r="V490" i="5"/>
  <c r="U490" i="5"/>
  <c r="T490" i="5"/>
  <c r="S490" i="5"/>
  <c r="R490" i="5"/>
  <c r="Q490" i="5"/>
  <c r="P490" i="5"/>
  <c r="O490" i="5"/>
  <c r="N490" i="5"/>
  <c r="M490" i="5"/>
  <c r="L490" i="5"/>
  <c r="K490" i="5"/>
  <c r="J490" i="5"/>
  <c r="I490" i="5"/>
  <c r="H490" i="5"/>
  <c r="G490" i="5"/>
  <c r="BX489" i="5"/>
  <c r="BW489" i="5"/>
  <c r="BV489" i="5"/>
  <c r="BU489" i="5"/>
  <c r="BS489" i="5"/>
  <c r="BR489" i="5"/>
  <c r="BQ489" i="5"/>
  <c r="BP489" i="5"/>
  <c r="BN489" i="5"/>
  <c r="BM489" i="5"/>
  <c r="BL489" i="5"/>
  <c r="BK489" i="5"/>
  <c r="BI489" i="5"/>
  <c r="BH489" i="5"/>
  <c r="BG489" i="5"/>
  <c r="BF489" i="5"/>
  <c r="BD489" i="5"/>
  <c r="BC489" i="5"/>
  <c r="BB489" i="5"/>
  <c r="BA489" i="5"/>
  <c r="AY489" i="5"/>
  <c r="AX489" i="5"/>
  <c r="AW489" i="5"/>
  <c r="AV489" i="5"/>
  <c r="AT489" i="5"/>
  <c r="AS489" i="5"/>
  <c r="AR489" i="5"/>
  <c r="AQ489" i="5"/>
  <c r="AO489" i="5"/>
  <c r="AN489" i="5"/>
  <c r="AM489" i="5"/>
  <c r="AL489" i="5"/>
  <c r="AJ489" i="5"/>
  <c r="AI489" i="5"/>
  <c r="AH489" i="5"/>
  <c r="AG489" i="5"/>
  <c r="AE489" i="5"/>
  <c r="AD489" i="5"/>
  <c r="AC489" i="5"/>
  <c r="AB489" i="5"/>
  <c r="Z489" i="5"/>
  <c r="Y489" i="5"/>
  <c r="X489" i="5"/>
  <c r="W489" i="5"/>
  <c r="V489" i="5"/>
  <c r="U489" i="5"/>
  <c r="T489" i="5"/>
  <c r="S489" i="5"/>
  <c r="R489" i="5"/>
  <c r="P489" i="5"/>
  <c r="O489" i="5"/>
  <c r="N489" i="5"/>
  <c r="M489" i="5"/>
  <c r="K489" i="5"/>
  <c r="J489" i="5"/>
  <c r="I489" i="5"/>
  <c r="H489" i="5"/>
  <c r="G489" i="5"/>
  <c r="BX488" i="5"/>
  <c r="BW488" i="5"/>
  <c r="BV488" i="5"/>
  <c r="BU488" i="5"/>
  <c r="BS488" i="5"/>
  <c r="BR488" i="5"/>
  <c r="BQ488" i="5"/>
  <c r="BP488" i="5"/>
  <c r="BN488" i="5"/>
  <c r="BM488" i="5"/>
  <c r="BL488" i="5"/>
  <c r="BK488" i="5"/>
  <c r="BI488" i="5"/>
  <c r="BH488" i="5"/>
  <c r="BG488" i="5"/>
  <c r="BF488" i="5"/>
  <c r="BD488" i="5"/>
  <c r="BC488" i="5"/>
  <c r="BB488" i="5"/>
  <c r="BA488" i="5"/>
  <c r="AY488" i="5"/>
  <c r="AX488" i="5"/>
  <c r="AW488" i="5"/>
  <c r="AV488" i="5"/>
  <c r="AT488" i="5"/>
  <c r="AS488" i="5"/>
  <c r="AR488" i="5"/>
  <c r="AQ488" i="5"/>
  <c r="AO488" i="5"/>
  <c r="AN488" i="5"/>
  <c r="AM488" i="5"/>
  <c r="AL488" i="5"/>
  <c r="AJ488" i="5"/>
  <c r="AI488" i="5"/>
  <c r="AH488" i="5"/>
  <c r="AG488" i="5"/>
  <c r="AE488" i="5"/>
  <c r="AD488" i="5"/>
  <c r="AC488" i="5"/>
  <c r="AB488" i="5"/>
  <c r="Z488" i="5"/>
  <c r="Y488" i="5"/>
  <c r="X488" i="5"/>
  <c r="W488" i="5"/>
  <c r="U488" i="5"/>
  <c r="T488" i="5"/>
  <c r="S488" i="5"/>
  <c r="R488" i="5"/>
  <c r="P488" i="5"/>
  <c r="O488" i="5"/>
  <c r="N488" i="5"/>
  <c r="M488" i="5"/>
  <c r="K488" i="5"/>
  <c r="J488" i="5"/>
  <c r="I488" i="5"/>
  <c r="H488" i="5"/>
  <c r="BX487" i="5"/>
  <c r="BW487" i="5"/>
  <c r="BV487" i="5"/>
  <c r="BU487" i="5"/>
  <c r="BT487" i="5"/>
  <c r="BS487" i="5"/>
  <c r="BR487" i="5"/>
  <c r="BQ487" i="5"/>
  <c r="BP487" i="5"/>
  <c r="BO487" i="5"/>
  <c r="BN487" i="5"/>
  <c r="BM487" i="5"/>
  <c r="BL487" i="5"/>
  <c r="BK487" i="5"/>
  <c r="BJ487" i="5"/>
  <c r="BI487" i="5"/>
  <c r="BH487" i="5"/>
  <c r="BG487" i="5"/>
  <c r="BF487" i="5"/>
  <c r="BE487" i="5"/>
  <c r="BD487" i="5"/>
  <c r="BC487" i="5"/>
  <c r="BB487" i="5"/>
  <c r="BA487" i="5"/>
  <c r="AZ487" i="5"/>
  <c r="AY487" i="5"/>
  <c r="AX487" i="5"/>
  <c r="AW487" i="5"/>
  <c r="AV487" i="5"/>
  <c r="AU487" i="5"/>
  <c r="AT487" i="5"/>
  <c r="AS487" i="5"/>
  <c r="AR487" i="5"/>
  <c r="AQ487" i="5"/>
  <c r="AP487" i="5"/>
  <c r="AO487" i="5"/>
  <c r="AN487" i="5"/>
  <c r="AM487" i="5"/>
  <c r="AL487" i="5"/>
  <c r="AK487" i="5"/>
  <c r="AJ487" i="5"/>
  <c r="AI487" i="5"/>
  <c r="AH487" i="5"/>
  <c r="AG487" i="5"/>
  <c r="AF487" i="5"/>
  <c r="AE487" i="5"/>
  <c r="AD487" i="5"/>
  <c r="AC487" i="5"/>
  <c r="AB487" i="5"/>
  <c r="AA487" i="5"/>
  <c r="Z487" i="5"/>
  <c r="Y487" i="5"/>
  <c r="X487" i="5"/>
  <c r="W487" i="5"/>
  <c r="V487" i="5"/>
  <c r="U487" i="5"/>
  <c r="T487" i="5"/>
  <c r="S487" i="5"/>
  <c r="R487" i="5"/>
  <c r="Q487" i="5"/>
  <c r="P487" i="5"/>
  <c r="O487" i="5"/>
  <c r="N487" i="5"/>
  <c r="M487" i="5"/>
  <c r="L487" i="5"/>
  <c r="K487" i="5"/>
  <c r="J487" i="5"/>
  <c r="I487" i="5"/>
  <c r="H487" i="5"/>
  <c r="G487" i="5"/>
  <c r="BX486" i="5"/>
  <c r="BW486" i="5"/>
  <c r="BV486" i="5"/>
  <c r="BU486" i="5"/>
  <c r="BS486" i="5"/>
  <c r="BR486" i="5"/>
  <c r="BQ486" i="5"/>
  <c r="BP486" i="5"/>
  <c r="BO486" i="5"/>
  <c r="BN486" i="5"/>
  <c r="BM486" i="5"/>
  <c r="BL486" i="5"/>
  <c r="BK486" i="5"/>
  <c r="BJ486" i="5"/>
  <c r="BI486" i="5"/>
  <c r="BH486" i="5"/>
  <c r="BG486" i="5"/>
  <c r="BF486" i="5"/>
  <c r="BE486" i="5"/>
  <c r="BD486" i="5"/>
  <c r="BC486" i="5"/>
  <c r="BB486" i="5"/>
  <c r="BA486" i="5"/>
  <c r="AZ486" i="5"/>
  <c r="AY486" i="5"/>
  <c r="AX486" i="5"/>
  <c r="AW486" i="5"/>
  <c r="AV486" i="5"/>
  <c r="AU486" i="5"/>
  <c r="AT486" i="5"/>
  <c r="AS486" i="5"/>
  <c r="AR486" i="5"/>
  <c r="AQ486" i="5"/>
  <c r="AP486" i="5"/>
  <c r="AO486" i="5"/>
  <c r="AN486" i="5"/>
  <c r="AM486" i="5"/>
  <c r="AL486" i="5"/>
  <c r="AK486" i="5"/>
  <c r="AJ486" i="5"/>
  <c r="AI486" i="5"/>
  <c r="AH486" i="5"/>
  <c r="AG486" i="5"/>
  <c r="AF486" i="5"/>
  <c r="AE486" i="5"/>
  <c r="AD486" i="5"/>
  <c r="AC486" i="5"/>
  <c r="AB486" i="5"/>
  <c r="AA486" i="5"/>
  <c r="Z486" i="5"/>
  <c r="Y486" i="5"/>
  <c r="X486" i="5"/>
  <c r="W486" i="5"/>
  <c r="V486" i="5"/>
  <c r="U486" i="5"/>
  <c r="T486" i="5"/>
  <c r="S486" i="5"/>
  <c r="R486" i="5"/>
  <c r="Q486" i="5"/>
  <c r="P486" i="5"/>
  <c r="O486" i="5"/>
  <c r="N486" i="5"/>
  <c r="M486" i="5"/>
  <c r="L486" i="5"/>
  <c r="K486" i="5"/>
  <c r="J486" i="5"/>
  <c r="I486" i="5"/>
  <c r="H486" i="5"/>
  <c r="G486" i="5"/>
  <c r="BX485" i="5"/>
  <c r="BW485" i="5"/>
  <c r="BV485" i="5"/>
  <c r="BU485" i="5"/>
  <c r="BS485" i="5"/>
  <c r="BR485" i="5"/>
  <c r="BQ485" i="5"/>
  <c r="BP485" i="5"/>
  <c r="BO485" i="5"/>
  <c r="BN485" i="5"/>
  <c r="BM485" i="5"/>
  <c r="BL485" i="5"/>
  <c r="BK485" i="5"/>
  <c r="BJ485" i="5"/>
  <c r="BI485" i="5"/>
  <c r="BH485" i="5"/>
  <c r="BG485" i="5"/>
  <c r="BF485" i="5"/>
  <c r="BE485" i="5"/>
  <c r="BD485" i="5"/>
  <c r="BC485" i="5"/>
  <c r="BB485" i="5"/>
  <c r="BA485" i="5"/>
  <c r="AZ485" i="5"/>
  <c r="AY485" i="5"/>
  <c r="AX485" i="5"/>
  <c r="AW485" i="5"/>
  <c r="AV485" i="5"/>
  <c r="AU485" i="5"/>
  <c r="AT485" i="5"/>
  <c r="AS485" i="5"/>
  <c r="AR485" i="5"/>
  <c r="AQ485" i="5"/>
  <c r="AP485" i="5"/>
  <c r="AO485" i="5"/>
  <c r="AN485" i="5"/>
  <c r="AM485" i="5"/>
  <c r="AL485" i="5"/>
  <c r="AK485" i="5"/>
  <c r="AJ485" i="5"/>
  <c r="AI485" i="5"/>
  <c r="AH485" i="5"/>
  <c r="AG485" i="5"/>
  <c r="AF485" i="5"/>
  <c r="AE485" i="5"/>
  <c r="AD485" i="5"/>
  <c r="AC485" i="5"/>
  <c r="AB485" i="5"/>
  <c r="AA485" i="5"/>
  <c r="Z485" i="5"/>
  <c r="Y485" i="5"/>
  <c r="X485" i="5"/>
  <c r="W485" i="5"/>
  <c r="V485" i="5"/>
  <c r="U485" i="5"/>
  <c r="T485" i="5"/>
  <c r="S485" i="5"/>
  <c r="R485" i="5"/>
  <c r="Q485" i="5"/>
  <c r="P485" i="5"/>
  <c r="O485" i="5"/>
  <c r="N485" i="5"/>
  <c r="M485" i="5"/>
  <c r="L485" i="5"/>
  <c r="K485" i="5"/>
  <c r="J485" i="5"/>
  <c r="I485" i="5"/>
  <c r="H485" i="5"/>
  <c r="G485" i="5"/>
  <c r="BX484" i="5"/>
  <c r="BW484" i="5"/>
  <c r="BV484" i="5"/>
  <c r="BU484" i="5"/>
  <c r="BS484" i="5"/>
  <c r="BR484" i="5"/>
  <c r="BQ484" i="5"/>
  <c r="BP484" i="5"/>
  <c r="BN484" i="5"/>
  <c r="BM484" i="5"/>
  <c r="BL484" i="5"/>
  <c r="BK484" i="5"/>
  <c r="BI484" i="5"/>
  <c r="BH484" i="5"/>
  <c r="BG484" i="5"/>
  <c r="BF484" i="5"/>
  <c r="BD484" i="5"/>
  <c r="BC484" i="5"/>
  <c r="BB484" i="5"/>
  <c r="BA484" i="5"/>
  <c r="AZ484" i="5"/>
  <c r="AY484" i="5"/>
  <c r="AX484" i="5"/>
  <c r="AW484" i="5"/>
  <c r="AV484" i="5"/>
  <c r="AT484" i="5"/>
  <c r="AS484" i="5"/>
  <c r="AR484" i="5"/>
  <c r="AQ484" i="5"/>
  <c r="AP484" i="5"/>
  <c r="AO484" i="5"/>
  <c r="AN484" i="5"/>
  <c r="AM484" i="5"/>
  <c r="AL484" i="5"/>
  <c r="AK484" i="5"/>
  <c r="AJ484" i="5"/>
  <c r="AI484" i="5"/>
  <c r="AH484" i="5"/>
  <c r="AG484" i="5"/>
  <c r="AF484" i="5"/>
  <c r="AE484" i="5"/>
  <c r="AD484" i="5"/>
  <c r="AC484" i="5"/>
  <c r="AB484" i="5"/>
  <c r="Z484" i="5"/>
  <c r="Y484" i="5"/>
  <c r="X484" i="5"/>
  <c r="W484" i="5"/>
  <c r="V484" i="5"/>
  <c r="U484" i="5"/>
  <c r="T484" i="5"/>
  <c r="S484" i="5"/>
  <c r="R484" i="5"/>
  <c r="P484" i="5"/>
  <c r="O484" i="5"/>
  <c r="N484" i="5"/>
  <c r="M484" i="5"/>
  <c r="K484" i="5"/>
  <c r="J484" i="5"/>
  <c r="I484" i="5"/>
  <c r="H484" i="5"/>
  <c r="G484" i="5"/>
  <c r="BX483" i="5"/>
  <c r="BW483" i="5"/>
  <c r="BV483" i="5"/>
  <c r="BU483" i="5"/>
  <c r="BS483" i="5"/>
  <c r="BR483" i="5"/>
  <c r="BQ483" i="5"/>
  <c r="BP483" i="5"/>
  <c r="BN483" i="5"/>
  <c r="BM483" i="5"/>
  <c r="BL483" i="5"/>
  <c r="BK483" i="5"/>
  <c r="BI483" i="5"/>
  <c r="BH483" i="5"/>
  <c r="BG483" i="5"/>
  <c r="BF483" i="5"/>
  <c r="BD483" i="5"/>
  <c r="BC483" i="5"/>
  <c r="BB483" i="5"/>
  <c r="BA483" i="5"/>
  <c r="AY483" i="5"/>
  <c r="AX483" i="5"/>
  <c r="AW483" i="5"/>
  <c r="AV483" i="5"/>
  <c r="AT483" i="5"/>
  <c r="AS483" i="5"/>
  <c r="AR483" i="5"/>
  <c r="AQ483" i="5"/>
  <c r="AO483" i="5"/>
  <c r="AN483" i="5"/>
  <c r="AM483" i="5"/>
  <c r="AL483" i="5"/>
  <c r="AJ483" i="5"/>
  <c r="AI483" i="5"/>
  <c r="AH483" i="5"/>
  <c r="AG483" i="5"/>
  <c r="AE483" i="5"/>
  <c r="AD483" i="5"/>
  <c r="AC483" i="5"/>
  <c r="AB483" i="5"/>
  <c r="Z483" i="5"/>
  <c r="Y483" i="5"/>
  <c r="X483" i="5"/>
  <c r="W483" i="5"/>
  <c r="U483" i="5"/>
  <c r="T483" i="5"/>
  <c r="S483" i="5"/>
  <c r="R483" i="5"/>
  <c r="P483" i="5"/>
  <c r="O483" i="5"/>
  <c r="N483" i="5"/>
  <c r="M483" i="5"/>
  <c r="K483" i="5"/>
  <c r="J483" i="5"/>
  <c r="I483" i="5"/>
  <c r="H483" i="5"/>
  <c r="BZ482" i="5"/>
  <c r="BX482" i="5"/>
  <c r="BW482" i="5"/>
  <c r="BV482" i="5"/>
  <c r="BU482" i="5"/>
  <c r="BT482" i="5"/>
  <c r="BS482" i="5"/>
  <c r="BR482" i="5"/>
  <c r="BQ482" i="5"/>
  <c r="BP482" i="5"/>
  <c r="BO482" i="5"/>
  <c r="BN482" i="5"/>
  <c r="BM482" i="5"/>
  <c r="BL482" i="5"/>
  <c r="BK482" i="5"/>
  <c r="BJ482" i="5"/>
  <c r="BI482" i="5"/>
  <c r="BH482" i="5"/>
  <c r="BG482" i="5"/>
  <c r="BF482" i="5"/>
  <c r="BE482" i="5"/>
  <c r="BD482" i="5"/>
  <c r="BC482" i="5"/>
  <c r="BB482" i="5"/>
  <c r="BA482" i="5"/>
  <c r="AZ482" i="5"/>
  <c r="AY482" i="5"/>
  <c r="AX482" i="5"/>
  <c r="AW482" i="5"/>
  <c r="AV482" i="5"/>
  <c r="AU482" i="5"/>
  <c r="AT482" i="5"/>
  <c r="AS482" i="5"/>
  <c r="AR482" i="5"/>
  <c r="AQ482" i="5"/>
  <c r="AP482" i="5"/>
  <c r="AO482" i="5"/>
  <c r="AN482" i="5"/>
  <c r="AM482" i="5"/>
  <c r="AL482" i="5"/>
  <c r="AK482" i="5"/>
  <c r="AJ482" i="5"/>
  <c r="AI482" i="5"/>
  <c r="AH482" i="5"/>
  <c r="AG482" i="5"/>
  <c r="AF482" i="5"/>
  <c r="AE482" i="5"/>
  <c r="AD482" i="5"/>
  <c r="AC482" i="5"/>
  <c r="AB482" i="5"/>
  <c r="AA482" i="5"/>
  <c r="Z482" i="5"/>
  <c r="Y482" i="5"/>
  <c r="X482" i="5"/>
  <c r="W482" i="5"/>
  <c r="V482" i="5"/>
  <c r="U482" i="5"/>
  <c r="T482" i="5"/>
  <c r="S482" i="5"/>
  <c r="R482" i="5"/>
  <c r="Q482" i="5"/>
  <c r="P482" i="5"/>
  <c r="O482" i="5"/>
  <c r="N482" i="5"/>
  <c r="M482" i="5"/>
  <c r="L482" i="5"/>
  <c r="K482" i="5"/>
  <c r="J482" i="5"/>
  <c r="I482" i="5"/>
  <c r="H482" i="5"/>
  <c r="G482" i="5"/>
  <c r="BX481" i="5"/>
  <c r="BW481" i="5"/>
  <c r="BV481" i="5"/>
  <c r="BU481" i="5"/>
  <c r="BS481" i="5"/>
  <c r="BR481" i="5"/>
  <c r="BQ481" i="5"/>
  <c r="BP481" i="5"/>
  <c r="BO481" i="5"/>
  <c r="BN481" i="5"/>
  <c r="BM481" i="5"/>
  <c r="BL481" i="5"/>
  <c r="BK481" i="5"/>
  <c r="BJ481" i="5"/>
  <c r="BI481" i="5"/>
  <c r="BH481" i="5"/>
  <c r="BG481" i="5"/>
  <c r="BF481" i="5"/>
  <c r="BE481" i="5"/>
  <c r="BD481" i="5"/>
  <c r="BC481" i="5"/>
  <c r="BB481" i="5"/>
  <c r="BA481" i="5"/>
  <c r="AZ481" i="5"/>
  <c r="AY481" i="5"/>
  <c r="AX481" i="5"/>
  <c r="AW481" i="5"/>
  <c r="AV481" i="5"/>
  <c r="AU481" i="5"/>
  <c r="AT481" i="5"/>
  <c r="AS481" i="5"/>
  <c r="AR481" i="5"/>
  <c r="AQ481" i="5"/>
  <c r="AP481" i="5"/>
  <c r="AO481" i="5"/>
  <c r="AN481" i="5"/>
  <c r="AM481" i="5"/>
  <c r="AL481" i="5"/>
  <c r="AK481" i="5"/>
  <c r="AJ481" i="5"/>
  <c r="AI481" i="5"/>
  <c r="AH481" i="5"/>
  <c r="AG481" i="5"/>
  <c r="AF481" i="5"/>
  <c r="AE481" i="5"/>
  <c r="AD481" i="5"/>
  <c r="AC481" i="5"/>
  <c r="AB481" i="5"/>
  <c r="AA481" i="5"/>
  <c r="Z481" i="5"/>
  <c r="Y481" i="5"/>
  <c r="X481" i="5"/>
  <c r="W481" i="5"/>
  <c r="V481" i="5"/>
  <c r="U481" i="5"/>
  <c r="T481" i="5"/>
  <c r="S481" i="5"/>
  <c r="R481" i="5"/>
  <c r="Q481" i="5"/>
  <c r="P481" i="5"/>
  <c r="O481" i="5"/>
  <c r="N481" i="5"/>
  <c r="M481" i="5"/>
  <c r="L481" i="5"/>
  <c r="K481" i="5"/>
  <c r="J481" i="5"/>
  <c r="I481" i="5"/>
  <c r="H481" i="5"/>
  <c r="G481" i="5"/>
  <c r="BX480" i="5"/>
  <c r="BW480" i="5"/>
  <c r="BV480" i="5"/>
  <c r="BU480" i="5"/>
  <c r="BS480" i="5"/>
  <c r="BR480" i="5"/>
  <c r="BQ480" i="5"/>
  <c r="BP480" i="5"/>
  <c r="BO480" i="5"/>
  <c r="BN480" i="5"/>
  <c r="BM480" i="5"/>
  <c r="BL480" i="5"/>
  <c r="BK480" i="5"/>
  <c r="BJ480" i="5"/>
  <c r="BI480" i="5"/>
  <c r="BH480" i="5"/>
  <c r="BG480" i="5"/>
  <c r="BF480" i="5"/>
  <c r="BE480" i="5"/>
  <c r="BD480" i="5"/>
  <c r="BC480" i="5"/>
  <c r="BB480" i="5"/>
  <c r="BA480" i="5"/>
  <c r="AZ480" i="5"/>
  <c r="AY480" i="5"/>
  <c r="AX480" i="5"/>
  <c r="AW480" i="5"/>
  <c r="AV480" i="5"/>
  <c r="AU480" i="5"/>
  <c r="AT480" i="5"/>
  <c r="AS480" i="5"/>
  <c r="AR480" i="5"/>
  <c r="AQ480" i="5"/>
  <c r="AP480" i="5"/>
  <c r="AO480" i="5"/>
  <c r="AN480" i="5"/>
  <c r="AM480" i="5"/>
  <c r="AL480" i="5"/>
  <c r="AK480" i="5"/>
  <c r="AJ480" i="5"/>
  <c r="AI480" i="5"/>
  <c r="AH480" i="5"/>
  <c r="AG480" i="5"/>
  <c r="AF480" i="5"/>
  <c r="AE480" i="5"/>
  <c r="AD480" i="5"/>
  <c r="AC480" i="5"/>
  <c r="AB480" i="5"/>
  <c r="AA480" i="5"/>
  <c r="Z480" i="5"/>
  <c r="Y480" i="5"/>
  <c r="X480" i="5"/>
  <c r="W480" i="5"/>
  <c r="V480" i="5"/>
  <c r="U480" i="5"/>
  <c r="T480" i="5"/>
  <c r="S480" i="5"/>
  <c r="R480" i="5"/>
  <c r="Q480" i="5"/>
  <c r="P480" i="5"/>
  <c r="O480" i="5"/>
  <c r="N480" i="5"/>
  <c r="M480" i="5"/>
  <c r="L480" i="5"/>
  <c r="K480" i="5"/>
  <c r="J480" i="5"/>
  <c r="I480" i="5"/>
  <c r="H480" i="5"/>
  <c r="G480" i="5"/>
  <c r="BX479" i="5"/>
  <c r="BW479" i="5"/>
  <c r="BV479" i="5"/>
  <c r="BU479" i="5"/>
  <c r="BS479" i="5"/>
  <c r="BR479" i="5"/>
  <c r="BQ479" i="5"/>
  <c r="BP479" i="5"/>
  <c r="BO479" i="5"/>
  <c r="BN479" i="5"/>
  <c r="BM479" i="5"/>
  <c r="BL479" i="5"/>
  <c r="BK479" i="5"/>
  <c r="BJ479" i="5"/>
  <c r="BI479" i="5"/>
  <c r="BH479" i="5"/>
  <c r="BG479" i="5"/>
  <c r="BF479" i="5"/>
  <c r="BE479" i="5"/>
  <c r="BD479" i="5"/>
  <c r="BC479" i="5"/>
  <c r="BB479" i="5"/>
  <c r="BA479" i="5"/>
  <c r="AZ479" i="5"/>
  <c r="AY479" i="5"/>
  <c r="AX479" i="5"/>
  <c r="AW479" i="5"/>
  <c r="AV479" i="5"/>
  <c r="AU479" i="5"/>
  <c r="AT479" i="5"/>
  <c r="AS479" i="5"/>
  <c r="AR479" i="5"/>
  <c r="AQ479" i="5"/>
  <c r="AP479" i="5"/>
  <c r="AO479" i="5"/>
  <c r="AN479" i="5"/>
  <c r="AM479" i="5"/>
  <c r="AL479" i="5"/>
  <c r="AK479" i="5"/>
  <c r="AJ479" i="5"/>
  <c r="AI479" i="5"/>
  <c r="AH479" i="5"/>
  <c r="AG479" i="5"/>
  <c r="AF479" i="5"/>
  <c r="AE479" i="5"/>
  <c r="AD479" i="5"/>
  <c r="AC479" i="5"/>
  <c r="AB479" i="5"/>
  <c r="AA479" i="5"/>
  <c r="Z479" i="5"/>
  <c r="Y479" i="5"/>
  <c r="X479" i="5"/>
  <c r="W479" i="5"/>
  <c r="V479" i="5"/>
  <c r="U479" i="5"/>
  <c r="T479" i="5"/>
  <c r="S479" i="5"/>
  <c r="R479" i="5"/>
  <c r="Q479" i="5"/>
  <c r="P479" i="5"/>
  <c r="O479" i="5"/>
  <c r="N479" i="5"/>
  <c r="M479" i="5"/>
  <c r="L479" i="5"/>
  <c r="K479" i="5"/>
  <c r="J479" i="5"/>
  <c r="I479" i="5"/>
  <c r="H479" i="5"/>
  <c r="G479" i="5"/>
  <c r="BX478" i="5"/>
  <c r="BW478" i="5"/>
  <c r="BV478" i="5"/>
  <c r="BU478" i="5"/>
  <c r="BS478" i="5"/>
  <c r="BR478" i="5"/>
  <c r="BQ478" i="5"/>
  <c r="BP478" i="5"/>
  <c r="BO478" i="5"/>
  <c r="BN478" i="5"/>
  <c r="BM478" i="5"/>
  <c r="BL478" i="5"/>
  <c r="BK478" i="5"/>
  <c r="BJ478" i="5"/>
  <c r="BI478" i="5"/>
  <c r="BH478" i="5"/>
  <c r="BG478" i="5"/>
  <c r="BF478" i="5"/>
  <c r="BE478" i="5"/>
  <c r="BD478" i="5"/>
  <c r="BC478" i="5"/>
  <c r="BB478" i="5"/>
  <c r="BA478" i="5"/>
  <c r="AZ478" i="5"/>
  <c r="AY478" i="5"/>
  <c r="AX478" i="5"/>
  <c r="AW478" i="5"/>
  <c r="AV478" i="5"/>
  <c r="AU478" i="5"/>
  <c r="AT478" i="5"/>
  <c r="AS478" i="5"/>
  <c r="AR478" i="5"/>
  <c r="AQ478" i="5"/>
  <c r="AP478" i="5"/>
  <c r="AO478" i="5"/>
  <c r="AN478" i="5"/>
  <c r="AM478" i="5"/>
  <c r="AL478" i="5"/>
  <c r="AK478" i="5"/>
  <c r="AJ478" i="5"/>
  <c r="AI478" i="5"/>
  <c r="AH478" i="5"/>
  <c r="AG478" i="5"/>
  <c r="AF478" i="5"/>
  <c r="AE478" i="5"/>
  <c r="AD478" i="5"/>
  <c r="AC478" i="5"/>
  <c r="AB478" i="5"/>
  <c r="AA478" i="5"/>
  <c r="Z478" i="5"/>
  <c r="Y478" i="5"/>
  <c r="X478" i="5"/>
  <c r="W478" i="5"/>
  <c r="V478" i="5"/>
  <c r="U478" i="5"/>
  <c r="T478" i="5"/>
  <c r="S478" i="5"/>
  <c r="R478" i="5"/>
  <c r="Q478" i="5"/>
  <c r="P478" i="5"/>
  <c r="O478" i="5"/>
  <c r="N478" i="5"/>
  <c r="M478" i="5"/>
  <c r="L478" i="5"/>
  <c r="K478" i="5"/>
  <c r="J478" i="5"/>
  <c r="I478" i="5"/>
  <c r="H478" i="5"/>
  <c r="G478" i="5"/>
  <c r="BX477" i="5"/>
  <c r="BW477" i="5"/>
  <c r="BV477" i="5"/>
  <c r="BU477" i="5"/>
  <c r="BS477" i="5"/>
  <c r="BR477" i="5"/>
  <c r="BQ477" i="5"/>
  <c r="BP477" i="5"/>
  <c r="BN477" i="5"/>
  <c r="BM477" i="5"/>
  <c r="BL477" i="5"/>
  <c r="BK477" i="5"/>
  <c r="BI477" i="5"/>
  <c r="BH477" i="5"/>
  <c r="BG477" i="5"/>
  <c r="BF477" i="5"/>
  <c r="BD477" i="5"/>
  <c r="BC477" i="5"/>
  <c r="BB477" i="5"/>
  <c r="BA477" i="5"/>
  <c r="AY477" i="5"/>
  <c r="AX477" i="5"/>
  <c r="AW477" i="5"/>
  <c r="AV477" i="5"/>
  <c r="AT477" i="5"/>
  <c r="AS477" i="5"/>
  <c r="AR477" i="5"/>
  <c r="AQ477" i="5"/>
  <c r="AO477" i="5"/>
  <c r="AN477" i="5"/>
  <c r="AM477" i="5"/>
  <c r="AL477" i="5"/>
  <c r="AJ477" i="5"/>
  <c r="AI477" i="5"/>
  <c r="AH477" i="5"/>
  <c r="AG477" i="5"/>
  <c r="AE477" i="5"/>
  <c r="AD477" i="5"/>
  <c r="AC477" i="5"/>
  <c r="AB477" i="5"/>
  <c r="Z477" i="5"/>
  <c r="Y477" i="5"/>
  <c r="X477" i="5"/>
  <c r="W477" i="5"/>
  <c r="U477" i="5"/>
  <c r="T477" i="5"/>
  <c r="S477" i="5"/>
  <c r="R477" i="5"/>
  <c r="P477" i="5"/>
  <c r="O477" i="5"/>
  <c r="N477" i="5"/>
  <c r="M477" i="5"/>
  <c r="K477" i="5"/>
  <c r="J477" i="5"/>
  <c r="I477" i="5"/>
  <c r="H477" i="5"/>
  <c r="BZ476" i="5"/>
  <c r="BX476" i="5"/>
  <c r="BW476" i="5"/>
  <c r="BV476" i="5"/>
  <c r="BU476" i="5"/>
  <c r="BT476" i="5"/>
  <c r="BS476" i="5"/>
  <c r="BR476" i="5"/>
  <c r="BQ476" i="5"/>
  <c r="BP476" i="5"/>
  <c r="BO476" i="5"/>
  <c r="BN476" i="5"/>
  <c r="BM476" i="5"/>
  <c r="BL476" i="5"/>
  <c r="BK476" i="5"/>
  <c r="BJ476" i="5"/>
  <c r="BI476" i="5"/>
  <c r="BH476" i="5"/>
  <c r="BG476" i="5"/>
  <c r="BF476" i="5"/>
  <c r="BE476" i="5"/>
  <c r="BD476" i="5"/>
  <c r="BC476" i="5"/>
  <c r="BB476" i="5"/>
  <c r="BA476" i="5"/>
  <c r="AZ476" i="5"/>
  <c r="AY476" i="5"/>
  <c r="AX476" i="5"/>
  <c r="AW476" i="5"/>
  <c r="AV476" i="5"/>
  <c r="AU476" i="5"/>
  <c r="AT476" i="5"/>
  <c r="AS476" i="5"/>
  <c r="AR476" i="5"/>
  <c r="AQ476" i="5"/>
  <c r="AP476" i="5"/>
  <c r="AO476" i="5"/>
  <c r="AN476" i="5"/>
  <c r="AM476" i="5"/>
  <c r="AL476" i="5"/>
  <c r="AK476" i="5"/>
  <c r="AJ476" i="5"/>
  <c r="AI476" i="5"/>
  <c r="AH476" i="5"/>
  <c r="AG476" i="5"/>
  <c r="AF476" i="5"/>
  <c r="AE476" i="5"/>
  <c r="AD476" i="5"/>
  <c r="AC476" i="5"/>
  <c r="AB476" i="5"/>
  <c r="AA476" i="5"/>
  <c r="Z476" i="5"/>
  <c r="Y476" i="5"/>
  <c r="X476" i="5"/>
  <c r="W476" i="5"/>
  <c r="V476" i="5"/>
  <c r="U476" i="5"/>
  <c r="T476" i="5"/>
  <c r="S476" i="5"/>
  <c r="R476" i="5"/>
  <c r="Q476" i="5"/>
  <c r="P476" i="5"/>
  <c r="O476" i="5"/>
  <c r="N476" i="5"/>
  <c r="M476" i="5"/>
  <c r="L476" i="5"/>
  <c r="K476" i="5"/>
  <c r="J476" i="5"/>
  <c r="I476" i="5"/>
  <c r="H476" i="5"/>
  <c r="G476" i="5"/>
  <c r="BX475" i="5"/>
  <c r="BW475" i="5"/>
  <c r="BV475" i="5"/>
  <c r="BU475" i="5"/>
  <c r="BS475" i="5"/>
  <c r="BR475" i="5"/>
  <c r="BQ475" i="5"/>
  <c r="BP475" i="5"/>
  <c r="BO475" i="5"/>
  <c r="BN475" i="5"/>
  <c r="BM475" i="5"/>
  <c r="BL475" i="5"/>
  <c r="BK475" i="5"/>
  <c r="BJ475" i="5"/>
  <c r="BI475" i="5"/>
  <c r="BH475" i="5"/>
  <c r="BG475" i="5"/>
  <c r="BF475" i="5"/>
  <c r="BE475" i="5"/>
  <c r="BD475" i="5"/>
  <c r="BC475" i="5"/>
  <c r="BB475" i="5"/>
  <c r="BA475" i="5"/>
  <c r="AZ475" i="5"/>
  <c r="AY475" i="5"/>
  <c r="AX475" i="5"/>
  <c r="AW475" i="5"/>
  <c r="AV475" i="5"/>
  <c r="AU475" i="5"/>
  <c r="AT475" i="5"/>
  <c r="AS475" i="5"/>
  <c r="AR475" i="5"/>
  <c r="AQ475" i="5"/>
  <c r="AP475" i="5"/>
  <c r="AO475" i="5"/>
  <c r="AN475" i="5"/>
  <c r="AM475" i="5"/>
  <c r="AL475" i="5"/>
  <c r="AK475" i="5"/>
  <c r="AJ475" i="5"/>
  <c r="AI475" i="5"/>
  <c r="AH475" i="5"/>
  <c r="AG475" i="5"/>
  <c r="AF475" i="5"/>
  <c r="AE475" i="5"/>
  <c r="AD475" i="5"/>
  <c r="AC475" i="5"/>
  <c r="AB475" i="5"/>
  <c r="AA475" i="5"/>
  <c r="Z475" i="5"/>
  <c r="Y475" i="5"/>
  <c r="X475" i="5"/>
  <c r="W475" i="5"/>
  <c r="V475" i="5"/>
  <c r="U475" i="5"/>
  <c r="T475" i="5"/>
  <c r="S475" i="5"/>
  <c r="R475" i="5"/>
  <c r="Q475" i="5"/>
  <c r="P475" i="5"/>
  <c r="O475" i="5"/>
  <c r="N475" i="5"/>
  <c r="M475" i="5"/>
  <c r="L475" i="5"/>
  <c r="K475" i="5"/>
  <c r="J475" i="5"/>
  <c r="I475" i="5"/>
  <c r="H475" i="5"/>
  <c r="G475" i="5"/>
  <c r="BX474" i="5"/>
  <c r="BW474" i="5"/>
  <c r="BV474" i="5"/>
  <c r="BU474" i="5"/>
  <c r="BS474" i="5"/>
  <c r="BR474" i="5"/>
  <c r="BQ474" i="5"/>
  <c r="BP474" i="5"/>
  <c r="BO474" i="5"/>
  <c r="BN474" i="5"/>
  <c r="BM474" i="5"/>
  <c r="BL474" i="5"/>
  <c r="BK474" i="5"/>
  <c r="BJ474" i="5"/>
  <c r="BI474" i="5"/>
  <c r="BH474" i="5"/>
  <c r="BG474" i="5"/>
  <c r="BF474" i="5"/>
  <c r="BE474" i="5"/>
  <c r="BD474" i="5"/>
  <c r="BC474" i="5"/>
  <c r="BB474" i="5"/>
  <c r="BA474" i="5"/>
  <c r="AZ474" i="5"/>
  <c r="AY474" i="5"/>
  <c r="AX474" i="5"/>
  <c r="AW474" i="5"/>
  <c r="AV474" i="5"/>
  <c r="AU474" i="5"/>
  <c r="AT474" i="5"/>
  <c r="AS474" i="5"/>
  <c r="AR474" i="5"/>
  <c r="AQ474" i="5"/>
  <c r="AP474" i="5"/>
  <c r="AO474" i="5"/>
  <c r="AN474" i="5"/>
  <c r="AM474" i="5"/>
  <c r="AL474" i="5"/>
  <c r="AK474" i="5"/>
  <c r="AJ474" i="5"/>
  <c r="AI474" i="5"/>
  <c r="AH474" i="5"/>
  <c r="AG474" i="5"/>
  <c r="AF474" i="5"/>
  <c r="AE474" i="5"/>
  <c r="AD474" i="5"/>
  <c r="AC474" i="5"/>
  <c r="AB474" i="5"/>
  <c r="AA474" i="5"/>
  <c r="Z474" i="5"/>
  <c r="Y474" i="5"/>
  <c r="X474" i="5"/>
  <c r="W474" i="5"/>
  <c r="V474" i="5"/>
  <c r="U474" i="5"/>
  <c r="T474" i="5"/>
  <c r="S474" i="5"/>
  <c r="R474" i="5"/>
  <c r="Q474" i="5"/>
  <c r="P474" i="5"/>
  <c r="O474" i="5"/>
  <c r="N474" i="5"/>
  <c r="M474" i="5"/>
  <c r="L474" i="5"/>
  <c r="K474" i="5"/>
  <c r="J474" i="5"/>
  <c r="I474" i="5"/>
  <c r="H474" i="5"/>
  <c r="G474" i="5"/>
  <c r="BX473" i="5"/>
  <c r="BW473" i="5"/>
  <c r="BV473" i="5"/>
  <c r="BU473" i="5"/>
  <c r="BS473" i="5"/>
  <c r="BR473" i="5"/>
  <c r="BQ473" i="5"/>
  <c r="BP473" i="5"/>
  <c r="BO473" i="5"/>
  <c r="BN473" i="5"/>
  <c r="BM473" i="5"/>
  <c r="BL473" i="5"/>
  <c r="BK473" i="5"/>
  <c r="BJ473" i="5"/>
  <c r="BI473" i="5"/>
  <c r="BH473" i="5"/>
  <c r="BG473" i="5"/>
  <c r="BF473" i="5"/>
  <c r="BE473" i="5"/>
  <c r="BD473" i="5"/>
  <c r="BC473" i="5"/>
  <c r="BB473" i="5"/>
  <c r="BA473" i="5"/>
  <c r="AZ473" i="5"/>
  <c r="AY473" i="5"/>
  <c r="AX473" i="5"/>
  <c r="AW473" i="5"/>
  <c r="AV473" i="5"/>
  <c r="AU473" i="5"/>
  <c r="AT473" i="5"/>
  <c r="AS473" i="5"/>
  <c r="AR473" i="5"/>
  <c r="AQ473" i="5"/>
  <c r="AP473" i="5"/>
  <c r="AO473" i="5"/>
  <c r="AN473" i="5"/>
  <c r="AM473" i="5"/>
  <c r="AL473" i="5"/>
  <c r="AK473" i="5"/>
  <c r="AJ473" i="5"/>
  <c r="AI473" i="5"/>
  <c r="AH473" i="5"/>
  <c r="AG473" i="5"/>
  <c r="AF473" i="5"/>
  <c r="AE473" i="5"/>
  <c r="AD473" i="5"/>
  <c r="AC473" i="5"/>
  <c r="AB473" i="5"/>
  <c r="AA473" i="5"/>
  <c r="Z473" i="5"/>
  <c r="Y473" i="5"/>
  <c r="X473" i="5"/>
  <c r="W473" i="5"/>
  <c r="V473" i="5"/>
  <c r="U473" i="5"/>
  <c r="T473" i="5"/>
  <c r="S473" i="5"/>
  <c r="R473" i="5"/>
  <c r="Q473" i="5"/>
  <c r="P473" i="5"/>
  <c r="O473" i="5"/>
  <c r="N473" i="5"/>
  <c r="M473" i="5"/>
  <c r="L473" i="5"/>
  <c r="K473" i="5"/>
  <c r="J473" i="5"/>
  <c r="I473" i="5"/>
  <c r="H473" i="5"/>
  <c r="G473" i="5"/>
  <c r="BX472" i="5"/>
  <c r="BW472" i="5"/>
  <c r="BV472" i="5"/>
  <c r="BU472" i="5"/>
  <c r="BS472" i="5"/>
  <c r="BR472" i="5"/>
  <c r="BQ472" i="5"/>
  <c r="BP472" i="5"/>
  <c r="BN472" i="5"/>
  <c r="BM472" i="5"/>
  <c r="BL472" i="5"/>
  <c r="BK472" i="5"/>
  <c r="BI472" i="5"/>
  <c r="BH472" i="5"/>
  <c r="BG472" i="5"/>
  <c r="BF472" i="5"/>
  <c r="BD472" i="5"/>
  <c r="BC472" i="5"/>
  <c r="BB472" i="5"/>
  <c r="BA472" i="5"/>
  <c r="AY472" i="5"/>
  <c r="AX472" i="5"/>
  <c r="AW472" i="5"/>
  <c r="AV472" i="5"/>
  <c r="AT472" i="5"/>
  <c r="AS472" i="5"/>
  <c r="AR472" i="5"/>
  <c r="AQ472" i="5"/>
  <c r="AO472" i="5"/>
  <c r="AN472" i="5"/>
  <c r="AM472" i="5"/>
  <c r="AL472" i="5"/>
  <c r="AJ472" i="5"/>
  <c r="AI472" i="5"/>
  <c r="AH472" i="5"/>
  <c r="AG472" i="5"/>
  <c r="AE472" i="5"/>
  <c r="AD472" i="5"/>
  <c r="AC472" i="5"/>
  <c r="AB472" i="5"/>
  <c r="Z472" i="5"/>
  <c r="Y472" i="5"/>
  <c r="X472" i="5"/>
  <c r="W472" i="5"/>
  <c r="U472" i="5"/>
  <c r="T472" i="5"/>
  <c r="S472" i="5"/>
  <c r="R472" i="5"/>
  <c r="P472" i="5"/>
  <c r="O472" i="5"/>
  <c r="N472" i="5"/>
  <c r="M472" i="5"/>
  <c r="K472" i="5"/>
  <c r="J472" i="5"/>
  <c r="I472" i="5"/>
  <c r="H472" i="5"/>
  <c r="CA471" i="5"/>
  <c r="BZ471" i="5"/>
  <c r="BX471" i="5"/>
  <c r="BW471" i="5"/>
  <c r="BV471" i="5"/>
  <c r="BU471" i="5"/>
  <c r="BT471" i="5"/>
  <c r="BS471" i="5"/>
  <c r="BR471" i="5"/>
  <c r="BQ471" i="5"/>
  <c r="BP471" i="5"/>
  <c r="BO471" i="5"/>
  <c r="BN471" i="5"/>
  <c r="BM471" i="5"/>
  <c r="BL471" i="5"/>
  <c r="BK471" i="5"/>
  <c r="BJ471" i="5"/>
  <c r="BI471" i="5"/>
  <c r="BH471" i="5"/>
  <c r="BG471" i="5"/>
  <c r="BF471" i="5"/>
  <c r="BE471" i="5"/>
  <c r="BD471" i="5"/>
  <c r="BC471" i="5"/>
  <c r="BB471" i="5"/>
  <c r="BA471" i="5"/>
  <c r="AZ471" i="5"/>
  <c r="AY471" i="5"/>
  <c r="AX471" i="5"/>
  <c r="AW471" i="5"/>
  <c r="AV471" i="5"/>
  <c r="AU471" i="5"/>
  <c r="AT471" i="5"/>
  <c r="AS471" i="5"/>
  <c r="AR471" i="5"/>
  <c r="AQ471" i="5"/>
  <c r="AP471" i="5"/>
  <c r="AO471" i="5"/>
  <c r="AN471" i="5"/>
  <c r="AM471" i="5"/>
  <c r="AL471" i="5"/>
  <c r="AK471" i="5"/>
  <c r="AJ471" i="5"/>
  <c r="AI471" i="5"/>
  <c r="AH471" i="5"/>
  <c r="AG471" i="5"/>
  <c r="AF471" i="5"/>
  <c r="AE471" i="5"/>
  <c r="AD471" i="5"/>
  <c r="AC471" i="5"/>
  <c r="AB471" i="5"/>
  <c r="AA471" i="5"/>
  <c r="Z471" i="5"/>
  <c r="Y471" i="5"/>
  <c r="X471" i="5"/>
  <c r="W471" i="5"/>
  <c r="V471" i="5"/>
  <c r="U471" i="5"/>
  <c r="T471" i="5"/>
  <c r="S471" i="5"/>
  <c r="R471" i="5"/>
  <c r="Q471" i="5"/>
  <c r="P471" i="5"/>
  <c r="O471" i="5"/>
  <c r="N471" i="5"/>
  <c r="M471" i="5"/>
  <c r="L471" i="5"/>
  <c r="K471" i="5"/>
  <c r="J471" i="5"/>
  <c r="I471" i="5"/>
  <c r="H471" i="5"/>
  <c r="G471" i="5"/>
  <c r="BX470" i="5"/>
  <c r="BW470" i="5"/>
  <c r="BV470" i="5"/>
  <c r="BU470" i="5"/>
  <c r="BS470" i="5"/>
  <c r="BR470" i="5"/>
  <c r="BQ470" i="5"/>
  <c r="BP470" i="5"/>
  <c r="BO470" i="5"/>
  <c r="BN470" i="5"/>
  <c r="BM470" i="5"/>
  <c r="BL470" i="5"/>
  <c r="BK470" i="5"/>
  <c r="BJ470" i="5"/>
  <c r="BI470" i="5"/>
  <c r="BH470" i="5"/>
  <c r="BG470" i="5"/>
  <c r="BF470" i="5"/>
  <c r="BE470" i="5"/>
  <c r="BD470" i="5"/>
  <c r="BC470" i="5"/>
  <c r="BB470" i="5"/>
  <c r="BA470" i="5"/>
  <c r="AZ470" i="5"/>
  <c r="AY470" i="5"/>
  <c r="AX470" i="5"/>
  <c r="AW470" i="5"/>
  <c r="AV470" i="5"/>
  <c r="AU470" i="5"/>
  <c r="AT470" i="5"/>
  <c r="AS470" i="5"/>
  <c r="AR470" i="5"/>
  <c r="AQ470" i="5"/>
  <c r="AP470" i="5"/>
  <c r="AO470" i="5"/>
  <c r="AN470" i="5"/>
  <c r="AM470" i="5"/>
  <c r="AL470" i="5"/>
  <c r="AK470" i="5"/>
  <c r="AJ470" i="5"/>
  <c r="AI470" i="5"/>
  <c r="AH470" i="5"/>
  <c r="AG470" i="5"/>
  <c r="AF470" i="5"/>
  <c r="AE470" i="5"/>
  <c r="AD470" i="5"/>
  <c r="AC470" i="5"/>
  <c r="AB470" i="5"/>
  <c r="AA470" i="5"/>
  <c r="Z470" i="5"/>
  <c r="Y470" i="5"/>
  <c r="X470" i="5"/>
  <c r="W470" i="5"/>
  <c r="V470" i="5"/>
  <c r="U470" i="5"/>
  <c r="T470" i="5"/>
  <c r="S470" i="5"/>
  <c r="R470" i="5"/>
  <c r="Q470" i="5"/>
  <c r="P470" i="5"/>
  <c r="O470" i="5"/>
  <c r="N470" i="5"/>
  <c r="M470" i="5"/>
  <c r="L470" i="5"/>
  <c r="K470" i="5"/>
  <c r="J470" i="5"/>
  <c r="I470" i="5"/>
  <c r="H470" i="5"/>
  <c r="G470" i="5"/>
  <c r="BX469" i="5"/>
  <c r="BW469" i="5"/>
  <c r="BV469" i="5"/>
  <c r="BU469" i="5"/>
  <c r="BS469" i="5"/>
  <c r="BR469" i="5"/>
  <c r="BQ469" i="5"/>
  <c r="BP469" i="5"/>
  <c r="BO469" i="5"/>
  <c r="BN469" i="5"/>
  <c r="BM469" i="5"/>
  <c r="BL469" i="5"/>
  <c r="BK469" i="5"/>
  <c r="BJ469" i="5"/>
  <c r="BI469" i="5"/>
  <c r="BH469" i="5"/>
  <c r="BG469" i="5"/>
  <c r="BF469" i="5"/>
  <c r="BE469" i="5"/>
  <c r="BD469" i="5"/>
  <c r="BC469" i="5"/>
  <c r="BB469" i="5"/>
  <c r="BA469" i="5"/>
  <c r="AZ469" i="5"/>
  <c r="AY469" i="5"/>
  <c r="AX469" i="5"/>
  <c r="AW469" i="5"/>
  <c r="AV469" i="5"/>
  <c r="AU469" i="5"/>
  <c r="AT469" i="5"/>
  <c r="AS469" i="5"/>
  <c r="AR469" i="5"/>
  <c r="AQ469" i="5"/>
  <c r="AP469" i="5"/>
  <c r="AO469" i="5"/>
  <c r="AN469" i="5"/>
  <c r="AM469" i="5"/>
  <c r="AL469" i="5"/>
  <c r="AK469" i="5"/>
  <c r="AJ469" i="5"/>
  <c r="AI469" i="5"/>
  <c r="AH469" i="5"/>
  <c r="AG469" i="5"/>
  <c r="AF469" i="5"/>
  <c r="AE469" i="5"/>
  <c r="AD469" i="5"/>
  <c r="AC469" i="5"/>
  <c r="AB469" i="5"/>
  <c r="AA469" i="5"/>
  <c r="Z469" i="5"/>
  <c r="Y469" i="5"/>
  <c r="X469" i="5"/>
  <c r="W469" i="5"/>
  <c r="V469" i="5"/>
  <c r="U469" i="5"/>
  <c r="T469" i="5"/>
  <c r="S469" i="5"/>
  <c r="R469" i="5"/>
  <c r="Q469" i="5"/>
  <c r="P469" i="5"/>
  <c r="O469" i="5"/>
  <c r="N469" i="5"/>
  <c r="M469" i="5"/>
  <c r="L469" i="5"/>
  <c r="K469" i="5"/>
  <c r="J469" i="5"/>
  <c r="I469" i="5"/>
  <c r="H469" i="5"/>
  <c r="G469" i="5"/>
  <c r="BX468" i="5"/>
  <c r="BW468" i="5"/>
  <c r="BV468" i="5"/>
  <c r="BU468" i="5"/>
  <c r="BS468" i="5"/>
  <c r="BR468" i="5"/>
  <c r="BQ468" i="5"/>
  <c r="BP468" i="5"/>
  <c r="BO468" i="5"/>
  <c r="BN468" i="5"/>
  <c r="BM468" i="5"/>
  <c r="BL468" i="5"/>
  <c r="BK468" i="5"/>
  <c r="BJ468" i="5"/>
  <c r="BI468" i="5"/>
  <c r="BH468" i="5"/>
  <c r="BG468" i="5"/>
  <c r="BF468" i="5"/>
  <c r="BE468" i="5"/>
  <c r="BD468" i="5"/>
  <c r="BC468" i="5"/>
  <c r="BB468" i="5"/>
  <c r="BA468" i="5"/>
  <c r="AZ468" i="5"/>
  <c r="AY468" i="5"/>
  <c r="AX468" i="5"/>
  <c r="AW468" i="5"/>
  <c r="AV468" i="5"/>
  <c r="AU468" i="5"/>
  <c r="AT468" i="5"/>
  <c r="AS468" i="5"/>
  <c r="AR468" i="5"/>
  <c r="AQ468" i="5"/>
  <c r="AP468" i="5"/>
  <c r="AO468" i="5"/>
  <c r="AN468" i="5"/>
  <c r="AM468" i="5"/>
  <c r="AL468" i="5"/>
  <c r="AK468" i="5"/>
  <c r="AJ468" i="5"/>
  <c r="AI468" i="5"/>
  <c r="AH468" i="5"/>
  <c r="AG468" i="5"/>
  <c r="AF468" i="5"/>
  <c r="AE468" i="5"/>
  <c r="AD468" i="5"/>
  <c r="AC468" i="5"/>
  <c r="AB468" i="5"/>
  <c r="AA468" i="5"/>
  <c r="Z468" i="5"/>
  <c r="Y468" i="5"/>
  <c r="X468" i="5"/>
  <c r="W468" i="5"/>
  <c r="V468" i="5"/>
  <c r="U468" i="5"/>
  <c r="T468" i="5"/>
  <c r="S468" i="5"/>
  <c r="R468" i="5"/>
  <c r="Q468" i="5"/>
  <c r="P468" i="5"/>
  <c r="O468" i="5"/>
  <c r="N468" i="5"/>
  <c r="M468" i="5"/>
  <c r="L468" i="5"/>
  <c r="K468" i="5"/>
  <c r="J468" i="5"/>
  <c r="I468" i="5"/>
  <c r="H468" i="5"/>
  <c r="G468" i="5"/>
  <c r="BX467" i="5"/>
  <c r="BW467" i="5"/>
  <c r="BV467" i="5"/>
  <c r="BU467" i="5"/>
  <c r="BS467" i="5"/>
  <c r="BR467" i="5"/>
  <c r="BQ467" i="5"/>
  <c r="BP467" i="5"/>
  <c r="BN467" i="5"/>
  <c r="BM467" i="5"/>
  <c r="BL467" i="5"/>
  <c r="BK467" i="5"/>
  <c r="BI467" i="5"/>
  <c r="BH467" i="5"/>
  <c r="BG467" i="5"/>
  <c r="BF467" i="5"/>
  <c r="BD467" i="5"/>
  <c r="BC467" i="5"/>
  <c r="BB467" i="5"/>
  <c r="BA467" i="5"/>
  <c r="AY467" i="5"/>
  <c r="AX467" i="5"/>
  <c r="AW467" i="5"/>
  <c r="AV467" i="5"/>
  <c r="AT467" i="5"/>
  <c r="AS467" i="5"/>
  <c r="AR467" i="5"/>
  <c r="AQ467" i="5"/>
  <c r="AO467" i="5"/>
  <c r="AN467" i="5"/>
  <c r="AM467" i="5"/>
  <c r="AL467" i="5"/>
  <c r="AJ467" i="5"/>
  <c r="AI467" i="5"/>
  <c r="AH467" i="5"/>
  <c r="AG467" i="5"/>
  <c r="AE467" i="5"/>
  <c r="AD467" i="5"/>
  <c r="AC467" i="5"/>
  <c r="AB467" i="5"/>
  <c r="Z467" i="5"/>
  <c r="Y467" i="5"/>
  <c r="X467" i="5"/>
  <c r="W467" i="5"/>
  <c r="U467" i="5"/>
  <c r="T467" i="5"/>
  <c r="S467" i="5"/>
  <c r="R467" i="5"/>
  <c r="P467" i="5"/>
  <c r="O467" i="5"/>
  <c r="N467" i="5"/>
  <c r="M467" i="5"/>
  <c r="K467" i="5"/>
  <c r="J467" i="5"/>
  <c r="I467" i="5"/>
  <c r="H467" i="5"/>
  <c r="G467" i="5"/>
  <c r="BX466" i="5"/>
  <c r="BW466" i="5"/>
  <c r="BV466" i="5"/>
  <c r="BU466" i="5"/>
  <c r="BS466" i="5"/>
  <c r="BR466" i="5"/>
  <c r="BQ466" i="5"/>
  <c r="BP466" i="5"/>
  <c r="BN466" i="5"/>
  <c r="BM466" i="5"/>
  <c r="BL466" i="5"/>
  <c r="BK466" i="5"/>
  <c r="BI466" i="5"/>
  <c r="BH466" i="5"/>
  <c r="BG466" i="5"/>
  <c r="BF466" i="5"/>
  <c r="BD466" i="5"/>
  <c r="BC466" i="5"/>
  <c r="BB466" i="5"/>
  <c r="BA466" i="5"/>
  <c r="AY466" i="5"/>
  <c r="AX466" i="5"/>
  <c r="AW466" i="5"/>
  <c r="AV466" i="5"/>
  <c r="AT466" i="5"/>
  <c r="AS466" i="5"/>
  <c r="AR466" i="5"/>
  <c r="AQ466" i="5"/>
  <c r="AO466" i="5"/>
  <c r="AN466" i="5"/>
  <c r="AM466" i="5"/>
  <c r="AL466" i="5"/>
  <c r="AJ466" i="5"/>
  <c r="AI466" i="5"/>
  <c r="AH466" i="5"/>
  <c r="AG466" i="5"/>
  <c r="AE466" i="5"/>
  <c r="AD466" i="5"/>
  <c r="AC466" i="5"/>
  <c r="AB466" i="5"/>
  <c r="Z466" i="5"/>
  <c r="Y466" i="5"/>
  <c r="X466" i="5"/>
  <c r="W466" i="5"/>
  <c r="U466" i="5"/>
  <c r="T466" i="5"/>
  <c r="S466" i="5"/>
  <c r="R466" i="5"/>
  <c r="P466" i="5"/>
  <c r="O466" i="5"/>
  <c r="N466" i="5"/>
  <c r="M466" i="5"/>
  <c r="K466" i="5"/>
  <c r="J466" i="5"/>
  <c r="I466" i="5"/>
  <c r="H466" i="5"/>
  <c r="BX465" i="5"/>
  <c r="BW465" i="5"/>
  <c r="BV465" i="5"/>
  <c r="BU465" i="5"/>
  <c r="BT465" i="5"/>
  <c r="BS465" i="5"/>
  <c r="BR465" i="5"/>
  <c r="BQ465" i="5"/>
  <c r="BP465" i="5"/>
  <c r="BO465" i="5"/>
  <c r="BN465" i="5"/>
  <c r="BM465" i="5"/>
  <c r="BL465" i="5"/>
  <c r="BK465" i="5"/>
  <c r="BJ465" i="5"/>
  <c r="BI465" i="5"/>
  <c r="BH465" i="5"/>
  <c r="BG465" i="5"/>
  <c r="BF465" i="5"/>
  <c r="BE465" i="5"/>
  <c r="BD465" i="5"/>
  <c r="BC465" i="5"/>
  <c r="BB465" i="5"/>
  <c r="BA465" i="5"/>
  <c r="AZ465" i="5"/>
  <c r="AY465" i="5"/>
  <c r="AX465" i="5"/>
  <c r="AW465" i="5"/>
  <c r="AV465" i="5"/>
  <c r="AU465" i="5"/>
  <c r="AT465" i="5"/>
  <c r="AS465" i="5"/>
  <c r="AR465" i="5"/>
  <c r="AQ465" i="5"/>
  <c r="AP465" i="5"/>
  <c r="AO465" i="5"/>
  <c r="AN465" i="5"/>
  <c r="AM465" i="5"/>
  <c r="AL465" i="5"/>
  <c r="AK465" i="5"/>
  <c r="AJ465" i="5"/>
  <c r="AI465" i="5"/>
  <c r="AH465" i="5"/>
  <c r="AG465" i="5"/>
  <c r="AF465" i="5"/>
  <c r="AE465" i="5"/>
  <c r="AD465" i="5"/>
  <c r="AC465" i="5"/>
  <c r="AB465" i="5"/>
  <c r="AA465" i="5"/>
  <c r="Z465" i="5"/>
  <c r="Y465" i="5"/>
  <c r="X465" i="5"/>
  <c r="W465" i="5"/>
  <c r="V465" i="5"/>
  <c r="U465" i="5"/>
  <c r="T465" i="5"/>
  <c r="S465" i="5"/>
  <c r="R465" i="5"/>
  <c r="Q465" i="5"/>
  <c r="P465" i="5"/>
  <c r="O465" i="5"/>
  <c r="N465" i="5"/>
  <c r="M465" i="5"/>
  <c r="L465" i="5"/>
  <c r="K465" i="5"/>
  <c r="J465" i="5"/>
  <c r="I465" i="5"/>
  <c r="H465" i="5"/>
  <c r="G465" i="5"/>
  <c r="BX464" i="5"/>
  <c r="BW464" i="5"/>
  <c r="BV464" i="5"/>
  <c r="BU464" i="5"/>
  <c r="BS464" i="5"/>
  <c r="BR464" i="5"/>
  <c r="BQ464" i="5"/>
  <c r="BP464" i="5"/>
  <c r="BO464" i="5"/>
  <c r="BN464" i="5"/>
  <c r="BM464" i="5"/>
  <c r="BL464" i="5"/>
  <c r="BK464" i="5"/>
  <c r="BJ464" i="5"/>
  <c r="BI464" i="5"/>
  <c r="BH464" i="5"/>
  <c r="BG464" i="5"/>
  <c r="BF464" i="5"/>
  <c r="BE464" i="5"/>
  <c r="BD464" i="5"/>
  <c r="BC464" i="5"/>
  <c r="BB464" i="5"/>
  <c r="BA464" i="5"/>
  <c r="AZ464" i="5"/>
  <c r="AY464" i="5"/>
  <c r="AX464" i="5"/>
  <c r="AW464" i="5"/>
  <c r="AV464" i="5"/>
  <c r="AU464" i="5"/>
  <c r="AT464" i="5"/>
  <c r="AS464" i="5"/>
  <c r="AR464" i="5"/>
  <c r="AQ464" i="5"/>
  <c r="AP464" i="5"/>
  <c r="AO464" i="5"/>
  <c r="AN464" i="5"/>
  <c r="AM464" i="5"/>
  <c r="AL464" i="5"/>
  <c r="AK464" i="5"/>
  <c r="AJ464" i="5"/>
  <c r="AI464" i="5"/>
  <c r="AH464" i="5"/>
  <c r="AG464" i="5"/>
  <c r="AF464" i="5"/>
  <c r="AE464" i="5"/>
  <c r="AD464" i="5"/>
  <c r="AC464" i="5"/>
  <c r="AB464" i="5"/>
  <c r="AA464" i="5"/>
  <c r="Z464" i="5"/>
  <c r="Y464" i="5"/>
  <c r="X464" i="5"/>
  <c r="W464" i="5"/>
  <c r="V464" i="5"/>
  <c r="U464" i="5"/>
  <c r="T464" i="5"/>
  <c r="S464" i="5"/>
  <c r="R464" i="5"/>
  <c r="Q464" i="5"/>
  <c r="P464" i="5"/>
  <c r="O464" i="5"/>
  <c r="N464" i="5"/>
  <c r="M464" i="5"/>
  <c r="L464" i="5"/>
  <c r="K464" i="5"/>
  <c r="J464" i="5"/>
  <c r="I464" i="5"/>
  <c r="H464" i="5"/>
  <c r="G464" i="5"/>
  <c r="BX463" i="5"/>
  <c r="BW463" i="5"/>
  <c r="BV463" i="5"/>
  <c r="BU463" i="5"/>
  <c r="BS463" i="5"/>
  <c r="BR463" i="5"/>
  <c r="BQ463" i="5"/>
  <c r="BP463" i="5"/>
  <c r="BO463" i="5"/>
  <c r="BN463" i="5"/>
  <c r="BM463" i="5"/>
  <c r="BL463" i="5"/>
  <c r="BK463" i="5"/>
  <c r="BJ463" i="5"/>
  <c r="BI463" i="5"/>
  <c r="BH463" i="5"/>
  <c r="BG463" i="5"/>
  <c r="BF463" i="5"/>
  <c r="BE463" i="5"/>
  <c r="BD463" i="5"/>
  <c r="BC463" i="5"/>
  <c r="BB463" i="5"/>
  <c r="BA463" i="5"/>
  <c r="AZ463" i="5"/>
  <c r="AY463" i="5"/>
  <c r="AX463" i="5"/>
  <c r="AW463" i="5"/>
  <c r="AV463" i="5"/>
  <c r="AU463" i="5"/>
  <c r="AT463" i="5"/>
  <c r="AS463" i="5"/>
  <c r="AR463" i="5"/>
  <c r="AQ463" i="5"/>
  <c r="AP463" i="5"/>
  <c r="AO463" i="5"/>
  <c r="AN463" i="5"/>
  <c r="AM463" i="5"/>
  <c r="AL463" i="5"/>
  <c r="AK463" i="5"/>
  <c r="AJ463" i="5"/>
  <c r="AI463" i="5"/>
  <c r="AH463" i="5"/>
  <c r="AG463" i="5"/>
  <c r="AF463" i="5"/>
  <c r="AE463" i="5"/>
  <c r="AD463" i="5"/>
  <c r="AC463" i="5"/>
  <c r="AB463" i="5"/>
  <c r="AA463" i="5"/>
  <c r="Z463" i="5"/>
  <c r="Y463" i="5"/>
  <c r="X463" i="5"/>
  <c r="W463" i="5"/>
  <c r="V463" i="5"/>
  <c r="U463" i="5"/>
  <c r="T463" i="5"/>
  <c r="S463" i="5"/>
  <c r="R463" i="5"/>
  <c r="Q463" i="5"/>
  <c r="P463" i="5"/>
  <c r="O463" i="5"/>
  <c r="N463" i="5"/>
  <c r="M463" i="5"/>
  <c r="L463" i="5"/>
  <c r="K463" i="5"/>
  <c r="J463" i="5"/>
  <c r="I463" i="5"/>
  <c r="H463" i="5"/>
  <c r="G463" i="5"/>
  <c r="BX462" i="5"/>
  <c r="BW462" i="5"/>
  <c r="BV462" i="5"/>
  <c r="BU462" i="5"/>
  <c r="BS462" i="5"/>
  <c r="BR462" i="5"/>
  <c r="BQ462" i="5"/>
  <c r="BP462" i="5"/>
  <c r="BO462" i="5"/>
  <c r="BN462" i="5"/>
  <c r="BM462" i="5"/>
  <c r="BL462" i="5"/>
  <c r="BK462" i="5"/>
  <c r="BJ462" i="5"/>
  <c r="BI462" i="5"/>
  <c r="BH462" i="5"/>
  <c r="BG462" i="5"/>
  <c r="BF462" i="5"/>
  <c r="BE462" i="5"/>
  <c r="BD462" i="5"/>
  <c r="BC462" i="5"/>
  <c r="BB462" i="5"/>
  <c r="BA462" i="5"/>
  <c r="AZ462" i="5"/>
  <c r="AY462" i="5"/>
  <c r="AX462" i="5"/>
  <c r="AW462" i="5"/>
  <c r="AV462" i="5"/>
  <c r="AU462" i="5"/>
  <c r="AT462" i="5"/>
  <c r="AS462" i="5"/>
  <c r="AR462" i="5"/>
  <c r="AQ462" i="5"/>
  <c r="AP462" i="5"/>
  <c r="AO462" i="5"/>
  <c r="AN462" i="5"/>
  <c r="AM462" i="5"/>
  <c r="AL462" i="5"/>
  <c r="AK462" i="5"/>
  <c r="AJ462" i="5"/>
  <c r="AI462" i="5"/>
  <c r="AH462" i="5"/>
  <c r="AG462" i="5"/>
  <c r="AF462" i="5"/>
  <c r="AE462" i="5"/>
  <c r="AD462" i="5"/>
  <c r="AC462" i="5"/>
  <c r="AB462" i="5"/>
  <c r="AA462" i="5"/>
  <c r="Z462" i="5"/>
  <c r="Y462" i="5"/>
  <c r="X462" i="5"/>
  <c r="W462" i="5"/>
  <c r="V462" i="5"/>
  <c r="U462" i="5"/>
  <c r="T462" i="5"/>
  <c r="S462" i="5"/>
  <c r="R462" i="5"/>
  <c r="Q462" i="5"/>
  <c r="P462" i="5"/>
  <c r="O462" i="5"/>
  <c r="N462" i="5"/>
  <c r="M462" i="5"/>
  <c r="L462" i="5"/>
  <c r="K462" i="5"/>
  <c r="J462" i="5"/>
  <c r="I462" i="5"/>
  <c r="H462" i="5"/>
  <c r="G462" i="5"/>
  <c r="BX461" i="5"/>
  <c r="BW461" i="5"/>
  <c r="BV461" i="5"/>
  <c r="BU461" i="5"/>
  <c r="BS461" i="5"/>
  <c r="BR461" i="5"/>
  <c r="BQ461" i="5"/>
  <c r="BP461" i="5"/>
  <c r="BN461" i="5"/>
  <c r="BM461" i="5"/>
  <c r="BL461" i="5"/>
  <c r="BK461" i="5"/>
  <c r="BI461" i="5"/>
  <c r="BH461" i="5"/>
  <c r="BG461" i="5"/>
  <c r="BF461" i="5"/>
  <c r="BD461" i="5"/>
  <c r="BC461" i="5"/>
  <c r="BB461" i="5"/>
  <c r="BA461" i="5"/>
  <c r="AY461" i="5"/>
  <c r="AX461" i="5"/>
  <c r="AW461" i="5"/>
  <c r="AV461" i="5"/>
  <c r="AT461" i="5"/>
  <c r="AS461" i="5"/>
  <c r="AR461" i="5"/>
  <c r="AQ461" i="5"/>
  <c r="AO461" i="5"/>
  <c r="AN461" i="5"/>
  <c r="AM461" i="5"/>
  <c r="AL461" i="5"/>
  <c r="AJ461" i="5"/>
  <c r="AI461" i="5"/>
  <c r="AH461" i="5"/>
  <c r="AG461" i="5"/>
  <c r="AE461" i="5"/>
  <c r="AD461" i="5"/>
  <c r="AC461" i="5"/>
  <c r="AB461" i="5"/>
  <c r="Z461" i="5"/>
  <c r="Y461" i="5"/>
  <c r="X461" i="5"/>
  <c r="W461" i="5"/>
  <c r="U461" i="5"/>
  <c r="T461" i="5"/>
  <c r="S461" i="5"/>
  <c r="R461" i="5"/>
  <c r="P461" i="5"/>
  <c r="O461" i="5"/>
  <c r="N461" i="5"/>
  <c r="M461" i="5"/>
  <c r="K461" i="5"/>
  <c r="J461" i="5"/>
  <c r="I461" i="5"/>
  <c r="H461" i="5"/>
  <c r="G461" i="5"/>
  <c r="BX460" i="5"/>
  <c r="BW460" i="5"/>
  <c r="BV460" i="5"/>
  <c r="BU460" i="5"/>
  <c r="BS460" i="5"/>
  <c r="BR460" i="5"/>
  <c r="BQ460" i="5"/>
  <c r="BP460" i="5"/>
  <c r="BN460" i="5"/>
  <c r="BM460" i="5"/>
  <c r="BL460" i="5"/>
  <c r="BK460" i="5"/>
  <c r="BI460" i="5"/>
  <c r="BH460" i="5"/>
  <c r="BG460" i="5"/>
  <c r="BF460" i="5"/>
  <c r="BD460" i="5"/>
  <c r="BC460" i="5"/>
  <c r="BB460" i="5"/>
  <c r="BA460" i="5"/>
  <c r="AY460" i="5"/>
  <c r="AX460" i="5"/>
  <c r="AW460" i="5"/>
  <c r="AV460" i="5"/>
  <c r="AT460" i="5"/>
  <c r="AS460" i="5"/>
  <c r="AR460" i="5"/>
  <c r="AQ460" i="5"/>
  <c r="AO460" i="5"/>
  <c r="AN460" i="5"/>
  <c r="AM460" i="5"/>
  <c r="AL460" i="5"/>
  <c r="AJ460" i="5"/>
  <c r="AI460" i="5"/>
  <c r="AH460" i="5"/>
  <c r="AG460" i="5"/>
  <c r="AE460" i="5"/>
  <c r="AD460" i="5"/>
  <c r="AC460" i="5"/>
  <c r="AB460" i="5"/>
  <c r="Z460" i="5"/>
  <c r="Y460" i="5"/>
  <c r="X460" i="5"/>
  <c r="W460" i="5"/>
  <c r="U460" i="5"/>
  <c r="T460" i="5"/>
  <c r="S460" i="5"/>
  <c r="R460" i="5"/>
  <c r="P460" i="5"/>
  <c r="O460" i="5"/>
  <c r="N460" i="5"/>
  <c r="M460" i="5"/>
  <c r="K460" i="5"/>
  <c r="J460" i="5"/>
  <c r="I460" i="5"/>
  <c r="H460" i="5"/>
  <c r="CA459" i="5"/>
  <c r="BZ459" i="5"/>
  <c r="BX459" i="5"/>
  <c r="BW459" i="5"/>
  <c r="BV459" i="5"/>
  <c r="BU459" i="5"/>
  <c r="BT459" i="5"/>
  <c r="BS459" i="5"/>
  <c r="BR459" i="5"/>
  <c r="BQ459" i="5"/>
  <c r="BP459" i="5"/>
  <c r="BO459" i="5"/>
  <c r="BN459" i="5"/>
  <c r="BM459" i="5"/>
  <c r="BL459" i="5"/>
  <c r="BK459" i="5"/>
  <c r="BJ459" i="5"/>
  <c r="BI459" i="5"/>
  <c r="BH459" i="5"/>
  <c r="BG459" i="5"/>
  <c r="BF459" i="5"/>
  <c r="BE459" i="5"/>
  <c r="BD459" i="5"/>
  <c r="BC459" i="5"/>
  <c r="BB459" i="5"/>
  <c r="BA459" i="5"/>
  <c r="AZ459" i="5"/>
  <c r="AY459" i="5"/>
  <c r="AX459" i="5"/>
  <c r="AW459" i="5"/>
  <c r="AV459" i="5"/>
  <c r="AU459" i="5"/>
  <c r="AT459" i="5"/>
  <c r="AS459" i="5"/>
  <c r="AR459" i="5"/>
  <c r="AQ459" i="5"/>
  <c r="AP459" i="5"/>
  <c r="AO459" i="5"/>
  <c r="AN459" i="5"/>
  <c r="AM459" i="5"/>
  <c r="AL459" i="5"/>
  <c r="AK459" i="5"/>
  <c r="AJ459" i="5"/>
  <c r="AI459" i="5"/>
  <c r="AH459" i="5"/>
  <c r="AG459" i="5"/>
  <c r="AF459" i="5"/>
  <c r="AE459" i="5"/>
  <c r="AD459" i="5"/>
  <c r="AC459" i="5"/>
  <c r="AB459" i="5"/>
  <c r="AA459" i="5"/>
  <c r="Z459" i="5"/>
  <c r="Y459" i="5"/>
  <c r="X459" i="5"/>
  <c r="W459" i="5"/>
  <c r="V459" i="5"/>
  <c r="U459" i="5"/>
  <c r="T459" i="5"/>
  <c r="S459" i="5"/>
  <c r="R459" i="5"/>
  <c r="Q459" i="5"/>
  <c r="P459" i="5"/>
  <c r="O459" i="5"/>
  <c r="N459" i="5"/>
  <c r="M459" i="5"/>
  <c r="L459" i="5"/>
  <c r="K459" i="5"/>
  <c r="J459" i="5"/>
  <c r="I459" i="5"/>
  <c r="H459" i="5"/>
  <c r="G459" i="5"/>
  <c r="BX458" i="5"/>
  <c r="BW458" i="5"/>
  <c r="BV458" i="5"/>
  <c r="BU458" i="5"/>
  <c r="BS458" i="5"/>
  <c r="BR458" i="5"/>
  <c r="BQ458" i="5"/>
  <c r="BP458" i="5"/>
  <c r="BO458" i="5"/>
  <c r="BN458" i="5"/>
  <c r="BM458" i="5"/>
  <c r="BL458" i="5"/>
  <c r="BK458" i="5"/>
  <c r="BJ458" i="5"/>
  <c r="BI458" i="5"/>
  <c r="BH458" i="5"/>
  <c r="BG458" i="5"/>
  <c r="BF458" i="5"/>
  <c r="BE458" i="5"/>
  <c r="BD458" i="5"/>
  <c r="BC458" i="5"/>
  <c r="BB458" i="5"/>
  <c r="BA458" i="5"/>
  <c r="AZ458" i="5"/>
  <c r="AY458" i="5"/>
  <c r="AX458" i="5"/>
  <c r="AW458" i="5"/>
  <c r="AV458" i="5"/>
  <c r="AU458" i="5"/>
  <c r="AT458" i="5"/>
  <c r="AS458" i="5"/>
  <c r="AR458" i="5"/>
  <c r="AQ458" i="5"/>
  <c r="AP458" i="5"/>
  <c r="AO458" i="5"/>
  <c r="AN458" i="5"/>
  <c r="AM458" i="5"/>
  <c r="AL458" i="5"/>
  <c r="AK458" i="5"/>
  <c r="AJ458" i="5"/>
  <c r="AI458" i="5"/>
  <c r="AH458" i="5"/>
  <c r="AG458" i="5"/>
  <c r="AF458" i="5"/>
  <c r="AE458" i="5"/>
  <c r="AD458" i="5"/>
  <c r="AC458" i="5"/>
  <c r="AB458" i="5"/>
  <c r="AA458" i="5"/>
  <c r="Z458" i="5"/>
  <c r="Y458" i="5"/>
  <c r="X458" i="5"/>
  <c r="W458" i="5"/>
  <c r="V458" i="5"/>
  <c r="U458" i="5"/>
  <c r="T458" i="5"/>
  <c r="S458" i="5"/>
  <c r="R458" i="5"/>
  <c r="Q458" i="5"/>
  <c r="P458" i="5"/>
  <c r="O458" i="5"/>
  <c r="N458" i="5"/>
  <c r="M458" i="5"/>
  <c r="L458" i="5"/>
  <c r="K458" i="5"/>
  <c r="J458" i="5"/>
  <c r="I458" i="5"/>
  <c r="H458" i="5"/>
  <c r="G458" i="5"/>
  <c r="BX457" i="5"/>
  <c r="BW457" i="5"/>
  <c r="BV457" i="5"/>
  <c r="BU457" i="5"/>
  <c r="BS457" i="5"/>
  <c r="BR457" i="5"/>
  <c r="BQ457" i="5"/>
  <c r="BP457" i="5"/>
  <c r="BO457" i="5"/>
  <c r="BN457" i="5"/>
  <c r="BM457" i="5"/>
  <c r="BL457" i="5"/>
  <c r="BK457" i="5"/>
  <c r="BJ457" i="5"/>
  <c r="BI457" i="5"/>
  <c r="BH457" i="5"/>
  <c r="BG457" i="5"/>
  <c r="BF457" i="5"/>
  <c r="BE457" i="5"/>
  <c r="BD457" i="5"/>
  <c r="BC457" i="5"/>
  <c r="BB457" i="5"/>
  <c r="BA457" i="5"/>
  <c r="AZ457" i="5"/>
  <c r="AY457" i="5"/>
  <c r="AX457" i="5"/>
  <c r="AW457" i="5"/>
  <c r="AV457" i="5"/>
  <c r="AU457" i="5"/>
  <c r="AT457" i="5"/>
  <c r="AS457" i="5"/>
  <c r="AR457" i="5"/>
  <c r="AQ457" i="5"/>
  <c r="AP457" i="5"/>
  <c r="AO457" i="5"/>
  <c r="AN457" i="5"/>
  <c r="AM457" i="5"/>
  <c r="AL457" i="5"/>
  <c r="AK457" i="5"/>
  <c r="AJ457" i="5"/>
  <c r="AI457" i="5"/>
  <c r="AH457" i="5"/>
  <c r="AG457" i="5"/>
  <c r="AF457" i="5"/>
  <c r="AE457" i="5"/>
  <c r="AD457" i="5"/>
  <c r="AC457" i="5"/>
  <c r="AB457" i="5"/>
  <c r="AA457" i="5"/>
  <c r="Z457" i="5"/>
  <c r="Y457" i="5"/>
  <c r="X457" i="5"/>
  <c r="W457" i="5"/>
  <c r="V457" i="5"/>
  <c r="U457" i="5"/>
  <c r="T457" i="5"/>
  <c r="S457" i="5"/>
  <c r="R457" i="5"/>
  <c r="Q457" i="5"/>
  <c r="P457" i="5"/>
  <c r="O457" i="5"/>
  <c r="N457" i="5"/>
  <c r="M457" i="5"/>
  <c r="L457" i="5"/>
  <c r="K457" i="5"/>
  <c r="J457" i="5"/>
  <c r="I457" i="5"/>
  <c r="H457" i="5"/>
  <c r="G457" i="5"/>
  <c r="BX456" i="5"/>
  <c r="BW456" i="5"/>
  <c r="BV456" i="5"/>
  <c r="BU456" i="5"/>
  <c r="BS456" i="5"/>
  <c r="BR456" i="5"/>
  <c r="BQ456" i="5"/>
  <c r="BP456" i="5"/>
  <c r="BN456" i="5"/>
  <c r="BM456" i="5"/>
  <c r="BL456" i="5"/>
  <c r="BK456" i="5"/>
  <c r="BI456" i="5"/>
  <c r="BH456" i="5"/>
  <c r="BG456" i="5"/>
  <c r="BF456" i="5"/>
  <c r="BD456" i="5"/>
  <c r="BC456" i="5"/>
  <c r="BB456" i="5"/>
  <c r="BA456" i="5"/>
  <c r="AZ456" i="5"/>
  <c r="AY456" i="5"/>
  <c r="AX456" i="5"/>
  <c r="AW456" i="5"/>
  <c r="AV456" i="5"/>
  <c r="AT456" i="5"/>
  <c r="AS456" i="5"/>
  <c r="AR456" i="5"/>
  <c r="AQ456" i="5"/>
  <c r="AO456" i="5"/>
  <c r="AN456" i="5"/>
  <c r="AM456" i="5"/>
  <c r="AL456" i="5"/>
  <c r="AJ456" i="5"/>
  <c r="AI456" i="5"/>
  <c r="AH456" i="5"/>
  <c r="AG456" i="5"/>
  <c r="AE456" i="5"/>
  <c r="AD456" i="5"/>
  <c r="AC456" i="5"/>
  <c r="AB456" i="5"/>
  <c r="Z456" i="5"/>
  <c r="Y456" i="5"/>
  <c r="X456" i="5"/>
  <c r="W456" i="5"/>
  <c r="U456" i="5"/>
  <c r="T456" i="5"/>
  <c r="S456" i="5"/>
  <c r="R456" i="5"/>
  <c r="P456" i="5"/>
  <c r="O456" i="5"/>
  <c r="N456" i="5"/>
  <c r="M456" i="5"/>
  <c r="K456" i="5"/>
  <c r="J456" i="5"/>
  <c r="I456" i="5"/>
  <c r="H456" i="5"/>
  <c r="G456" i="5"/>
  <c r="BX455" i="5"/>
  <c r="BW455" i="5"/>
  <c r="BV455" i="5"/>
  <c r="BU455" i="5"/>
  <c r="BS455" i="5"/>
  <c r="BR455" i="5"/>
  <c r="BQ455" i="5"/>
  <c r="BP455" i="5"/>
  <c r="BN455" i="5"/>
  <c r="BM455" i="5"/>
  <c r="BL455" i="5"/>
  <c r="BK455" i="5"/>
  <c r="BI455" i="5"/>
  <c r="BH455" i="5"/>
  <c r="BG455" i="5"/>
  <c r="BF455" i="5"/>
  <c r="BD455" i="5"/>
  <c r="BC455" i="5"/>
  <c r="BB455" i="5"/>
  <c r="BA455" i="5"/>
  <c r="AY455" i="5"/>
  <c r="AX455" i="5"/>
  <c r="AW455" i="5"/>
  <c r="AV455" i="5"/>
  <c r="AT455" i="5"/>
  <c r="AS455" i="5"/>
  <c r="AR455" i="5"/>
  <c r="AQ455" i="5"/>
  <c r="AO455" i="5"/>
  <c r="AN455" i="5"/>
  <c r="AM455" i="5"/>
  <c r="AL455" i="5"/>
  <c r="AJ455" i="5"/>
  <c r="AI455" i="5"/>
  <c r="AH455" i="5"/>
  <c r="AG455" i="5"/>
  <c r="AE455" i="5"/>
  <c r="AD455" i="5"/>
  <c r="AC455" i="5"/>
  <c r="AB455" i="5"/>
  <c r="Z455" i="5"/>
  <c r="Y455" i="5"/>
  <c r="X455" i="5"/>
  <c r="W455" i="5"/>
  <c r="U455" i="5"/>
  <c r="T455" i="5"/>
  <c r="S455" i="5"/>
  <c r="R455" i="5"/>
  <c r="P455" i="5"/>
  <c r="O455" i="5"/>
  <c r="N455" i="5"/>
  <c r="M455" i="5"/>
  <c r="K455" i="5"/>
  <c r="J455" i="5"/>
  <c r="I455" i="5"/>
  <c r="H455" i="5"/>
  <c r="CA454" i="5"/>
  <c r="BZ454" i="5"/>
  <c r="BX454" i="5"/>
  <c r="BW454" i="5"/>
  <c r="BV454" i="5"/>
  <c r="BU454" i="5"/>
  <c r="BT454" i="5"/>
  <c r="BS454" i="5"/>
  <c r="BR454" i="5"/>
  <c r="BQ454" i="5"/>
  <c r="BP454" i="5"/>
  <c r="BO454" i="5"/>
  <c r="BN454" i="5"/>
  <c r="BM454" i="5"/>
  <c r="BL454" i="5"/>
  <c r="BK454" i="5"/>
  <c r="BJ454" i="5"/>
  <c r="BI454" i="5"/>
  <c r="BH454" i="5"/>
  <c r="BG454" i="5"/>
  <c r="BF454" i="5"/>
  <c r="BE454" i="5"/>
  <c r="BD454" i="5"/>
  <c r="BC454" i="5"/>
  <c r="BB454" i="5"/>
  <c r="BA454" i="5"/>
  <c r="AZ454" i="5"/>
  <c r="AY454" i="5"/>
  <c r="AX454" i="5"/>
  <c r="AW454" i="5"/>
  <c r="AV454" i="5"/>
  <c r="AU454" i="5"/>
  <c r="AT454" i="5"/>
  <c r="AS454" i="5"/>
  <c r="AR454" i="5"/>
  <c r="AQ454" i="5"/>
  <c r="AP454" i="5"/>
  <c r="AO454" i="5"/>
  <c r="AN454" i="5"/>
  <c r="AM454" i="5"/>
  <c r="AL454" i="5"/>
  <c r="AK454" i="5"/>
  <c r="AJ454" i="5"/>
  <c r="AI454" i="5"/>
  <c r="AH454" i="5"/>
  <c r="AG454" i="5"/>
  <c r="AF454" i="5"/>
  <c r="AE454" i="5"/>
  <c r="AD454" i="5"/>
  <c r="AC454" i="5"/>
  <c r="AB454" i="5"/>
  <c r="AA454" i="5"/>
  <c r="Z454" i="5"/>
  <c r="Y454" i="5"/>
  <c r="X454" i="5"/>
  <c r="W454" i="5"/>
  <c r="V454" i="5"/>
  <c r="U454" i="5"/>
  <c r="T454" i="5"/>
  <c r="S454" i="5"/>
  <c r="R454" i="5"/>
  <c r="Q454" i="5"/>
  <c r="P454" i="5"/>
  <c r="O454" i="5"/>
  <c r="N454" i="5"/>
  <c r="M454" i="5"/>
  <c r="L454" i="5"/>
  <c r="K454" i="5"/>
  <c r="J454" i="5"/>
  <c r="I454" i="5"/>
  <c r="H454" i="5"/>
  <c r="G454" i="5"/>
  <c r="BX453" i="5"/>
  <c r="BW453" i="5"/>
  <c r="BV453" i="5"/>
  <c r="BU453" i="5"/>
  <c r="BS453" i="5"/>
  <c r="BR453" i="5"/>
  <c r="BQ453" i="5"/>
  <c r="BP453" i="5"/>
  <c r="BO453" i="5"/>
  <c r="BN453" i="5"/>
  <c r="BM453" i="5"/>
  <c r="BL453" i="5"/>
  <c r="BK453" i="5"/>
  <c r="BJ453" i="5"/>
  <c r="BI453" i="5"/>
  <c r="BH453" i="5"/>
  <c r="BG453" i="5"/>
  <c r="BF453" i="5"/>
  <c r="BE453" i="5"/>
  <c r="BD453" i="5"/>
  <c r="BC453" i="5"/>
  <c r="BB453" i="5"/>
  <c r="BA453" i="5"/>
  <c r="AZ453" i="5"/>
  <c r="AY453" i="5"/>
  <c r="AX453" i="5"/>
  <c r="AW453" i="5"/>
  <c r="AV453" i="5"/>
  <c r="AU453" i="5"/>
  <c r="AT453" i="5"/>
  <c r="AS453" i="5"/>
  <c r="AR453" i="5"/>
  <c r="AQ453" i="5"/>
  <c r="AP453" i="5"/>
  <c r="AO453" i="5"/>
  <c r="AN453" i="5"/>
  <c r="AM453" i="5"/>
  <c r="AL453" i="5"/>
  <c r="AK453" i="5"/>
  <c r="AJ453" i="5"/>
  <c r="AI453" i="5"/>
  <c r="AH453" i="5"/>
  <c r="AG453" i="5"/>
  <c r="AF453" i="5"/>
  <c r="AE453" i="5"/>
  <c r="AD453" i="5"/>
  <c r="AC453" i="5"/>
  <c r="AB453" i="5"/>
  <c r="AA453" i="5"/>
  <c r="Z453" i="5"/>
  <c r="Y453" i="5"/>
  <c r="X453" i="5"/>
  <c r="W453" i="5"/>
  <c r="V453" i="5"/>
  <c r="U453" i="5"/>
  <c r="T453" i="5"/>
  <c r="S453" i="5"/>
  <c r="R453" i="5"/>
  <c r="Q453" i="5"/>
  <c r="P453" i="5"/>
  <c r="O453" i="5"/>
  <c r="N453" i="5"/>
  <c r="M453" i="5"/>
  <c r="L453" i="5"/>
  <c r="K453" i="5"/>
  <c r="J453" i="5"/>
  <c r="I453" i="5"/>
  <c r="H453" i="5"/>
  <c r="G453" i="5"/>
  <c r="BX452" i="5"/>
  <c r="BW452" i="5"/>
  <c r="BV452" i="5"/>
  <c r="BU452" i="5"/>
  <c r="BS452" i="5"/>
  <c r="BR452" i="5"/>
  <c r="BQ452" i="5"/>
  <c r="BP452" i="5"/>
  <c r="BO452" i="5"/>
  <c r="BN452" i="5"/>
  <c r="BM452" i="5"/>
  <c r="BL452" i="5"/>
  <c r="BK452" i="5"/>
  <c r="BJ452" i="5"/>
  <c r="BI452" i="5"/>
  <c r="BH452" i="5"/>
  <c r="BG452" i="5"/>
  <c r="BF452" i="5"/>
  <c r="BE452" i="5"/>
  <c r="BD452" i="5"/>
  <c r="BC452" i="5"/>
  <c r="BB452" i="5"/>
  <c r="BA452" i="5"/>
  <c r="AZ452" i="5"/>
  <c r="AY452" i="5"/>
  <c r="AX452" i="5"/>
  <c r="AW452" i="5"/>
  <c r="AV452" i="5"/>
  <c r="AU452" i="5"/>
  <c r="AT452" i="5"/>
  <c r="AS452" i="5"/>
  <c r="AR452" i="5"/>
  <c r="AQ452" i="5"/>
  <c r="AP452" i="5"/>
  <c r="AO452" i="5"/>
  <c r="AN452" i="5"/>
  <c r="AM452" i="5"/>
  <c r="AL452" i="5"/>
  <c r="AK452" i="5"/>
  <c r="AJ452" i="5"/>
  <c r="AI452" i="5"/>
  <c r="AH452" i="5"/>
  <c r="AG452" i="5"/>
  <c r="AF452" i="5"/>
  <c r="AE452" i="5"/>
  <c r="AD452" i="5"/>
  <c r="AC452" i="5"/>
  <c r="AB452" i="5"/>
  <c r="AA452" i="5"/>
  <c r="Z452" i="5"/>
  <c r="Y452" i="5"/>
  <c r="X452" i="5"/>
  <c r="W452" i="5"/>
  <c r="V452" i="5"/>
  <c r="U452" i="5"/>
  <c r="T452" i="5"/>
  <c r="S452" i="5"/>
  <c r="R452" i="5"/>
  <c r="Q452" i="5"/>
  <c r="P452" i="5"/>
  <c r="O452" i="5"/>
  <c r="N452" i="5"/>
  <c r="M452" i="5"/>
  <c r="L452" i="5"/>
  <c r="K452" i="5"/>
  <c r="J452" i="5"/>
  <c r="I452" i="5"/>
  <c r="H452" i="5"/>
  <c r="G452" i="5"/>
  <c r="BX451" i="5"/>
  <c r="BW451" i="5"/>
  <c r="BV451" i="5"/>
  <c r="BU451" i="5"/>
  <c r="BS451" i="5"/>
  <c r="BR451" i="5"/>
  <c r="BQ451" i="5"/>
  <c r="BP451" i="5"/>
  <c r="BO451" i="5"/>
  <c r="BN451" i="5"/>
  <c r="BM451" i="5"/>
  <c r="BL451" i="5"/>
  <c r="BK451" i="5"/>
  <c r="BJ451" i="5"/>
  <c r="BI451" i="5"/>
  <c r="BH451" i="5"/>
  <c r="BG451" i="5"/>
  <c r="BF451" i="5"/>
  <c r="BE451" i="5"/>
  <c r="BD451" i="5"/>
  <c r="BC451" i="5"/>
  <c r="BB451" i="5"/>
  <c r="BA451" i="5"/>
  <c r="AZ451" i="5"/>
  <c r="AY451" i="5"/>
  <c r="AX451" i="5"/>
  <c r="AW451" i="5"/>
  <c r="AV451" i="5"/>
  <c r="AU451" i="5"/>
  <c r="AT451" i="5"/>
  <c r="AS451" i="5"/>
  <c r="AR451" i="5"/>
  <c r="AQ451" i="5"/>
  <c r="AP451" i="5"/>
  <c r="AO451" i="5"/>
  <c r="AN451" i="5"/>
  <c r="AM451" i="5"/>
  <c r="AL451" i="5"/>
  <c r="AK451" i="5"/>
  <c r="AJ451" i="5"/>
  <c r="AI451" i="5"/>
  <c r="AH451" i="5"/>
  <c r="AG451" i="5"/>
  <c r="AF451" i="5"/>
  <c r="AE451" i="5"/>
  <c r="AD451" i="5"/>
  <c r="AC451" i="5"/>
  <c r="AB451" i="5"/>
  <c r="AA451" i="5"/>
  <c r="Z451" i="5"/>
  <c r="Y451" i="5"/>
  <c r="X451" i="5"/>
  <c r="W451" i="5"/>
  <c r="V451" i="5"/>
  <c r="U451" i="5"/>
  <c r="T451" i="5"/>
  <c r="S451" i="5"/>
  <c r="R451" i="5"/>
  <c r="Q451" i="5"/>
  <c r="P451" i="5"/>
  <c r="O451" i="5"/>
  <c r="N451" i="5"/>
  <c r="M451" i="5"/>
  <c r="L451" i="5"/>
  <c r="K451" i="5"/>
  <c r="J451" i="5"/>
  <c r="I451" i="5"/>
  <c r="H451" i="5"/>
  <c r="G451" i="5"/>
  <c r="BX450" i="5"/>
  <c r="BW450" i="5"/>
  <c r="BV450" i="5"/>
  <c r="BU450" i="5"/>
  <c r="BS450" i="5"/>
  <c r="BR450" i="5"/>
  <c r="BQ450" i="5"/>
  <c r="BP450" i="5"/>
  <c r="BN450" i="5"/>
  <c r="BM450" i="5"/>
  <c r="BL450" i="5"/>
  <c r="BK450" i="5"/>
  <c r="BI450" i="5"/>
  <c r="BH450" i="5"/>
  <c r="BG450" i="5"/>
  <c r="BF450" i="5"/>
  <c r="BD450" i="5"/>
  <c r="BC450" i="5"/>
  <c r="BB450" i="5"/>
  <c r="BA450" i="5"/>
  <c r="AY450" i="5"/>
  <c r="AX450" i="5"/>
  <c r="AW450" i="5"/>
  <c r="AV450" i="5"/>
  <c r="AT450" i="5"/>
  <c r="AS450" i="5"/>
  <c r="AR450" i="5"/>
  <c r="AQ450" i="5"/>
  <c r="AO450" i="5"/>
  <c r="AN450" i="5"/>
  <c r="AM450" i="5"/>
  <c r="AL450" i="5"/>
  <c r="AJ450" i="5"/>
  <c r="AI450" i="5"/>
  <c r="AH450" i="5"/>
  <c r="AG450" i="5"/>
  <c r="AE450" i="5"/>
  <c r="AD450" i="5"/>
  <c r="AC450" i="5"/>
  <c r="AB450" i="5"/>
  <c r="Z450" i="5"/>
  <c r="Y450" i="5"/>
  <c r="X450" i="5"/>
  <c r="W450" i="5"/>
  <c r="U450" i="5"/>
  <c r="T450" i="5"/>
  <c r="S450" i="5"/>
  <c r="R450" i="5"/>
  <c r="P450" i="5"/>
  <c r="O450" i="5"/>
  <c r="N450" i="5"/>
  <c r="M450" i="5"/>
  <c r="K450" i="5"/>
  <c r="J450" i="5"/>
  <c r="I450" i="5"/>
  <c r="H450" i="5"/>
  <c r="CA449" i="5"/>
  <c r="BZ449" i="5"/>
  <c r="BX449" i="5"/>
  <c r="BW449" i="5"/>
  <c r="BV449" i="5"/>
  <c r="BU449" i="5"/>
  <c r="BT449" i="5"/>
  <c r="BS449" i="5"/>
  <c r="BR449" i="5"/>
  <c r="BQ449" i="5"/>
  <c r="BP449" i="5"/>
  <c r="BO449" i="5"/>
  <c r="BN449" i="5"/>
  <c r="BM449" i="5"/>
  <c r="BL449" i="5"/>
  <c r="BK449" i="5"/>
  <c r="BJ449" i="5"/>
  <c r="BI449" i="5"/>
  <c r="BH449" i="5"/>
  <c r="BG449" i="5"/>
  <c r="BF449" i="5"/>
  <c r="BE449" i="5"/>
  <c r="BD449" i="5"/>
  <c r="BC449" i="5"/>
  <c r="BB449" i="5"/>
  <c r="BA449" i="5"/>
  <c r="AZ449" i="5"/>
  <c r="AY449" i="5"/>
  <c r="AX449" i="5"/>
  <c r="AW449" i="5"/>
  <c r="AV449" i="5"/>
  <c r="AU449" i="5"/>
  <c r="AT449" i="5"/>
  <c r="AS449" i="5"/>
  <c r="AR449" i="5"/>
  <c r="AQ449" i="5"/>
  <c r="AP449" i="5"/>
  <c r="AO449" i="5"/>
  <c r="AN449" i="5"/>
  <c r="AM449" i="5"/>
  <c r="AL449" i="5"/>
  <c r="AK449" i="5"/>
  <c r="AJ449" i="5"/>
  <c r="AI449" i="5"/>
  <c r="AH449" i="5"/>
  <c r="AG449" i="5"/>
  <c r="AF449" i="5"/>
  <c r="AE449" i="5"/>
  <c r="AD449" i="5"/>
  <c r="AC449" i="5"/>
  <c r="AB449" i="5"/>
  <c r="AA449" i="5"/>
  <c r="Z449" i="5"/>
  <c r="Y449" i="5"/>
  <c r="X449" i="5"/>
  <c r="W449" i="5"/>
  <c r="V449" i="5"/>
  <c r="U449" i="5"/>
  <c r="T449" i="5"/>
  <c r="S449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BX448" i="5"/>
  <c r="BW448" i="5"/>
  <c r="BV448" i="5"/>
  <c r="BU448" i="5"/>
  <c r="BS448" i="5"/>
  <c r="BR448" i="5"/>
  <c r="BQ448" i="5"/>
  <c r="BP448" i="5"/>
  <c r="BO448" i="5"/>
  <c r="BN448" i="5"/>
  <c r="BM448" i="5"/>
  <c r="BL448" i="5"/>
  <c r="BK448" i="5"/>
  <c r="BJ448" i="5"/>
  <c r="BI448" i="5"/>
  <c r="BH448" i="5"/>
  <c r="BG448" i="5"/>
  <c r="BF448" i="5"/>
  <c r="BE448" i="5"/>
  <c r="BD448" i="5"/>
  <c r="BC448" i="5"/>
  <c r="BB448" i="5"/>
  <c r="BA448" i="5"/>
  <c r="AZ448" i="5"/>
  <c r="AY448" i="5"/>
  <c r="AX448" i="5"/>
  <c r="AW448" i="5"/>
  <c r="AV448" i="5"/>
  <c r="AU448" i="5"/>
  <c r="AT448" i="5"/>
  <c r="AS448" i="5"/>
  <c r="AR448" i="5"/>
  <c r="AQ448" i="5"/>
  <c r="AP448" i="5"/>
  <c r="AO448" i="5"/>
  <c r="AN448" i="5"/>
  <c r="AM448" i="5"/>
  <c r="AL448" i="5"/>
  <c r="AK448" i="5"/>
  <c r="AJ448" i="5"/>
  <c r="AI448" i="5"/>
  <c r="AH448" i="5"/>
  <c r="AG448" i="5"/>
  <c r="AF448" i="5"/>
  <c r="AE448" i="5"/>
  <c r="AD448" i="5"/>
  <c r="AC448" i="5"/>
  <c r="AB448" i="5"/>
  <c r="AA448" i="5"/>
  <c r="Z448" i="5"/>
  <c r="Y448" i="5"/>
  <c r="X448" i="5"/>
  <c r="W448" i="5"/>
  <c r="V448" i="5"/>
  <c r="U448" i="5"/>
  <c r="T448" i="5"/>
  <c r="S448" i="5"/>
  <c r="R448" i="5"/>
  <c r="Q448" i="5"/>
  <c r="P448" i="5"/>
  <c r="O448" i="5"/>
  <c r="N448" i="5"/>
  <c r="M448" i="5"/>
  <c r="L448" i="5"/>
  <c r="K448" i="5"/>
  <c r="J448" i="5"/>
  <c r="I448" i="5"/>
  <c r="H448" i="5"/>
  <c r="G448" i="5"/>
  <c r="BX447" i="5"/>
  <c r="BW447" i="5"/>
  <c r="BV447" i="5"/>
  <c r="BU447" i="5"/>
  <c r="BS447" i="5"/>
  <c r="BR447" i="5"/>
  <c r="BQ447" i="5"/>
  <c r="BP447" i="5"/>
  <c r="BO447" i="5"/>
  <c r="BN447" i="5"/>
  <c r="BM447" i="5"/>
  <c r="BL447" i="5"/>
  <c r="BK447" i="5"/>
  <c r="BJ447" i="5"/>
  <c r="BI447" i="5"/>
  <c r="BH447" i="5"/>
  <c r="BG447" i="5"/>
  <c r="BF447" i="5"/>
  <c r="BE447" i="5"/>
  <c r="BD447" i="5"/>
  <c r="BC447" i="5"/>
  <c r="BB447" i="5"/>
  <c r="BA447" i="5"/>
  <c r="AZ447" i="5"/>
  <c r="AY447" i="5"/>
  <c r="AX447" i="5"/>
  <c r="AW447" i="5"/>
  <c r="AV447" i="5"/>
  <c r="AU447" i="5"/>
  <c r="AT447" i="5"/>
  <c r="AS447" i="5"/>
  <c r="AR447" i="5"/>
  <c r="AQ447" i="5"/>
  <c r="AP447" i="5"/>
  <c r="AO447" i="5"/>
  <c r="AN447" i="5"/>
  <c r="AM447" i="5"/>
  <c r="AL447" i="5"/>
  <c r="AK447" i="5"/>
  <c r="AJ447" i="5"/>
  <c r="AI447" i="5"/>
  <c r="AH447" i="5"/>
  <c r="AG447" i="5"/>
  <c r="AF447" i="5"/>
  <c r="AE447" i="5"/>
  <c r="AD447" i="5"/>
  <c r="AC447" i="5"/>
  <c r="AB447" i="5"/>
  <c r="AA447" i="5"/>
  <c r="Z447" i="5"/>
  <c r="Y447" i="5"/>
  <c r="X447" i="5"/>
  <c r="W447" i="5"/>
  <c r="V447" i="5"/>
  <c r="U447" i="5"/>
  <c r="T447" i="5"/>
  <c r="S447" i="5"/>
  <c r="R447" i="5"/>
  <c r="Q447" i="5"/>
  <c r="P447" i="5"/>
  <c r="O447" i="5"/>
  <c r="N447" i="5"/>
  <c r="M447" i="5"/>
  <c r="L447" i="5"/>
  <c r="K447" i="5"/>
  <c r="J447" i="5"/>
  <c r="I447" i="5"/>
  <c r="H447" i="5"/>
  <c r="G447" i="5"/>
  <c r="BX446" i="5"/>
  <c r="BW446" i="5"/>
  <c r="BV446" i="5"/>
  <c r="BU446" i="5"/>
  <c r="BS446" i="5"/>
  <c r="BR446" i="5"/>
  <c r="BQ446" i="5"/>
  <c r="BP446" i="5"/>
  <c r="BO446" i="5"/>
  <c r="BN446" i="5"/>
  <c r="BM446" i="5"/>
  <c r="BL446" i="5"/>
  <c r="BK446" i="5"/>
  <c r="BJ446" i="5"/>
  <c r="BI446" i="5"/>
  <c r="BH446" i="5"/>
  <c r="BG446" i="5"/>
  <c r="BF446" i="5"/>
  <c r="BE446" i="5"/>
  <c r="BD446" i="5"/>
  <c r="BC446" i="5"/>
  <c r="BB446" i="5"/>
  <c r="BA446" i="5"/>
  <c r="AZ446" i="5"/>
  <c r="AY446" i="5"/>
  <c r="AX446" i="5"/>
  <c r="AW446" i="5"/>
  <c r="AV446" i="5"/>
  <c r="AU446" i="5"/>
  <c r="AT446" i="5"/>
  <c r="AS446" i="5"/>
  <c r="AR446" i="5"/>
  <c r="AQ446" i="5"/>
  <c r="AP446" i="5"/>
  <c r="AO446" i="5"/>
  <c r="AN446" i="5"/>
  <c r="AM446" i="5"/>
  <c r="AL446" i="5"/>
  <c r="AK446" i="5"/>
  <c r="AJ446" i="5"/>
  <c r="AI446" i="5"/>
  <c r="AH446" i="5"/>
  <c r="AG446" i="5"/>
  <c r="AF446" i="5"/>
  <c r="AE446" i="5"/>
  <c r="AD446" i="5"/>
  <c r="AC446" i="5"/>
  <c r="AB446" i="5"/>
  <c r="AA446" i="5"/>
  <c r="Z446" i="5"/>
  <c r="Y446" i="5"/>
  <c r="X446" i="5"/>
  <c r="W446" i="5"/>
  <c r="V446" i="5"/>
  <c r="U446" i="5"/>
  <c r="T446" i="5"/>
  <c r="S446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BX445" i="5"/>
  <c r="BW445" i="5"/>
  <c r="BV445" i="5"/>
  <c r="BU445" i="5"/>
  <c r="BS445" i="5"/>
  <c r="BR445" i="5"/>
  <c r="BQ445" i="5"/>
  <c r="BP445" i="5"/>
  <c r="BN445" i="5"/>
  <c r="BM445" i="5"/>
  <c r="BL445" i="5"/>
  <c r="BK445" i="5"/>
  <c r="BI445" i="5"/>
  <c r="BH445" i="5"/>
  <c r="BG445" i="5"/>
  <c r="BF445" i="5"/>
  <c r="BD445" i="5"/>
  <c r="BC445" i="5"/>
  <c r="BB445" i="5"/>
  <c r="BA445" i="5"/>
  <c r="AY445" i="5"/>
  <c r="AX445" i="5"/>
  <c r="AW445" i="5"/>
  <c r="AV445" i="5"/>
  <c r="AT445" i="5"/>
  <c r="AS445" i="5"/>
  <c r="AR445" i="5"/>
  <c r="AQ445" i="5"/>
  <c r="AO445" i="5"/>
  <c r="AN445" i="5"/>
  <c r="AM445" i="5"/>
  <c r="AL445" i="5"/>
  <c r="AJ445" i="5"/>
  <c r="AI445" i="5"/>
  <c r="AH445" i="5"/>
  <c r="AG445" i="5"/>
  <c r="AE445" i="5"/>
  <c r="AD445" i="5"/>
  <c r="AC445" i="5"/>
  <c r="AB445" i="5"/>
  <c r="Z445" i="5"/>
  <c r="Y445" i="5"/>
  <c r="X445" i="5"/>
  <c r="W445" i="5"/>
  <c r="U445" i="5"/>
  <c r="T445" i="5"/>
  <c r="S445" i="5"/>
  <c r="R445" i="5"/>
  <c r="P445" i="5"/>
  <c r="O445" i="5"/>
  <c r="N445" i="5"/>
  <c r="M445" i="5"/>
  <c r="K445" i="5"/>
  <c r="J445" i="5"/>
  <c r="I445" i="5"/>
  <c r="H445" i="5"/>
  <c r="G445" i="5"/>
  <c r="BX444" i="5"/>
  <c r="BW444" i="5"/>
  <c r="BV444" i="5"/>
  <c r="BU444" i="5"/>
  <c r="BS444" i="5"/>
  <c r="BR444" i="5"/>
  <c r="BQ444" i="5"/>
  <c r="BP444" i="5"/>
  <c r="BN444" i="5"/>
  <c r="BM444" i="5"/>
  <c r="BL444" i="5"/>
  <c r="BK444" i="5"/>
  <c r="BI444" i="5"/>
  <c r="BH444" i="5"/>
  <c r="BG444" i="5"/>
  <c r="BF444" i="5"/>
  <c r="BD444" i="5"/>
  <c r="BC444" i="5"/>
  <c r="BB444" i="5"/>
  <c r="BA444" i="5"/>
  <c r="AY444" i="5"/>
  <c r="AX444" i="5"/>
  <c r="AW444" i="5"/>
  <c r="AV444" i="5"/>
  <c r="AT444" i="5"/>
  <c r="AS444" i="5"/>
  <c r="AR444" i="5"/>
  <c r="AQ444" i="5"/>
  <c r="AO444" i="5"/>
  <c r="AN444" i="5"/>
  <c r="AM444" i="5"/>
  <c r="AL444" i="5"/>
  <c r="AJ444" i="5"/>
  <c r="AI444" i="5"/>
  <c r="AH444" i="5"/>
  <c r="AG444" i="5"/>
  <c r="AE444" i="5"/>
  <c r="AD444" i="5"/>
  <c r="AC444" i="5"/>
  <c r="AB444" i="5"/>
  <c r="Z444" i="5"/>
  <c r="Y444" i="5"/>
  <c r="X444" i="5"/>
  <c r="W444" i="5"/>
  <c r="U444" i="5"/>
  <c r="T444" i="5"/>
  <c r="S444" i="5"/>
  <c r="R444" i="5"/>
  <c r="P444" i="5"/>
  <c r="O444" i="5"/>
  <c r="N444" i="5"/>
  <c r="M444" i="5"/>
  <c r="K444" i="5"/>
  <c r="J444" i="5"/>
  <c r="I444" i="5"/>
  <c r="H444" i="5"/>
  <c r="CA443" i="5"/>
  <c r="BZ443" i="5"/>
  <c r="BX443" i="5"/>
  <c r="BW443" i="5"/>
  <c r="BV443" i="5"/>
  <c r="BU443" i="5"/>
  <c r="BT443" i="5"/>
  <c r="BS443" i="5"/>
  <c r="BR443" i="5"/>
  <c r="BQ443" i="5"/>
  <c r="BP443" i="5"/>
  <c r="BO443" i="5"/>
  <c r="BN443" i="5"/>
  <c r="BM443" i="5"/>
  <c r="BL443" i="5"/>
  <c r="BK443" i="5"/>
  <c r="BJ443" i="5"/>
  <c r="BI443" i="5"/>
  <c r="BH443" i="5"/>
  <c r="BG443" i="5"/>
  <c r="BF443" i="5"/>
  <c r="BE443" i="5"/>
  <c r="BD443" i="5"/>
  <c r="BC443" i="5"/>
  <c r="BB443" i="5"/>
  <c r="BA443" i="5"/>
  <c r="AZ443" i="5"/>
  <c r="AY443" i="5"/>
  <c r="AX443" i="5"/>
  <c r="AW443" i="5"/>
  <c r="AV443" i="5"/>
  <c r="AU443" i="5"/>
  <c r="AT443" i="5"/>
  <c r="AS443" i="5"/>
  <c r="AR443" i="5"/>
  <c r="AQ443" i="5"/>
  <c r="AP443" i="5"/>
  <c r="AO443" i="5"/>
  <c r="AN443" i="5"/>
  <c r="AM443" i="5"/>
  <c r="AL443" i="5"/>
  <c r="AK443" i="5"/>
  <c r="AJ443" i="5"/>
  <c r="AI443" i="5"/>
  <c r="AH443" i="5"/>
  <c r="AG443" i="5"/>
  <c r="AF443" i="5"/>
  <c r="AE443" i="5"/>
  <c r="AD443" i="5"/>
  <c r="AC443" i="5"/>
  <c r="AB443" i="5"/>
  <c r="AA443" i="5"/>
  <c r="Z443" i="5"/>
  <c r="Y443" i="5"/>
  <c r="X443" i="5"/>
  <c r="W443" i="5"/>
  <c r="V443" i="5"/>
  <c r="U443" i="5"/>
  <c r="T443" i="5"/>
  <c r="S443" i="5"/>
  <c r="R443" i="5"/>
  <c r="Q443" i="5"/>
  <c r="P443" i="5"/>
  <c r="O443" i="5"/>
  <c r="N443" i="5"/>
  <c r="M443" i="5"/>
  <c r="L443" i="5"/>
  <c r="K443" i="5"/>
  <c r="J443" i="5"/>
  <c r="I443" i="5"/>
  <c r="H443" i="5"/>
  <c r="G443" i="5"/>
  <c r="BX442" i="5"/>
  <c r="BW442" i="5"/>
  <c r="BV442" i="5"/>
  <c r="BU442" i="5"/>
  <c r="BS442" i="5"/>
  <c r="BR442" i="5"/>
  <c r="BQ442" i="5"/>
  <c r="BP442" i="5"/>
  <c r="BO442" i="5"/>
  <c r="BN442" i="5"/>
  <c r="BM442" i="5"/>
  <c r="BL442" i="5"/>
  <c r="BK442" i="5"/>
  <c r="BJ442" i="5"/>
  <c r="BI442" i="5"/>
  <c r="BH442" i="5"/>
  <c r="BG442" i="5"/>
  <c r="BF442" i="5"/>
  <c r="BE442" i="5"/>
  <c r="BD442" i="5"/>
  <c r="BC442" i="5"/>
  <c r="BB442" i="5"/>
  <c r="BA442" i="5"/>
  <c r="AZ442" i="5"/>
  <c r="AY442" i="5"/>
  <c r="AX442" i="5"/>
  <c r="AW442" i="5"/>
  <c r="AV442" i="5"/>
  <c r="AU442" i="5"/>
  <c r="AT442" i="5"/>
  <c r="AS442" i="5"/>
  <c r="AR442" i="5"/>
  <c r="AQ442" i="5"/>
  <c r="AP442" i="5"/>
  <c r="AO442" i="5"/>
  <c r="AN442" i="5"/>
  <c r="AM442" i="5"/>
  <c r="AL442" i="5"/>
  <c r="AK442" i="5"/>
  <c r="AJ442" i="5"/>
  <c r="AI442" i="5"/>
  <c r="AH442" i="5"/>
  <c r="AG442" i="5"/>
  <c r="AF442" i="5"/>
  <c r="AE442" i="5"/>
  <c r="AD442" i="5"/>
  <c r="AC442" i="5"/>
  <c r="AB442" i="5"/>
  <c r="AA442" i="5"/>
  <c r="Z442" i="5"/>
  <c r="Y442" i="5"/>
  <c r="X442" i="5"/>
  <c r="W442" i="5"/>
  <c r="V442" i="5"/>
  <c r="U442" i="5"/>
  <c r="T442" i="5"/>
  <c r="S442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BX441" i="5"/>
  <c r="BW441" i="5"/>
  <c r="BV441" i="5"/>
  <c r="BU441" i="5"/>
  <c r="BS441" i="5"/>
  <c r="BR441" i="5"/>
  <c r="BQ441" i="5"/>
  <c r="BP441" i="5"/>
  <c r="BO441" i="5"/>
  <c r="BN441" i="5"/>
  <c r="BM441" i="5"/>
  <c r="BL441" i="5"/>
  <c r="BK441" i="5"/>
  <c r="BJ441" i="5"/>
  <c r="BI441" i="5"/>
  <c r="BH441" i="5"/>
  <c r="BG441" i="5"/>
  <c r="BF441" i="5"/>
  <c r="BE441" i="5"/>
  <c r="BD441" i="5"/>
  <c r="BC441" i="5"/>
  <c r="BB441" i="5"/>
  <c r="BA441" i="5"/>
  <c r="AZ441" i="5"/>
  <c r="AY441" i="5"/>
  <c r="AX441" i="5"/>
  <c r="AW441" i="5"/>
  <c r="AV441" i="5"/>
  <c r="AU441" i="5"/>
  <c r="AT441" i="5"/>
  <c r="AS441" i="5"/>
  <c r="AR441" i="5"/>
  <c r="AQ441" i="5"/>
  <c r="AP441" i="5"/>
  <c r="AO441" i="5"/>
  <c r="AN441" i="5"/>
  <c r="AM441" i="5"/>
  <c r="AL441" i="5"/>
  <c r="AK441" i="5"/>
  <c r="AJ441" i="5"/>
  <c r="AI441" i="5"/>
  <c r="AH441" i="5"/>
  <c r="AG441" i="5"/>
  <c r="AF441" i="5"/>
  <c r="AE441" i="5"/>
  <c r="AD441" i="5"/>
  <c r="AC441" i="5"/>
  <c r="AB441" i="5"/>
  <c r="AA441" i="5"/>
  <c r="Z441" i="5"/>
  <c r="Y441" i="5"/>
  <c r="X441" i="5"/>
  <c r="W441" i="5"/>
  <c r="V441" i="5"/>
  <c r="U441" i="5"/>
  <c r="T441" i="5"/>
  <c r="S441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BX440" i="5"/>
  <c r="BW440" i="5"/>
  <c r="BV440" i="5"/>
  <c r="BU440" i="5"/>
  <c r="BS440" i="5"/>
  <c r="BR440" i="5"/>
  <c r="BQ440" i="5"/>
  <c r="BP440" i="5"/>
  <c r="BO440" i="5"/>
  <c r="BN440" i="5"/>
  <c r="BM440" i="5"/>
  <c r="BL440" i="5"/>
  <c r="BK440" i="5"/>
  <c r="BJ440" i="5"/>
  <c r="BI440" i="5"/>
  <c r="BH440" i="5"/>
  <c r="BG440" i="5"/>
  <c r="BF440" i="5"/>
  <c r="BE440" i="5"/>
  <c r="BD440" i="5"/>
  <c r="BC440" i="5"/>
  <c r="BB440" i="5"/>
  <c r="BA440" i="5"/>
  <c r="AZ440" i="5"/>
  <c r="AY440" i="5"/>
  <c r="AX440" i="5"/>
  <c r="AW440" i="5"/>
  <c r="AV440" i="5"/>
  <c r="AU440" i="5"/>
  <c r="AT440" i="5"/>
  <c r="AS440" i="5"/>
  <c r="AR440" i="5"/>
  <c r="AQ440" i="5"/>
  <c r="AP440" i="5"/>
  <c r="AO440" i="5"/>
  <c r="AN440" i="5"/>
  <c r="AM440" i="5"/>
  <c r="AL440" i="5"/>
  <c r="AK440" i="5"/>
  <c r="AJ440" i="5"/>
  <c r="AI440" i="5"/>
  <c r="AH440" i="5"/>
  <c r="AG440" i="5"/>
  <c r="AF440" i="5"/>
  <c r="AE440" i="5"/>
  <c r="AD440" i="5"/>
  <c r="AC440" i="5"/>
  <c r="AB440" i="5"/>
  <c r="AA440" i="5"/>
  <c r="Z440" i="5"/>
  <c r="Y440" i="5"/>
  <c r="X440" i="5"/>
  <c r="W440" i="5"/>
  <c r="V440" i="5"/>
  <c r="U440" i="5"/>
  <c r="T440" i="5"/>
  <c r="S440" i="5"/>
  <c r="R440" i="5"/>
  <c r="Q440" i="5"/>
  <c r="P440" i="5"/>
  <c r="O440" i="5"/>
  <c r="N440" i="5"/>
  <c r="M440" i="5"/>
  <c r="L440" i="5"/>
  <c r="K440" i="5"/>
  <c r="J440" i="5"/>
  <c r="I440" i="5"/>
  <c r="H440" i="5"/>
  <c r="G440" i="5"/>
  <c r="BX439" i="5"/>
  <c r="BW439" i="5"/>
  <c r="BV439" i="5"/>
  <c r="BU439" i="5"/>
  <c r="BS439" i="5"/>
  <c r="BR439" i="5"/>
  <c r="BQ439" i="5"/>
  <c r="BP439" i="5"/>
  <c r="BN439" i="5"/>
  <c r="BM439" i="5"/>
  <c r="BL439" i="5"/>
  <c r="BK439" i="5"/>
  <c r="BI439" i="5"/>
  <c r="BH439" i="5"/>
  <c r="BG439" i="5"/>
  <c r="BF439" i="5"/>
  <c r="BE439" i="5"/>
  <c r="BD439" i="5"/>
  <c r="BC439" i="5"/>
  <c r="BB439" i="5"/>
  <c r="BA439" i="5"/>
  <c r="AY439" i="5"/>
  <c r="AX439" i="5"/>
  <c r="AW439" i="5"/>
  <c r="AV439" i="5"/>
  <c r="AT439" i="5"/>
  <c r="AS439" i="5"/>
  <c r="AR439" i="5"/>
  <c r="AQ439" i="5"/>
  <c r="AP439" i="5"/>
  <c r="AO439" i="5"/>
  <c r="AN439" i="5"/>
  <c r="AM439" i="5"/>
  <c r="AL439" i="5"/>
  <c r="AJ439" i="5"/>
  <c r="AI439" i="5"/>
  <c r="AH439" i="5"/>
  <c r="AG439" i="5"/>
  <c r="AE439" i="5"/>
  <c r="AD439" i="5"/>
  <c r="AC439" i="5"/>
  <c r="AB439" i="5"/>
  <c r="Z439" i="5"/>
  <c r="Y439" i="5"/>
  <c r="X439" i="5"/>
  <c r="W439" i="5"/>
  <c r="U439" i="5"/>
  <c r="T439" i="5"/>
  <c r="S439" i="5"/>
  <c r="R439" i="5"/>
  <c r="P439" i="5"/>
  <c r="O439" i="5"/>
  <c r="N439" i="5"/>
  <c r="M439" i="5"/>
  <c r="K439" i="5"/>
  <c r="J439" i="5"/>
  <c r="I439" i="5"/>
  <c r="H439" i="5"/>
  <c r="G439" i="5"/>
  <c r="BX438" i="5"/>
  <c r="BW438" i="5"/>
  <c r="BV438" i="5"/>
  <c r="BU438" i="5"/>
  <c r="BS438" i="5"/>
  <c r="BR438" i="5"/>
  <c r="BQ438" i="5"/>
  <c r="BP438" i="5"/>
  <c r="BN438" i="5"/>
  <c r="BM438" i="5"/>
  <c r="BL438" i="5"/>
  <c r="BK438" i="5"/>
  <c r="BI438" i="5"/>
  <c r="BH438" i="5"/>
  <c r="BG438" i="5"/>
  <c r="BF438" i="5"/>
  <c r="BD438" i="5"/>
  <c r="BC438" i="5"/>
  <c r="BB438" i="5"/>
  <c r="BA438" i="5"/>
  <c r="AY438" i="5"/>
  <c r="AX438" i="5"/>
  <c r="AW438" i="5"/>
  <c r="AV438" i="5"/>
  <c r="AT438" i="5"/>
  <c r="AS438" i="5"/>
  <c r="AR438" i="5"/>
  <c r="AQ438" i="5"/>
  <c r="AO438" i="5"/>
  <c r="AN438" i="5"/>
  <c r="AM438" i="5"/>
  <c r="AL438" i="5"/>
  <c r="AJ438" i="5"/>
  <c r="AI438" i="5"/>
  <c r="AH438" i="5"/>
  <c r="AG438" i="5"/>
  <c r="AE438" i="5"/>
  <c r="AD438" i="5"/>
  <c r="AC438" i="5"/>
  <c r="AB438" i="5"/>
  <c r="Z438" i="5"/>
  <c r="Y438" i="5"/>
  <c r="X438" i="5"/>
  <c r="W438" i="5"/>
  <c r="U438" i="5"/>
  <c r="T438" i="5"/>
  <c r="S438" i="5"/>
  <c r="R438" i="5"/>
  <c r="P438" i="5"/>
  <c r="O438" i="5"/>
  <c r="N438" i="5"/>
  <c r="M438" i="5"/>
  <c r="K438" i="5"/>
  <c r="J438" i="5"/>
  <c r="I438" i="5"/>
  <c r="H438" i="5"/>
  <c r="CA437" i="5"/>
  <c r="BZ437" i="5"/>
  <c r="BX437" i="5"/>
  <c r="BW437" i="5"/>
  <c r="BV437" i="5"/>
  <c r="BU437" i="5"/>
  <c r="BT437" i="5"/>
  <c r="BS437" i="5"/>
  <c r="BR437" i="5"/>
  <c r="BQ437" i="5"/>
  <c r="BP437" i="5"/>
  <c r="BO437" i="5"/>
  <c r="BN437" i="5"/>
  <c r="BM437" i="5"/>
  <c r="BL437" i="5"/>
  <c r="BK437" i="5"/>
  <c r="BJ437" i="5"/>
  <c r="BI437" i="5"/>
  <c r="BH437" i="5"/>
  <c r="BG437" i="5"/>
  <c r="BF437" i="5"/>
  <c r="BE437" i="5"/>
  <c r="BD437" i="5"/>
  <c r="BC437" i="5"/>
  <c r="BB437" i="5"/>
  <c r="BA437" i="5"/>
  <c r="AZ437" i="5"/>
  <c r="AY437" i="5"/>
  <c r="AX437" i="5"/>
  <c r="AW437" i="5"/>
  <c r="AV437" i="5"/>
  <c r="AU437" i="5"/>
  <c r="AT437" i="5"/>
  <c r="AS437" i="5"/>
  <c r="AR437" i="5"/>
  <c r="AQ437" i="5"/>
  <c r="AP437" i="5"/>
  <c r="AO437" i="5"/>
  <c r="AN437" i="5"/>
  <c r="AM437" i="5"/>
  <c r="AL437" i="5"/>
  <c r="AK437" i="5"/>
  <c r="AJ437" i="5"/>
  <c r="AI437" i="5"/>
  <c r="AH437" i="5"/>
  <c r="AG437" i="5"/>
  <c r="AF437" i="5"/>
  <c r="AE437" i="5"/>
  <c r="AD437" i="5"/>
  <c r="AC437" i="5"/>
  <c r="AB437" i="5"/>
  <c r="AA437" i="5"/>
  <c r="Z437" i="5"/>
  <c r="Y437" i="5"/>
  <c r="X437" i="5"/>
  <c r="W437" i="5"/>
  <c r="V437" i="5"/>
  <c r="U437" i="5"/>
  <c r="T437" i="5"/>
  <c r="S437" i="5"/>
  <c r="R437" i="5"/>
  <c r="Q437" i="5"/>
  <c r="P437" i="5"/>
  <c r="O437" i="5"/>
  <c r="N437" i="5"/>
  <c r="M437" i="5"/>
  <c r="L437" i="5"/>
  <c r="K437" i="5"/>
  <c r="J437" i="5"/>
  <c r="I437" i="5"/>
  <c r="H437" i="5"/>
  <c r="G437" i="5"/>
  <c r="BX436" i="5"/>
  <c r="BW436" i="5"/>
  <c r="BV436" i="5"/>
  <c r="BU436" i="5"/>
  <c r="BS436" i="5"/>
  <c r="BR436" i="5"/>
  <c r="BQ436" i="5"/>
  <c r="BP436" i="5"/>
  <c r="BO436" i="5"/>
  <c r="BN436" i="5"/>
  <c r="BM436" i="5"/>
  <c r="BL436" i="5"/>
  <c r="BK436" i="5"/>
  <c r="BJ436" i="5"/>
  <c r="BI436" i="5"/>
  <c r="BH436" i="5"/>
  <c r="BG436" i="5"/>
  <c r="BF436" i="5"/>
  <c r="BE436" i="5"/>
  <c r="BD436" i="5"/>
  <c r="BC436" i="5"/>
  <c r="BB436" i="5"/>
  <c r="BA436" i="5"/>
  <c r="AZ436" i="5"/>
  <c r="AY436" i="5"/>
  <c r="AX436" i="5"/>
  <c r="AW436" i="5"/>
  <c r="AV436" i="5"/>
  <c r="AU436" i="5"/>
  <c r="AT436" i="5"/>
  <c r="AS436" i="5"/>
  <c r="AR436" i="5"/>
  <c r="AQ436" i="5"/>
  <c r="AP436" i="5"/>
  <c r="AO436" i="5"/>
  <c r="AN436" i="5"/>
  <c r="AM436" i="5"/>
  <c r="AL436" i="5"/>
  <c r="AK436" i="5"/>
  <c r="AJ436" i="5"/>
  <c r="AI436" i="5"/>
  <c r="AH436" i="5"/>
  <c r="AG436" i="5"/>
  <c r="AF436" i="5"/>
  <c r="AE436" i="5"/>
  <c r="AD436" i="5"/>
  <c r="AC436" i="5"/>
  <c r="AB436" i="5"/>
  <c r="AA436" i="5"/>
  <c r="Z436" i="5"/>
  <c r="Y436" i="5"/>
  <c r="X436" i="5"/>
  <c r="W436" i="5"/>
  <c r="V436" i="5"/>
  <c r="U436" i="5"/>
  <c r="T436" i="5"/>
  <c r="S436" i="5"/>
  <c r="R436" i="5"/>
  <c r="Q436" i="5"/>
  <c r="P436" i="5"/>
  <c r="O436" i="5"/>
  <c r="N436" i="5"/>
  <c r="M436" i="5"/>
  <c r="L436" i="5"/>
  <c r="K436" i="5"/>
  <c r="J436" i="5"/>
  <c r="I436" i="5"/>
  <c r="H436" i="5"/>
  <c r="G436" i="5"/>
  <c r="BX435" i="5"/>
  <c r="BW435" i="5"/>
  <c r="BV435" i="5"/>
  <c r="BU435" i="5"/>
  <c r="BS435" i="5"/>
  <c r="BR435" i="5"/>
  <c r="BQ435" i="5"/>
  <c r="BP435" i="5"/>
  <c r="BO435" i="5"/>
  <c r="BN435" i="5"/>
  <c r="BM435" i="5"/>
  <c r="BL435" i="5"/>
  <c r="BK435" i="5"/>
  <c r="BJ435" i="5"/>
  <c r="BI435" i="5"/>
  <c r="BH435" i="5"/>
  <c r="BG435" i="5"/>
  <c r="BF435" i="5"/>
  <c r="BE435" i="5"/>
  <c r="BD435" i="5"/>
  <c r="BC435" i="5"/>
  <c r="BB435" i="5"/>
  <c r="BA435" i="5"/>
  <c r="AZ435" i="5"/>
  <c r="AY435" i="5"/>
  <c r="AX435" i="5"/>
  <c r="AW435" i="5"/>
  <c r="AV435" i="5"/>
  <c r="AU435" i="5"/>
  <c r="AT435" i="5"/>
  <c r="AS435" i="5"/>
  <c r="AR435" i="5"/>
  <c r="AQ435" i="5"/>
  <c r="AP435" i="5"/>
  <c r="AO435" i="5"/>
  <c r="AN435" i="5"/>
  <c r="AM435" i="5"/>
  <c r="AL435" i="5"/>
  <c r="AK435" i="5"/>
  <c r="AJ435" i="5"/>
  <c r="AI435" i="5"/>
  <c r="AH435" i="5"/>
  <c r="AG435" i="5"/>
  <c r="AF435" i="5"/>
  <c r="AE435" i="5"/>
  <c r="AD435" i="5"/>
  <c r="AC435" i="5"/>
  <c r="AB435" i="5"/>
  <c r="AA435" i="5"/>
  <c r="Z435" i="5"/>
  <c r="Y435" i="5"/>
  <c r="X435" i="5"/>
  <c r="W435" i="5"/>
  <c r="V435" i="5"/>
  <c r="U435" i="5"/>
  <c r="T435" i="5"/>
  <c r="S435" i="5"/>
  <c r="R435" i="5"/>
  <c r="Q435" i="5"/>
  <c r="P435" i="5"/>
  <c r="O435" i="5"/>
  <c r="N435" i="5"/>
  <c r="M435" i="5"/>
  <c r="L435" i="5"/>
  <c r="K435" i="5"/>
  <c r="J435" i="5"/>
  <c r="I435" i="5"/>
  <c r="H435" i="5"/>
  <c r="G435" i="5"/>
  <c r="BX434" i="5"/>
  <c r="BW434" i="5"/>
  <c r="BV434" i="5"/>
  <c r="BU434" i="5"/>
  <c r="BS434" i="5"/>
  <c r="BR434" i="5"/>
  <c r="BQ434" i="5"/>
  <c r="BP434" i="5"/>
  <c r="BO434" i="5"/>
  <c r="BN434" i="5"/>
  <c r="BM434" i="5"/>
  <c r="BL434" i="5"/>
  <c r="BK434" i="5"/>
  <c r="BJ434" i="5"/>
  <c r="BI434" i="5"/>
  <c r="BH434" i="5"/>
  <c r="BG434" i="5"/>
  <c r="BF434" i="5"/>
  <c r="BE434" i="5"/>
  <c r="BD434" i="5"/>
  <c r="BC434" i="5"/>
  <c r="BB434" i="5"/>
  <c r="BA434" i="5"/>
  <c r="AZ434" i="5"/>
  <c r="AY434" i="5"/>
  <c r="AX434" i="5"/>
  <c r="AW434" i="5"/>
  <c r="AV434" i="5"/>
  <c r="AU434" i="5"/>
  <c r="AT434" i="5"/>
  <c r="AS434" i="5"/>
  <c r="AR434" i="5"/>
  <c r="AQ434" i="5"/>
  <c r="AP434" i="5"/>
  <c r="AO434" i="5"/>
  <c r="AN434" i="5"/>
  <c r="AM434" i="5"/>
  <c r="AL434" i="5"/>
  <c r="AK434" i="5"/>
  <c r="AJ434" i="5"/>
  <c r="AI434" i="5"/>
  <c r="AH434" i="5"/>
  <c r="AG434" i="5"/>
  <c r="AF434" i="5"/>
  <c r="AE434" i="5"/>
  <c r="AD434" i="5"/>
  <c r="AC434" i="5"/>
  <c r="AB434" i="5"/>
  <c r="AA434" i="5"/>
  <c r="Z434" i="5"/>
  <c r="Y434" i="5"/>
  <c r="X434" i="5"/>
  <c r="W434" i="5"/>
  <c r="V434" i="5"/>
  <c r="U434" i="5"/>
  <c r="T434" i="5"/>
  <c r="S434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BX433" i="5"/>
  <c r="BW433" i="5"/>
  <c r="BV433" i="5"/>
  <c r="BU433" i="5"/>
  <c r="BS433" i="5"/>
  <c r="BR433" i="5"/>
  <c r="BQ433" i="5"/>
  <c r="BP433" i="5"/>
  <c r="BO433" i="5"/>
  <c r="BN433" i="5"/>
  <c r="BM433" i="5"/>
  <c r="BL433" i="5"/>
  <c r="BK433" i="5"/>
  <c r="BJ433" i="5"/>
  <c r="BI433" i="5"/>
  <c r="BH433" i="5"/>
  <c r="BG433" i="5"/>
  <c r="BF433" i="5"/>
  <c r="BE433" i="5"/>
  <c r="BD433" i="5"/>
  <c r="BC433" i="5"/>
  <c r="BB433" i="5"/>
  <c r="BA433" i="5"/>
  <c r="AZ433" i="5"/>
  <c r="AY433" i="5"/>
  <c r="AX433" i="5"/>
  <c r="AW433" i="5"/>
  <c r="AV433" i="5"/>
  <c r="AU433" i="5"/>
  <c r="AT433" i="5"/>
  <c r="AS433" i="5"/>
  <c r="AR433" i="5"/>
  <c r="AQ433" i="5"/>
  <c r="AP433" i="5"/>
  <c r="AO433" i="5"/>
  <c r="AN433" i="5"/>
  <c r="AM433" i="5"/>
  <c r="AL433" i="5"/>
  <c r="AK433" i="5"/>
  <c r="AJ433" i="5"/>
  <c r="AI433" i="5"/>
  <c r="AH433" i="5"/>
  <c r="AG433" i="5"/>
  <c r="AF433" i="5"/>
  <c r="AE433" i="5"/>
  <c r="AD433" i="5"/>
  <c r="AC433" i="5"/>
  <c r="AB433" i="5"/>
  <c r="AA433" i="5"/>
  <c r="Z433" i="5"/>
  <c r="Y433" i="5"/>
  <c r="X433" i="5"/>
  <c r="W433" i="5"/>
  <c r="V433" i="5"/>
  <c r="U433" i="5"/>
  <c r="T433" i="5"/>
  <c r="S433" i="5"/>
  <c r="R433" i="5"/>
  <c r="Q433" i="5"/>
  <c r="P433" i="5"/>
  <c r="O433" i="5"/>
  <c r="N433" i="5"/>
  <c r="M433" i="5"/>
  <c r="L433" i="5"/>
  <c r="K433" i="5"/>
  <c r="J433" i="5"/>
  <c r="I433" i="5"/>
  <c r="H433" i="5"/>
  <c r="G433" i="5"/>
  <c r="BX432" i="5"/>
  <c r="BW432" i="5"/>
  <c r="BV432" i="5"/>
  <c r="BU432" i="5"/>
  <c r="BS432" i="5"/>
  <c r="BR432" i="5"/>
  <c r="BQ432" i="5"/>
  <c r="BP432" i="5"/>
  <c r="BN432" i="5"/>
  <c r="BM432" i="5"/>
  <c r="BL432" i="5"/>
  <c r="BK432" i="5"/>
  <c r="BI432" i="5"/>
  <c r="BH432" i="5"/>
  <c r="BG432" i="5"/>
  <c r="BF432" i="5"/>
  <c r="BD432" i="5"/>
  <c r="BC432" i="5"/>
  <c r="BB432" i="5"/>
  <c r="BA432" i="5"/>
  <c r="AY432" i="5"/>
  <c r="AX432" i="5"/>
  <c r="AW432" i="5"/>
  <c r="AV432" i="5"/>
  <c r="AT432" i="5"/>
  <c r="AS432" i="5"/>
  <c r="AR432" i="5"/>
  <c r="AQ432" i="5"/>
  <c r="AO432" i="5"/>
  <c r="AN432" i="5"/>
  <c r="AM432" i="5"/>
  <c r="AL432" i="5"/>
  <c r="AJ432" i="5"/>
  <c r="AI432" i="5"/>
  <c r="AH432" i="5"/>
  <c r="AG432" i="5"/>
  <c r="AE432" i="5"/>
  <c r="AD432" i="5"/>
  <c r="AC432" i="5"/>
  <c r="AB432" i="5"/>
  <c r="Z432" i="5"/>
  <c r="Y432" i="5"/>
  <c r="X432" i="5"/>
  <c r="W432" i="5"/>
  <c r="U432" i="5"/>
  <c r="T432" i="5"/>
  <c r="S432" i="5"/>
  <c r="R432" i="5"/>
  <c r="P432" i="5"/>
  <c r="O432" i="5"/>
  <c r="N432" i="5"/>
  <c r="M432" i="5"/>
  <c r="K432" i="5"/>
  <c r="J432" i="5"/>
  <c r="I432" i="5"/>
  <c r="H432" i="5"/>
  <c r="CA431" i="5"/>
  <c r="BZ431" i="5"/>
  <c r="BX431" i="5"/>
  <c r="BW431" i="5"/>
  <c r="BV431" i="5"/>
  <c r="BU431" i="5"/>
  <c r="BT431" i="5"/>
  <c r="BS431" i="5"/>
  <c r="BR431" i="5"/>
  <c r="BQ431" i="5"/>
  <c r="BP431" i="5"/>
  <c r="BO431" i="5"/>
  <c r="BN431" i="5"/>
  <c r="BM431" i="5"/>
  <c r="BL431" i="5"/>
  <c r="BK431" i="5"/>
  <c r="BJ431" i="5"/>
  <c r="BI431" i="5"/>
  <c r="BH431" i="5"/>
  <c r="BG431" i="5"/>
  <c r="BF431" i="5"/>
  <c r="BE431" i="5"/>
  <c r="BD431" i="5"/>
  <c r="BC431" i="5"/>
  <c r="BB431" i="5"/>
  <c r="BA431" i="5"/>
  <c r="AZ431" i="5"/>
  <c r="AY431" i="5"/>
  <c r="AX431" i="5"/>
  <c r="AW431" i="5"/>
  <c r="AV431" i="5"/>
  <c r="AU431" i="5"/>
  <c r="AT431" i="5"/>
  <c r="AS431" i="5"/>
  <c r="AR431" i="5"/>
  <c r="AQ431" i="5"/>
  <c r="AP431" i="5"/>
  <c r="AO431" i="5"/>
  <c r="AN431" i="5"/>
  <c r="AM431" i="5"/>
  <c r="AL431" i="5"/>
  <c r="AK431" i="5"/>
  <c r="AJ431" i="5"/>
  <c r="AI431" i="5"/>
  <c r="AH431" i="5"/>
  <c r="AG431" i="5"/>
  <c r="AF431" i="5"/>
  <c r="AE431" i="5"/>
  <c r="AD431" i="5"/>
  <c r="AC431" i="5"/>
  <c r="AB431" i="5"/>
  <c r="AA431" i="5"/>
  <c r="Z431" i="5"/>
  <c r="Y431" i="5"/>
  <c r="X431" i="5"/>
  <c r="W431" i="5"/>
  <c r="V431" i="5"/>
  <c r="U431" i="5"/>
  <c r="T431" i="5"/>
  <c r="S431" i="5"/>
  <c r="R431" i="5"/>
  <c r="Q431" i="5"/>
  <c r="P431" i="5"/>
  <c r="O431" i="5"/>
  <c r="N431" i="5"/>
  <c r="M431" i="5"/>
  <c r="L431" i="5"/>
  <c r="K431" i="5"/>
  <c r="J431" i="5"/>
  <c r="I431" i="5"/>
  <c r="H431" i="5"/>
  <c r="G431" i="5"/>
  <c r="BX430" i="5"/>
  <c r="BW430" i="5"/>
  <c r="BV430" i="5"/>
  <c r="BU430" i="5"/>
  <c r="BS430" i="5"/>
  <c r="BR430" i="5"/>
  <c r="BQ430" i="5"/>
  <c r="BP430" i="5"/>
  <c r="BO430" i="5"/>
  <c r="BN430" i="5"/>
  <c r="BM430" i="5"/>
  <c r="BL430" i="5"/>
  <c r="BK430" i="5"/>
  <c r="BJ430" i="5"/>
  <c r="BI430" i="5"/>
  <c r="BH430" i="5"/>
  <c r="BG430" i="5"/>
  <c r="BF430" i="5"/>
  <c r="BE430" i="5"/>
  <c r="BD430" i="5"/>
  <c r="BC430" i="5"/>
  <c r="BB430" i="5"/>
  <c r="BA430" i="5"/>
  <c r="AZ430" i="5"/>
  <c r="AY430" i="5"/>
  <c r="AX430" i="5"/>
  <c r="AW430" i="5"/>
  <c r="AV430" i="5"/>
  <c r="AU430" i="5"/>
  <c r="AT430" i="5"/>
  <c r="AS430" i="5"/>
  <c r="AR430" i="5"/>
  <c r="AQ430" i="5"/>
  <c r="AP430" i="5"/>
  <c r="AO430" i="5"/>
  <c r="AN430" i="5"/>
  <c r="AM430" i="5"/>
  <c r="AL430" i="5"/>
  <c r="AK430" i="5"/>
  <c r="AJ430" i="5"/>
  <c r="AI430" i="5"/>
  <c r="AH430" i="5"/>
  <c r="AG430" i="5"/>
  <c r="AF430" i="5"/>
  <c r="AE430" i="5"/>
  <c r="AD430" i="5"/>
  <c r="AC430" i="5"/>
  <c r="AB430" i="5"/>
  <c r="AA430" i="5"/>
  <c r="Z430" i="5"/>
  <c r="Y430" i="5"/>
  <c r="X430" i="5"/>
  <c r="W430" i="5"/>
  <c r="V430" i="5"/>
  <c r="U430" i="5"/>
  <c r="T430" i="5"/>
  <c r="S430" i="5"/>
  <c r="R430" i="5"/>
  <c r="Q430" i="5"/>
  <c r="P430" i="5"/>
  <c r="O430" i="5"/>
  <c r="N430" i="5"/>
  <c r="M430" i="5"/>
  <c r="L430" i="5"/>
  <c r="K430" i="5"/>
  <c r="J430" i="5"/>
  <c r="I430" i="5"/>
  <c r="H430" i="5"/>
  <c r="G430" i="5"/>
  <c r="BX429" i="5"/>
  <c r="BW429" i="5"/>
  <c r="BV429" i="5"/>
  <c r="BU429" i="5"/>
  <c r="BS429" i="5"/>
  <c r="BR429" i="5"/>
  <c r="BQ429" i="5"/>
  <c r="BP429" i="5"/>
  <c r="BO429" i="5"/>
  <c r="BN429" i="5"/>
  <c r="BM429" i="5"/>
  <c r="BL429" i="5"/>
  <c r="BK429" i="5"/>
  <c r="BJ429" i="5"/>
  <c r="BI429" i="5"/>
  <c r="BH429" i="5"/>
  <c r="BG429" i="5"/>
  <c r="BF429" i="5"/>
  <c r="BE429" i="5"/>
  <c r="BD429" i="5"/>
  <c r="BC429" i="5"/>
  <c r="BB429" i="5"/>
  <c r="BA429" i="5"/>
  <c r="AZ429" i="5"/>
  <c r="AY429" i="5"/>
  <c r="AX429" i="5"/>
  <c r="AW429" i="5"/>
  <c r="AV429" i="5"/>
  <c r="AU429" i="5"/>
  <c r="AT429" i="5"/>
  <c r="AS429" i="5"/>
  <c r="AR429" i="5"/>
  <c r="AQ429" i="5"/>
  <c r="AP429" i="5"/>
  <c r="AO429" i="5"/>
  <c r="AN429" i="5"/>
  <c r="AM429" i="5"/>
  <c r="AL429" i="5"/>
  <c r="AK429" i="5"/>
  <c r="AJ429" i="5"/>
  <c r="AI429" i="5"/>
  <c r="AH429" i="5"/>
  <c r="AG429" i="5"/>
  <c r="AF429" i="5"/>
  <c r="AE429" i="5"/>
  <c r="AD429" i="5"/>
  <c r="AC429" i="5"/>
  <c r="AB429" i="5"/>
  <c r="AA429" i="5"/>
  <c r="Z429" i="5"/>
  <c r="Y429" i="5"/>
  <c r="X429" i="5"/>
  <c r="W429" i="5"/>
  <c r="V429" i="5"/>
  <c r="U429" i="5"/>
  <c r="T429" i="5"/>
  <c r="S429" i="5"/>
  <c r="R429" i="5"/>
  <c r="Q429" i="5"/>
  <c r="P429" i="5"/>
  <c r="O429" i="5"/>
  <c r="N429" i="5"/>
  <c r="M429" i="5"/>
  <c r="L429" i="5"/>
  <c r="K429" i="5"/>
  <c r="J429" i="5"/>
  <c r="I429" i="5"/>
  <c r="H429" i="5"/>
  <c r="G429" i="5"/>
  <c r="BX428" i="5"/>
  <c r="BW428" i="5"/>
  <c r="BV428" i="5"/>
  <c r="BU428" i="5"/>
  <c r="BS428" i="5"/>
  <c r="BR428" i="5"/>
  <c r="BQ428" i="5"/>
  <c r="BP428" i="5"/>
  <c r="BO428" i="5"/>
  <c r="BN428" i="5"/>
  <c r="BM428" i="5"/>
  <c r="BL428" i="5"/>
  <c r="BK428" i="5"/>
  <c r="BJ428" i="5"/>
  <c r="BI428" i="5"/>
  <c r="BH428" i="5"/>
  <c r="BG428" i="5"/>
  <c r="BF428" i="5"/>
  <c r="BE428" i="5"/>
  <c r="BD428" i="5"/>
  <c r="BC428" i="5"/>
  <c r="BB428" i="5"/>
  <c r="BA428" i="5"/>
  <c r="AZ428" i="5"/>
  <c r="AY428" i="5"/>
  <c r="AX428" i="5"/>
  <c r="AW428" i="5"/>
  <c r="AV428" i="5"/>
  <c r="AU428" i="5"/>
  <c r="AT428" i="5"/>
  <c r="AS428" i="5"/>
  <c r="AR428" i="5"/>
  <c r="AQ428" i="5"/>
  <c r="AP428" i="5"/>
  <c r="AO428" i="5"/>
  <c r="AN428" i="5"/>
  <c r="AM428" i="5"/>
  <c r="AL428" i="5"/>
  <c r="AK428" i="5"/>
  <c r="AJ428" i="5"/>
  <c r="AI428" i="5"/>
  <c r="AH428" i="5"/>
  <c r="AG428" i="5"/>
  <c r="AF428" i="5"/>
  <c r="AE428" i="5"/>
  <c r="AD428" i="5"/>
  <c r="AC428" i="5"/>
  <c r="AB428" i="5"/>
  <c r="AA428" i="5"/>
  <c r="Z428" i="5"/>
  <c r="Y428" i="5"/>
  <c r="X428" i="5"/>
  <c r="W428" i="5"/>
  <c r="V428" i="5"/>
  <c r="U428" i="5"/>
  <c r="T428" i="5"/>
  <c r="S428" i="5"/>
  <c r="R428" i="5"/>
  <c r="Q428" i="5"/>
  <c r="P428" i="5"/>
  <c r="O428" i="5"/>
  <c r="N428" i="5"/>
  <c r="M428" i="5"/>
  <c r="L428" i="5"/>
  <c r="K428" i="5"/>
  <c r="J428" i="5"/>
  <c r="I428" i="5"/>
  <c r="H428" i="5"/>
  <c r="G428" i="5"/>
  <c r="BX427" i="5"/>
  <c r="BW427" i="5"/>
  <c r="BV427" i="5"/>
  <c r="BU427" i="5"/>
  <c r="BS427" i="5"/>
  <c r="BR427" i="5"/>
  <c r="BQ427" i="5"/>
  <c r="BP427" i="5"/>
  <c r="BN427" i="5"/>
  <c r="BM427" i="5"/>
  <c r="BL427" i="5"/>
  <c r="BK427" i="5"/>
  <c r="BI427" i="5"/>
  <c r="BH427" i="5"/>
  <c r="BG427" i="5"/>
  <c r="BF427" i="5"/>
  <c r="BE427" i="5"/>
  <c r="BD427" i="5"/>
  <c r="BC427" i="5"/>
  <c r="BB427" i="5"/>
  <c r="BA427" i="5"/>
  <c r="AZ427" i="5"/>
  <c r="AY427" i="5"/>
  <c r="AX427" i="5"/>
  <c r="AW427" i="5"/>
  <c r="AV427" i="5"/>
  <c r="AU427" i="5"/>
  <c r="AT427" i="5"/>
  <c r="AS427" i="5"/>
  <c r="AR427" i="5"/>
  <c r="AQ427" i="5"/>
  <c r="AO427" i="5"/>
  <c r="AN427" i="5"/>
  <c r="AM427" i="5"/>
  <c r="AL427" i="5"/>
  <c r="AJ427" i="5"/>
  <c r="AI427" i="5"/>
  <c r="AH427" i="5"/>
  <c r="AG427" i="5"/>
  <c r="AE427" i="5"/>
  <c r="AD427" i="5"/>
  <c r="AC427" i="5"/>
  <c r="AB427" i="5"/>
  <c r="AA427" i="5"/>
  <c r="Z427" i="5"/>
  <c r="Y427" i="5"/>
  <c r="X427" i="5"/>
  <c r="W427" i="5"/>
  <c r="U427" i="5"/>
  <c r="T427" i="5"/>
  <c r="S427" i="5"/>
  <c r="R427" i="5"/>
  <c r="P427" i="5"/>
  <c r="O427" i="5"/>
  <c r="N427" i="5"/>
  <c r="M427" i="5"/>
  <c r="K427" i="5"/>
  <c r="J427" i="5"/>
  <c r="I427" i="5"/>
  <c r="H427" i="5"/>
  <c r="G427" i="5"/>
  <c r="BX426" i="5"/>
  <c r="BW426" i="5"/>
  <c r="BV426" i="5"/>
  <c r="BU426" i="5"/>
  <c r="BS426" i="5"/>
  <c r="BR426" i="5"/>
  <c r="BQ426" i="5"/>
  <c r="BP426" i="5"/>
  <c r="BN426" i="5"/>
  <c r="BM426" i="5"/>
  <c r="BL426" i="5"/>
  <c r="BK426" i="5"/>
  <c r="BI426" i="5"/>
  <c r="BH426" i="5"/>
  <c r="BG426" i="5"/>
  <c r="BF426" i="5"/>
  <c r="BD426" i="5"/>
  <c r="BC426" i="5"/>
  <c r="BB426" i="5"/>
  <c r="BA426" i="5"/>
  <c r="AY426" i="5"/>
  <c r="AX426" i="5"/>
  <c r="AW426" i="5"/>
  <c r="AV426" i="5"/>
  <c r="AT426" i="5"/>
  <c r="AS426" i="5"/>
  <c r="AR426" i="5"/>
  <c r="AQ426" i="5"/>
  <c r="AO426" i="5"/>
  <c r="AN426" i="5"/>
  <c r="AM426" i="5"/>
  <c r="AL426" i="5"/>
  <c r="AJ426" i="5"/>
  <c r="AI426" i="5"/>
  <c r="AH426" i="5"/>
  <c r="AG426" i="5"/>
  <c r="AE426" i="5"/>
  <c r="AD426" i="5"/>
  <c r="AC426" i="5"/>
  <c r="AB426" i="5"/>
  <c r="Z426" i="5"/>
  <c r="Y426" i="5"/>
  <c r="X426" i="5"/>
  <c r="W426" i="5"/>
  <c r="U426" i="5"/>
  <c r="T426" i="5"/>
  <c r="S426" i="5"/>
  <c r="R426" i="5"/>
  <c r="P426" i="5"/>
  <c r="O426" i="5"/>
  <c r="N426" i="5"/>
  <c r="M426" i="5"/>
  <c r="K426" i="5"/>
  <c r="J426" i="5"/>
  <c r="I426" i="5"/>
  <c r="H426" i="5"/>
  <c r="CA425" i="5"/>
  <c r="BZ425" i="5"/>
  <c r="BX425" i="5"/>
  <c r="BW425" i="5"/>
  <c r="BV425" i="5"/>
  <c r="BU425" i="5"/>
  <c r="BT425" i="5"/>
  <c r="BS425" i="5"/>
  <c r="BR425" i="5"/>
  <c r="BQ425" i="5"/>
  <c r="BP425" i="5"/>
  <c r="BO425" i="5"/>
  <c r="BN425" i="5"/>
  <c r="BM425" i="5"/>
  <c r="BL425" i="5"/>
  <c r="BK425" i="5"/>
  <c r="BJ425" i="5"/>
  <c r="BI425" i="5"/>
  <c r="BH425" i="5"/>
  <c r="BG425" i="5"/>
  <c r="BF425" i="5"/>
  <c r="BE425" i="5"/>
  <c r="BD425" i="5"/>
  <c r="BC425" i="5"/>
  <c r="BB425" i="5"/>
  <c r="BA425" i="5"/>
  <c r="AZ425" i="5"/>
  <c r="AY425" i="5"/>
  <c r="AX425" i="5"/>
  <c r="AW425" i="5"/>
  <c r="AV425" i="5"/>
  <c r="AU425" i="5"/>
  <c r="AT425" i="5"/>
  <c r="AS425" i="5"/>
  <c r="AR425" i="5"/>
  <c r="AQ425" i="5"/>
  <c r="AP425" i="5"/>
  <c r="AO425" i="5"/>
  <c r="AN425" i="5"/>
  <c r="AM425" i="5"/>
  <c r="AL425" i="5"/>
  <c r="AK425" i="5"/>
  <c r="AJ425" i="5"/>
  <c r="AI425" i="5"/>
  <c r="AH425" i="5"/>
  <c r="AG425" i="5"/>
  <c r="AF425" i="5"/>
  <c r="AE425" i="5"/>
  <c r="AD425" i="5"/>
  <c r="AC425" i="5"/>
  <c r="AB425" i="5"/>
  <c r="AA425" i="5"/>
  <c r="Z425" i="5"/>
  <c r="Y425" i="5"/>
  <c r="X425" i="5"/>
  <c r="W425" i="5"/>
  <c r="V425" i="5"/>
  <c r="U425" i="5"/>
  <c r="T425" i="5"/>
  <c r="S425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BX424" i="5"/>
  <c r="BW424" i="5"/>
  <c r="BV424" i="5"/>
  <c r="BU424" i="5"/>
  <c r="BS424" i="5"/>
  <c r="BR424" i="5"/>
  <c r="BQ424" i="5"/>
  <c r="BP424" i="5"/>
  <c r="BO424" i="5"/>
  <c r="BN424" i="5"/>
  <c r="BM424" i="5"/>
  <c r="BL424" i="5"/>
  <c r="BK424" i="5"/>
  <c r="BJ424" i="5"/>
  <c r="BI424" i="5"/>
  <c r="BH424" i="5"/>
  <c r="BG424" i="5"/>
  <c r="BF424" i="5"/>
  <c r="BE424" i="5"/>
  <c r="BD424" i="5"/>
  <c r="BC424" i="5"/>
  <c r="BB424" i="5"/>
  <c r="BA424" i="5"/>
  <c r="AZ424" i="5"/>
  <c r="AY424" i="5"/>
  <c r="AX424" i="5"/>
  <c r="AW424" i="5"/>
  <c r="AV424" i="5"/>
  <c r="AU424" i="5"/>
  <c r="AT424" i="5"/>
  <c r="AS424" i="5"/>
  <c r="AR424" i="5"/>
  <c r="AQ424" i="5"/>
  <c r="AP424" i="5"/>
  <c r="AO424" i="5"/>
  <c r="AN424" i="5"/>
  <c r="AM424" i="5"/>
  <c r="AL424" i="5"/>
  <c r="AK424" i="5"/>
  <c r="AJ424" i="5"/>
  <c r="AI424" i="5"/>
  <c r="AH424" i="5"/>
  <c r="AG424" i="5"/>
  <c r="AF424" i="5"/>
  <c r="AE424" i="5"/>
  <c r="AD424" i="5"/>
  <c r="AC424" i="5"/>
  <c r="AB424" i="5"/>
  <c r="AA424" i="5"/>
  <c r="Z424" i="5"/>
  <c r="Y424" i="5"/>
  <c r="X424" i="5"/>
  <c r="W424" i="5"/>
  <c r="V424" i="5"/>
  <c r="U424" i="5"/>
  <c r="T424" i="5"/>
  <c r="S424" i="5"/>
  <c r="R424" i="5"/>
  <c r="Q424" i="5"/>
  <c r="P424" i="5"/>
  <c r="O424" i="5"/>
  <c r="N424" i="5"/>
  <c r="M424" i="5"/>
  <c r="L424" i="5"/>
  <c r="K424" i="5"/>
  <c r="J424" i="5"/>
  <c r="I424" i="5"/>
  <c r="H424" i="5"/>
  <c r="G424" i="5"/>
  <c r="BX423" i="5"/>
  <c r="BW423" i="5"/>
  <c r="BV423" i="5"/>
  <c r="BU423" i="5"/>
  <c r="BS423" i="5"/>
  <c r="BR423" i="5"/>
  <c r="BQ423" i="5"/>
  <c r="BP423" i="5"/>
  <c r="BO423" i="5"/>
  <c r="BN423" i="5"/>
  <c r="BM423" i="5"/>
  <c r="BL423" i="5"/>
  <c r="BK423" i="5"/>
  <c r="BJ423" i="5"/>
  <c r="BI423" i="5"/>
  <c r="BH423" i="5"/>
  <c r="BG423" i="5"/>
  <c r="BF423" i="5"/>
  <c r="BE423" i="5"/>
  <c r="BD423" i="5"/>
  <c r="BC423" i="5"/>
  <c r="BB423" i="5"/>
  <c r="BA423" i="5"/>
  <c r="AZ423" i="5"/>
  <c r="AY423" i="5"/>
  <c r="AX423" i="5"/>
  <c r="AW423" i="5"/>
  <c r="AV423" i="5"/>
  <c r="AU423" i="5"/>
  <c r="AT423" i="5"/>
  <c r="AS423" i="5"/>
  <c r="AR423" i="5"/>
  <c r="AQ423" i="5"/>
  <c r="AP423" i="5"/>
  <c r="AO423" i="5"/>
  <c r="AN423" i="5"/>
  <c r="AM423" i="5"/>
  <c r="AL423" i="5"/>
  <c r="AK423" i="5"/>
  <c r="AJ423" i="5"/>
  <c r="AI423" i="5"/>
  <c r="AH423" i="5"/>
  <c r="AG423" i="5"/>
  <c r="AF423" i="5"/>
  <c r="AE423" i="5"/>
  <c r="AD423" i="5"/>
  <c r="AC423" i="5"/>
  <c r="AB423" i="5"/>
  <c r="AA423" i="5"/>
  <c r="Z423" i="5"/>
  <c r="Y423" i="5"/>
  <c r="X423" i="5"/>
  <c r="W423" i="5"/>
  <c r="V423" i="5"/>
  <c r="U423" i="5"/>
  <c r="T423" i="5"/>
  <c r="S423" i="5"/>
  <c r="R423" i="5"/>
  <c r="Q423" i="5"/>
  <c r="P423" i="5"/>
  <c r="O423" i="5"/>
  <c r="N423" i="5"/>
  <c r="M423" i="5"/>
  <c r="L423" i="5"/>
  <c r="K423" i="5"/>
  <c r="J423" i="5"/>
  <c r="I423" i="5"/>
  <c r="H423" i="5"/>
  <c r="G423" i="5"/>
  <c r="BX422" i="5"/>
  <c r="BW422" i="5"/>
  <c r="BV422" i="5"/>
  <c r="BU422" i="5"/>
  <c r="BS422" i="5"/>
  <c r="BR422" i="5"/>
  <c r="BQ422" i="5"/>
  <c r="BP422" i="5"/>
  <c r="BO422" i="5"/>
  <c r="BN422" i="5"/>
  <c r="BM422" i="5"/>
  <c r="BL422" i="5"/>
  <c r="BK422" i="5"/>
  <c r="BJ422" i="5"/>
  <c r="BI422" i="5"/>
  <c r="BH422" i="5"/>
  <c r="BG422" i="5"/>
  <c r="BF422" i="5"/>
  <c r="BE422" i="5"/>
  <c r="BD422" i="5"/>
  <c r="BC422" i="5"/>
  <c r="BB422" i="5"/>
  <c r="BA422" i="5"/>
  <c r="AZ422" i="5"/>
  <c r="AY422" i="5"/>
  <c r="AX422" i="5"/>
  <c r="AW422" i="5"/>
  <c r="AV422" i="5"/>
  <c r="AU422" i="5"/>
  <c r="AT422" i="5"/>
  <c r="AS422" i="5"/>
  <c r="AR422" i="5"/>
  <c r="AQ422" i="5"/>
  <c r="AP422" i="5"/>
  <c r="AO422" i="5"/>
  <c r="AN422" i="5"/>
  <c r="AM422" i="5"/>
  <c r="AL422" i="5"/>
  <c r="AK422" i="5"/>
  <c r="AJ422" i="5"/>
  <c r="AI422" i="5"/>
  <c r="AH422" i="5"/>
  <c r="AG422" i="5"/>
  <c r="AF422" i="5"/>
  <c r="AE422" i="5"/>
  <c r="AD422" i="5"/>
  <c r="AC422" i="5"/>
  <c r="AB422" i="5"/>
  <c r="AA422" i="5"/>
  <c r="Z422" i="5"/>
  <c r="Y422" i="5"/>
  <c r="X422" i="5"/>
  <c r="W422" i="5"/>
  <c r="V422" i="5"/>
  <c r="U422" i="5"/>
  <c r="T422" i="5"/>
  <c r="S422" i="5"/>
  <c r="R422" i="5"/>
  <c r="Q422" i="5"/>
  <c r="P422" i="5"/>
  <c r="O422" i="5"/>
  <c r="N422" i="5"/>
  <c r="M422" i="5"/>
  <c r="L422" i="5"/>
  <c r="K422" i="5"/>
  <c r="J422" i="5"/>
  <c r="I422" i="5"/>
  <c r="H422" i="5"/>
  <c r="G422" i="5"/>
  <c r="BX421" i="5"/>
  <c r="BW421" i="5"/>
  <c r="BV421" i="5"/>
  <c r="BU421" i="5"/>
  <c r="BS421" i="5"/>
  <c r="BR421" i="5"/>
  <c r="BQ421" i="5"/>
  <c r="BP421" i="5"/>
  <c r="BO421" i="5"/>
  <c r="BN421" i="5"/>
  <c r="BM421" i="5"/>
  <c r="BL421" i="5"/>
  <c r="BK421" i="5"/>
  <c r="BJ421" i="5"/>
  <c r="BI421" i="5"/>
  <c r="BH421" i="5"/>
  <c r="BG421" i="5"/>
  <c r="BF421" i="5"/>
  <c r="BE421" i="5"/>
  <c r="BD421" i="5"/>
  <c r="BC421" i="5"/>
  <c r="BB421" i="5"/>
  <c r="BA421" i="5"/>
  <c r="AZ421" i="5"/>
  <c r="AY421" i="5"/>
  <c r="AX421" i="5"/>
  <c r="AW421" i="5"/>
  <c r="AV421" i="5"/>
  <c r="AU421" i="5"/>
  <c r="AT421" i="5"/>
  <c r="AS421" i="5"/>
  <c r="AR421" i="5"/>
  <c r="AQ421" i="5"/>
  <c r="AP421" i="5"/>
  <c r="AO421" i="5"/>
  <c r="AN421" i="5"/>
  <c r="AM421" i="5"/>
  <c r="AL421" i="5"/>
  <c r="AK421" i="5"/>
  <c r="AJ421" i="5"/>
  <c r="AI421" i="5"/>
  <c r="AH421" i="5"/>
  <c r="AG421" i="5"/>
  <c r="AF421" i="5"/>
  <c r="AE421" i="5"/>
  <c r="AD421" i="5"/>
  <c r="AC421" i="5"/>
  <c r="AB421" i="5"/>
  <c r="AA421" i="5"/>
  <c r="Z421" i="5"/>
  <c r="Y421" i="5"/>
  <c r="X421" i="5"/>
  <c r="W421" i="5"/>
  <c r="V421" i="5"/>
  <c r="U421" i="5"/>
  <c r="T421" i="5"/>
  <c r="S421" i="5"/>
  <c r="R421" i="5"/>
  <c r="Q421" i="5"/>
  <c r="P421" i="5"/>
  <c r="O421" i="5"/>
  <c r="N421" i="5"/>
  <c r="M421" i="5"/>
  <c r="L421" i="5"/>
  <c r="K421" i="5"/>
  <c r="J421" i="5"/>
  <c r="I421" i="5"/>
  <c r="H421" i="5"/>
  <c r="G421" i="5"/>
  <c r="BX420" i="5"/>
  <c r="BW420" i="5"/>
  <c r="BV420" i="5"/>
  <c r="BU420" i="5"/>
  <c r="BS420" i="5"/>
  <c r="BR420" i="5"/>
  <c r="BQ420" i="5"/>
  <c r="BP420" i="5"/>
  <c r="BN420" i="5"/>
  <c r="BM420" i="5"/>
  <c r="BL420" i="5"/>
  <c r="BK420" i="5"/>
  <c r="BI420" i="5"/>
  <c r="BH420" i="5"/>
  <c r="BG420" i="5"/>
  <c r="BF420" i="5"/>
  <c r="BD420" i="5"/>
  <c r="BC420" i="5"/>
  <c r="BB420" i="5"/>
  <c r="BA420" i="5"/>
  <c r="AY420" i="5"/>
  <c r="AX420" i="5"/>
  <c r="AW420" i="5"/>
  <c r="AV420" i="5"/>
  <c r="AT420" i="5"/>
  <c r="AS420" i="5"/>
  <c r="AR420" i="5"/>
  <c r="AQ420" i="5"/>
  <c r="AO420" i="5"/>
  <c r="AN420" i="5"/>
  <c r="AM420" i="5"/>
  <c r="AL420" i="5"/>
  <c r="AJ420" i="5"/>
  <c r="AI420" i="5"/>
  <c r="AH420" i="5"/>
  <c r="AG420" i="5"/>
  <c r="AE420" i="5"/>
  <c r="AD420" i="5"/>
  <c r="AC420" i="5"/>
  <c r="AB420" i="5"/>
  <c r="Z420" i="5"/>
  <c r="Y420" i="5"/>
  <c r="X420" i="5"/>
  <c r="W420" i="5"/>
  <c r="U420" i="5"/>
  <c r="T420" i="5"/>
  <c r="S420" i="5"/>
  <c r="R420" i="5"/>
  <c r="P420" i="5"/>
  <c r="O420" i="5"/>
  <c r="N420" i="5"/>
  <c r="M420" i="5"/>
  <c r="K420" i="5"/>
  <c r="J420" i="5"/>
  <c r="I420" i="5"/>
  <c r="H420" i="5"/>
  <c r="CA419" i="5"/>
  <c r="BZ419" i="5"/>
  <c r="BX419" i="5"/>
  <c r="BW419" i="5"/>
  <c r="BV419" i="5"/>
  <c r="BU419" i="5"/>
  <c r="BT419" i="5"/>
  <c r="BS419" i="5"/>
  <c r="BR419" i="5"/>
  <c r="BQ419" i="5"/>
  <c r="BP419" i="5"/>
  <c r="BO419" i="5"/>
  <c r="BN419" i="5"/>
  <c r="BM419" i="5"/>
  <c r="BL419" i="5"/>
  <c r="BK419" i="5"/>
  <c r="BJ419" i="5"/>
  <c r="BI419" i="5"/>
  <c r="BH419" i="5"/>
  <c r="BG419" i="5"/>
  <c r="BF419" i="5"/>
  <c r="BE419" i="5"/>
  <c r="BD419" i="5"/>
  <c r="BC419" i="5"/>
  <c r="BB419" i="5"/>
  <c r="BA419" i="5"/>
  <c r="AZ419" i="5"/>
  <c r="AY419" i="5"/>
  <c r="AX419" i="5"/>
  <c r="AW419" i="5"/>
  <c r="AV419" i="5"/>
  <c r="AU419" i="5"/>
  <c r="AT419" i="5"/>
  <c r="AS419" i="5"/>
  <c r="AR419" i="5"/>
  <c r="AQ419" i="5"/>
  <c r="AP419" i="5"/>
  <c r="AO419" i="5"/>
  <c r="AN419" i="5"/>
  <c r="AM419" i="5"/>
  <c r="AL419" i="5"/>
  <c r="AK419" i="5"/>
  <c r="AJ419" i="5"/>
  <c r="AI419" i="5"/>
  <c r="AH419" i="5"/>
  <c r="AG419" i="5"/>
  <c r="AF419" i="5"/>
  <c r="AE419" i="5"/>
  <c r="AD419" i="5"/>
  <c r="AC419" i="5"/>
  <c r="AB419" i="5"/>
  <c r="AA419" i="5"/>
  <c r="Z419" i="5"/>
  <c r="Y419" i="5"/>
  <c r="X419" i="5"/>
  <c r="W419" i="5"/>
  <c r="V419" i="5"/>
  <c r="U419" i="5"/>
  <c r="T419" i="5"/>
  <c r="S419" i="5"/>
  <c r="R419" i="5"/>
  <c r="Q419" i="5"/>
  <c r="P419" i="5"/>
  <c r="O419" i="5"/>
  <c r="N419" i="5"/>
  <c r="M419" i="5"/>
  <c r="L419" i="5"/>
  <c r="K419" i="5"/>
  <c r="J419" i="5"/>
  <c r="I419" i="5"/>
  <c r="H419" i="5"/>
  <c r="G419" i="5"/>
  <c r="BX418" i="5"/>
  <c r="BW418" i="5"/>
  <c r="BV418" i="5"/>
  <c r="BU418" i="5"/>
  <c r="BS418" i="5"/>
  <c r="BR418" i="5"/>
  <c r="BQ418" i="5"/>
  <c r="BP418" i="5"/>
  <c r="BO418" i="5"/>
  <c r="BN418" i="5"/>
  <c r="BM418" i="5"/>
  <c r="BL418" i="5"/>
  <c r="BK418" i="5"/>
  <c r="BJ418" i="5"/>
  <c r="BI418" i="5"/>
  <c r="BH418" i="5"/>
  <c r="BG418" i="5"/>
  <c r="BF418" i="5"/>
  <c r="BE418" i="5"/>
  <c r="BD418" i="5"/>
  <c r="BC418" i="5"/>
  <c r="BB418" i="5"/>
  <c r="BA418" i="5"/>
  <c r="AZ418" i="5"/>
  <c r="AY418" i="5"/>
  <c r="AX418" i="5"/>
  <c r="AW418" i="5"/>
  <c r="AV418" i="5"/>
  <c r="AU418" i="5"/>
  <c r="AT418" i="5"/>
  <c r="AS418" i="5"/>
  <c r="AR418" i="5"/>
  <c r="AQ418" i="5"/>
  <c r="AP418" i="5"/>
  <c r="AO418" i="5"/>
  <c r="AN418" i="5"/>
  <c r="AM418" i="5"/>
  <c r="AL418" i="5"/>
  <c r="AK418" i="5"/>
  <c r="AJ418" i="5"/>
  <c r="AI418" i="5"/>
  <c r="AH418" i="5"/>
  <c r="AG418" i="5"/>
  <c r="AF418" i="5"/>
  <c r="AE418" i="5"/>
  <c r="AD418" i="5"/>
  <c r="AC418" i="5"/>
  <c r="AB418" i="5"/>
  <c r="AA418" i="5"/>
  <c r="Z418" i="5"/>
  <c r="Y418" i="5"/>
  <c r="X418" i="5"/>
  <c r="W418" i="5"/>
  <c r="V418" i="5"/>
  <c r="U418" i="5"/>
  <c r="T418" i="5"/>
  <c r="S418" i="5"/>
  <c r="R418" i="5"/>
  <c r="Q418" i="5"/>
  <c r="P418" i="5"/>
  <c r="O418" i="5"/>
  <c r="N418" i="5"/>
  <c r="M418" i="5"/>
  <c r="L418" i="5"/>
  <c r="K418" i="5"/>
  <c r="J418" i="5"/>
  <c r="I418" i="5"/>
  <c r="H418" i="5"/>
  <c r="G418" i="5"/>
  <c r="BX417" i="5"/>
  <c r="BW417" i="5"/>
  <c r="BV417" i="5"/>
  <c r="BU417" i="5"/>
  <c r="BS417" i="5"/>
  <c r="BR417" i="5"/>
  <c r="BQ417" i="5"/>
  <c r="BP417" i="5"/>
  <c r="BN417" i="5"/>
  <c r="BM417" i="5"/>
  <c r="BL417" i="5"/>
  <c r="BK417" i="5"/>
  <c r="BI417" i="5"/>
  <c r="BH417" i="5"/>
  <c r="BG417" i="5"/>
  <c r="BF417" i="5"/>
  <c r="BD417" i="5"/>
  <c r="BC417" i="5"/>
  <c r="BB417" i="5"/>
  <c r="BA417" i="5"/>
  <c r="AY417" i="5"/>
  <c r="AX417" i="5"/>
  <c r="AW417" i="5"/>
  <c r="AV417" i="5"/>
  <c r="AT417" i="5"/>
  <c r="AS417" i="5"/>
  <c r="AR417" i="5"/>
  <c r="AQ417" i="5"/>
  <c r="AO417" i="5"/>
  <c r="AN417" i="5"/>
  <c r="AM417" i="5"/>
  <c r="AL417" i="5"/>
  <c r="AJ417" i="5"/>
  <c r="AI417" i="5"/>
  <c r="AH417" i="5"/>
  <c r="AG417" i="5"/>
  <c r="AE417" i="5"/>
  <c r="AD417" i="5"/>
  <c r="AC417" i="5"/>
  <c r="AB417" i="5"/>
  <c r="Z417" i="5"/>
  <c r="Y417" i="5"/>
  <c r="X417" i="5"/>
  <c r="W417" i="5"/>
  <c r="U417" i="5"/>
  <c r="T417" i="5"/>
  <c r="S417" i="5"/>
  <c r="R417" i="5"/>
  <c r="P417" i="5"/>
  <c r="O417" i="5"/>
  <c r="N417" i="5"/>
  <c r="M417" i="5"/>
  <c r="K417" i="5"/>
  <c r="J417" i="5"/>
  <c r="I417" i="5"/>
  <c r="H417" i="5"/>
  <c r="CA416" i="5"/>
  <c r="BZ416" i="5"/>
  <c r="BX416" i="5"/>
  <c r="BW416" i="5"/>
  <c r="BV416" i="5"/>
  <c r="BU416" i="5"/>
  <c r="BT416" i="5"/>
  <c r="BS416" i="5"/>
  <c r="BR416" i="5"/>
  <c r="BQ416" i="5"/>
  <c r="BP416" i="5"/>
  <c r="BO416" i="5"/>
  <c r="BN416" i="5"/>
  <c r="BM416" i="5"/>
  <c r="BL416" i="5"/>
  <c r="BK416" i="5"/>
  <c r="BJ416" i="5"/>
  <c r="BI416" i="5"/>
  <c r="BH416" i="5"/>
  <c r="BG416" i="5"/>
  <c r="BF416" i="5"/>
  <c r="BE416" i="5"/>
  <c r="BD416" i="5"/>
  <c r="BC416" i="5"/>
  <c r="BB416" i="5"/>
  <c r="BA416" i="5"/>
  <c r="AZ416" i="5"/>
  <c r="AY416" i="5"/>
  <c r="AX416" i="5"/>
  <c r="AW416" i="5"/>
  <c r="AV416" i="5"/>
  <c r="AU416" i="5"/>
  <c r="AT416" i="5"/>
  <c r="AS416" i="5"/>
  <c r="AR416" i="5"/>
  <c r="AQ416" i="5"/>
  <c r="AP416" i="5"/>
  <c r="AO416" i="5"/>
  <c r="AN416" i="5"/>
  <c r="AM416" i="5"/>
  <c r="AL416" i="5"/>
  <c r="AK416" i="5"/>
  <c r="AJ416" i="5"/>
  <c r="AI416" i="5"/>
  <c r="AH416" i="5"/>
  <c r="AG416" i="5"/>
  <c r="AF416" i="5"/>
  <c r="AE416" i="5"/>
  <c r="AD416" i="5"/>
  <c r="AC416" i="5"/>
  <c r="AB416" i="5"/>
  <c r="AA416" i="5"/>
  <c r="Z416" i="5"/>
  <c r="Y416" i="5"/>
  <c r="X416" i="5"/>
  <c r="W416" i="5"/>
  <c r="V416" i="5"/>
  <c r="U416" i="5"/>
  <c r="T416" i="5"/>
  <c r="S416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BX415" i="5"/>
  <c r="BW415" i="5"/>
  <c r="BV415" i="5"/>
  <c r="BU415" i="5"/>
  <c r="BS415" i="5"/>
  <c r="BR415" i="5"/>
  <c r="BQ415" i="5"/>
  <c r="BP415" i="5"/>
  <c r="BN415" i="5"/>
  <c r="BM415" i="5"/>
  <c r="BL415" i="5"/>
  <c r="BK415" i="5"/>
  <c r="BI415" i="5"/>
  <c r="BH415" i="5"/>
  <c r="BG415" i="5"/>
  <c r="BF415" i="5"/>
  <c r="BD415" i="5"/>
  <c r="BC415" i="5"/>
  <c r="BB415" i="5"/>
  <c r="BA415" i="5"/>
  <c r="AY415" i="5"/>
  <c r="AX415" i="5"/>
  <c r="AW415" i="5"/>
  <c r="AV415" i="5"/>
  <c r="AT415" i="5"/>
  <c r="AS415" i="5"/>
  <c r="AR415" i="5"/>
  <c r="AQ415" i="5"/>
  <c r="AO415" i="5"/>
  <c r="AN415" i="5"/>
  <c r="AM415" i="5"/>
  <c r="AL415" i="5"/>
  <c r="AJ415" i="5"/>
  <c r="AI415" i="5"/>
  <c r="AH415" i="5"/>
  <c r="AG415" i="5"/>
  <c r="AE415" i="5"/>
  <c r="AD415" i="5"/>
  <c r="AC415" i="5"/>
  <c r="AB415" i="5"/>
  <c r="Z415" i="5"/>
  <c r="Y415" i="5"/>
  <c r="X415" i="5"/>
  <c r="W415" i="5"/>
  <c r="U415" i="5"/>
  <c r="T415" i="5"/>
  <c r="S415" i="5"/>
  <c r="R415" i="5"/>
  <c r="P415" i="5"/>
  <c r="O415" i="5"/>
  <c r="N415" i="5"/>
  <c r="M415" i="5"/>
  <c r="K415" i="5"/>
  <c r="J415" i="5"/>
  <c r="I415" i="5"/>
  <c r="H415" i="5"/>
  <c r="BX414" i="5"/>
  <c r="BW414" i="5"/>
  <c r="BV414" i="5"/>
  <c r="BU414" i="5"/>
  <c r="BS414" i="5"/>
  <c r="BR414" i="5"/>
  <c r="BQ414" i="5"/>
  <c r="BP414" i="5"/>
  <c r="BN414" i="5"/>
  <c r="BM414" i="5"/>
  <c r="BL414" i="5"/>
  <c r="BK414" i="5"/>
  <c r="BI414" i="5"/>
  <c r="BH414" i="5"/>
  <c r="BG414" i="5"/>
  <c r="BF414" i="5"/>
  <c r="BD414" i="5"/>
  <c r="BC414" i="5"/>
  <c r="BB414" i="5"/>
  <c r="BA414" i="5"/>
  <c r="AY414" i="5"/>
  <c r="AX414" i="5"/>
  <c r="AW414" i="5"/>
  <c r="AV414" i="5"/>
  <c r="AT414" i="5"/>
  <c r="AS414" i="5"/>
  <c r="AR414" i="5"/>
  <c r="AQ414" i="5"/>
  <c r="AO414" i="5"/>
  <c r="AN414" i="5"/>
  <c r="AM414" i="5"/>
  <c r="AL414" i="5"/>
  <c r="AJ414" i="5"/>
  <c r="AI414" i="5"/>
  <c r="AH414" i="5"/>
  <c r="AG414" i="5"/>
  <c r="AE414" i="5"/>
  <c r="AD414" i="5"/>
  <c r="AC414" i="5"/>
  <c r="AB414" i="5"/>
  <c r="Z414" i="5"/>
  <c r="Y414" i="5"/>
  <c r="X414" i="5"/>
  <c r="W414" i="5"/>
  <c r="U414" i="5"/>
  <c r="T414" i="5"/>
  <c r="S414" i="5"/>
  <c r="R414" i="5"/>
  <c r="P414" i="5"/>
  <c r="O414" i="5"/>
  <c r="N414" i="5"/>
  <c r="M414" i="5"/>
  <c r="K414" i="5"/>
  <c r="J414" i="5"/>
  <c r="I414" i="5"/>
  <c r="H414" i="5"/>
  <c r="BX413" i="5"/>
  <c r="BW413" i="5"/>
  <c r="BV413" i="5"/>
  <c r="BU413" i="5"/>
  <c r="BS413" i="5"/>
  <c r="BR413" i="5"/>
  <c r="BQ413" i="5"/>
  <c r="BP413" i="5"/>
  <c r="BN413" i="5"/>
  <c r="BM413" i="5"/>
  <c r="BL413" i="5"/>
  <c r="BK413" i="5"/>
  <c r="BI413" i="5"/>
  <c r="BH413" i="5"/>
  <c r="BG413" i="5"/>
  <c r="BF413" i="5"/>
  <c r="BD413" i="5"/>
  <c r="BC413" i="5"/>
  <c r="BB413" i="5"/>
  <c r="BA413" i="5"/>
  <c r="AY413" i="5"/>
  <c r="AX413" i="5"/>
  <c r="AW413" i="5"/>
  <c r="AV413" i="5"/>
  <c r="AT413" i="5"/>
  <c r="AS413" i="5"/>
  <c r="AR413" i="5"/>
  <c r="AQ413" i="5"/>
  <c r="AO413" i="5"/>
  <c r="AN413" i="5"/>
  <c r="AM413" i="5"/>
  <c r="AL413" i="5"/>
  <c r="AJ413" i="5"/>
  <c r="AI413" i="5"/>
  <c r="AH413" i="5"/>
  <c r="AG413" i="5"/>
  <c r="AE413" i="5"/>
  <c r="AD413" i="5"/>
  <c r="AC413" i="5"/>
  <c r="AB413" i="5"/>
  <c r="Z413" i="5"/>
  <c r="Y413" i="5"/>
  <c r="X413" i="5"/>
  <c r="W413" i="5"/>
  <c r="U413" i="5"/>
  <c r="T413" i="5"/>
  <c r="S413" i="5"/>
  <c r="R413" i="5"/>
  <c r="P413" i="5"/>
  <c r="O413" i="5"/>
  <c r="N413" i="5"/>
  <c r="M413" i="5"/>
  <c r="K413" i="5"/>
  <c r="J413" i="5"/>
  <c r="I413" i="5"/>
  <c r="H413" i="5"/>
  <c r="BX412" i="5"/>
  <c r="BW412" i="5"/>
  <c r="BV412" i="5"/>
  <c r="BU412" i="5"/>
  <c r="BS412" i="5"/>
  <c r="BR412" i="5"/>
  <c r="BQ412" i="5"/>
  <c r="BP412" i="5"/>
  <c r="BN412" i="5"/>
  <c r="BM412" i="5"/>
  <c r="BL412" i="5"/>
  <c r="BK412" i="5"/>
  <c r="BI412" i="5"/>
  <c r="BH412" i="5"/>
  <c r="BG412" i="5"/>
  <c r="BF412" i="5"/>
  <c r="BD412" i="5"/>
  <c r="BC412" i="5"/>
  <c r="BB412" i="5"/>
  <c r="BA412" i="5"/>
  <c r="AY412" i="5"/>
  <c r="AX412" i="5"/>
  <c r="AW412" i="5"/>
  <c r="AV412" i="5"/>
  <c r="AT412" i="5"/>
  <c r="AS412" i="5"/>
  <c r="AR412" i="5"/>
  <c r="AQ412" i="5"/>
  <c r="AO412" i="5"/>
  <c r="AN412" i="5"/>
  <c r="AM412" i="5"/>
  <c r="AL412" i="5"/>
  <c r="AJ412" i="5"/>
  <c r="AI412" i="5"/>
  <c r="AH412" i="5"/>
  <c r="AG412" i="5"/>
  <c r="AE412" i="5"/>
  <c r="AD412" i="5"/>
  <c r="AC412" i="5"/>
  <c r="AB412" i="5"/>
  <c r="Z412" i="5"/>
  <c r="Y412" i="5"/>
  <c r="X412" i="5"/>
  <c r="W412" i="5"/>
  <c r="U412" i="5"/>
  <c r="T412" i="5"/>
  <c r="S412" i="5"/>
  <c r="R412" i="5"/>
  <c r="P412" i="5"/>
  <c r="O412" i="5"/>
  <c r="N412" i="5"/>
  <c r="M412" i="5"/>
  <c r="K412" i="5"/>
  <c r="J412" i="5"/>
  <c r="I412" i="5"/>
  <c r="H412" i="5"/>
  <c r="BX411" i="5"/>
  <c r="BW411" i="5"/>
  <c r="BV411" i="5"/>
  <c r="BU411" i="5"/>
  <c r="BS411" i="5"/>
  <c r="BR411" i="5"/>
  <c r="BQ411" i="5"/>
  <c r="BP411" i="5"/>
  <c r="BN411" i="5"/>
  <c r="BM411" i="5"/>
  <c r="BL411" i="5"/>
  <c r="BK411" i="5"/>
  <c r="BI411" i="5"/>
  <c r="BH411" i="5"/>
  <c r="BG411" i="5"/>
  <c r="BF411" i="5"/>
  <c r="BD411" i="5"/>
  <c r="BC411" i="5"/>
  <c r="BB411" i="5"/>
  <c r="BA411" i="5"/>
  <c r="AY411" i="5"/>
  <c r="AX411" i="5"/>
  <c r="AW411" i="5"/>
  <c r="AV411" i="5"/>
  <c r="AT411" i="5"/>
  <c r="AS411" i="5"/>
  <c r="AR411" i="5"/>
  <c r="AQ411" i="5"/>
  <c r="AO411" i="5"/>
  <c r="AN411" i="5"/>
  <c r="AM411" i="5"/>
  <c r="AL411" i="5"/>
  <c r="AJ411" i="5"/>
  <c r="AI411" i="5"/>
  <c r="AH411" i="5"/>
  <c r="AG411" i="5"/>
  <c r="AE411" i="5"/>
  <c r="AD411" i="5"/>
  <c r="AC411" i="5"/>
  <c r="AB411" i="5"/>
  <c r="Z411" i="5"/>
  <c r="Y411" i="5"/>
  <c r="X411" i="5"/>
  <c r="W411" i="5"/>
  <c r="U411" i="5"/>
  <c r="T411" i="5"/>
  <c r="S411" i="5"/>
  <c r="R411" i="5"/>
  <c r="P411" i="5"/>
  <c r="O411" i="5"/>
  <c r="N411" i="5"/>
  <c r="M411" i="5"/>
  <c r="K411" i="5"/>
  <c r="J411" i="5"/>
  <c r="I411" i="5"/>
  <c r="H411" i="5"/>
  <c r="CA410" i="5"/>
  <c r="BZ410" i="5"/>
  <c r="BX410" i="5"/>
  <c r="BW410" i="5"/>
  <c r="BV410" i="5"/>
  <c r="BU410" i="5"/>
  <c r="BT410" i="5"/>
  <c r="BS410" i="5"/>
  <c r="BR410" i="5"/>
  <c r="BQ410" i="5"/>
  <c r="BP410" i="5"/>
  <c r="BO410" i="5"/>
  <c r="BN410" i="5"/>
  <c r="BM410" i="5"/>
  <c r="BL410" i="5"/>
  <c r="BK410" i="5"/>
  <c r="BJ410" i="5"/>
  <c r="BI410" i="5"/>
  <c r="BH410" i="5"/>
  <c r="BG410" i="5"/>
  <c r="BF410" i="5"/>
  <c r="BE410" i="5"/>
  <c r="BD410" i="5"/>
  <c r="BC410" i="5"/>
  <c r="BB410" i="5"/>
  <c r="BA410" i="5"/>
  <c r="AZ410" i="5"/>
  <c r="AY410" i="5"/>
  <c r="AX410" i="5"/>
  <c r="AW410" i="5"/>
  <c r="AV410" i="5"/>
  <c r="AU410" i="5"/>
  <c r="AT410" i="5"/>
  <c r="AS410" i="5"/>
  <c r="AR410" i="5"/>
  <c r="AQ410" i="5"/>
  <c r="AP410" i="5"/>
  <c r="AO410" i="5"/>
  <c r="AN410" i="5"/>
  <c r="AM410" i="5"/>
  <c r="AL410" i="5"/>
  <c r="AK410" i="5"/>
  <c r="AJ410" i="5"/>
  <c r="AI410" i="5"/>
  <c r="AH410" i="5"/>
  <c r="AG410" i="5"/>
  <c r="AF410" i="5"/>
  <c r="AE410" i="5"/>
  <c r="AD410" i="5"/>
  <c r="AC410" i="5"/>
  <c r="AB410" i="5"/>
  <c r="AA410" i="5"/>
  <c r="Z410" i="5"/>
  <c r="Y410" i="5"/>
  <c r="X410" i="5"/>
  <c r="W410" i="5"/>
  <c r="V410" i="5"/>
  <c r="U410" i="5"/>
  <c r="T410" i="5"/>
  <c r="S410" i="5"/>
  <c r="R410" i="5"/>
  <c r="Q410" i="5"/>
  <c r="P410" i="5"/>
  <c r="O410" i="5"/>
  <c r="N410" i="5"/>
  <c r="M410" i="5"/>
  <c r="L410" i="5"/>
  <c r="K410" i="5"/>
  <c r="J410" i="5"/>
  <c r="I410" i="5"/>
  <c r="H410" i="5"/>
  <c r="G410" i="5"/>
  <c r="CA409" i="5"/>
  <c r="BZ409" i="5"/>
  <c r="BX409" i="5"/>
  <c r="BW409" i="5"/>
  <c r="BV409" i="5"/>
  <c r="BU409" i="5"/>
  <c r="BT409" i="5"/>
  <c r="BS409" i="5"/>
  <c r="BR409" i="5"/>
  <c r="BQ409" i="5"/>
  <c r="BP409" i="5"/>
  <c r="BO409" i="5"/>
  <c r="BN409" i="5"/>
  <c r="BM409" i="5"/>
  <c r="BL409" i="5"/>
  <c r="BK409" i="5"/>
  <c r="BJ409" i="5"/>
  <c r="BI409" i="5"/>
  <c r="BH409" i="5"/>
  <c r="BG409" i="5"/>
  <c r="BF409" i="5"/>
  <c r="BE409" i="5"/>
  <c r="BD409" i="5"/>
  <c r="BC409" i="5"/>
  <c r="BB409" i="5"/>
  <c r="BA409" i="5"/>
  <c r="AZ409" i="5"/>
  <c r="AY409" i="5"/>
  <c r="AX409" i="5"/>
  <c r="AW409" i="5"/>
  <c r="AV409" i="5"/>
  <c r="AU409" i="5"/>
  <c r="AT409" i="5"/>
  <c r="AS409" i="5"/>
  <c r="AR409" i="5"/>
  <c r="AQ409" i="5"/>
  <c r="AP409" i="5"/>
  <c r="AO409" i="5"/>
  <c r="AN409" i="5"/>
  <c r="AM409" i="5"/>
  <c r="AL409" i="5"/>
  <c r="AK409" i="5"/>
  <c r="AJ409" i="5"/>
  <c r="AI409" i="5"/>
  <c r="AH409" i="5"/>
  <c r="AG409" i="5"/>
  <c r="AF409" i="5"/>
  <c r="AE409" i="5"/>
  <c r="AD409" i="5"/>
  <c r="AC409" i="5"/>
  <c r="AB409" i="5"/>
  <c r="AA409" i="5"/>
  <c r="Z409" i="5"/>
  <c r="Y409" i="5"/>
  <c r="X409" i="5"/>
  <c r="W409" i="5"/>
  <c r="V409" i="5"/>
  <c r="U409" i="5"/>
  <c r="T409" i="5"/>
  <c r="S409" i="5"/>
  <c r="R409" i="5"/>
  <c r="Q409" i="5"/>
  <c r="P409" i="5"/>
  <c r="O409" i="5"/>
  <c r="N409" i="5"/>
  <c r="M409" i="5"/>
  <c r="L409" i="5"/>
  <c r="K409" i="5"/>
  <c r="J409" i="5"/>
  <c r="I409" i="5"/>
  <c r="H409" i="5"/>
  <c r="G409" i="5"/>
  <c r="BX408" i="5"/>
  <c r="BW408" i="5"/>
  <c r="BV408" i="5"/>
  <c r="BU408" i="5"/>
  <c r="BS408" i="5"/>
  <c r="BR408" i="5"/>
  <c r="BQ408" i="5"/>
  <c r="BP408" i="5"/>
  <c r="BN408" i="5"/>
  <c r="BM408" i="5"/>
  <c r="BL408" i="5"/>
  <c r="BK408" i="5"/>
  <c r="BI408" i="5"/>
  <c r="BH408" i="5"/>
  <c r="BG408" i="5"/>
  <c r="BF408" i="5"/>
  <c r="BD408" i="5"/>
  <c r="BC408" i="5"/>
  <c r="BB408" i="5"/>
  <c r="BA408" i="5"/>
  <c r="AY408" i="5"/>
  <c r="AX408" i="5"/>
  <c r="AW408" i="5"/>
  <c r="AV408" i="5"/>
  <c r="AT408" i="5"/>
  <c r="AS408" i="5"/>
  <c r="AR408" i="5"/>
  <c r="AQ408" i="5"/>
  <c r="AO408" i="5"/>
  <c r="AN408" i="5"/>
  <c r="AM408" i="5"/>
  <c r="AL408" i="5"/>
  <c r="AJ408" i="5"/>
  <c r="AI408" i="5"/>
  <c r="AH408" i="5"/>
  <c r="AG408" i="5"/>
  <c r="AE408" i="5"/>
  <c r="AD408" i="5"/>
  <c r="AC408" i="5"/>
  <c r="AB408" i="5"/>
  <c r="Z408" i="5"/>
  <c r="Y408" i="5"/>
  <c r="X408" i="5"/>
  <c r="W408" i="5"/>
  <c r="U408" i="5"/>
  <c r="T408" i="5"/>
  <c r="S408" i="5"/>
  <c r="R408" i="5"/>
  <c r="P408" i="5"/>
  <c r="O408" i="5"/>
  <c r="N408" i="5"/>
  <c r="M408" i="5"/>
  <c r="K408" i="5"/>
  <c r="J408" i="5"/>
  <c r="I408" i="5"/>
  <c r="H408" i="5"/>
  <c r="BX407" i="5"/>
  <c r="BW407" i="5"/>
  <c r="BV407" i="5"/>
  <c r="BU407" i="5"/>
  <c r="BS407" i="5"/>
  <c r="BR407" i="5"/>
  <c r="BQ407" i="5"/>
  <c r="BP407" i="5"/>
  <c r="BN407" i="5"/>
  <c r="BM407" i="5"/>
  <c r="BL407" i="5"/>
  <c r="BK407" i="5"/>
  <c r="BI407" i="5"/>
  <c r="BH407" i="5"/>
  <c r="BG407" i="5"/>
  <c r="BF407" i="5"/>
  <c r="BD407" i="5"/>
  <c r="BC407" i="5"/>
  <c r="BB407" i="5"/>
  <c r="BA407" i="5"/>
  <c r="AY407" i="5"/>
  <c r="AX407" i="5"/>
  <c r="AW407" i="5"/>
  <c r="AV407" i="5"/>
  <c r="AT407" i="5"/>
  <c r="AS407" i="5"/>
  <c r="AR407" i="5"/>
  <c r="AQ407" i="5"/>
  <c r="AO407" i="5"/>
  <c r="AN407" i="5"/>
  <c r="AM407" i="5"/>
  <c r="AL407" i="5"/>
  <c r="AJ407" i="5"/>
  <c r="AI407" i="5"/>
  <c r="AH407" i="5"/>
  <c r="AG407" i="5"/>
  <c r="AE407" i="5"/>
  <c r="AD407" i="5"/>
  <c r="AC407" i="5"/>
  <c r="AB407" i="5"/>
  <c r="Z407" i="5"/>
  <c r="Y407" i="5"/>
  <c r="X407" i="5"/>
  <c r="W407" i="5"/>
  <c r="U407" i="5"/>
  <c r="T407" i="5"/>
  <c r="S407" i="5"/>
  <c r="R407" i="5"/>
  <c r="P407" i="5"/>
  <c r="O407" i="5"/>
  <c r="N407" i="5"/>
  <c r="M407" i="5"/>
  <c r="K407" i="5"/>
  <c r="J407" i="5"/>
  <c r="I407" i="5"/>
  <c r="H407" i="5"/>
  <c r="BX406" i="5"/>
  <c r="BW406" i="5"/>
  <c r="BV406" i="5"/>
  <c r="BU406" i="5"/>
  <c r="BS406" i="5"/>
  <c r="BR406" i="5"/>
  <c r="BQ406" i="5"/>
  <c r="BP406" i="5"/>
  <c r="BN406" i="5"/>
  <c r="BM406" i="5"/>
  <c r="BL406" i="5"/>
  <c r="BK406" i="5"/>
  <c r="BI406" i="5"/>
  <c r="BH406" i="5"/>
  <c r="BG406" i="5"/>
  <c r="BF406" i="5"/>
  <c r="BD406" i="5"/>
  <c r="BC406" i="5"/>
  <c r="BB406" i="5"/>
  <c r="BA406" i="5"/>
  <c r="AY406" i="5"/>
  <c r="AX406" i="5"/>
  <c r="AW406" i="5"/>
  <c r="AV406" i="5"/>
  <c r="AT406" i="5"/>
  <c r="AS406" i="5"/>
  <c r="AR406" i="5"/>
  <c r="AQ406" i="5"/>
  <c r="AO406" i="5"/>
  <c r="AN406" i="5"/>
  <c r="AM406" i="5"/>
  <c r="AL406" i="5"/>
  <c r="AJ406" i="5"/>
  <c r="AI406" i="5"/>
  <c r="AH406" i="5"/>
  <c r="AG406" i="5"/>
  <c r="AE406" i="5"/>
  <c r="AD406" i="5"/>
  <c r="AC406" i="5"/>
  <c r="AB406" i="5"/>
  <c r="Z406" i="5"/>
  <c r="Y406" i="5"/>
  <c r="X406" i="5"/>
  <c r="W406" i="5"/>
  <c r="U406" i="5"/>
  <c r="T406" i="5"/>
  <c r="S406" i="5"/>
  <c r="R406" i="5"/>
  <c r="P406" i="5"/>
  <c r="O406" i="5"/>
  <c r="N406" i="5"/>
  <c r="M406" i="5"/>
  <c r="K406" i="5"/>
  <c r="J406" i="5"/>
  <c r="I406" i="5"/>
  <c r="H406" i="5"/>
  <c r="BX405" i="5"/>
  <c r="BW405" i="5"/>
  <c r="BV405" i="5"/>
  <c r="BU405" i="5"/>
  <c r="BS405" i="5"/>
  <c r="BR405" i="5"/>
  <c r="BQ405" i="5"/>
  <c r="BP405" i="5"/>
  <c r="BN405" i="5"/>
  <c r="BM405" i="5"/>
  <c r="BL405" i="5"/>
  <c r="BK405" i="5"/>
  <c r="BI405" i="5"/>
  <c r="BH405" i="5"/>
  <c r="BG405" i="5"/>
  <c r="BF405" i="5"/>
  <c r="BD405" i="5"/>
  <c r="BC405" i="5"/>
  <c r="BB405" i="5"/>
  <c r="BA405" i="5"/>
  <c r="AY405" i="5"/>
  <c r="AX405" i="5"/>
  <c r="AW405" i="5"/>
  <c r="AV405" i="5"/>
  <c r="AT405" i="5"/>
  <c r="AS405" i="5"/>
  <c r="AR405" i="5"/>
  <c r="AQ405" i="5"/>
  <c r="AO405" i="5"/>
  <c r="AN405" i="5"/>
  <c r="AM405" i="5"/>
  <c r="AL405" i="5"/>
  <c r="AJ405" i="5"/>
  <c r="AI405" i="5"/>
  <c r="AH405" i="5"/>
  <c r="AG405" i="5"/>
  <c r="AE405" i="5"/>
  <c r="AD405" i="5"/>
  <c r="AC405" i="5"/>
  <c r="AB405" i="5"/>
  <c r="Z405" i="5"/>
  <c r="Y405" i="5"/>
  <c r="X405" i="5"/>
  <c r="W405" i="5"/>
  <c r="U405" i="5"/>
  <c r="T405" i="5"/>
  <c r="S405" i="5"/>
  <c r="R405" i="5"/>
  <c r="P405" i="5"/>
  <c r="O405" i="5"/>
  <c r="N405" i="5"/>
  <c r="M405" i="5"/>
  <c r="K405" i="5"/>
  <c r="J405" i="5"/>
  <c r="I405" i="5"/>
  <c r="H405" i="5"/>
  <c r="EL397" i="5"/>
  <c r="BT397" i="5"/>
  <c r="BT396" i="5" s="1"/>
  <c r="EL396" i="5"/>
  <c r="EG396" i="5"/>
  <c r="EB396" i="5"/>
  <c r="DW396" i="5"/>
  <c r="DR396" i="5"/>
  <c r="DM396" i="5"/>
  <c r="DH396" i="5"/>
  <c r="DC396" i="5"/>
  <c r="CX396" i="5"/>
  <c r="CS396" i="5"/>
  <c r="CN396" i="5"/>
  <c r="CI396" i="5"/>
  <c r="CD396" i="5"/>
  <c r="BY396" i="5"/>
  <c r="BO396" i="5"/>
  <c r="BJ396" i="5"/>
  <c r="BE396" i="5"/>
  <c r="AZ396" i="5"/>
  <c r="AU396" i="5"/>
  <c r="AP396" i="5"/>
  <c r="AK396" i="5"/>
  <c r="AF396" i="5"/>
  <c r="AA396" i="5"/>
  <c r="V396" i="5"/>
  <c r="Q396" i="5"/>
  <c r="L396" i="5"/>
  <c r="G396" i="5"/>
  <c r="EL394" i="5"/>
  <c r="BT394" i="5"/>
  <c r="BT393" i="5" s="1"/>
  <c r="EG393" i="5"/>
  <c r="EB393" i="5"/>
  <c r="DW393" i="5"/>
  <c r="DR393" i="5"/>
  <c r="DM393" i="5"/>
  <c r="DH393" i="5"/>
  <c r="DC393" i="5"/>
  <c r="CX393" i="5"/>
  <c r="CS393" i="5"/>
  <c r="CN393" i="5"/>
  <c r="CI393" i="5"/>
  <c r="CD393" i="5"/>
  <c r="BY393" i="5"/>
  <c r="BO393" i="5"/>
  <c r="BJ393" i="5"/>
  <c r="BE393" i="5"/>
  <c r="AZ393" i="5"/>
  <c r="AU393" i="5"/>
  <c r="AP393" i="5"/>
  <c r="AK393" i="5"/>
  <c r="AF393" i="5"/>
  <c r="AA393" i="5"/>
  <c r="V393" i="5"/>
  <c r="Q393" i="5"/>
  <c r="L393" i="5"/>
  <c r="G393" i="5"/>
  <c r="EL391" i="5"/>
  <c r="BT391" i="5"/>
  <c r="EL390" i="5"/>
  <c r="EG390" i="5"/>
  <c r="EB390" i="5"/>
  <c r="DW390" i="5"/>
  <c r="DR390" i="5"/>
  <c r="DM390" i="5"/>
  <c r="DH390" i="5"/>
  <c r="DC390" i="5"/>
  <c r="CX390" i="5"/>
  <c r="CS390" i="5"/>
  <c r="CN390" i="5"/>
  <c r="CI390" i="5"/>
  <c r="CD390" i="5"/>
  <c r="BY390" i="5"/>
  <c r="BT390" i="5"/>
  <c r="BO390" i="5"/>
  <c r="BJ390" i="5"/>
  <c r="BE390" i="5"/>
  <c r="AZ390" i="5"/>
  <c r="AU390" i="5"/>
  <c r="AP390" i="5"/>
  <c r="AK390" i="5"/>
  <c r="AF390" i="5"/>
  <c r="AA390" i="5"/>
  <c r="V390" i="5"/>
  <c r="Q390" i="5"/>
  <c r="L390" i="5"/>
  <c r="G390" i="5"/>
  <c r="EL388" i="5"/>
  <c r="BT388" i="5"/>
  <c r="BT387" i="5" s="1"/>
  <c r="EG387" i="5"/>
  <c r="EB387" i="5"/>
  <c r="DW387" i="5"/>
  <c r="DR387" i="5"/>
  <c r="DM387" i="5"/>
  <c r="DH387" i="5"/>
  <c r="DC387" i="5"/>
  <c r="CX387" i="5"/>
  <c r="CS387" i="5"/>
  <c r="CN387" i="5"/>
  <c r="CI387" i="5"/>
  <c r="CD387" i="5"/>
  <c r="BY387" i="5"/>
  <c r="BO387" i="5"/>
  <c r="BJ387" i="5"/>
  <c r="BE387" i="5"/>
  <c r="AZ387" i="5"/>
  <c r="AU387" i="5"/>
  <c r="AP387" i="5"/>
  <c r="AK387" i="5"/>
  <c r="AF387" i="5"/>
  <c r="AA387" i="5"/>
  <c r="V387" i="5"/>
  <c r="Q387" i="5"/>
  <c r="L387" i="5"/>
  <c r="G387" i="5"/>
  <c r="EL385" i="5"/>
  <c r="BT385" i="5"/>
  <c r="EL384" i="5"/>
  <c r="EG384" i="5"/>
  <c r="EB384" i="5"/>
  <c r="DW384" i="5"/>
  <c r="DR384" i="5"/>
  <c r="DM384" i="5"/>
  <c r="DH384" i="5"/>
  <c r="DC384" i="5"/>
  <c r="CX384" i="5"/>
  <c r="CS384" i="5"/>
  <c r="CN384" i="5"/>
  <c r="CI384" i="5"/>
  <c r="CD384" i="5"/>
  <c r="BY384" i="5"/>
  <c r="BT384" i="5"/>
  <c r="BO384" i="5"/>
  <c r="BJ384" i="5"/>
  <c r="BE384" i="5"/>
  <c r="AZ384" i="5"/>
  <c r="AU384" i="5"/>
  <c r="AP384" i="5"/>
  <c r="AK384" i="5"/>
  <c r="AF384" i="5"/>
  <c r="AA384" i="5"/>
  <c r="V384" i="5"/>
  <c r="Q384" i="5"/>
  <c r="L384" i="5"/>
  <c r="G384" i="5"/>
  <c r="EL382" i="5"/>
  <c r="CA738" i="5" s="1"/>
  <c r="BT382" i="5"/>
  <c r="BT381" i="5" s="1"/>
  <c r="EG381" i="5"/>
  <c r="BO737" i="5" s="1"/>
  <c r="EB381" i="5"/>
  <c r="DW381" i="5"/>
  <c r="DR381" i="5"/>
  <c r="DM381" i="5"/>
  <c r="DH381" i="5"/>
  <c r="DC381" i="5"/>
  <c r="CX381" i="5"/>
  <c r="CS381" i="5"/>
  <c r="CN381" i="5"/>
  <c r="CI381" i="5"/>
  <c r="CD381" i="5"/>
  <c r="BY381" i="5"/>
  <c r="BO381" i="5"/>
  <c r="BJ381" i="5"/>
  <c r="BE381" i="5"/>
  <c r="BE737" i="5" s="1"/>
  <c r="AZ381" i="5"/>
  <c r="AZ737" i="5" s="1"/>
  <c r="AU381" i="5"/>
  <c r="AP381" i="5"/>
  <c r="AP737" i="5" s="1"/>
  <c r="AK381" i="5"/>
  <c r="AF381" i="5"/>
  <c r="AA381" i="5"/>
  <c r="AA737" i="5" s="1"/>
  <c r="V381" i="5"/>
  <c r="V737" i="5" s="1"/>
  <c r="Q381" i="5"/>
  <c r="L381" i="5"/>
  <c r="L737" i="5" s="1"/>
  <c r="G381" i="5"/>
  <c r="EL379" i="5"/>
  <c r="CA735" i="5" s="1"/>
  <c r="BT379" i="5"/>
  <c r="EL378" i="5"/>
  <c r="EG378" i="5"/>
  <c r="EB378" i="5"/>
  <c r="DW378" i="5"/>
  <c r="DR378" i="5"/>
  <c r="DM378" i="5"/>
  <c r="DH378" i="5"/>
  <c r="DC378" i="5"/>
  <c r="CX378" i="5"/>
  <c r="CS378" i="5"/>
  <c r="CN378" i="5"/>
  <c r="CI378" i="5"/>
  <c r="CD378" i="5"/>
  <c r="BY378" i="5"/>
  <c r="BO378" i="5"/>
  <c r="BJ378" i="5"/>
  <c r="BE378" i="5"/>
  <c r="BE734" i="5" s="1"/>
  <c r="AZ378" i="5"/>
  <c r="AZ734" i="5" s="1"/>
  <c r="AU378" i="5"/>
  <c r="AP378" i="5"/>
  <c r="AK378" i="5"/>
  <c r="AF378" i="5"/>
  <c r="AA378" i="5"/>
  <c r="AA734" i="5" s="1"/>
  <c r="V378" i="5"/>
  <c r="V734" i="5" s="1"/>
  <c r="Q378" i="5"/>
  <c r="L378" i="5"/>
  <c r="G378" i="5"/>
  <c r="EL376" i="5"/>
  <c r="CA732" i="5" s="1"/>
  <c r="BT376" i="5"/>
  <c r="BT375" i="5" s="1"/>
  <c r="EG375" i="5"/>
  <c r="EB375" i="5"/>
  <c r="DW375" i="5"/>
  <c r="DR375" i="5"/>
  <c r="DM375" i="5"/>
  <c r="DH375" i="5"/>
  <c r="DC375" i="5"/>
  <c r="CX375" i="5"/>
  <c r="CS375" i="5"/>
  <c r="CN375" i="5"/>
  <c r="CI375" i="5"/>
  <c r="CD375" i="5"/>
  <c r="BY375" i="5"/>
  <c r="BO375" i="5"/>
  <c r="BJ375" i="5"/>
  <c r="BE375" i="5"/>
  <c r="BE731" i="5" s="1"/>
  <c r="AZ375" i="5"/>
  <c r="AZ731" i="5" s="1"/>
  <c r="AU375" i="5"/>
  <c r="AP375" i="5"/>
  <c r="AK375" i="5"/>
  <c r="AF375" i="5"/>
  <c r="AA375" i="5"/>
  <c r="AA731" i="5" s="1"/>
  <c r="V375" i="5"/>
  <c r="V731" i="5" s="1"/>
  <c r="Q375" i="5"/>
  <c r="L375" i="5"/>
  <c r="G375" i="5"/>
  <c r="EL373" i="5"/>
  <c r="CA729" i="5" s="1"/>
  <c r="BT373" i="5"/>
  <c r="EL372" i="5"/>
  <c r="EG372" i="5"/>
  <c r="EB372" i="5"/>
  <c r="DW372" i="5"/>
  <c r="DR372" i="5"/>
  <c r="DM372" i="5"/>
  <c r="DH372" i="5"/>
  <c r="DC372" i="5"/>
  <c r="CX372" i="5"/>
  <c r="CS372" i="5"/>
  <c r="CN372" i="5"/>
  <c r="CI372" i="5"/>
  <c r="CD372" i="5"/>
  <c r="BY372" i="5"/>
  <c r="BO372" i="5"/>
  <c r="BJ372" i="5"/>
  <c r="BE372" i="5"/>
  <c r="BE728" i="5" s="1"/>
  <c r="AZ372" i="5"/>
  <c r="AZ728" i="5" s="1"/>
  <c r="AU372" i="5"/>
  <c r="AP372" i="5"/>
  <c r="AK372" i="5"/>
  <c r="AF372" i="5"/>
  <c r="AA372" i="5"/>
  <c r="AA728" i="5" s="1"/>
  <c r="V372" i="5"/>
  <c r="V728" i="5" s="1"/>
  <c r="Q372" i="5"/>
  <c r="L372" i="5"/>
  <c r="G372" i="5"/>
  <c r="EL370" i="5"/>
  <c r="CA726" i="5" s="1"/>
  <c r="BT370" i="5"/>
  <c r="BT369" i="5" s="1"/>
  <c r="EG369" i="5"/>
  <c r="EB369" i="5"/>
  <c r="DW369" i="5"/>
  <c r="DR369" i="5"/>
  <c r="DM369" i="5"/>
  <c r="DH369" i="5"/>
  <c r="DC369" i="5"/>
  <c r="CX369" i="5"/>
  <c r="CS369" i="5"/>
  <c r="CN369" i="5"/>
  <c r="CI369" i="5"/>
  <c r="CD369" i="5"/>
  <c r="BY369" i="5"/>
  <c r="BO369" i="5"/>
  <c r="BJ369" i="5"/>
  <c r="BE369" i="5"/>
  <c r="BE725" i="5" s="1"/>
  <c r="AZ369" i="5"/>
  <c r="AZ725" i="5" s="1"/>
  <c r="AU369" i="5"/>
  <c r="AP369" i="5"/>
  <c r="AK369" i="5"/>
  <c r="AF369" i="5"/>
  <c r="AA369" i="5"/>
  <c r="AA725" i="5" s="1"/>
  <c r="V369" i="5"/>
  <c r="V725" i="5" s="1"/>
  <c r="Q369" i="5"/>
  <c r="L369" i="5"/>
  <c r="G369" i="5"/>
  <c r="EL367" i="5"/>
  <c r="CA723" i="5" s="1"/>
  <c r="BT367" i="5"/>
  <c r="EL366" i="5"/>
  <c r="EG366" i="5"/>
  <c r="EB366" i="5"/>
  <c r="DW366" i="5"/>
  <c r="DR366" i="5"/>
  <c r="DM366" i="5"/>
  <c r="DH366" i="5"/>
  <c r="DC366" i="5"/>
  <c r="CX366" i="5"/>
  <c r="CS366" i="5"/>
  <c r="CN366" i="5"/>
  <c r="CI366" i="5"/>
  <c r="CD366" i="5"/>
  <c r="BY366" i="5"/>
  <c r="BO366" i="5"/>
  <c r="BJ366" i="5"/>
  <c r="BE366" i="5"/>
  <c r="BE722" i="5" s="1"/>
  <c r="AZ366" i="5"/>
  <c r="AZ722" i="5" s="1"/>
  <c r="AU366" i="5"/>
  <c r="AP366" i="5"/>
  <c r="AK366" i="5"/>
  <c r="AF366" i="5"/>
  <c r="AA366" i="5"/>
  <c r="AA722" i="5" s="1"/>
  <c r="V366" i="5"/>
  <c r="V722" i="5" s="1"/>
  <c r="Q366" i="5"/>
  <c r="L366" i="5"/>
  <c r="G366" i="5"/>
  <c r="EL364" i="5"/>
  <c r="CA720" i="5" s="1"/>
  <c r="BT364" i="5"/>
  <c r="BT363" i="5" s="1"/>
  <c r="EG363" i="5"/>
  <c r="EB363" i="5"/>
  <c r="DW363" i="5"/>
  <c r="DR363" i="5"/>
  <c r="DM363" i="5"/>
  <c r="DH363" i="5"/>
  <c r="DC363" i="5"/>
  <c r="CX363" i="5"/>
  <c r="CS363" i="5"/>
  <c r="CN363" i="5"/>
  <c r="CI363" i="5"/>
  <c r="CD363" i="5"/>
  <c r="BY363" i="5"/>
  <c r="BO363" i="5"/>
  <c r="BJ363" i="5"/>
  <c r="BE363" i="5"/>
  <c r="BE719" i="5" s="1"/>
  <c r="AZ363" i="5"/>
  <c r="AZ719" i="5" s="1"/>
  <c r="AU363" i="5"/>
  <c r="AP363" i="5"/>
  <c r="AK363" i="5"/>
  <c r="AF363" i="5"/>
  <c r="AA363" i="5"/>
  <c r="AA719" i="5" s="1"/>
  <c r="V363" i="5"/>
  <c r="V719" i="5" s="1"/>
  <c r="Q363" i="5"/>
  <c r="L363" i="5"/>
  <c r="G363" i="5"/>
  <c r="EL361" i="5"/>
  <c r="CA717" i="5" s="1"/>
  <c r="BT361" i="5"/>
  <c r="EL360" i="5"/>
  <c r="EG360" i="5"/>
  <c r="EB360" i="5"/>
  <c r="DW360" i="5"/>
  <c r="DR360" i="5"/>
  <c r="DM360" i="5"/>
  <c r="DH360" i="5"/>
  <c r="DC360" i="5"/>
  <c r="CX360" i="5"/>
  <c r="CS360" i="5"/>
  <c r="CN360" i="5"/>
  <c r="CI360" i="5"/>
  <c r="CD360" i="5"/>
  <c r="BY360" i="5"/>
  <c r="BO360" i="5"/>
  <c r="BJ360" i="5"/>
  <c r="BE360" i="5"/>
  <c r="BE716" i="5" s="1"/>
  <c r="AZ360" i="5"/>
  <c r="AZ716" i="5" s="1"/>
  <c r="AU360" i="5"/>
  <c r="AP360" i="5"/>
  <c r="AK360" i="5"/>
  <c r="AF360" i="5"/>
  <c r="AA360" i="5"/>
  <c r="AA716" i="5" s="1"/>
  <c r="V360" i="5"/>
  <c r="V716" i="5" s="1"/>
  <c r="Q360" i="5"/>
  <c r="L360" i="5"/>
  <c r="G360" i="5"/>
  <c r="EL358" i="5"/>
  <c r="BT358" i="5"/>
  <c r="BT357" i="5" s="1"/>
  <c r="EG357" i="5"/>
  <c r="EB357" i="5"/>
  <c r="DW357" i="5"/>
  <c r="DR357" i="5"/>
  <c r="DM357" i="5"/>
  <c r="DH357" i="5"/>
  <c r="DC357" i="5"/>
  <c r="CX357" i="5"/>
  <c r="CS357" i="5"/>
  <c r="CN357" i="5"/>
  <c r="CI357" i="5"/>
  <c r="CD357" i="5"/>
  <c r="BY357" i="5"/>
  <c r="BO357" i="5"/>
  <c r="BJ357" i="5"/>
  <c r="BE357" i="5"/>
  <c r="AZ357" i="5"/>
  <c r="AU357" i="5"/>
  <c r="AP357" i="5"/>
  <c r="AK357" i="5"/>
  <c r="AF357" i="5"/>
  <c r="AA357" i="5"/>
  <c r="V357" i="5"/>
  <c r="Q357" i="5"/>
  <c r="L357" i="5"/>
  <c r="G357" i="5"/>
  <c r="EL355" i="5"/>
  <c r="CA714" i="5" s="1"/>
  <c r="BT355" i="5"/>
  <c r="BT714" i="5" s="1"/>
  <c r="EI354" i="5"/>
  <c r="EH354" i="5"/>
  <c r="EG354" i="5"/>
  <c r="EB354" i="5"/>
  <c r="DW354" i="5"/>
  <c r="DR354" i="5"/>
  <c r="DM354" i="5"/>
  <c r="DH354" i="5"/>
  <c r="DC354" i="5"/>
  <c r="CX354" i="5"/>
  <c r="CS354" i="5"/>
  <c r="CN354" i="5"/>
  <c r="CI354" i="5"/>
  <c r="CE354" i="5"/>
  <c r="M713" i="5" s="1"/>
  <c r="CD354" i="5"/>
  <c r="BY354" i="5"/>
  <c r="BT354" i="5"/>
  <c r="BQ354" i="5"/>
  <c r="BQ713" i="5" s="1"/>
  <c r="BP354" i="5"/>
  <c r="BO354" i="5"/>
  <c r="BN354" i="5"/>
  <c r="BN713" i="5" s="1"/>
  <c r="BM354" i="5"/>
  <c r="BM713" i="5" s="1"/>
  <c r="BL354" i="5"/>
  <c r="BL713" i="5" s="1"/>
  <c r="BK354" i="5"/>
  <c r="BK713" i="5" s="1"/>
  <c r="BJ354" i="5"/>
  <c r="BI354" i="5"/>
  <c r="BI713" i="5" s="1"/>
  <c r="BH354" i="5"/>
  <c r="BH713" i="5" s="1"/>
  <c r="BG354" i="5"/>
  <c r="BG713" i="5" s="1"/>
  <c r="BF354" i="5"/>
  <c r="BF713" i="5" s="1"/>
  <c r="BE354" i="5"/>
  <c r="BD354" i="5"/>
  <c r="BD713" i="5" s="1"/>
  <c r="BC354" i="5"/>
  <c r="BC713" i="5" s="1"/>
  <c r="BB354" i="5"/>
  <c r="BB713" i="5" s="1"/>
  <c r="BA354" i="5"/>
  <c r="BA713" i="5" s="1"/>
  <c r="AZ354" i="5"/>
  <c r="AZ713" i="5" s="1"/>
  <c r="AY354" i="5"/>
  <c r="AY713" i="5" s="1"/>
  <c r="AX354" i="5"/>
  <c r="AX713" i="5" s="1"/>
  <c r="AW354" i="5"/>
  <c r="AW713" i="5" s="1"/>
  <c r="AV354" i="5"/>
  <c r="AV713" i="5" s="1"/>
  <c r="AU354" i="5"/>
  <c r="AT354" i="5"/>
  <c r="AT713" i="5" s="1"/>
  <c r="AS354" i="5"/>
  <c r="AS713" i="5" s="1"/>
  <c r="AR354" i="5"/>
  <c r="AR713" i="5" s="1"/>
  <c r="AQ354" i="5"/>
  <c r="AQ713" i="5" s="1"/>
  <c r="AP354" i="5"/>
  <c r="AO354" i="5"/>
  <c r="AO713" i="5" s="1"/>
  <c r="AN354" i="5"/>
  <c r="AN713" i="5" s="1"/>
  <c r="AM354" i="5"/>
  <c r="AM713" i="5" s="1"/>
  <c r="AL354" i="5"/>
  <c r="AL713" i="5" s="1"/>
  <c r="AK354" i="5"/>
  <c r="AJ354" i="5"/>
  <c r="AJ713" i="5" s="1"/>
  <c r="AI354" i="5"/>
  <c r="AI713" i="5" s="1"/>
  <c r="AH354" i="5"/>
  <c r="AH713" i="5" s="1"/>
  <c r="AG354" i="5"/>
  <c r="AG713" i="5" s="1"/>
  <c r="AF354" i="5"/>
  <c r="AE354" i="5"/>
  <c r="AE713" i="5" s="1"/>
  <c r="AD354" i="5"/>
  <c r="AD713" i="5" s="1"/>
  <c r="AC354" i="5"/>
  <c r="AC713" i="5" s="1"/>
  <c r="AB354" i="5"/>
  <c r="AB713" i="5" s="1"/>
  <c r="AA354" i="5"/>
  <c r="Z354" i="5"/>
  <c r="Z713" i="5" s="1"/>
  <c r="V354" i="5"/>
  <c r="V713" i="5" s="1"/>
  <c r="Q354" i="5"/>
  <c r="L354" i="5"/>
  <c r="L713" i="5" s="1"/>
  <c r="G354" i="5"/>
  <c r="G713" i="5" s="1"/>
  <c r="CA711" i="5"/>
  <c r="BZ711" i="5"/>
  <c r="EL352" i="5"/>
  <c r="CA710" i="5" s="1"/>
  <c r="BT352" i="5"/>
  <c r="BT710" i="5" s="1"/>
  <c r="EG351" i="5"/>
  <c r="EB351" i="5"/>
  <c r="DW351" i="5"/>
  <c r="DR351" i="5"/>
  <c r="DM351" i="5"/>
  <c r="DH351" i="5"/>
  <c r="DC351" i="5"/>
  <c r="CX351" i="5"/>
  <c r="CS351" i="5"/>
  <c r="CN351" i="5"/>
  <c r="CI351" i="5"/>
  <c r="CD351" i="5"/>
  <c r="BY351" i="5"/>
  <c r="BO351" i="5"/>
  <c r="BJ351" i="5"/>
  <c r="BE351" i="5"/>
  <c r="AZ351" i="5"/>
  <c r="AU351" i="5"/>
  <c r="AU709" i="5" s="1"/>
  <c r="AP351" i="5"/>
  <c r="AK351" i="5"/>
  <c r="AF351" i="5"/>
  <c r="AA351" i="5"/>
  <c r="V351" i="5"/>
  <c r="Q351" i="5"/>
  <c r="Q709" i="5" s="1"/>
  <c r="L351" i="5"/>
  <c r="G351" i="5"/>
  <c r="CA707" i="5"/>
  <c r="BZ707" i="5"/>
  <c r="EL349" i="5"/>
  <c r="BY349" i="5"/>
  <c r="BY348" i="5" s="1"/>
  <c r="BO349" i="5"/>
  <c r="BO706" i="5" s="1"/>
  <c r="BJ349" i="5"/>
  <c r="BJ706" i="5" s="1"/>
  <c r="BE349" i="5"/>
  <c r="BE706" i="5" s="1"/>
  <c r="AZ349" i="5"/>
  <c r="AZ706" i="5" s="1"/>
  <c r="AU349" i="5"/>
  <c r="AP349" i="5"/>
  <c r="AK349" i="5"/>
  <c r="AK706" i="5" s="1"/>
  <c r="AF349" i="5"/>
  <c r="AF706" i="5" s="1"/>
  <c r="AA349" i="5"/>
  <c r="AA706" i="5" s="1"/>
  <c r="V349" i="5"/>
  <c r="V706" i="5" s="1"/>
  <c r="Q349" i="5"/>
  <c r="L349" i="5"/>
  <c r="G349" i="5"/>
  <c r="EG348" i="5"/>
  <c r="EB348" i="5"/>
  <c r="DW348" i="5"/>
  <c r="DR348" i="5"/>
  <c r="DM348" i="5"/>
  <c r="DH348" i="5"/>
  <c r="DC348" i="5"/>
  <c r="CX348" i="5"/>
  <c r="CS348" i="5"/>
  <c r="CN348" i="5"/>
  <c r="CI348" i="5"/>
  <c r="CD348" i="5"/>
  <c r="BO348" i="5"/>
  <c r="BO705" i="5" s="1"/>
  <c r="BE348" i="5"/>
  <c r="AZ348" i="5"/>
  <c r="AZ705" i="5" s="1"/>
  <c r="AK348" i="5"/>
  <c r="AK705" i="5" s="1"/>
  <c r="G348" i="5"/>
  <c r="CA703" i="5"/>
  <c r="BZ703" i="5"/>
  <c r="EL346" i="5"/>
  <c r="BT346" i="5"/>
  <c r="BT703" i="5" s="1"/>
  <c r="EL345" i="5"/>
  <c r="EG345" i="5"/>
  <c r="EB345" i="5"/>
  <c r="DW345" i="5"/>
  <c r="DR345" i="5"/>
  <c r="DM345" i="5"/>
  <c r="DH345" i="5"/>
  <c r="DC345" i="5"/>
  <c r="CX345" i="5"/>
  <c r="CS345" i="5"/>
  <c r="CN345" i="5"/>
  <c r="CI345" i="5"/>
  <c r="CD345" i="5"/>
  <c r="BY345" i="5"/>
  <c r="BT345" i="5"/>
  <c r="BO345" i="5"/>
  <c r="BJ345" i="5"/>
  <c r="BE345" i="5"/>
  <c r="BE702" i="5" s="1"/>
  <c r="AZ345" i="5"/>
  <c r="AU345" i="5"/>
  <c r="AP345" i="5"/>
  <c r="AK345" i="5"/>
  <c r="AF345" i="5"/>
  <c r="AA345" i="5"/>
  <c r="AA702" i="5" s="1"/>
  <c r="V345" i="5"/>
  <c r="Q345" i="5"/>
  <c r="L345" i="5"/>
  <c r="G345" i="5"/>
  <c r="EL343" i="5"/>
  <c r="CA700" i="5" s="1"/>
  <c r="BT343" i="5"/>
  <c r="EG342" i="5"/>
  <c r="EB342" i="5"/>
  <c r="DW342" i="5"/>
  <c r="DR342" i="5"/>
  <c r="DM342" i="5"/>
  <c r="DH342" i="5"/>
  <c r="DC342" i="5"/>
  <c r="CX342" i="5"/>
  <c r="CS342" i="5"/>
  <c r="CN342" i="5"/>
  <c r="CI342" i="5"/>
  <c r="CE342" i="5"/>
  <c r="M699" i="5" s="1"/>
  <c r="CD342" i="5"/>
  <c r="BY342" i="5"/>
  <c r="BO342" i="5"/>
  <c r="BO699" i="5" s="1"/>
  <c r="BJ342" i="5"/>
  <c r="BE342" i="5"/>
  <c r="AZ342" i="5"/>
  <c r="AU342" i="5"/>
  <c r="AP342" i="5"/>
  <c r="AK342" i="5"/>
  <c r="AK699" i="5" s="1"/>
  <c r="AF342" i="5"/>
  <c r="AA342" i="5"/>
  <c r="V342" i="5"/>
  <c r="Q342" i="5"/>
  <c r="L342" i="5"/>
  <c r="L699" i="5" s="1"/>
  <c r="G342" i="5"/>
  <c r="G699" i="5" s="1"/>
  <c r="CA697" i="5"/>
  <c r="BZ697" i="5"/>
  <c r="EL340" i="5"/>
  <c r="BT340" i="5"/>
  <c r="BT697" i="5" s="1"/>
  <c r="EG339" i="5"/>
  <c r="EB339" i="5"/>
  <c r="DW339" i="5"/>
  <c r="DR339" i="5"/>
  <c r="DM339" i="5"/>
  <c r="DH339" i="5"/>
  <c r="DC339" i="5"/>
  <c r="CX339" i="5"/>
  <c r="CS339" i="5"/>
  <c r="CN339" i="5"/>
  <c r="CI339" i="5"/>
  <c r="CE339" i="5"/>
  <c r="M696" i="5" s="1"/>
  <c r="CD339" i="5"/>
  <c r="BY339" i="5"/>
  <c r="BO339" i="5"/>
  <c r="BJ339" i="5"/>
  <c r="BE339" i="5"/>
  <c r="AZ339" i="5"/>
  <c r="AU339" i="5"/>
  <c r="AP339" i="5"/>
  <c r="AK339" i="5"/>
  <c r="AF339" i="5"/>
  <c r="AA339" i="5"/>
  <c r="V339" i="5"/>
  <c r="V696" i="5" s="1"/>
  <c r="Q339" i="5"/>
  <c r="L339" i="5"/>
  <c r="G339" i="5"/>
  <c r="EL337" i="5"/>
  <c r="BZ694" i="5" s="1"/>
  <c r="BT337" i="5"/>
  <c r="EL336" i="5"/>
  <c r="EG336" i="5"/>
  <c r="EB336" i="5"/>
  <c r="DW336" i="5"/>
  <c r="DR336" i="5"/>
  <c r="DM336" i="5"/>
  <c r="DH336" i="5"/>
  <c r="DC336" i="5"/>
  <c r="CX336" i="5"/>
  <c r="CS336" i="5"/>
  <c r="CN336" i="5"/>
  <c r="CI336" i="5"/>
  <c r="CD336" i="5"/>
  <c r="BY336" i="5"/>
  <c r="BO336" i="5"/>
  <c r="BO693" i="5" s="1"/>
  <c r="BJ336" i="5"/>
  <c r="BJ693" i="5" s="1"/>
  <c r="BE336" i="5"/>
  <c r="AZ336" i="5"/>
  <c r="AU336" i="5"/>
  <c r="AU693" i="5" s="1"/>
  <c r="AP336" i="5"/>
  <c r="AK336" i="5"/>
  <c r="AK693" i="5" s="1"/>
  <c r="AF336" i="5"/>
  <c r="AF693" i="5" s="1"/>
  <c r="AA336" i="5"/>
  <c r="V336" i="5"/>
  <c r="V693" i="5" s="1"/>
  <c r="Q336" i="5"/>
  <c r="Q693" i="5" s="1"/>
  <c r="L336" i="5"/>
  <c r="G336" i="5"/>
  <c r="G693" i="5" s="1"/>
  <c r="EL334" i="5"/>
  <c r="BZ691" i="5" s="1"/>
  <c r="BT334" i="5"/>
  <c r="EG333" i="5"/>
  <c r="EB333" i="5"/>
  <c r="DW333" i="5"/>
  <c r="DR333" i="5"/>
  <c r="DM333" i="5"/>
  <c r="DH333" i="5"/>
  <c r="DC333" i="5"/>
  <c r="CX333" i="5"/>
  <c r="CS333" i="5"/>
  <c r="CN333" i="5"/>
  <c r="CI333" i="5"/>
  <c r="CD333" i="5"/>
  <c r="BY333" i="5"/>
  <c r="BO333" i="5"/>
  <c r="BO690" i="5" s="1"/>
  <c r="BJ333" i="5"/>
  <c r="BJ690" i="5" s="1"/>
  <c r="BE333" i="5"/>
  <c r="AZ333" i="5"/>
  <c r="AU333" i="5"/>
  <c r="AP333" i="5"/>
  <c r="AK333" i="5"/>
  <c r="AK690" i="5" s="1"/>
  <c r="AF333" i="5"/>
  <c r="AF690" i="5" s="1"/>
  <c r="AA333" i="5"/>
  <c r="V333" i="5"/>
  <c r="Q333" i="5"/>
  <c r="L333" i="5"/>
  <c r="G333" i="5"/>
  <c r="G690" i="5" s="1"/>
  <c r="CA688" i="5"/>
  <c r="EL331" i="5"/>
  <c r="BZ688" i="5" s="1"/>
  <c r="BT331" i="5"/>
  <c r="BT688" i="5" s="1"/>
  <c r="EL330" i="5"/>
  <c r="EG330" i="5"/>
  <c r="EB330" i="5"/>
  <c r="DW330" i="5"/>
  <c r="DR330" i="5"/>
  <c r="DM330" i="5"/>
  <c r="DH330" i="5"/>
  <c r="DC330" i="5"/>
  <c r="CX330" i="5"/>
  <c r="CS330" i="5"/>
  <c r="CN330" i="5"/>
  <c r="CI330" i="5"/>
  <c r="CD330" i="5"/>
  <c r="BY330" i="5"/>
  <c r="BT330" i="5"/>
  <c r="BO330" i="5"/>
  <c r="BO687" i="5" s="1"/>
  <c r="BJ330" i="5"/>
  <c r="BE330" i="5"/>
  <c r="AZ330" i="5"/>
  <c r="AZ687" i="5" s="1"/>
  <c r="AU330" i="5"/>
  <c r="AU687" i="5" s="1"/>
  <c r="AP330" i="5"/>
  <c r="AK330" i="5"/>
  <c r="AK687" i="5" s="1"/>
  <c r="AF330" i="5"/>
  <c r="AA330" i="5"/>
  <c r="V330" i="5"/>
  <c r="V687" i="5" s="1"/>
  <c r="Q330" i="5"/>
  <c r="Q687" i="5" s="1"/>
  <c r="L330" i="5"/>
  <c r="G330" i="5"/>
  <c r="G687" i="5" s="1"/>
  <c r="EL328" i="5"/>
  <c r="BZ685" i="5" s="1"/>
  <c r="BT328" i="5"/>
  <c r="BT685" i="5" s="1"/>
  <c r="EL327" i="5"/>
  <c r="EG327" i="5"/>
  <c r="EB327" i="5"/>
  <c r="DW327" i="5"/>
  <c r="DR327" i="5"/>
  <c r="DM327" i="5"/>
  <c r="DH327" i="5"/>
  <c r="DC327" i="5"/>
  <c r="CX327" i="5"/>
  <c r="CS327" i="5"/>
  <c r="CN327" i="5"/>
  <c r="CI327" i="5"/>
  <c r="CD327" i="5"/>
  <c r="BY327" i="5"/>
  <c r="BO327" i="5"/>
  <c r="BJ327" i="5"/>
  <c r="BJ684" i="5" s="1"/>
  <c r="BE327" i="5"/>
  <c r="AZ327" i="5"/>
  <c r="AZ684" i="5" s="1"/>
  <c r="AU327" i="5"/>
  <c r="AU684" i="5" s="1"/>
  <c r="AP327" i="5"/>
  <c r="AK327" i="5"/>
  <c r="AF327" i="5"/>
  <c r="AF684" i="5" s="1"/>
  <c r="AA327" i="5"/>
  <c r="V327" i="5"/>
  <c r="V684" i="5" s="1"/>
  <c r="Q327" i="5"/>
  <c r="Q684" i="5" s="1"/>
  <c r="L327" i="5"/>
  <c r="G327" i="5"/>
  <c r="EL325" i="5"/>
  <c r="BZ682" i="5" s="1"/>
  <c r="BT325" i="5"/>
  <c r="EG324" i="5"/>
  <c r="EB324" i="5"/>
  <c r="DW324" i="5"/>
  <c r="DR324" i="5"/>
  <c r="DM324" i="5"/>
  <c r="DH324" i="5"/>
  <c r="DC324" i="5"/>
  <c r="CX324" i="5"/>
  <c r="CS324" i="5"/>
  <c r="CN324" i="5"/>
  <c r="CI324" i="5"/>
  <c r="CD324" i="5"/>
  <c r="BY324" i="5"/>
  <c r="BO324" i="5"/>
  <c r="BO681" i="5" s="1"/>
  <c r="BJ324" i="5"/>
  <c r="BJ681" i="5" s="1"/>
  <c r="BE324" i="5"/>
  <c r="AZ324" i="5"/>
  <c r="AU324" i="5"/>
  <c r="AP324" i="5"/>
  <c r="AK324" i="5"/>
  <c r="AK681" i="5" s="1"/>
  <c r="AF324" i="5"/>
  <c r="AF681" i="5" s="1"/>
  <c r="AA324" i="5"/>
  <c r="V324" i="5"/>
  <c r="Q324" i="5"/>
  <c r="L324" i="5"/>
  <c r="G324" i="5"/>
  <c r="G681" i="5" s="1"/>
  <c r="CA680" i="5"/>
  <c r="BZ680" i="5"/>
  <c r="EL322" i="5"/>
  <c r="CA679" i="5" s="1"/>
  <c r="BT322" i="5"/>
  <c r="EG321" i="5"/>
  <c r="EB321" i="5"/>
  <c r="DW321" i="5"/>
  <c r="DR321" i="5"/>
  <c r="DM321" i="5"/>
  <c r="DH321" i="5"/>
  <c r="DC321" i="5"/>
  <c r="CX321" i="5"/>
  <c r="CS321" i="5"/>
  <c r="CN321" i="5"/>
  <c r="CI321" i="5"/>
  <c r="CD321" i="5"/>
  <c r="BY321" i="5"/>
  <c r="BT321" i="5"/>
  <c r="BO321" i="5"/>
  <c r="BO678" i="5" s="1"/>
  <c r="BJ321" i="5"/>
  <c r="BE321" i="5"/>
  <c r="AZ321" i="5"/>
  <c r="AZ678" i="5" s="1"/>
  <c r="AU321" i="5"/>
  <c r="AU678" i="5" s="1"/>
  <c r="AP321" i="5"/>
  <c r="AK321" i="5"/>
  <c r="AK678" i="5" s="1"/>
  <c r="AF321" i="5"/>
  <c r="AA321" i="5"/>
  <c r="V321" i="5"/>
  <c r="V678" i="5" s="1"/>
  <c r="Q321" i="5"/>
  <c r="Q678" i="5" s="1"/>
  <c r="L321" i="5"/>
  <c r="G321" i="5"/>
  <c r="G678" i="5" s="1"/>
  <c r="EG319" i="5"/>
  <c r="EB319" i="5"/>
  <c r="EB318" i="5" s="1"/>
  <c r="DW319" i="5"/>
  <c r="DR319" i="5"/>
  <c r="DM319" i="5"/>
  <c r="DH319" i="5"/>
  <c r="DH318" i="5" s="1"/>
  <c r="DC319" i="5"/>
  <c r="CX319" i="5"/>
  <c r="CX318" i="5" s="1"/>
  <c r="CS319" i="5"/>
  <c r="CN319" i="5"/>
  <c r="CI319" i="5"/>
  <c r="CD319" i="5"/>
  <c r="CD318" i="5" s="1"/>
  <c r="BO319" i="5"/>
  <c r="BO676" i="5" s="1"/>
  <c r="BJ319" i="5"/>
  <c r="BE319" i="5"/>
  <c r="BE676" i="5" s="1"/>
  <c r="AZ319" i="5"/>
  <c r="AZ676" i="5" s="1"/>
  <c r="AK319" i="5"/>
  <c r="AF319" i="5"/>
  <c r="AA319" i="5"/>
  <c r="AA676" i="5" s="1"/>
  <c r="V319" i="5"/>
  <c r="V676" i="5" s="1"/>
  <c r="G319" i="5"/>
  <c r="EG318" i="5"/>
  <c r="DW318" i="5"/>
  <c r="DR318" i="5"/>
  <c r="DM318" i="5"/>
  <c r="DC318" i="5"/>
  <c r="CS318" i="5"/>
  <c r="CN318" i="5"/>
  <c r="CI318" i="5"/>
  <c r="BO318" i="5"/>
  <c r="BJ318" i="5"/>
  <c r="BE318" i="5"/>
  <c r="BE675" i="5" s="1"/>
  <c r="AF318" i="5"/>
  <c r="AA318" i="5"/>
  <c r="G318" i="5"/>
  <c r="EL316" i="5"/>
  <c r="BT316" i="5"/>
  <c r="EL315" i="5"/>
  <c r="BT315" i="5"/>
  <c r="EL314" i="5"/>
  <c r="BT314" i="5"/>
  <c r="EG313" i="5"/>
  <c r="EB313" i="5"/>
  <c r="DW313" i="5"/>
  <c r="DR313" i="5"/>
  <c r="DM313" i="5"/>
  <c r="DH313" i="5"/>
  <c r="DC313" i="5"/>
  <c r="CX313" i="5"/>
  <c r="CS313" i="5"/>
  <c r="CN313" i="5"/>
  <c r="CI313" i="5"/>
  <c r="CD313" i="5"/>
  <c r="BY313" i="5"/>
  <c r="BO313" i="5"/>
  <c r="BJ313" i="5"/>
  <c r="BE313" i="5"/>
  <c r="AZ313" i="5"/>
  <c r="AU313" i="5"/>
  <c r="AP313" i="5"/>
  <c r="AK313" i="5"/>
  <c r="AF313" i="5"/>
  <c r="AA313" i="5"/>
  <c r="V313" i="5"/>
  <c r="Q313" i="5"/>
  <c r="L313" i="5"/>
  <c r="G313" i="5"/>
  <c r="EL311" i="5"/>
  <c r="BT311" i="5"/>
  <c r="EL310" i="5"/>
  <c r="BT310" i="5"/>
  <c r="BT308" i="5" s="1"/>
  <c r="EL309" i="5"/>
  <c r="BT309" i="5"/>
  <c r="EG308" i="5"/>
  <c r="EB308" i="5"/>
  <c r="DW308" i="5"/>
  <c r="DR308" i="5"/>
  <c r="DM308" i="5"/>
  <c r="DH308" i="5"/>
  <c r="DC308" i="5"/>
  <c r="CX308" i="5"/>
  <c r="CS308" i="5"/>
  <c r="CN308" i="5"/>
  <c r="CI308" i="5"/>
  <c r="CD308" i="5"/>
  <c r="BY308" i="5"/>
  <c r="BO308" i="5"/>
  <c r="BJ308" i="5"/>
  <c r="BE308" i="5"/>
  <c r="AZ308" i="5"/>
  <c r="AU308" i="5"/>
  <c r="AP308" i="5"/>
  <c r="AK308" i="5"/>
  <c r="AF308" i="5"/>
  <c r="AA308" i="5"/>
  <c r="V308" i="5"/>
  <c r="Q308" i="5"/>
  <c r="L308" i="5"/>
  <c r="G308" i="5"/>
  <c r="EL306" i="5"/>
  <c r="BT306" i="5"/>
  <c r="EL305" i="5"/>
  <c r="BT305" i="5"/>
  <c r="EL304" i="5"/>
  <c r="DW304" i="5"/>
  <c r="DW303" i="5" s="1"/>
  <c r="DR304" i="5"/>
  <c r="DC304" i="5"/>
  <c r="CX304" i="5"/>
  <c r="CS304" i="5"/>
  <c r="CN304" i="5"/>
  <c r="CN182" i="5" s="1"/>
  <c r="CI304" i="5"/>
  <c r="CD304" i="5"/>
  <c r="BT304" i="5"/>
  <c r="L304" i="5"/>
  <c r="EG303" i="5"/>
  <c r="EB303" i="5"/>
  <c r="DR303" i="5"/>
  <c r="DM303" i="5"/>
  <c r="DH303" i="5"/>
  <c r="DC303" i="5"/>
  <c r="CX303" i="5"/>
  <c r="CS303" i="5"/>
  <c r="CI303" i="5"/>
  <c r="CD303" i="5"/>
  <c r="BY303" i="5"/>
  <c r="BT303" i="5"/>
  <c r="BO303" i="5"/>
  <c r="BJ303" i="5"/>
  <c r="BE303" i="5"/>
  <c r="AZ303" i="5"/>
  <c r="AU303" i="5"/>
  <c r="AP303" i="5"/>
  <c r="AK303" i="5"/>
  <c r="AF303" i="5"/>
  <c r="AA303" i="5"/>
  <c r="V303" i="5"/>
  <c r="Q303" i="5"/>
  <c r="L303" i="5"/>
  <c r="G303" i="5"/>
  <c r="EL301" i="5"/>
  <c r="BT301" i="5"/>
  <c r="EL300" i="5"/>
  <c r="BT300" i="5"/>
  <c r="EL299" i="5"/>
  <c r="DR299" i="5"/>
  <c r="DM299" i="5"/>
  <c r="Q299" i="5"/>
  <c r="L299" i="5"/>
  <c r="BT299" i="5" s="1"/>
  <c r="BT298" i="5" s="1"/>
  <c r="EG298" i="5"/>
  <c r="EB298" i="5"/>
  <c r="DW298" i="5"/>
  <c r="DR298" i="5"/>
  <c r="DM298" i="5"/>
  <c r="DH298" i="5"/>
  <c r="DC298" i="5"/>
  <c r="CX298" i="5"/>
  <c r="CS298" i="5"/>
  <c r="CN298" i="5"/>
  <c r="CI298" i="5"/>
  <c r="CD298" i="5"/>
  <c r="BY298" i="5"/>
  <c r="BO298" i="5"/>
  <c r="BJ298" i="5"/>
  <c r="BE298" i="5"/>
  <c r="AZ298" i="5"/>
  <c r="AU298" i="5"/>
  <c r="AP298" i="5"/>
  <c r="AK298" i="5"/>
  <c r="AF298" i="5"/>
  <c r="AA298" i="5"/>
  <c r="V298" i="5"/>
  <c r="Q298" i="5"/>
  <c r="G298" i="5"/>
  <c r="EL296" i="5"/>
  <c r="BT296" i="5"/>
  <c r="EL295" i="5"/>
  <c r="BT295" i="5"/>
  <c r="EL294" i="5"/>
  <c r="BT294" i="5"/>
  <c r="EG293" i="5"/>
  <c r="EB293" i="5"/>
  <c r="DW293" i="5"/>
  <c r="DR293" i="5"/>
  <c r="DM293" i="5"/>
  <c r="DH293" i="5"/>
  <c r="DC293" i="5"/>
  <c r="CX293" i="5"/>
  <c r="CS293" i="5"/>
  <c r="CN293" i="5"/>
  <c r="CI293" i="5"/>
  <c r="CD293" i="5"/>
  <c r="BY293" i="5"/>
  <c r="BO293" i="5"/>
  <c r="BJ293" i="5"/>
  <c r="BE293" i="5"/>
  <c r="AZ293" i="5"/>
  <c r="AU293" i="5"/>
  <c r="AP293" i="5"/>
  <c r="AK293" i="5"/>
  <c r="AF293" i="5"/>
  <c r="AA293" i="5"/>
  <c r="V293" i="5"/>
  <c r="Q293" i="5"/>
  <c r="L293" i="5"/>
  <c r="G293" i="5"/>
  <c r="EL291" i="5"/>
  <c r="BT291" i="5"/>
  <c r="EL290" i="5"/>
  <c r="BT290" i="5"/>
  <c r="EL289" i="5"/>
  <c r="EG289" i="5"/>
  <c r="EG288" i="5" s="1"/>
  <c r="EB289" i="5"/>
  <c r="EB288" i="5" s="1"/>
  <c r="DH289" i="5"/>
  <c r="CD289" i="5"/>
  <c r="BT289" i="5"/>
  <c r="BT288" i="5" s="1"/>
  <c r="Q289" i="5"/>
  <c r="L289" i="5"/>
  <c r="DW288" i="5"/>
  <c r="DR288" i="5"/>
  <c r="DM288" i="5"/>
  <c r="DH288" i="5"/>
  <c r="DC288" i="5"/>
  <c r="CX288" i="5"/>
  <c r="CS288" i="5"/>
  <c r="CN288" i="5"/>
  <c r="CI288" i="5"/>
  <c r="CD288" i="5"/>
  <c r="BY288" i="5"/>
  <c r="BO288" i="5"/>
  <c r="BJ288" i="5"/>
  <c r="BE288" i="5"/>
  <c r="AZ288" i="5"/>
  <c r="AU288" i="5"/>
  <c r="AP288" i="5"/>
  <c r="AK288" i="5"/>
  <c r="AF288" i="5"/>
  <c r="AA288" i="5"/>
  <c r="V288" i="5"/>
  <c r="Q288" i="5"/>
  <c r="L288" i="5"/>
  <c r="G288" i="5"/>
  <c r="EL286" i="5"/>
  <c r="BT286" i="5"/>
  <c r="EL285" i="5"/>
  <c r="BT285" i="5"/>
  <c r="EG284" i="5"/>
  <c r="EG283" i="5" s="1"/>
  <c r="EB284" i="5"/>
  <c r="DW284" i="5"/>
  <c r="DM284" i="5"/>
  <c r="DM283" i="5" s="1"/>
  <c r="DH284" i="5"/>
  <c r="DC284" i="5"/>
  <c r="CI284" i="5"/>
  <c r="CI283" i="5" s="1"/>
  <c r="CD284" i="5"/>
  <c r="EL284" i="5" s="1"/>
  <c r="BT284" i="5"/>
  <c r="BT283" i="5" s="1"/>
  <c r="EB283" i="5"/>
  <c r="DW283" i="5"/>
  <c r="DR283" i="5"/>
  <c r="DH283" i="5"/>
  <c r="DC283" i="5"/>
  <c r="CX283" i="5"/>
  <c r="CS283" i="5"/>
  <c r="CN283" i="5"/>
  <c r="CD283" i="5"/>
  <c r="BY283" i="5"/>
  <c r="BO283" i="5"/>
  <c r="BJ283" i="5"/>
  <c r="BE283" i="5"/>
  <c r="AZ283" i="5"/>
  <c r="AU283" i="5"/>
  <c r="AP283" i="5"/>
  <c r="AK283" i="5"/>
  <c r="AF283" i="5"/>
  <c r="AA283" i="5"/>
  <c r="V283" i="5"/>
  <c r="Q283" i="5"/>
  <c r="L283" i="5"/>
  <c r="G283" i="5"/>
  <c r="EL281" i="5"/>
  <c r="BT281" i="5"/>
  <c r="EL280" i="5"/>
  <c r="BT280" i="5"/>
  <c r="EL279" i="5"/>
  <c r="BT279" i="5"/>
  <c r="EG278" i="5"/>
  <c r="EB278" i="5"/>
  <c r="DW278" i="5"/>
  <c r="DR278" i="5"/>
  <c r="DM278" i="5"/>
  <c r="DH278" i="5"/>
  <c r="DC278" i="5"/>
  <c r="CX278" i="5"/>
  <c r="CS278" i="5"/>
  <c r="CN278" i="5"/>
  <c r="CI278" i="5"/>
  <c r="CD278" i="5"/>
  <c r="BY278" i="5"/>
  <c r="BO278" i="5"/>
  <c r="BJ278" i="5"/>
  <c r="BE278" i="5"/>
  <c r="AZ278" i="5"/>
  <c r="AU278" i="5"/>
  <c r="AP278" i="5"/>
  <c r="AK278" i="5"/>
  <c r="AF278" i="5"/>
  <c r="AA278" i="5"/>
  <c r="V278" i="5"/>
  <c r="Q278" i="5"/>
  <c r="L278" i="5"/>
  <c r="G278" i="5"/>
  <c r="EL276" i="5"/>
  <c r="BT276" i="5"/>
  <c r="EL275" i="5"/>
  <c r="BT275" i="5"/>
  <c r="EL274" i="5"/>
  <c r="CX274" i="5"/>
  <c r="CX273" i="5" s="1"/>
  <c r="CS274" i="5"/>
  <c r="BT274" i="5"/>
  <c r="Q274" i="5"/>
  <c r="L274" i="5"/>
  <c r="EL273" i="5"/>
  <c r="EG273" i="5"/>
  <c r="EB273" i="5"/>
  <c r="DW273" i="5"/>
  <c r="DR273" i="5"/>
  <c r="DM273" i="5"/>
  <c r="DH273" i="5"/>
  <c r="DC273" i="5"/>
  <c r="CS273" i="5"/>
  <c r="CN273" i="5"/>
  <c r="CI273" i="5"/>
  <c r="CD273" i="5"/>
  <c r="BY273" i="5"/>
  <c r="BO273" i="5"/>
  <c r="BJ273" i="5"/>
  <c r="BE273" i="5"/>
  <c r="AZ273" i="5"/>
  <c r="AU273" i="5"/>
  <c r="AP273" i="5"/>
  <c r="AK273" i="5"/>
  <c r="AF273" i="5"/>
  <c r="AA273" i="5"/>
  <c r="V273" i="5"/>
  <c r="Q273" i="5"/>
  <c r="L273" i="5"/>
  <c r="G273" i="5"/>
  <c r="EL271" i="5"/>
  <c r="BT271" i="5"/>
  <c r="EL270" i="5"/>
  <c r="BT270" i="5"/>
  <c r="EG269" i="5"/>
  <c r="EG268" i="5" s="1"/>
  <c r="DR269" i="5"/>
  <c r="DR268" i="5" s="1"/>
  <c r="DC269" i="5"/>
  <c r="CX269" i="5"/>
  <c r="CS269" i="5"/>
  <c r="CN269" i="5"/>
  <c r="CI269" i="5"/>
  <c r="CI182" i="5" s="1"/>
  <c r="CD269" i="5"/>
  <c r="Q269" i="5"/>
  <c r="BT269" i="5" s="1"/>
  <c r="EB268" i="5"/>
  <c r="DW268" i="5"/>
  <c r="DM268" i="5"/>
  <c r="DH268" i="5"/>
  <c r="DC268" i="5"/>
  <c r="CX268" i="5"/>
  <c r="CS268" i="5"/>
  <c r="CN268" i="5"/>
  <c r="CI268" i="5"/>
  <c r="CD268" i="5"/>
  <c r="BY268" i="5"/>
  <c r="BO268" i="5"/>
  <c r="BJ268" i="5"/>
  <c r="BE268" i="5"/>
  <c r="AZ268" i="5"/>
  <c r="AU268" i="5"/>
  <c r="AP268" i="5"/>
  <c r="AK268" i="5"/>
  <c r="AF268" i="5"/>
  <c r="AA268" i="5"/>
  <c r="V268" i="5"/>
  <c r="L268" i="5"/>
  <c r="G268" i="5"/>
  <c r="EL266" i="5"/>
  <c r="BT266" i="5"/>
  <c r="EL265" i="5"/>
  <c r="BT265" i="5"/>
  <c r="EL264" i="5"/>
  <c r="CD264" i="5"/>
  <c r="BT264" i="5"/>
  <c r="EL263" i="5"/>
  <c r="EG263" i="5"/>
  <c r="EB263" i="5"/>
  <c r="DW263" i="5"/>
  <c r="DR263" i="5"/>
  <c r="DM263" i="5"/>
  <c r="DH263" i="5"/>
  <c r="DC263" i="5"/>
  <c r="CX263" i="5"/>
  <c r="CS263" i="5"/>
  <c r="CN263" i="5"/>
  <c r="CI263" i="5"/>
  <c r="CD263" i="5"/>
  <c r="BY263" i="5"/>
  <c r="BO263" i="5"/>
  <c r="BJ263" i="5"/>
  <c r="BE263" i="5"/>
  <c r="AZ263" i="5"/>
  <c r="AU263" i="5"/>
  <c r="AP263" i="5"/>
  <c r="AK263" i="5"/>
  <c r="AF263" i="5"/>
  <c r="AA263" i="5"/>
  <c r="V263" i="5"/>
  <c r="Q263" i="5"/>
  <c r="L263" i="5"/>
  <c r="G263" i="5"/>
  <c r="EL261" i="5"/>
  <c r="BT261" i="5"/>
  <c r="EL260" i="5"/>
  <c r="BT260" i="5"/>
  <c r="EB259" i="5"/>
  <c r="DW259" i="5"/>
  <c r="BE671" i="5" s="1"/>
  <c r="DM259" i="5"/>
  <c r="AU671" i="5" s="1"/>
  <c r="DH259" i="5"/>
  <c r="AP671" i="5" s="1"/>
  <c r="CX259" i="5"/>
  <c r="AF671" i="5" s="1"/>
  <c r="CN259" i="5"/>
  <c r="V671" i="5" s="1"/>
  <c r="CD259" i="5"/>
  <c r="L259" i="5"/>
  <c r="EG258" i="5"/>
  <c r="DW258" i="5"/>
  <c r="DR258" i="5"/>
  <c r="DH258" i="5"/>
  <c r="DC258" i="5"/>
  <c r="CS258" i="5"/>
  <c r="CN258" i="5"/>
  <c r="CI258" i="5"/>
  <c r="CD258" i="5"/>
  <c r="BY258" i="5"/>
  <c r="BO258" i="5"/>
  <c r="BJ258" i="5"/>
  <c r="BE258" i="5"/>
  <c r="AZ258" i="5"/>
  <c r="AZ670" i="5" s="1"/>
  <c r="AU258" i="5"/>
  <c r="AP258" i="5"/>
  <c r="AK258" i="5"/>
  <c r="AK670" i="5" s="1"/>
  <c r="AF258" i="5"/>
  <c r="AA258" i="5"/>
  <c r="V258" i="5"/>
  <c r="Q258" i="5"/>
  <c r="L258" i="5"/>
  <c r="G258" i="5"/>
  <c r="G670" i="5" s="1"/>
  <c r="EL256" i="5"/>
  <c r="BZ668" i="5" s="1"/>
  <c r="BT256" i="5"/>
  <c r="EL255" i="5"/>
  <c r="BT255" i="5"/>
  <c r="EG254" i="5"/>
  <c r="EB254" i="5"/>
  <c r="BJ666" i="5" s="1"/>
  <c r="DW254" i="5"/>
  <c r="BE666" i="5" s="1"/>
  <c r="DR254" i="5"/>
  <c r="AZ666" i="5" s="1"/>
  <c r="DM254" i="5"/>
  <c r="AU666" i="5" s="1"/>
  <c r="DH254" i="5"/>
  <c r="AP666" i="5" s="1"/>
  <c r="DC254" i="5"/>
  <c r="CX254" i="5"/>
  <c r="AF666" i="5" s="1"/>
  <c r="CS254" i="5"/>
  <c r="AA666" i="5" s="1"/>
  <c r="CN254" i="5"/>
  <c r="V666" i="5" s="1"/>
  <c r="CI254" i="5"/>
  <c r="Q666" i="5" s="1"/>
  <c r="CD254" i="5"/>
  <c r="L666" i="5" s="1"/>
  <c r="BT254" i="5"/>
  <c r="EB253" i="5"/>
  <c r="DM253" i="5"/>
  <c r="DH253" i="5"/>
  <c r="CX253" i="5"/>
  <c r="CI253" i="5"/>
  <c r="CD253" i="5"/>
  <c r="BY253" i="5"/>
  <c r="BO253" i="5"/>
  <c r="BJ253" i="5"/>
  <c r="BE253" i="5"/>
  <c r="AZ253" i="5"/>
  <c r="AU253" i="5"/>
  <c r="AP253" i="5"/>
  <c r="AP665" i="5" s="1"/>
  <c r="AK253" i="5"/>
  <c r="AF253" i="5"/>
  <c r="AA253" i="5"/>
  <c r="V253" i="5"/>
  <c r="Q253" i="5"/>
  <c r="L253" i="5"/>
  <c r="L665" i="5" s="1"/>
  <c r="G253" i="5"/>
  <c r="EL251" i="5"/>
  <c r="BT251" i="5"/>
  <c r="EL250" i="5"/>
  <c r="BT250" i="5"/>
  <c r="EL249" i="5"/>
  <c r="EL247" i="5" s="1"/>
  <c r="BT249" i="5"/>
  <c r="EL248" i="5"/>
  <c r="BT248" i="5"/>
  <c r="BT247" i="5" s="1"/>
  <c r="EG247" i="5"/>
  <c r="EB247" i="5"/>
  <c r="DW247" i="5"/>
  <c r="DR247" i="5"/>
  <c r="DM247" i="5"/>
  <c r="DH247" i="5"/>
  <c r="DC247" i="5"/>
  <c r="CX247" i="5"/>
  <c r="CS247" i="5"/>
  <c r="CN247" i="5"/>
  <c r="CI247" i="5"/>
  <c r="CD247" i="5"/>
  <c r="BY247" i="5"/>
  <c r="BO247" i="5"/>
  <c r="BJ247" i="5"/>
  <c r="BE247" i="5"/>
  <c r="AZ247" i="5"/>
  <c r="AU247" i="5"/>
  <c r="AP247" i="5"/>
  <c r="AK247" i="5"/>
  <c r="AF247" i="5"/>
  <c r="AA247" i="5"/>
  <c r="V247" i="5"/>
  <c r="Q247" i="5"/>
  <c r="L247" i="5"/>
  <c r="G247" i="5"/>
  <c r="EL245" i="5"/>
  <c r="CA663" i="5" s="1"/>
  <c r="BT245" i="5"/>
  <c r="EL244" i="5"/>
  <c r="BT244" i="5"/>
  <c r="EL243" i="5"/>
  <c r="BT243" i="5"/>
  <c r="EL242" i="5"/>
  <c r="CA661" i="5" s="1"/>
  <c r="BT242" i="5"/>
  <c r="BT661" i="5" s="1"/>
  <c r="EG241" i="5"/>
  <c r="EB241" i="5"/>
  <c r="DW241" i="5"/>
  <c r="DR241" i="5"/>
  <c r="DM241" i="5"/>
  <c r="DH241" i="5"/>
  <c r="DC241" i="5"/>
  <c r="CX241" i="5"/>
  <c r="CS241" i="5"/>
  <c r="CN241" i="5"/>
  <c r="CI241" i="5"/>
  <c r="CD241" i="5"/>
  <c r="BY241" i="5"/>
  <c r="BT241" i="5"/>
  <c r="BO241" i="5"/>
  <c r="BJ241" i="5"/>
  <c r="BE241" i="5"/>
  <c r="BE660" i="5" s="1"/>
  <c r="AZ241" i="5"/>
  <c r="AU241" i="5"/>
  <c r="AP241" i="5"/>
  <c r="AP660" i="5" s="1"/>
  <c r="AK241" i="5"/>
  <c r="AK660" i="5" s="1"/>
  <c r="AF241" i="5"/>
  <c r="AA241" i="5"/>
  <c r="AA660" i="5" s="1"/>
  <c r="V241" i="5"/>
  <c r="Q241" i="5"/>
  <c r="L241" i="5"/>
  <c r="L660" i="5" s="1"/>
  <c r="G241" i="5"/>
  <c r="G660" i="5" s="1"/>
  <c r="CA657" i="5"/>
  <c r="BZ657" i="5"/>
  <c r="EL239" i="5"/>
  <c r="BT239" i="5"/>
  <c r="BT657" i="5" s="1"/>
  <c r="EL238" i="5"/>
  <c r="BT238" i="5"/>
  <c r="EL237" i="5"/>
  <c r="BT237" i="5"/>
  <c r="EL236" i="5"/>
  <c r="BT236" i="5"/>
  <c r="EG235" i="5"/>
  <c r="EB235" i="5"/>
  <c r="DW235" i="5"/>
  <c r="DR235" i="5"/>
  <c r="DM235" i="5"/>
  <c r="DH235" i="5"/>
  <c r="DC235" i="5"/>
  <c r="CX235" i="5"/>
  <c r="CS235" i="5"/>
  <c r="CN235" i="5"/>
  <c r="CI235" i="5"/>
  <c r="CD235" i="5"/>
  <c r="BY235" i="5"/>
  <c r="BO235" i="5"/>
  <c r="BO654" i="5" s="1"/>
  <c r="BJ235" i="5"/>
  <c r="BE235" i="5"/>
  <c r="BE654" i="5" s="1"/>
  <c r="AZ235" i="5"/>
  <c r="AZ654" i="5" s="1"/>
  <c r="AU235" i="5"/>
  <c r="AP235" i="5"/>
  <c r="AP654" i="5" s="1"/>
  <c r="AK235" i="5"/>
  <c r="AK654" i="5" s="1"/>
  <c r="AF235" i="5"/>
  <c r="AA235" i="5"/>
  <c r="AA654" i="5" s="1"/>
  <c r="V235" i="5"/>
  <c r="V654" i="5" s="1"/>
  <c r="Q235" i="5"/>
  <c r="L235" i="5"/>
  <c r="L654" i="5" s="1"/>
  <c r="G235" i="5"/>
  <c r="G654" i="5" s="1"/>
  <c r="CA653" i="5"/>
  <c r="CA652" i="5"/>
  <c r="EL233" i="5"/>
  <c r="BZ652" i="5" s="1"/>
  <c r="BT233" i="5"/>
  <c r="EL232" i="5"/>
  <c r="BT232" i="5"/>
  <c r="CA650" i="5"/>
  <c r="EL231" i="5"/>
  <c r="BZ650" i="5" s="1"/>
  <c r="BT231" i="5"/>
  <c r="EL230" i="5"/>
  <c r="BT230" i="5"/>
  <c r="EG229" i="5"/>
  <c r="EB229" i="5"/>
  <c r="DW229" i="5"/>
  <c r="DR229" i="5"/>
  <c r="DM229" i="5"/>
  <c r="DH229" i="5"/>
  <c r="DC229" i="5"/>
  <c r="CX229" i="5"/>
  <c r="CS229" i="5"/>
  <c r="CN229" i="5"/>
  <c r="CI229" i="5"/>
  <c r="CD229" i="5"/>
  <c r="BY229" i="5"/>
  <c r="BO229" i="5"/>
  <c r="BO648" i="5" s="1"/>
  <c r="BJ229" i="5"/>
  <c r="BJ648" i="5" s="1"/>
  <c r="BE229" i="5"/>
  <c r="AZ229" i="5"/>
  <c r="AZ648" i="5" s="1"/>
  <c r="AU229" i="5"/>
  <c r="AP229" i="5"/>
  <c r="AK229" i="5"/>
  <c r="AK648" i="5" s="1"/>
  <c r="AF229" i="5"/>
  <c r="AF648" i="5" s="1"/>
  <c r="AA229" i="5"/>
  <c r="V229" i="5"/>
  <c r="V648" i="5" s="1"/>
  <c r="Q229" i="5"/>
  <c r="L229" i="5"/>
  <c r="G229" i="5"/>
  <c r="G648" i="5" s="1"/>
  <c r="CA647" i="5"/>
  <c r="EL227" i="5"/>
  <c r="BT227" i="5"/>
  <c r="EL226" i="5"/>
  <c r="BT226" i="5"/>
  <c r="EL225" i="5"/>
  <c r="CA644" i="5" s="1"/>
  <c r="BT225" i="5"/>
  <c r="CA643" i="5"/>
  <c r="EL224" i="5"/>
  <c r="BZ643" i="5" s="1"/>
  <c r="BT224" i="5"/>
  <c r="EL221" i="5"/>
  <c r="BZ640" i="5" s="1"/>
  <c r="BT221" i="5"/>
  <c r="BT640" i="5" s="1"/>
  <c r="EL220" i="5"/>
  <c r="BT220" i="5"/>
  <c r="EL219" i="5"/>
  <c r="BT219" i="5"/>
  <c r="BT639" i="5" s="1"/>
  <c r="EL218" i="5"/>
  <c r="BT218" i="5"/>
  <c r="EG217" i="5"/>
  <c r="EB217" i="5"/>
  <c r="DW217" i="5"/>
  <c r="DR217" i="5"/>
  <c r="DM217" i="5"/>
  <c r="DH217" i="5"/>
  <c r="DC217" i="5"/>
  <c r="CX217" i="5"/>
  <c r="CS217" i="5"/>
  <c r="CN217" i="5"/>
  <c r="CI217" i="5"/>
  <c r="CD217" i="5"/>
  <c r="BY217" i="5"/>
  <c r="BO217" i="5"/>
  <c r="BO637" i="5" s="1"/>
  <c r="BJ217" i="5"/>
  <c r="BE217" i="5"/>
  <c r="AZ217" i="5"/>
  <c r="AU217" i="5"/>
  <c r="AU637" i="5" s="1"/>
  <c r="AP217" i="5"/>
  <c r="AK217" i="5"/>
  <c r="AK637" i="5" s="1"/>
  <c r="AF217" i="5"/>
  <c r="AF637" i="5" s="1"/>
  <c r="AA217" i="5"/>
  <c r="V217" i="5"/>
  <c r="Q217" i="5"/>
  <c r="Q637" i="5" s="1"/>
  <c r="L217" i="5"/>
  <c r="G217" i="5"/>
  <c r="G637" i="5" s="1"/>
  <c r="CA635" i="5"/>
  <c r="EL215" i="5"/>
  <c r="BZ635" i="5" s="1"/>
  <c r="BT215" i="5"/>
  <c r="BT635" i="5" s="1"/>
  <c r="EL214" i="5"/>
  <c r="BT214" i="5"/>
  <c r="EL213" i="5"/>
  <c r="BT213" i="5"/>
  <c r="EL212" i="5"/>
  <c r="BZ633" i="5" s="1"/>
  <c r="BT212" i="5"/>
  <c r="EL211" i="5"/>
  <c r="EG211" i="5"/>
  <c r="EB211" i="5"/>
  <c r="DW211" i="5"/>
  <c r="DR211" i="5"/>
  <c r="DM211" i="5"/>
  <c r="DH211" i="5"/>
  <c r="DC211" i="5"/>
  <c r="CX211" i="5"/>
  <c r="CS211" i="5"/>
  <c r="CN211" i="5"/>
  <c r="CI211" i="5"/>
  <c r="CD211" i="5"/>
  <c r="BY211" i="5"/>
  <c r="BO211" i="5"/>
  <c r="BO632" i="5" s="1"/>
  <c r="BJ211" i="5"/>
  <c r="BJ632" i="5" s="1"/>
  <c r="BE211" i="5"/>
  <c r="AZ211" i="5"/>
  <c r="AU211" i="5"/>
  <c r="AU632" i="5" s="1"/>
  <c r="AP211" i="5"/>
  <c r="AK211" i="5"/>
  <c r="AK632" i="5" s="1"/>
  <c r="AF211" i="5"/>
  <c r="AF632" i="5" s="1"/>
  <c r="AA211" i="5"/>
  <c r="V211" i="5"/>
  <c r="Q211" i="5"/>
  <c r="Q632" i="5" s="1"/>
  <c r="L211" i="5"/>
  <c r="G211" i="5"/>
  <c r="G632" i="5" s="1"/>
  <c r="EL209" i="5"/>
  <c r="BZ630" i="5" s="1"/>
  <c r="BT209" i="5"/>
  <c r="BT630" i="5" s="1"/>
  <c r="EL208" i="5"/>
  <c r="BT208" i="5"/>
  <c r="EL207" i="5"/>
  <c r="BT207" i="5"/>
  <c r="BT629" i="5" s="1"/>
  <c r="CA628" i="5"/>
  <c r="EL206" i="5"/>
  <c r="BZ628" i="5" s="1"/>
  <c r="BT206" i="5"/>
  <c r="BT628" i="5" s="1"/>
  <c r="EL205" i="5"/>
  <c r="BZ627" i="5" s="1"/>
  <c r="EG205" i="5"/>
  <c r="EB205" i="5"/>
  <c r="DW205" i="5"/>
  <c r="DR205" i="5"/>
  <c r="DM205" i="5"/>
  <c r="DH205" i="5"/>
  <c r="DC205" i="5"/>
  <c r="CX205" i="5"/>
  <c r="CS205" i="5"/>
  <c r="CN205" i="5"/>
  <c r="CI205" i="5"/>
  <c r="CD205" i="5"/>
  <c r="BY205" i="5"/>
  <c r="BO205" i="5"/>
  <c r="BJ205" i="5"/>
  <c r="BJ627" i="5" s="1"/>
  <c r="BE205" i="5"/>
  <c r="AZ205" i="5"/>
  <c r="AU205" i="5"/>
  <c r="AU627" i="5" s="1"/>
  <c r="AP205" i="5"/>
  <c r="AK205" i="5"/>
  <c r="AF205" i="5"/>
  <c r="AF627" i="5" s="1"/>
  <c r="AA205" i="5"/>
  <c r="V205" i="5"/>
  <c r="Q205" i="5"/>
  <c r="Q627" i="5" s="1"/>
  <c r="L205" i="5"/>
  <c r="G205" i="5"/>
  <c r="CA625" i="5"/>
  <c r="EL203" i="5"/>
  <c r="BZ625" i="5" s="1"/>
  <c r="BT203" i="5"/>
  <c r="BT625" i="5" s="1"/>
  <c r="EL202" i="5"/>
  <c r="BT202" i="5"/>
  <c r="EL201" i="5"/>
  <c r="CA623" i="5" s="1"/>
  <c r="BT201" i="5"/>
  <c r="EL200" i="5"/>
  <c r="BT200" i="5"/>
  <c r="EG199" i="5"/>
  <c r="EB199" i="5"/>
  <c r="DW199" i="5"/>
  <c r="DR199" i="5"/>
  <c r="DM199" i="5"/>
  <c r="DH199" i="5"/>
  <c r="DC199" i="5"/>
  <c r="CX199" i="5"/>
  <c r="CS199" i="5"/>
  <c r="CN199" i="5"/>
  <c r="CI199" i="5"/>
  <c r="CD199" i="5"/>
  <c r="BY199" i="5"/>
  <c r="BO199" i="5"/>
  <c r="BJ199" i="5"/>
  <c r="BJ621" i="5" s="1"/>
  <c r="BE199" i="5"/>
  <c r="AZ199" i="5"/>
  <c r="AU199" i="5"/>
  <c r="AU621" i="5" s="1"/>
  <c r="AP199" i="5"/>
  <c r="AK199" i="5"/>
  <c r="AF199" i="5"/>
  <c r="AF621" i="5" s="1"/>
  <c r="AA199" i="5"/>
  <c r="V199" i="5"/>
  <c r="Q199" i="5"/>
  <c r="Q621" i="5" s="1"/>
  <c r="L199" i="5"/>
  <c r="G199" i="5"/>
  <c r="EL197" i="5"/>
  <c r="BT197" i="5"/>
  <c r="EL196" i="5"/>
  <c r="BT196" i="5"/>
  <c r="EL195" i="5"/>
  <c r="BT195" i="5"/>
  <c r="EL194" i="5"/>
  <c r="BT194" i="5"/>
  <c r="EG193" i="5"/>
  <c r="EB193" i="5"/>
  <c r="DW193" i="5"/>
  <c r="DR193" i="5"/>
  <c r="DM193" i="5"/>
  <c r="DH193" i="5"/>
  <c r="DC193" i="5"/>
  <c r="CX193" i="5"/>
  <c r="CS193" i="5"/>
  <c r="CN193" i="5"/>
  <c r="CI193" i="5"/>
  <c r="CD193" i="5"/>
  <c r="BY193" i="5"/>
  <c r="BO193" i="5"/>
  <c r="BJ193" i="5"/>
  <c r="BJ616" i="5" s="1"/>
  <c r="BE193" i="5"/>
  <c r="AZ193" i="5"/>
  <c r="AZ616" i="5" s="1"/>
  <c r="AU193" i="5"/>
  <c r="AP193" i="5"/>
  <c r="AK193" i="5"/>
  <c r="AF193" i="5"/>
  <c r="AF616" i="5" s="1"/>
  <c r="AA193" i="5"/>
  <c r="V193" i="5"/>
  <c r="V616" i="5" s="1"/>
  <c r="Q193" i="5"/>
  <c r="L193" i="5"/>
  <c r="G193" i="5"/>
  <c r="CA615" i="5"/>
  <c r="BZ614" i="5"/>
  <c r="EL191" i="5"/>
  <c r="CA614" i="5" s="1"/>
  <c r="BT191" i="5"/>
  <c r="BT614" i="5" s="1"/>
  <c r="EL190" i="5"/>
  <c r="BT190" i="5"/>
  <c r="BZ613" i="5"/>
  <c r="EL189" i="5"/>
  <c r="BT189" i="5"/>
  <c r="BZ612" i="5"/>
  <c r="EL188" i="5"/>
  <c r="BT188" i="5"/>
  <c r="EG187" i="5"/>
  <c r="EB187" i="5"/>
  <c r="DW187" i="5"/>
  <c r="DR187" i="5"/>
  <c r="DM187" i="5"/>
  <c r="DH187" i="5"/>
  <c r="DC187" i="5"/>
  <c r="CX187" i="5"/>
  <c r="CS187" i="5"/>
  <c r="CN187" i="5"/>
  <c r="CI187" i="5"/>
  <c r="CD187" i="5"/>
  <c r="BY187" i="5"/>
  <c r="BT187" i="5"/>
  <c r="BO187" i="5"/>
  <c r="BO611" i="5" s="1"/>
  <c r="BJ187" i="5"/>
  <c r="BE187" i="5"/>
  <c r="BE611" i="5" s="1"/>
  <c r="AZ187" i="5"/>
  <c r="AU187" i="5"/>
  <c r="AP187" i="5"/>
  <c r="AK187" i="5"/>
  <c r="AK611" i="5" s="1"/>
  <c r="AF187" i="5"/>
  <c r="AA187" i="5"/>
  <c r="AA611" i="5" s="1"/>
  <c r="V187" i="5"/>
  <c r="Q187" i="5"/>
  <c r="L187" i="5"/>
  <c r="G187" i="5"/>
  <c r="G611" i="5" s="1"/>
  <c r="CA610" i="5"/>
  <c r="EL185" i="5"/>
  <c r="EG185" i="5"/>
  <c r="EB185" i="5"/>
  <c r="DW185" i="5"/>
  <c r="DR185" i="5"/>
  <c r="DM185" i="5"/>
  <c r="DH185" i="5"/>
  <c r="DC185" i="5"/>
  <c r="CX185" i="5"/>
  <c r="CS185" i="5"/>
  <c r="CN185" i="5"/>
  <c r="CI185" i="5"/>
  <c r="CD185" i="5"/>
  <c r="BY185" i="5"/>
  <c r="BT185" i="5"/>
  <c r="BO185" i="5"/>
  <c r="BO609" i="5" s="1"/>
  <c r="BJ185" i="5"/>
  <c r="BJ609" i="5" s="1"/>
  <c r="BE185" i="5"/>
  <c r="AZ185" i="5"/>
  <c r="AZ609" i="5" s="1"/>
  <c r="AU185" i="5"/>
  <c r="AU609" i="5" s="1"/>
  <c r="AP185" i="5"/>
  <c r="AK185" i="5"/>
  <c r="AK609" i="5" s="1"/>
  <c r="AF185" i="5"/>
  <c r="AF609" i="5" s="1"/>
  <c r="AA185" i="5"/>
  <c r="V185" i="5"/>
  <c r="V609" i="5" s="1"/>
  <c r="Q185" i="5"/>
  <c r="Q609" i="5" s="1"/>
  <c r="L185" i="5"/>
  <c r="G185" i="5"/>
  <c r="G609" i="5" s="1"/>
  <c r="EG184" i="5"/>
  <c r="EB184" i="5"/>
  <c r="DW184" i="5"/>
  <c r="DR184" i="5"/>
  <c r="DM184" i="5"/>
  <c r="DH184" i="5"/>
  <c r="DC184" i="5"/>
  <c r="CX184" i="5"/>
  <c r="CS184" i="5"/>
  <c r="CN184" i="5"/>
  <c r="CI184" i="5"/>
  <c r="CD184" i="5"/>
  <c r="BY184" i="5"/>
  <c r="BO184" i="5"/>
  <c r="BO608" i="5" s="1"/>
  <c r="BJ184" i="5"/>
  <c r="BE184" i="5"/>
  <c r="AZ184" i="5"/>
  <c r="AZ608" i="5" s="1"/>
  <c r="AU184" i="5"/>
  <c r="AP184" i="5"/>
  <c r="AK184" i="5"/>
  <c r="AK608" i="5" s="1"/>
  <c r="AF184" i="5"/>
  <c r="AA184" i="5"/>
  <c r="V184" i="5"/>
  <c r="V608" i="5" s="1"/>
  <c r="Q184" i="5"/>
  <c r="L184" i="5"/>
  <c r="G184" i="5"/>
  <c r="G608" i="5" s="1"/>
  <c r="EG183" i="5"/>
  <c r="EB183" i="5"/>
  <c r="DW183" i="5"/>
  <c r="DR183" i="5"/>
  <c r="DM183" i="5"/>
  <c r="DH183" i="5"/>
  <c r="DC183" i="5"/>
  <c r="CX183" i="5"/>
  <c r="CS183" i="5"/>
  <c r="CN183" i="5"/>
  <c r="CI183" i="5"/>
  <c r="CD183" i="5"/>
  <c r="BY183" i="5"/>
  <c r="BO183" i="5"/>
  <c r="BJ183" i="5"/>
  <c r="BE183" i="5"/>
  <c r="BE607" i="5" s="1"/>
  <c r="AZ183" i="5"/>
  <c r="AU183" i="5"/>
  <c r="AU607" i="5" s="1"/>
  <c r="AP183" i="5"/>
  <c r="AP607" i="5" s="1"/>
  <c r="AK183" i="5"/>
  <c r="AF183" i="5"/>
  <c r="AA183" i="5"/>
  <c r="AA607" i="5" s="1"/>
  <c r="V183" i="5"/>
  <c r="Q183" i="5"/>
  <c r="Q607" i="5" s="1"/>
  <c r="L183" i="5"/>
  <c r="L607" i="5" s="1"/>
  <c r="G183" i="5"/>
  <c r="DW182" i="5"/>
  <c r="DR182" i="5"/>
  <c r="DM182" i="5"/>
  <c r="DH182" i="5"/>
  <c r="DC182" i="5"/>
  <c r="DC181" i="5" s="1"/>
  <c r="CS182" i="5"/>
  <c r="BY182" i="5"/>
  <c r="BY181" i="5" s="1"/>
  <c r="BO182" i="5"/>
  <c r="BJ182" i="5"/>
  <c r="BE182" i="5"/>
  <c r="AZ182" i="5"/>
  <c r="AU182" i="5"/>
  <c r="AP182" i="5"/>
  <c r="AK182" i="5"/>
  <c r="AF182" i="5"/>
  <c r="AA182" i="5"/>
  <c r="V182" i="5"/>
  <c r="Q182" i="5"/>
  <c r="G182" i="5"/>
  <c r="AP181" i="5"/>
  <c r="CA604" i="5"/>
  <c r="EL179" i="5"/>
  <c r="BZ603" i="5" s="1"/>
  <c r="BT179" i="5"/>
  <c r="BT603" i="5" s="1"/>
  <c r="EL178" i="5"/>
  <c r="BT178" i="5"/>
  <c r="EL177" i="5"/>
  <c r="BT177" i="5"/>
  <c r="EL176" i="5"/>
  <c r="BT176" i="5"/>
  <c r="CA602" i="5"/>
  <c r="EL175" i="5"/>
  <c r="BZ602" i="5" s="1"/>
  <c r="BT175" i="5"/>
  <c r="BT602" i="5" s="1"/>
  <c r="BZ601" i="5"/>
  <c r="EL174" i="5"/>
  <c r="BT174" i="5"/>
  <c r="BT601" i="5" s="1"/>
  <c r="EL173" i="5"/>
  <c r="BT173" i="5"/>
  <c r="EG172" i="5"/>
  <c r="EB172" i="5"/>
  <c r="DW172" i="5"/>
  <c r="DR172" i="5"/>
  <c r="DM172" i="5"/>
  <c r="DH172" i="5"/>
  <c r="DC172" i="5"/>
  <c r="CX172" i="5"/>
  <c r="CS172" i="5"/>
  <c r="CN172" i="5"/>
  <c r="CI172" i="5"/>
  <c r="CD172" i="5"/>
  <c r="BY172" i="5"/>
  <c r="BO172" i="5"/>
  <c r="BO599" i="5" s="1"/>
  <c r="BJ172" i="5"/>
  <c r="BJ599" i="5" s="1"/>
  <c r="BE172" i="5"/>
  <c r="AZ172" i="5"/>
  <c r="AU172" i="5"/>
  <c r="AP172" i="5"/>
  <c r="AK172" i="5"/>
  <c r="AK599" i="5" s="1"/>
  <c r="AF172" i="5"/>
  <c r="AF599" i="5" s="1"/>
  <c r="AA172" i="5"/>
  <c r="V172" i="5"/>
  <c r="Q172" i="5"/>
  <c r="L172" i="5"/>
  <c r="G172" i="5"/>
  <c r="G599" i="5" s="1"/>
  <c r="CA598" i="5"/>
  <c r="CA595" i="5"/>
  <c r="EL170" i="5"/>
  <c r="BZ595" i="5" s="1"/>
  <c r="BT170" i="5"/>
  <c r="EL169" i="5"/>
  <c r="BT169" i="5"/>
  <c r="BT168" i="5" s="1"/>
  <c r="EG168" i="5"/>
  <c r="EB168" i="5"/>
  <c r="DW168" i="5"/>
  <c r="DR168" i="5"/>
  <c r="DM168" i="5"/>
  <c r="DH168" i="5"/>
  <c r="DC168" i="5"/>
  <c r="CX168" i="5"/>
  <c r="CS168" i="5"/>
  <c r="CN168" i="5"/>
  <c r="CI168" i="5"/>
  <c r="CD168" i="5"/>
  <c r="BO168" i="5"/>
  <c r="BJ168" i="5"/>
  <c r="BJ585" i="5" s="1"/>
  <c r="BE168" i="5"/>
  <c r="BE585" i="5" s="1"/>
  <c r="AZ168" i="5"/>
  <c r="AU168" i="5"/>
  <c r="AU585" i="5" s="1"/>
  <c r="AP168" i="5"/>
  <c r="AP585" i="5" s="1"/>
  <c r="AK168" i="5"/>
  <c r="AF168" i="5"/>
  <c r="AF585" i="5" s="1"/>
  <c r="AA168" i="5"/>
  <c r="AA585" i="5" s="1"/>
  <c r="V168" i="5"/>
  <c r="Q168" i="5"/>
  <c r="Q585" i="5" s="1"/>
  <c r="L168" i="5"/>
  <c r="L585" i="5" s="1"/>
  <c r="EL157" i="5"/>
  <c r="BZ559" i="5" s="1"/>
  <c r="BT157" i="5"/>
  <c r="CA558" i="5"/>
  <c r="BZ558" i="5"/>
  <c r="EL156" i="5"/>
  <c r="BT156" i="5"/>
  <c r="EL155" i="5"/>
  <c r="BT155" i="5"/>
  <c r="EG154" i="5"/>
  <c r="EB154" i="5"/>
  <c r="DW154" i="5"/>
  <c r="DR154" i="5"/>
  <c r="DM154" i="5"/>
  <c r="DH154" i="5"/>
  <c r="DC154" i="5"/>
  <c r="CX154" i="5"/>
  <c r="CS154" i="5"/>
  <c r="CN154" i="5"/>
  <c r="CI154" i="5"/>
  <c r="CD154" i="5"/>
  <c r="BY154" i="5"/>
  <c r="BO154" i="5"/>
  <c r="BO556" i="5" s="1"/>
  <c r="BJ154" i="5"/>
  <c r="BE154" i="5"/>
  <c r="AZ154" i="5"/>
  <c r="AU154" i="5"/>
  <c r="AP154" i="5"/>
  <c r="AK154" i="5"/>
  <c r="AK556" i="5" s="1"/>
  <c r="AF154" i="5"/>
  <c r="AA154" i="5"/>
  <c r="V154" i="5"/>
  <c r="Q154" i="5"/>
  <c r="L154" i="5"/>
  <c r="G154" i="5"/>
  <c r="G556" i="5" s="1"/>
  <c r="EL152" i="5"/>
  <c r="BT152" i="5"/>
  <c r="CA553" i="5"/>
  <c r="EL151" i="5"/>
  <c r="BT151" i="5"/>
  <c r="BT553" i="5" s="1"/>
  <c r="BZ552" i="5"/>
  <c r="EL150" i="5"/>
  <c r="BT150" i="5"/>
  <c r="BT552" i="5" s="1"/>
  <c r="EG149" i="5"/>
  <c r="EB149" i="5"/>
  <c r="DW149" i="5"/>
  <c r="DR149" i="5"/>
  <c r="DM149" i="5"/>
  <c r="DH149" i="5"/>
  <c r="DC149" i="5"/>
  <c r="CX149" i="5"/>
  <c r="CS149" i="5"/>
  <c r="CN149" i="5"/>
  <c r="CI149" i="5"/>
  <c r="CD149" i="5"/>
  <c r="BY149" i="5"/>
  <c r="BO149" i="5"/>
  <c r="BO551" i="5" s="1"/>
  <c r="BJ149" i="5"/>
  <c r="BE149" i="5"/>
  <c r="AZ149" i="5"/>
  <c r="AU149" i="5"/>
  <c r="AP149" i="5"/>
  <c r="AK149" i="5"/>
  <c r="AK551" i="5" s="1"/>
  <c r="AF149" i="5"/>
  <c r="AA149" i="5"/>
  <c r="V149" i="5"/>
  <c r="Q149" i="5"/>
  <c r="L149" i="5"/>
  <c r="G149" i="5"/>
  <c r="G551" i="5" s="1"/>
  <c r="EL147" i="5"/>
  <c r="BT147" i="5"/>
  <c r="CA548" i="5"/>
  <c r="EL146" i="5"/>
  <c r="BZ548" i="5" s="1"/>
  <c r="BT146" i="5"/>
  <c r="EG145" i="5"/>
  <c r="BO547" i="5" s="1"/>
  <c r="EB145" i="5"/>
  <c r="BJ547" i="5" s="1"/>
  <c r="DW145" i="5"/>
  <c r="BE547" i="5" s="1"/>
  <c r="DR145" i="5"/>
  <c r="DM145" i="5"/>
  <c r="AU547" i="5" s="1"/>
  <c r="DH145" i="5"/>
  <c r="DC145" i="5"/>
  <c r="AK547" i="5" s="1"/>
  <c r="CX145" i="5"/>
  <c r="AF547" i="5" s="1"/>
  <c r="CS145" i="5"/>
  <c r="AA547" i="5" s="1"/>
  <c r="CN145" i="5"/>
  <c r="CI145" i="5"/>
  <c r="CD145" i="5"/>
  <c r="CD144" i="5" s="1"/>
  <c r="Q145" i="5"/>
  <c r="Q547" i="5" s="1"/>
  <c r="L145" i="5"/>
  <c r="EG144" i="5"/>
  <c r="EB144" i="5"/>
  <c r="DM144" i="5"/>
  <c r="DC144" i="5"/>
  <c r="CX144" i="5"/>
  <c r="CI144" i="5"/>
  <c r="BY144" i="5"/>
  <c r="BO144" i="5"/>
  <c r="BJ144" i="5"/>
  <c r="BE144" i="5"/>
  <c r="AZ144" i="5"/>
  <c r="AU144" i="5"/>
  <c r="AP144" i="5"/>
  <c r="AK144" i="5"/>
  <c r="AK546" i="5" s="1"/>
  <c r="AF144" i="5"/>
  <c r="AA144" i="5"/>
  <c r="V144" i="5"/>
  <c r="Q144" i="5"/>
  <c r="L144" i="5"/>
  <c r="G144" i="5"/>
  <c r="CA545" i="5"/>
  <c r="EL142" i="5"/>
  <c r="BT142" i="5"/>
  <c r="EL141" i="5"/>
  <c r="CA543" i="5" s="1"/>
  <c r="BT141" i="5"/>
  <c r="EG140" i="5"/>
  <c r="DW140" i="5"/>
  <c r="BE542" i="5" s="1"/>
  <c r="DM140" i="5"/>
  <c r="AU542" i="5" s="1"/>
  <c r="DH140" i="5"/>
  <c r="AP542" i="5" s="1"/>
  <c r="DC140" i="5"/>
  <c r="AK542" i="5" s="1"/>
  <c r="CX140" i="5"/>
  <c r="AF542" i="5" s="1"/>
  <c r="CS140" i="5"/>
  <c r="AA542" i="5" s="1"/>
  <c r="CI140" i="5"/>
  <c r="CI139" i="5" s="1"/>
  <c r="CD140" i="5"/>
  <c r="Q140" i="5"/>
  <c r="L140" i="5"/>
  <c r="L542" i="5" s="1"/>
  <c r="EB139" i="5"/>
  <c r="DW139" i="5"/>
  <c r="DR139" i="5"/>
  <c r="DM139" i="5"/>
  <c r="DH139" i="5"/>
  <c r="DC139" i="5"/>
  <c r="CS139" i="5"/>
  <c r="CN139" i="5"/>
  <c r="CD139" i="5"/>
  <c r="BY139" i="5"/>
  <c r="BO139" i="5"/>
  <c r="BJ139" i="5"/>
  <c r="BJ541" i="5" s="1"/>
  <c r="BE139" i="5"/>
  <c r="AZ139" i="5"/>
  <c r="AZ541" i="5" s="1"/>
  <c r="AU139" i="5"/>
  <c r="AU541" i="5" s="1"/>
  <c r="AP139" i="5"/>
  <c r="AK139" i="5"/>
  <c r="AF139" i="5"/>
  <c r="AA139" i="5"/>
  <c r="V139" i="5"/>
  <c r="V541" i="5" s="1"/>
  <c r="Q139" i="5"/>
  <c r="G139" i="5"/>
  <c r="G541" i="5" s="1"/>
  <c r="CA540" i="5"/>
  <c r="EL137" i="5"/>
  <c r="BZ539" i="5" s="1"/>
  <c r="BT137" i="5"/>
  <c r="EL136" i="5"/>
  <c r="BZ538" i="5" s="1"/>
  <c r="BT136" i="5"/>
  <c r="CA537" i="5"/>
  <c r="EL135" i="5"/>
  <c r="BZ537" i="5" s="1"/>
  <c r="BT135" i="5"/>
  <c r="EG134" i="5"/>
  <c r="EB134" i="5"/>
  <c r="DW134" i="5"/>
  <c r="DR134" i="5"/>
  <c r="DM134" i="5"/>
  <c r="DH134" i="5"/>
  <c r="DC134" i="5"/>
  <c r="CX134" i="5"/>
  <c r="CS134" i="5"/>
  <c r="CN134" i="5"/>
  <c r="CI134" i="5"/>
  <c r="CD134" i="5"/>
  <c r="BY134" i="5"/>
  <c r="BO134" i="5"/>
  <c r="BJ134" i="5"/>
  <c r="BE134" i="5"/>
  <c r="AZ134" i="5"/>
  <c r="AZ536" i="5" s="1"/>
  <c r="AU134" i="5"/>
  <c r="AP134" i="5"/>
  <c r="AK134" i="5"/>
  <c r="AF134" i="5"/>
  <c r="AA134" i="5"/>
  <c r="V134" i="5"/>
  <c r="V536" i="5" s="1"/>
  <c r="Q134" i="5"/>
  <c r="L134" i="5"/>
  <c r="G134" i="5"/>
  <c r="EL132" i="5"/>
  <c r="BZ534" i="5" s="1"/>
  <c r="BT132" i="5"/>
  <c r="EL131" i="5"/>
  <c r="BT131" i="5"/>
  <c r="EB130" i="5"/>
  <c r="BJ531" i="5" s="1"/>
  <c r="DW130" i="5"/>
  <c r="BE531" i="5" s="1"/>
  <c r="DR130" i="5"/>
  <c r="AZ531" i="5" s="1"/>
  <c r="DM130" i="5"/>
  <c r="AU531" i="5" s="1"/>
  <c r="DH130" i="5"/>
  <c r="AP531" i="5" s="1"/>
  <c r="CX130" i="5"/>
  <c r="AF531" i="5" s="1"/>
  <c r="CS130" i="5"/>
  <c r="AA531" i="5" s="1"/>
  <c r="CN130" i="5"/>
  <c r="V531" i="5" s="1"/>
  <c r="CI130" i="5"/>
  <c r="CI129" i="5" s="1"/>
  <c r="CD130" i="5"/>
  <c r="CD129" i="5" s="1"/>
  <c r="Q130" i="5"/>
  <c r="L130" i="5"/>
  <c r="L531" i="5" s="1"/>
  <c r="EG129" i="5"/>
  <c r="EB129" i="5"/>
  <c r="DW129" i="5"/>
  <c r="DR129" i="5"/>
  <c r="DM129" i="5"/>
  <c r="DH129" i="5"/>
  <c r="DC129" i="5"/>
  <c r="CX129" i="5"/>
  <c r="CN129" i="5"/>
  <c r="BY129" i="5"/>
  <c r="BO129" i="5"/>
  <c r="BO530" i="5" s="1"/>
  <c r="BJ129" i="5"/>
  <c r="BE129" i="5"/>
  <c r="AZ129" i="5"/>
  <c r="AU129" i="5"/>
  <c r="AP129" i="5"/>
  <c r="AK129" i="5"/>
  <c r="AK530" i="5" s="1"/>
  <c r="AF129" i="5"/>
  <c r="AA129" i="5"/>
  <c r="V129" i="5"/>
  <c r="Q129" i="5"/>
  <c r="L129" i="5"/>
  <c r="G129" i="5"/>
  <c r="G530" i="5" s="1"/>
  <c r="CA516" i="5"/>
  <c r="EL127" i="5"/>
  <c r="BZ516" i="5" s="1"/>
  <c r="BT127" i="5"/>
  <c r="CA515" i="5"/>
  <c r="BZ515" i="5"/>
  <c r="EL126" i="5"/>
  <c r="BT126" i="5"/>
  <c r="EG125" i="5"/>
  <c r="BO514" i="5" s="1"/>
  <c r="EB125" i="5"/>
  <c r="BJ514" i="5" s="1"/>
  <c r="DW125" i="5"/>
  <c r="DR125" i="5"/>
  <c r="AZ514" i="5" s="1"/>
  <c r="DM125" i="5"/>
  <c r="AU514" i="5" s="1"/>
  <c r="DC125" i="5"/>
  <c r="AK514" i="5" s="1"/>
  <c r="CX125" i="5"/>
  <c r="AF514" i="5" s="1"/>
  <c r="CS125" i="5"/>
  <c r="AA514" i="5" s="1"/>
  <c r="CN125" i="5"/>
  <c r="V514" i="5" s="1"/>
  <c r="CI125" i="5"/>
  <c r="Q514" i="5" s="1"/>
  <c r="CD125" i="5"/>
  <c r="EL125" i="5" s="1"/>
  <c r="BT125" i="5"/>
  <c r="L125" i="5"/>
  <c r="EG124" i="5"/>
  <c r="EB124" i="5"/>
  <c r="DH124" i="5"/>
  <c r="CX124" i="5"/>
  <c r="CS124" i="5"/>
  <c r="CD124" i="5"/>
  <c r="BY124" i="5"/>
  <c r="BO124" i="5"/>
  <c r="BJ124" i="5"/>
  <c r="BE124" i="5"/>
  <c r="AZ124" i="5"/>
  <c r="AU124" i="5"/>
  <c r="AP124" i="5"/>
  <c r="AK124" i="5"/>
  <c r="AF124" i="5"/>
  <c r="AA124" i="5"/>
  <c r="V124" i="5"/>
  <c r="Q124" i="5"/>
  <c r="L124" i="5"/>
  <c r="G124" i="5"/>
  <c r="CA512" i="5"/>
  <c r="BZ512" i="5"/>
  <c r="EL122" i="5"/>
  <c r="BT122" i="5"/>
  <c r="CA510" i="5"/>
  <c r="BZ510" i="5"/>
  <c r="EL121" i="5"/>
  <c r="BT121" i="5"/>
  <c r="EL120" i="5"/>
  <c r="CA509" i="5" s="1"/>
  <c r="BT120" i="5"/>
  <c r="EG119" i="5"/>
  <c r="EB119" i="5"/>
  <c r="DW119" i="5"/>
  <c r="DR119" i="5"/>
  <c r="DM119" i="5"/>
  <c r="DH119" i="5"/>
  <c r="DC119" i="5"/>
  <c r="CX119" i="5"/>
  <c r="CS119" i="5"/>
  <c r="CN119" i="5"/>
  <c r="CI119" i="5"/>
  <c r="CD119" i="5"/>
  <c r="BY119" i="5"/>
  <c r="BO119" i="5"/>
  <c r="BO508" i="5" s="1"/>
  <c r="BJ119" i="5"/>
  <c r="BE119" i="5"/>
  <c r="AZ119" i="5"/>
  <c r="AU119" i="5"/>
  <c r="AU508" i="5" s="1"/>
  <c r="AP119" i="5"/>
  <c r="AK119" i="5"/>
  <c r="AK508" i="5" s="1"/>
  <c r="AF119" i="5"/>
  <c r="AA119" i="5"/>
  <c r="V119" i="5"/>
  <c r="Q119" i="5"/>
  <c r="Q508" i="5" s="1"/>
  <c r="L119" i="5"/>
  <c r="G119" i="5"/>
  <c r="G508" i="5" s="1"/>
  <c r="CA507" i="5"/>
  <c r="BZ507" i="5"/>
  <c r="CA506" i="5"/>
  <c r="EL117" i="5"/>
  <c r="BZ506" i="5" s="1"/>
  <c r="BT117" i="5"/>
  <c r="EL116" i="5"/>
  <c r="BT116" i="5"/>
  <c r="EG115" i="5"/>
  <c r="BO504" i="5" s="1"/>
  <c r="EB115" i="5"/>
  <c r="BJ504" i="5" s="1"/>
  <c r="DW115" i="5"/>
  <c r="BE504" i="5" s="1"/>
  <c r="DM115" i="5"/>
  <c r="AU504" i="5" s="1"/>
  <c r="DH115" i="5"/>
  <c r="DC115" i="5"/>
  <c r="AK504" i="5" s="1"/>
  <c r="CX115" i="5"/>
  <c r="AF504" i="5" s="1"/>
  <c r="CS115" i="5"/>
  <c r="AA504" i="5" s="1"/>
  <c r="CN115" i="5"/>
  <c r="V504" i="5" s="1"/>
  <c r="CI115" i="5"/>
  <c r="CD115" i="5"/>
  <c r="Q115" i="5"/>
  <c r="L115" i="5"/>
  <c r="EG114" i="5"/>
  <c r="DR114" i="5"/>
  <c r="DC114" i="5"/>
  <c r="CX114" i="5"/>
  <c r="CI114" i="5"/>
  <c r="BY114" i="5"/>
  <c r="BO114" i="5"/>
  <c r="BO503" i="5" s="1"/>
  <c r="BJ114" i="5"/>
  <c r="BE114" i="5"/>
  <c r="AZ114" i="5"/>
  <c r="AU114" i="5"/>
  <c r="AP114" i="5"/>
  <c r="AK114" i="5"/>
  <c r="AF114" i="5"/>
  <c r="AA114" i="5"/>
  <c r="V114" i="5"/>
  <c r="Q114" i="5"/>
  <c r="L114" i="5"/>
  <c r="G114" i="5"/>
  <c r="G503" i="5" s="1"/>
  <c r="CA502" i="5"/>
  <c r="BZ502" i="5"/>
  <c r="CA501" i="5"/>
  <c r="BZ501" i="5"/>
  <c r="EL112" i="5"/>
  <c r="BT112" i="5"/>
  <c r="BZ500" i="5"/>
  <c r="EL111" i="5"/>
  <c r="CA500" i="5" s="1"/>
  <c r="BT111" i="5"/>
  <c r="EL110" i="5"/>
  <c r="BZ499" i="5" s="1"/>
  <c r="EG110" i="5"/>
  <c r="BO499" i="5" s="1"/>
  <c r="EB110" i="5"/>
  <c r="BJ499" i="5" s="1"/>
  <c r="DR110" i="5"/>
  <c r="DM110" i="5"/>
  <c r="AU499" i="5" s="1"/>
  <c r="DH110" i="5"/>
  <c r="AP499" i="5" s="1"/>
  <c r="DC110" i="5"/>
  <c r="AK499" i="5" s="1"/>
  <c r="CX110" i="5"/>
  <c r="AF499" i="5" s="1"/>
  <c r="CS110" i="5"/>
  <c r="AA499" i="5" s="1"/>
  <c r="CN110" i="5"/>
  <c r="CI110" i="5"/>
  <c r="CD110" i="5"/>
  <c r="BT110" i="5"/>
  <c r="BT499" i="5" s="1"/>
  <c r="Q110" i="5"/>
  <c r="Q499" i="5" s="1"/>
  <c r="L110" i="5"/>
  <c r="L499" i="5" s="1"/>
  <c r="EG109" i="5"/>
  <c r="DW109" i="5"/>
  <c r="DM109" i="5"/>
  <c r="DH109" i="5"/>
  <c r="CX109" i="5"/>
  <c r="CI109" i="5"/>
  <c r="CD109" i="5"/>
  <c r="BY109" i="5"/>
  <c r="BO109" i="5"/>
  <c r="BJ109" i="5"/>
  <c r="BE109" i="5"/>
  <c r="AZ109" i="5"/>
  <c r="AU109" i="5"/>
  <c r="AP109" i="5"/>
  <c r="AK109" i="5"/>
  <c r="AF109" i="5"/>
  <c r="AA109" i="5"/>
  <c r="V109" i="5"/>
  <c r="G109" i="5"/>
  <c r="G498" i="5" s="1"/>
  <c r="CA497" i="5"/>
  <c r="BZ497" i="5"/>
  <c r="BZ496" i="5"/>
  <c r="EL107" i="5"/>
  <c r="CA496" i="5" s="1"/>
  <c r="BT107" i="5"/>
  <c r="EL106" i="5"/>
  <c r="CA495" i="5" s="1"/>
  <c r="BT106" i="5"/>
  <c r="EB105" i="5"/>
  <c r="BJ494" i="5" s="1"/>
  <c r="DM105" i="5"/>
  <c r="AU494" i="5" s="1"/>
  <c r="DC105" i="5"/>
  <c r="CX105" i="5"/>
  <c r="AF494" i="5" s="1"/>
  <c r="CN105" i="5"/>
  <c r="V494" i="5" s="1"/>
  <c r="CI105" i="5"/>
  <c r="CD105" i="5"/>
  <c r="L494" i="5" s="1"/>
  <c r="Q105" i="5"/>
  <c r="EG104" i="5"/>
  <c r="DW104" i="5"/>
  <c r="DR104" i="5"/>
  <c r="DM104" i="5"/>
  <c r="DH104" i="5"/>
  <c r="CX104" i="5"/>
  <c r="CS104" i="5"/>
  <c r="CN104" i="5"/>
  <c r="CI104" i="5"/>
  <c r="BY104" i="5"/>
  <c r="BO104" i="5"/>
  <c r="BO493" i="5" s="1"/>
  <c r="BJ104" i="5"/>
  <c r="BE104" i="5"/>
  <c r="AZ104" i="5"/>
  <c r="AU104" i="5"/>
  <c r="AP104" i="5"/>
  <c r="AK104" i="5"/>
  <c r="AF104" i="5"/>
  <c r="AA104" i="5"/>
  <c r="AA493" i="5" s="1"/>
  <c r="V104" i="5"/>
  <c r="L104" i="5"/>
  <c r="G104" i="5"/>
  <c r="G493" i="5" s="1"/>
  <c r="CA492" i="5"/>
  <c r="BZ492" i="5"/>
  <c r="EL102" i="5"/>
  <c r="CA491" i="5" s="1"/>
  <c r="BT102" i="5"/>
  <c r="EL101" i="5"/>
  <c r="BZ490" i="5" s="1"/>
  <c r="BT101" i="5"/>
  <c r="EG100" i="5"/>
  <c r="BO489" i="5" s="1"/>
  <c r="EB100" i="5"/>
  <c r="BJ489" i="5" s="1"/>
  <c r="DW100" i="5"/>
  <c r="BE489" i="5" s="1"/>
  <c r="DR100" i="5"/>
  <c r="AZ489" i="5" s="1"/>
  <c r="DM100" i="5"/>
  <c r="AU489" i="5" s="1"/>
  <c r="DH100" i="5"/>
  <c r="AP489" i="5" s="1"/>
  <c r="DC100" i="5"/>
  <c r="AK489" i="5" s="1"/>
  <c r="CX100" i="5"/>
  <c r="AF489" i="5" s="1"/>
  <c r="CS100" i="5"/>
  <c r="AA489" i="5" s="1"/>
  <c r="CI100" i="5"/>
  <c r="CI99" i="5" s="1"/>
  <c r="CD100" i="5"/>
  <c r="BT100" i="5"/>
  <c r="BT99" i="5" s="1"/>
  <c r="Q100" i="5"/>
  <c r="L100" i="5"/>
  <c r="L489" i="5" s="1"/>
  <c r="EG99" i="5"/>
  <c r="EB99" i="5"/>
  <c r="DW99" i="5"/>
  <c r="DM99" i="5"/>
  <c r="DC99" i="5"/>
  <c r="CX99" i="5"/>
  <c r="CS99" i="5"/>
  <c r="CN99" i="5"/>
  <c r="CD99" i="5"/>
  <c r="BY99" i="5"/>
  <c r="BO99" i="5"/>
  <c r="BJ99" i="5"/>
  <c r="BE99" i="5"/>
  <c r="AZ99" i="5"/>
  <c r="AU99" i="5"/>
  <c r="AU488" i="5" s="1"/>
  <c r="AP99" i="5"/>
  <c r="AK99" i="5"/>
  <c r="AF99" i="5"/>
  <c r="AA99" i="5"/>
  <c r="V99" i="5"/>
  <c r="L99" i="5"/>
  <c r="G99" i="5"/>
  <c r="CA487" i="5"/>
  <c r="BZ487" i="5"/>
  <c r="CA486" i="5"/>
  <c r="EL97" i="5"/>
  <c r="BZ486" i="5" s="1"/>
  <c r="BT97" i="5"/>
  <c r="CA485" i="5"/>
  <c r="EL96" i="5"/>
  <c r="BZ485" i="5" s="1"/>
  <c r="BT96" i="5"/>
  <c r="EG95" i="5"/>
  <c r="BO484" i="5" s="1"/>
  <c r="EB95" i="5"/>
  <c r="BJ484" i="5" s="1"/>
  <c r="DW95" i="5"/>
  <c r="BE484" i="5" s="1"/>
  <c r="DM95" i="5"/>
  <c r="AU484" i="5" s="1"/>
  <c r="CS95" i="5"/>
  <c r="CI95" i="5"/>
  <c r="Q484" i="5" s="1"/>
  <c r="CD95" i="5"/>
  <c r="L484" i="5" s="1"/>
  <c r="BT95" i="5"/>
  <c r="EB94" i="5"/>
  <c r="DW94" i="5"/>
  <c r="DR94" i="5"/>
  <c r="DM94" i="5"/>
  <c r="DH94" i="5"/>
  <c r="DC94" i="5"/>
  <c r="CX94" i="5"/>
  <c r="CN94" i="5"/>
  <c r="BY94" i="5"/>
  <c r="BO94" i="5"/>
  <c r="BJ94" i="5"/>
  <c r="BE94" i="5"/>
  <c r="AZ94" i="5"/>
  <c r="AU94" i="5"/>
  <c r="AU483" i="5" s="1"/>
  <c r="AP94" i="5"/>
  <c r="AK94" i="5"/>
  <c r="AF94" i="5"/>
  <c r="AA94" i="5"/>
  <c r="V94" i="5"/>
  <c r="Q94" i="5"/>
  <c r="L94" i="5"/>
  <c r="G94" i="5"/>
  <c r="CA482" i="5"/>
  <c r="CA481" i="5"/>
  <c r="BZ481" i="5"/>
  <c r="EL91" i="5"/>
  <c r="BT91" i="5"/>
  <c r="BT481" i="5" s="1"/>
  <c r="EL90" i="5"/>
  <c r="CA480" i="5" s="1"/>
  <c r="BT90" i="5"/>
  <c r="EL89" i="5"/>
  <c r="BT89" i="5"/>
  <c r="EL88" i="5"/>
  <c r="CA478" i="5" s="1"/>
  <c r="BT88" i="5"/>
  <c r="EG87" i="5"/>
  <c r="EB87" i="5"/>
  <c r="DW87" i="5"/>
  <c r="DR87" i="5"/>
  <c r="DM87" i="5"/>
  <c r="DH87" i="5"/>
  <c r="DC87" i="5"/>
  <c r="CX87" i="5"/>
  <c r="CS87" i="5"/>
  <c r="CN87" i="5"/>
  <c r="CI87" i="5"/>
  <c r="CD87" i="5"/>
  <c r="BY87" i="5"/>
  <c r="BO87" i="5"/>
  <c r="BJ87" i="5"/>
  <c r="BE87" i="5"/>
  <c r="AZ87" i="5"/>
  <c r="AZ477" i="5" s="1"/>
  <c r="AU87" i="5"/>
  <c r="AP87" i="5"/>
  <c r="AK87" i="5"/>
  <c r="AF87" i="5"/>
  <c r="AA87" i="5"/>
  <c r="V87" i="5"/>
  <c r="V477" i="5" s="1"/>
  <c r="Q87" i="5"/>
  <c r="L87" i="5"/>
  <c r="G87" i="5"/>
  <c r="CA476" i="5"/>
  <c r="CA475" i="5"/>
  <c r="BZ475" i="5"/>
  <c r="EL85" i="5"/>
  <c r="BT85" i="5"/>
  <c r="EL84" i="5"/>
  <c r="BT84" i="5"/>
  <c r="CA474" i="5"/>
  <c r="EL83" i="5"/>
  <c r="BZ474" i="5" s="1"/>
  <c r="BT83" i="5"/>
  <c r="CA473" i="5"/>
  <c r="BZ473" i="5"/>
  <c r="EL82" i="5"/>
  <c r="BT82" i="5"/>
  <c r="EG81" i="5"/>
  <c r="EB81" i="5"/>
  <c r="DW81" i="5"/>
  <c r="DR81" i="5"/>
  <c r="DM81" i="5"/>
  <c r="DH81" i="5"/>
  <c r="DC81" i="5"/>
  <c r="CX81" i="5"/>
  <c r="CS81" i="5"/>
  <c r="CN81" i="5"/>
  <c r="CI81" i="5"/>
  <c r="CD81" i="5"/>
  <c r="BY81" i="5"/>
  <c r="BO81" i="5"/>
  <c r="BO472" i="5" s="1"/>
  <c r="BJ81" i="5"/>
  <c r="BE81" i="5"/>
  <c r="AZ81" i="5"/>
  <c r="AU81" i="5"/>
  <c r="AP81" i="5"/>
  <c r="AK81" i="5"/>
  <c r="AK472" i="5" s="1"/>
  <c r="AF81" i="5"/>
  <c r="AA81" i="5"/>
  <c r="V81" i="5"/>
  <c r="Q81" i="5"/>
  <c r="L81" i="5"/>
  <c r="G81" i="5"/>
  <c r="G472" i="5" s="1"/>
  <c r="CA470" i="5"/>
  <c r="EL79" i="5"/>
  <c r="BZ470" i="5" s="1"/>
  <c r="BT79" i="5"/>
  <c r="CA469" i="5"/>
  <c r="EL78" i="5"/>
  <c r="BZ469" i="5" s="1"/>
  <c r="BT78" i="5"/>
  <c r="EL77" i="5"/>
  <c r="CA468" i="5" s="1"/>
  <c r="BT77" i="5"/>
  <c r="BT468" i="5" s="1"/>
  <c r="EG76" i="5"/>
  <c r="BO467" i="5" s="1"/>
  <c r="EB76" i="5"/>
  <c r="BJ467" i="5" s="1"/>
  <c r="DW76" i="5"/>
  <c r="DR76" i="5"/>
  <c r="AZ467" i="5" s="1"/>
  <c r="DM76" i="5"/>
  <c r="AU467" i="5" s="1"/>
  <c r="DH76" i="5"/>
  <c r="AP467" i="5" s="1"/>
  <c r="DC76" i="5"/>
  <c r="AK467" i="5" s="1"/>
  <c r="CX76" i="5"/>
  <c r="AF467" i="5" s="1"/>
  <c r="CS76" i="5"/>
  <c r="CN76" i="5"/>
  <c r="V467" i="5" s="1"/>
  <c r="CI76" i="5"/>
  <c r="CD76" i="5"/>
  <c r="EL76" i="5" s="1"/>
  <c r="BT76" i="5"/>
  <c r="Q76" i="5"/>
  <c r="Q467" i="5" s="1"/>
  <c r="L76" i="5"/>
  <c r="L467" i="5" s="1"/>
  <c r="EG75" i="5"/>
  <c r="EB75" i="5"/>
  <c r="DR75" i="5"/>
  <c r="DM75" i="5"/>
  <c r="DH75" i="5"/>
  <c r="CX75" i="5"/>
  <c r="CN75" i="5"/>
  <c r="CI75" i="5"/>
  <c r="CD75" i="5"/>
  <c r="BY75" i="5"/>
  <c r="BO75" i="5"/>
  <c r="BJ75" i="5"/>
  <c r="BE75" i="5"/>
  <c r="AZ75" i="5"/>
  <c r="AU75" i="5"/>
  <c r="AP75" i="5"/>
  <c r="AK75" i="5"/>
  <c r="AF75" i="5"/>
  <c r="AA75" i="5"/>
  <c r="V75" i="5"/>
  <c r="G75" i="5"/>
  <c r="CA465" i="5"/>
  <c r="BZ465" i="5"/>
  <c r="EL73" i="5"/>
  <c r="BT73" i="5"/>
  <c r="CA463" i="5"/>
  <c r="BZ463" i="5"/>
  <c r="EL72" i="5"/>
  <c r="BT72" i="5"/>
  <c r="BT463" i="5" s="1"/>
  <c r="BZ462" i="5"/>
  <c r="EL71" i="5"/>
  <c r="CA462" i="5" s="1"/>
  <c r="BT71" i="5"/>
  <c r="EG70" i="5"/>
  <c r="EB70" i="5"/>
  <c r="BJ461" i="5" s="1"/>
  <c r="DW70" i="5"/>
  <c r="BE461" i="5" s="1"/>
  <c r="DR70" i="5"/>
  <c r="AZ461" i="5" s="1"/>
  <c r="DM70" i="5"/>
  <c r="AU461" i="5" s="1"/>
  <c r="DH70" i="5"/>
  <c r="AP461" i="5" s="1"/>
  <c r="DC70" i="5"/>
  <c r="CX70" i="5"/>
  <c r="AF461" i="5" s="1"/>
  <c r="CS70" i="5"/>
  <c r="AA461" i="5" s="1"/>
  <c r="CN70" i="5"/>
  <c r="V461" i="5" s="1"/>
  <c r="CI70" i="5"/>
  <c r="CI69" i="5" s="1"/>
  <c r="CD70" i="5"/>
  <c r="EL70" i="5" s="1"/>
  <c r="Q70" i="5"/>
  <c r="L70" i="5"/>
  <c r="L461" i="5" s="1"/>
  <c r="EB69" i="5"/>
  <c r="DW69" i="5"/>
  <c r="DR69" i="5"/>
  <c r="DM69" i="5"/>
  <c r="DH69" i="5"/>
  <c r="CX69" i="5"/>
  <c r="CN69" i="5"/>
  <c r="CD69" i="5"/>
  <c r="BY69" i="5"/>
  <c r="BO69" i="5"/>
  <c r="BJ69" i="5"/>
  <c r="BE69" i="5"/>
  <c r="AZ69" i="5"/>
  <c r="AZ460" i="5" s="1"/>
  <c r="AU69" i="5"/>
  <c r="AP69" i="5"/>
  <c r="AK69" i="5"/>
  <c r="AF69" i="5"/>
  <c r="AF460" i="5" s="1"/>
  <c r="AA69" i="5"/>
  <c r="V69" i="5"/>
  <c r="Q69" i="5"/>
  <c r="G69" i="5"/>
  <c r="G460" i="5" s="1"/>
  <c r="EL67" i="5"/>
  <c r="CA458" i="5" s="1"/>
  <c r="BT67" i="5"/>
  <c r="EL66" i="5"/>
  <c r="BT66" i="5"/>
  <c r="BZ457" i="5"/>
  <c r="EL65" i="5"/>
  <c r="BT65" i="5"/>
  <c r="EG64" i="5"/>
  <c r="BO456" i="5" s="1"/>
  <c r="EB64" i="5"/>
  <c r="BJ456" i="5" s="1"/>
  <c r="DW64" i="5"/>
  <c r="BE456" i="5" s="1"/>
  <c r="DM64" i="5"/>
  <c r="AU456" i="5" s="1"/>
  <c r="DH64" i="5"/>
  <c r="DC64" i="5"/>
  <c r="AK456" i="5" s="1"/>
  <c r="CX64" i="5"/>
  <c r="AF456" i="5" s="1"/>
  <c r="CS64" i="5"/>
  <c r="AA456" i="5" s="1"/>
  <c r="CN64" i="5"/>
  <c r="V456" i="5" s="1"/>
  <c r="CI64" i="5"/>
  <c r="CD64" i="5"/>
  <c r="Q64" i="5"/>
  <c r="Q456" i="5" s="1"/>
  <c r="L64" i="5"/>
  <c r="L18" i="5" s="1"/>
  <c r="EG63" i="5"/>
  <c r="DW63" i="5"/>
  <c r="DR63" i="5"/>
  <c r="DM63" i="5"/>
  <c r="DC63" i="5"/>
  <c r="CX63" i="5"/>
  <c r="CN63" i="5"/>
  <c r="CI63" i="5"/>
  <c r="BY63" i="5"/>
  <c r="BO63" i="5"/>
  <c r="BJ63" i="5"/>
  <c r="BE63" i="5"/>
  <c r="BE455" i="5" s="1"/>
  <c r="AZ63" i="5"/>
  <c r="AU63" i="5"/>
  <c r="AU455" i="5" s="1"/>
  <c r="AP63" i="5"/>
  <c r="AK63" i="5"/>
  <c r="AF63" i="5"/>
  <c r="AA63" i="5"/>
  <c r="V63" i="5"/>
  <c r="G63" i="5"/>
  <c r="BZ453" i="5"/>
  <c r="EL61" i="5"/>
  <c r="BT61" i="5"/>
  <c r="EL60" i="5"/>
  <c r="BT60" i="5"/>
  <c r="EL59" i="5"/>
  <c r="BZ452" i="5" s="1"/>
  <c r="BT59" i="5"/>
  <c r="BZ451" i="5"/>
  <c r="EL58" i="5"/>
  <c r="CA451" i="5" s="1"/>
  <c r="BT58" i="5"/>
  <c r="EG57" i="5"/>
  <c r="EB57" i="5"/>
  <c r="DW57" i="5"/>
  <c r="DR57" i="5"/>
  <c r="DM57" i="5"/>
  <c r="DH57" i="5"/>
  <c r="DC57" i="5"/>
  <c r="CX57" i="5"/>
  <c r="CS57" i="5"/>
  <c r="CN57" i="5"/>
  <c r="CI57" i="5"/>
  <c r="CD57" i="5"/>
  <c r="BY57" i="5"/>
  <c r="BO57" i="5"/>
  <c r="BJ57" i="5"/>
  <c r="BE57" i="5"/>
  <c r="AZ57" i="5"/>
  <c r="AU57" i="5"/>
  <c r="AP57" i="5"/>
  <c r="AK57" i="5"/>
  <c r="AF57" i="5"/>
  <c r="AA57" i="5"/>
  <c r="V57" i="5"/>
  <c r="Q57" i="5"/>
  <c r="L57" i="5"/>
  <c r="G57" i="5"/>
  <c r="EL55" i="5"/>
  <c r="CA448" i="5" s="1"/>
  <c r="BT55" i="5"/>
  <c r="CA447" i="5"/>
  <c r="EL54" i="5"/>
  <c r="BZ447" i="5" s="1"/>
  <c r="BT54" i="5"/>
  <c r="CA446" i="5"/>
  <c r="BZ446" i="5"/>
  <c r="EL53" i="5"/>
  <c r="BT53" i="5"/>
  <c r="EG52" i="5"/>
  <c r="BO445" i="5" s="1"/>
  <c r="EB52" i="5"/>
  <c r="BJ445" i="5" s="1"/>
  <c r="DW52" i="5"/>
  <c r="BE445" i="5" s="1"/>
  <c r="DR52" i="5"/>
  <c r="AZ445" i="5" s="1"/>
  <c r="DM52" i="5"/>
  <c r="AU445" i="5" s="1"/>
  <c r="DH52" i="5"/>
  <c r="AP445" i="5" s="1"/>
  <c r="DC52" i="5"/>
  <c r="AK445" i="5" s="1"/>
  <c r="CX52" i="5"/>
  <c r="AF445" i="5" s="1"/>
  <c r="CS52" i="5"/>
  <c r="AA445" i="5" s="1"/>
  <c r="CN52" i="5"/>
  <c r="V445" i="5" s="1"/>
  <c r="CI52" i="5"/>
  <c r="CI51" i="5" s="1"/>
  <c r="CD52" i="5"/>
  <c r="EL52" i="5" s="1"/>
  <c r="Q52" i="5"/>
  <c r="L52" i="5"/>
  <c r="L445" i="5" s="1"/>
  <c r="EB51" i="5"/>
  <c r="DR51" i="5"/>
  <c r="CX51" i="5"/>
  <c r="CN51" i="5"/>
  <c r="BY51" i="5"/>
  <c r="BO51" i="5"/>
  <c r="BJ51" i="5"/>
  <c r="BE51" i="5"/>
  <c r="AZ51" i="5"/>
  <c r="AU51" i="5"/>
  <c r="AP51" i="5"/>
  <c r="AK51" i="5"/>
  <c r="AF51" i="5"/>
  <c r="AA51" i="5"/>
  <c r="V51" i="5"/>
  <c r="Q51" i="5"/>
  <c r="L51" i="5"/>
  <c r="G51" i="5"/>
  <c r="G444" i="5" s="1"/>
  <c r="CA442" i="5"/>
  <c r="EL49" i="5"/>
  <c r="BZ442" i="5" s="1"/>
  <c r="BT49" i="5"/>
  <c r="CA441" i="5"/>
  <c r="BZ441" i="5"/>
  <c r="EL48" i="5"/>
  <c r="BT48" i="5"/>
  <c r="EL47" i="5"/>
  <c r="BZ440" i="5" s="1"/>
  <c r="BT47" i="5"/>
  <c r="EG46" i="5"/>
  <c r="BO439" i="5" s="1"/>
  <c r="EB46" i="5"/>
  <c r="BJ439" i="5" s="1"/>
  <c r="DR46" i="5"/>
  <c r="AZ439" i="5" s="1"/>
  <c r="DM46" i="5"/>
  <c r="AU439" i="5" s="1"/>
  <c r="DC46" i="5"/>
  <c r="AK439" i="5" s="1"/>
  <c r="CX46" i="5"/>
  <c r="AF439" i="5" s="1"/>
  <c r="CS46" i="5"/>
  <c r="AA439" i="5" s="1"/>
  <c r="CN46" i="5"/>
  <c r="V439" i="5" s="1"/>
  <c r="CI46" i="5"/>
  <c r="CD46" i="5"/>
  <c r="L439" i="5" s="1"/>
  <c r="Q46" i="5"/>
  <c r="Q439" i="5" s="1"/>
  <c r="EB45" i="5"/>
  <c r="DW45" i="5"/>
  <c r="DR45" i="5"/>
  <c r="DH45" i="5"/>
  <c r="DC45" i="5"/>
  <c r="CX45" i="5"/>
  <c r="CS45" i="5"/>
  <c r="CN45" i="5"/>
  <c r="CI45" i="5"/>
  <c r="CD45" i="5"/>
  <c r="BY45" i="5"/>
  <c r="BO45" i="5"/>
  <c r="BJ45" i="5"/>
  <c r="BE45" i="5"/>
  <c r="AZ45" i="5"/>
  <c r="AZ438" i="5" s="1"/>
  <c r="AU45" i="5"/>
  <c r="AP45" i="5"/>
  <c r="AK45" i="5"/>
  <c r="AF45" i="5"/>
  <c r="AA45" i="5"/>
  <c r="V45" i="5"/>
  <c r="V438" i="5" s="1"/>
  <c r="L45" i="5"/>
  <c r="G45" i="5"/>
  <c r="G438" i="5" s="1"/>
  <c r="EL43" i="5"/>
  <c r="CA436" i="5" s="1"/>
  <c r="BT43" i="5"/>
  <c r="EL42" i="5"/>
  <c r="CA435" i="5" s="1"/>
  <c r="BT42" i="5"/>
  <c r="CA434" i="5"/>
  <c r="BZ434" i="5"/>
  <c r="EL41" i="5"/>
  <c r="BT41" i="5"/>
  <c r="BT434" i="5" s="1"/>
  <c r="BZ433" i="5"/>
  <c r="EL40" i="5"/>
  <c r="CA433" i="5" s="1"/>
  <c r="BT40" i="5"/>
  <c r="EG39" i="5"/>
  <c r="EB39" i="5"/>
  <c r="DW39" i="5"/>
  <c r="DR39" i="5"/>
  <c r="DM39" i="5"/>
  <c r="DH39" i="5"/>
  <c r="DC39" i="5"/>
  <c r="CX39" i="5"/>
  <c r="CS39" i="5"/>
  <c r="CN39" i="5"/>
  <c r="CI39" i="5"/>
  <c r="CD39" i="5"/>
  <c r="BY39" i="5"/>
  <c r="BO39" i="5"/>
  <c r="BJ39" i="5"/>
  <c r="BJ432" i="5" s="1"/>
  <c r="BE39" i="5"/>
  <c r="AZ39" i="5"/>
  <c r="AU39" i="5"/>
  <c r="AP39" i="5"/>
  <c r="AK39" i="5"/>
  <c r="AF39" i="5"/>
  <c r="AF432" i="5" s="1"/>
  <c r="AA39" i="5"/>
  <c r="V39" i="5"/>
  <c r="Q39" i="5"/>
  <c r="L39" i="5"/>
  <c r="G39" i="5"/>
  <c r="CA430" i="5"/>
  <c r="BZ430" i="5"/>
  <c r="EL37" i="5"/>
  <c r="BT37" i="5"/>
  <c r="EL36" i="5"/>
  <c r="BZ429" i="5" s="1"/>
  <c r="BT36" i="5"/>
  <c r="EL35" i="5"/>
  <c r="BT35" i="5"/>
  <c r="EG34" i="5"/>
  <c r="BO427" i="5" s="1"/>
  <c r="EB34" i="5"/>
  <c r="BJ427" i="5" s="1"/>
  <c r="DH34" i="5"/>
  <c r="AP427" i="5" s="1"/>
  <c r="DC34" i="5"/>
  <c r="AK427" i="5" s="1"/>
  <c r="CX34" i="5"/>
  <c r="AF427" i="5" s="1"/>
  <c r="CN34" i="5"/>
  <c r="V427" i="5" s="1"/>
  <c r="CI34" i="5"/>
  <c r="Q427" i="5" s="1"/>
  <c r="CD34" i="5"/>
  <c r="L427" i="5" s="1"/>
  <c r="BT34" i="5"/>
  <c r="DW33" i="5"/>
  <c r="DR33" i="5"/>
  <c r="DM33" i="5"/>
  <c r="DH33" i="5"/>
  <c r="DC33" i="5"/>
  <c r="CS33" i="5"/>
  <c r="CN33" i="5"/>
  <c r="CD33" i="5"/>
  <c r="BY33" i="5"/>
  <c r="BO33" i="5"/>
  <c r="BJ33" i="5"/>
  <c r="BE33" i="5"/>
  <c r="BE426" i="5" s="1"/>
  <c r="AZ33" i="5"/>
  <c r="AU33" i="5"/>
  <c r="AU426" i="5" s="1"/>
  <c r="AP33" i="5"/>
  <c r="AK33" i="5"/>
  <c r="AF33" i="5"/>
  <c r="AA33" i="5"/>
  <c r="AA426" i="5" s="1"/>
  <c r="V33" i="5"/>
  <c r="Q33" i="5"/>
  <c r="L33" i="5"/>
  <c r="G33" i="5"/>
  <c r="CA424" i="5"/>
  <c r="EL31" i="5"/>
  <c r="BZ424" i="5" s="1"/>
  <c r="BT31" i="5"/>
  <c r="EL30" i="5"/>
  <c r="BT30" i="5"/>
  <c r="EL29" i="5"/>
  <c r="CA422" i="5" s="1"/>
  <c r="BT29" i="5"/>
  <c r="BT422" i="5" s="1"/>
  <c r="EL28" i="5"/>
  <c r="CA421" i="5" s="1"/>
  <c r="BT28" i="5"/>
  <c r="EG27" i="5"/>
  <c r="EB27" i="5"/>
  <c r="DW27" i="5"/>
  <c r="DR27" i="5"/>
  <c r="DM27" i="5"/>
  <c r="DH27" i="5"/>
  <c r="DC27" i="5"/>
  <c r="CX27" i="5"/>
  <c r="CS27" i="5"/>
  <c r="CN27" i="5"/>
  <c r="CI27" i="5"/>
  <c r="CD27" i="5"/>
  <c r="BY27" i="5"/>
  <c r="BO27" i="5"/>
  <c r="BJ27" i="5"/>
  <c r="BJ420" i="5" s="1"/>
  <c r="BE27" i="5"/>
  <c r="AZ27" i="5"/>
  <c r="AU27" i="5"/>
  <c r="AU420" i="5" s="1"/>
  <c r="AP27" i="5"/>
  <c r="AK27" i="5"/>
  <c r="AF27" i="5"/>
  <c r="AF420" i="5" s="1"/>
  <c r="AA27" i="5"/>
  <c r="V27" i="5"/>
  <c r="Q27" i="5"/>
  <c r="Q420" i="5" s="1"/>
  <c r="L27" i="5"/>
  <c r="G27" i="5"/>
  <c r="EL24" i="5"/>
  <c r="BT24" i="5"/>
  <c r="EG23" i="5"/>
  <c r="EB23" i="5"/>
  <c r="DW23" i="5"/>
  <c r="DR23" i="5"/>
  <c r="DM23" i="5"/>
  <c r="DH23" i="5"/>
  <c r="DC23" i="5"/>
  <c r="CX23" i="5"/>
  <c r="CS23" i="5"/>
  <c r="CN23" i="5"/>
  <c r="CI23" i="5"/>
  <c r="CD23" i="5"/>
  <c r="BY23" i="5"/>
  <c r="BT23" i="5"/>
  <c r="BO23" i="5"/>
  <c r="BJ23" i="5"/>
  <c r="BE23" i="5"/>
  <c r="AZ23" i="5"/>
  <c r="AU23" i="5"/>
  <c r="AU417" i="5" s="1"/>
  <c r="AP23" i="5"/>
  <c r="AP417" i="5" s="1"/>
  <c r="AK23" i="5"/>
  <c r="AF23" i="5"/>
  <c r="AA23" i="5"/>
  <c r="V23" i="5"/>
  <c r="Q23" i="5"/>
  <c r="Q417" i="5" s="1"/>
  <c r="L23" i="5"/>
  <c r="L417" i="5" s="1"/>
  <c r="G23" i="5"/>
  <c r="EG21" i="5"/>
  <c r="EB21" i="5"/>
  <c r="DW21" i="5"/>
  <c r="DR21" i="5"/>
  <c r="DM21" i="5"/>
  <c r="DH21" i="5"/>
  <c r="DC21" i="5"/>
  <c r="CX21" i="5"/>
  <c r="CS21" i="5"/>
  <c r="CN21" i="5"/>
  <c r="CI21" i="5"/>
  <c r="CD21" i="5"/>
  <c r="BY21" i="5"/>
  <c r="BO21" i="5"/>
  <c r="BO415" i="5" s="1"/>
  <c r="BJ21" i="5"/>
  <c r="BE21" i="5"/>
  <c r="AZ21" i="5"/>
  <c r="AU21" i="5"/>
  <c r="AP21" i="5"/>
  <c r="AK21" i="5"/>
  <c r="AK415" i="5" s="1"/>
  <c r="AF21" i="5"/>
  <c r="AA21" i="5"/>
  <c r="V21" i="5"/>
  <c r="Q21" i="5"/>
  <c r="L21" i="5"/>
  <c r="G21" i="5"/>
  <c r="G415" i="5" s="1"/>
  <c r="EG20" i="5"/>
  <c r="EB20" i="5"/>
  <c r="DW20" i="5"/>
  <c r="DR20" i="5"/>
  <c r="DM20" i="5"/>
  <c r="DH20" i="5"/>
  <c r="DC20" i="5"/>
  <c r="CX20" i="5"/>
  <c r="CS20" i="5"/>
  <c r="CN20" i="5"/>
  <c r="CI20" i="5"/>
  <c r="CD20" i="5"/>
  <c r="BY20" i="5"/>
  <c r="BO20" i="5"/>
  <c r="BO17" i="5" s="1"/>
  <c r="BO13" i="5" s="1"/>
  <c r="BJ20" i="5"/>
  <c r="BE20" i="5"/>
  <c r="AZ20" i="5"/>
  <c r="AZ414" i="5" s="1"/>
  <c r="AU20" i="5"/>
  <c r="AP20" i="5"/>
  <c r="AK20" i="5"/>
  <c r="AF20" i="5"/>
  <c r="AA20" i="5"/>
  <c r="V20" i="5"/>
  <c r="V414" i="5" s="1"/>
  <c r="Q20" i="5"/>
  <c r="L20" i="5"/>
  <c r="G20" i="5"/>
  <c r="EG19" i="5"/>
  <c r="EB19" i="5"/>
  <c r="DW19" i="5"/>
  <c r="DR19" i="5"/>
  <c r="DM19" i="5"/>
  <c r="DH19" i="5"/>
  <c r="DC19" i="5"/>
  <c r="CX19" i="5"/>
  <c r="CS19" i="5"/>
  <c r="CN19" i="5"/>
  <c r="CI19" i="5"/>
  <c r="CD19" i="5"/>
  <c r="BY19" i="5"/>
  <c r="G413" i="5" s="1"/>
  <c r="BO19" i="5"/>
  <c r="BJ19" i="5"/>
  <c r="BJ413" i="5" s="1"/>
  <c r="BE19" i="5"/>
  <c r="BE413" i="5" s="1"/>
  <c r="AZ19" i="5"/>
  <c r="AU19" i="5"/>
  <c r="AU413" i="5" s="1"/>
  <c r="AP19" i="5"/>
  <c r="AK19" i="5"/>
  <c r="AF19" i="5"/>
  <c r="AF413" i="5" s="1"/>
  <c r="AA19" i="5"/>
  <c r="AA413" i="5" s="1"/>
  <c r="V19" i="5"/>
  <c r="Q19" i="5"/>
  <c r="Q413" i="5" s="1"/>
  <c r="L19" i="5"/>
  <c r="DR18" i="5"/>
  <c r="CN18" i="5"/>
  <c r="BO18" i="5"/>
  <c r="BJ18" i="5"/>
  <c r="BE18" i="5"/>
  <c r="AZ18" i="5"/>
  <c r="AZ17" i="5" s="1"/>
  <c r="AU18" i="5"/>
  <c r="AP18" i="5"/>
  <c r="AK18" i="5"/>
  <c r="AK17" i="5" s="1"/>
  <c r="AF18" i="5"/>
  <c r="AA18" i="5"/>
  <c r="V18" i="5"/>
  <c r="V17" i="5" s="1"/>
  <c r="Q18" i="5"/>
  <c r="G18" i="5"/>
  <c r="G17" i="5"/>
  <c r="G13" i="5" s="1"/>
  <c r="EG15" i="5"/>
  <c r="EB15" i="5"/>
  <c r="DW15" i="5"/>
  <c r="DR15" i="5"/>
  <c r="DM15" i="5"/>
  <c r="DH15" i="5"/>
  <c r="DC15" i="5"/>
  <c r="CX15" i="5"/>
  <c r="CS15" i="5"/>
  <c r="CN15" i="5"/>
  <c r="CI15" i="5"/>
  <c r="CD15" i="5"/>
  <c r="BO15" i="5"/>
  <c r="BO408" i="5" s="1"/>
  <c r="BJ15" i="5"/>
  <c r="BE15" i="5"/>
  <c r="BE408" i="5" s="1"/>
  <c r="AF15" i="5"/>
  <c r="AA15" i="5"/>
  <c r="AA408" i="5" s="1"/>
  <c r="G15" i="5"/>
  <c r="DC14" i="5"/>
  <c r="BY14" i="5"/>
  <c r="AP14" i="5"/>
  <c r="BY9" i="5"/>
  <c r="BY165" i="5" s="1"/>
  <c r="G9" i="5"/>
  <c r="G165" i="5" s="1"/>
  <c r="BY8" i="5"/>
  <c r="BY164" i="5" s="1"/>
  <c r="G8" i="5"/>
  <c r="E164" i="5" s="1"/>
  <c r="M1" i="5"/>
  <c r="BW139" i="4"/>
  <c r="BW137" i="4"/>
  <c r="BW136" i="4"/>
  <c r="BW135" i="4"/>
  <c r="BW134" i="4"/>
  <c r="BW132" i="4"/>
  <c r="BW128" i="4"/>
  <c r="BW127" i="4"/>
  <c r="BW125" i="4"/>
  <c r="BW124" i="4"/>
  <c r="BW121" i="4"/>
  <c r="BW116" i="4" s="1"/>
  <c r="BW120" i="4"/>
  <c r="BW118" i="4"/>
  <c r="BW117" i="4"/>
  <c r="BW114" i="4"/>
  <c r="BW113" i="4"/>
  <c r="BW108" i="4" s="1"/>
  <c r="BW110" i="4"/>
  <c r="BW109" i="4"/>
  <c r="BU106" i="4"/>
  <c r="BT106" i="4"/>
  <c r="BS106" i="4"/>
  <c r="BR106" i="4"/>
  <c r="BQ106" i="4"/>
  <c r="BP106" i="4"/>
  <c r="BO106" i="4"/>
  <c r="BN106" i="4"/>
  <c r="BM106" i="4"/>
  <c r="BL106" i="4"/>
  <c r="BK106" i="4"/>
  <c r="BJ106" i="4"/>
  <c r="BI106" i="4"/>
  <c r="BH106" i="4"/>
  <c r="BG106" i="4"/>
  <c r="BF106" i="4"/>
  <c r="BE106" i="4"/>
  <c r="BD106" i="4"/>
  <c r="BC106" i="4"/>
  <c r="BB106" i="4"/>
  <c r="BA106" i="4"/>
  <c r="AZ106" i="4"/>
  <c r="AY106" i="4"/>
  <c r="AX106" i="4"/>
  <c r="AW106" i="4"/>
  <c r="AV106" i="4"/>
  <c r="AU106" i="4"/>
  <c r="AT106" i="4"/>
  <c r="AS106" i="4"/>
  <c r="AR106" i="4"/>
  <c r="AQ106" i="4"/>
  <c r="AP106" i="4"/>
  <c r="AO106" i="4"/>
  <c r="AN106" i="4"/>
  <c r="AM106" i="4"/>
  <c r="AL106" i="4"/>
  <c r="AK106" i="4"/>
  <c r="AJ106" i="4"/>
  <c r="AI106" i="4"/>
  <c r="AH106" i="4"/>
  <c r="AG106" i="4"/>
  <c r="AF106" i="4"/>
  <c r="AE106" i="4"/>
  <c r="AD106" i="4"/>
  <c r="AC106" i="4"/>
  <c r="AB106" i="4"/>
  <c r="AA106" i="4"/>
  <c r="Z106" i="4"/>
  <c r="Y106" i="4"/>
  <c r="X106" i="4"/>
  <c r="W106" i="4"/>
  <c r="V106" i="4"/>
  <c r="U106" i="4"/>
  <c r="T106" i="4"/>
  <c r="S106" i="4"/>
  <c r="R106" i="4"/>
  <c r="Q106" i="4"/>
  <c r="P106" i="4"/>
  <c r="O106" i="4"/>
  <c r="N106" i="4"/>
  <c r="M106" i="4"/>
  <c r="BU105" i="4"/>
  <c r="BT105" i="4"/>
  <c r="BS105" i="4"/>
  <c r="BR105" i="4"/>
  <c r="BQ105" i="4"/>
  <c r="BP105" i="4"/>
  <c r="BO105" i="4"/>
  <c r="BN105" i="4"/>
  <c r="BM105" i="4"/>
  <c r="BL105" i="4"/>
  <c r="BK105" i="4"/>
  <c r="BJ105" i="4"/>
  <c r="BI105" i="4"/>
  <c r="BH105" i="4"/>
  <c r="BG105" i="4"/>
  <c r="BF105" i="4"/>
  <c r="BE105" i="4"/>
  <c r="BD105" i="4"/>
  <c r="BC105" i="4"/>
  <c r="BB105" i="4"/>
  <c r="BA105" i="4"/>
  <c r="AZ105" i="4"/>
  <c r="AY105" i="4"/>
  <c r="AX105" i="4"/>
  <c r="AW105" i="4"/>
  <c r="AV105" i="4"/>
  <c r="AU105" i="4"/>
  <c r="AT105" i="4"/>
  <c r="AS105" i="4"/>
  <c r="AR105" i="4"/>
  <c r="AQ105" i="4"/>
  <c r="AP105" i="4"/>
  <c r="AO105" i="4"/>
  <c r="AN105" i="4"/>
  <c r="AM105" i="4"/>
  <c r="AL105" i="4"/>
  <c r="AK105" i="4"/>
  <c r="AJ105" i="4"/>
  <c r="AI105" i="4"/>
  <c r="AH105" i="4"/>
  <c r="AG105" i="4"/>
  <c r="AF105" i="4"/>
  <c r="AE105" i="4"/>
  <c r="AD105" i="4"/>
  <c r="AC105" i="4"/>
  <c r="AB105" i="4"/>
  <c r="AA105" i="4"/>
  <c r="Z105" i="4"/>
  <c r="Y105" i="4"/>
  <c r="X105" i="4"/>
  <c r="W105" i="4"/>
  <c r="V105" i="4"/>
  <c r="U105" i="4"/>
  <c r="T105" i="4"/>
  <c r="S105" i="4"/>
  <c r="R105" i="4"/>
  <c r="Q105" i="4"/>
  <c r="P105" i="4"/>
  <c r="O105" i="4"/>
  <c r="N105" i="4"/>
  <c r="M105" i="4"/>
  <c r="BU104" i="4"/>
  <c r="BT104" i="4"/>
  <c r="BS104" i="4"/>
  <c r="BR104" i="4"/>
  <c r="BQ104" i="4"/>
  <c r="BP104" i="4"/>
  <c r="BO104" i="4"/>
  <c r="BN104" i="4"/>
  <c r="BM104" i="4"/>
  <c r="BL104" i="4"/>
  <c r="BK104" i="4"/>
  <c r="BJ104" i="4"/>
  <c r="BI104" i="4"/>
  <c r="BH104" i="4"/>
  <c r="BG104" i="4"/>
  <c r="BF104" i="4"/>
  <c r="BE104" i="4"/>
  <c r="BD104" i="4"/>
  <c r="BC104" i="4"/>
  <c r="BB104" i="4"/>
  <c r="BA104" i="4"/>
  <c r="AZ104" i="4"/>
  <c r="AY104" i="4"/>
  <c r="AX104" i="4"/>
  <c r="AW104" i="4"/>
  <c r="AV104" i="4"/>
  <c r="AU104" i="4"/>
  <c r="AT104" i="4"/>
  <c r="AS104" i="4"/>
  <c r="AR104" i="4"/>
  <c r="AQ104" i="4"/>
  <c r="AP104" i="4"/>
  <c r="AO104" i="4"/>
  <c r="AN104" i="4"/>
  <c r="AM104" i="4"/>
  <c r="AL104" i="4"/>
  <c r="AK104" i="4"/>
  <c r="AJ104" i="4"/>
  <c r="AI104" i="4"/>
  <c r="AH104" i="4"/>
  <c r="AG104" i="4"/>
  <c r="AF104" i="4"/>
  <c r="AE104" i="4"/>
  <c r="AD104" i="4"/>
  <c r="AC104" i="4"/>
  <c r="AB104" i="4"/>
  <c r="AA104" i="4"/>
  <c r="Z104" i="4"/>
  <c r="Y104" i="4"/>
  <c r="X104" i="4"/>
  <c r="W104" i="4"/>
  <c r="V104" i="4"/>
  <c r="U104" i="4"/>
  <c r="T104" i="4"/>
  <c r="S104" i="4"/>
  <c r="R104" i="4"/>
  <c r="Q104" i="4"/>
  <c r="P104" i="4"/>
  <c r="O104" i="4"/>
  <c r="N104" i="4"/>
  <c r="M104" i="4"/>
  <c r="BW103" i="4"/>
  <c r="BU103" i="4"/>
  <c r="BT103" i="4"/>
  <c r="BS103" i="4"/>
  <c r="BR103" i="4"/>
  <c r="BQ103" i="4"/>
  <c r="BP103" i="4"/>
  <c r="BO103" i="4"/>
  <c r="BN103" i="4"/>
  <c r="BM103" i="4"/>
  <c r="BL103" i="4"/>
  <c r="BK103" i="4"/>
  <c r="BJ103" i="4"/>
  <c r="BI103" i="4"/>
  <c r="BH103" i="4"/>
  <c r="BG103" i="4"/>
  <c r="BF103" i="4"/>
  <c r="BE103" i="4"/>
  <c r="BD103" i="4"/>
  <c r="BC103" i="4"/>
  <c r="BB103" i="4"/>
  <c r="BA103" i="4"/>
  <c r="AZ103" i="4"/>
  <c r="AY103" i="4"/>
  <c r="AX103" i="4"/>
  <c r="AW103" i="4"/>
  <c r="AV103" i="4"/>
  <c r="AU103" i="4"/>
  <c r="AT103" i="4"/>
  <c r="AS103" i="4"/>
  <c r="AR103" i="4"/>
  <c r="AQ103" i="4"/>
  <c r="AP103" i="4"/>
  <c r="AO103" i="4"/>
  <c r="AN103" i="4"/>
  <c r="AM103" i="4"/>
  <c r="AL103" i="4"/>
  <c r="AK103" i="4"/>
  <c r="AJ103" i="4"/>
  <c r="AI103" i="4"/>
  <c r="AH103" i="4"/>
  <c r="AG103" i="4"/>
  <c r="AF103" i="4"/>
  <c r="AE103" i="4"/>
  <c r="AD103" i="4"/>
  <c r="AC103" i="4"/>
  <c r="AB103" i="4"/>
  <c r="AA103" i="4"/>
  <c r="Z103" i="4"/>
  <c r="Y103" i="4"/>
  <c r="X103" i="4"/>
  <c r="W103" i="4"/>
  <c r="V103" i="4"/>
  <c r="U103" i="4"/>
  <c r="T103" i="4"/>
  <c r="S103" i="4"/>
  <c r="R103" i="4"/>
  <c r="Q103" i="4"/>
  <c r="P103" i="4"/>
  <c r="O103" i="4"/>
  <c r="N103" i="4"/>
  <c r="M103" i="4"/>
  <c r="BW102" i="4"/>
  <c r="BT102" i="4"/>
  <c r="BS102" i="4"/>
  <c r="BR102" i="4"/>
  <c r="BQ102" i="4"/>
  <c r="BO102" i="4"/>
  <c r="BN102" i="4"/>
  <c r="BM102" i="4"/>
  <c r="BL102" i="4"/>
  <c r="BJ102" i="4"/>
  <c r="BI102" i="4"/>
  <c r="BH102" i="4"/>
  <c r="BG102" i="4"/>
  <c r="BE102" i="4"/>
  <c r="BD102" i="4"/>
  <c r="BC102" i="4"/>
  <c r="BB102" i="4"/>
  <c r="AZ102" i="4"/>
  <c r="AY102" i="4"/>
  <c r="AX102" i="4"/>
  <c r="AW102" i="4"/>
  <c r="AU102" i="4"/>
  <c r="AT102" i="4"/>
  <c r="AS102" i="4"/>
  <c r="AR102" i="4"/>
  <c r="AP102" i="4"/>
  <c r="AO102" i="4"/>
  <c r="AN102" i="4"/>
  <c r="AM102" i="4"/>
  <c r="AK102" i="4"/>
  <c r="AJ102" i="4"/>
  <c r="AI102" i="4"/>
  <c r="AH102" i="4"/>
  <c r="AF102" i="4"/>
  <c r="AE102" i="4"/>
  <c r="AD102" i="4"/>
  <c r="AC102" i="4"/>
  <c r="AA102" i="4"/>
  <c r="Z102" i="4"/>
  <c r="Y102" i="4"/>
  <c r="X102" i="4"/>
  <c r="V102" i="4"/>
  <c r="U102" i="4"/>
  <c r="T102" i="4"/>
  <c r="S102" i="4"/>
  <c r="Q102" i="4"/>
  <c r="P102" i="4"/>
  <c r="O102" i="4"/>
  <c r="N102" i="4"/>
  <c r="BT101" i="4"/>
  <c r="BS101" i="4"/>
  <c r="BR101" i="4"/>
  <c r="BQ101" i="4"/>
  <c r="BO101" i="4"/>
  <c r="BN101" i="4"/>
  <c r="BM101" i="4"/>
  <c r="BL101" i="4"/>
  <c r="BJ101" i="4"/>
  <c r="BI101" i="4"/>
  <c r="BH101" i="4"/>
  <c r="BG101" i="4"/>
  <c r="BE101" i="4"/>
  <c r="BD101" i="4"/>
  <c r="BC101" i="4"/>
  <c r="BB101" i="4"/>
  <c r="AZ101" i="4"/>
  <c r="AY101" i="4"/>
  <c r="AX101" i="4"/>
  <c r="AW101" i="4"/>
  <c r="AU101" i="4"/>
  <c r="AT101" i="4"/>
  <c r="AS101" i="4"/>
  <c r="AR101" i="4"/>
  <c r="AP101" i="4"/>
  <c r="AO101" i="4"/>
  <c r="AN101" i="4"/>
  <c r="AM101" i="4"/>
  <c r="AK101" i="4"/>
  <c r="AJ101" i="4"/>
  <c r="AI101" i="4"/>
  <c r="AH101" i="4"/>
  <c r="AF101" i="4"/>
  <c r="AE101" i="4"/>
  <c r="AD101" i="4"/>
  <c r="AC101" i="4"/>
  <c r="AA101" i="4"/>
  <c r="Z101" i="4"/>
  <c r="Y101" i="4"/>
  <c r="X101" i="4"/>
  <c r="V101" i="4"/>
  <c r="U101" i="4"/>
  <c r="T101" i="4"/>
  <c r="S101" i="4"/>
  <c r="Q101" i="4"/>
  <c r="P101" i="4"/>
  <c r="O101" i="4"/>
  <c r="N101" i="4"/>
  <c r="BW100" i="4"/>
  <c r="BT100" i="4"/>
  <c r="BS100" i="4"/>
  <c r="BR100" i="4"/>
  <c r="BQ100" i="4"/>
  <c r="BO100" i="4"/>
  <c r="BN100" i="4"/>
  <c r="BM100" i="4"/>
  <c r="BL100" i="4"/>
  <c r="BJ100" i="4"/>
  <c r="BI100" i="4"/>
  <c r="BH100" i="4"/>
  <c r="BG100" i="4"/>
  <c r="BE100" i="4"/>
  <c r="BD100" i="4"/>
  <c r="BC100" i="4"/>
  <c r="BB100" i="4"/>
  <c r="AZ100" i="4"/>
  <c r="AY100" i="4"/>
  <c r="AX100" i="4"/>
  <c r="AW100" i="4"/>
  <c r="AU100" i="4"/>
  <c r="AT100" i="4"/>
  <c r="AS100" i="4"/>
  <c r="AR100" i="4"/>
  <c r="AP100" i="4"/>
  <c r="AO100" i="4"/>
  <c r="AN100" i="4"/>
  <c r="AM100" i="4"/>
  <c r="AK100" i="4"/>
  <c r="AJ100" i="4"/>
  <c r="AI100" i="4"/>
  <c r="AH100" i="4"/>
  <c r="AF100" i="4"/>
  <c r="AE100" i="4"/>
  <c r="AD100" i="4"/>
  <c r="AC100" i="4"/>
  <c r="AA100" i="4"/>
  <c r="Z100" i="4"/>
  <c r="Y100" i="4"/>
  <c r="X100" i="4"/>
  <c r="V100" i="4"/>
  <c r="U100" i="4"/>
  <c r="T100" i="4"/>
  <c r="S100" i="4"/>
  <c r="Q100" i="4"/>
  <c r="P100" i="4"/>
  <c r="O100" i="4"/>
  <c r="N100" i="4"/>
  <c r="BW99" i="4"/>
  <c r="BU99" i="4"/>
  <c r="BT99" i="4"/>
  <c r="BS99" i="4"/>
  <c r="BR99" i="4"/>
  <c r="BQ99" i="4"/>
  <c r="BP99" i="4"/>
  <c r="BO99" i="4"/>
  <c r="BN99" i="4"/>
  <c r="BM99" i="4"/>
  <c r="BL99" i="4"/>
  <c r="BK99" i="4"/>
  <c r="BJ99" i="4"/>
  <c r="BI99" i="4"/>
  <c r="BH99" i="4"/>
  <c r="BG99" i="4"/>
  <c r="BF99" i="4"/>
  <c r="BE99" i="4"/>
  <c r="BD99" i="4"/>
  <c r="BC99" i="4"/>
  <c r="BB99" i="4"/>
  <c r="BA99" i="4"/>
  <c r="AZ99" i="4"/>
  <c r="AY99" i="4"/>
  <c r="AX99" i="4"/>
  <c r="AW99" i="4"/>
  <c r="AV99" i="4"/>
  <c r="AU99" i="4"/>
  <c r="AT99" i="4"/>
  <c r="AS99" i="4"/>
  <c r="AR99" i="4"/>
  <c r="AQ99" i="4"/>
  <c r="AP99" i="4"/>
  <c r="AO99" i="4"/>
  <c r="AN99" i="4"/>
  <c r="AM99" i="4"/>
  <c r="AL99" i="4"/>
  <c r="AK99" i="4"/>
  <c r="AJ99" i="4"/>
  <c r="AI99" i="4"/>
  <c r="AH99" i="4"/>
  <c r="AG99" i="4"/>
  <c r="AF99" i="4"/>
  <c r="AE99" i="4"/>
  <c r="AD99" i="4"/>
  <c r="AC99" i="4"/>
  <c r="AB99" i="4"/>
  <c r="AA99" i="4"/>
  <c r="Z99" i="4"/>
  <c r="Y99" i="4"/>
  <c r="X99" i="4"/>
  <c r="W99" i="4"/>
  <c r="V99" i="4"/>
  <c r="U99" i="4"/>
  <c r="T99" i="4"/>
  <c r="S99" i="4"/>
  <c r="R99" i="4"/>
  <c r="Q99" i="4"/>
  <c r="P99" i="4"/>
  <c r="O99" i="4"/>
  <c r="N99" i="4"/>
  <c r="M99" i="4"/>
  <c r="BT98" i="4"/>
  <c r="BS98" i="4"/>
  <c r="BR98" i="4"/>
  <c r="BQ98" i="4"/>
  <c r="BO98" i="4"/>
  <c r="BN98" i="4"/>
  <c r="BM98" i="4"/>
  <c r="BL98" i="4"/>
  <c r="BJ98" i="4"/>
  <c r="BI98" i="4"/>
  <c r="BH98" i="4"/>
  <c r="BG98" i="4"/>
  <c r="BE98" i="4"/>
  <c r="BD98" i="4"/>
  <c r="BC98" i="4"/>
  <c r="BB98" i="4"/>
  <c r="AZ98" i="4"/>
  <c r="AY98" i="4"/>
  <c r="AX98" i="4"/>
  <c r="AW98" i="4"/>
  <c r="AU98" i="4"/>
  <c r="AT98" i="4"/>
  <c r="AS98" i="4"/>
  <c r="AR98" i="4"/>
  <c r="AP98" i="4"/>
  <c r="AO98" i="4"/>
  <c r="AN98" i="4"/>
  <c r="AM98" i="4"/>
  <c r="AK98" i="4"/>
  <c r="AJ98" i="4"/>
  <c r="AI98" i="4"/>
  <c r="AH98" i="4"/>
  <c r="AF98" i="4"/>
  <c r="AE98" i="4"/>
  <c r="AD98" i="4"/>
  <c r="AC98" i="4"/>
  <c r="AA98" i="4"/>
  <c r="Z98" i="4"/>
  <c r="Y98" i="4"/>
  <c r="X98" i="4"/>
  <c r="V98" i="4"/>
  <c r="U98" i="4"/>
  <c r="T98" i="4"/>
  <c r="S98" i="4"/>
  <c r="Q98" i="4"/>
  <c r="P98" i="4"/>
  <c r="O98" i="4"/>
  <c r="N98" i="4"/>
  <c r="BT97" i="4"/>
  <c r="BS97" i="4"/>
  <c r="BR97" i="4"/>
  <c r="BQ97" i="4"/>
  <c r="BO97" i="4"/>
  <c r="BN97" i="4"/>
  <c r="BM97" i="4"/>
  <c r="BL97" i="4"/>
  <c r="BJ97" i="4"/>
  <c r="BI97" i="4"/>
  <c r="BH97" i="4"/>
  <c r="BG97" i="4"/>
  <c r="BE97" i="4"/>
  <c r="BD97" i="4"/>
  <c r="BC97" i="4"/>
  <c r="BB97" i="4"/>
  <c r="AZ97" i="4"/>
  <c r="AY97" i="4"/>
  <c r="AX97" i="4"/>
  <c r="AW97" i="4"/>
  <c r="AU97" i="4"/>
  <c r="AT97" i="4"/>
  <c r="AS97" i="4"/>
  <c r="AR97" i="4"/>
  <c r="AP97" i="4"/>
  <c r="AO97" i="4"/>
  <c r="AN97" i="4"/>
  <c r="AM97" i="4"/>
  <c r="AK97" i="4"/>
  <c r="AJ97" i="4"/>
  <c r="AI97" i="4"/>
  <c r="AH97" i="4"/>
  <c r="AF97" i="4"/>
  <c r="AE97" i="4"/>
  <c r="AD97" i="4"/>
  <c r="AC97" i="4"/>
  <c r="AA97" i="4"/>
  <c r="Z97" i="4"/>
  <c r="Y97" i="4"/>
  <c r="X97" i="4"/>
  <c r="V97" i="4"/>
  <c r="U97" i="4"/>
  <c r="T97" i="4"/>
  <c r="S97" i="4"/>
  <c r="Q97" i="4"/>
  <c r="P97" i="4"/>
  <c r="O97" i="4"/>
  <c r="N97" i="4"/>
  <c r="BW96" i="4"/>
  <c r="BT96" i="4"/>
  <c r="BS96" i="4"/>
  <c r="BR96" i="4"/>
  <c r="BQ96" i="4"/>
  <c r="BO96" i="4"/>
  <c r="BN96" i="4"/>
  <c r="BM96" i="4"/>
  <c r="BL96" i="4"/>
  <c r="BJ96" i="4"/>
  <c r="BI96" i="4"/>
  <c r="BH96" i="4"/>
  <c r="BG96" i="4"/>
  <c r="BE96" i="4"/>
  <c r="BD96" i="4"/>
  <c r="BC96" i="4"/>
  <c r="BB96" i="4"/>
  <c r="AZ96" i="4"/>
  <c r="AY96" i="4"/>
  <c r="AX96" i="4"/>
  <c r="AW96" i="4"/>
  <c r="AU96" i="4"/>
  <c r="AT96" i="4"/>
  <c r="AS96" i="4"/>
  <c r="AR96" i="4"/>
  <c r="AP96" i="4"/>
  <c r="AO96" i="4"/>
  <c r="AN96" i="4"/>
  <c r="AM96" i="4"/>
  <c r="AK96" i="4"/>
  <c r="AJ96" i="4"/>
  <c r="AI96" i="4"/>
  <c r="AH96" i="4"/>
  <c r="AF96" i="4"/>
  <c r="AE96" i="4"/>
  <c r="AD96" i="4"/>
  <c r="AC96" i="4"/>
  <c r="AA96" i="4"/>
  <c r="Z96" i="4"/>
  <c r="Y96" i="4"/>
  <c r="X96" i="4"/>
  <c r="V96" i="4"/>
  <c r="U96" i="4"/>
  <c r="T96" i="4"/>
  <c r="S96" i="4"/>
  <c r="Q96" i="4"/>
  <c r="P96" i="4"/>
  <c r="O96" i="4"/>
  <c r="N96" i="4"/>
  <c r="BW95" i="4"/>
  <c r="BT95" i="4"/>
  <c r="BS95" i="4"/>
  <c r="BR95" i="4"/>
  <c r="BQ95" i="4"/>
  <c r="BO95" i="4"/>
  <c r="BN95" i="4"/>
  <c r="BM95" i="4"/>
  <c r="BL95" i="4"/>
  <c r="BJ95" i="4"/>
  <c r="BI95" i="4"/>
  <c r="BH95" i="4"/>
  <c r="BG95" i="4"/>
  <c r="BE95" i="4"/>
  <c r="BD95" i="4"/>
  <c r="BC95" i="4"/>
  <c r="BB95" i="4"/>
  <c r="AZ95" i="4"/>
  <c r="AY95" i="4"/>
  <c r="AX95" i="4"/>
  <c r="AW95" i="4"/>
  <c r="AU95" i="4"/>
  <c r="AT95" i="4"/>
  <c r="AS95" i="4"/>
  <c r="AR95" i="4"/>
  <c r="AP95" i="4"/>
  <c r="AO95" i="4"/>
  <c r="AN95" i="4"/>
  <c r="AM95" i="4"/>
  <c r="AK95" i="4"/>
  <c r="AJ95" i="4"/>
  <c r="AI95" i="4"/>
  <c r="AH95" i="4"/>
  <c r="AF95" i="4"/>
  <c r="AE95" i="4"/>
  <c r="AD95" i="4"/>
  <c r="AC95" i="4"/>
  <c r="AA95" i="4"/>
  <c r="Z95" i="4"/>
  <c r="Y95" i="4"/>
  <c r="X95" i="4"/>
  <c r="V95" i="4"/>
  <c r="U95" i="4"/>
  <c r="T95" i="4"/>
  <c r="S95" i="4"/>
  <c r="Q95" i="4"/>
  <c r="P95" i="4"/>
  <c r="O95" i="4"/>
  <c r="N95" i="4"/>
  <c r="BW94" i="4"/>
  <c r="BU94" i="4"/>
  <c r="BT94" i="4"/>
  <c r="BS94" i="4"/>
  <c r="BR94" i="4"/>
  <c r="BQ94" i="4"/>
  <c r="BP94" i="4"/>
  <c r="BO94" i="4"/>
  <c r="BN94" i="4"/>
  <c r="BM94" i="4"/>
  <c r="BL94" i="4"/>
  <c r="BK94" i="4"/>
  <c r="BJ94" i="4"/>
  <c r="BI94" i="4"/>
  <c r="BH94" i="4"/>
  <c r="BG94" i="4"/>
  <c r="BF94" i="4"/>
  <c r="BE94" i="4"/>
  <c r="BD94" i="4"/>
  <c r="BC94" i="4"/>
  <c r="BB94" i="4"/>
  <c r="BA94" i="4"/>
  <c r="AZ94" i="4"/>
  <c r="AY94" i="4"/>
  <c r="AX94" i="4"/>
  <c r="AW94" i="4"/>
  <c r="AV94" i="4"/>
  <c r="AU94" i="4"/>
  <c r="AT94" i="4"/>
  <c r="AS94" i="4"/>
  <c r="AR94" i="4"/>
  <c r="AQ94" i="4"/>
  <c r="AP94" i="4"/>
  <c r="AO94" i="4"/>
  <c r="AN94" i="4"/>
  <c r="AM94" i="4"/>
  <c r="AL94" i="4"/>
  <c r="AK94" i="4"/>
  <c r="AJ94" i="4"/>
  <c r="AI94" i="4"/>
  <c r="AH94" i="4"/>
  <c r="AG94" i="4"/>
  <c r="AF94" i="4"/>
  <c r="AE94" i="4"/>
  <c r="AD94" i="4"/>
  <c r="AC94" i="4"/>
  <c r="AB94" i="4"/>
  <c r="AA94" i="4"/>
  <c r="Z94" i="4"/>
  <c r="Y94" i="4"/>
  <c r="X94" i="4"/>
  <c r="W94" i="4"/>
  <c r="V94" i="4"/>
  <c r="U94" i="4"/>
  <c r="T94" i="4"/>
  <c r="S94" i="4"/>
  <c r="R94" i="4"/>
  <c r="Q94" i="4"/>
  <c r="P94" i="4"/>
  <c r="O94" i="4"/>
  <c r="N94" i="4"/>
  <c r="M94" i="4"/>
  <c r="BT93" i="4"/>
  <c r="BS93" i="4"/>
  <c r="BR93" i="4"/>
  <c r="BQ93" i="4"/>
  <c r="BO93" i="4"/>
  <c r="BN93" i="4"/>
  <c r="BM93" i="4"/>
  <c r="BL93" i="4"/>
  <c r="BJ93" i="4"/>
  <c r="BI93" i="4"/>
  <c r="BH93" i="4"/>
  <c r="BG93" i="4"/>
  <c r="BE93" i="4"/>
  <c r="BD93" i="4"/>
  <c r="BC93" i="4"/>
  <c r="BB93" i="4"/>
  <c r="AZ93" i="4"/>
  <c r="AY93" i="4"/>
  <c r="AX93" i="4"/>
  <c r="AW93" i="4"/>
  <c r="AU93" i="4"/>
  <c r="AT93" i="4"/>
  <c r="AS93" i="4"/>
  <c r="AR93" i="4"/>
  <c r="AP93" i="4"/>
  <c r="AO93" i="4"/>
  <c r="AN93" i="4"/>
  <c r="AM93" i="4"/>
  <c r="AK93" i="4"/>
  <c r="AJ93" i="4"/>
  <c r="AI93" i="4"/>
  <c r="AH93" i="4"/>
  <c r="AF93" i="4"/>
  <c r="AE93" i="4"/>
  <c r="AD93" i="4"/>
  <c r="AC93" i="4"/>
  <c r="AA93" i="4"/>
  <c r="Z93" i="4"/>
  <c r="Y93" i="4"/>
  <c r="X93" i="4"/>
  <c r="V93" i="4"/>
  <c r="U93" i="4"/>
  <c r="T93" i="4"/>
  <c r="S93" i="4"/>
  <c r="R93" i="4"/>
  <c r="Q93" i="4"/>
  <c r="P93" i="4"/>
  <c r="O93" i="4"/>
  <c r="N93" i="4"/>
  <c r="BT92" i="4"/>
  <c r="BS92" i="4"/>
  <c r="BR92" i="4"/>
  <c r="BQ92" i="4"/>
  <c r="BO92" i="4"/>
  <c r="BN92" i="4"/>
  <c r="BM92" i="4"/>
  <c r="BL92" i="4"/>
  <c r="BJ92" i="4"/>
  <c r="BI92" i="4"/>
  <c r="BH92" i="4"/>
  <c r="BG92" i="4"/>
  <c r="BE92" i="4"/>
  <c r="BD92" i="4"/>
  <c r="BC92" i="4"/>
  <c r="BB92" i="4"/>
  <c r="AZ92" i="4"/>
  <c r="AY92" i="4"/>
  <c r="AX92" i="4"/>
  <c r="AW92" i="4"/>
  <c r="AU92" i="4"/>
  <c r="AT92" i="4"/>
  <c r="AS92" i="4"/>
  <c r="AR92" i="4"/>
  <c r="AP92" i="4"/>
  <c r="AO92" i="4"/>
  <c r="AN92" i="4"/>
  <c r="AM92" i="4"/>
  <c r="AK92" i="4"/>
  <c r="AJ92" i="4"/>
  <c r="AI92" i="4"/>
  <c r="AH92" i="4"/>
  <c r="AF92" i="4"/>
  <c r="AE92" i="4"/>
  <c r="AD92" i="4"/>
  <c r="AC92" i="4"/>
  <c r="AA92" i="4"/>
  <c r="Z92" i="4"/>
  <c r="Y92" i="4"/>
  <c r="X92" i="4"/>
  <c r="V92" i="4"/>
  <c r="U92" i="4"/>
  <c r="T92" i="4"/>
  <c r="S92" i="4"/>
  <c r="Q92" i="4"/>
  <c r="P92" i="4"/>
  <c r="O92" i="4"/>
  <c r="N92" i="4"/>
  <c r="BW91" i="4"/>
  <c r="BU91" i="4"/>
  <c r="BT91" i="4"/>
  <c r="BS91" i="4"/>
  <c r="BR91" i="4"/>
  <c r="BQ91" i="4"/>
  <c r="BP91" i="4"/>
  <c r="BO91" i="4"/>
  <c r="BN91" i="4"/>
  <c r="BM91" i="4"/>
  <c r="BL91" i="4"/>
  <c r="BK91" i="4"/>
  <c r="BJ91" i="4"/>
  <c r="BI91" i="4"/>
  <c r="BH91" i="4"/>
  <c r="BG91" i="4"/>
  <c r="BF91" i="4"/>
  <c r="BE91" i="4"/>
  <c r="BD91" i="4"/>
  <c r="BC91" i="4"/>
  <c r="BB91" i="4"/>
  <c r="BA91" i="4"/>
  <c r="AZ91" i="4"/>
  <c r="AY91" i="4"/>
  <c r="AX91" i="4"/>
  <c r="AW91" i="4"/>
  <c r="AV91" i="4"/>
  <c r="AU91" i="4"/>
  <c r="AT91" i="4"/>
  <c r="AS91" i="4"/>
  <c r="AR91" i="4"/>
  <c r="AQ91" i="4"/>
  <c r="AP91" i="4"/>
  <c r="AO91" i="4"/>
  <c r="AN91" i="4"/>
  <c r="AM91" i="4"/>
  <c r="AL91" i="4"/>
  <c r="AK91" i="4"/>
  <c r="AJ91" i="4"/>
  <c r="AI91" i="4"/>
  <c r="AH91" i="4"/>
  <c r="AG91" i="4"/>
  <c r="AF91" i="4"/>
  <c r="AE91" i="4"/>
  <c r="AD91" i="4"/>
  <c r="AC91" i="4"/>
  <c r="AB91" i="4"/>
  <c r="AA91" i="4"/>
  <c r="Z91" i="4"/>
  <c r="Y91" i="4"/>
  <c r="X91" i="4"/>
  <c r="W91" i="4"/>
  <c r="V91" i="4"/>
  <c r="U91" i="4"/>
  <c r="T91" i="4"/>
  <c r="S91" i="4"/>
  <c r="R91" i="4"/>
  <c r="Q91" i="4"/>
  <c r="P91" i="4"/>
  <c r="O91" i="4"/>
  <c r="N91" i="4"/>
  <c r="M91" i="4"/>
  <c r="BW90" i="4"/>
  <c r="BT90" i="4"/>
  <c r="BS90" i="4"/>
  <c r="BR90" i="4"/>
  <c r="BQ90" i="4"/>
  <c r="BO90" i="4"/>
  <c r="BN90" i="4"/>
  <c r="BM90" i="4"/>
  <c r="BL90" i="4"/>
  <c r="BJ90" i="4"/>
  <c r="BI90" i="4"/>
  <c r="BH90" i="4"/>
  <c r="BG90" i="4"/>
  <c r="BE90" i="4"/>
  <c r="BD90" i="4"/>
  <c r="BC90" i="4"/>
  <c r="BB90" i="4"/>
  <c r="AZ90" i="4"/>
  <c r="AY90" i="4"/>
  <c r="AX90" i="4"/>
  <c r="AW90" i="4"/>
  <c r="AU90" i="4"/>
  <c r="AT90" i="4"/>
  <c r="AS90" i="4"/>
  <c r="AR90" i="4"/>
  <c r="AP90" i="4"/>
  <c r="AO90" i="4"/>
  <c r="AN90" i="4"/>
  <c r="AM90" i="4"/>
  <c r="AK90" i="4"/>
  <c r="AJ90" i="4"/>
  <c r="AI90" i="4"/>
  <c r="AH90" i="4"/>
  <c r="AF90" i="4"/>
  <c r="AE90" i="4"/>
  <c r="AD90" i="4"/>
  <c r="AC90" i="4"/>
  <c r="AA90" i="4"/>
  <c r="Z90" i="4"/>
  <c r="Y90" i="4"/>
  <c r="X90" i="4"/>
  <c r="V90" i="4"/>
  <c r="U90" i="4"/>
  <c r="T90" i="4"/>
  <c r="S90" i="4"/>
  <c r="R90" i="4"/>
  <c r="Q90" i="4"/>
  <c r="P90" i="4"/>
  <c r="O90" i="4"/>
  <c r="N90" i="4"/>
  <c r="BT89" i="4"/>
  <c r="BS89" i="4"/>
  <c r="BR89" i="4"/>
  <c r="BQ89" i="4"/>
  <c r="BO89" i="4"/>
  <c r="BN89" i="4"/>
  <c r="BM89" i="4"/>
  <c r="BL89" i="4"/>
  <c r="BJ89" i="4"/>
  <c r="BI89" i="4"/>
  <c r="BH89" i="4"/>
  <c r="BG89" i="4"/>
  <c r="BE89" i="4"/>
  <c r="BD89" i="4"/>
  <c r="BC89" i="4"/>
  <c r="BB89" i="4"/>
  <c r="AZ89" i="4"/>
  <c r="AY89" i="4"/>
  <c r="AX89" i="4"/>
  <c r="AW89" i="4"/>
  <c r="AU89" i="4"/>
  <c r="AT89" i="4"/>
  <c r="AS89" i="4"/>
  <c r="AR89" i="4"/>
  <c r="AP89" i="4"/>
  <c r="AO89" i="4"/>
  <c r="AN89" i="4"/>
  <c r="AM89" i="4"/>
  <c r="AK89" i="4"/>
  <c r="AJ89" i="4"/>
  <c r="AI89" i="4"/>
  <c r="AH89" i="4"/>
  <c r="AF89" i="4"/>
  <c r="AE89" i="4"/>
  <c r="AD89" i="4"/>
  <c r="AC89" i="4"/>
  <c r="AA89" i="4"/>
  <c r="Z89" i="4"/>
  <c r="Y89" i="4"/>
  <c r="X89" i="4"/>
  <c r="V89" i="4"/>
  <c r="U89" i="4"/>
  <c r="T89" i="4"/>
  <c r="S89" i="4"/>
  <c r="Q89" i="4"/>
  <c r="P89" i="4"/>
  <c r="O89" i="4"/>
  <c r="N89" i="4"/>
  <c r="BT88" i="4"/>
  <c r="BS88" i="4"/>
  <c r="BR88" i="4"/>
  <c r="BQ88" i="4"/>
  <c r="BO88" i="4"/>
  <c r="BN88" i="4"/>
  <c r="BM88" i="4"/>
  <c r="BL88" i="4"/>
  <c r="BJ88" i="4"/>
  <c r="BI88" i="4"/>
  <c r="BH88" i="4"/>
  <c r="BG88" i="4"/>
  <c r="BE88" i="4"/>
  <c r="BD88" i="4"/>
  <c r="BC88" i="4"/>
  <c r="BB88" i="4"/>
  <c r="AZ88" i="4"/>
  <c r="AY88" i="4"/>
  <c r="AX88" i="4"/>
  <c r="AW88" i="4"/>
  <c r="AU88" i="4"/>
  <c r="AT88" i="4"/>
  <c r="AS88" i="4"/>
  <c r="AR88" i="4"/>
  <c r="AP88" i="4"/>
  <c r="AO88" i="4"/>
  <c r="AN88" i="4"/>
  <c r="AM88" i="4"/>
  <c r="AK88" i="4"/>
  <c r="AJ88" i="4"/>
  <c r="AI88" i="4"/>
  <c r="AH88" i="4"/>
  <c r="AF88" i="4"/>
  <c r="AE88" i="4"/>
  <c r="AD88" i="4"/>
  <c r="AC88" i="4"/>
  <c r="AA88" i="4"/>
  <c r="Z88" i="4"/>
  <c r="Y88" i="4"/>
  <c r="X88" i="4"/>
  <c r="V88" i="4"/>
  <c r="U88" i="4"/>
  <c r="T88" i="4"/>
  <c r="S88" i="4"/>
  <c r="Q88" i="4"/>
  <c r="P88" i="4"/>
  <c r="O88" i="4"/>
  <c r="N88" i="4"/>
  <c r="BT87" i="4"/>
  <c r="BS87" i="4"/>
  <c r="BR87" i="4"/>
  <c r="BQ87" i="4"/>
  <c r="BO87" i="4"/>
  <c r="BN87" i="4"/>
  <c r="BM87" i="4"/>
  <c r="BL87" i="4"/>
  <c r="BJ87" i="4"/>
  <c r="BI87" i="4"/>
  <c r="BH87" i="4"/>
  <c r="BG87" i="4"/>
  <c r="BE87" i="4"/>
  <c r="BD87" i="4"/>
  <c r="BC87" i="4"/>
  <c r="BB87" i="4"/>
  <c r="AZ87" i="4"/>
  <c r="AY87" i="4"/>
  <c r="AX87" i="4"/>
  <c r="AW87" i="4"/>
  <c r="AU87" i="4"/>
  <c r="AT87" i="4"/>
  <c r="AS87" i="4"/>
  <c r="AR87" i="4"/>
  <c r="AP87" i="4"/>
  <c r="AO87" i="4"/>
  <c r="AN87" i="4"/>
  <c r="AM87" i="4"/>
  <c r="AK87" i="4"/>
  <c r="AJ87" i="4"/>
  <c r="AI87" i="4"/>
  <c r="AH87" i="4"/>
  <c r="AF87" i="4"/>
  <c r="AE87" i="4"/>
  <c r="AD87" i="4"/>
  <c r="AC87" i="4"/>
  <c r="AA87" i="4"/>
  <c r="Z87" i="4"/>
  <c r="Y87" i="4"/>
  <c r="X87" i="4"/>
  <c r="V87" i="4"/>
  <c r="U87" i="4"/>
  <c r="T87" i="4"/>
  <c r="S87" i="4"/>
  <c r="Q87" i="4"/>
  <c r="P87" i="4"/>
  <c r="O87" i="4"/>
  <c r="N87" i="4"/>
  <c r="BU86" i="4"/>
  <c r="BT86" i="4"/>
  <c r="BS86" i="4"/>
  <c r="BR86" i="4"/>
  <c r="BQ86" i="4"/>
  <c r="BP86" i="4"/>
  <c r="BO86" i="4"/>
  <c r="BN86" i="4"/>
  <c r="BM86" i="4"/>
  <c r="BL86" i="4"/>
  <c r="BK86" i="4"/>
  <c r="BJ86" i="4"/>
  <c r="BI86" i="4"/>
  <c r="BH86" i="4"/>
  <c r="BG86" i="4"/>
  <c r="BF86" i="4"/>
  <c r="BE86" i="4"/>
  <c r="BD86" i="4"/>
  <c r="BC86" i="4"/>
  <c r="BB86" i="4"/>
  <c r="BA86" i="4"/>
  <c r="AZ86" i="4"/>
  <c r="AY86" i="4"/>
  <c r="AX86" i="4"/>
  <c r="AW86" i="4"/>
  <c r="AV86" i="4"/>
  <c r="AU86" i="4"/>
  <c r="AT86" i="4"/>
  <c r="AS86" i="4"/>
  <c r="AR86" i="4"/>
  <c r="AQ86" i="4"/>
  <c r="AP86" i="4"/>
  <c r="AO86" i="4"/>
  <c r="AN86" i="4"/>
  <c r="AM86" i="4"/>
  <c r="AL86" i="4"/>
  <c r="AK86" i="4"/>
  <c r="AJ86" i="4"/>
  <c r="AI86" i="4"/>
  <c r="AH86" i="4"/>
  <c r="AG86" i="4"/>
  <c r="AF86" i="4"/>
  <c r="AE86" i="4"/>
  <c r="AD86" i="4"/>
  <c r="AC86" i="4"/>
  <c r="AB86" i="4"/>
  <c r="AA86" i="4"/>
  <c r="Z86" i="4"/>
  <c r="Y86" i="4"/>
  <c r="X86" i="4"/>
  <c r="W86" i="4"/>
  <c r="V86" i="4"/>
  <c r="U86" i="4"/>
  <c r="T86" i="4"/>
  <c r="S86" i="4"/>
  <c r="R86" i="4"/>
  <c r="Q86" i="4"/>
  <c r="P86" i="4"/>
  <c r="O86" i="4"/>
  <c r="N86" i="4"/>
  <c r="M86" i="4"/>
  <c r="BT85" i="4"/>
  <c r="BS85" i="4"/>
  <c r="BR85" i="4"/>
  <c r="BQ85" i="4"/>
  <c r="BP85" i="4"/>
  <c r="BO85" i="4"/>
  <c r="BN85" i="4"/>
  <c r="BM85" i="4"/>
  <c r="BL85" i="4"/>
  <c r="BK85" i="4"/>
  <c r="BJ85" i="4"/>
  <c r="BI85" i="4"/>
  <c r="BH85" i="4"/>
  <c r="BG85" i="4"/>
  <c r="BF85" i="4"/>
  <c r="BE85" i="4"/>
  <c r="BD85" i="4"/>
  <c r="BC85" i="4"/>
  <c r="BB85" i="4"/>
  <c r="BA85" i="4"/>
  <c r="AZ85" i="4"/>
  <c r="AY85" i="4"/>
  <c r="AX85" i="4"/>
  <c r="AW85" i="4"/>
  <c r="AV85" i="4"/>
  <c r="AU85" i="4"/>
  <c r="AT85" i="4"/>
  <c r="AS85" i="4"/>
  <c r="AR85" i="4"/>
  <c r="AQ85" i="4"/>
  <c r="AP85" i="4"/>
  <c r="AO85" i="4"/>
  <c r="AN85" i="4"/>
  <c r="AM85" i="4"/>
  <c r="AL85" i="4"/>
  <c r="AK85" i="4"/>
  <c r="AJ85" i="4"/>
  <c r="AI85" i="4"/>
  <c r="AH85" i="4"/>
  <c r="AG85" i="4"/>
  <c r="AF85" i="4"/>
  <c r="AE85" i="4"/>
  <c r="AD85" i="4"/>
  <c r="AC85" i="4"/>
  <c r="AB85" i="4"/>
  <c r="AA85" i="4"/>
  <c r="Z85" i="4"/>
  <c r="Y85" i="4"/>
  <c r="X85" i="4"/>
  <c r="W85" i="4"/>
  <c r="V85" i="4"/>
  <c r="U85" i="4"/>
  <c r="T85" i="4"/>
  <c r="S85" i="4"/>
  <c r="R85" i="4"/>
  <c r="Q85" i="4"/>
  <c r="P85" i="4"/>
  <c r="O85" i="4"/>
  <c r="N85" i="4"/>
  <c r="M85" i="4"/>
  <c r="BU84" i="4"/>
  <c r="BT84" i="4"/>
  <c r="BS84" i="4"/>
  <c r="BR84" i="4"/>
  <c r="BQ84" i="4"/>
  <c r="BP84" i="4"/>
  <c r="BO84" i="4"/>
  <c r="BN84" i="4"/>
  <c r="BM84" i="4"/>
  <c r="BL84" i="4"/>
  <c r="BK84" i="4"/>
  <c r="BJ84" i="4"/>
  <c r="BI84" i="4"/>
  <c r="BH84" i="4"/>
  <c r="BG84" i="4"/>
  <c r="BF84" i="4"/>
  <c r="BE84" i="4"/>
  <c r="BD84" i="4"/>
  <c r="BC84" i="4"/>
  <c r="BB84" i="4"/>
  <c r="BA84" i="4"/>
  <c r="AZ84" i="4"/>
  <c r="AY84" i="4"/>
  <c r="AX84" i="4"/>
  <c r="AW84" i="4"/>
  <c r="AV84" i="4"/>
  <c r="AU84" i="4"/>
  <c r="AT84" i="4"/>
  <c r="AS84" i="4"/>
  <c r="AR84" i="4"/>
  <c r="AQ84" i="4"/>
  <c r="AP84" i="4"/>
  <c r="AO84" i="4"/>
  <c r="AN84" i="4"/>
  <c r="AM84" i="4"/>
  <c r="AL84" i="4"/>
  <c r="AK84" i="4"/>
  <c r="AJ84" i="4"/>
  <c r="AI84" i="4"/>
  <c r="AH84" i="4"/>
  <c r="AG84" i="4"/>
  <c r="AF84" i="4"/>
  <c r="AE84" i="4"/>
  <c r="AD84" i="4"/>
  <c r="AC84" i="4"/>
  <c r="AB84" i="4"/>
  <c r="AA84" i="4"/>
  <c r="Z84" i="4"/>
  <c r="Y84" i="4"/>
  <c r="X84" i="4"/>
  <c r="W84" i="4"/>
  <c r="V84" i="4"/>
  <c r="U84" i="4"/>
  <c r="T84" i="4"/>
  <c r="S84" i="4"/>
  <c r="R84" i="4"/>
  <c r="Q84" i="4"/>
  <c r="P84" i="4"/>
  <c r="O84" i="4"/>
  <c r="N84" i="4"/>
  <c r="M84" i="4"/>
  <c r="BT83" i="4"/>
  <c r="BS83" i="4"/>
  <c r="BR83" i="4"/>
  <c r="BQ83" i="4"/>
  <c r="BP83" i="4"/>
  <c r="BO83" i="4"/>
  <c r="BN83" i="4"/>
  <c r="BM83" i="4"/>
  <c r="BL83" i="4"/>
  <c r="BK83" i="4"/>
  <c r="BJ83" i="4"/>
  <c r="BI83" i="4"/>
  <c r="BH83" i="4"/>
  <c r="BG83" i="4"/>
  <c r="BF83" i="4"/>
  <c r="BE83" i="4"/>
  <c r="BD83" i="4"/>
  <c r="BC83" i="4"/>
  <c r="BB83" i="4"/>
  <c r="BA83" i="4"/>
  <c r="AZ83" i="4"/>
  <c r="AY83" i="4"/>
  <c r="AX83" i="4"/>
  <c r="AW83" i="4"/>
  <c r="AV83" i="4"/>
  <c r="AU83" i="4"/>
  <c r="AT83" i="4"/>
  <c r="AS83" i="4"/>
  <c r="AR83" i="4"/>
  <c r="AQ83" i="4"/>
  <c r="AP83" i="4"/>
  <c r="AO83" i="4"/>
  <c r="AN83" i="4"/>
  <c r="AM83" i="4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V83" i="4"/>
  <c r="U83" i="4"/>
  <c r="T83" i="4"/>
  <c r="S83" i="4"/>
  <c r="R83" i="4"/>
  <c r="Q83" i="4"/>
  <c r="P83" i="4"/>
  <c r="O83" i="4"/>
  <c r="N83" i="4"/>
  <c r="M83" i="4"/>
  <c r="BT82" i="4"/>
  <c r="BS82" i="4"/>
  <c r="BR82" i="4"/>
  <c r="BQ82" i="4"/>
  <c r="BP82" i="4"/>
  <c r="BO82" i="4"/>
  <c r="BN82" i="4"/>
  <c r="BM82" i="4"/>
  <c r="BL82" i="4"/>
  <c r="BK82" i="4"/>
  <c r="BJ82" i="4"/>
  <c r="BI82" i="4"/>
  <c r="BH82" i="4"/>
  <c r="BG82" i="4"/>
  <c r="BF82" i="4"/>
  <c r="BE82" i="4"/>
  <c r="BD82" i="4"/>
  <c r="BC82" i="4"/>
  <c r="BB82" i="4"/>
  <c r="BA82" i="4"/>
  <c r="AZ82" i="4"/>
  <c r="AY82" i="4"/>
  <c r="AX82" i="4"/>
  <c r="AW82" i="4"/>
  <c r="AV82" i="4"/>
  <c r="AU82" i="4"/>
  <c r="AT82" i="4"/>
  <c r="AS82" i="4"/>
  <c r="AR82" i="4"/>
  <c r="AQ82" i="4"/>
  <c r="AP82" i="4"/>
  <c r="AO82" i="4"/>
  <c r="AN82" i="4"/>
  <c r="AM82" i="4"/>
  <c r="AL82" i="4"/>
  <c r="AK82" i="4"/>
  <c r="AJ82" i="4"/>
  <c r="AI82" i="4"/>
  <c r="AH82" i="4"/>
  <c r="AG82" i="4"/>
  <c r="AF82" i="4"/>
  <c r="AE82" i="4"/>
  <c r="AD82" i="4"/>
  <c r="AC82" i="4"/>
  <c r="AB82" i="4"/>
  <c r="AA82" i="4"/>
  <c r="Z82" i="4"/>
  <c r="Y82" i="4"/>
  <c r="X82" i="4"/>
  <c r="W82" i="4"/>
  <c r="V82" i="4"/>
  <c r="U82" i="4"/>
  <c r="T82" i="4"/>
  <c r="S82" i="4"/>
  <c r="R82" i="4"/>
  <c r="Q82" i="4"/>
  <c r="P82" i="4"/>
  <c r="O82" i="4"/>
  <c r="N82" i="4"/>
  <c r="M82" i="4"/>
  <c r="BT81" i="4"/>
  <c r="BS81" i="4"/>
  <c r="BR81" i="4"/>
  <c r="BQ81" i="4"/>
  <c r="BP81" i="4"/>
  <c r="BO81" i="4"/>
  <c r="BN81" i="4"/>
  <c r="BM81" i="4"/>
  <c r="BL81" i="4"/>
  <c r="BK81" i="4"/>
  <c r="BJ81" i="4"/>
  <c r="BI81" i="4"/>
  <c r="BH81" i="4"/>
  <c r="BG81" i="4"/>
  <c r="BF81" i="4"/>
  <c r="BE81" i="4"/>
  <c r="BD81" i="4"/>
  <c r="BC81" i="4"/>
  <c r="BB81" i="4"/>
  <c r="BA81" i="4"/>
  <c r="AZ81" i="4"/>
  <c r="AY81" i="4"/>
  <c r="AX81" i="4"/>
  <c r="AW81" i="4"/>
  <c r="AV81" i="4"/>
  <c r="AU81" i="4"/>
  <c r="AT81" i="4"/>
  <c r="AS81" i="4"/>
  <c r="AR81" i="4"/>
  <c r="AQ81" i="4"/>
  <c r="AP81" i="4"/>
  <c r="AO81" i="4"/>
  <c r="AN81" i="4"/>
  <c r="AM81" i="4"/>
  <c r="AL81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X81" i="4"/>
  <c r="W81" i="4"/>
  <c r="V81" i="4"/>
  <c r="U81" i="4"/>
  <c r="T81" i="4"/>
  <c r="S81" i="4"/>
  <c r="R81" i="4"/>
  <c r="Q81" i="4"/>
  <c r="P81" i="4"/>
  <c r="O81" i="4"/>
  <c r="N81" i="4"/>
  <c r="M81" i="4"/>
  <c r="BT80" i="4"/>
  <c r="BS80" i="4"/>
  <c r="BR80" i="4"/>
  <c r="BQ80" i="4"/>
  <c r="BP80" i="4"/>
  <c r="BO80" i="4"/>
  <c r="BN80" i="4"/>
  <c r="BM80" i="4"/>
  <c r="BL80" i="4"/>
  <c r="BK80" i="4"/>
  <c r="BJ80" i="4"/>
  <c r="BI80" i="4"/>
  <c r="BH80" i="4"/>
  <c r="BG80" i="4"/>
  <c r="BF80" i="4"/>
  <c r="BE80" i="4"/>
  <c r="BD80" i="4"/>
  <c r="BC80" i="4"/>
  <c r="BB80" i="4"/>
  <c r="BA80" i="4"/>
  <c r="AZ80" i="4"/>
  <c r="AY80" i="4"/>
  <c r="AX80" i="4"/>
  <c r="AW80" i="4"/>
  <c r="AV80" i="4"/>
  <c r="AU80" i="4"/>
  <c r="AT80" i="4"/>
  <c r="AS80" i="4"/>
  <c r="AR80" i="4"/>
  <c r="AQ80" i="4"/>
  <c r="AP80" i="4"/>
  <c r="AO80" i="4"/>
  <c r="AN80" i="4"/>
  <c r="AM80" i="4"/>
  <c r="AL80" i="4"/>
  <c r="AK80" i="4"/>
  <c r="AJ80" i="4"/>
  <c r="AI80" i="4"/>
  <c r="AH80" i="4"/>
  <c r="AG80" i="4"/>
  <c r="AF80" i="4"/>
  <c r="AE80" i="4"/>
  <c r="AD80" i="4"/>
  <c r="AC80" i="4"/>
  <c r="AB80" i="4"/>
  <c r="AA80" i="4"/>
  <c r="Z80" i="4"/>
  <c r="Y80" i="4"/>
  <c r="X80" i="4"/>
  <c r="W80" i="4"/>
  <c r="V80" i="4"/>
  <c r="U80" i="4"/>
  <c r="T80" i="4"/>
  <c r="S80" i="4"/>
  <c r="R80" i="4"/>
  <c r="Q80" i="4"/>
  <c r="P80" i="4"/>
  <c r="O80" i="4"/>
  <c r="N80" i="4"/>
  <c r="M80" i="4"/>
  <c r="BT79" i="4"/>
  <c r="BS79" i="4"/>
  <c r="BR79" i="4"/>
  <c r="BQ79" i="4"/>
  <c r="BP79" i="4"/>
  <c r="BO79" i="4"/>
  <c r="BN79" i="4"/>
  <c r="BM79" i="4"/>
  <c r="BL79" i="4"/>
  <c r="BK79" i="4"/>
  <c r="BJ79" i="4"/>
  <c r="BI79" i="4"/>
  <c r="BH79" i="4"/>
  <c r="BG79" i="4"/>
  <c r="BF79" i="4"/>
  <c r="BE79" i="4"/>
  <c r="BD79" i="4"/>
  <c r="BC79" i="4"/>
  <c r="BB79" i="4"/>
  <c r="BA79" i="4"/>
  <c r="AZ79" i="4"/>
  <c r="AY79" i="4"/>
  <c r="AX79" i="4"/>
  <c r="AW79" i="4"/>
  <c r="AV79" i="4"/>
  <c r="AU79" i="4"/>
  <c r="AT79" i="4"/>
  <c r="AS79" i="4"/>
  <c r="AR79" i="4"/>
  <c r="AQ79" i="4"/>
  <c r="AP79" i="4"/>
  <c r="AO79" i="4"/>
  <c r="AN79" i="4"/>
  <c r="AM79" i="4"/>
  <c r="AL79" i="4"/>
  <c r="AK79" i="4"/>
  <c r="AJ79" i="4"/>
  <c r="AI79" i="4"/>
  <c r="AH79" i="4"/>
  <c r="AG79" i="4"/>
  <c r="AF79" i="4"/>
  <c r="AE79" i="4"/>
  <c r="AD79" i="4"/>
  <c r="AC79" i="4"/>
  <c r="AB79" i="4"/>
  <c r="AA79" i="4"/>
  <c r="Z79" i="4"/>
  <c r="Y79" i="4"/>
  <c r="X79" i="4"/>
  <c r="W79" i="4"/>
  <c r="V79" i="4"/>
  <c r="U79" i="4"/>
  <c r="T79" i="4"/>
  <c r="S79" i="4"/>
  <c r="R79" i="4"/>
  <c r="Q79" i="4"/>
  <c r="P79" i="4"/>
  <c r="O79" i="4"/>
  <c r="N79" i="4"/>
  <c r="M79" i="4"/>
  <c r="BT78" i="4"/>
  <c r="BS78" i="4"/>
  <c r="BR78" i="4"/>
  <c r="BQ78" i="4"/>
  <c r="BO78" i="4"/>
  <c r="BN78" i="4"/>
  <c r="BM78" i="4"/>
  <c r="BL78" i="4"/>
  <c r="BJ78" i="4"/>
  <c r="BI78" i="4"/>
  <c r="BH78" i="4"/>
  <c r="BG78" i="4"/>
  <c r="BE78" i="4"/>
  <c r="BD78" i="4"/>
  <c r="BC78" i="4"/>
  <c r="BB78" i="4"/>
  <c r="AZ78" i="4"/>
  <c r="AY78" i="4"/>
  <c r="AX78" i="4"/>
  <c r="AW78" i="4"/>
  <c r="AU78" i="4"/>
  <c r="AT78" i="4"/>
  <c r="AS78" i="4"/>
  <c r="AR78" i="4"/>
  <c r="AP78" i="4"/>
  <c r="AO78" i="4"/>
  <c r="AN78" i="4"/>
  <c r="AM78" i="4"/>
  <c r="AK78" i="4"/>
  <c r="AJ78" i="4"/>
  <c r="AI78" i="4"/>
  <c r="AH78" i="4"/>
  <c r="AF78" i="4"/>
  <c r="AE78" i="4"/>
  <c r="AD78" i="4"/>
  <c r="AC78" i="4"/>
  <c r="AA78" i="4"/>
  <c r="Z78" i="4"/>
  <c r="Y78" i="4"/>
  <c r="X78" i="4"/>
  <c r="V78" i="4"/>
  <c r="U78" i="4"/>
  <c r="T78" i="4"/>
  <c r="S78" i="4"/>
  <c r="Q78" i="4"/>
  <c r="P78" i="4"/>
  <c r="O78" i="4"/>
  <c r="N78" i="4"/>
  <c r="BT77" i="4"/>
  <c r="BS77" i="4"/>
  <c r="BR77" i="4"/>
  <c r="BQ77" i="4"/>
  <c r="BO77" i="4"/>
  <c r="BN77" i="4"/>
  <c r="BM77" i="4"/>
  <c r="BL77" i="4"/>
  <c r="BJ77" i="4"/>
  <c r="BI77" i="4"/>
  <c r="BH77" i="4"/>
  <c r="BG77" i="4"/>
  <c r="BE77" i="4"/>
  <c r="BD77" i="4"/>
  <c r="BC77" i="4"/>
  <c r="BB77" i="4"/>
  <c r="AZ77" i="4"/>
  <c r="AY77" i="4"/>
  <c r="AX77" i="4"/>
  <c r="AW77" i="4"/>
  <c r="AU77" i="4"/>
  <c r="AT77" i="4"/>
  <c r="AS77" i="4"/>
  <c r="AR77" i="4"/>
  <c r="AP77" i="4"/>
  <c r="AO77" i="4"/>
  <c r="AN77" i="4"/>
  <c r="AM77" i="4"/>
  <c r="AK77" i="4"/>
  <c r="AJ77" i="4"/>
  <c r="AI77" i="4"/>
  <c r="AH77" i="4"/>
  <c r="AF77" i="4"/>
  <c r="AE77" i="4"/>
  <c r="AD77" i="4"/>
  <c r="AC77" i="4"/>
  <c r="AA77" i="4"/>
  <c r="Z77" i="4"/>
  <c r="Y77" i="4"/>
  <c r="X77" i="4"/>
  <c r="V77" i="4"/>
  <c r="U77" i="4"/>
  <c r="T77" i="4"/>
  <c r="S77" i="4"/>
  <c r="Q77" i="4"/>
  <c r="P77" i="4"/>
  <c r="O77" i="4"/>
  <c r="N77" i="4"/>
  <c r="EH69" i="4"/>
  <c r="EC69" i="4"/>
  <c r="DX69" i="4"/>
  <c r="DS69" i="4"/>
  <c r="DN69" i="4"/>
  <c r="DI69" i="4"/>
  <c r="DD69" i="4"/>
  <c r="CY69" i="4"/>
  <c r="CT69" i="4"/>
  <c r="CO69" i="4"/>
  <c r="BZ69" i="4"/>
  <c r="BP69" i="4"/>
  <c r="BK69" i="4"/>
  <c r="BF69" i="4"/>
  <c r="BA69" i="4"/>
  <c r="AV69" i="4"/>
  <c r="AQ69" i="4"/>
  <c r="AL69" i="4"/>
  <c r="AG69" i="4"/>
  <c r="AB69" i="4"/>
  <c r="W69" i="4"/>
  <c r="H69" i="4"/>
  <c r="EM68" i="4"/>
  <c r="EH68" i="4"/>
  <c r="EC68" i="4"/>
  <c r="DX68" i="4"/>
  <c r="DS68" i="4"/>
  <c r="DN68" i="4"/>
  <c r="DI68" i="4"/>
  <c r="DD68" i="4"/>
  <c r="CY68" i="4"/>
  <c r="CT68" i="4"/>
  <c r="CO68" i="4"/>
  <c r="CJ68" i="4"/>
  <c r="CE68" i="4"/>
  <c r="BZ68" i="4"/>
  <c r="BU68" i="4"/>
  <c r="BP68" i="4"/>
  <c r="BK68" i="4"/>
  <c r="BF68" i="4"/>
  <c r="BA68" i="4"/>
  <c r="AV68" i="4"/>
  <c r="AQ68" i="4"/>
  <c r="AL68" i="4"/>
  <c r="AG68" i="4"/>
  <c r="AB68" i="4"/>
  <c r="W68" i="4"/>
  <c r="R68" i="4"/>
  <c r="M68" i="4"/>
  <c r="H68" i="4"/>
  <c r="EM67" i="4"/>
  <c r="EH67" i="4"/>
  <c r="EC67" i="4"/>
  <c r="DX67" i="4"/>
  <c r="DS67" i="4"/>
  <c r="DN67" i="4"/>
  <c r="DI67" i="4"/>
  <c r="DD67" i="4"/>
  <c r="CY67" i="4"/>
  <c r="CT67" i="4"/>
  <c r="CO67" i="4"/>
  <c r="CJ67" i="4"/>
  <c r="CE67" i="4"/>
  <c r="BZ67" i="4"/>
  <c r="BU67" i="4"/>
  <c r="BP67" i="4"/>
  <c r="BK67" i="4"/>
  <c r="BF67" i="4"/>
  <c r="BA67" i="4"/>
  <c r="AV67" i="4"/>
  <c r="AQ67" i="4"/>
  <c r="AL67" i="4"/>
  <c r="AG67" i="4"/>
  <c r="AB67" i="4"/>
  <c r="W67" i="4"/>
  <c r="R67" i="4"/>
  <c r="M67" i="4"/>
  <c r="H67" i="4"/>
  <c r="EM66" i="4"/>
  <c r="EH66" i="4"/>
  <c r="EC66" i="4"/>
  <c r="DX66" i="4"/>
  <c r="DS66" i="4"/>
  <c r="DN66" i="4"/>
  <c r="DN63" i="4" s="1"/>
  <c r="DI66" i="4"/>
  <c r="DD66" i="4"/>
  <c r="CY66" i="4"/>
  <c r="CT66" i="4"/>
  <c r="CO66" i="4"/>
  <c r="CJ66" i="4"/>
  <c r="CE66" i="4"/>
  <c r="BZ66" i="4"/>
  <c r="BU66" i="4"/>
  <c r="BP66" i="4"/>
  <c r="BK66" i="4"/>
  <c r="BF66" i="4"/>
  <c r="BA66" i="4"/>
  <c r="AV66" i="4"/>
  <c r="AQ66" i="4"/>
  <c r="AL66" i="4"/>
  <c r="AG66" i="4"/>
  <c r="AB66" i="4"/>
  <c r="AB63" i="4" s="1"/>
  <c r="W66" i="4"/>
  <c r="R66" i="4"/>
  <c r="M66" i="4"/>
  <c r="H66" i="4"/>
  <c r="EM65" i="4"/>
  <c r="EH65" i="4"/>
  <c r="EH63" i="4" s="1"/>
  <c r="EC65" i="4"/>
  <c r="DX65" i="4"/>
  <c r="DS65" i="4"/>
  <c r="DN65" i="4"/>
  <c r="DI65" i="4"/>
  <c r="DD65" i="4"/>
  <c r="CY65" i="4"/>
  <c r="CT65" i="4"/>
  <c r="CO65" i="4"/>
  <c r="CJ65" i="4"/>
  <c r="CE65" i="4"/>
  <c r="BZ65" i="4"/>
  <c r="BZ63" i="4" s="1"/>
  <c r="BU65" i="4"/>
  <c r="BP65" i="4"/>
  <c r="BK65" i="4"/>
  <c r="BF65" i="4"/>
  <c r="BA65" i="4"/>
  <c r="AV65" i="4"/>
  <c r="AV63" i="4" s="1"/>
  <c r="AQ65" i="4"/>
  <c r="AL65" i="4"/>
  <c r="AG65" i="4"/>
  <c r="AB65" i="4"/>
  <c r="W65" i="4"/>
  <c r="R65" i="4"/>
  <c r="M65" i="4"/>
  <c r="H65" i="4"/>
  <c r="EM64" i="4"/>
  <c r="EH64" i="4"/>
  <c r="EC64" i="4"/>
  <c r="DX64" i="4"/>
  <c r="DX63" i="4" s="1"/>
  <c r="DS64" i="4"/>
  <c r="DS63" i="4" s="1"/>
  <c r="DN64" i="4"/>
  <c r="DI64" i="4"/>
  <c r="DD64" i="4"/>
  <c r="CY64" i="4"/>
  <c r="CT64" i="4"/>
  <c r="CT63" i="4" s="1"/>
  <c r="CO64" i="4"/>
  <c r="CO63" i="4" s="1"/>
  <c r="CJ64" i="4"/>
  <c r="CE64" i="4"/>
  <c r="BZ64" i="4"/>
  <c r="BU64" i="4"/>
  <c r="BP64" i="4"/>
  <c r="BP63" i="4" s="1"/>
  <c r="BK64" i="4"/>
  <c r="BK63" i="4" s="1"/>
  <c r="BF64" i="4"/>
  <c r="BA64" i="4"/>
  <c r="AV64" i="4"/>
  <c r="AQ64" i="4"/>
  <c r="AL64" i="4"/>
  <c r="AL63" i="4" s="1"/>
  <c r="AG64" i="4"/>
  <c r="AG63" i="4" s="1"/>
  <c r="AB64" i="4"/>
  <c r="W64" i="4"/>
  <c r="R64" i="4"/>
  <c r="M64" i="4"/>
  <c r="H64" i="4"/>
  <c r="H63" i="4" s="1"/>
  <c r="EC63" i="4"/>
  <c r="DI63" i="4"/>
  <c r="DD63" i="4"/>
  <c r="CY63" i="4"/>
  <c r="BF63" i="4"/>
  <c r="BA63" i="4"/>
  <c r="AQ63" i="4"/>
  <c r="W63" i="4"/>
  <c r="EM60" i="4"/>
  <c r="EH60" i="4"/>
  <c r="EC60" i="4"/>
  <c r="DX60" i="4"/>
  <c r="DS60" i="4"/>
  <c r="DN60" i="4"/>
  <c r="DI60" i="4"/>
  <c r="DD60" i="4"/>
  <c r="CY60" i="4"/>
  <c r="CT60" i="4"/>
  <c r="CO60" i="4"/>
  <c r="CJ60" i="4"/>
  <c r="CE60" i="4"/>
  <c r="BU60" i="4"/>
  <c r="BP60" i="4"/>
  <c r="BK60" i="4"/>
  <c r="BF60" i="4"/>
  <c r="BA60" i="4"/>
  <c r="AV60" i="4"/>
  <c r="AQ60" i="4"/>
  <c r="AL60" i="4"/>
  <c r="AG60" i="4"/>
  <c r="AB60" i="4"/>
  <c r="W60" i="4"/>
  <c r="R60" i="4"/>
  <c r="M60" i="4"/>
  <c r="EM59" i="4"/>
  <c r="EH59" i="4"/>
  <c r="EC59" i="4"/>
  <c r="DX59" i="4"/>
  <c r="DS59" i="4"/>
  <c r="DN59" i="4"/>
  <c r="DI59" i="4"/>
  <c r="DD59" i="4"/>
  <c r="CY59" i="4"/>
  <c r="CT59" i="4"/>
  <c r="CO59" i="4"/>
  <c r="CJ59" i="4"/>
  <c r="CE59" i="4"/>
  <c r="BU59" i="4"/>
  <c r="BP59" i="4"/>
  <c r="BK59" i="4"/>
  <c r="BF59" i="4"/>
  <c r="BA59" i="4"/>
  <c r="AV59" i="4"/>
  <c r="AQ59" i="4"/>
  <c r="AL59" i="4"/>
  <c r="AG59" i="4"/>
  <c r="AB59" i="4"/>
  <c r="W59" i="4"/>
  <c r="R59" i="4"/>
  <c r="M59" i="4"/>
  <c r="EM57" i="4"/>
  <c r="EH57" i="4"/>
  <c r="EC57" i="4"/>
  <c r="DX57" i="4"/>
  <c r="DS57" i="4"/>
  <c r="DN57" i="4"/>
  <c r="DI57" i="4"/>
  <c r="DD57" i="4"/>
  <c r="CY57" i="4"/>
  <c r="CT57" i="4"/>
  <c r="CO57" i="4"/>
  <c r="CJ57" i="4"/>
  <c r="CE57" i="4"/>
  <c r="BU57" i="4"/>
  <c r="BP57" i="4"/>
  <c r="BK57" i="4"/>
  <c r="BF57" i="4"/>
  <c r="BA57" i="4"/>
  <c r="AV57" i="4"/>
  <c r="AQ57" i="4"/>
  <c r="AL57" i="4"/>
  <c r="AG57" i="4"/>
  <c r="AB57" i="4"/>
  <c r="W57" i="4"/>
  <c r="R57" i="4"/>
  <c r="R55" i="4" s="1"/>
  <c r="M57" i="4"/>
  <c r="EM56" i="4"/>
  <c r="EH56" i="4"/>
  <c r="EH55" i="4" s="1"/>
  <c r="EC56" i="4"/>
  <c r="DX56" i="4"/>
  <c r="DS56" i="4"/>
  <c r="DS55" i="4" s="1"/>
  <c r="DN56" i="4"/>
  <c r="DI56" i="4"/>
  <c r="DI55" i="4" s="1"/>
  <c r="DD56" i="4"/>
  <c r="DD55" i="4" s="1"/>
  <c r="CY56" i="4"/>
  <c r="CT56" i="4"/>
  <c r="CO56" i="4"/>
  <c r="CO55" i="4" s="1"/>
  <c r="CJ56" i="4"/>
  <c r="CE56" i="4"/>
  <c r="BU56" i="4"/>
  <c r="BU55" i="4" s="1"/>
  <c r="BP56" i="4"/>
  <c r="BK56" i="4"/>
  <c r="BF56" i="4"/>
  <c r="BF55" i="4" s="1"/>
  <c r="BA56" i="4"/>
  <c r="AV56" i="4"/>
  <c r="AQ56" i="4"/>
  <c r="AQ55" i="4" s="1"/>
  <c r="AL56" i="4"/>
  <c r="AG56" i="4"/>
  <c r="AB56" i="4"/>
  <c r="AB55" i="4" s="1"/>
  <c r="W56" i="4"/>
  <c r="R56" i="4"/>
  <c r="M56" i="4"/>
  <c r="M55" i="4" s="1"/>
  <c r="DN55" i="4"/>
  <c r="CE55" i="4"/>
  <c r="BA55" i="4"/>
  <c r="W55" i="4"/>
  <c r="EM53" i="4"/>
  <c r="EH53" i="4"/>
  <c r="EC53" i="4"/>
  <c r="EC48" i="4" s="1"/>
  <c r="DX53" i="4"/>
  <c r="DS53" i="4"/>
  <c r="DN53" i="4"/>
  <c r="DI53" i="4"/>
  <c r="DD53" i="4"/>
  <c r="CY53" i="4"/>
  <c r="CY48" i="4" s="1"/>
  <c r="CT53" i="4"/>
  <c r="CO53" i="4"/>
  <c r="CJ53" i="4"/>
  <c r="CE53" i="4"/>
  <c r="BZ53" i="4"/>
  <c r="BU53" i="4"/>
  <c r="BP53" i="4"/>
  <c r="BK53" i="4"/>
  <c r="BF53" i="4"/>
  <c r="BA53" i="4"/>
  <c r="BA48" i="4" s="1"/>
  <c r="AV53" i="4"/>
  <c r="AQ53" i="4"/>
  <c r="AQ48" i="4" s="1"/>
  <c r="AL53" i="4"/>
  <c r="AG53" i="4"/>
  <c r="AB53" i="4"/>
  <c r="W53" i="4"/>
  <c r="R53" i="4"/>
  <c r="M53" i="4"/>
  <c r="M48" i="4" s="1"/>
  <c r="H53" i="4"/>
  <c r="EM52" i="4"/>
  <c r="EH52" i="4"/>
  <c r="EC52" i="4"/>
  <c r="DX52" i="4"/>
  <c r="DS52" i="4"/>
  <c r="DN52" i="4"/>
  <c r="DI52" i="4"/>
  <c r="DD52" i="4"/>
  <c r="CY52" i="4"/>
  <c r="CT52" i="4"/>
  <c r="CO52" i="4"/>
  <c r="CJ52" i="4"/>
  <c r="CE52" i="4"/>
  <c r="BZ52" i="4"/>
  <c r="BU52" i="4"/>
  <c r="BP52" i="4"/>
  <c r="BK52" i="4"/>
  <c r="BK48" i="4" s="1"/>
  <c r="BF52" i="4"/>
  <c r="BA52" i="4"/>
  <c r="AV52" i="4"/>
  <c r="AQ52" i="4"/>
  <c r="AL52" i="4"/>
  <c r="AG52" i="4"/>
  <c r="AG48" i="4" s="1"/>
  <c r="AB52" i="4"/>
  <c r="W52" i="4"/>
  <c r="R52" i="4"/>
  <c r="M52" i="4"/>
  <c r="H52" i="4"/>
  <c r="EM50" i="4"/>
  <c r="EM48" i="4" s="1"/>
  <c r="EH50" i="4"/>
  <c r="EC50" i="4"/>
  <c r="DX50" i="4"/>
  <c r="DS50" i="4"/>
  <c r="DN50" i="4"/>
  <c r="DI50" i="4"/>
  <c r="DI48" i="4" s="1"/>
  <c r="DD50" i="4"/>
  <c r="CY50" i="4"/>
  <c r="CT50" i="4"/>
  <c r="CO50" i="4"/>
  <c r="CJ50" i="4"/>
  <c r="CE50" i="4"/>
  <c r="BU50" i="4"/>
  <c r="BP50" i="4"/>
  <c r="BK50" i="4"/>
  <c r="BF50" i="4"/>
  <c r="BF48" i="4" s="1"/>
  <c r="BA50" i="4"/>
  <c r="AV50" i="4"/>
  <c r="AQ50" i="4"/>
  <c r="AL50" i="4"/>
  <c r="AG50" i="4"/>
  <c r="AB50" i="4"/>
  <c r="AB48" i="4" s="1"/>
  <c r="W50" i="4"/>
  <c r="R50" i="4"/>
  <c r="M50" i="4"/>
  <c r="H50" i="4"/>
  <c r="EM49" i="4"/>
  <c r="EH49" i="4"/>
  <c r="EC49" i="4"/>
  <c r="DX49" i="4"/>
  <c r="DX48" i="4" s="1"/>
  <c r="DS49" i="4"/>
  <c r="DN49" i="4"/>
  <c r="DI49" i="4"/>
  <c r="DD49" i="4"/>
  <c r="CY49" i="4"/>
  <c r="CT49" i="4"/>
  <c r="CT48" i="4" s="1"/>
  <c r="CO49" i="4"/>
  <c r="CJ49" i="4"/>
  <c r="CE49" i="4"/>
  <c r="BZ49" i="4"/>
  <c r="BU49" i="4"/>
  <c r="BP49" i="4"/>
  <c r="BP48" i="4" s="1"/>
  <c r="BK49" i="4"/>
  <c r="BF49" i="4"/>
  <c r="BA49" i="4"/>
  <c r="AV49" i="4"/>
  <c r="AQ49" i="4"/>
  <c r="AL49" i="4"/>
  <c r="AL48" i="4" s="1"/>
  <c r="AG49" i="4"/>
  <c r="AB49" i="4"/>
  <c r="W49" i="4"/>
  <c r="R49" i="4"/>
  <c r="M49" i="4"/>
  <c r="H49" i="4"/>
  <c r="H48" i="4" s="1"/>
  <c r="DN48" i="4"/>
  <c r="CJ48" i="4"/>
  <c r="CE48" i="4"/>
  <c r="W48" i="4"/>
  <c r="EM46" i="4"/>
  <c r="EH46" i="4"/>
  <c r="EC46" i="4"/>
  <c r="DX46" i="4"/>
  <c r="DS46" i="4"/>
  <c r="DN46" i="4"/>
  <c r="DI46" i="4"/>
  <c r="DD46" i="4"/>
  <c r="CY46" i="4"/>
  <c r="CT46" i="4"/>
  <c r="CO46" i="4"/>
  <c r="CJ46" i="4"/>
  <c r="CE46" i="4"/>
  <c r="BZ46" i="4"/>
  <c r="BU46" i="4"/>
  <c r="BP46" i="4"/>
  <c r="BK46" i="4"/>
  <c r="BF46" i="4"/>
  <c r="BA46" i="4"/>
  <c r="AV46" i="4"/>
  <c r="AQ46" i="4"/>
  <c r="AL46" i="4"/>
  <c r="AG46" i="4"/>
  <c r="AB46" i="4"/>
  <c r="W46" i="4"/>
  <c r="R46" i="4"/>
  <c r="M46" i="4"/>
  <c r="H46" i="4"/>
  <c r="EM45" i="4"/>
  <c r="EH45" i="4"/>
  <c r="EC45" i="4"/>
  <c r="DX45" i="4"/>
  <c r="DS45" i="4"/>
  <c r="DN45" i="4"/>
  <c r="DI45" i="4"/>
  <c r="DD45" i="4"/>
  <c r="CY45" i="4"/>
  <c r="CT45" i="4"/>
  <c r="CO45" i="4"/>
  <c r="CJ45" i="4"/>
  <c r="CE45" i="4"/>
  <c r="BZ45" i="4"/>
  <c r="BU45" i="4"/>
  <c r="BP45" i="4"/>
  <c r="BK45" i="4"/>
  <c r="BF45" i="4"/>
  <c r="BA45" i="4"/>
  <c r="AV45" i="4"/>
  <c r="AV41" i="4" s="1"/>
  <c r="AQ45" i="4"/>
  <c r="AL45" i="4"/>
  <c r="AG45" i="4"/>
  <c r="AB45" i="4"/>
  <c r="W45" i="4"/>
  <c r="R45" i="4"/>
  <c r="R41" i="4" s="1"/>
  <c r="M45" i="4"/>
  <c r="H45" i="4"/>
  <c r="EM43" i="4"/>
  <c r="EH43" i="4"/>
  <c r="EC43" i="4"/>
  <c r="DX43" i="4"/>
  <c r="DS43" i="4"/>
  <c r="DN43" i="4"/>
  <c r="DI43" i="4"/>
  <c r="DD43" i="4"/>
  <c r="CY43" i="4"/>
  <c r="CT43" i="4"/>
  <c r="CO43" i="4"/>
  <c r="CJ43" i="4"/>
  <c r="CE43" i="4"/>
  <c r="BZ43" i="4"/>
  <c r="BZ41" i="4" s="1"/>
  <c r="BU43" i="4"/>
  <c r="BP43" i="4"/>
  <c r="BK43" i="4"/>
  <c r="BF43" i="4"/>
  <c r="BA43" i="4"/>
  <c r="AV43" i="4"/>
  <c r="AQ43" i="4"/>
  <c r="AL43" i="4"/>
  <c r="AG43" i="4"/>
  <c r="AB43" i="4"/>
  <c r="W43" i="4"/>
  <c r="R43" i="4"/>
  <c r="M43" i="4"/>
  <c r="H43" i="4"/>
  <c r="EM42" i="4"/>
  <c r="EH42" i="4"/>
  <c r="EC42" i="4"/>
  <c r="DX42" i="4"/>
  <c r="DX41" i="4" s="1"/>
  <c r="DS42" i="4"/>
  <c r="DN42" i="4"/>
  <c r="DN41" i="4" s="1"/>
  <c r="DI42" i="4"/>
  <c r="DD42" i="4"/>
  <c r="CY42" i="4"/>
  <c r="CT42" i="4"/>
  <c r="CT41" i="4" s="1"/>
  <c r="CO42" i="4"/>
  <c r="CJ42" i="4"/>
  <c r="CJ41" i="4" s="1"/>
  <c r="CE42" i="4"/>
  <c r="BZ42" i="4"/>
  <c r="BU42" i="4"/>
  <c r="BP42" i="4"/>
  <c r="BK42" i="4"/>
  <c r="BF42" i="4"/>
  <c r="BF41" i="4" s="1"/>
  <c r="BA42" i="4"/>
  <c r="AV42" i="4"/>
  <c r="AQ42" i="4"/>
  <c r="AL42" i="4"/>
  <c r="AG42" i="4"/>
  <c r="AB42" i="4"/>
  <c r="AB41" i="4" s="1"/>
  <c r="W42" i="4"/>
  <c r="R42" i="4"/>
  <c r="M42" i="4"/>
  <c r="H42" i="4"/>
  <c r="EM41" i="4"/>
  <c r="EH41" i="4"/>
  <c r="EC41" i="4"/>
  <c r="DS41" i="4"/>
  <c r="DI41" i="4"/>
  <c r="DD41" i="4"/>
  <c r="CO41" i="4"/>
  <c r="CE41" i="4"/>
  <c r="BP41" i="4"/>
  <c r="BK41" i="4"/>
  <c r="BA41" i="4"/>
  <c r="AQ41" i="4"/>
  <c r="AL41" i="4"/>
  <c r="AG41" i="4"/>
  <c r="W41" i="4"/>
  <c r="M41" i="4"/>
  <c r="H41" i="4"/>
  <c r="H40" i="4" s="1"/>
  <c r="EM37" i="4"/>
  <c r="EH37" i="4"/>
  <c r="EC37" i="4"/>
  <c r="DX37" i="4"/>
  <c r="DS37" i="4"/>
  <c r="DN37" i="4"/>
  <c r="DI37" i="4"/>
  <c r="DD37" i="4"/>
  <c r="CY37" i="4"/>
  <c r="CT37" i="4"/>
  <c r="CO37" i="4"/>
  <c r="CJ37" i="4"/>
  <c r="CJ35" i="4" s="1"/>
  <c r="CE37" i="4"/>
  <c r="BZ37" i="4"/>
  <c r="BU37" i="4"/>
  <c r="BU102" i="4" s="1"/>
  <c r="BP37" i="4"/>
  <c r="BP102" i="4" s="1"/>
  <c r="BK37" i="4"/>
  <c r="BF37" i="4"/>
  <c r="BA37" i="4"/>
  <c r="BA102" i="4" s="1"/>
  <c r="AV37" i="4"/>
  <c r="AQ37" i="4"/>
  <c r="AQ102" i="4" s="1"/>
  <c r="AL37" i="4"/>
  <c r="AL102" i="4" s="1"/>
  <c r="AG37" i="4"/>
  <c r="AB37" i="4"/>
  <c r="W37" i="4"/>
  <c r="W102" i="4" s="1"/>
  <c r="R37" i="4"/>
  <c r="M37" i="4"/>
  <c r="M102" i="4" s="1"/>
  <c r="H37" i="4"/>
  <c r="EM36" i="4"/>
  <c r="EH36" i="4"/>
  <c r="EH35" i="4" s="1"/>
  <c r="EC36" i="4"/>
  <c r="EC35" i="4" s="1"/>
  <c r="DX36" i="4"/>
  <c r="DS36" i="4"/>
  <c r="DN36" i="4"/>
  <c r="DI36" i="4"/>
  <c r="DD36" i="4"/>
  <c r="DD35" i="4" s="1"/>
  <c r="CY36" i="4"/>
  <c r="CY35" i="4" s="1"/>
  <c r="CT36" i="4"/>
  <c r="CO36" i="4"/>
  <c r="CJ36" i="4"/>
  <c r="CE36" i="4"/>
  <c r="BZ36" i="4"/>
  <c r="BU36" i="4"/>
  <c r="BU101" i="4" s="1"/>
  <c r="BP36" i="4"/>
  <c r="BK36" i="4"/>
  <c r="BF36" i="4"/>
  <c r="BF35" i="4" s="1"/>
  <c r="BA36" i="4"/>
  <c r="BA101" i="4" s="1"/>
  <c r="AV36" i="4"/>
  <c r="AV101" i="4" s="1"/>
  <c r="AQ36" i="4"/>
  <c r="AQ101" i="4" s="1"/>
  <c r="AL36" i="4"/>
  <c r="AG36" i="4"/>
  <c r="AG101" i="4" s="1"/>
  <c r="AB36" i="4"/>
  <c r="W36" i="4"/>
  <c r="W101" i="4" s="1"/>
  <c r="R36" i="4"/>
  <c r="R101" i="4" s="1"/>
  <c r="M36" i="4"/>
  <c r="M101" i="4" s="1"/>
  <c r="H36" i="4"/>
  <c r="EM35" i="4"/>
  <c r="DS35" i="4"/>
  <c r="DN35" i="4"/>
  <c r="DI35" i="4"/>
  <c r="CO35" i="4"/>
  <c r="CE35" i="4"/>
  <c r="BZ35" i="4"/>
  <c r="BK35" i="4"/>
  <c r="BA35" i="4"/>
  <c r="BA100" i="4" s="1"/>
  <c r="AG35" i="4"/>
  <c r="AB35" i="4"/>
  <c r="W35" i="4"/>
  <c r="W100" i="4" s="1"/>
  <c r="EM33" i="4"/>
  <c r="EH33" i="4"/>
  <c r="EC33" i="4"/>
  <c r="DX33" i="4"/>
  <c r="BF98" i="4" s="1"/>
  <c r="DS33" i="4"/>
  <c r="DN33" i="4"/>
  <c r="DI33" i="4"/>
  <c r="DD33" i="4"/>
  <c r="CY33" i="4"/>
  <c r="CT33" i="4"/>
  <c r="AB98" i="4" s="1"/>
  <c r="CO33" i="4"/>
  <c r="CJ33" i="4"/>
  <c r="CE33" i="4"/>
  <c r="BZ33" i="4"/>
  <c r="BU33" i="4"/>
  <c r="BU98" i="4" s="1"/>
  <c r="BP33" i="4"/>
  <c r="BP98" i="4" s="1"/>
  <c r="BK33" i="4"/>
  <c r="BF33" i="4"/>
  <c r="BA33" i="4"/>
  <c r="BA98" i="4" s="1"/>
  <c r="AV33" i="4"/>
  <c r="AV98" i="4" s="1"/>
  <c r="AQ33" i="4"/>
  <c r="AQ98" i="4" s="1"/>
  <c r="AL33" i="4"/>
  <c r="AL98" i="4" s="1"/>
  <c r="AG33" i="4"/>
  <c r="AG98" i="4" s="1"/>
  <c r="AB33" i="4"/>
  <c r="W33" i="4"/>
  <c r="W98" i="4" s="1"/>
  <c r="R33" i="4"/>
  <c r="R98" i="4" s="1"/>
  <c r="M33" i="4"/>
  <c r="M98" i="4" s="1"/>
  <c r="H33" i="4"/>
  <c r="EM32" i="4"/>
  <c r="EH32" i="4"/>
  <c r="EC32" i="4"/>
  <c r="DX32" i="4"/>
  <c r="DS32" i="4"/>
  <c r="DN32" i="4"/>
  <c r="DI32" i="4"/>
  <c r="DD32" i="4"/>
  <c r="CY32" i="4"/>
  <c r="CT32" i="4"/>
  <c r="CO32" i="4"/>
  <c r="CJ32" i="4"/>
  <c r="CJ30" i="4" s="1"/>
  <c r="CE32" i="4"/>
  <c r="BZ32" i="4"/>
  <c r="BU32" i="4"/>
  <c r="BU97" i="4" s="1"/>
  <c r="BP32" i="4"/>
  <c r="BP97" i="4" s="1"/>
  <c r="BK32" i="4"/>
  <c r="BF32" i="4"/>
  <c r="BA32" i="4"/>
  <c r="BA97" i="4" s="1"/>
  <c r="AV32" i="4"/>
  <c r="AQ32" i="4"/>
  <c r="AQ97" i="4" s="1"/>
  <c r="AL32" i="4"/>
  <c r="AL97" i="4" s="1"/>
  <c r="AG32" i="4"/>
  <c r="AB32" i="4"/>
  <c r="W32" i="4"/>
  <c r="W97" i="4" s="1"/>
  <c r="R32" i="4"/>
  <c r="M32" i="4"/>
  <c r="M97" i="4" s="1"/>
  <c r="H32" i="4"/>
  <c r="EM31" i="4"/>
  <c r="EH31" i="4"/>
  <c r="EH30" i="4" s="1"/>
  <c r="EC31" i="4"/>
  <c r="EC30" i="4" s="1"/>
  <c r="DX31" i="4"/>
  <c r="DS31" i="4"/>
  <c r="DN31" i="4"/>
  <c r="DI31" i="4"/>
  <c r="DD31" i="4"/>
  <c r="DD30" i="4" s="1"/>
  <c r="CY31" i="4"/>
  <c r="CY30" i="4" s="1"/>
  <c r="CT31" i="4"/>
  <c r="CO31" i="4"/>
  <c r="CJ31" i="4"/>
  <c r="CE31" i="4"/>
  <c r="BZ31" i="4"/>
  <c r="BU31" i="4"/>
  <c r="BU30" i="4" s="1"/>
  <c r="BP31" i="4"/>
  <c r="BK31" i="4"/>
  <c r="BK96" i="4" s="1"/>
  <c r="BF31" i="4"/>
  <c r="BF96" i="4" s="1"/>
  <c r="BA31" i="4"/>
  <c r="BA96" i="4" s="1"/>
  <c r="AV31" i="4"/>
  <c r="AV30" i="4" s="1"/>
  <c r="AV95" i="4" s="1"/>
  <c r="AQ31" i="4"/>
  <c r="AQ30" i="4" s="1"/>
  <c r="AL31" i="4"/>
  <c r="AG31" i="4"/>
  <c r="AG96" i="4" s="1"/>
  <c r="AB31" i="4"/>
  <c r="AB96" i="4" s="1"/>
  <c r="W31" i="4"/>
  <c r="W96" i="4" s="1"/>
  <c r="R31" i="4"/>
  <c r="R30" i="4" s="1"/>
  <c r="M31" i="4"/>
  <c r="M30" i="4" s="1"/>
  <c r="H31" i="4"/>
  <c r="EM30" i="4"/>
  <c r="DS30" i="4"/>
  <c r="DN30" i="4"/>
  <c r="DI30" i="4"/>
  <c r="CO30" i="4"/>
  <c r="CE30" i="4"/>
  <c r="BZ30" i="4"/>
  <c r="BZ23" i="4" s="1"/>
  <c r="BK30" i="4"/>
  <c r="BA30" i="4"/>
  <c r="AG30" i="4"/>
  <c r="AB30" i="4"/>
  <c r="W30" i="4"/>
  <c r="W95" i="4" s="1"/>
  <c r="EM28" i="4"/>
  <c r="EH28" i="4"/>
  <c r="EH24" i="4" s="1"/>
  <c r="EH23" i="4" s="1"/>
  <c r="EC28" i="4"/>
  <c r="DX28" i="4"/>
  <c r="DX24" i="4" s="1"/>
  <c r="DS28" i="4"/>
  <c r="DN28" i="4"/>
  <c r="DI28" i="4"/>
  <c r="DD28" i="4"/>
  <c r="DD24" i="4" s="1"/>
  <c r="DD23" i="4" s="1"/>
  <c r="CY28" i="4"/>
  <c r="CT28" i="4"/>
  <c r="CT24" i="4" s="1"/>
  <c r="CO28" i="4"/>
  <c r="CJ28" i="4"/>
  <c r="CE28" i="4"/>
  <c r="BU28" i="4"/>
  <c r="BU93" i="4" s="1"/>
  <c r="BP28" i="4"/>
  <c r="BK28" i="4"/>
  <c r="BK93" i="4" s="1"/>
  <c r="BF28" i="4"/>
  <c r="BA28" i="4"/>
  <c r="BA93" i="4" s="1"/>
  <c r="AV28" i="4"/>
  <c r="AV93" i="4" s="1"/>
  <c r="AQ28" i="4"/>
  <c r="AQ93" i="4" s="1"/>
  <c r="AL28" i="4"/>
  <c r="AG28" i="4"/>
  <c r="AG93" i="4" s="1"/>
  <c r="AB28" i="4"/>
  <c r="W28" i="4"/>
  <c r="W93" i="4" s="1"/>
  <c r="R28" i="4"/>
  <c r="M28" i="4"/>
  <c r="M93" i="4" s="1"/>
  <c r="H28" i="4"/>
  <c r="EM27" i="4"/>
  <c r="BU92" i="4" s="1"/>
  <c r="EH27" i="4"/>
  <c r="EC27" i="4"/>
  <c r="DX27" i="4"/>
  <c r="DS27" i="4"/>
  <c r="DN27" i="4"/>
  <c r="DI27" i="4"/>
  <c r="DI24" i="4" s="1"/>
  <c r="DI23" i="4" s="1"/>
  <c r="DD27" i="4"/>
  <c r="CY27" i="4"/>
  <c r="CT27" i="4"/>
  <c r="CO27" i="4"/>
  <c r="CJ27" i="4"/>
  <c r="CE27" i="4"/>
  <c r="BZ27" i="4"/>
  <c r="BU27" i="4"/>
  <c r="BP27" i="4"/>
  <c r="BP92" i="4" s="1"/>
  <c r="BK27" i="4"/>
  <c r="BK92" i="4" s="1"/>
  <c r="BF27" i="4"/>
  <c r="BF92" i="4" s="1"/>
  <c r="BA27" i="4"/>
  <c r="AV27" i="4"/>
  <c r="AV92" i="4" s="1"/>
  <c r="AQ27" i="4"/>
  <c r="AQ92" i="4" s="1"/>
  <c r="AL27" i="4"/>
  <c r="AL92" i="4" s="1"/>
  <c r="AG27" i="4"/>
  <c r="AG92" i="4" s="1"/>
  <c r="AB27" i="4"/>
  <c r="AB92" i="4" s="1"/>
  <c r="W27" i="4"/>
  <c r="R27" i="4"/>
  <c r="R92" i="4" s="1"/>
  <c r="M27" i="4"/>
  <c r="M92" i="4" s="1"/>
  <c r="H27" i="4"/>
  <c r="EM26" i="4"/>
  <c r="EH26" i="4"/>
  <c r="EC26" i="4"/>
  <c r="DX26" i="4"/>
  <c r="DS26" i="4"/>
  <c r="DN26" i="4"/>
  <c r="DI26" i="4"/>
  <c r="DD26" i="4"/>
  <c r="CY26" i="4"/>
  <c r="CT26" i="4"/>
  <c r="CO26" i="4"/>
  <c r="CJ26" i="4"/>
  <c r="CE26" i="4"/>
  <c r="CE24" i="4" s="1"/>
  <c r="BZ26" i="4"/>
  <c r="BU26" i="4"/>
  <c r="BU90" i="4" s="1"/>
  <c r="BP26" i="4"/>
  <c r="BP90" i="4" s="1"/>
  <c r="BK26" i="4"/>
  <c r="BF26" i="4"/>
  <c r="BF90" i="4" s="1"/>
  <c r="BA26" i="4"/>
  <c r="BA24" i="4" s="1"/>
  <c r="BA23" i="4" s="1"/>
  <c r="AV26" i="4"/>
  <c r="AV90" i="4" s="1"/>
  <c r="AQ26" i="4"/>
  <c r="AQ90" i="4" s="1"/>
  <c r="AL26" i="4"/>
  <c r="AL90" i="4" s="1"/>
  <c r="AG26" i="4"/>
  <c r="AB26" i="4"/>
  <c r="AB90" i="4" s="1"/>
  <c r="W26" i="4"/>
  <c r="W90" i="4" s="1"/>
  <c r="R26" i="4"/>
  <c r="M26" i="4"/>
  <c r="M90" i="4" s="1"/>
  <c r="H26" i="4"/>
  <c r="EM25" i="4"/>
  <c r="EH25" i="4"/>
  <c r="EC25" i="4"/>
  <c r="DX25" i="4"/>
  <c r="DS25" i="4"/>
  <c r="DS24" i="4" s="1"/>
  <c r="DN25" i="4"/>
  <c r="DI25" i="4"/>
  <c r="DD25" i="4"/>
  <c r="CY25" i="4"/>
  <c r="CT25" i="4"/>
  <c r="CO25" i="4"/>
  <c r="CJ25" i="4"/>
  <c r="CE25" i="4"/>
  <c r="BZ25" i="4"/>
  <c r="BU25" i="4"/>
  <c r="BU89" i="4" s="1"/>
  <c r="BP25" i="4"/>
  <c r="BP89" i="4" s="1"/>
  <c r="BK25" i="4"/>
  <c r="BK89" i="4" s="1"/>
  <c r="BF25" i="4"/>
  <c r="BA25" i="4"/>
  <c r="AV25" i="4"/>
  <c r="AV89" i="4" s="1"/>
  <c r="AQ25" i="4"/>
  <c r="AQ89" i="4" s="1"/>
  <c r="AL25" i="4"/>
  <c r="AL89" i="4" s="1"/>
  <c r="AG25" i="4"/>
  <c r="AG89" i="4" s="1"/>
  <c r="AB25" i="4"/>
  <c r="W25" i="4"/>
  <c r="R25" i="4"/>
  <c r="R89" i="4" s="1"/>
  <c r="M25" i="4"/>
  <c r="M89" i="4" s="1"/>
  <c r="H25" i="4"/>
  <c r="EM24" i="4"/>
  <c r="DN24" i="4"/>
  <c r="CO24" i="4"/>
  <c r="CO23" i="4" s="1"/>
  <c r="CJ24" i="4"/>
  <c r="BZ24" i="4"/>
  <c r="BP24" i="4"/>
  <c r="BK24" i="4"/>
  <c r="BF24" i="4"/>
  <c r="AV24" i="4"/>
  <c r="AL24" i="4"/>
  <c r="AG24" i="4"/>
  <c r="AG23" i="4" s="1"/>
  <c r="AB24" i="4"/>
  <c r="R24" i="4"/>
  <c r="H24" i="4"/>
  <c r="EM23" i="4"/>
  <c r="BK23" i="4"/>
  <c r="EM21" i="4"/>
  <c r="BU21" i="4"/>
  <c r="EM19" i="4"/>
  <c r="BU19" i="4"/>
  <c r="EM18" i="4"/>
  <c r="BU18" i="4"/>
  <c r="BU82" i="4" s="1"/>
  <c r="EM17" i="4"/>
  <c r="BU17" i="4"/>
  <c r="EM16" i="4"/>
  <c r="BU16" i="4"/>
  <c r="EM15" i="4"/>
  <c r="BU15" i="4"/>
  <c r="EH14" i="4"/>
  <c r="EC14" i="4"/>
  <c r="DX14" i="4"/>
  <c r="DX13" i="4" s="1"/>
  <c r="DS14" i="4"/>
  <c r="DS13" i="4" s="1"/>
  <c r="DN14" i="4"/>
  <c r="DN13" i="4" s="1"/>
  <c r="DI14" i="4"/>
  <c r="DI13" i="4" s="1"/>
  <c r="DD14" i="4"/>
  <c r="CY14" i="4"/>
  <c r="CT14" i="4"/>
  <c r="CT13" i="4" s="1"/>
  <c r="CO14" i="4"/>
  <c r="CO13" i="4" s="1"/>
  <c r="CJ14" i="4"/>
  <c r="CJ13" i="4" s="1"/>
  <c r="CE14" i="4"/>
  <c r="M78" i="4" s="1"/>
  <c r="BZ14" i="4"/>
  <c r="BP14" i="4"/>
  <c r="BK14" i="4"/>
  <c r="BK78" i="4" s="1"/>
  <c r="BF14" i="4"/>
  <c r="BF13" i="4" s="1"/>
  <c r="BA14" i="4"/>
  <c r="BA13" i="4" s="1"/>
  <c r="AV14" i="4"/>
  <c r="AV13" i="4" s="1"/>
  <c r="AQ14" i="4"/>
  <c r="AQ78" i="4" s="1"/>
  <c r="AL14" i="4"/>
  <c r="AG14" i="4"/>
  <c r="AG78" i="4" s="1"/>
  <c r="AB14" i="4"/>
  <c r="AB13" i="4" s="1"/>
  <c r="W14" i="4"/>
  <c r="W13" i="4" s="1"/>
  <c r="R14" i="4"/>
  <c r="R13" i="4" s="1"/>
  <c r="M14" i="4"/>
  <c r="H14" i="4"/>
  <c r="EH13" i="4"/>
  <c r="EC13" i="4"/>
  <c r="DD13" i="4"/>
  <c r="CY13" i="4"/>
  <c r="BZ13" i="4"/>
  <c r="BP13" i="4"/>
  <c r="AQ13" i="4"/>
  <c r="AL13" i="4"/>
  <c r="M13" i="4"/>
  <c r="H13" i="4"/>
  <c r="BU79" i="3"/>
  <c r="BT79" i="3"/>
  <c r="BS79" i="3"/>
  <c r="BR79" i="3"/>
  <c r="AR79" i="3"/>
  <c r="N79" i="3"/>
  <c r="I79" i="3"/>
  <c r="BV77" i="3"/>
  <c r="BQ77" i="3"/>
  <c r="BL77" i="3"/>
  <c r="BG77" i="3"/>
  <c r="BB77" i="3"/>
  <c r="AW77" i="3"/>
  <c r="AR77" i="3"/>
  <c r="AM77" i="3"/>
  <c r="AH77" i="3"/>
  <c r="AC77" i="3"/>
  <c r="X77" i="3"/>
  <c r="S77" i="3"/>
  <c r="N77" i="3"/>
  <c r="I77" i="3"/>
  <c r="BV76" i="3"/>
  <c r="BQ76" i="3"/>
  <c r="BL76" i="3"/>
  <c r="BG76" i="3"/>
  <c r="BB76" i="3"/>
  <c r="AW76" i="3"/>
  <c r="AR76" i="3"/>
  <c r="AM76" i="3"/>
  <c r="AH76" i="3"/>
  <c r="AC76" i="3"/>
  <c r="X76" i="3"/>
  <c r="S76" i="3"/>
  <c r="N76" i="3"/>
  <c r="I76" i="3"/>
  <c r="AL75" i="3"/>
  <c r="AL78" i="3" s="1"/>
  <c r="AL80" i="3" s="1"/>
  <c r="AF75" i="3"/>
  <c r="AF78" i="3" s="1"/>
  <c r="AF80" i="3" s="1"/>
  <c r="H75" i="3"/>
  <c r="H78" i="3" s="1"/>
  <c r="H80" i="3" s="1"/>
  <c r="CD74" i="3"/>
  <c r="CC74" i="3"/>
  <c r="CB74" i="3"/>
  <c r="CA74" i="3"/>
  <c r="BZ74" i="3"/>
  <c r="BP74" i="3"/>
  <c r="BO74" i="3"/>
  <c r="BN74" i="3"/>
  <c r="BM74" i="3"/>
  <c r="AQ74" i="3"/>
  <c r="AQ75" i="3" s="1"/>
  <c r="AQ78" i="3" s="1"/>
  <c r="AQ80" i="3" s="1"/>
  <c r="AP74" i="3"/>
  <c r="AP75" i="3" s="1"/>
  <c r="AP78" i="3" s="1"/>
  <c r="AP80" i="3" s="1"/>
  <c r="AO74" i="3"/>
  <c r="AO75" i="3" s="1"/>
  <c r="AO78" i="3" s="1"/>
  <c r="AO80" i="3" s="1"/>
  <c r="AN74" i="3"/>
  <c r="AL74" i="3"/>
  <c r="AK74" i="3"/>
  <c r="AK75" i="3" s="1"/>
  <c r="AK78" i="3" s="1"/>
  <c r="AK80" i="3" s="1"/>
  <c r="AJ74" i="3"/>
  <c r="AJ75" i="3" s="1"/>
  <c r="AJ78" i="3" s="1"/>
  <c r="AJ80" i="3" s="1"/>
  <c r="AI74" i="3"/>
  <c r="AI75" i="3" s="1"/>
  <c r="AI78" i="3" s="1"/>
  <c r="AI80" i="3" s="1"/>
  <c r="AG74" i="3"/>
  <c r="AF74" i="3"/>
  <c r="AE74" i="3"/>
  <c r="AD74" i="3"/>
  <c r="AB74" i="3"/>
  <c r="AA74" i="3"/>
  <c r="Z74" i="3"/>
  <c r="Y74" i="3"/>
  <c r="W74" i="3"/>
  <c r="V74" i="3"/>
  <c r="U74" i="3"/>
  <c r="T74" i="3"/>
  <c r="H74" i="3"/>
  <c r="G74" i="3"/>
  <c r="F74" i="3"/>
  <c r="E74" i="3"/>
  <c r="CH73" i="3"/>
  <c r="CG73" i="3"/>
  <c r="CF73" i="3"/>
  <c r="CE73" i="3"/>
  <c r="BU73" i="3"/>
  <c r="BT73" i="3"/>
  <c r="BS73" i="3"/>
  <c r="BR73" i="3"/>
  <c r="BQ73" i="3"/>
  <c r="BL73" i="3"/>
  <c r="BG73" i="3"/>
  <c r="BB73" i="3"/>
  <c r="AW73" i="3"/>
  <c r="AR73" i="3"/>
  <c r="AM73" i="3"/>
  <c r="AH73" i="3"/>
  <c r="AC73" i="3"/>
  <c r="X73" i="3"/>
  <c r="S73" i="3"/>
  <c r="N73" i="3"/>
  <c r="CI73" i="3" s="1"/>
  <c r="I73" i="3"/>
  <c r="CI72" i="3"/>
  <c r="CH72" i="3"/>
  <c r="CG72" i="3"/>
  <c r="CF72" i="3"/>
  <c r="CE72" i="3"/>
  <c r="BU72" i="3"/>
  <c r="BT72" i="3"/>
  <c r="BV72" i="3" s="1"/>
  <c r="BX72" i="3" s="1"/>
  <c r="BS72" i="3"/>
  <c r="BR72" i="3"/>
  <c r="BQ72" i="3"/>
  <c r="BL72" i="3"/>
  <c r="BG72" i="3"/>
  <c r="BB72" i="3"/>
  <c r="AW72" i="3"/>
  <c r="AR72" i="3"/>
  <c r="AM72" i="3"/>
  <c r="AH72" i="3"/>
  <c r="AC72" i="3"/>
  <c r="X72" i="3"/>
  <c r="S72" i="3"/>
  <c r="N72" i="3"/>
  <c r="I72" i="3"/>
  <c r="CI71" i="3"/>
  <c r="CH71" i="3"/>
  <c r="CG71" i="3"/>
  <c r="CF71" i="3"/>
  <c r="CE71" i="3"/>
  <c r="BU71" i="3"/>
  <c r="BT71" i="3"/>
  <c r="BS71" i="3"/>
  <c r="BR71" i="3"/>
  <c r="BQ71" i="3"/>
  <c r="BL71" i="3"/>
  <c r="BG71" i="3"/>
  <c r="BB71" i="3"/>
  <c r="AW71" i="3"/>
  <c r="AR71" i="3"/>
  <c r="AM71" i="3"/>
  <c r="AH71" i="3"/>
  <c r="AC71" i="3"/>
  <c r="X71" i="3"/>
  <c r="S71" i="3"/>
  <c r="N71" i="3"/>
  <c r="I71" i="3"/>
  <c r="CH70" i="3"/>
  <c r="CG70" i="3"/>
  <c r="CF70" i="3"/>
  <c r="CE70" i="3"/>
  <c r="BU70" i="3"/>
  <c r="BT70" i="3"/>
  <c r="BS70" i="3"/>
  <c r="BR70" i="3"/>
  <c r="BQ70" i="3"/>
  <c r="BL70" i="3"/>
  <c r="BG70" i="3"/>
  <c r="BB70" i="3"/>
  <c r="AW70" i="3"/>
  <c r="AR70" i="3"/>
  <c r="AM70" i="3"/>
  <c r="AH70" i="3"/>
  <c r="AC70" i="3"/>
  <c r="X70" i="3"/>
  <c r="S70" i="3"/>
  <c r="N70" i="3"/>
  <c r="CI70" i="3" s="1"/>
  <c r="I70" i="3"/>
  <c r="BU69" i="3"/>
  <c r="BR69" i="3"/>
  <c r="I69" i="3"/>
  <c r="BU68" i="3"/>
  <c r="BR68" i="3"/>
  <c r="BV68" i="3" s="1"/>
  <c r="BQ68" i="3"/>
  <c r="BQ67" i="3" s="1"/>
  <c r="I68" i="3"/>
  <c r="BF67" i="3"/>
  <c r="BU67" i="3" s="1"/>
  <c r="BE67" i="3"/>
  <c r="BD67" i="3"/>
  <c r="BC67" i="3"/>
  <c r="BR67" i="3" s="1"/>
  <c r="BV67" i="3" s="1"/>
  <c r="BU66" i="3"/>
  <c r="BR66" i="3"/>
  <c r="BV66" i="3" s="1"/>
  <c r="BQ66" i="3"/>
  <c r="BQ65" i="3" s="1"/>
  <c r="I66" i="3"/>
  <c r="BU65" i="3"/>
  <c r="BF65" i="3"/>
  <c r="BE65" i="3"/>
  <c r="BD65" i="3"/>
  <c r="BC65" i="3"/>
  <c r="BR65" i="3" s="1"/>
  <c r="I65" i="3"/>
  <c r="CI64" i="3"/>
  <c r="CH64" i="3"/>
  <c r="CG64" i="3"/>
  <c r="CF64" i="3"/>
  <c r="CE64" i="3"/>
  <c r="BU64" i="3"/>
  <c r="BU61" i="3" s="1"/>
  <c r="BT64" i="3"/>
  <c r="BS64" i="3"/>
  <c r="BR64" i="3"/>
  <c r="BL64" i="3"/>
  <c r="AW64" i="3"/>
  <c r="AM64" i="3"/>
  <c r="I64" i="3"/>
  <c r="CG63" i="3"/>
  <c r="CF63" i="3"/>
  <c r="CE63" i="3"/>
  <c r="BU63" i="3"/>
  <c r="BT63" i="3"/>
  <c r="BV63" i="3" s="1"/>
  <c r="BS63" i="3"/>
  <c r="BR63" i="3"/>
  <c r="BQ63" i="3"/>
  <c r="BQ61" i="3" s="1"/>
  <c r="BL63" i="3"/>
  <c r="BG63" i="3"/>
  <c r="BG61" i="3" s="1"/>
  <c r="BB63" i="3"/>
  <c r="BB61" i="3" s="1"/>
  <c r="AM63" i="3"/>
  <c r="AH63" i="3"/>
  <c r="I63" i="3"/>
  <c r="CH62" i="3"/>
  <c r="CG62" i="3"/>
  <c r="CF62" i="3"/>
  <c r="CE62" i="3"/>
  <c r="BU62" i="3"/>
  <c r="BT62" i="3"/>
  <c r="BS62" i="3"/>
  <c r="BS61" i="3" s="1"/>
  <c r="BR62" i="3"/>
  <c r="BR61" i="3" s="1"/>
  <c r="BL62" i="3"/>
  <c r="AW62" i="3"/>
  <c r="AM62" i="3"/>
  <c r="AH62" i="3"/>
  <c r="AH61" i="3" s="1"/>
  <c r="AC62" i="3"/>
  <c r="AC61" i="3" s="1"/>
  <c r="X62" i="3"/>
  <c r="X61" i="3" s="1"/>
  <c r="S62" i="3"/>
  <c r="N62" i="3"/>
  <c r="I62" i="3"/>
  <c r="CE61" i="3"/>
  <c r="BT61" i="3"/>
  <c r="BK61" i="3"/>
  <c r="BK74" i="3" s="1"/>
  <c r="BJ61" i="3"/>
  <c r="BJ74" i="3" s="1"/>
  <c r="BI61" i="3"/>
  <c r="BI74" i="3" s="1"/>
  <c r="BH61" i="3"/>
  <c r="BH74" i="3" s="1"/>
  <c r="BF61" i="3"/>
  <c r="BE61" i="3"/>
  <c r="BE74" i="3" s="1"/>
  <c r="BD61" i="3"/>
  <c r="BC61" i="3"/>
  <c r="BA61" i="3"/>
  <c r="BA74" i="3" s="1"/>
  <c r="AZ61" i="3"/>
  <c r="AZ74" i="3" s="1"/>
  <c r="AY61" i="3"/>
  <c r="AY74" i="3" s="1"/>
  <c r="AX61" i="3"/>
  <c r="AX74" i="3" s="1"/>
  <c r="AV61" i="3"/>
  <c r="AV74" i="3" s="1"/>
  <c r="AU61" i="3"/>
  <c r="AU74" i="3" s="1"/>
  <c r="AT61" i="3"/>
  <c r="AT74" i="3" s="1"/>
  <c r="AS61" i="3"/>
  <c r="AS74" i="3" s="1"/>
  <c r="AR61" i="3"/>
  <c r="AM61" i="3"/>
  <c r="S61" i="3"/>
  <c r="R61" i="3"/>
  <c r="Q61" i="3"/>
  <c r="P61" i="3"/>
  <c r="O61" i="3"/>
  <c r="M61" i="3"/>
  <c r="CH61" i="3" s="1"/>
  <c r="L61" i="3"/>
  <c r="CG61" i="3" s="1"/>
  <c r="CG74" i="3" s="1"/>
  <c r="K61" i="3"/>
  <c r="CF61" i="3" s="1"/>
  <c r="J61" i="3"/>
  <c r="I61" i="3"/>
  <c r="CI60" i="3"/>
  <c r="CH60" i="3"/>
  <c r="CG60" i="3"/>
  <c r="CF60" i="3"/>
  <c r="CE60" i="3"/>
  <c r="CH59" i="3"/>
  <c r="CG59" i="3"/>
  <c r="CF59" i="3"/>
  <c r="CE59" i="3"/>
  <c r="BU59" i="3"/>
  <c r="BT59" i="3"/>
  <c r="BS59" i="3"/>
  <c r="BR59" i="3"/>
  <c r="BV59" i="3" s="1"/>
  <c r="BX59" i="3" s="1"/>
  <c r="BQ59" i="3"/>
  <c r="BL59" i="3"/>
  <c r="BG59" i="3"/>
  <c r="BB59" i="3"/>
  <c r="AW59" i="3"/>
  <c r="AR59" i="3"/>
  <c r="AM59" i="3"/>
  <c r="AH59" i="3"/>
  <c r="AC59" i="3"/>
  <c r="X59" i="3"/>
  <c r="S59" i="3"/>
  <c r="N59" i="3"/>
  <c r="CI59" i="3" s="1"/>
  <c r="I59" i="3"/>
  <c r="CG58" i="3"/>
  <c r="CF58" i="3"/>
  <c r="CE58" i="3"/>
  <c r="BT58" i="3"/>
  <c r="BS58" i="3"/>
  <c r="BR58" i="3"/>
  <c r="BQ58" i="3"/>
  <c r="BL58" i="3"/>
  <c r="BG58" i="3"/>
  <c r="BB58" i="3"/>
  <c r="AW58" i="3"/>
  <c r="AR58" i="3"/>
  <c r="AM58" i="3"/>
  <c r="AH58" i="3"/>
  <c r="AC58" i="3"/>
  <c r="X58" i="3"/>
  <c r="R58" i="3"/>
  <c r="S58" i="3" s="1"/>
  <c r="M58" i="3"/>
  <c r="I58" i="3"/>
  <c r="CH57" i="3"/>
  <c r="CG57" i="3"/>
  <c r="CF57" i="3"/>
  <c r="CE57" i="3"/>
  <c r="BU57" i="3"/>
  <c r="BT57" i="3"/>
  <c r="BS57" i="3"/>
  <c r="BR57" i="3"/>
  <c r="BV57" i="3" s="1"/>
  <c r="BQ57" i="3"/>
  <c r="BL57" i="3"/>
  <c r="BG57" i="3"/>
  <c r="BB57" i="3"/>
  <c r="AW57" i="3"/>
  <c r="AR57" i="3"/>
  <c r="AM57" i="3"/>
  <c r="AH57" i="3"/>
  <c r="AC57" i="3"/>
  <c r="X57" i="3"/>
  <c r="S57" i="3"/>
  <c r="N57" i="3"/>
  <c r="CI57" i="3" s="1"/>
  <c r="I57" i="3"/>
  <c r="CH56" i="3"/>
  <c r="CG56" i="3"/>
  <c r="CF56" i="3"/>
  <c r="CE56" i="3"/>
  <c r="BU56" i="3"/>
  <c r="BT56" i="3"/>
  <c r="BS56" i="3"/>
  <c r="BR56" i="3"/>
  <c r="BQ56" i="3"/>
  <c r="BL56" i="3"/>
  <c r="BG56" i="3"/>
  <c r="BB56" i="3"/>
  <c r="AW56" i="3"/>
  <c r="AR56" i="3"/>
  <c r="AM56" i="3"/>
  <c r="AH56" i="3"/>
  <c r="AC56" i="3"/>
  <c r="X56" i="3"/>
  <c r="S56" i="3"/>
  <c r="N56" i="3"/>
  <c r="CI56" i="3" s="1"/>
  <c r="I56" i="3"/>
  <c r="CH55" i="3"/>
  <c r="CG55" i="3"/>
  <c r="CF55" i="3"/>
  <c r="BU55" i="3"/>
  <c r="BT55" i="3"/>
  <c r="BS55" i="3"/>
  <c r="BR55" i="3"/>
  <c r="BQ55" i="3"/>
  <c r="BL55" i="3"/>
  <c r="BG55" i="3"/>
  <c r="BB55" i="3"/>
  <c r="AW55" i="3"/>
  <c r="AR55" i="3"/>
  <c r="AM55" i="3"/>
  <c r="AH55" i="3"/>
  <c r="AC55" i="3"/>
  <c r="X55" i="3"/>
  <c r="S55" i="3"/>
  <c r="N55" i="3"/>
  <c r="J55" i="3"/>
  <c r="I55" i="3"/>
  <c r="CH54" i="3"/>
  <c r="CG54" i="3"/>
  <c r="CF54" i="3"/>
  <c r="BU54" i="3"/>
  <c r="BT54" i="3"/>
  <c r="BT53" i="3" s="1"/>
  <c r="BS54" i="3"/>
  <c r="BS53" i="3" s="1"/>
  <c r="BR54" i="3"/>
  <c r="BQ54" i="3"/>
  <c r="BL54" i="3"/>
  <c r="BG54" i="3"/>
  <c r="BG53" i="3" s="1"/>
  <c r="BB54" i="3"/>
  <c r="BB53" i="3" s="1"/>
  <c r="AW54" i="3"/>
  <c r="AW53" i="3" s="1"/>
  <c r="AR54" i="3"/>
  <c r="AM54" i="3"/>
  <c r="AH54" i="3"/>
  <c r="AC54" i="3"/>
  <c r="X54" i="3"/>
  <c r="X53" i="3" s="1"/>
  <c r="S54" i="3"/>
  <c r="S53" i="3" s="1"/>
  <c r="N54" i="3"/>
  <c r="J54" i="3"/>
  <c r="J53" i="3" s="1"/>
  <c r="I54" i="3"/>
  <c r="I53" i="3" s="1"/>
  <c r="BU53" i="3"/>
  <c r="AC53" i="3"/>
  <c r="R53" i="3"/>
  <c r="R74" i="3" s="1"/>
  <c r="Q53" i="3"/>
  <c r="Q74" i="3" s="1"/>
  <c r="P53" i="3"/>
  <c r="O53" i="3"/>
  <c r="O74" i="3" s="1"/>
  <c r="M53" i="3"/>
  <c r="CH53" i="3" s="1"/>
  <c r="L53" i="3"/>
  <c r="CG53" i="3" s="1"/>
  <c r="K53" i="3"/>
  <c r="K74" i="3" s="1"/>
  <c r="CH52" i="3"/>
  <c r="CG52" i="3"/>
  <c r="CF52" i="3"/>
  <c r="CE52" i="3"/>
  <c r="BU52" i="3"/>
  <c r="BT52" i="3"/>
  <c r="BS52" i="3"/>
  <c r="BR52" i="3"/>
  <c r="BQ52" i="3"/>
  <c r="BL52" i="3"/>
  <c r="BG52" i="3"/>
  <c r="BB52" i="3"/>
  <c r="AW52" i="3"/>
  <c r="AR52" i="3"/>
  <c r="AM52" i="3"/>
  <c r="AH52" i="3"/>
  <c r="AC52" i="3"/>
  <c r="X52" i="3"/>
  <c r="S52" i="3"/>
  <c r="N52" i="3"/>
  <c r="CI52" i="3" s="1"/>
  <c r="I52" i="3"/>
  <c r="CI51" i="3"/>
  <c r="CH51" i="3"/>
  <c r="CG51" i="3"/>
  <c r="CF51" i="3"/>
  <c r="CE51" i="3"/>
  <c r="BU51" i="3"/>
  <c r="BT51" i="3"/>
  <c r="BS51" i="3"/>
  <c r="BR51" i="3"/>
  <c r="BQ51" i="3"/>
  <c r="BL51" i="3"/>
  <c r="BG51" i="3"/>
  <c r="BB51" i="3"/>
  <c r="AW51" i="3"/>
  <c r="AR51" i="3"/>
  <c r="AM51" i="3"/>
  <c r="AH51" i="3"/>
  <c r="AC51" i="3"/>
  <c r="X51" i="3"/>
  <c r="S51" i="3"/>
  <c r="N51" i="3"/>
  <c r="I51" i="3"/>
  <c r="CD48" i="3"/>
  <c r="CC48" i="3"/>
  <c r="CB48" i="3"/>
  <c r="CA48" i="3"/>
  <c r="BZ48" i="3"/>
  <c r="BP48" i="3"/>
  <c r="BO48" i="3"/>
  <c r="BO75" i="3" s="1"/>
  <c r="BO78" i="3" s="1"/>
  <c r="BO80" i="3" s="1"/>
  <c r="BN48" i="3"/>
  <c r="BN75" i="3" s="1"/>
  <c r="BN78" i="3" s="1"/>
  <c r="BN80" i="3" s="1"/>
  <c r="BM48" i="3"/>
  <c r="BK48" i="3"/>
  <c r="BJ48" i="3"/>
  <c r="BI48" i="3"/>
  <c r="BH48" i="3"/>
  <c r="BF48" i="3"/>
  <c r="BE48" i="3"/>
  <c r="BD48" i="3"/>
  <c r="BC48" i="3"/>
  <c r="BA48" i="3"/>
  <c r="AZ48" i="3"/>
  <c r="AZ75" i="3" s="1"/>
  <c r="AZ78" i="3" s="1"/>
  <c r="AZ80" i="3" s="1"/>
  <c r="AY48" i="3"/>
  <c r="AX48" i="3"/>
  <c r="AV48" i="3"/>
  <c r="AU48" i="3"/>
  <c r="AT48" i="3"/>
  <c r="AS48" i="3"/>
  <c r="AS75" i="3" s="1"/>
  <c r="AS78" i="3" s="1"/>
  <c r="AS80" i="3" s="1"/>
  <c r="AN48" i="3"/>
  <c r="AN75" i="3" s="1"/>
  <c r="AN78" i="3" s="1"/>
  <c r="AN80" i="3" s="1"/>
  <c r="AG48" i="3"/>
  <c r="AF48" i="3"/>
  <c r="AE48" i="3"/>
  <c r="AE75" i="3" s="1"/>
  <c r="AE78" i="3" s="1"/>
  <c r="AE80" i="3" s="1"/>
  <c r="AD48" i="3"/>
  <c r="AB48" i="3"/>
  <c r="AA48" i="3"/>
  <c r="AA75" i="3" s="1"/>
  <c r="AA78" i="3" s="1"/>
  <c r="AA80" i="3" s="1"/>
  <c r="Z48" i="3"/>
  <c r="Z75" i="3" s="1"/>
  <c r="Z78" i="3" s="1"/>
  <c r="Z80" i="3" s="1"/>
  <c r="Y48" i="3"/>
  <c r="Y75" i="3" s="1"/>
  <c r="Y78" i="3" s="1"/>
  <c r="Y80" i="3" s="1"/>
  <c r="W48" i="3"/>
  <c r="W75" i="3" s="1"/>
  <c r="W78" i="3" s="1"/>
  <c r="W80" i="3" s="1"/>
  <c r="V48" i="3"/>
  <c r="V75" i="3" s="1"/>
  <c r="V78" i="3" s="1"/>
  <c r="V80" i="3" s="1"/>
  <c r="U48" i="3"/>
  <c r="U75" i="3" s="1"/>
  <c r="U78" i="3" s="1"/>
  <c r="U80" i="3" s="1"/>
  <c r="T48" i="3"/>
  <c r="T75" i="3" s="1"/>
  <c r="T78" i="3" s="1"/>
  <c r="T80" i="3" s="1"/>
  <c r="R48" i="3"/>
  <c r="Q48" i="3"/>
  <c r="O48" i="3"/>
  <c r="M48" i="3"/>
  <c r="L48" i="3"/>
  <c r="K48" i="3"/>
  <c r="J48" i="3"/>
  <c r="H48" i="3"/>
  <c r="G48" i="3"/>
  <c r="G75" i="3" s="1"/>
  <c r="G78" i="3" s="1"/>
  <c r="G80" i="3" s="1"/>
  <c r="F48" i="3"/>
  <c r="E48" i="3"/>
  <c r="CI47" i="3"/>
  <c r="CH47" i="3"/>
  <c r="CG47" i="3"/>
  <c r="CF47" i="3"/>
  <c r="CE47" i="3"/>
  <c r="BU47" i="3"/>
  <c r="BT47" i="3"/>
  <c r="BS47" i="3"/>
  <c r="BR47" i="3"/>
  <c r="BQ47" i="3"/>
  <c r="BL47" i="3"/>
  <c r="BG47" i="3"/>
  <c r="BB47" i="3"/>
  <c r="AW47" i="3"/>
  <c r="AR47" i="3"/>
  <c r="AM47" i="3"/>
  <c r="AH47" i="3"/>
  <c r="AC47" i="3"/>
  <c r="X47" i="3"/>
  <c r="S47" i="3"/>
  <c r="N47" i="3"/>
  <c r="I47" i="3"/>
  <c r="CH46" i="3"/>
  <c r="CG46" i="3"/>
  <c r="CF46" i="3"/>
  <c r="CE46" i="3"/>
  <c r="BU46" i="3"/>
  <c r="BT46" i="3"/>
  <c r="BS46" i="3"/>
  <c r="BR46" i="3"/>
  <c r="BQ46" i="3"/>
  <c r="BL46" i="3"/>
  <c r="BG46" i="3"/>
  <c r="BB46" i="3"/>
  <c r="AW46" i="3"/>
  <c r="AR46" i="3"/>
  <c r="AM46" i="3"/>
  <c r="AH46" i="3"/>
  <c r="AC46" i="3"/>
  <c r="X46" i="3"/>
  <c r="S46" i="3"/>
  <c r="N46" i="3"/>
  <c r="CI46" i="3" s="1"/>
  <c r="I46" i="3"/>
  <c r="CH45" i="3"/>
  <c r="CG45" i="3"/>
  <c r="CF45" i="3"/>
  <c r="CE45" i="3"/>
  <c r="BU45" i="3"/>
  <c r="BT45" i="3"/>
  <c r="BS45" i="3"/>
  <c r="BV45" i="3" s="1"/>
  <c r="BR45" i="3"/>
  <c r="BQ45" i="3"/>
  <c r="BL45" i="3"/>
  <c r="BG45" i="3"/>
  <c r="BB45" i="3"/>
  <c r="AW45" i="3"/>
  <c r="AR45" i="3"/>
  <c r="AM45" i="3"/>
  <c r="AH45" i="3"/>
  <c r="AC45" i="3"/>
  <c r="X45" i="3"/>
  <c r="S45" i="3"/>
  <c r="N45" i="3"/>
  <c r="CI45" i="3" s="1"/>
  <c r="I45" i="3"/>
  <c r="CI44" i="3"/>
  <c r="CH44" i="3"/>
  <c r="CG44" i="3"/>
  <c r="CF44" i="3"/>
  <c r="CE44" i="3"/>
  <c r="BU44" i="3"/>
  <c r="BT44" i="3"/>
  <c r="BS44" i="3"/>
  <c r="BR44" i="3"/>
  <c r="BQ44" i="3"/>
  <c r="BL44" i="3"/>
  <c r="BG44" i="3"/>
  <c r="BB44" i="3"/>
  <c r="AW44" i="3"/>
  <c r="AR44" i="3"/>
  <c r="AM44" i="3"/>
  <c r="AH44" i="3"/>
  <c r="AC44" i="3"/>
  <c r="X44" i="3"/>
  <c r="S44" i="3"/>
  <c r="N44" i="3"/>
  <c r="I44" i="3"/>
  <c r="CH43" i="3"/>
  <c r="CG43" i="3"/>
  <c r="CF43" i="3"/>
  <c r="CE43" i="3"/>
  <c r="BU43" i="3"/>
  <c r="BT43" i="3"/>
  <c r="BS43" i="3"/>
  <c r="BR43" i="3"/>
  <c r="BQ43" i="3"/>
  <c r="BL43" i="3"/>
  <c r="BG43" i="3"/>
  <c r="BB43" i="3"/>
  <c r="AW43" i="3"/>
  <c r="AR43" i="3"/>
  <c r="AM43" i="3"/>
  <c r="AH43" i="3"/>
  <c r="AC43" i="3"/>
  <c r="X43" i="3"/>
  <c r="S43" i="3"/>
  <c r="N43" i="3"/>
  <c r="CI43" i="3" s="1"/>
  <c r="I43" i="3"/>
  <c r="CH42" i="3"/>
  <c r="CG42" i="3"/>
  <c r="CF42" i="3"/>
  <c r="CE42" i="3"/>
  <c r="BU42" i="3"/>
  <c r="BT42" i="3"/>
  <c r="BS42" i="3"/>
  <c r="BV42" i="3" s="1"/>
  <c r="BR42" i="3"/>
  <c r="BQ42" i="3"/>
  <c r="BL42" i="3"/>
  <c r="BG42" i="3"/>
  <c r="BB42" i="3"/>
  <c r="AW42" i="3"/>
  <c r="AR42" i="3"/>
  <c r="AM42" i="3"/>
  <c r="AH42" i="3"/>
  <c r="AC42" i="3"/>
  <c r="X42" i="3"/>
  <c r="S42" i="3"/>
  <c r="N42" i="3"/>
  <c r="CI42" i="3" s="1"/>
  <c r="I42" i="3"/>
  <c r="CI41" i="3"/>
  <c r="CH41" i="3"/>
  <c r="CG41" i="3"/>
  <c r="CF41" i="3"/>
  <c r="CE41" i="3"/>
  <c r="BU41" i="3"/>
  <c r="BT41" i="3"/>
  <c r="BS41" i="3"/>
  <c r="BR41" i="3"/>
  <c r="BQ41" i="3"/>
  <c r="BL41" i="3"/>
  <c r="BG41" i="3"/>
  <c r="BB41" i="3"/>
  <c r="AW41" i="3"/>
  <c r="AR41" i="3"/>
  <c r="AM41" i="3"/>
  <c r="AH41" i="3"/>
  <c r="AC41" i="3"/>
  <c r="X41" i="3"/>
  <c r="S41" i="3"/>
  <c r="N41" i="3"/>
  <c r="I41" i="3"/>
  <c r="CH40" i="3"/>
  <c r="CG40" i="3"/>
  <c r="CF40" i="3"/>
  <c r="CE40" i="3"/>
  <c r="BU40" i="3"/>
  <c r="BT40" i="3"/>
  <c r="BS40" i="3"/>
  <c r="BR40" i="3"/>
  <c r="BQ40" i="3"/>
  <c r="BL40" i="3"/>
  <c r="BG40" i="3"/>
  <c r="BB40" i="3"/>
  <c r="AW40" i="3"/>
  <c r="AR40" i="3"/>
  <c r="AM40" i="3"/>
  <c r="AH40" i="3"/>
  <c r="AC40" i="3"/>
  <c r="X40" i="3"/>
  <c r="S40" i="3"/>
  <c r="N40" i="3"/>
  <c r="CI40" i="3" s="1"/>
  <c r="I40" i="3"/>
  <c r="CH39" i="3"/>
  <c r="CG39" i="3"/>
  <c r="CF39" i="3"/>
  <c r="CE39" i="3"/>
  <c r="BU39" i="3"/>
  <c r="BT39" i="3"/>
  <c r="BS39" i="3"/>
  <c r="BV39" i="3" s="1"/>
  <c r="BR39" i="3"/>
  <c r="BQ39" i="3"/>
  <c r="BL39" i="3"/>
  <c r="BG39" i="3"/>
  <c r="BB39" i="3"/>
  <c r="AW39" i="3"/>
  <c r="AR39" i="3"/>
  <c r="AM39" i="3"/>
  <c r="AH39" i="3"/>
  <c r="AC39" i="3"/>
  <c r="X39" i="3"/>
  <c r="S39" i="3"/>
  <c r="N39" i="3"/>
  <c r="CI39" i="3" s="1"/>
  <c r="I39" i="3"/>
  <c r="CI38" i="3"/>
  <c r="CH38" i="3"/>
  <c r="CG38" i="3"/>
  <c r="CF38" i="3"/>
  <c r="CE38" i="3"/>
  <c r="BU38" i="3"/>
  <c r="BT38" i="3"/>
  <c r="BS38" i="3"/>
  <c r="BR38" i="3"/>
  <c r="BQ38" i="3"/>
  <c r="BL38" i="3"/>
  <c r="BG38" i="3"/>
  <c r="BB38" i="3"/>
  <c r="AW38" i="3"/>
  <c r="AR38" i="3"/>
  <c r="AM38" i="3"/>
  <c r="AH38" i="3"/>
  <c r="AC38" i="3"/>
  <c r="X38" i="3"/>
  <c r="S38" i="3"/>
  <c r="N38" i="3"/>
  <c r="I38" i="3"/>
  <c r="CH37" i="3"/>
  <c r="CG37" i="3"/>
  <c r="CF37" i="3"/>
  <c r="CE37" i="3"/>
  <c r="BU37" i="3"/>
  <c r="BT37" i="3"/>
  <c r="BS37" i="3"/>
  <c r="BR37" i="3"/>
  <c r="BQ37" i="3"/>
  <c r="BL37" i="3"/>
  <c r="BG37" i="3"/>
  <c r="BB37" i="3"/>
  <c r="AW37" i="3"/>
  <c r="AR37" i="3"/>
  <c r="AM37" i="3"/>
  <c r="AH37" i="3"/>
  <c r="AC37" i="3"/>
  <c r="X37" i="3"/>
  <c r="S37" i="3"/>
  <c r="N37" i="3"/>
  <c r="CI37" i="3" s="1"/>
  <c r="I37" i="3"/>
  <c r="CH36" i="3"/>
  <c r="CG36" i="3"/>
  <c r="CF36" i="3"/>
  <c r="CE36" i="3"/>
  <c r="BU36" i="3"/>
  <c r="BT36" i="3"/>
  <c r="BS36" i="3"/>
  <c r="BV36" i="3" s="1"/>
  <c r="BR36" i="3"/>
  <c r="BQ36" i="3"/>
  <c r="BL36" i="3"/>
  <c r="BG36" i="3"/>
  <c r="BB36" i="3"/>
  <c r="AW36" i="3"/>
  <c r="AR36" i="3"/>
  <c r="AM36" i="3"/>
  <c r="AH36" i="3"/>
  <c r="AC36" i="3"/>
  <c r="X36" i="3"/>
  <c r="S36" i="3"/>
  <c r="N36" i="3"/>
  <c r="CI36" i="3" s="1"/>
  <c r="I36" i="3"/>
  <c r="CI35" i="3"/>
  <c r="CH35" i="3"/>
  <c r="CG35" i="3"/>
  <c r="CF35" i="3"/>
  <c r="CE35" i="3"/>
  <c r="BU35" i="3"/>
  <c r="BT35" i="3"/>
  <c r="BS35" i="3"/>
  <c r="BR35" i="3"/>
  <c r="BQ35" i="3"/>
  <c r="BL35" i="3"/>
  <c r="BG35" i="3"/>
  <c r="BB35" i="3"/>
  <c r="AW35" i="3"/>
  <c r="AR35" i="3"/>
  <c r="AM35" i="3"/>
  <c r="AH35" i="3"/>
  <c r="AC35" i="3"/>
  <c r="X35" i="3"/>
  <c r="S35" i="3"/>
  <c r="N35" i="3"/>
  <c r="I35" i="3"/>
  <c r="CH34" i="3"/>
  <c r="CG34" i="3"/>
  <c r="CF34" i="3"/>
  <c r="CE34" i="3"/>
  <c r="BU34" i="3"/>
  <c r="BT34" i="3"/>
  <c r="BS34" i="3"/>
  <c r="BR34" i="3"/>
  <c r="BQ34" i="3"/>
  <c r="BL34" i="3"/>
  <c r="BG34" i="3"/>
  <c r="BB34" i="3"/>
  <c r="AW34" i="3"/>
  <c r="AR34" i="3"/>
  <c r="AM34" i="3"/>
  <c r="AH34" i="3"/>
  <c r="AC34" i="3"/>
  <c r="X34" i="3"/>
  <c r="S34" i="3"/>
  <c r="N34" i="3"/>
  <c r="CI34" i="3" s="1"/>
  <c r="I34" i="3"/>
  <c r="CH33" i="3"/>
  <c r="CG33" i="3"/>
  <c r="CF33" i="3"/>
  <c r="CE33" i="3"/>
  <c r="BU33" i="3"/>
  <c r="BT33" i="3"/>
  <c r="BS33" i="3"/>
  <c r="BV33" i="3" s="1"/>
  <c r="BR33" i="3"/>
  <c r="BQ33" i="3"/>
  <c r="BL33" i="3"/>
  <c r="BG33" i="3"/>
  <c r="BB33" i="3"/>
  <c r="AW33" i="3"/>
  <c r="AR33" i="3"/>
  <c r="AM33" i="3"/>
  <c r="AH33" i="3"/>
  <c r="AC33" i="3"/>
  <c r="X33" i="3"/>
  <c r="S33" i="3"/>
  <c r="N33" i="3"/>
  <c r="CI33" i="3" s="1"/>
  <c r="I33" i="3"/>
  <c r="CI32" i="3"/>
  <c r="CH32" i="3"/>
  <c r="CG32" i="3"/>
  <c r="CF32" i="3"/>
  <c r="CE32" i="3"/>
  <c r="BU32" i="3"/>
  <c r="BT32" i="3"/>
  <c r="BS32" i="3"/>
  <c r="BR32" i="3"/>
  <c r="BQ32" i="3"/>
  <c r="BL32" i="3"/>
  <c r="BG32" i="3"/>
  <c r="BB32" i="3"/>
  <c r="AW32" i="3"/>
  <c r="AR32" i="3"/>
  <c r="AM32" i="3"/>
  <c r="AH32" i="3"/>
  <c r="AC32" i="3"/>
  <c r="X32" i="3"/>
  <c r="S32" i="3"/>
  <c r="N32" i="3"/>
  <c r="I32" i="3"/>
  <c r="CH31" i="3"/>
  <c r="CG31" i="3"/>
  <c r="CF31" i="3"/>
  <c r="CE31" i="3"/>
  <c r="BU31" i="3"/>
  <c r="BT31" i="3"/>
  <c r="BS31" i="3"/>
  <c r="BR31" i="3"/>
  <c r="BQ31" i="3"/>
  <c r="BL31" i="3"/>
  <c r="BG31" i="3"/>
  <c r="BB31" i="3"/>
  <c r="AW31" i="3"/>
  <c r="AR31" i="3"/>
  <c r="AM31" i="3"/>
  <c r="AH31" i="3"/>
  <c r="AC31" i="3"/>
  <c r="X31" i="3"/>
  <c r="S31" i="3"/>
  <c r="N31" i="3"/>
  <c r="CI31" i="3" s="1"/>
  <c r="I31" i="3"/>
  <c r="CH30" i="3"/>
  <c r="CG30" i="3"/>
  <c r="CF30" i="3"/>
  <c r="CE30" i="3"/>
  <c r="BU30" i="3"/>
  <c r="BT30" i="3"/>
  <c r="BS30" i="3"/>
  <c r="BV30" i="3" s="1"/>
  <c r="BR30" i="3"/>
  <c r="BQ30" i="3"/>
  <c r="BL30" i="3"/>
  <c r="BG30" i="3"/>
  <c r="BB30" i="3"/>
  <c r="AW30" i="3"/>
  <c r="AR30" i="3"/>
  <c r="AM30" i="3"/>
  <c r="AH30" i="3"/>
  <c r="AC30" i="3"/>
  <c r="X30" i="3"/>
  <c r="S30" i="3"/>
  <c r="N30" i="3"/>
  <c r="CI30" i="3" s="1"/>
  <c r="I30" i="3"/>
  <c r="CI29" i="3"/>
  <c r="CH29" i="3"/>
  <c r="CG29" i="3"/>
  <c r="CF29" i="3"/>
  <c r="CE29" i="3"/>
  <c r="BU29" i="3"/>
  <c r="BT29" i="3"/>
  <c r="BS29" i="3"/>
  <c r="BR29" i="3"/>
  <c r="BQ29" i="3"/>
  <c r="BL29" i="3"/>
  <c r="BG29" i="3"/>
  <c r="BB29" i="3"/>
  <c r="AW29" i="3"/>
  <c r="AR29" i="3"/>
  <c r="AM29" i="3"/>
  <c r="AH29" i="3"/>
  <c r="AC29" i="3"/>
  <c r="X29" i="3"/>
  <c r="S29" i="3"/>
  <c r="N29" i="3"/>
  <c r="I29" i="3"/>
  <c r="CH28" i="3"/>
  <c r="CG28" i="3"/>
  <c r="CF28" i="3"/>
  <c r="CE28" i="3"/>
  <c r="BU28" i="3"/>
  <c r="BT28" i="3"/>
  <c r="BS28" i="3"/>
  <c r="BR28" i="3"/>
  <c r="BQ28" i="3"/>
  <c r="BL28" i="3"/>
  <c r="BG28" i="3"/>
  <c r="BB28" i="3"/>
  <c r="AW28" i="3"/>
  <c r="AR28" i="3"/>
  <c r="AM28" i="3"/>
  <c r="AH28" i="3"/>
  <c r="AC28" i="3"/>
  <c r="X28" i="3"/>
  <c r="S28" i="3"/>
  <c r="N28" i="3"/>
  <c r="CI28" i="3" s="1"/>
  <c r="I28" i="3"/>
  <c r="CH27" i="3"/>
  <c r="CG27" i="3"/>
  <c r="CF27" i="3"/>
  <c r="CE27" i="3"/>
  <c r="BU27" i="3"/>
  <c r="BT27" i="3"/>
  <c r="BS27" i="3"/>
  <c r="BV27" i="3" s="1"/>
  <c r="BR27" i="3"/>
  <c r="BQ27" i="3"/>
  <c r="BL27" i="3"/>
  <c r="BG27" i="3"/>
  <c r="BB27" i="3"/>
  <c r="AW27" i="3"/>
  <c r="AR27" i="3"/>
  <c r="AM27" i="3"/>
  <c r="AH27" i="3"/>
  <c r="AC27" i="3"/>
  <c r="X27" i="3"/>
  <c r="S27" i="3"/>
  <c r="N27" i="3"/>
  <c r="CI27" i="3" s="1"/>
  <c r="I27" i="3"/>
  <c r="CI26" i="3"/>
  <c r="CH26" i="3"/>
  <c r="CG26" i="3"/>
  <c r="CF26" i="3"/>
  <c r="CE26" i="3"/>
  <c r="BU26" i="3"/>
  <c r="BT26" i="3"/>
  <c r="BS26" i="3"/>
  <c r="BR26" i="3"/>
  <c r="BQ26" i="3"/>
  <c r="BL26" i="3"/>
  <c r="BG26" i="3"/>
  <c r="BB26" i="3"/>
  <c r="AW26" i="3"/>
  <c r="AR26" i="3"/>
  <c r="AM26" i="3"/>
  <c r="AH26" i="3"/>
  <c r="AC26" i="3"/>
  <c r="X26" i="3"/>
  <c r="S26" i="3"/>
  <c r="N26" i="3"/>
  <c r="I26" i="3"/>
  <c r="CH25" i="3"/>
  <c r="CG25" i="3"/>
  <c r="CF25" i="3"/>
  <c r="CE25" i="3"/>
  <c r="BU25" i="3"/>
  <c r="BT25" i="3"/>
  <c r="BS25" i="3"/>
  <c r="BR25" i="3"/>
  <c r="BQ25" i="3"/>
  <c r="BL25" i="3"/>
  <c r="BG25" i="3"/>
  <c r="BB25" i="3"/>
  <c r="AW25" i="3"/>
  <c r="AR25" i="3"/>
  <c r="AM25" i="3"/>
  <c r="AH25" i="3"/>
  <c r="AC25" i="3"/>
  <c r="X25" i="3"/>
  <c r="S25" i="3"/>
  <c r="N25" i="3"/>
  <c r="CI25" i="3" s="1"/>
  <c r="I25" i="3"/>
  <c r="CH24" i="3"/>
  <c r="CG24" i="3"/>
  <c r="CF24" i="3"/>
  <c r="CE24" i="3"/>
  <c r="BU24" i="3"/>
  <c r="BT24" i="3"/>
  <c r="BS24" i="3"/>
  <c r="BV24" i="3" s="1"/>
  <c r="BR24" i="3"/>
  <c r="BQ24" i="3"/>
  <c r="BL24" i="3"/>
  <c r="BG24" i="3"/>
  <c r="BB24" i="3"/>
  <c r="AW24" i="3"/>
  <c r="AR24" i="3"/>
  <c r="AM24" i="3"/>
  <c r="AH24" i="3"/>
  <c r="AC24" i="3"/>
  <c r="X24" i="3"/>
  <c r="S24" i="3"/>
  <c r="N24" i="3"/>
  <c r="CI24" i="3" s="1"/>
  <c r="I24" i="3"/>
  <c r="CI23" i="3"/>
  <c r="CH23" i="3"/>
  <c r="CG23" i="3"/>
  <c r="CF23" i="3"/>
  <c r="CE23" i="3"/>
  <c r="BU23" i="3"/>
  <c r="BT23" i="3"/>
  <c r="BS23" i="3"/>
  <c r="BR23" i="3"/>
  <c r="BQ23" i="3"/>
  <c r="BL23" i="3"/>
  <c r="BG23" i="3"/>
  <c r="BB23" i="3"/>
  <c r="AW23" i="3"/>
  <c r="AR23" i="3"/>
  <c r="AM23" i="3"/>
  <c r="AH23" i="3"/>
  <c r="AC23" i="3"/>
  <c r="X23" i="3"/>
  <c r="S23" i="3"/>
  <c r="N23" i="3"/>
  <c r="I23" i="3"/>
  <c r="CH22" i="3"/>
  <c r="CG22" i="3"/>
  <c r="CF22" i="3"/>
  <c r="CE22" i="3"/>
  <c r="BU22" i="3"/>
  <c r="BT22" i="3"/>
  <c r="BS22" i="3"/>
  <c r="BR22" i="3"/>
  <c r="BQ22" i="3"/>
  <c r="BL22" i="3"/>
  <c r="BG22" i="3"/>
  <c r="BB22" i="3"/>
  <c r="AW22" i="3"/>
  <c r="AR22" i="3"/>
  <c r="AM22" i="3"/>
  <c r="AH22" i="3"/>
  <c r="AC22" i="3"/>
  <c r="X22" i="3"/>
  <c r="S22" i="3"/>
  <c r="N22" i="3"/>
  <c r="CI22" i="3" s="1"/>
  <c r="I22" i="3"/>
  <c r="CH21" i="3"/>
  <c r="CG21" i="3"/>
  <c r="CF21" i="3"/>
  <c r="CE21" i="3"/>
  <c r="BU21" i="3"/>
  <c r="BT21" i="3"/>
  <c r="BS21" i="3"/>
  <c r="BV21" i="3" s="1"/>
  <c r="BR21" i="3"/>
  <c r="BQ21" i="3"/>
  <c r="BL21" i="3"/>
  <c r="BG21" i="3"/>
  <c r="BB21" i="3"/>
  <c r="AW21" i="3"/>
  <c r="AR21" i="3"/>
  <c r="AM21" i="3"/>
  <c r="AH21" i="3"/>
  <c r="AC21" i="3"/>
  <c r="X21" i="3"/>
  <c r="S21" i="3"/>
  <c r="N21" i="3"/>
  <c r="CI21" i="3" s="1"/>
  <c r="I21" i="3"/>
  <c r="CI20" i="3"/>
  <c r="CH20" i="3"/>
  <c r="CG20" i="3"/>
  <c r="CF20" i="3"/>
  <c r="CE20" i="3"/>
  <c r="BU20" i="3"/>
  <c r="BT20" i="3"/>
  <c r="BS20" i="3"/>
  <c r="BR20" i="3"/>
  <c r="BQ20" i="3"/>
  <c r="BL20" i="3"/>
  <c r="BG20" i="3"/>
  <c r="BB20" i="3"/>
  <c r="AW20" i="3"/>
  <c r="AR20" i="3"/>
  <c r="AM20" i="3"/>
  <c r="AH20" i="3"/>
  <c r="AC20" i="3"/>
  <c r="X20" i="3"/>
  <c r="S20" i="3"/>
  <c r="N20" i="3"/>
  <c r="I20" i="3"/>
  <c r="CH19" i="3"/>
  <c r="CG19" i="3"/>
  <c r="CF19" i="3"/>
  <c r="CE19" i="3"/>
  <c r="BU19" i="3"/>
  <c r="BT19" i="3"/>
  <c r="BS19" i="3"/>
  <c r="BR19" i="3"/>
  <c r="BQ19" i="3"/>
  <c r="BL19" i="3"/>
  <c r="BG19" i="3"/>
  <c r="BB19" i="3"/>
  <c r="AW19" i="3"/>
  <c r="AR19" i="3"/>
  <c r="AM19" i="3"/>
  <c r="AH19" i="3"/>
  <c r="AC19" i="3"/>
  <c r="X19" i="3"/>
  <c r="S19" i="3"/>
  <c r="N19" i="3"/>
  <c r="CI19" i="3" s="1"/>
  <c r="I19" i="3"/>
  <c r="CH18" i="3"/>
  <c r="CG18" i="3"/>
  <c r="CF18" i="3"/>
  <c r="CE18" i="3"/>
  <c r="BU18" i="3"/>
  <c r="BT18" i="3"/>
  <c r="BS18" i="3"/>
  <c r="BR18" i="3"/>
  <c r="BV18" i="3" s="1"/>
  <c r="BX18" i="3" s="1"/>
  <c r="BQ18" i="3"/>
  <c r="BL18" i="3"/>
  <c r="BG18" i="3"/>
  <c r="BB18" i="3"/>
  <c r="AW18" i="3"/>
  <c r="AR18" i="3"/>
  <c r="AM18" i="3"/>
  <c r="AH18" i="3"/>
  <c r="AC18" i="3"/>
  <c r="X18" i="3"/>
  <c r="S18" i="3"/>
  <c r="N18" i="3"/>
  <c r="CI18" i="3" s="1"/>
  <c r="I18" i="3"/>
  <c r="CH17" i="3"/>
  <c r="CG17" i="3"/>
  <c r="CF17" i="3"/>
  <c r="CE17" i="3"/>
  <c r="BV17" i="3"/>
  <c r="BX17" i="3" s="1"/>
  <c r="BU17" i="3"/>
  <c r="BT17" i="3"/>
  <c r="BS17" i="3"/>
  <c r="BR17" i="3"/>
  <c r="BQ17" i="3"/>
  <c r="BL17" i="3"/>
  <c r="BG17" i="3"/>
  <c r="BB17" i="3"/>
  <c r="AW17" i="3"/>
  <c r="AR17" i="3"/>
  <c r="AM17" i="3"/>
  <c r="AH17" i="3"/>
  <c r="AC17" i="3"/>
  <c r="X17" i="3"/>
  <c r="S17" i="3"/>
  <c r="N17" i="3"/>
  <c r="CI17" i="3" s="1"/>
  <c r="I17" i="3"/>
  <c r="CI16" i="3"/>
  <c r="CH16" i="3"/>
  <c r="CG16" i="3"/>
  <c r="CF16" i="3"/>
  <c r="CE16" i="3"/>
  <c r="BU16" i="3"/>
  <c r="BV16" i="3" s="1"/>
  <c r="BX16" i="3" s="1"/>
  <c r="BT16" i="3"/>
  <c r="BS16" i="3"/>
  <c r="BR16" i="3"/>
  <c r="BQ16" i="3"/>
  <c r="BL16" i="3"/>
  <c r="BG16" i="3"/>
  <c r="BB16" i="3"/>
  <c r="AW16" i="3"/>
  <c r="AR16" i="3"/>
  <c r="AM16" i="3"/>
  <c r="AH16" i="3"/>
  <c r="AC16" i="3"/>
  <c r="X16" i="3"/>
  <c r="S16" i="3"/>
  <c r="N16" i="3"/>
  <c r="I16" i="3"/>
  <c r="CI15" i="3"/>
  <c r="CH15" i="3"/>
  <c r="CG15" i="3"/>
  <c r="CF15" i="3"/>
  <c r="CE15" i="3"/>
  <c r="BU15" i="3"/>
  <c r="BT15" i="3"/>
  <c r="BV15" i="3" s="1"/>
  <c r="BX15" i="3" s="1"/>
  <c r="BS15" i="3"/>
  <c r="BR15" i="3"/>
  <c r="BQ15" i="3"/>
  <c r="BL15" i="3"/>
  <c r="BG15" i="3"/>
  <c r="BB15" i="3"/>
  <c r="AW15" i="3"/>
  <c r="AR15" i="3"/>
  <c r="AM15" i="3"/>
  <c r="AH15" i="3"/>
  <c r="AC15" i="3"/>
  <c r="X15" i="3"/>
  <c r="S15" i="3"/>
  <c r="N15" i="3"/>
  <c r="I15" i="3"/>
  <c r="CI14" i="3"/>
  <c r="CH14" i="3"/>
  <c r="CG14" i="3"/>
  <c r="CF14" i="3"/>
  <c r="CE14" i="3"/>
  <c r="BU14" i="3"/>
  <c r="BT14" i="3"/>
  <c r="BS14" i="3"/>
  <c r="BV14" i="3" s="1"/>
  <c r="BX14" i="3" s="1"/>
  <c r="BR14" i="3"/>
  <c r="BQ14" i="3"/>
  <c r="BL14" i="3"/>
  <c r="BG14" i="3"/>
  <c r="BB14" i="3"/>
  <c r="AW14" i="3"/>
  <c r="AR14" i="3"/>
  <c r="AM14" i="3"/>
  <c r="AH14" i="3"/>
  <c r="AC14" i="3"/>
  <c r="X14" i="3"/>
  <c r="S14" i="3"/>
  <c r="P14" i="3"/>
  <c r="P48" i="3" s="1"/>
  <c r="N14" i="3"/>
  <c r="I14" i="3"/>
  <c r="CH13" i="3"/>
  <c r="CG13" i="3"/>
  <c r="CF13" i="3"/>
  <c r="CE13" i="3"/>
  <c r="BU13" i="3"/>
  <c r="BT13" i="3"/>
  <c r="BS13" i="3"/>
  <c r="BR13" i="3"/>
  <c r="BQ13" i="3"/>
  <c r="BL13" i="3"/>
  <c r="BG13" i="3"/>
  <c r="BB13" i="3"/>
  <c r="AW13" i="3"/>
  <c r="AR13" i="3"/>
  <c r="AM13" i="3"/>
  <c r="AH13" i="3"/>
  <c r="AC13" i="3"/>
  <c r="X13" i="3"/>
  <c r="S13" i="3"/>
  <c r="N13" i="3"/>
  <c r="CI13" i="3" s="1"/>
  <c r="I13" i="3"/>
  <c r="CH12" i="3"/>
  <c r="CG12" i="3"/>
  <c r="CF12" i="3"/>
  <c r="CE12" i="3"/>
  <c r="BU12" i="3"/>
  <c r="BT12" i="3"/>
  <c r="BS12" i="3"/>
  <c r="BR12" i="3"/>
  <c r="BQ12" i="3"/>
  <c r="BL12" i="3"/>
  <c r="BG12" i="3"/>
  <c r="BB12" i="3"/>
  <c r="AW12" i="3"/>
  <c r="AR12" i="3"/>
  <c r="AM12" i="3"/>
  <c r="AH12" i="3"/>
  <c r="AC12" i="3"/>
  <c r="X12" i="3"/>
  <c r="S12" i="3"/>
  <c r="N12" i="3"/>
  <c r="CI12" i="3" s="1"/>
  <c r="I12" i="3"/>
  <c r="CI11" i="3"/>
  <c r="CH11" i="3"/>
  <c r="CG11" i="3"/>
  <c r="CF11" i="3"/>
  <c r="CE11" i="3"/>
  <c r="BU11" i="3"/>
  <c r="BT11" i="3"/>
  <c r="BV11" i="3" s="1"/>
  <c r="BX11" i="3" s="1"/>
  <c r="BS11" i="3"/>
  <c r="BR11" i="3"/>
  <c r="BQ11" i="3"/>
  <c r="BL11" i="3"/>
  <c r="BG11" i="3"/>
  <c r="BB11" i="3"/>
  <c r="AW11" i="3"/>
  <c r="AR11" i="3"/>
  <c r="AM11" i="3"/>
  <c r="AH11" i="3"/>
  <c r="AC11" i="3"/>
  <c r="X11" i="3"/>
  <c r="S11" i="3"/>
  <c r="N11" i="3"/>
  <c r="I11" i="3"/>
  <c r="CH10" i="3"/>
  <c r="CG10" i="3"/>
  <c r="CF10" i="3"/>
  <c r="CE10" i="3"/>
  <c r="BU10" i="3"/>
  <c r="BT10" i="3"/>
  <c r="BS10" i="3"/>
  <c r="BR10" i="3"/>
  <c r="BQ10" i="3"/>
  <c r="BL10" i="3"/>
  <c r="BG10" i="3"/>
  <c r="BB10" i="3"/>
  <c r="AW10" i="3"/>
  <c r="AR10" i="3"/>
  <c r="AM10" i="3"/>
  <c r="AH10" i="3"/>
  <c r="AC10" i="3"/>
  <c r="X10" i="3"/>
  <c r="S10" i="3"/>
  <c r="N10" i="3"/>
  <c r="CI10" i="3" s="1"/>
  <c r="I10" i="3"/>
  <c r="CH9" i="3"/>
  <c r="CG9" i="3"/>
  <c r="CF9" i="3"/>
  <c r="CE9" i="3"/>
  <c r="BU9" i="3"/>
  <c r="BT9" i="3"/>
  <c r="BS9" i="3"/>
  <c r="BR9" i="3"/>
  <c r="BQ9" i="3"/>
  <c r="BL9" i="3"/>
  <c r="BG9" i="3"/>
  <c r="BB9" i="3"/>
  <c r="AW9" i="3"/>
  <c r="AR9" i="3"/>
  <c r="AM9" i="3"/>
  <c r="AH9" i="3"/>
  <c r="AC9" i="3"/>
  <c r="X9" i="3"/>
  <c r="S9" i="3"/>
  <c r="N9" i="3"/>
  <c r="CI9" i="3" s="1"/>
  <c r="I9" i="3"/>
  <c r="CI8" i="3"/>
  <c r="CH8" i="3"/>
  <c r="CG8" i="3"/>
  <c r="CF8" i="3"/>
  <c r="CE8" i="3"/>
  <c r="BU8" i="3"/>
  <c r="BT8" i="3"/>
  <c r="BV8" i="3" s="1"/>
  <c r="BX8" i="3" s="1"/>
  <c r="BS8" i="3"/>
  <c r="BR8" i="3"/>
  <c r="BQ8" i="3"/>
  <c r="BL8" i="3"/>
  <c r="BG8" i="3"/>
  <c r="BB8" i="3"/>
  <c r="AW8" i="3"/>
  <c r="AR8" i="3"/>
  <c r="AM8" i="3"/>
  <c r="AH8" i="3"/>
  <c r="AC8" i="3"/>
  <c r="X8" i="3"/>
  <c r="S8" i="3"/>
  <c r="N8" i="3"/>
  <c r="I8" i="3"/>
  <c r="CH7" i="3"/>
  <c r="CG7" i="3"/>
  <c r="CG48" i="3" s="1"/>
  <c r="CF7" i="3"/>
  <c r="CE7" i="3"/>
  <c r="BU7" i="3"/>
  <c r="BT7" i="3"/>
  <c r="BS7" i="3"/>
  <c r="BR7" i="3"/>
  <c r="BQ7" i="3"/>
  <c r="BL7" i="3"/>
  <c r="BG7" i="3"/>
  <c r="BB7" i="3"/>
  <c r="AW7" i="3"/>
  <c r="AR7" i="3"/>
  <c r="AM7" i="3"/>
  <c r="AH7" i="3"/>
  <c r="AC7" i="3"/>
  <c r="X7" i="3"/>
  <c r="S7" i="3"/>
  <c r="N7" i="3"/>
  <c r="CI7" i="3" s="1"/>
  <c r="I7" i="3"/>
  <c r="BX5" i="3"/>
  <c r="BQ69" i="2"/>
  <c r="BP69" i="2"/>
  <c r="BO69" i="2"/>
  <c r="BN69" i="2"/>
  <c r="BM69" i="2"/>
  <c r="BL69" i="2"/>
  <c r="BK69" i="2"/>
  <c r="BJ69" i="2"/>
  <c r="BI69" i="2"/>
  <c r="BH69" i="2"/>
  <c r="BG69" i="2"/>
  <c r="BF69" i="2"/>
  <c r="BE69" i="2"/>
  <c r="BD69" i="2"/>
  <c r="BC69" i="2"/>
  <c r="BB69" i="2"/>
  <c r="BA69" i="2"/>
  <c r="AZ69" i="2"/>
  <c r="AY69" i="2"/>
  <c r="AX69" i="2"/>
  <c r="AW69" i="2"/>
  <c r="AV69" i="2"/>
  <c r="AU69" i="2"/>
  <c r="AT69" i="2"/>
  <c r="AS69" i="2"/>
  <c r="AQ69" i="2"/>
  <c r="AP69" i="2"/>
  <c r="AO69" i="2"/>
  <c r="AN69" i="2"/>
  <c r="AM69" i="2"/>
  <c r="AL69" i="2"/>
  <c r="AK69" i="2"/>
  <c r="AJ69" i="2"/>
  <c r="AI69" i="2"/>
  <c r="AH69" i="2"/>
  <c r="AG69" i="2"/>
  <c r="AF69" i="2"/>
  <c r="AE69" i="2"/>
  <c r="AD69" i="2"/>
  <c r="AC69" i="2"/>
  <c r="AB69" i="2"/>
  <c r="AA69" i="2"/>
  <c r="Z69" i="2"/>
  <c r="Y69" i="2"/>
  <c r="X69" i="2"/>
  <c r="W69" i="2"/>
  <c r="V69" i="2"/>
  <c r="U69" i="2"/>
  <c r="T69" i="2"/>
  <c r="BU68" i="2"/>
  <c r="BT68" i="2"/>
  <c r="BS68" i="2"/>
  <c r="BR68" i="2"/>
  <c r="AR68" i="2"/>
  <c r="AR69" i="2" s="1"/>
  <c r="N68" i="2"/>
  <c r="I68" i="2"/>
  <c r="AN67" i="2"/>
  <c r="AD67" i="2"/>
  <c r="BV66" i="2"/>
  <c r="N66" i="2"/>
  <c r="I66" i="2"/>
  <c r="BV65" i="2"/>
  <c r="N65" i="2"/>
  <c r="I65" i="2"/>
  <c r="BK64" i="2"/>
  <c r="BH64" i="2"/>
  <c r="BF64" i="2"/>
  <c r="BE64" i="2"/>
  <c r="BD64" i="2"/>
  <c r="BC64" i="2"/>
  <c r="AX64" i="2"/>
  <c r="AU64" i="2"/>
  <c r="AS64" i="2"/>
  <c r="AN64" i="2"/>
  <c r="AI64" i="2"/>
  <c r="AD64" i="2"/>
  <c r="Y64" i="2"/>
  <c r="W64" i="2"/>
  <c r="T64" i="2"/>
  <c r="BU63" i="2"/>
  <c r="BT63" i="2"/>
  <c r="BS63" i="2"/>
  <c r="BR63" i="2"/>
  <c r="BQ63" i="2"/>
  <c r="BL63" i="2"/>
  <c r="BG63" i="2"/>
  <c r="BB63" i="2"/>
  <c r="AW63" i="2"/>
  <c r="AR63" i="2"/>
  <c r="AM63" i="2"/>
  <c r="AH63" i="2"/>
  <c r="AC63" i="2"/>
  <c r="X63" i="2"/>
  <c r="S63" i="2"/>
  <c r="N63" i="2"/>
  <c r="I63" i="2"/>
  <c r="BU62" i="2"/>
  <c r="BT62" i="2"/>
  <c r="BS62" i="2"/>
  <c r="BR62" i="2"/>
  <c r="BQ62" i="2"/>
  <c r="BL62" i="2"/>
  <c r="BG62" i="2"/>
  <c r="BB62" i="2"/>
  <c r="AW62" i="2"/>
  <c r="AR62" i="2"/>
  <c r="AM62" i="2"/>
  <c r="AH62" i="2"/>
  <c r="AC62" i="2"/>
  <c r="X62" i="2"/>
  <c r="S62" i="2"/>
  <c r="N62" i="2"/>
  <c r="I62" i="2"/>
  <c r="BU61" i="2"/>
  <c r="BT61" i="2"/>
  <c r="BS61" i="2"/>
  <c r="BR61" i="2"/>
  <c r="BQ61" i="2"/>
  <c r="BL61" i="2"/>
  <c r="BG61" i="2"/>
  <c r="BB61" i="2"/>
  <c r="AW61" i="2"/>
  <c r="AR61" i="2"/>
  <c r="AM61" i="2"/>
  <c r="AH61" i="2"/>
  <c r="AC61" i="2"/>
  <c r="X61" i="2"/>
  <c r="S61" i="2"/>
  <c r="N61" i="2"/>
  <c r="I61" i="2"/>
  <c r="BU60" i="2"/>
  <c r="BT60" i="2"/>
  <c r="BS60" i="2"/>
  <c r="BR60" i="2"/>
  <c r="BV60" i="2" s="1"/>
  <c r="BQ60" i="2"/>
  <c r="BL60" i="2"/>
  <c r="BG60" i="2"/>
  <c r="BB60" i="2"/>
  <c r="AW60" i="2"/>
  <c r="AR60" i="2"/>
  <c r="AM60" i="2"/>
  <c r="AH60" i="2"/>
  <c r="AC60" i="2"/>
  <c r="X60" i="2"/>
  <c r="S60" i="2"/>
  <c r="N60" i="2"/>
  <c r="I60" i="2"/>
  <c r="BU59" i="2"/>
  <c r="BT59" i="2"/>
  <c r="BS59" i="2"/>
  <c r="BR59" i="2"/>
  <c r="BV59" i="2" s="1"/>
  <c r="BQ59" i="2"/>
  <c r="BL59" i="2"/>
  <c r="BG59" i="2"/>
  <c r="BB59" i="2"/>
  <c r="AW59" i="2"/>
  <c r="AR59" i="2"/>
  <c r="AM59" i="2"/>
  <c r="AH59" i="2"/>
  <c r="AC59" i="2"/>
  <c r="X59" i="2"/>
  <c r="S59" i="2"/>
  <c r="N59" i="2"/>
  <c r="I59" i="2"/>
  <c r="BT58" i="2"/>
  <c r="BS58" i="2"/>
  <c r="BR58" i="2"/>
  <c r="BQ58" i="2"/>
  <c r="BL58" i="2"/>
  <c r="BG58" i="2"/>
  <c r="BB58" i="2"/>
  <c r="AW58" i="2"/>
  <c r="AR58" i="2"/>
  <c r="AM58" i="2"/>
  <c r="AH58" i="2"/>
  <c r="AC58" i="2"/>
  <c r="X58" i="2"/>
  <c r="R58" i="2"/>
  <c r="S58" i="2" s="1"/>
  <c r="N58" i="2"/>
  <c r="M58" i="2"/>
  <c r="I58" i="2"/>
  <c r="BU57" i="2"/>
  <c r="BT57" i="2"/>
  <c r="BS57" i="2"/>
  <c r="BR57" i="2"/>
  <c r="BV57" i="2" s="1"/>
  <c r="BQ57" i="2"/>
  <c r="BL57" i="2"/>
  <c r="BG57" i="2"/>
  <c r="BB57" i="2"/>
  <c r="AW57" i="2"/>
  <c r="AR57" i="2"/>
  <c r="AM57" i="2"/>
  <c r="AH57" i="2"/>
  <c r="AC57" i="2"/>
  <c r="X57" i="2"/>
  <c r="S57" i="2"/>
  <c r="N57" i="2"/>
  <c r="I57" i="2"/>
  <c r="BU56" i="2"/>
  <c r="BT56" i="2"/>
  <c r="BS56" i="2"/>
  <c r="BR56" i="2"/>
  <c r="BQ56" i="2"/>
  <c r="BL56" i="2"/>
  <c r="BG56" i="2"/>
  <c r="BB56" i="2"/>
  <c r="AW56" i="2"/>
  <c r="AR56" i="2"/>
  <c r="AM56" i="2"/>
  <c r="AH56" i="2"/>
  <c r="AC56" i="2"/>
  <c r="X56" i="2"/>
  <c r="S56" i="2"/>
  <c r="N56" i="2"/>
  <c r="I56" i="2"/>
  <c r="BU55" i="2"/>
  <c r="BT55" i="2"/>
  <c r="BS55" i="2"/>
  <c r="BS53" i="2" s="1"/>
  <c r="BQ55" i="2"/>
  <c r="BL55" i="2"/>
  <c r="BG55" i="2"/>
  <c r="BG53" i="2" s="1"/>
  <c r="BG64" i="2" s="1"/>
  <c r="BB55" i="2"/>
  <c r="AW55" i="2"/>
  <c r="AR55" i="2"/>
  <c r="AM55" i="2"/>
  <c r="AH55" i="2"/>
  <c r="AC55" i="2"/>
  <c r="X55" i="2"/>
  <c r="S55" i="2"/>
  <c r="N55" i="2"/>
  <c r="J55" i="2"/>
  <c r="BR55" i="2" s="1"/>
  <c r="I55" i="2"/>
  <c r="BU54" i="2"/>
  <c r="BT54" i="2"/>
  <c r="BT53" i="2" s="1"/>
  <c r="BS54" i="2"/>
  <c r="BQ54" i="2"/>
  <c r="BQ53" i="2" s="1"/>
  <c r="BL54" i="2"/>
  <c r="BG54" i="2"/>
  <c r="BB54" i="2"/>
  <c r="BB53" i="2" s="1"/>
  <c r="AW54" i="2"/>
  <c r="AR54" i="2"/>
  <c r="AM54" i="2"/>
  <c r="AM53" i="2" s="1"/>
  <c r="AH54" i="2"/>
  <c r="AH53" i="2" s="1"/>
  <c r="AC54" i="2"/>
  <c r="X54" i="2"/>
  <c r="X53" i="2" s="1"/>
  <c r="O54" i="2"/>
  <c r="O53" i="2" s="1"/>
  <c r="O64" i="2" s="1"/>
  <c r="N54" i="2"/>
  <c r="J54" i="2"/>
  <c r="BR54" i="2" s="1"/>
  <c r="I54" i="2"/>
  <c r="I53" i="2" s="1"/>
  <c r="BP53" i="2"/>
  <c r="BP64" i="2" s="1"/>
  <c r="BO53" i="2"/>
  <c r="BO64" i="2" s="1"/>
  <c r="BN53" i="2"/>
  <c r="BN64" i="2" s="1"/>
  <c r="BM53" i="2"/>
  <c r="BM64" i="2" s="1"/>
  <c r="BL53" i="2"/>
  <c r="BK53" i="2"/>
  <c r="BJ53" i="2"/>
  <c r="BJ64" i="2" s="1"/>
  <c r="BI53" i="2"/>
  <c r="BI64" i="2" s="1"/>
  <c r="BA53" i="2"/>
  <c r="BA64" i="2" s="1"/>
  <c r="AZ53" i="2"/>
  <c r="AZ64" i="2" s="1"/>
  <c r="AY53" i="2"/>
  <c r="AY64" i="2" s="1"/>
  <c r="AV53" i="2"/>
  <c r="AV64" i="2" s="1"/>
  <c r="AV67" i="2" s="1"/>
  <c r="AU53" i="2"/>
  <c r="AT53" i="2"/>
  <c r="AT64" i="2" s="1"/>
  <c r="AT67" i="2" s="1"/>
  <c r="AQ53" i="2"/>
  <c r="AQ64" i="2" s="1"/>
  <c r="AP53" i="2"/>
  <c r="AP64" i="2" s="1"/>
  <c r="AO53" i="2"/>
  <c r="AO64" i="2" s="1"/>
  <c r="AL53" i="2"/>
  <c r="AL64" i="2" s="1"/>
  <c r="AK53" i="2"/>
  <c r="AK64" i="2" s="1"/>
  <c r="AJ53" i="2"/>
  <c r="AJ64" i="2" s="1"/>
  <c r="AG53" i="2"/>
  <c r="AG64" i="2" s="1"/>
  <c r="AF53" i="2"/>
  <c r="AF64" i="2" s="1"/>
  <c r="AE53" i="2"/>
  <c r="AE64" i="2" s="1"/>
  <c r="AB53" i="2"/>
  <c r="AB64" i="2" s="1"/>
  <c r="AA53" i="2"/>
  <c r="AA64" i="2" s="1"/>
  <c r="Z53" i="2"/>
  <c r="Z64" i="2" s="1"/>
  <c r="W53" i="2"/>
  <c r="V53" i="2"/>
  <c r="V64" i="2" s="1"/>
  <c r="U53" i="2"/>
  <c r="U64" i="2" s="1"/>
  <c r="R53" i="2"/>
  <c r="Q53" i="2"/>
  <c r="Q64" i="2" s="1"/>
  <c r="P53" i="2"/>
  <c r="P64" i="2" s="1"/>
  <c r="P67" i="2" s="1"/>
  <c r="P69" i="2" s="1"/>
  <c r="M53" i="2"/>
  <c r="M64" i="2" s="1"/>
  <c r="L53" i="2"/>
  <c r="L64" i="2" s="1"/>
  <c r="L67" i="2" s="1"/>
  <c r="L69" i="2" s="1"/>
  <c r="K53" i="2"/>
  <c r="K64" i="2" s="1"/>
  <c r="J53" i="2"/>
  <c r="J64" i="2" s="1"/>
  <c r="H53" i="2"/>
  <c r="H64" i="2" s="1"/>
  <c r="G53" i="2"/>
  <c r="G64" i="2" s="1"/>
  <c r="F53" i="2"/>
  <c r="F64" i="2" s="1"/>
  <c r="E53" i="2"/>
  <c r="E64" i="2" s="1"/>
  <c r="BU52" i="2"/>
  <c r="BT52" i="2"/>
  <c r="BS52" i="2"/>
  <c r="BR52" i="2"/>
  <c r="BQ52" i="2"/>
  <c r="BL52" i="2"/>
  <c r="BG52" i="2"/>
  <c r="BB52" i="2"/>
  <c r="AW52" i="2"/>
  <c r="AR52" i="2"/>
  <c r="AM52" i="2"/>
  <c r="AH52" i="2"/>
  <c r="AC52" i="2"/>
  <c r="X52" i="2"/>
  <c r="S52" i="2"/>
  <c r="N52" i="2"/>
  <c r="I52" i="2"/>
  <c r="BU51" i="2"/>
  <c r="BT51" i="2"/>
  <c r="BS51" i="2"/>
  <c r="BR51" i="2"/>
  <c r="BQ51" i="2"/>
  <c r="BL51" i="2"/>
  <c r="BG51" i="2"/>
  <c r="BB51" i="2"/>
  <c r="AW51" i="2"/>
  <c r="AR51" i="2"/>
  <c r="AM51" i="2"/>
  <c r="AH51" i="2"/>
  <c r="AC51" i="2"/>
  <c r="X51" i="2"/>
  <c r="S51" i="2"/>
  <c r="N51" i="2"/>
  <c r="I51" i="2"/>
  <c r="BP48" i="2"/>
  <c r="BO48" i="2"/>
  <c r="BN48" i="2"/>
  <c r="BM48" i="2"/>
  <c r="BK48" i="2"/>
  <c r="BK67" i="2" s="1"/>
  <c r="BJ48" i="2"/>
  <c r="BI48" i="2"/>
  <c r="BH48" i="2"/>
  <c r="BH67" i="2" s="1"/>
  <c r="BF48" i="2"/>
  <c r="BF67" i="2" s="1"/>
  <c r="BE48" i="2"/>
  <c r="BD48" i="2"/>
  <c r="BC48" i="2"/>
  <c r="BC67" i="2" s="1"/>
  <c r="BA48" i="2"/>
  <c r="AZ48" i="2"/>
  <c r="AY48" i="2"/>
  <c r="AX48" i="2"/>
  <c r="AX67" i="2" s="1"/>
  <c r="AV48" i="2"/>
  <c r="AU48" i="2"/>
  <c r="AT48" i="2"/>
  <c r="AS48" i="2"/>
  <c r="AQ48" i="2"/>
  <c r="AP48" i="2"/>
  <c r="AO48" i="2"/>
  <c r="AN48" i="2"/>
  <c r="AL48" i="2"/>
  <c r="AK48" i="2"/>
  <c r="AJ48" i="2"/>
  <c r="AI48" i="2"/>
  <c r="AG48" i="2"/>
  <c r="AF48" i="2"/>
  <c r="AF67" i="2" s="1"/>
  <c r="AE48" i="2"/>
  <c r="AD48" i="2"/>
  <c r="AB48" i="2"/>
  <c r="AA48" i="2"/>
  <c r="Z48" i="2"/>
  <c r="Z67" i="2" s="1"/>
  <c r="Y48" i="2"/>
  <c r="W48" i="2"/>
  <c r="V48" i="2"/>
  <c r="U48" i="2"/>
  <c r="T48" i="2"/>
  <c r="R48" i="2"/>
  <c r="Q48" i="2"/>
  <c r="P48" i="2"/>
  <c r="O48" i="2"/>
  <c r="M48" i="2"/>
  <c r="M67" i="2" s="1"/>
  <c r="M69" i="2" s="1"/>
  <c r="L48" i="2"/>
  <c r="K48" i="2"/>
  <c r="J48" i="2"/>
  <c r="H48" i="2"/>
  <c r="G48" i="2"/>
  <c r="F48" i="2"/>
  <c r="E48" i="2"/>
  <c r="BU47" i="2"/>
  <c r="BT47" i="2"/>
  <c r="BS47" i="2"/>
  <c r="BR47" i="2"/>
  <c r="BV47" i="2" s="1"/>
  <c r="BQ47" i="2"/>
  <c r="BL47" i="2"/>
  <c r="BG47" i="2"/>
  <c r="BB47" i="2"/>
  <c r="AW47" i="2"/>
  <c r="AR47" i="2"/>
  <c r="AM47" i="2"/>
  <c r="AH47" i="2"/>
  <c r="AC47" i="2"/>
  <c r="X47" i="2"/>
  <c r="S47" i="2"/>
  <c r="N47" i="2"/>
  <c r="I47" i="2"/>
  <c r="BU46" i="2"/>
  <c r="BT46" i="2"/>
  <c r="BS46" i="2"/>
  <c r="BR46" i="2"/>
  <c r="BQ46" i="2"/>
  <c r="BL46" i="2"/>
  <c r="BG46" i="2"/>
  <c r="BB46" i="2"/>
  <c r="AW46" i="2"/>
  <c r="AR46" i="2"/>
  <c r="AM46" i="2"/>
  <c r="AH46" i="2"/>
  <c r="AC46" i="2"/>
  <c r="X46" i="2"/>
  <c r="S46" i="2"/>
  <c r="N46" i="2"/>
  <c r="I46" i="2"/>
  <c r="BV45" i="2"/>
  <c r="BU45" i="2"/>
  <c r="BT45" i="2"/>
  <c r="BS45" i="2"/>
  <c r="BR45" i="2"/>
  <c r="BQ45" i="2"/>
  <c r="BL45" i="2"/>
  <c r="BG45" i="2"/>
  <c r="BB45" i="2"/>
  <c r="AW45" i="2"/>
  <c r="AR45" i="2"/>
  <c r="AM45" i="2"/>
  <c r="AH45" i="2"/>
  <c r="AC45" i="2"/>
  <c r="X45" i="2"/>
  <c r="S45" i="2"/>
  <c r="N45" i="2"/>
  <c r="I45" i="2"/>
  <c r="BU44" i="2"/>
  <c r="BV44" i="2" s="1"/>
  <c r="BT44" i="2"/>
  <c r="BS44" i="2"/>
  <c r="BR44" i="2"/>
  <c r="BQ44" i="2"/>
  <c r="BL44" i="2"/>
  <c r="BG44" i="2"/>
  <c r="BB44" i="2"/>
  <c r="AW44" i="2"/>
  <c r="AR44" i="2"/>
  <c r="AM44" i="2"/>
  <c r="AH44" i="2"/>
  <c r="AC44" i="2"/>
  <c r="X44" i="2"/>
  <c r="S44" i="2"/>
  <c r="N44" i="2"/>
  <c r="I44" i="2"/>
  <c r="BU43" i="2"/>
  <c r="BT43" i="2"/>
  <c r="BS43" i="2"/>
  <c r="BR43" i="2"/>
  <c r="BQ43" i="2"/>
  <c r="BL43" i="2"/>
  <c r="BG43" i="2"/>
  <c r="BB43" i="2"/>
  <c r="AW43" i="2"/>
  <c r="AR43" i="2"/>
  <c r="AM43" i="2"/>
  <c r="AH43" i="2"/>
  <c r="AC43" i="2"/>
  <c r="X43" i="2"/>
  <c r="S43" i="2"/>
  <c r="N43" i="2"/>
  <c r="I43" i="2"/>
  <c r="BU42" i="2"/>
  <c r="BT42" i="2"/>
  <c r="BS42" i="2"/>
  <c r="BR42" i="2"/>
  <c r="BQ42" i="2"/>
  <c r="BL42" i="2"/>
  <c r="BG42" i="2"/>
  <c r="BB42" i="2"/>
  <c r="AW42" i="2"/>
  <c r="AR42" i="2"/>
  <c r="AM42" i="2"/>
  <c r="AH42" i="2"/>
  <c r="AC42" i="2"/>
  <c r="X42" i="2"/>
  <c r="S42" i="2"/>
  <c r="N42" i="2"/>
  <c r="I42" i="2"/>
  <c r="BU41" i="2"/>
  <c r="BT41" i="2"/>
  <c r="BS41" i="2"/>
  <c r="BR41" i="2"/>
  <c r="BV41" i="2" s="1"/>
  <c r="BQ41" i="2"/>
  <c r="BL41" i="2"/>
  <c r="BG41" i="2"/>
  <c r="BB41" i="2"/>
  <c r="AW41" i="2"/>
  <c r="AR41" i="2"/>
  <c r="AM41" i="2"/>
  <c r="AH41" i="2"/>
  <c r="AC41" i="2"/>
  <c r="X41" i="2"/>
  <c r="S41" i="2"/>
  <c r="N41" i="2"/>
  <c r="I41" i="2"/>
  <c r="BU40" i="2"/>
  <c r="BT40" i="2"/>
  <c r="BS40" i="2"/>
  <c r="BR40" i="2"/>
  <c r="BV40" i="2" s="1"/>
  <c r="BQ40" i="2"/>
  <c r="BL40" i="2"/>
  <c r="BG40" i="2"/>
  <c r="BB40" i="2"/>
  <c r="AW40" i="2"/>
  <c r="AR40" i="2"/>
  <c r="AM40" i="2"/>
  <c r="AH40" i="2"/>
  <c r="AC40" i="2"/>
  <c r="X40" i="2"/>
  <c r="S40" i="2"/>
  <c r="N40" i="2"/>
  <c r="I40" i="2"/>
  <c r="BU39" i="2"/>
  <c r="BT39" i="2"/>
  <c r="BS39" i="2"/>
  <c r="BR39" i="2"/>
  <c r="BV39" i="2" s="1"/>
  <c r="BQ39" i="2"/>
  <c r="BL39" i="2"/>
  <c r="BG39" i="2"/>
  <c r="BB39" i="2"/>
  <c r="AW39" i="2"/>
  <c r="AR39" i="2"/>
  <c r="AM39" i="2"/>
  <c r="AH39" i="2"/>
  <c r="AC39" i="2"/>
  <c r="X39" i="2"/>
  <c r="S39" i="2"/>
  <c r="N39" i="2"/>
  <c r="I39" i="2"/>
  <c r="BU38" i="2"/>
  <c r="BT38" i="2"/>
  <c r="BS38" i="2"/>
  <c r="BR38" i="2"/>
  <c r="BQ38" i="2"/>
  <c r="BL38" i="2"/>
  <c r="BG38" i="2"/>
  <c r="BB38" i="2"/>
  <c r="AW38" i="2"/>
  <c r="AR38" i="2"/>
  <c r="AM38" i="2"/>
  <c r="AH38" i="2"/>
  <c r="AC38" i="2"/>
  <c r="X38" i="2"/>
  <c r="S38" i="2"/>
  <c r="N38" i="2"/>
  <c r="I38" i="2"/>
  <c r="BU37" i="2"/>
  <c r="BT37" i="2"/>
  <c r="BS37" i="2"/>
  <c r="BR37" i="2"/>
  <c r="BQ37" i="2"/>
  <c r="BL37" i="2"/>
  <c r="BG37" i="2"/>
  <c r="BB37" i="2"/>
  <c r="AW37" i="2"/>
  <c r="AR37" i="2"/>
  <c r="AM37" i="2"/>
  <c r="AH37" i="2"/>
  <c r="AC37" i="2"/>
  <c r="X37" i="2"/>
  <c r="S37" i="2"/>
  <c r="N37" i="2"/>
  <c r="I37" i="2"/>
  <c r="BU36" i="2"/>
  <c r="BT36" i="2"/>
  <c r="BS36" i="2"/>
  <c r="BR36" i="2"/>
  <c r="BQ36" i="2"/>
  <c r="BL36" i="2"/>
  <c r="BG36" i="2"/>
  <c r="BB36" i="2"/>
  <c r="AW36" i="2"/>
  <c r="AR36" i="2"/>
  <c r="AM36" i="2"/>
  <c r="AH36" i="2"/>
  <c r="AC36" i="2"/>
  <c r="X36" i="2"/>
  <c r="S36" i="2"/>
  <c r="N36" i="2"/>
  <c r="I36" i="2"/>
  <c r="BU35" i="2"/>
  <c r="BT35" i="2"/>
  <c r="BS35" i="2"/>
  <c r="BR35" i="2"/>
  <c r="BQ35" i="2"/>
  <c r="BL35" i="2"/>
  <c r="BG35" i="2"/>
  <c r="BB35" i="2"/>
  <c r="AW35" i="2"/>
  <c r="AR35" i="2"/>
  <c r="AM35" i="2"/>
  <c r="AH35" i="2"/>
  <c r="AC35" i="2"/>
  <c r="X35" i="2"/>
  <c r="S35" i="2"/>
  <c r="N35" i="2"/>
  <c r="I35" i="2"/>
  <c r="BU34" i="2"/>
  <c r="BT34" i="2"/>
  <c r="BS34" i="2"/>
  <c r="BR34" i="2"/>
  <c r="BV34" i="2" s="1"/>
  <c r="BQ34" i="2"/>
  <c r="BL34" i="2"/>
  <c r="BG34" i="2"/>
  <c r="BB34" i="2"/>
  <c r="AW34" i="2"/>
  <c r="AR34" i="2"/>
  <c r="AM34" i="2"/>
  <c r="AH34" i="2"/>
  <c r="AC34" i="2"/>
  <c r="X34" i="2"/>
  <c r="S34" i="2"/>
  <c r="N34" i="2"/>
  <c r="I34" i="2"/>
  <c r="BU33" i="2"/>
  <c r="BT33" i="2"/>
  <c r="BS33" i="2"/>
  <c r="BR33" i="2"/>
  <c r="BV33" i="2" s="1"/>
  <c r="BQ33" i="2"/>
  <c r="BL33" i="2"/>
  <c r="BG33" i="2"/>
  <c r="BB33" i="2"/>
  <c r="AW33" i="2"/>
  <c r="AR33" i="2"/>
  <c r="AM33" i="2"/>
  <c r="AH33" i="2"/>
  <c r="AC33" i="2"/>
  <c r="X33" i="2"/>
  <c r="S33" i="2"/>
  <c r="N33" i="2"/>
  <c r="I33" i="2"/>
  <c r="BU32" i="2"/>
  <c r="BT32" i="2"/>
  <c r="BS32" i="2"/>
  <c r="BR32" i="2"/>
  <c r="BQ32" i="2"/>
  <c r="BL32" i="2"/>
  <c r="BG32" i="2"/>
  <c r="BB32" i="2"/>
  <c r="AW32" i="2"/>
  <c r="AR32" i="2"/>
  <c r="AM32" i="2"/>
  <c r="AH32" i="2"/>
  <c r="AC32" i="2"/>
  <c r="X32" i="2"/>
  <c r="S32" i="2"/>
  <c r="N32" i="2"/>
  <c r="I32" i="2"/>
  <c r="BU31" i="2"/>
  <c r="BT31" i="2"/>
  <c r="BS31" i="2"/>
  <c r="BR31" i="2"/>
  <c r="BQ31" i="2"/>
  <c r="BL31" i="2"/>
  <c r="BG31" i="2"/>
  <c r="BB31" i="2"/>
  <c r="AW31" i="2"/>
  <c r="AR31" i="2"/>
  <c r="AM31" i="2"/>
  <c r="AH31" i="2"/>
  <c r="AC31" i="2"/>
  <c r="X31" i="2"/>
  <c r="S31" i="2"/>
  <c r="N31" i="2"/>
  <c r="I31" i="2"/>
  <c r="BU30" i="2"/>
  <c r="BT30" i="2"/>
  <c r="BS30" i="2"/>
  <c r="BR30" i="2"/>
  <c r="BQ30" i="2"/>
  <c r="BL30" i="2"/>
  <c r="BG30" i="2"/>
  <c r="BB30" i="2"/>
  <c r="AW30" i="2"/>
  <c r="AR30" i="2"/>
  <c r="AM30" i="2"/>
  <c r="AH30" i="2"/>
  <c r="AC30" i="2"/>
  <c r="X30" i="2"/>
  <c r="S30" i="2"/>
  <c r="N30" i="2"/>
  <c r="I30" i="2"/>
  <c r="BU29" i="2"/>
  <c r="BT29" i="2"/>
  <c r="BS29" i="2"/>
  <c r="BR29" i="2"/>
  <c r="BQ29" i="2"/>
  <c r="BL29" i="2"/>
  <c r="BG29" i="2"/>
  <c r="BB29" i="2"/>
  <c r="AW29" i="2"/>
  <c r="AR29" i="2"/>
  <c r="AM29" i="2"/>
  <c r="AH29" i="2"/>
  <c r="AC29" i="2"/>
  <c r="X29" i="2"/>
  <c r="S29" i="2"/>
  <c r="N29" i="2"/>
  <c r="I29" i="2"/>
  <c r="BU28" i="2"/>
  <c r="BT28" i="2"/>
  <c r="BS28" i="2"/>
  <c r="BV28" i="2" s="1"/>
  <c r="BR28" i="2"/>
  <c r="BQ28" i="2"/>
  <c r="BL28" i="2"/>
  <c r="BG28" i="2"/>
  <c r="BB28" i="2"/>
  <c r="AW28" i="2"/>
  <c r="AR28" i="2"/>
  <c r="AM28" i="2"/>
  <c r="AH28" i="2"/>
  <c r="AC28" i="2"/>
  <c r="X28" i="2"/>
  <c r="S28" i="2"/>
  <c r="N28" i="2"/>
  <c r="I28" i="2"/>
  <c r="BU27" i="2"/>
  <c r="BT27" i="2"/>
  <c r="BS27" i="2"/>
  <c r="BV27" i="2" s="1"/>
  <c r="BR27" i="2"/>
  <c r="BQ27" i="2"/>
  <c r="BL27" i="2"/>
  <c r="BG27" i="2"/>
  <c r="BB27" i="2"/>
  <c r="AW27" i="2"/>
  <c r="AR27" i="2"/>
  <c r="AM27" i="2"/>
  <c r="AH27" i="2"/>
  <c r="AC27" i="2"/>
  <c r="X27" i="2"/>
  <c r="S27" i="2"/>
  <c r="N27" i="2"/>
  <c r="I27" i="2"/>
  <c r="BU26" i="2"/>
  <c r="BT26" i="2"/>
  <c r="BS26" i="2"/>
  <c r="BR26" i="2"/>
  <c r="BQ26" i="2"/>
  <c r="BL26" i="2"/>
  <c r="BG26" i="2"/>
  <c r="BB26" i="2"/>
  <c r="AW26" i="2"/>
  <c r="AR26" i="2"/>
  <c r="AM26" i="2"/>
  <c r="AH26" i="2"/>
  <c r="AC26" i="2"/>
  <c r="X26" i="2"/>
  <c r="S26" i="2"/>
  <c r="N26" i="2"/>
  <c r="I26" i="2"/>
  <c r="BU25" i="2"/>
  <c r="BT25" i="2"/>
  <c r="BS25" i="2"/>
  <c r="BR25" i="2"/>
  <c r="BV25" i="2" s="1"/>
  <c r="BQ25" i="2"/>
  <c r="BL25" i="2"/>
  <c r="BG25" i="2"/>
  <c r="BB25" i="2"/>
  <c r="AW25" i="2"/>
  <c r="AR25" i="2"/>
  <c r="AM25" i="2"/>
  <c r="AH25" i="2"/>
  <c r="AC25" i="2"/>
  <c r="X25" i="2"/>
  <c r="S25" i="2"/>
  <c r="N25" i="2"/>
  <c r="I25" i="2"/>
  <c r="BU24" i="2"/>
  <c r="BT24" i="2"/>
  <c r="BS24" i="2"/>
  <c r="BR24" i="2"/>
  <c r="BQ24" i="2"/>
  <c r="BL24" i="2"/>
  <c r="BG24" i="2"/>
  <c r="BB24" i="2"/>
  <c r="AW24" i="2"/>
  <c r="AR24" i="2"/>
  <c r="AM24" i="2"/>
  <c r="AH24" i="2"/>
  <c r="AC24" i="2"/>
  <c r="X24" i="2"/>
  <c r="S24" i="2"/>
  <c r="N24" i="2"/>
  <c r="I24" i="2"/>
  <c r="BU23" i="2"/>
  <c r="BT23" i="2"/>
  <c r="BS23" i="2"/>
  <c r="BR23" i="2"/>
  <c r="BQ23" i="2"/>
  <c r="BL23" i="2"/>
  <c r="BG23" i="2"/>
  <c r="BB23" i="2"/>
  <c r="AW23" i="2"/>
  <c r="AR23" i="2"/>
  <c r="AM23" i="2"/>
  <c r="AH23" i="2"/>
  <c r="AC23" i="2"/>
  <c r="X23" i="2"/>
  <c r="S23" i="2"/>
  <c r="N23" i="2"/>
  <c r="I23" i="2"/>
  <c r="BU22" i="2"/>
  <c r="BT22" i="2"/>
  <c r="BS22" i="2"/>
  <c r="BR22" i="2"/>
  <c r="BQ22" i="2"/>
  <c r="BL22" i="2"/>
  <c r="BG22" i="2"/>
  <c r="BB22" i="2"/>
  <c r="AW22" i="2"/>
  <c r="AR22" i="2"/>
  <c r="AM22" i="2"/>
  <c r="AH22" i="2"/>
  <c r="AC22" i="2"/>
  <c r="X22" i="2"/>
  <c r="S22" i="2"/>
  <c r="N22" i="2"/>
  <c r="I22" i="2"/>
  <c r="BU21" i="2"/>
  <c r="BT21" i="2"/>
  <c r="BS21" i="2"/>
  <c r="BR21" i="2"/>
  <c r="BV21" i="2" s="1"/>
  <c r="BQ21" i="2"/>
  <c r="BL21" i="2"/>
  <c r="BG21" i="2"/>
  <c r="BB21" i="2"/>
  <c r="AW21" i="2"/>
  <c r="AR21" i="2"/>
  <c r="AM21" i="2"/>
  <c r="AH21" i="2"/>
  <c r="AC21" i="2"/>
  <c r="X21" i="2"/>
  <c r="S21" i="2"/>
  <c r="N21" i="2"/>
  <c r="I21" i="2"/>
  <c r="BU20" i="2"/>
  <c r="BT20" i="2"/>
  <c r="BS20" i="2"/>
  <c r="BR20" i="2"/>
  <c r="BQ20" i="2"/>
  <c r="BL20" i="2"/>
  <c r="BG20" i="2"/>
  <c r="BB20" i="2"/>
  <c r="AW20" i="2"/>
  <c r="AR20" i="2"/>
  <c r="AM20" i="2"/>
  <c r="AH20" i="2"/>
  <c r="AC20" i="2"/>
  <c r="X20" i="2"/>
  <c r="S20" i="2"/>
  <c r="N20" i="2"/>
  <c r="I20" i="2"/>
  <c r="BU19" i="2"/>
  <c r="BT19" i="2"/>
  <c r="BS19" i="2"/>
  <c r="BR19" i="2"/>
  <c r="BV19" i="2" s="1"/>
  <c r="BQ19" i="2"/>
  <c r="BL19" i="2"/>
  <c r="BG19" i="2"/>
  <c r="BB19" i="2"/>
  <c r="AW19" i="2"/>
  <c r="AR19" i="2"/>
  <c r="AM19" i="2"/>
  <c r="AH19" i="2"/>
  <c r="AC19" i="2"/>
  <c r="X19" i="2"/>
  <c r="S19" i="2"/>
  <c r="N19" i="2"/>
  <c r="I19" i="2"/>
  <c r="BU18" i="2"/>
  <c r="BT18" i="2"/>
  <c r="BS18" i="2"/>
  <c r="BR18" i="2"/>
  <c r="BV18" i="2" s="1"/>
  <c r="BQ18" i="2"/>
  <c r="BL18" i="2"/>
  <c r="BG18" i="2"/>
  <c r="BB18" i="2"/>
  <c r="AW18" i="2"/>
  <c r="AR18" i="2"/>
  <c r="AM18" i="2"/>
  <c r="AH18" i="2"/>
  <c r="AC18" i="2"/>
  <c r="X18" i="2"/>
  <c r="S18" i="2"/>
  <c r="N18" i="2"/>
  <c r="I18" i="2"/>
  <c r="BU17" i="2"/>
  <c r="BT17" i="2"/>
  <c r="BS17" i="2"/>
  <c r="BR17" i="2"/>
  <c r="BQ17" i="2"/>
  <c r="BL17" i="2"/>
  <c r="BG17" i="2"/>
  <c r="BB17" i="2"/>
  <c r="AW17" i="2"/>
  <c r="AR17" i="2"/>
  <c r="AM17" i="2"/>
  <c r="AH17" i="2"/>
  <c r="AC17" i="2"/>
  <c r="X17" i="2"/>
  <c r="S17" i="2"/>
  <c r="N17" i="2"/>
  <c r="I17" i="2"/>
  <c r="BU16" i="2"/>
  <c r="BT16" i="2"/>
  <c r="BS16" i="2"/>
  <c r="BR16" i="2"/>
  <c r="BQ16" i="2"/>
  <c r="BL16" i="2"/>
  <c r="BG16" i="2"/>
  <c r="BB16" i="2"/>
  <c r="AW16" i="2"/>
  <c r="AR16" i="2"/>
  <c r="AM16" i="2"/>
  <c r="AH16" i="2"/>
  <c r="AC16" i="2"/>
  <c r="X16" i="2"/>
  <c r="S16" i="2"/>
  <c r="N16" i="2"/>
  <c r="I16" i="2"/>
  <c r="BU15" i="2"/>
  <c r="BV15" i="2" s="1"/>
  <c r="BT15" i="2"/>
  <c r="BS15" i="2"/>
  <c r="BR15" i="2"/>
  <c r="BQ15" i="2"/>
  <c r="BL15" i="2"/>
  <c r="BG15" i="2"/>
  <c r="BB15" i="2"/>
  <c r="AW15" i="2"/>
  <c r="AR15" i="2"/>
  <c r="AM15" i="2"/>
  <c r="AH15" i="2"/>
  <c r="AC15" i="2"/>
  <c r="X15" i="2"/>
  <c r="S15" i="2"/>
  <c r="N15" i="2"/>
  <c r="I15" i="2"/>
  <c r="BU14" i="2"/>
  <c r="BT14" i="2"/>
  <c r="BS14" i="2"/>
  <c r="BR14" i="2"/>
  <c r="BQ14" i="2"/>
  <c r="BL14" i="2"/>
  <c r="BG14" i="2"/>
  <c r="BB14" i="2"/>
  <c r="AW14" i="2"/>
  <c r="AR14" i="2"/>
  <c r="AM14" i="2"/>
  <c r="AH14" i="2"/>
  <c r="AC14" i="2"/>
  <c r="X14" i="2"/>
  <c r="S14" i="2"/>
  <c r="N14" i="2"/>
  <c r="I14" i="2"/>
  <c r="BU13" i="2"/>
  <c r="BT13" i="2"/>
  <c r="BS13" i="2"/>
  <c r="BR13" i="2"/>
  <c r="BQ13" i="2"/>
  <c r="BL13" i="2"/>
  <c r="BG13" i="2"/>
  <c r="BB13" i="2"/>
  <c r="AW13" i="2"/>
  <c r="AR13" i="2"/>
  <c r="AM13" i="2"/>
  <c r="AH13" i="2"/>
  <c r="AC13" i="2"/>
  <c r="X13" i="2"/>
  <c r="S13" i="2"/>
  <c r="N13" i="2"/>
  <c r="I13" i="2"/>
  <c r="BU12" i="2"/>
  <c r="BT12" i="2"/>
  <c r="BS12" i="2"/>
  <c r="BR12" i="2"/>
  <c r="BV12" i="2" s="1"/>
  <c r="BQ12" i="2"/>
  <c r="BL12" i="2"/>
  <c r="BG12" i="2"/>
  <c r="BB12" i="2"/>
  <c r="AW12" i="2"/>
  <c r="AR12" i="2"/>
  <c r="AM12" i="2"/>
  <c r="AH12" i="2"/>
  <c r="AC12" i="2"/>
  <c r="X12" i="2"/>
  <c r="S12" i="2"/>
  <c r="N12" i="2"/>
  <c r="I12" i="2"/>
  <c r="BU11" i="2"/>
  <c r="BT11" i="2"/>
  <c r="BS11" i="2"/>
  <c r="BR11" i="2"/>
  <c r="BV11" i="2" s="1"/>
  <c r="BQ11" i="2"/>
  <c r="BL11" i="2"/>
  <c r="BG11" i="2"/>
  <c r="BB11" i="2"/>
  <c r="AW11" i="2"/>
  <c r="AR11" i="2"/>
  <c r="AM11" i="2"/>
  <c r="AH11" i="2"/>
  <c r="AC11" i="2"/>
  <c r="X11" i="2"/>
  <c r="S11" i="2"/>
  <c r="N11" i="2"/>
  <c r="I11" i="2"/>
  <c r="BU10" i="2"/>
  <c r="BT10" i="2"/>
  <c r="BS10" i="2"/>
  <c r="BV10" i="2" s="1"/>
  <c r="BR10" i="2"/>
  <c r="BQ10" i="2"/>
  <c r="BL10" i="2"/>
  <c r="BG10" i="2"/>
  <c r="BB10" i="2"/>
  <c r="AW10" i="2"/>
  <c r="AR10" i="2"/>
  <c r="AM10" i="2"/>
  <c r="AH10" i="2"/>
  <c r="AC10" i="2"/>
  <c r="X10" i="2"/>
  <c r="S10" i="2"/>
  <c r="N10" i="2"/>
  <c r="I10" i="2"/>
  <c r="BV9" i="2"/>
  <c r="BU9" i="2"/>
  <c r="BT9" i="2"/>
  <c r="BS9" i="2"/>
  <c r="BR9" i="2"/>
  <c r="BQ9" i="2"/>
  <c r="BL9" i="2"/>
  <c r="BG9" i="2"/>
  <c r="BB9" i="2"/>
  <c r="AW9" i="2"/>
  <c r="AR9" i="2"/>
  <c r="AM9" i="2"/>
  <c r="AH9" i="2"/>
  <c r="AC9" i="2"/>
  <c r="X9" i="2"/>
  <c r="S9" i="2"/>
  <c r="N9" i="2"/>
  <c r="I9" i="2"/>
  <c r="BU8" i="2"/>
  <c r="BV8" i="2" s="1"/>
  <c r="BT8" i="2"/>
  <c r="BS8" i="2"/>
  <c r="BR8" i="2"/>
  <c r="BQ8" i="2"/>
  <c r="BL8" i="2"/>
  <c r="BG8" i="2"/>
  <c r="BB8" i="2"/>
  <c r="AW8" i="2"/>
  <c r="AR8" i="2"/>
  <c r="AM8" i="2"/>
  <c r="AH8" i="2"/>
  <c r="AC8" i="2"/>
  <c r="X8" i="2"/>
  <c r="S8" i="2"/>
  <c r="N8" i="2"/>
  <c r="I8" i="2"/>
  <c r="BU7" i="2"/>
  <c r="BT7" i="2"/>
  <c r="BT48" i="2" s="1"/>
  <c r="BS7" i="2"/>
  <c r="BR7" i="2"/>
  <c r="BQ7" i="2"/>
  <c r="BL7" i="2"/>
  <c r="BG7" i="2"/>
  <c r="BB7" i="2"/>
  <c r="BB48" i="2" s="1"/>
  <c r="AW7" i="2"/>
  <c r="AR7" i="2"/>
  <c r="AM7" i="2"/>
  <c r="AH7" i="2"/>
  <c r="AC7" i="2"/>
  <c r="X7" i="2"/>
  <c r="X48" i="2" s="1"/>
  <c r="S7" i="2"/>
  <c r="N7" i="2"/>
  <c r="I7" i="2"/>
  <c r="CE23" i="4" l="1"/>
  <c r="R64" i="2"/>
  <c r="R67" i="2" s="1"/>
  <c r="R69" i="2" s="1"/>
  <c r="AL88" i="4"/>
  <c r="AL93" i="4"/>
  <c r="BP93" i="4"/>
  <c r="CY24" i="4"/>
  <c r="EC24" i="4"/>
  <c r="BK98" i="4"/>
  <c r="M40" i="4"/>
  <c r="AQ40" i="4"/>
  <c r="BU48" i="4"/>
  <c r="BA90" i="4"/>
  <c r="R96" i="4"/>
  <c r="I14" i="9"/>
  <c r="T79" i="9"/>
  <c r="T81" i="9"/>
  <c r="DN40" i="4"/>
  <c r="AV55" i="4"/>
  <c r="AH94" i="9"/>
  <c r="CO48" i="4"/>
  <c r="DN23" i="4"/>
  <c r="DN71" i="4" s="1"/>
  <c r="AG102" i="4"/>
  <c r="BK102" i="4"/>
  <c r="CJ55" i="4"/>
  <c r="AV96" i="4"/>
  <c r="I92" i="9"/>
  <c r="M24" i="4"/>
  <c r="M88" i="4" s="1"/>
  <c r="BU24" i="4"/>
  <c r="BU88" i="4" s="1"/>
  <c r="H30" i="4"/>
  <c r="H23" i="4" s="1"/>
  <c r="AB97" i="4"/>
  <c r="DS48" i="4"/>
  <c r="S74" i="3"/>
  <c r="W24" i="4"/>
  <c r="W23" i="4" s="1"/>
  <c r="W71" i="4" s="1"/>
  <c r="W89" i="4"/>
  <c r="BA89" i="4"/>
  <c r="AG90" i="4"/>
  <c r="BK90" i="4"/>
  <c r="BF30" i="4"/>
  <c r="AL96" i="4"/>
  <c r="BP96" i="4"/>
  <c r="R97" i="4"/>
  <c r="AV97" i="4"/>
  <c r="R35" i="4"/>
  <c r="R100" i="4" s="1"/>
  <c r="H35" i="4"/>
  <c r="AL101" i="4"/>
  <c r="BP101" i="4"/>
  <c r="CT35" i="4"/>
  <c r="BF101" i="4"/>
  <c r="R102" i="4"/>
  <c r="AV102" i="4"/>
  <c r="W40" i="4"/>
  <c r="AL55" i="4"/>
  <c r="BP55" i="4"/>
  <c r="BP40" i="4" s="1"/>
  <c r="CY55" i="4"/>
  <c r="EC55" i="4"/>
  <c r="AQ96" i="4"/>
  <c r="W86" i="9"/>
  <c r="W82" i="9" s="1"/>
  <c r="W78" i="9" s="1"/>
  <c r="T94" i="9"/>
  <c r="T92" i="9" s="1"/>
  <c r="T86" i="9" s="1"/>
  <c r="AL40" i="4"/>
  <c r="BU58" i="2"/>
  <c r="AQ24" i="4"/>
  <c r="AQ88" i="4" s="1"/>
  <c r="DX30" i="4"/>
  <c r="BF95" i="4" s="1"/>
  <c r="AV35" i="4"/>
  <c r="AV100" i="4" s="1"/>
  <c r="AB23" i="4"/>
  <c r="BF23" i="4"/>
  <c r="CJ23" i="4"/>
  <c r="EC40" i="4"/>
  <c r="BU41" i="4"/>
  <c r="BU40" i="4" s="1"/>
  <c r="CY41" i="4"/>
  <c r="BW98" i="4"/>
  <c r="BW131" i="4"/>
  <c r="T15" i="12"/>
  <c r="T36" i="12"/>
  <c r="AH38" i="12"/>
  <c r="AU38" i="12" s="1"/>
  <c r="X48" i="12"/>
  <c r="Z48" i="12"/>
  <c r="AR11" i="12"/>
  <c r="AH17" i="12"/>
  <c r="X44" i="12"/>
  <c r="AD44" i="12"/>
  <c r="AR36" i="12"/>
  <c r="T38" i="12"/>
  <c r="AR38" i="12" s="1"/>
  <c r="AQ44" i="12"/>
  <c r="AS11" i="12"/>
  <c r="AH14" i="12"/>
  <c r="AT38" i="12"/>
  <c r="AH40" i="12"/>
  <c r="AU40" i="12" s="1"/>
  <c r="AT40" i="12"/>
  <c r="AP40" i="12"/>
  <c r="Z44" i="12"/>
  <c r="AF44" i="12"/>
  <c r="T7" i="12"/>
  <c r="AH11" i="12"/>
  <c r="G13" i="12"/>
  <c r="T18" i="12"/>
  <c r="AP38" i="12"/>
  <c r="AR40" i="12"/>
  <c r="AT42" i="12"/>
  <c r="AP11" i="12"/>
  <c r="T14" i="12"/>
  <c r="I13" i="12"/>
  <c r="I9" i="12" s="1"/>
  <c r="I31" i="12" s="1"/>
  <c r="N48" i="12"/>
  <c r="V44" i="12"/>
  <c r="AB44" i="12"/>
  <c r="AT44" i="12" s="1"/>
  <c r="AP36" i="12"/>
  <c r="T40" i="12"/>
  <c r="AT13" i="12"/>
  <c r="O48" i="12"/>
  <c r="AT9" i="12"/>
  <c r="AR7" i="12"/>
  <c r="AC48" i="12"/>
  <c r="AS9" i="12"/>
  <c r="AH13" i="12"/>
  <c r="AU13" i="12" s="1"/>
  <c r="AF48" i="12"/>
  <c r="AD48" i="12"/>
  <c r="AA48" i="12"/>
  <c r="AG48" i="12"/>
  <c r="AP44" i="12"/>
  <c r="G9" i="12"/>
  <c r="AP9" i="12" s="1"/>
  <c r="U48" i="12"/>
  <c r="AU11" i="12"/>
  <c r="AP13" i="12"/>
  <c r="W9" i="12"/>
  <c r="W31" i="12" s="1"/>
  <c r="V13" i="12"/>
  <c r="V9" i="12" s="1"/>
  <c r="V31" i="12" s="1"/>
  <c r="V48" i="12" s="1"/>
  <c r="T16" i="12"/>
  <c r="T17" i="12"/>
  <c r="H9" i="12"/>
  <c r="H48" i="12" s="1"/>
  <c r="AH36" i="12"/>
  <c r="AG40" i="10"/>
  <c r="S6" i="10"/>
  <c r="T68" i="10" s="1"/>
  <c r="AB33" i="9"/>
  <c r="AM26" i="9"/>
  <c r="AM52" i="9"/>
  <c r="AF54" i="9"/>
  <c r="Y54" i="9"/>
  <c r="AK65" i="9"/>
  <c r="AK72" i="9"/>
  <c r="Y86" i="9"/>
  <c r="Y82" i="9" s="1"/>
  <c r="Y78" i="9" s="1"/>
  <c r="AE86" i="9"/>
  <c r="AE82" i="9" s="1"/>
  <c r="AE78" i="9" s="1"/>
  <c r="AE33" i="9" s="1"/>
  <c r="AD33" i="9"/>
  <c r="AM72" i="9"/>
  <c r="AG33" i="9"/>
  <c r="AK17" i="9"/>
  <c r="AM22" i="9"/>
  <c r="AL52" i="9"/>
  <c r="G33" i="9"/>
  <c r="AK61" i="9"/>
  <c r="AH70" i="9"/>
  <c r="AL79" i="9"/>
  <c r="X88" i="9"/>
  <c r="X86" i="9" s="1"/>
  <c r="X82" i="9" s="1"/>
  <c r="X78" i="9" s="1"/>
  <c r="X33" i="9" s="1"/>
  <c r="AL12" i="9"/>
  <c r="P14" i="9"/>
  <c r="AL18" i="9"/>
  <c r="AL41" i="9"/>
  <c r="X54" i="9"/>
  <c r="AD54" i="9"/>
  <c r="P86" i="9"/>
  <c r="L88" i="9"/>
  <c r="L86" i="9" s="1"/>
  <c r="L82" i="9" s="1"/>
  <c r="L78" i="9" s="1"/>
  <c r="O88" i="9"/>
  <c r="O86" i="9" s="1"/>
  <c r="AC88" i="9"/>
  <c r="AC86" i="9" s="1"/>
  <c r="AC82" i="9" s="1"/>
  <c r="AC78" i="9" s="1"/>
  <c r="G31" i="9"/>
  <c r="AM51" i="9"/>
  <c r="AL51" i="9"/>
  <c r="AK51" i="9"/>
  <c r="AH50" i="9"/>
  <c r="AL47" i="9"/>
  <c r="AM47" i="9"/>
  <c r="AK47" i="9"/>
  <c r="AL43" i="9"/>
  <c r="AK43" i="9"/>
  <c r="Q54" i="9"/>
  <c r="AK64" i="9"/>
  <c r="AM64" i="9"/>
  <c r="AK12" i="9"/>
  <c r="J14" i="9"/>
  <c r="T16" i="9"/>
  <c r="AM18" i="9"/>
  <c r="AL19" i="9"/>
  <c r="AL20" i="9"/>
  <c r="AL21" i="9"/>
  <c r="M38" i="9"/>
  <c r="W38" i="9"/>
  <c r="AC38" i="9"/>
  <c r="I40" i="9"/>
  <c r="I45" i="9"/>
  <c r="U45" i="9"/>
  <c r="AK48" i="9"/>
  <c r="V50" i="9"/>
  <c r="V38" i="9" s="1"/>
  <c r="O54" i="9"/>
  <c r="U56" i="9"/>
  <c r="AH60" i="9"/>
  <c r="AM61" i="9"/>
  <c r="H63" i="9"/>
  <c r="AH63" i="9"/>
  <c r="AL64" i="9"/>
  <c r="AL65" i="9"/>
  <c r="AL67" i="9"/>
  <c r="AL68" i="9"/>
  <c r="V78" i="9"/>
  <c r="R78" i="9"/>
  <c r="R33" i="9" s="1"/>
  <c r="P82" i="9"/>
  <c r="H88" i="9"/>
  <c r="AF86" i="9"/>
  <c r="AF82" i="9" s="1"/>
  <c r="AF78" i="9" s="1"/>
  <c r="S14" i="9"/>
  <c r="AM21" i="9"/>
  <c r="AM36" i="9"/>
  <c r="N38" i="9"/>
  <c r="K38" i="9"/>
  <c r="Q38" i="9"/>
  <c r="T41" i="9"/>
  <c r="T48" i="9"/>
  <c r="AL48" i="9"/>
  <c r="T51" i="9"/>
  <c r="P54" i="9"/>
  <c r="AM58" i="9"/>
  <c r="I63" i="9"/>
  <c r="T64" i="9"/>
  <c r="T67" i="9"/>
  <c r="K82" i="9"/>
  <c r="AK67" i="9"/>
  <c r="AM67" i="9"/>
  <c r="AM12" i="9"/>
  <c r="M14" i="9"/>
  <c r="AK14" i="9"/>
  <c r="AH16" i="9"/>
  <c r="O38" i="9"/>
  <c r="U40" i="9"/>
  <c r="AH42" i="9"/>
  <c r="AK52" i="9"/>
  <c r="AK57" i="9"/>
  <c r="AL80" i="9"/>
  <c r="AK80" i="9"/>
  <c r="I89" i="9"/>
  <c r="AM93" i="9"/>
  <c r="AK93" i="9"/>
  <c r="Q82" i="9"/>
  <c r="T12" i="9"/>
  <c r="AL14" i="9"/>
  <c r="AH31" i="9"/>
  <c r="AM48" i="9"/>
  <c r="T52" i="9"/>
  <c r="T65" i="9"/>
  <c r="T68" i="9"/>
  <c r="T70" i="9"/>
  <c r="N88" i="9"/>
  <c r="Z86" i="9"/>
  <c r="Z82" i="9" s="1"/>
  <c r="Z78" i="9" s="1"/>
  <c r="Z33" i="9" s="1"/>
  <c r="AK89" i="9"/>
  <c r="AM89" i="9"/>
  <c r="AH88" i="9"/>
  <c r="T36" i="9"/>
  <c r="K54" i="9"/>
  <c r="AL10" i="9"/>
  <c r="H14" i="9"/>
  <c r="L14" i="9"/>
  <c r="AM16" i="9"/>
  <c r="T21" i="9"/>
  <c r="AL25" i="9"/>
  <c r="AH46" i="9"/>
  <c r="AM46" i="9" s="1"/>
  <c r="H50" i="9"/>
  <c r="H38" i="9" s="1"/>
  <c r="M54" i="9"/>
  <c r="W54" i="9"/>
  <c r="AC54" i="9"/>
  <c r="I56" i="9"/>
  <c r="AM57" i="9"/>
  <c r="AL58" i="9"/>
  <c r="T61" i="9"/>
  <c r="S63" i="9"/>
  <c r="AM79" i="9"/>
  <c r="U88" i="9"/>
  <c r="AK81" i="9"/>
  <c r="M88" i="9"/>
  <c r="S88" i="9"/>
  <c r="J90" i="9"/>
  <c r="AV13" i="8"/>
  <c r="AV12" i="8" s="1"/>
  <c r="AV48" i="8" s="1"/>
  <c r="BU55" i="8"/>
  <c r="AB63" i="8"/>
  <c r="BF63" i="8"/>
  <c r="W68" i="8"/>
  <c r="BA68" i="8"/>
  <c r="BU69" i="8"/>
  <c r="AB50" i="8"/>
  <c r="BF13" i="8"/>
  <c r="BF12" i="8" s="1"/>
  <c r="DD35" i="8"/>
  <c r="EH35" i="8"/>
  <c r="CE12" i="8"/>
  <c r="M53" i="8"/>
  <c r="M12" i="8"/>
  <c r="M35" i="8" s="1"/>
  <c r="BZ35" i="8"/>
  <c r="R13" i="8"/>
  <c r="R12" i="8" s="1"/>
  <c r="R48" i="8" s="1"/>
  <c r="AB53" i="8"/>
  <c r="BF53" i="8"/>
  <c r="M63" i="8"/>
  <c r="AQ63" i="8"/>
  <c r="BU27" i="8"/>
  <c r="AG63" i="8"/>
  <c r="BK63" i="8"/>
  <c r="AL68" i="8"/>
  <c r="BP68" i="8"/>
  <c r="CJ12" i="8"/>
  <c r="CJ35" i="8" s="1"/>
  <c r="DI13" i="8"/>
  <c r="DI12" i="8" s="1"/>
  <c r="AQ48" i="8" s="1"/>
  <c r="AG53" i="8"/>
  <c r="BK53" i="8"/>
  <c r="BU61" i="8"/>
  <c r="CE35" i="8"/>
  <c r="M76" i="8" s="1"/>
  <c r="BF48" i="8"/>
  <c r="AB49" i="8"/>
  <c r="W49" i="8"/>
  <c r="W12" i="8"/>
  <c r="BA49" i="8"/>
  <c r="BA12" i="8"/>
  <c r="DI35" i="8"/>
  <c r="AQ76" i="8" s="1"/>
  <c r="BU59" i="8"/>
  <c r="AG13" i="8"/>
  <c r="BK13" i="8"/>
  <c r="BU17" i="8"/>
  <c r="BU33" i="8"/>
  <c r="AB35" i="8"/>
  <c r="AB76" i="8" s="1"/>
  <c r="BF35" i="8"/>
  <c r="BF76" i="8" s="1"/>
  <c r="W50" i="8"/>
  <c r="BA50" i="8"/>
  <c r="AV49" i="8"/>
  <c r="AL13" i="8"/>
  <c r="BP13" i="8"/>
  <c r="EM27" i="8"/>
  <c r="EM30" i="8"/>
  <c r="EM33" i="8"/>
  <c r="EM13" i="8"/>
  <c r="BU49" i="8" s="1"/>
  <c r="R35" i="8"/>
  <c r="R76" i="8" s="1"/>
  <c r="BZ240" i="7"/>
  <c r="DC102" i="7"/>
  <c r="CS12" i="7"/>
  <c r="CN62" i="7"/>
  <c r="CN14" i="7" s="1"/>
  <c r="CN12" i="7" s="1"/>
  <c r="Q200" i="7"/>
  <c r="AK201" i="7"/>
  <c r="BO201" i="7"/>
  <c r="BT20" i="7"/>
  <c r="Q209" i="7"/>
  <c r="AU209" i="7"/>
  <c r="EL37" i="7"/>
  <c r="BZ211" i="7" s="1"/>
  <c r="Q219" i="7"/>
  <c r="AU219" i="7"/>
  <c r="EL47" i="7"/>
  <c r="BT57" i="7"/>
  <c r="BY68" i="7"/>
  <c r="BY63" i="7" s="1"/>
  <c r="CN72" i="7"/>
  <c r="CN15" i="7" s="1"/>
  <c r="DR72" i="7"/>
  <c r="DR15" i="7" s="1"/>
  <c r="DR12" i="7" s="1"/>
  <c r="Q247" i="7"/>
  <c r="AA250" i="7"/>
  <c r="BE250" i="7"/>
  <c r="AF270" i="7"/>
  <c r="BJ270" i="7"/>
  <c r="L107" i="7"/>
  <c r="AK282" i="7"/>
  <c r="BO282" i="7"/>
  <c r="V284" i="7"/>
  <c r="AZ284" i="7"/>
  <c r="V288" i="7"/>
  <c r="AZ288" i="7"/>
  <c r="V292" i="7"/>
  <c r="AZ292" i="7"/>
  <c r="AA300" i="7"/>
  <c r="BE300" i="7"/>
  <c r="EL127" i="7"/>
  <c r="L304" i="7"/>
  <c r="AP304" i="7"/>
  <c r="AK308" i="7"/>
  <c r="BO308" i="7"/>
  <c r="BZ301" i="7"/>
  <c r="V312" i="7"/>
  <c r="AZ312" i="7"/>
  <c r="EL139" i="7"/>
  <c r="BZ304" i="7" s="1"/>
  <c r="BZ313" i="7"/>
  <c r="BT151" i="7"/>
  <c r="V155" i="7"/>
  <c r="L329" i="7"/>
  <c r="AU329" i="7"/>
  <c r="CI155" i="7"/>
  <c r="CI104" i="7" s="1"/>
  <c r="DR155" i="7"/>
  <c r="DR104" i="7" s="1"/>
  <c r="DR102" i="7" s="1"/>
  <c r="L332" i="7"/>
  <c r="AP332" i="7"/>
  <c r="BZ324" i="7"/>
  <c r="AA342" i="7"/>
  <c r="BE342" i="7"/>
  <c r="BZ341" i="7"/>
  <c r="L352" i="7"/>
  <c r="AP352" i="7"/>
  <c r="EL57" i="7"/>
  <c r="AU235" i="7"/>
  <c r="L72" i="7"/>
  <c r="L245" i="7" s="1"/>
  <c r="BZ250" i="7"/>
  <c r="EL97" i="7"/>
  <c r="BZ262" i="7" s="1"/>
  <c r="BT109" i="7"/>
  <c r="EL108" i="7"/>
  <c r="BT17" i="7"/>
  <c r="BT13" i="7" s="1"/>
  <c r="Q72" i="7"/>
  <c r="Q245" i="7" s="1"/>
  <c r="BZ253" i="7"/>
  <c r="CN102" i="7"/>
  <c r="DM12" i="7"/>
  <c r="EL18" i="7"/>
  <c r="EL19" i="7"/>
  <c r="AK238" i="7"/>
  <c r="BO238" i="7"/>
  <c r="EB62" i="7"/>
  <c r="EB14" i="7" s="1"/>
  <c r="BT67" i="7"/>
  <c r="V72" i="7"/>
  <c r="AA248" i="7"/>
  <c r="BE248" i="7"/>
  <c r="AK155" i="7"/>
  <c r="BE329" i="7"/>
  <c r="EL183" i="7"/>
  <c r="BZ348" i="7" s="1"/>
  <c r="AF200" i="7"/>
  <c r="BJ200" i="7"/>
  <c r="DC72" i="7"/>
  <c r="DC15" i="7" s="1"/>
  <c r="EG72" i="7"/>
  <c r="EG15" i="7" s="1"/>
  <c r="EG12" i="7" s="1"/>
  <c r="Q270" i="7"/>
  <c r="AU270" i="7"/>
  <c r="AU107" i="7"/>
  <c r="CS107" i="7"/>
  <c r="CS103" i="7" s="1"/>
  <c r="CS102" i="7" s="1"/>
  <c r="DW107" i="7"/>
  <c r="DW103" i="7" s="1"/>
  <c r="DW102" i="7" s="1"/>
  <c r="V282" i="7"/>
  <c r="AZ282" i="7"/>
  <c r="CI107" i="7"/>
  <c r="CI103" i="7" s="1"/>
  <c r="DM107" i="7"/>
  <c r="DM103" i="7" s="1"/>
  <c r="AK284" i="7"/>
  <c r="BO284" i="7"/>
  <c r="AK288" i="7"/>
  <c r="BO288" i="7"/>
  <c r="AK292" i="7"/>
  <c r="BO292" i="7"/>
  <c r="L300" i="7"/>
  <c r="AP300" i="7"/>
  <c r="AA304" i="7"/>
  <c r="BE304" i="7"/>
  <c r="V308" i="7"/>
  <c r="AZ308" i="7"/>
  <c r="AK312" i="7"/>
  <c r="BO312" i="7"/>
  <c r="AA332" i="7"/>
  <c r="BE332" i="7"/>
  <c r="L340" i="7"/>
  <c r="Q167" i="7"/>
  <c r="AU167" i="7"/>
  <c r="AU340" i="7" s="1"/>
  <c r="CD167" i="7"/>
  <c r="CD105" i="7" s="1"/>
  <c r="DH167" i="7"/>
  <c r="DH105" i="7" s="1"/>
  <c r="DH102" i="7" s="1"/>
  <c r="L342" i="7"/>
  <c r="AP342" i="7"/>
  <c r="AA352" i="7"/>
  <c r="BE352" i="7"/>
  <c r="BZ349" i="7"/>
  <c r="V13" i="7"/>
  <c r="V195" i="7" s="1"/>
  <c r="G12" i="7"/>
  <c r="AA201" i="7"/>
  <c r="BE201" i="7"/>
  <c r="AK209" i="7"/>
  <c r="Q214" i="7"/>
  <c r="AU214" i="7"/>
  <c r="EL42" i="7"/>
  <c r="BZ216" i="7" s="1"/>
  <c r="BO219" i="7"/>
  <c r="V224" i="7"/>
  <c r="AZ224" i="7"/>
  <c r="AA236" i="7"/>
  <c r="BE236" i="7"/>
  <c r="L247" i="7"/>
  <c r="AP247" i="7"/>
  <c r="AK248" i="7"/>
  <c r="BO248" i="7"/>
  <c r="Q250" i="7"/>
  <c r="AU250" i="7"/>
  <c r="BZ255" i="7"/>
  <c r="BZ259" i="7"/>
  <c r="BZ263" i="7"/>
  <c r="L278" i="7"/>
  <c r="BT147" i="7"/>
  <c r="CD155" i="7"/>
  <c r="CD104" i="7" s="1"/>
  <c r="CD102" i="7" s="1"/>
  <c r="AF332" i="7"/>
  <c r="BJ332" i="7"/>
  <c r="Q336" i="7"/>
  <c r="AU336" i="7"/>
  <c r="AK344" i="7"/>
  <c r="BO344" i="7"/>
  <c r="EL169" i="7"/>
  <c r="BZ334" i="7" s="1"/>
  <c r="EB13" i="7"/>
  <c r="EB12" i="7" s="1"/>
  <c r="BJ199" i="7"/>
  <c r="Q15" i="7"/>
  <c r="Q197" i="7" s="1"/>
  <c r="DC12" i="7"/>
  <c r="AF196" i="7"/>
  <c r="BY92" i="7"/>
  <c r="CI12" i="7"/>
  <c r="EL17" i="7"/>
  <c r="BZ202" i="7"/>
  <c r="BJ196" i="7"/>
  <c r="AK245" i="7"/>
  <c r="AK15" i="7"/>
  <c r="AK197" i="7" s="1"/>
  <c r="DW12" i="7"/>
  <c r="BO199" i="7"/>
  <c r="AK328" i="7"/>
  <c r="AK104" i="7"/>
  <c r="AK277" i="7" s="1"/>
  <c r="L15" i="7"/>
  <c r="L197" i="7" s="1"/>
  <c r="L17" i="7"/>
  <c r="AP17" i="7"/>
  <c r="V200" i="7"/>
  <c r="AZ200" i="7"/>
  <c r="AF201" i="7"/>
  <c r="BJ201" i="7"/>
  <c r="L202" i="7"/>
  <c r="AP202" i="7"/>
  <c r="AA209" i="7"/>
  <c r="BE209" i="7"/>
  <c r="AA214" i="7"/>
  <c r="BE214" i="7"/>
  <c r="BZ218" i="7"/>
  <c r="V219" i="7"/>
  <c r="AZ219" i="7"/>
  <c r="AF224" i="7"/>
  <c r="BJ224" i="7"/>
  <c r="Q62" i="7"/>
  <c r="BE62" i="7"/>
  <c r="V236" i="7"/>
  <c r="V62" i="7"/>
  <c r="AZ236" i="7"/>
  <c r="AZ62" i="7"/>
  <c r="CD62" i="7"/>
  <c r="CD14" i="7" s="1"/>
  <c r="CD12" i="7" s="1"/>
  <c r="DH62" i="7"/>
  <c r="DH14" i="7" s="1"/>
  <c r="DH12" i="7" s="1"/>
  <c r="EL63" i="7"/>
  <c r="Q238" i="7"/>
  <c r="AU238" i="7"/>
  <c r="AZ72" i="7"/>
  <c r="Q246" i="7"/>
  <c r="AU246" i="7"/>
  <c r="AF247" i="7"/>
  <c r="BJ247" i="7"/>
  <c r="Q248" i="7"/>
  <c r="AU248" i="7"/>
  <c r="BY78" i="7"/>
  <c r="BZ243" i="7" s="1"/>
  <c r="BT73" i="7"/>
  <c r="BT72" i="7" s="1"/>
  <c r="BT15" i="7" s="1"/>
  <c r="EL82" i="7"/>
  <c r="L260" i="7"/>
  <c r="AP260" i="7"/>
  <c r="BT87" i="7"/>
  <c r="AF265" i="7"/>
  <c r="BJ265" i="7"/>
  <c r="EL92" i="7"/>
  <c r="V270" i="7"/>
  <c r="AZ270" i="7"/>
  <c r="BT97" i="7"/>
  <c r="BZ264" i="7"/>
  <c r="CX102" i="7"/>
  <c r="EL123" i="7"/>
  <c r="Q340" i="7"/>
  <c r="Q105" i="7"/>
  <c r="Q278" i="7" s="1"/>
  <c r="AU105" i="7"/>
  <c r="AU278" i="7" s="1"/>
  <c r="AF280" i="7"/>
  <c r="AF103" i="7"/>
  <c r="AA282" i="7"/>
  <c r="AA107" i="7"/>
  <c r="AF195" i="7"/>
  <c r="BJ195" i="7"/>
  <c r="AU15" i="7"/>
  <c r="AU197" i="7" s="1"/>
  <c r="Q17" i="7"/>
  <c r="AU17" i="7"/>
  <c r="BY20" i="7"/>
  <c r="BY27" i="7"/>
  <c r="AA62" i="7"/>
  <c r="BJ235" i="7"/>
  <c r="BE72" i="7"/>
  <c r="EL77" i="7"/>
  <c r="BT82" i="7"/>
  <c r="EL87" i="7"/>
  <c r="BZ252" i="7" s="1"/>
  <c r="BZ258" i="7"/>
  <c r="BJ277" i="7"/>
  <c r="AU280" i="7"/>
  <c r="AU103" i="7"/>
  <c r="EL67" i="7"/>
  <c r="AP276" i="7"/>
  <c r="AP102" i="7"/>
  <c r="BO281" i="7"/>
  <c r="BO107" i="7"/>
  <c r="BT108" i="7"/>
  <c r="BT123" i="7"/>
  <c r="BY124" i="7"/>
  <c r="AK13" i="7"/>
  <c r="BO13" i="7"/>
  <c r="L14" i="7"/>
  <c r="AZ199" i="7"/>
  <c r="AP204" i="7"/>
  <c r="BZ207" i="7"/>
  <c r="BO209" i="7"/>
  <c r="L224" i="7"/>
  <c r="AP224" i="7"/>
  <c r="AF235" i="7"/>
  <c r="BO62" i="7"/>
  <c r="AA238" i="7"/>
  <c r="BE238" i="7"/>
  <c r="AK240" i="7"/>
  <c r="BO240" i="7"/>
  <c r="AA72" i="7"/>
  <c r="BO72" i="7"/>
  <c r="BY83" i="7"/>
  <c r="BT92" i="7"/>
  <c r="BO278" i="7"/>
  <c r="BJ280" i="7"/>
  <c r="BJ103" i="7"/>
  <c r="V281" i="7"/>
  <c r="V107" i="7"/>
  <c r="AZ281" i="7"/>
  <c r="AZ107" i="7"/>
  <c r="BY109" i="7"/>
  <c r="BY127" i="7"/>
  <c r="BZ292" i="7" s="1"/>
  <c r="BO328" i="7"/>
  <c r="BO104" i="7"/>
  <c r="BO277" i="7" s="1"/>
  <c r="DM155" i="7"/>
  <c r="DM104" i="7" s="1"/>
  <c r="DM102" i="7" s="1"/>
  <c r="EL156" i="7"/>
  <c r="EL163" i="7"/>
  <c r="BZ328" i="7" s="1"/>
  <c r="BZ329" i="7"/>
  <c r="AA341" i="7"/>
  <c r="AA167" i="7"/>
  <c r="BE341" i="7"/>
  <c r="BE167" i="7"/>
  <c r="AK281" i="7"/>
  <c r="AK107" i="7"/>
  <c r="AU14" i="7"/>
  <c r="AU196" i="7" s="1"/>
  <c r="AA17" i="7"/>
  <c r="BE17" i="7"/>
  <c r="AK200" i="7"/>
  <c r="BO200" i="7"/>
  <c r="Q201" i="7"/>
  <c r="AU201" i="7"/>
  <c r="BY19" i="7"/>
  <c r="AA202" i="7"/>
  <c r="Q204" i="7"/>
  <c r="AU204" i="7"/>
  <c r="L209" i="7"/>
  <c r="AP209" i="7"/>
  <c r="L214" i="7"/>
  <c r="AP214" i="7"/>
  <c r="AK219" i="7"/>
  <c r="Q224" i="7"/>
  <c r="AU224" i="7"/>
  <c r="AK62" i="7"/>
  <c r="AK236" i="7"/>
  <c r="BO236" i="7"/>
  <c r="Q237" i="7"/>
  <c r="AU237" i="7"/>
  <c r="AF238" i="7"/>
  <c r="BJ238" i="7"/>
  <c r="L240" i="7"/>
  <c r="AP240" i="7"/>
  <c r="BZ235" i="7"/>
  <c r="EL65" i="7"/>
  <c r="BZ230" i="7" s="1"/>
  <c r="AF246" i="7"/>
  <c r="AF72" i="7"/>
  <c r="BJ246" i="7"/>
  <c r="BJ72" i="7"/>
  <c r="AU247" i="7"/>
  <c r="BZ245" i="7"/>
  <c r="AA260" i="7"/>
  <c r="Q265" i="7"/>
  <c r="AU265" i="7"/>
  <c r="AK270" i="7"/>
  <c r="BO270" i="7"/>
  <c r="BZ265" i="7"/>
  <c r="EB102" i="7"/>
  <c r="EL109" i="7"/>
  <c r="BZ290" i="7"/>
  <c r="BZ244" i="7"/>
  <c r="EL74" i="7"/>
  <c r="BZ239" i="7" s="1"/>
  <c r="BE282" i="7"/>
  <c r="BE107" i="7"/>
  <c r="BT156" i="7"/>
  <c r="BT155" i="7" s="1"/>
  <c r="BT104" i="7" s="1"/>
  <c r="BT159" i="7"/>
  <c r="AF199" i="7"/>
  <c r="AP62" i="7"/>
  <c r="V237" i="7"/>
  <c r="AZ237" i="7"/>
  <c r="BY69" i="7"/>
  <c r="BY64" i="7" s="1"/>
  <c r="BT64" i="7"/>
  <c r="BT62" i="7" s="1"/>
  <c r="BT14" i="7" s="1"/>
  <c r="AP72" i="7"/>
  <c r="AK246" i="7"/>
  <c r="BO246" i="7"/>
  <c r="BO255" i="7"/>
  <c r="Q107" i="7"/>
  <c r="EL151" i="7"/>
  <c r="BZ316" i="7" s="1"/>
  <c r="BZ317" i="7"/>
  <c r="Q329" i="7"/>
  <c r="Q155" i="7"/>
  <c r="AZ329" i="7"/>
  <c r="AZ155" i="7"/>
  <c r="AF204" i="7"/>
  <c r="BJ204" i="7"/>
  <c r="L219" i="7"/>
  <c r="AP219" i="7"/>
  <c r="AK224" i="7"/>
  <c r="BO224" i="7"/>
  <c r="AF236" i="7"/>
  <c r="BJ236" i="7"/>
  <c r="L237" i="7"/>
  <c r="AP237" i="7"/>
  <c r="V238" i="7"/>
  <c r="AZ238" i="7"/>
  <c r="AA240" i="7"/>
  <c r="BE240" i="7"/>
  <c r="L246" i="7"/>
  <c r="AP246" i="7"/>
  <c r="V247" i="7"/>
  <c r="AZ247" i="7"/>
  <c r="AF248" i="7"/>
  <c r="BJ248" i="7"/>
  <c r="AK250" i="7"/>
  <c r="BO250" i="7"/>
  <c r="L255" i="7"/>
  <c r="AP255" i="7"/>
  <c r="Q260" i="7"/>
  <c r="AU260" i="7"/>
  <c r="V265" i="7"/>
  <c r="AZ265" i="7"/>
  <c r="AA270" i="7"/>
  <c r="BE270" i="7"/>
  <c r="AA281" i="7"/>
  <c r="BE281" i="7"/>
  <c r="AF282" i="7"/>
  <c r="BJ282" i="7"/>
  <c r="AF284" i="7"/>
  <c r="BJ284" i="7"/>
  <c r="AF288" i="7"/>
  <c r="BJ288" i="7"/>
  <c r="BJ292" i="7"/>
  <c r="AK296" i="7"/>
  <c r="BO296" i="7"/>
  <c r="AF300" i="7"/>
  <c r="BJ300" i="7"/>
  <c r="V304" i="7"/>
  <c r="AZ304" i="7"/>
  <c r="EL131" i="7"/>
  <c r="BZ296" i="7" s="1"/>
  <c r="AF308" i="7"/>
  <c r="BJ308" i="7"/>
  <c r="L312" i="7"/>
  <c r="AP312" i="7"/>
  <c r="V316" i="7"/>
  <c r="AZ316" i="7"/>
  <c r="EL143" i="7"/>
  <c r="BZ308" i="7" s="1"/>
  <c r="AF320" i="7"/>
  <c r="BJ320" i="7"/>
  <c r="AK324" i="7"/>
  <c r="BO324" i="7"/>
  <c r="L155" i="7"/>
  <c r="AP328" i="7"/>
  <c r="AK332" i="7"/>
  <c r="BO332" i="7"/>
  <c r="L336" i="7"/>
  <c r="AP336" i="7"/>
  <c r="AF341" i="7"/>
  <c r="BJ341" i="7"/>
  <c r="Q342" i="7"/>
  <c r="AU342" i="7"/>
  <c r="AA344" i="7"/>
  <c r="BE344" i="7"/>
  <c r="AF348" i="7"/>
  <c r="BJ348" i="7"/>
  <c r="AF352" i="7"/>
  <c r="AF356" i="7"/>
  <c r="BJ356" i="7"/>
  <c r="AP277" i="7"/>
  <c r="V278" i="7"/>
  <c r="AZ278" i="7"/>
  <c r="AK320" i="7"/>
  <c r="BO320" i="7"/>
  <c r="L324" i="7"/>
  <c r="AP324" i="7"/>
  <c r="AU155" i="7"/>
  <c r="V340" i="7"/>
  <c r="AZ340" i="7"/>
  <c r="AK341" i="7"/>
  <c r="BO341" i="7"/>
  <c r="V342" i="7"/>
  <c r="AZ342" i="7"/>
  <c r="AF344" i="7"/>
  <c r="BJ344" i="7"/>
  <c r="V250" i="7"/>
  <c r="AZ250" i="7"/>
  <c r="AA255" i="7"/>
  <c r="BE255" i="7"/>
  <c r="AF260" i="7"/>
  <c r="BJ260" i="7"/>
  <c r="AK265" i="7"/>
  <c r="BO265" i="7"/>
  <c r="L270" i="7"/>
  <c r="AP270" i="7"/>
  <c r="AF278" i="7"/>
  <c r="BJ278" i="7"/>
  <c r="L281" i="7"/>
  <c r="AP281" i="7"/>
  <c r="Q282" i="7"/>
  <c r="AU282" i="7"/>
  <c r="Q284" i="7"/>
  <c r="AU284" i="7"/>
  <c r="Q288" i="7"/>
  <c r="AU288" i="7"/>
  <c r="Q292" i="7"/>
  <c r="AU292" i="7"/>
  <c r="V296" i="7"/>
  <c r="AZ296" i="7"/>
  <c r="Q300" i="7"/>
  <c r="AU300" i="7"/>
  <c r="BZ293" i="7"/>
  <c r="AK304" i="7"/>
  <c r="BO304" i="7"/>
  <c r="Q308" i="7"/>
  <c r="AU308" i="7"/>
  <c r="AA312" i="7"/>
  <c r="BE312" i="7"/>
  <c r="AK316" i="7"/>
  <c r="BO316" i="7"/>
  <c r="Q320" i="7"/>
  <c r="AU320" i="7"/>
  <c r="V324" i="7"/>
  <c r="AZ324" i="7"/>
  <c r="AA155" i="7"/>
  <c r="BE155" i="7"/>
  <c r="V332" i="7"/>
  <c r="AZ332" i="7"/>
  <c r="AA336" i="7"/>
  <c r="BE336" i="7"/>
  <c r="AF340" i="7"/>
  <c r="BJ340" i="7"/>
  <c r="Q341" i="7"/>
  <c r="AU341" i="7"/>
  <c r="EL168" i="7"/>
  <c r="AF342" i="7"/>
  <c r="BJ342" i="7"/>
  <c r="L344" i="7"/>
  <c r="AP344" i="7"/>
  <c r="Q348" i="7"/>
  <c r="AU348" i="7"/>
  <c r="Q352" i="7"/>
  <c r="AU352" i="7"/>
  <c r="Q356" i="7"/>
  <c r="AU356" i="7"/>
  <c r="V320" i="7"/>
  <c r="AZ320" i="7"/>
  <c r="AA324" i="7"/>
  <c r="BE324" i="7"/>
  <c r="BJ328" i="7"/>
  <c r="AK340" i="7"/>
  <c r="BO340" i="7"/>
  <c r="V341" i="7"/>
  <c r="AZ341" i="7"/>
  <c r="AK342" i="7"/>
  <c r="BO342" i="7"/>
  <c r="Q344" i="7"/>
  <c r="AU344" i="7"/>
  <c r="CN12" i="6"/>
  <c r="EG12" i="6"/>
  <c r="V341" i="6"/>
  <c r="V16" i="6"/>
  <c r="BJ235" i="6"/>
  <c r="G12" i="6"/>
  <c r="BE234" i="6"/>
  <c r="AP24" i="6"/>
  <c r="AF259" i="6"/>
  <c r="Q264" i="6"/>
  <c r="AU264" i="6"/>
  <c r="BY46" i="6"/>
  <c r="BY58" i="6"/>
  <c r="BT60" i="6"/>
  <c r="CS12" i="6"/>
  <c r="AF270" i="6"/>
  <c r="BJ270" i="6"/>
  <c r="DW97" i="6"/>
  <c r="DW14" i="6" s="1"/>
  <c r="DW12" i="6" s="1"/>
  <c r="EL107" i="6"/>
  <c r="BX279" i="6" s="1"/>
  <c r="BX281" i="6"/>
  <c r="AK112" i="6"/>
  <c r="EL121" i="6"/>
  <c r="BX306" i="6"/>
  <c r="BX314" i="6"/>
  <c r="BX335" i="6"/>
  <c r="AZ341" i="6"/>
  <c r="Q343" i="6"/>
  <c r="AU343" i="6"/>
  <c r="EL192" i="6"/>
  <c r="BX343" i="6" s="1"/>
  <c r="AF344" i="6"/>
  <c r="BJ344" i="6"/>
  <c r="AK346" i="6"/>
  <c r="BO346" i="6"/>
  <c r="DC12" i="6"/>
  <c r="AA234" i="6"/>
  <c r="BO15" i="6"/>
  <c r="Q235" i="6"/>
  <c r="L249" i="6"/>
  <c r="EL25" i="6"/>
  <c r="EL76" i="6"/>
  <c r="CI97" i="6"/>
  <c r="CI14" i="6" s="1"/>
  <c r="DM97" i="6"/>
  <c r="DM14" i="6" s="1"/>
  <c r="L290" i="6"/>
  <c r="AP290" i="6"/>
  <c r="Q341" i="6"/>
  <c r="BX364" i="6"/>
  <c r="DR12" i="6"/>
  <c r="L19" i="6"/>
  <c r="Q249" i="6"/>
  <c r="BX265" i="6"/>
  <c r="BT64" i="6"/>
  <c r="EL102" i="6"/>
  <c r="BX274" i="6" s="1"/>
  <c r="AZ284" i="6"/>
  <c r="V285" i="6"/>
  <c r="AZ285" i="6"/>
  <c r="L286" i="6"/>
  <c r="AP286" i="6"/>
  <c r="EL127" i="6"/>
  <c r="AF287" i="6"/>
  <c r="BJ287" i="6"/>
  <c r="EL139" i="6"/>
  <c r="V302" i="6"/>
  <c r="AZ302" i="6"/>
  <c r="EL151" i="6"/>
  <c r="L305" i="6"/>
  <c r="AP305" i="6"/>
  <c r="AK311" i="6"/>
  <c r="BO311" i="6"/>
  <c r="AK323" i="6"/>
  <c r="BO323" i="6"/>
  <c r="AK332" i="6"/>
  <c r="BO332" i="6"/>
  <c r="Q351" i="6"/>
  <c r="AU351" i="6"/>
  <c r="BT352" i="6"/>
  <c r="BX369" i="6"/>
  <c r="BX373" i="6"/>
  <c r="AF235" i="6"/>
  <c r="Q238" i="6"/>
  <c r="BE24" i="6"/>
  <c r="BE249" i="6" s="1"/>
  <c r="BT25" i="6"/>
  <c r="EL26" i="6"/>
  <c r="Q259" i="6"/>
  <c r="AU259" i="6"/>
  <c r="AF264" i="6"/>
  <c r="BJ264" i="6"/>
  <c r="BT267" i="6"/>
  <c r="BT52" i="6"/>
  <c r="CD12" i="6"/>
  <c r="DH97" i="6"/>
  <c r="DH14" i="6" s="1"/>
  <c r="DH12" i="6" s="1"/>
  <c r="AK271" i="6"/>
  <c r="BO271" i="6"/>
  <c r="Q272" i="6"/>
  <c r="AU272" i="6"/>
  <c r="AF279" i="6"/>
  <c r="BJ279" i="6"/>
  <c r="Q286" i="6"/>
  <c r="AU286" i="6"/>
  <c r="Q296" i="6"/>
  <c r="AU296" i="6"/>
  <c r="Q305" i="6"/>
  <c r="AU305" i="6"/>
  <c r="L308" i="6"/>
  <c r="AP308" i="6"/>
  <c r="AK314" i="6"/>
  <c r="BO314" i="6"/>
  <c r="BX317" i="6"/>
  <c r="V320" i="6"/>
  <c r="AZ320" i="6"/>
  <c r="EL169" i="6"/>
  <c r="L329" i="6"/>
  <c r="AP329" i="6"/>
  <c r="BO341" i="6"/>
  <c r="EL191" i="6"/>
  <c r="BX342" i="6" s="1"/>
  <c r="EL205" i="6"/>
  <c r="BX356" i="6" s="1"/>
  <c r="AU234" i="6"/>
  <c r="AA24" i="6"/>
  <c r="AA249" i="6" s="1"/>
  <c r="BJ24" i="6"/>
  <c r="BE19" i="6"/>
  <c r="CI19" i="6"/>
  <c r="CI18" i="6" s="1"/>
  <c r="CI13" i="6" s="1"/>
  <c r="DM19" i="6"/>
  <c r="DM18" i="6" s="1"/>
  <c r="DM13" i="6" s="1"/>
  <c r="V270" i="6"/>
  <c r="AZ270" i="6"/>
  <c r="BT271" i="6"/>
  <c r="L287" i="6"/>
  <c r="AP287" i="6"/>
  <c r="BT287" i="6"/>
  <c r="AA290" i="6"/>
  <c r="BE290" i="6"/>
  <c r="BT294" i="6"/>
  <c r="V296" i="6"/>
  <c r="AZ296" i="6"/>
  <c r="EL142" i="6"/>
  <c r="BX296" i="6" s="1"/>
  <c r="BT312" i="6"/>
  <c r="L314" i="6"/>
  <c r="AP314" i="6"/>
  <c r="BT314" i="6"/>
  <c r="AF317" i="6"/>
  <c r="BJ317" i="6"/>
  <c r="BX318" i="6"/>
  <c r="AA320" i="6"/>
  <c r="BE320" i="6"/>
  <c r="EL172" i="6"/>
  <c r="L326" i="6"/>
  <c r="AP326" i="6"/>
  <c r="EL181" i="6"/>
  <c r="BX332" i="6" s="1"/>
  <c r="AK335" i="6"/>
  <c r="BO335" i="6"/>
  <c r="AK190" i="6"/>
  <c r="AK341" i="6" s="1"/>
  <c r="V342" i="6"/>
  <c r="AZ342" i="6"/>
  <c r="AK343" i="6"/>
  <c r="BO343" i="6"/>
  <c r="V344" i="6"/>
  <c r="AZ344" i="6"/>
  <c r="AA346" i="6"/>
  <c r="BE346" i="6"/>
  <c r="V356" i="6"/>
  <c r="AZ356" i="6"/>
  <c r="L361" i="6"/>
  <c r="AP361" i="6"/>
  <c r="AF366" i="6"/>
  <c r="BJ366" i="6"/>
  <c r="BY48" i="6"/>
  <c r="BT112" i="6"/>
  <c r="EL24" i="6"/>
  <c r="BT250" i="6"/>
  <c r="BE238" i="6"/>
  <c r="BE18" i="6"/>
  <c r="CI12" i="6"/>
  <c r="DM12" i="6"/>
  <c r="AK232" i="6"/>
  <c r="BO232" i="6"/>
  <c r="BO234" i="6"/>
  <c r="AK16" i="6"/>
  <c r="AK235" i="6" s="1"/>
  <c r="BO16" i="6"/>
  <c r="BO235" i="6" s="1"/>
  <c r="AK237" i="6"/>
  <c r="BO237" i="6"/>
  <c r="AK238" i="6"/>
  <c r="BO238" i="6"/>
  <c r="BT244" i="6"/>
  <c r="BX245" i="6"/>
  <c r="AK249" i="6"/>
  <c r="BO249" i="6"/>
  <c r="AK250" i="6"/>
  <c r="BO250" i="6"/>
  <c r="AK252" i="6"/>
  <c r="BO252" i="6"/>
  <c r="BT28" i="6"/>
  <c r="AA254" i="6"/>
  <c r="BE254" i="6"/>
  <c r="BX255" i="6"/>
  <c r="V259" i="6"/>
  <c r="AZ259" i="6"/>
  <c r="EL36" i="6"/>
  <c r="BT259" i="6" s="1"/>
  <c r="BX260" i="6"/>
  <c r="V264" i="6"/>
  <c r="AZ264" i="6"/>
  <c r="EL40" i="6"/>
  <c r="BX264" i="6" s="1"/>
  <c r="BT48" i="6"/>
  <c r="EL68" i="6"/>
  <c r="AF97" i="6"/>
  <c r="BO97" i="6"/>
  <c r="EL97" i="6"/>
  <c r="AA270" i="6"/>
  <c r="BE270" i="6"/>
  <c r="BX270" i="6"/>
  <c r="AF271" i="6"/>
  <c r="BJ271" i="6"/>
  <c r="L272" i="6"/>
  <c r="AP272" i="6"/>
  <c r="BT100" i="6"/>
  <c r="BT272" i="6" s="1"/>
  <c r="AA284" i="6"/>
  <c r="BE284" i="6"/>
  <c r="AF285" i="6"/>
  <c r="BJ285" i="6"/>
  <c r="V290" i="6"/>
  <c r="AZ290" i="6"/>
  <c r="EL136" i="6"/>
  <c r="BT290" i="6" s="1"/>
  <c r="L299" i="6"/>
  <c r="AK299" i="6"/>
  <c r="BO299" i="6"/>
  <c r="AF302" i="6"/>
  <c r="BJ302" i="6"/>
  <c r="BT303" i="6"/>
  <c r="V305" i="6"/>
  <c r="AZ305" i="6"/>
  <c r="V311" i="6"/>
  <c r="AZ311" i="6"/>
  <c r="EL160" i="6"/>
  <c r="AF314" i="6"/>
  <c r="BJ314" i="6"/>
  <c r="BT315" i="6"/>
  <c r="V317" i="6"/>
  <c r="AZ317" i="6"/>
  <c r="BT324" i="6"/>
  <c r="BT172" i="6"/>
  <c r="BT323" i="6" s="1"/>
  <c r="V335" i="6"/>
  <c r="AZ335" i="6"/>
  <c r="BX359" i="6"/>
  <c r="BX374" i="6"/>
  <c r="EL220" i="6"/>
  <c r="BX371" i="6" s="1"/>
  <c r="BJ233" i="6"/>
  <c r="BT274" i="6"/>
  <c r="L235" i="6"/>
  <c r="AP235" i="6"/>
  <c r="BT26" i="6"/>
  <c r="BT252" i="6" s="1"/>
  <c r="AK97" i="6"/>
  <c r="BT280" i="6"/>
  <c r="AF284" i="6"/>
  <c r="BJ284" i="6"/>
  <c r="BT115" i="6"/>
  <c r="BT286" i="6" s="1"/>
  <c r="EL130" i="6"/>
  <c r="BT139" i="6"/>
  <c r="EL148" i="6"/>
  <c r="EL178" i="6"/>
  <c r="BT336" i="6"/>
  <c r="BT184" i="6"/>
  <c r="BT335" i="6" s="1"/>
  <c r="AU190" i="6"/>
  <c r="EL210" i="6"/>
  <c r="BX361" i="6" s="1"/>
  <c r="BX362" i="6"/>
  <c r="BX368" i="6"/>
  <c r="BJ234" i="6"/>
  <c r="AF24" i="6"/>
  <c r="BT329" i="6"/>
  <c r="Q232" i="6"/>
  <c r="AU232" i="6"/>
  <c r="AU233" i="6"/>
  <c r="Q237" i="6"/>
  <c r="AU237" i="6"/>
  <c r="AU238" i="6"/>
  <c r="EL28" i="6"/>
  <c r="BT255" i="6"/>
  <c r="BT257" i="6"/>
  <c r="BJ259" i="6"/>
  <c r="BT262" i="6"/>
  <c r="EL48" i="6"/>
  <c r="AU269" i="6"/>
  <c r="V272" i="6"/>
  <c r="AZ272" i="6"/>
  <c r="AK279" i="6"/>
  <c r="BO279" i="6"/>
  <c r="AF290" i="6"/>
  <c r="BJ290" i="6"/>
  <c r="L302" i="6"/>
  <c r="AP302" i="6"/>
  <c r="BT302" i="6"/>
  <c r="EL175" i="6"/>
  <c r="BX326" i="6" s="1"/>
  <c r="BT354" i="6"/>
  <c r="BT193" i="6"/>
  <c r="BT344" i="6" s="1"/>
  <c r="BT363" i="6"/>
  <c r="BT210" i="6"/>
  <c r="BT361" i="6" s="1"/>
  <c r="AF234" i="6"/>
  <c r="BJ269" i="6"/>
  <c r="V232" i="6"/>
  <c r="AZ232" i="6"/>
  <c r="V15" i="6"/>
  <c r="V234" i="6" s="1"/>
  <c r="AZ15" i="6"/>
  <c r="AZ234" i="6" s="1"/>
  <c r="V235" i="6"/>
  <c r="AZ235" i="6"/>
  <c r="V237" i="6"/>
  <c r="AZ237" i="6"/>
  <c r="V238" i="6"/>
  <c r="AZ238" i="6"/>
  <c r="V249" i="6"/>
  <c r="AZ249" i="6"/>
  <c r="V250" i="6"/>
  <c r="AZ250" i="6"/>
  <c r="V252" i="6"/>
  <c r="AZ252" i="6"/>
  <c r="L254" i="6"/>
  <c r="AP254" i="6"/>
  <c r="BT32" i="6"/>
  <c r="BT254" i="6" s="1"/>
  <c r="BY33" i="6"/>
  <c r="BY34" i="6"/>
  <c r="AK259" i="6"/>
  <c r="BO259" i="6"/>
  <c r="BT260" i="6"/>
  <c r="BY38" i="6"/>
  <c r="AK264" i="6"/>
  <c r="BO264" i="6"/>
  <c r="BT265" i="6"/>
  <c r="BX267" i="6"/>
  <c r="EL56" i="6"/>
  <c r="BY60" i="6"/>
  <c r="Q97" i="6"/>
  <c r="AZ97" i="6"/>
  <c r="L270" i="6"/>
  <c r="L97" i="6"/>
  <c r="AP270" i="6"/>
  <c r="AP97" i="6"/>
  <c r="BT98" i="6"/>
  <c r="CX97" i="6"/>
  <c r="CX14" i="6" s="1"/>
  <c r="CX12" i="6" s="1"/>
  <c r="EB97" i="6"/>
  <c r="EB14" i="6" s="1"/>
  <c r="EB12" i="6" s="1"/>
  <c r="Q271" i="6"/>
  <c r="AU271" i="6"/>
  <c r="AF274" i="6"/>
  <c r="BJ274" i="6"/>
  <c r="BT275" i="6"/>
  <c r="BX276" i="6"/>
  <c r="L279" i="6"/>
  <c r="AP279" i="6"/>
  <c r="BT107" i="6"/>
  <c r="BT279" i="6" s="1"/>
  <c r="BT282" i="6"/>
  <c r="L112" i="6"/>
  <c r="AP112" i="6"/>
  <c r="V286" i="6"/>
  <c r="AZ286" i="6"/>
  <c r="V287" i="6"/>
  <c r="AZ287" i="6"/>
  <c r="BX287" i="6"/>
  <c r="V293" i="6"/>
  <c r="AZ293" i="6"/>
  <c r="L296" i="6"/>
  <c r="AP296" i="6"/>
  <c r="V308" i="6"/>
  <c r="AZ308" i="6"/>
  <c r="EL157" i="6"/>
  <c r="BT308" i="6" s="1"/>
  <c r="BX327" i="6"/>
  <c r="V332" i="6"/>
  <c r="AZ332" i="6"/>
  <c r="AF338" i="6"/>
  <c r="BJ338" i="6"/>
  <c r="EL187" i="6"/>
  <c r="EL195" i="6"/>
  <c r="BX346" i="6" s="1"/>
  <c r="BX347" i="6"/>
  <c r="AA14" i="6"/>
  <c r="AA233" i="6" s="1"/>
  <c r="BE235" i="6"/>
  <c r="BT245" i="6"/>
  <c r="BT40" i="6"/>
  <c r="EL64" i="6"/>
  <c r="V97" i="6"/>
  <c r="BE97" i="6"/>
  <c r="EL113" i="6"/>
  <c r="BT285" i="6" s="1"/>
  <c r="BX299" i="6"/>
  <c r="BT305" i="6"/>
  <c r="BT160" i="6"/>
  <c r="BT311" i="6" s="1"/>
  <c r="BT317" i="6"/>
  <c r="BT326" i="6"/>
  <c r="BT333" i="6"/>
  <c r="BT181" i="6"/>
  <c r="BT332" i="6" s="1"/>
  <c r="AA342" i="6"/>
  <c r="AA190" i="6"/>
  <c r="BT348" i="6"/>
  <c r="BT192" i="6"/>
  <c r="BT195" i="6"/>
  <c r="BT372" i="6"/>
  <c r="BT220" i="6"/>
  <c r="BT191" i="6"/>
  <c r="AF320" i="6"/>
  <c r="BJ320" i="6"/>
  <c r="L323" i="6"/>
  <c r="AP323" i="6"/>
  <c r="V326" i="6"/>
  <c r="AZ326" i="6"/>
  <c r="AF329" i="6"/>
  <c r="BJ329" i="6"/>
  <c r="L332" i="6"/>
  <c r="AP332" i="6"/>
  <c r="L335" i="6"/>
  <c r="AP335" i="6"/>
  <c r="V338" i="6"/>
  <c r="AZ338" i="6"/>
  <c r="BE341" i="6"/>
  <c r="BT357" i="6"/>
  <c r="BT205" i="6"/>
  <c r="BT356" i="6" s="1"/>
  <c r="Q270" i="6"/>
  <c r="AU270" i="6"/>
  <c r="V271" i="6"/>
  <c r="AZ271" i="6"/>
  <c r="AA272" i="6"/>
  <c r="BE272" i="6"/>
  <c r="AA274" i="6"/>
  <c r="BE274" i="6"/>
  <c r="BT276" i="6"/>
  <c r="AA279" i="6"/>
  <c r="BE279" i="6"/>
  <c r="BT281" i="6"/>
  <c r="Q284" i="6"/>
  <c r="AU284" i="6"/>
  <c r="Q285" i="6"/>
  <c r="AU285" i="6"/>
  <c r="AA287" i="6"/>
  <c r="BE287" i="6"/>
  <c r="AK290" i="6"/>
  <c r="BO290" i="6"/>
  <c r="BT291" i="6"/>
  <c r="Q293" i="6"/>
  <c r="AU293" i="6"/>
  <c r="AA296" i="6"/>
  <c r="BE296" i="6"/>
  <c r="AF299" i="6"/>
  <c r="BJ299" i="6"/>
  <c r="Q302" i="6"/>
  <c r="AU302" i="6"/>
  <c r="AA305" i="6"/>
  <c r="BE305" i="6"/>
  <c r="AK308" i="6"/>
  <c r="BO308" i="6"/>
  <c r="BT309" i="6"/>
  <c r="Q311" i="6"/>
  <c r="AU311" i="6"/>
  <c r="Q314" i="6"/>
  <c r="AU314" i="6"/>
  <c r="AA317" i="6"/>
  <c r="BE317" i="6"/>
  <c r="AK320" i="6"/>
  <c r="BO320" i="6"/>
  <c r="BT321" i="6"/>
  <c r="Q323" i="6"/>
  <c r="AU323" i="6"/>
  <c r="AA326" i="6"/>
  <c r="BE326" i="6"/>
  <c r="AK329" i="6"/>
  <c r="BO329" i="6"/>
  <c r="BT330" i="6"/>
  <c r="Q332" i="6"/>
  <c r="AU332" i="6"/>
  <c r="Q335" i="6"/>
  <c r="AU335" i="6"/>
  <c r="AA338" i="6"/>
  <c r="BE338" i="6"/>
  <c r="AF341" i="6"/>
  <c r="BJ341" i="6"/>
  <c r="L342" i="6"/>
  <c r="AP342" i="6"/>
  <c r="AA285" i="6"/>
  <c r="BE285" i="6"/>
  <c r="AA286" i="6"/>
  <c r="BE286" i="6"/>
  <c r="AK287" i="6"/>
  <c r="BO287" i="6"/>
  <c r="BT288" i="6"/>
  <c r="Q290" i="6"/>
  <c r="AU290" i="6"/>
  <c r="AA293" i="6"/>
  <c r="BE293" i="6"/>
  <c r="AK296" i="6"/>
  <c r="BO296" i="6"/>
  <c r="BT297" i="6"/>
  <c r="M299" i="6"/>
  <c r="AP299" i="6"/>
  <c r="BT299" i="6"/>
  <c r="BT300" i="6"/>
  <c r="AA302" i="6"/>
  <c r="BE302" i="6"/>
  <c r="AK305" i="6"/>
  <c r="BO305" i="6"/>
  <c r="BT306" i="6"/>
  <c r="Q308" i="6"/>
  <c r="AU308" i="6"/>
  <c r="AA311" i="6"/>
  <c r="BE311" i="6"/>
  <c r="AA314" i="6"/>
  <c r="BE314" i="6"/>
  <c r="AK317" i="6"/>
  <c r="BO317" i="6"/>
  <c r="BT318" i="6"/>
  <c r="Q320" i="6"/>
  <c r="AU320" i="6"/>
  <c r="AA323" i="6"/>
  <c r="BE323" i="6"/>
  <c r="AK326" i="6"/>
  <c r="BO326" i="6"/>
  <c r="BT327" i="6"/>
  <c r="Q329" i="6"/>
  <c r="AU329" i="6"/>
  <c r="AA332" i="6"/>
  <c r="BE332" i="6"/>
  <c r="AA335" i="6"/>
  <c r="BE335" i="6"/>
  <c r="AK338" i="6"/>
  <c r="BO338" i="6"/>
  <c r="BT339" i="6"/>
  <c r="L341" i="6"/>
  <c r="AP341" i="6"/>
  <c r="BX353" i="6"/>
  <c r="EL200" i="6"/>
  <c r="BX351" i="6" s="1"/>
  <c r="L343" i="6"/>
  <c r="AP343" i="6"/>
  <c r="L344" i="6"/>
  <c r="AP344" i="6"/>
  <c r="AF346" i="6"/>
  <c r="BJ346" i="6"/>
  <c r="V351" i="6"/>
  <c r="AZ351" i="6"/>
  <c r="L356" i="6"/>
  <c r="AP356" i="6"/>
  <c r="AF361" i="6"/>
  <c r="BJ361" i="6"/>
  <c r="V366" i="6"/>
  <c r="AZ366" i="6"/>
  <c r="EL215" i="6"/>
  <c r="BX366" i="6" s="1"/>
  <c r="L371" i="6"/>
  <c r="AP371" i="6"/>
  <c r="BT347" i="6"/>
  <c r="AA351" i="6"/>
  <c r="BE351" i="6"/>
  <c r="BT353" i="6"/>
  <c r="BT359" i="6"/>
  <c r="BT362" i="6"/>
  <c r="BT368" i="6"/>
  <c r="BT374" i="6"/>
  <c r="BE342" i="6"/>
  <c r="AA343" i="6"/>
  <c r="BE343" i="6"/>
  <c r="AA344" i="6"/>
  <c r="BE344" i="6"/>
  <c r="Q346" i="6"/>
  <c r="AU346" i="6"/>
  <c r="AK351" i="6"/>
  <c r="BO351" i="6"/>
  <c r="AA356" i="6"/>
  <c r="BE356" i="6"/>
  <c r="Q361" i="6"/>
  <c r="AU361" i="6"/>
  <c r="AK366" i="6"/>
  <c r="BO366" i="6"/>
  <c r="AA371" i="6"/>
  <c r="BE371" i="6"/>
  <c r="AF342" i="6"/>
  <c r="BJ342" i="6"/>
  <c r="BT200" i="6"/>
  <c r="BT351" i="6" s="1"/>
  <c r="V361" i="6"/>
  <c r="AZ361" i="6"/>
  <c r="BT215" i="6"/>
  <c r="L414" i="5"/>
  <c r="AP414" i="5"/>
  <c r="BZ423" i="5"/>
  <c r="BT33" i="5"/>
  <c r="CA429" i="5"/>
  <c r="G432" i="5"/>
  <c r="AK432" i="5"/>
  <c r="BO432" i="5"/>
  <c r="CA440" i="5"/>
  <c r="BT442" i="5"/>
  <c r="BT447" i="5"/>
  <c r="AF450" i="5"/>
  <c r="BJ450" i="5"/>
  <c r="AK455" i="5"/>
  <c r="BO455" i="5"/>
  <c r="V466" i="5"/>
  <c r="EL81" i="5"/>
  <c r="CA472" i="5" s="1"/>
  <c r="AA477" i="5"/>
  <c r="BE477" i="5"/>
  <c r="BE483" i="5"/>
  <c r="CA490" i="5"/>
  <c r="AP493" i="5"/>
  <c r="BE498" i="5"/>
  <c r="BZ511" i="5"/>
  <c r="BT516" i="5"/>
  <c r="AP530" i="5"/>
  <c r="BZ532" i="5"/>
  <c r="Q536" i="5"/>
  <c r="AU536" i="5"/>
  <c r="EL134" i="5"/>
  <c r="BT538" i="5"/>
  <c r="CA539" i="5"/>
  <c r="BZ638" i="5"/>
  <c r="EL217" i="5"/>
  <c r="CA638" i="5"/>
  <c r="EL288" i="5"/>
  <c r="BZ458" i="5"/>
  <c r="BJ460" i="5"/>
  <c r="BZ478" i="5"/>
  <c r="EL119" i="5"/>
  <c r="CA508" i="5" s="1"/>
  <c r="BZ600" i="5"/>
  <c r="CA655" i="5"/>
  <c r="BZ655" i="5"/>
  <c r="EL298" i="5"/>
  <c r="BT682" i="5"/>
  <c r="BT324" i="5"/>
  <c r="AP17" i="5"/>
  <c r="CN17" i="5"/>
  <c r="CN13" i="5" s="1"/>
  <c r="BZ428" i="5"/>
  <c r="BT436" i="5"/>
  <c r="L450" i="5"/>
  <c r="AP450" i="5"/>
  <c r="G455" i="5"/>
  <c r="BJ466" i="5"/>
  <c r="BT87" i="5"/>
  <c r="G488" i="5"/>
  <c r="BT496" i="5"/>
  <c r="BO498" i="5"/>
  <c r="AA513" i="5"/>
  <c r="BT537" i="5"/>
  <c r="AK541" i="5"/>
  <c r="G546" i="5"/>
  <c r="CA600" i="5"/>
  <c r="BZ634" i="5"/>
  <c r="AK676" i="5"/>
  <c r="AK318" i="5"/>
  <c r="AK15" i="5" s="1"/>
  <c r="AK408" i="5" s="1"/>
  <c r="BT713" i="5"/>
  <c r="BZ549" i="5"/>
  <c r="CA649" i="5"/>
  <c r="BT691" i="5"/>
  <c r="BT333" i="5"/>
  <c r="BT690" i="5" s="1"/>
  <c r="AU17" i="5"/>
  <c r="AU13" i="5" s="1"/>
  <c r="DR17" i="5"/>
  <c r="DR13" i="5" s="1"/>
  <c r="AA414" i="5"/>
  <c r="BE414" i="5"/>
  <c r="Q415" i="5"/>
  <c r="AU415" i="5"/>
  <c r="EL21" i="5"/>
  <c r="CA415" i="5" s="1"/>
  <c r="AF417" i="5"/>
  <c r="BJ417" i="5"/>
  <c r="V432" i="5"/>
  <c r="AZ432" i="5"/>
  <c r="Q450" i="5"/>
  <c r="AU450" i="5"/>
  <c r="BT451" i="5"/>
  <c r="BT20" i="5"/>
  <c r="AA472" i="5"/>
  <c r="BE472" i="5"/>
  <c r="EL87" i="5"/>
  <c r="BE530" i="5"/>
  <c r="AF536" i="5"/>
  <c r="BJ536" i="5"/>
  <c r="DR181" i="5"/>
  <c r="DR14" i="5" s="1"/>
  <c r="BZ673" i="5"/>
  <c r="CA673" i="5"/>
  <c r="V415" i="5"/>
  <c r="AZ415" i="5"/>
  <c r="L420" i="5"/>
  <c r="AP420" i="5"/>
  <c r="AK438" i="5"/>
  <c r="BT458" i="5"/>
  <c r="AF472" i="5"/>
  <c r="BJ472" i="5"/>
  <c r="Q477" i="5"/>
  <c r="AU477" i="5"/>
  <c r="V488" i="5"/>
  <c r="AF508" i="5"/>
  <c r="BJ508" i="5"/>
  <c r="BT532" i="5"/>
  <c r="G536" i="5"/>
  <c r="AK536" i="5"/>
  <c r="BO536" i="5"/>
  <c r="CA618" i="5"/>
  <c r="BZ618" i="5"/>
  <c r="BT700" i="5"/>
  <c r="BT342" i="5"/>
  <c r="L706" i="5"/>
  <c r="L348" i="5"/>
  <c r="L319" i="5"/>
  <c r="L318" i="5" s="1"/>
  <c r="AP706" i="5"/>
  <c r="AP348" i="5"/>
  <c r="AP319" i="5"/>
  <c r="BT549" i="5"/>
  <c r="V551" i="5"/>
  <c r="AZ551" i="5"/>
  <c r="AF556" i="5"/>
  <c r="BJ556" i="5"/>
  <c r="DW181" i="5"/>
  <c r="DW14" i="5" s="1"/>
  <c r="DM181" i="5"/>
  <c r="DM14" i="5" s="1"/>
  <c r="CA612" i="5"/>
  <c r="V632" i="5"/>
  <c r="AZ632" i="5"/>
  <c r="BT633" i="5"/>
  <c r="BJ637" i="5"/>
  <c r="BO660" i="5"/>
  <c r="BZ661" i="5"/>
  <c r="BT663" i="5"/>
  <c r="CA668" i="5"/>
  <c r="BT263" i="5"/>
  <c r="BT278" i="5"/>
  <c r="EL283" i="5"/>
  <c r="AZ693" i="5"/>
  <c r="BT694" i="5"/>
  <c r="BT717" i="5"/>
  <c r="BT723" i="5"/>
  <c r="BT729" i="5"/>
  <c r="BT735" i="5"/>
  <c r="V611" i="5"/>
  <c r="AZ611" i="5"/>
  <c r="EL187" i="5"/>
  <c r="BO670" i="5"/>
  <c r="BT548" i="5"/>
  <c r="CA603" i="5"/>
  <c r="AZ606" i="5"/>
  <c r="DH181" i="5"/>
  <c r="DH14" i="5" s="1"/>
  <c r="Q616" i="5"/>
  <c r="AU616" i="5"/>
  <c r="BZ623" i="5"/>
  <c r="BZ629" i="5"/>
  <c r="CA630" i="5"/>
  <c r="BT652" i="5"/>
  <c r="BT268" i="5"/>
  <c r="BT293" i="5"/>
  <c r="BT313" i="5"/>
  <c r="CA682" i="5"/>
  <c r="CA691" i="5"/>
  <c r="CA694" i="5"/>
  <c r="AF696" i="5"/>
  <c r="BJ696" i="5"/>
  <c r="BZ700" i="5"/>
  <c r="BZ702" i="5"/>
  <c r="BE705" i="5"/>
  <c r="AK713" i="5"/>
  <c r="BO713" i="5"/>
  <c r="Q556" i="5"/>
  <c r="AU556" i="5"/>
  <c r="BT595" i="5"/>
  <c r="EL172" i="5"/>
  <c r="CA633" i="5"/>
  <c r="V660" i="5"/>
  <c r="AZ660" i="5"/>
  <c r="BZ663" i="5"/>
  <c r="BT668" i="5"/>
  <c r="Q670" i="5"/>
  <c r="BT273" i="5"/>
  <c r="CN181" i="5"/>
  <c r="CN14" i="5" s="1"/>
  <c r="Q681" i="5"/>
  <c r="AU681" i="5"/>
  <c r="G684" i="5"/>
  <c r="AK684" i="5"/>
  <c r="BO684" i="5"/>
  <c r="Q690" i="5"/>
  <c r="AU690" i="5"/>
  <c r="AK696" i="5"/>
  <c r="BO696" i="5"/>
  <c r="AA699" i="5"/>
  <c r="BE699" i="5"/>
  <c r="EL342" i="5"/>
  <c r="AF702" i="5"/>
  <c r="BJ702" i="5"/>
  <c r="G709" i="5"/>
  <c r="AK709" i="5"/>
  <c r="BO709" i="5"/>
  <c r="AF713" i="5"/>
  <c r="BJ713" i="5"/>
  <c r="L716" i="5"/>
  <c r="AP716" i="5"/>
  <c r="BT360" i="5"/>
  <c r="BT716" i="5" s="1"/>
  <c r="L722" i="5"/>
  <c r="AP722" i="5"/>
  <c r="BT366" i="5"/>
  <c r="BT722" i="5" s="1"/>
  <c r="L728" i="5"/>
  <c r="AP728" i="5"/>
  <c r="BT372" i="5"/>
  <c r="BT728" i="5" s="1"/>
  <c r="L734" i="5"/>
  <c r="AP734" i="5"/>
  <c r="BT378" i="5"/>
  <c r="BT734" i="5" s="1"/>
  <c r="BO546" i="5"/>
  <c r="L551" i="5"/>
  <c r="AP551" i="5"/>
  <c r="V556" i="5"/>
  <c r="AZ556" i="5"/>
  <c r="Q599" i="5"/>
  <c r="AU599" i="5"/>
  <c r="BT600" i="5"/>
  <c r="L608" i="5"/>
  <c r="AP608" i="5"/>
  <c r="BT183" i="5"/>
  <c r="V621" i="5"/>
  <c r="AZ621" i="5"/>
  <c r="G627" i="5"/>
  <c r="AK627" i="5"/>
  <c r="BO627" i="5"/>
  <c r="BT634" i="5"/>
  <c r="V637" i="5"/>
  <c r="AZ637" i="5"/>
  <c r="BT638" i="5"/>
  <c r="BZ639" i="5"/>
  <c r="CA640" i="5"/>
  <c r="Q648" i="5"/>
  <c r="AU648" i="5"/>
  <c r="BT655" i="5"/>
  <c r="G665" i="5"/>
  <c r="V670" i="5"/>
  <c r="BT673" i="5"/>
  <c r="CI181" i="5"/>
  <c r="CI14" i="5" s="1"/>
  <c r="AA675" i="5"/>
  <c r="AF678" i="5"/>
  <c r="BJ678" i="5"/>
  <c r="V681" i="5"/>
  <c r="AZ681" i="5"/>
  <c r="EL324" i="5"/>
  <c r="BT327" i="5"/>
  <c r="BT684" i="5" s="1"/>
  <c r="CA685" i="5"/>
  <c r="AF687" i="5"/>
  <c r="BJ687" i="5"/>
  <c r="V690" i="5"/>
  <c r="AZ690" i="5"/>
  <c r="EL333" i="5"/>
  <c r="CA690" i="5" s="1"/>
  <c r="L696" i="5"/>
  <c r="AP696" i="5"/>
  <c r="BT339" i="5"/>
  <c r="AF699" i="5"/>
  <c r="BJ699" i="5"/>
  <c r="G702" i="5"/>
  <c r="AK702" i="5"/>
  <c r="BO702" i="5"/>
  <c r="V348" i="5"/>
  <c r="V705" i="5" s="1"/>
  <c r="L709" i="5"/>
  <c r="AP709" i="5"/>
  <c r="BT351" i="5"/>
  <c r="AA713" i="5"/>
  <c r="BE713" i="5"/>
  <c r="EL354" i="5"/>
  <c r="L719" i="5"/>
  <c r="AP719" i="5"/>
  <c r="L725" i="5"/>
  <c r="AP725" i="5"/>
  <c r="L731" i="5"/>
  <c r="AP731" i="5"/>
  <c r="BZ477" i="5"/>
  <c r="CA477" i="5"/>
  <c r="V411" i="5"/>
  <c r="V13" i="5"/>
  <c r="AZ411" i="5"/>
  <c r="AZ13" i="5"/>
  <c r="L17" i="5"/>
  <c r="BZ467" i="5"/>
  <c r="CA467" i="5"/>
  <c r="EL75" i="5"/>
  <c r="BZ445" i="5"/>
  <c r="EL51" i="5"/>
  <c r="CA445" i="5"/>
  <c r="CA599" i="5"/>
  <c r="BZ599" i="5"/>
  <c r="AP13" i="5"/>
  <c r="CN12" i="5"/>
  <c r="BZ461" i="5"/>
  <c r="EL69" i="5"/>
  <c r="CA461" i="5"/>
  <c r="BZ514" i="5"/>
  <c r="EL124" i="5"/>
  <c r="CA514" i="5"/>
  <c r="EL64" i="5"/>
  <c r="CD63" i="5"/>
  <c r="AP456" i="5"/>
  <c r="DH63" i="5"/>
  <c r="AP455" i="5" s="1"/>
  <c r="BT467" i="5"/>
  <c r="AA484" i="5"/>
  <c r="CS94" i="5"/>
  <c r="BE514" i="5"/>
  <c r="DW124" i="5"/>
  <c r="L530" i="5"/>
  <c r="AP547" i="5"/>
  <c r="DH144" i="5"/>
  <c r="EL145" i="5"/>
  <c r="AF607" i="5"/>
  <c r="AF181" i="5"/>
  <c r="BJ607" i="5"/>
  <c r="BJ181" i="5"/>
  <c r="CA609" i="5"/>
  <c r="CA611" i="5"/>
  <c r="BZ611" i="5"/>
  <c r="CA619" i="5"/>
  <c r="BZ619" i="5"/>
  <c r="BT623" i="5"/>
  <c r="BT199" i="5"/>
  <c r="CA624" i="5"/>
  <c r="AK666" i="5"/>
  <c r="DC253" i="5"/>
  <c r="BO666" i="5"/>
  <c r="EG253" i="5"/>
  <c r="EL303" i="5"/>
  <c r="CA687" i="5"/>
  <c r="BZ687" i="5"/>
  <c r="Q706" i="5"/>
  <c r="Q348" i="5"/>
  <c r="Q705" i="5" s="1"/>
  <c r="Q319" i="5"/>
  <c r="AU706" i="5"/>
  <c r="AU348" i="5"/>
  <c r="AU705" i="5" s="1"/>
  <c r="AU319" i="5"/>
  <c r="CA706" i="5"/>
  <c r="BZ706" i="5"/>
  <c r="EL319" i="5"/>
  <c r="CS18" i="5"/>
  <c r="CS17" i="5" s="1"/>
  <c r="CS13" i="5" s="1"/>
  <c r="DW18" i="5"/>
  <c r="DW17" i="5" s="1"/>
  <c r="DW13" i="5" s="1"/>
  <c r="DW12" i="5" s="1"/>
  <c r="AK413" i="5"/>
  <c r="BO413" i="5"/>
  <c r="AF414" i="5"/>
  <c r="BJ414" i="5"/>
  <c r="AA415" i="5"/>
  <c r="BE415" i="5"/>
  <c r="V417" i="5"/>
  <c r="AZ417" i="5"/>
  <c r="EL23" i="5"/>
  <c r="V420" i="5"/>
  <c r="AZ420" i="5"/>
  <c r="EL27" i="5"/>
  <c r="BZ422" i="5"/>
  <c r="CA423" i="5"/>
  <c r="G426" i="5"/>
  <c r="AK426" i="5"/>
  <c r="CA428" i="5"/>
  <c r="BT430" i="5"/>
  <c r="L432" i="5"/>
  <c r="AP432" i="5"/>
  <c r="BT39" i="5"/>
  <c r="BT433" i="5"/>
  <c r="BZ436" i="5"/>
  <c r="AA438" i="5"/>
  <c r="BE438" i="5"/>
  <c r="DM45" i="5"/>
  <c r="BT441" i="5"/>
  <c r="Q444" i="5"/>
  <c r="DC51" i="5"/>
  <c r="AK444" i="5" s="1"/>
  <c r="EG51" i="5"/>
  <c r="Q445" i="5"/>
  <c r="BT446" i="5"/>
  <c r="V450" i="5"/>
  <c r="AZ450" i="5"/>
  <c r="L63" i="5"/>
  <c r="CS69" i="5"/>
  <c r="BZ464" i="5"/>
  <c r="L75" i="5"/>
  <c r="L466" i="5" s="1"/>
  <c r="AP466" i="5"/>
  <c r="BT75" i="5"/>
  <c r="DC75" i="5"/>
  <c r="BZ468" i="5"/>
  <c r="G477" i="5"/>
  <c r="AK477" i="5"/>
  <c r="BO477" i="5"/>
  <c r="BT478" i="5"/>
  <c r="BZ480" i="5"/>
  <c r="V483" i="5"/>
  <c r="AZ483" i="5"/>
  <c r="CD94" i="5"/>
  <c r="DR99" i="5"/>
  <c r="AZ488" i="5" s="1"/>
  <c r="BT490" i="5"/>
  <c r="EL105" i="5"/>
  <c r="L109" i="5"/>
  <c r="L498" i="5" s="1"/>
  <c r="AP498" i="5"/>
  <c r="BT109" i="5"/>
  <c r="DC109" i="5"/>
  <c r="AK498" i="5" s="1"/>
  <c r="EL109" i="5"/>
  <c r="BT501" i="5"/>
  <c r="CN114" i="5"/>
  <c r="DW114" i="5"/>
  <c r="BE503" i="5" s="1"/>
  <c r="L504" i="5"/>
  <c r="BT115" i="5"/>
  <c r="BZ505" i="5"/>
  <c r="V508" i="5"/>
  <c r="AZ508" i="5"/>
  <c r="BZ509" i="5"/>
  <c r="BE513" i="5"/>
  <c r="CI124" i="5"/>
  <c r="Q513" i="5" s="1"/>
  <c r="DM124" i="5"/>
  <c r="CA532" i="5"/>
  <c r="L536" i="5"/>
  <c r="AP536" i="5"/>
  <c r="BT134" i="5"/>
  <c r="BT536" i="5" s="1"/>
  <c r="BT539" i="5"/>
  <c r="CX139" i="5"/>
  <c r="AF541" i="5" s="1"/>
  <c r="BT140" i="5"/>
  <c r="BT543" i="5"/>
  <c r="CS144" i="5"/>
  <c r="AA546" i="5" s="1"/>
  <c r="BZ553" i="5"/>
  <c r="V181" i="5"/>
  <c r="BZ609" i="5"/>
  <c r="BT612" i="5"/>
  <c r="EL183" i="5"/>
  <c r="CA613" i="5"/>
  <c r="G621" i="5"/>
  <c r="AK621" i="5"/>
  <c r="BO621" i="5"/>
  <c r="BZ624" i="5"/>
  <c r="CA632" i="5"/>
  <c r="BZ632" i="5"/>
  <c r="BT235" i="5"/>
  <c r="L182" i="5"/>
  <c r="L298" i="5"/>
  <c r="Q17" i="5"/>
  <c r="CX18" i="5"/>
  <c r="CX17" i="5" s="1"/>
  <c r="CX13" i="5" s="1"/>
  <c r="EB18" i="5"/>
  <c r="EB17" i="5" s="1"/>
  <c r="EB13" i="5" s="1"/>
  <c r="L413" i="5"/>
  <c r="AP413" i="5"/>
  <c r="BT19" i="5"/>
  <c r="G414" i="5"/>
  <c r="AK414" i="5"/>
  <c r="BO414" i="5"/>
  <c r="AF415" i="5"/>
  <c r="BJ415" i="5"/>
  <c r="BZ415" i="5"/>
  <c r="AA417" i="5"/>
  <c r="BE417" i="5"/>
  <c r="BZ418" i="5"/>
  <c r="AA420" i="5"/>
  <c r="BE420" i="5"/>
  <c r="BZ421" i="5"/>
  <c r="BT424" i="5"/>
  <c r="L426" i="5"/>
  <c r="AP426" i="5"/>
  <c r="CX33" i="5"/>
  <c r="AF426" i="5" s="1"/>
  <c r="EB33" i="5"/>
  <c r="BJ426" i="5" s="1"/>
  <c r="BT429" i="5"/>
  <c r="Q432" i="5"/>
  <c r="AU432" i="5"/>
  <c r="BZ435" i="5"/>
  <c r="AF438" i="5"/>
  <c r="BJ438" i="5"/>
  <c r="BT440" i="5"/>
  <c r="V444" i="5"/>
  <c r="AZ444" i="5"/>
  <c r="CD51" i="5"/>
  <c r="L444" i="5" s="1"/>
  <c r="DH51" i="5"/>
  <c r="AP444" i="5" s="1"/>
  <c r="BT52" i="5"/>
  <c r="BZ448" i="5"/>
  <c r="AA450" i="5"/>
  <c r="BE450" i="5"/>
  <c r="BT452" i="5"/>
  <c r="BT453" i="5"/>
  <c r="Q63" i="5"/>
  <c r="Q455" i="5" s="1"/>
  <c r="BT457" i="5"/>
  <c r="L69" i="5"/>
  <c r="L460" i="5" s="1"/>
  <c r="AP460" i="5"/>
  <c r="BT70" i="5"/>
  <c r="AK461" i="5"/>
  <c r="DC69" i="5"/>
  <c r="AK460" i="5" s="1"/>
  <c r="BO461" i="5"/>
  <c r="EG69" i="5"/>
  <c r="BO460" i="5" s="1"/>
  <c r="CA464" i="5"/>
  <c r="Q75" i="5"/>
  <c r="Q466" i="5" s="1"/>
  <c r="AU466" i="5"/>
  <c r="BT469" i="5"/>
  <c r="Q472" i="5"/>
  <c r="AU472" i="5"/>
  <c r="L477" i="5"/>
  <c r="AP477" i="5"/>
  <c r="BZ479" i="5"/>
  <c r="AA483" i="5"/>
  <c r="CI94" i="5"/>
  <c r="Q483" i="5" s="1"/>
  <c r="BT485" i="5"/>
  <c r="AF488" i="5"/>
  <c r="BJ488" i="5"/>
  <c r="BZ491" i="5"/>
  <c r="V493" i="5"/>
  <c r="AZ493" i="5"/>
  <c r="CD104" i="5"/>
  <c r="L493" i="5" s="1"/>
  <c r="BZ495" i="5"/>
  <c r="Q109" i="5"/>
  <c r="Q498" i="5" s="1"/>
  <c r="AU498" i="5"/>
  <c r="CA499" i="5"/>
  <c r="AF503" i="5"/>
  <c r="BJ503" i="5"/>
  <c r="CS114" i="5"/>
  <c r="AA503" i="5" s="1"/>
  <c r="EB114" i="5"/>
  <c r="Q504" i="5"/>
  <c r="CA505" i="5"/>
  <c r="AA508" i="5"/>
  <c r="BE508" i="5"/>
  <c r="BZ508" i="5"/>
  <c r="BT511" i="5"/>
  <c r="AF513" i="5"/>
  <c r="BJ513" i="5"/>
  <c r="CN124" i="5"/>
  <c r="V513" i="5" s="1"/>
  <c r="DR124" i="5"/>
  <c r="AZ513" i="5" s="1"/>
  <c r="L514" i="5"/>
  <c r="V530" i="5"/>
  <c r="AZ530" i="5"/>
  <c r="BT130" i="5"/>
  <c r="BT534" i="5"/>
  <c r="L139" i="5"/>
  <c r="L541" i="5" s="1"/>
  <c r="AP541" i="5"/>
  <c r="BZ543" i="5"/>
  <c r="V547" i="5"/>
  <c r="CN144" i="5"/>
  <c r="AZ547" i="5"/>
  <c r="DR144" i="5"/>
  <c r="AA551" i="5"/>
  <c r="BE551" i="5"/>
  <c r="AP605" i="5"/>
  <c r="CA627" i="5"/>
  <c r="BT223" i="5"/>
  <c r="BT184" i="5"/>
  <c r="CA645" i="5"/>
  <c r="BZ645" i="5"/>
  <c r="CA662" i="5"/>
  <c r="BZ662" i="5"/>
  <c r="EL241" i="5"/>
  <c r="CA667" i="5"/>
  <c r="BZ667" i="5"/>
  <c r="CD182" i="5"/>
  <c r="CD181" i="5" s="1"/>
  <c r="CD14" i="5" s="1"/>
  <c r="EL259" i="5"/>
  <c r="BJ671" i="5"/>
  <c r="EB258" i="5"/>
  <c r="AP676" i="5"/>
  <c r="AP318" i="5"/>
  <c r="CA681" i="5"/>
  <c r="BZ681" i="5"/>
  <c r="AK13" i="5"/>
  <c r="DC18" i="5"/>
  <c r="DC17" i="5" s="1"/>
  <c r="DC13" i="5" s="1"/>
  <c r="DC12" i="5" s="1"/>
  <c r="EG18" i="5"/>
  <c r="EG17" i="5" s="1"/>
  <c r="EG13" i="5" s="1"/>
  <c r="CA418" i="5"/>
  <c r="BT423" i="5"/>
  <c r="EG33" i="5"/>
  <c r="BO426" i="5" s="1"/>
  <c r="BT428" i="5"/>
  <c r="EL39" i="5"/>
  <c r="DM51" i="5"/>
  <c r="AU444" i="5" s="1"/>
  <c r="AZ466" i="5"/>
  <c r="V472" i="5"/>
  <c r="AZ472" i="5"/>
  <c r="CA479" i="5"/>
  <c r="AF483" i="5"/>
  <c r="BJ483" i="5"/>
  <c r="AK488" i="5"/>
  <c r="BO488" i="5"/>
  <c r="Q489" i="5"/>
  <c r="BE493" i="5"/>
  <c r="AZ498" i="5"/>
  <c r="V499" i="5"/>
  <c r="CN109" i="5"/>
  <c r="V498" i="5" s="1"/>
  <c r="AZ499" i="5"/>
  <c r="DR109" i="5"/>
  <c r="BT500" i="5"/>
  <c r="AK503" i="5"/>
  <c r="EL115" i="5"/>
  <c r="CD114" i="5"/>
  <c r="AP504" i="5"/>
  <c r="DH114" i="5"/>
  <c r="AP503" i="5" s="1"/>
  <c r="BT506" i="5"/>
  <c r="BT510" i="5"/>
  <c r="BT119" i="5"/>
  <c r="BT508" i="5" s="1"/>
  <c r="BT514" i="5"/>
  <c r="EL130" i="5"/>
  <c r="V599" i="5"/>
  <c r="AZ599" i="5"/>
  <c r="AZ181" i="5"/>
  <c r="AK606" i="5"/>
  <c r="AK181" i="5"/>
  <c r="BO181" i="5"/>
  <c r="AA608" i="5"/>
  <c r="AA181" i="5"/>
  <c r="BE608" i="5"/>
  <c r="BE181" i="5"/>
  <c r="CA617" i="5"/>
  <c r="BZ617" i="5"/>
  <c r="EL193" i="5"/>
  <c r="V627" i="5"/>
  <c r="AZ627" i="5"/>
  <c r="CA656" i="5"/>
  <c r="BZ656" i="5"/>
  <c r="EL235" i="5"/>
  <c r="EL278" i="5"/>
  <c r="L676" i="5"/>
  <c r="CA693" i="5"/>
  <c r="BZ693" i="5"/>
  <c r="EL348" i="5"/>
  <c r="BJ412" i="5"/>
  <c r="AF408" i="5"/>
  <c r="BJ408" i="5"/>
  <c r="AA17" i="5"/>
  <c r="BE17" i="5"/>
  <c r="V412" i="5"/>
  <c r="AZ412" i="5"/>
  <c r="CD18" i="5"/>
  <c r="CD17" i="5" s="1"/>
  <c r="CD13" i="5" s="1"/>
  <c r="CD12" i="5" s="1"/>
  <c r="DH18" i="5"/>
  <c r="DH17" i="5" s="1"/>
  <c r="DH13" i="5" s="1"/>
  <c r="DH12" i="5" s="1"/>
  <c r="V413" i="5"/>
  <c r="AZ413" i="5"/>
  <c r="EL19" i="5"/>
  <c r="Q414" i="5"/>
  <c r="AU414" i="5"/>
  <c r="L415" i="5"/>
  <c r="AP415" i="5"/>
  <c r="BT21" i="5"/>
  <c r="BT415" i="5" s="1"/>
  <c r="G417" i="5"/>
  <c r="AK417" i="5"/>
  <c r="BO417" i="5"/>
  <c r="G420" i="5"/>
  <c r="AK420" i="5"/>
  <c r="BO420" i="5"/>
  <c r="V426" i="5"/>
  <c r="AZ426" i="5"/>
  <c r="AA432" i="5"/>
  <c r="BE432" i="5"/>
  <c r="L438" i="5"/>
  <c r="AP438" i="5"/>
  <c r="EL46" i="5"/>
  <c r="AF444" i="5"/>
  <c r="BJ444" i="5"/>
  <c r="G450" i="5"/>
  <c r="AK450" i="5"/>
  <c r="BO450" i="5"/>
  <c r="AA455" i="5"/>
  <c r="L456" i="5"/>
  <c r="BT64" i="5"/>
  <c r="V460" i="5"/>
  <c r="AA467" i="5"/>
  <c r="CS75" i="5"/>
  <c r="AA466" i="5" s="1"/>
  <c r="BE467" i="5"/>
  <c r="DW75" i="5"/>
  <c r="BE466" i="5" s="1"/>
  <c r="L488" i="5"/>
  <c r="EL100" i="5"/>
  <c r="AF493" i="5"/>
  <c r="AK494" i="5"/>
  <c r="DC104" i="5"/>
  <c r="AK493" i="5" s="1"/>
  <c r="L503" i="5"/>
  <c r="L513" i="5"/>
  <c r="AP513" i="5"/>
  <c r="BT124" i="5"/>
  <c r="BT513" i="5" s="1"/>
  <c r="AF530" i="5"/>
  <c r="BJ530" i="5"/>
  <c r="BO542" i="5"/>
  <c r="EG139" i="5"/>
  <c r="BO541" i="5" s="1"/>
  <c r="L546" i="5"/>
  <c r="AP546" i="5"/>
  <c r="L547" i="5"/>
  <c r="BT145" i="5"/>
  <c r="CA554" i="5"/>
  <c r="BZ554" i="5"/>
  <c r="CA557" i="5"/>
  <c r="BZ557" i="5"/>
  <c r="EL154" i="5"/>
  <c r="BT586" i="5"/>
  <c r="BY169" i="5"/>
  <c r="G606" i="5"/>
  <c r="G181" i="5"/>
  <c r="L611" i="5"/>
  <c r="AP611" i="5"/>
  <c r="BT611" i="5"/>
  <c r="BT618" i="5"/>
  <c r="BT193" i="5"/>
  <c r="BT616" i="5" s="1"/>
  <c r="EL184" i="5"/>
  <c r="BT253" i="5"/>
  <c r="CA672" i="5"/>
  <c r="BZ672" i="5"/>
  <c r="CN303" i="5"/>
  <c r="CA684" i="5"/>
  <c r="BZ684" i="5"/>
  <c r="AP407" i="5"/>
  <c r="AF17" i="5"/>
  <c r="BJ17" i="5"/>
  <c r="AA412" i="5"/>
  <c r="BE412" i="5"/>
  <c r="CI18" i="5"/>
  <c r="CI17" i="5" s="1"/>
  <c r="CI13" i="5" s="1"/>
  <c r="CI12" i="5" s="1"/>
  <c r="DM18" i="5"/>
  <c r="DM17" i="5" s="1"/>
  <c r="DM13" i="5" s="1"/>
  <c r="DM12" i="5" s="1"/>
  <c r="EL20" i="5"/>
  <c r="BT414" i="5" s="1"/>
  <c r="BT417" i="5"/>
  <c r="BT418" i="5"/>
  <c r="BT27" i="5"/>
  <c r="BT420" i="5" s="1"/>
  <c r="BT421" i="5"/>
  <c r="CI33" i="5"/>
  <c r="Q426" i="5" s="1"/>
  <c r="EL34" i="5"/>
  <c r="BT435" i="5"/>
  <c r="Q45" i="5"/>
  <c r="Q438" i="5" s="1"/>
  <c r="AU438" i="5"/>
  <c r="EG45" i="5"/>
  <c r="BO438" i="5" s="1"/>
  <c r="BT46" i="5"/>
  <c r="BO444" i="5"/>
  <c r="CS51" i="5"/>
  <c r="AA444" i="5" s="1"/>
  <c r="DW51" i="5"/>
  <c r="BE444" i="5" s="1"/>
  <c r="BT448" i="5"/>
  <c r="BT57" i="5"/>
  <c r="EL57" i="5"/>
  <c r="CA452" i="5"/>
  <c r="CA453" i="5"/>
  <c r="AF455" i="5"/>
  <c r="CS63" i="5"/>
  <c r="EB63" i="5"/>
  <c r="BJ455" i="5" s="1"/>
  <c r="CA457" i="5"/>
  <c r="AA460" i="5"/>
  <c r="BE460" i="5"/>
  <c r="BT464" i="5"/>
  <c r="AF466" i="5"/>
  <c r="BT474" i="5"/>
  <c r="BT81" i="5"/>
  <c r="BT479" i="5"/>
  <c r="L483" i="5"/>
  <c r="AP483" i="5"/>
  <c r="BT94" i="5"/>
  <c r="EG94" i="5"/>
  <c r="BO483" i="5" s="1"/>
  <c r="EL95" i="5"/>
  <c r="Q99" i="5"/>
  <c r="Q488" i="5" s="1"/>
  <c r="DH99" i="5"/>
  <c r="AP488" i="5" s="1"/>
  <c r="BT491" i="5"/>
  <c r="EB104" i="5"/>
  <c r="BJ493" i="5" s="1"/>
  <c r="Q494" i="5"/>
  <c r="BT105" i="5"/>
  <c r="Q104" i="5"/>
  <c r="Q493" i="5" s="1"/>
  <c r="CS109" i="5"/>
  <c r="AA498" i="5" s="1"/>
  <c r="EB109" i="5"/>
  <c r="Q503" i="5"/>
  <c r="DM114" i="5"/>
  <c r="AU503" i="5" s="1"/>
  <c r="BT505" i="5"/>
  <c r="CA511" i="5"/>
  <c r="AU513" i="5"/>
  <c r="DC124" i="5"/>
  <c r="AK513" i="5" s="1"/>
  <c r="CS129" i="5"/>
  <c r="AA530" i="5" s="1"/>
  <c r="CA534" i="5"/>
  <c r="CA536" i="5"/>
  <c r="CA538" i="5"/>
  <c r="EL140" i="5"/>
  <c r="CA544" i="5"/>
  <c r="BZ544" i="5"/>
  <c r="DW144" i="5"/>
  <c r="BE546" i="5" s="1"/>
  <c r="BT149" i="5"/>
  <c r="BT558" i="5"/>
  <c r="BT154" i="5"/>
  <c r="BT556" i="5" s="1"/>
  <c r="CA559" i="5"/>
  <c r="Q606" i="5"/>
  <c r="Q181" i="5"/>
  <c r="AU606" i="5"/>
  <c r="AU181" i="5"/>
  <c r="CS181" i="5"/>
  <c r="CS14" i="5" s="1"/>
  <c r="EG182" i="5"/>
  <c r="EG181" i="5" s="1"/>
  <c r="EG14" i="5" s="1"/>
  <c r="G616" i="5"/>
  <c r="AK616" i="5"/>
  <c r="BO616" i="5"/>
  <c r="CA622" i="5"/>
  <c r="BZ622" i="5"/>
  <c r="EL199" i="5"/>
  <c r="CA637" i="5"/>
  <c r="BZ637" i="5"/>
  <c r="BT650" i="5"/>
  <c r="BT229" i="5"/>
  <c r="CA651" i="5"/>
  <c r="EL229" i="5"/>
  <c r="BZ651" i="5"/>
  <c r="EL269" i="5"/>
  <c r="V455" i="5"/>
  <c r="AZ455" i="5"/>
  <c r="Q460" i="5"/>
  <c r="AU460" i="5"/>
  <c r="Q461" i="5"/>
  <c r="BT462" i="5"/>
  <c r="G466" i="5"/>
  <c r="AK466" i="5"/>
  <c r="BO466" i="5"/>
  <c r="BT470" i="5"/>
  <c r="L472" i="5"/>
  <c r="AP472" i="5"/>
  <c r="BT473" i="5"/>
  <c r="BT475" i="5"/>
  <c r="AF477" i="5"/>
  <c r="BJ477" i="5"/>
  <c r="BT480" i="5"/>
  <c r="G483" i="5"/>
  <c r="AK483" i="5"/>
  <c r="BT486" i="5"/>
  <c r="AA488" i="5"/>
  <c r="BE488" i="5"/>
  <c r="AU493" i="5"/>
  <c r="BT495" i="5"/>
  <c r="AF498" i="5"/>
  <c r="BJ498" i="5"/>
  <c r="V503" i="5"/>
  <c r="AZ503" i="5"/>
  <c r="L508" i="5"/>
  <c r="AP508" i="5"/>
  <c r="BT509" i="5"/>
  <c r="G513" i="5"/>
  <c r="BO513" i="5"/>
  <c r="BT515" i="5"/>
  <c r="Q530" i="5"/>
  <c r="AU530" i="5"/>
  <c r="Q531" i="5"/>
  <c r="AA536" i="5"/>
  <c r="BE536" i="5"/>
  <c r="AA541" i="5"/>
  <c r="BE541" i="5"/>
  <c r="BT544" i="5"/>
  <c r="AF546" i="5"/>
  <c r="BJ546" i="5"/>
  <c r="CA549" i="5"/>
  <c r="AF551" i="5"/>
  <c r="BJ551" i="5"/>
  <c r="CA552" i="5"/>
  <c r="BT554" i="5"/>
  <c r="L556" i="5"/>
  <c r="AP556" i="5"/>
  <c r="BT557" i="5"/>
  <c r="AK585" i="5"/>
  <c r="BO585" i="5"/>
  <c r="CA586" i="5"/>
  <c r="AA599" i="5"/>
  <c r="BE599" i="5"/>
  <c r="CA601" i="5"/>
  <c r="AP606" i="5"/>
  <c r="CX182" i="5"/>
  <c r="CX181" i="5" s="1"/>
  <c r="CX14" i="5" s="1"/>
  <c r="EB182" i="5"/>
  <c r="EB181" i="5" s="1"/>
  <c r="EB14" i="5" s="1"/>
  <c r="G607" i="5"/>
  <c r="AK607" i="5"/>
  <c r="BO607" i="5"/>
  <c r="AF608" i="5"/>
  <c r="BJ608" i="5"/>
  <c r="AA609" i="5"/>
  <c r="BE609" i="5"/>
  <c r="Q611" i="5"/>
  <c r="AU611" i="5"/>
  <c r="L616" i="5"/>
  <c r="AP616" i="5"/>
  <c r="BT617" i="5"/>
  <c r="BT619" i="5"/>
  <c r="L621" i="5"/>
  <c r="AP621" i="5"/>
  <c r="BT622" i="5"/>
  <c r="AA627" i="5"/>
  <c r="BE627" i="5"/>
  <c r="CA629" i="5"/>
  <c r="AA632" i="5"/>
  <c r="BE632" i="5"/>
  <c r="CA634" i="5"/>
  <c r="AA637" i="5"/>
  <c r="BE637" i="5"/>
  <c r="CA639" i="5"/>
  <c r="BT644" i="5"/>
  <c r="L648" i="5"/>
  <c r="AP648" i="5"/>
  <c r="BT649" i="5"/>
  <c r="Q654" i="5"/>
  <c r="AU654" i="5"/>
  <c r="Q660" i="5"/>
  <c r="AU660" i="5"/>
  <c r="Q665" i="5"/>
  <c r="AU665" i="5"/>
  <c r="EL254" i="5"/>
  <c r="AA670" i="5"/>
  <c r="BE670" i="5"/>
  <c r="DM258" i="5"/>
  <c r="AU670" i="5" s="1"/>
  <c r="V318" i="5"/>
  <c r="AZ318" i="5"/>
  <c r="BY319" i="5"/>
  <c r="BY318" i="5" s="1"/>
  <c r="BY15" i="5" s="1"/>
  <c r="G408" i="5" s="1"/>
  <c r="L678" i="5"/>
  <c r="AP678" i="5"/>
  <c r="BT679" i="5"/>
  <c r="AA681" i="5"/>
  <c r="BE681" i="5"/>
  <c r="AA684" i="5"/>
  <c r="BE684" i="5"/>
  <c r="AA687" i="5"/>
  <c r="BE687" i="5"/>
  <c r="AA690" i="5"/>
  <c r="BE690" i="5"/>
  <c r="AA693" i="5"/>
  <c r="BE693" i="5"/>
  <c r="G696" i="5"/>
  <c r="AP699" i="5"/>
  <c r="BT699" i="5"/>
  <c r="CA699" i="5"/>
  <c r="CA702" i="5"/>
  <c r="G705" i="5"/>
  <c r="BP713" i="5"/>
  <c r="BZ714" i="5"/>
  <c r="Q716" i="5"/>
  <c r="AU716" i="5"/>
  <c r="BZ717" i="5"/>
  <c r="BT720" i="5"/>
  <c r="Q722" i="5"/>
  <c r="AU722" i="5"/>
  <c r="BZ723" i="5"/>
  <c r="BT726" i="5"/>
  <c r="Q728" i="5"/>
  <c r="AU728" i="5"/>
  <c r="BZ729" i="5"/>
  <c r="BT732" i="5"/>
  <c r="Q734" i="5"/>
  <c r="AU734" i="5"/>
  <c r="BZ735" i="5"/>
  <c r="BT738" i="5"/>
  <c r="BT643" i="5"/>
  <c r="BJ670" i="5"/>
  <c r="CA713" i="5"/>
  <c r="BZ713" i="5"/>
  <c r="CA716" i="5"/>
  <c r="BZ716" i="5"/>
  <c r="CA722" i="5"/>
  <c r="BZ722" i="5"/>
  <c r="CA728" i="5"/>
  <c r="BZ728" i="5"/>
  <c r="CA734" i="5"/>
  <c r="BZ734" i="5"/>
  <c r="V606" i="5"/>
  <c r="BE665" i="5"/>
  <c r="EL313" i="5"/>
  <c r="AF675" i="5"/>
  <c r="BJ675" i="5"/>
  <c r="EL321" i="5"/>
  <c r="Q696" i="5"/>
  <c r="AU696" i="5"/>
  <c r="Q546" i="5"/>
  <c r="AU546" i="5"/>
  <c r="Q551" i="5"/>
  <c r="AU551" i="5"/>
  <c r="AA556" i="5"/>
  <c r="BE556" i="5"/>
  <c r="V585" i="5"/>
  <c r="AZ585" i="5"/>
  <c r="EL168" i="5"/>
  <c r="L599" i="5"/>
  <c r="AP599" i="5"/>
  <c r="BT172" i="5"/>
  <c r="BT599" i="5" s="1"/>
  <c r="AA606" i="5"/>
  <c r="BE606" i="5"/>
  <c r="V607" i="5"/>
  <c r="AZ607" i="5"/>
  <c r="Q608" i="5"/>
  <c r="AU608" i="5"/>
  <c r="L609" i="5"/>
  <c r="AP609" i="5"/>
  <c r="BT609" i="5"/>
  <c r="AF611" i="5"/>
  <c r="BJ611" i="5"/>
  <c r="AA616" i="5"/>
  <c r="BE616" i="5"/>
  <c r="AA621" i="5"/>
  <c r="BE621" i="5"/>
  <c r="L627" i="5"/>
  <c r="AP627" i="5"/>
  <c r="BT205" i="5"/>
  <c r="BT627" i="5" s="1"/>
  <c r="L632" i="5"/>
  <c r="AP632" i="5"/>
  <c r="BT211" i="5"/>
  <c r="BT632" i="5" s="1"/>
  <c r="L637" i="5"/>
  <c r="AP637" i="5"/>
  <c r="BT217" i="5"/>
  <c r="BT637" i="5" s="1"/>
  <c r="EL223" i="5"/>
  <c r="BZ644" i="5"/>
  <c r="AA648" i="5"/>
  <c r="BE648" i="5"/>
  <c r="BZ649" i="5"/>
  <c r="AF654" i="5"/>
  <c r="BJ654" i="5"/>
  <c r="AF660" i="5"/>
  <c r="BJ660" i="5"/>
  <c r="AF665" i="5"/>
  <c r="BJ665" i="5"/>
  <c r="CN253" i="5"/>
  <c r="V665" i="5" s="1"/>
  <c r="DR253" i="5"/>
  <c r="AZ665" i="5" s="1"/>
  <c r="L670" i="5"/>
  <c r="AP670" i="5"/>
  <c r="CX258" i="5"/>
  <c r="AF670" i="5" s="1"/>
  <c r="L671" i="5"/>
  <c r="Q268" i="5"/>
  <c r="EL293" i="5"/>
  <c r="AK675" i="5"/>
  <c r="BO675" i="5"/>
  <c r="AF676" i="5"/>
  <c r="BJ676" i="5"/>
  <c r="AA678" i="5"/>
  <c r="BE678" i="5"/>
  <c r="BZ679" i="5"/>
  <c r="L681" i="5"/>
  <c r="AP681" i="5"/>
  <c r="BT681" i="5"/>
  <c r="L684" i="5"/>
  <c r="AP684" i="5"/>
  <c r="L687" i="5"/>
  <c r="AP687" i="5"/>
  <c r="BT687" i="5"/>
  <c r="L690" i="5"/>
  <c r="AP690" i="5"/>
  <c r="L693" i="5"/>
  <c r="AP693" i="5"/>
  <c r="BT336" i="5"/>
  <c r="BT693" i="5" s="1"/>
  <c r="V702" i="5"/>
  <c r="AZ702" i="5"/>
  <c r="AA348" i="5"/>
  <c r="AA705" i="5" s="1"/>
  <c r="BJ348" i="5"/>
  <c r="BJ705" i="5" s="1"/>
  <c r="AF709" i="5"/>
  <c r="BJ709" i="5"/>
  <c r="Q719" i="5"/>
  <c r="AU719" i="5"/>
  <c r="BZ720" i="5"/>
  <c r="Q725" i="5"/>
  <c r="AU725" i="5"/>
  <c r="BZ726" i="5"/>
  <c r="Q731" i="5"/>
  <c r="AU731" i="5"/>
  <c r="BZ732" i="5"/>
  <c r="Q737" i="5"/>
  <c r="AU737" i="5"/>
  <c r="BZ738" i="5"/>
  <c r="Q541" i="5"/>
  <c r="Q542" i="5"/>
  <c r="V546" i="5"/>
  <c r="AZ546" i="5"/>
  <c r="EL149" i="5"/>
  <c r="BT559" i="5"/>
  <c r="AF606" i="5"/>
  <c r="BT613" i="5"/>
  <c r="BT624" i="5"/>
  <c r="BT645" i="5"/>
  <c r="BT651" i="5"/>
  <c r="BT656" i="5"/>
  <c r="BT662" i="5"/>
  <c r="AK665" i="5"/>
  <c r="BO665" i="5"/>
  <c r="CS253" i="5"/>
  <c r="AA665" i="5" s="1"/>
  <c r="DW253" i="5"/>
  <c r="BT667" i="5"/>
  <c r="BT259" i="5"/>
  <c r="BT182" i="5" s="1"/>
  <c r="BT672" i="5"/>
  <c r="EL308" i="5"/>
  <c r="G676" i="5"/>
  <c r="AF348" i="5"/>
  <c r="AF705" i="5" s="1"/>
  <c r="BZ710" i="5"/>
  <c r="EL351" i="5"/>
  <c r="EL357" i="5"/>
  <c r="EL363" i="5"/>
  <c r="BT719" i="5" s="1"/>
  <c r="EL369" i="5"/>
  <c r="EL375" i="5"/>
  <c r="BT731" i="5" s="1"/>
  <c r="EL381" i="5"/>
  <c r="EL387" i="5"/>
  <c r="EL393" i="5"/>
  <c r="AZ696" i="5"/>
  <c r="Q699" i="5"/>
  <c r="AU699" i="5"/>
  <c r="L702" i="5"/>
  <c r="AP702" i="5"/>
  <c r="BT702" i="5"/>
  <c r="L705" i="5"/>
  <c r="AP705" i="5"/>
  <c r="G706" i="5"/>
  <c r="V709" i="5"/>
  <c r="AZ709" i="5"/>
  <c r="AU713" i="5"/>
  <c r="AF716" i="5"/>
  <c r="BJ716" i="5"/>
  <c r="AF719" i="5"/>
  <c r="BJ719" i="5"/>
  <c r="AF722" i="5"/>
  <c r="BJ722" i="5"/>
  <c r="AF725" i="5"/>
  <c r="BJ725" i="5"/>
  <c r="AF728" i="5"/>
  <c r="BJ728" i="5"/>
  <c r="AF731" i="5"/>
  <c r="BJ731" i="5"/>
  <c r="AF734" i="5"/>
  <c r="BJ734" i="5"/>
  <c r="AF737" i="5"/>
  <c r="BJ737" i="5"/>
  <c r="AA696" i="5"/>
  <c r="BE696" i="5"/>
  <c r="EL339" i="5"/>
  <c r="BT696" i="5" s="1"/>
  <c r="V699" i="5"/>
  <c r="AZ699" i="5"/>
  <c r="Q702" i="5"/>
  <c r="AU702" i="5"/>
  <c r="BT349" i="5"/>
  <c r="AA709" i="5"/>
  <c r="BE709" i="5"/>
  <c r="Q713" i="5"/>
  <c r="AP713" i="5"/>
  <c r="G716" i="5"/>
  <c r="AK716" i="5"/>
  <c r="BO716" i="5"/>
  <c r="G719" i="5"/>
  <c r="AK719" i="5"/>
  <c r="BO719" i="5"/>
  <c r="G722" i="5"/>
  <c r="AK722" i="5"/>
  <c r="BO722" i="5"/>
  <c r="G725" i="5"/>
  <c r="AK725" i="5"/>
  <c r="BO725" i="5"/>
  <c r="G728" i="5"/>
  <c r="AK728" i="5"/>
  <c r="BO728" i="5"/>
  <c r="G731" i="5"/>
  <c r="AK731" i="5"/>
  <c r="BO731" i="5"/>
  <c r="G734" i="5"/>
  <c r="AK734" i="5"/>
  <c r="BO734" i="5"/>
  <c r="G737" i="5"/>
  <c r="AK737" i="5"/>
  <c r="AB71" i="4"/>
  <c r="AB77" i="4"/>
  <c r="CE13" i="4"/>
  <c r="AL78" i="4"/>
  <c r="BP78" i="4"/>
  <c r="AG88" i="4"/>
  <c r="BK88" i="4"/>
  <c r="DS23" i="4"/>
  <c r="BA87" i="4" s="1"/>
  <c r="BA95" i="4"/>
  <c r="BA40" i="4"/>
  <c r="BA71" i="4" s="1"/>
  <c r="BP88" i="4"/>
  <c r="R95" i="4"/>
  <c r="CO40" i="4"/>
  <c r="CO71" i="4" s="1"/>
  <c r="DS40" i="4"/>
  <c r="CE40" i="4"/>
  <c r="AB40" i="4"/>
  <c r="BF40" i="4"/>
  <c r="BF71" i="4" s="1"/>
  <c r="CJ40" i="4"/>
  <c r="R78" i="4"/>
  <c r="AV78" i="4"/>
  <c r="BU79" i="4"/>
  <c r="AG95" i="4"/>
  <c r="BK95" i="4"/>
  <c r="DI40" i="4"/>
  <c r="DI71" i="4" s="1"/>
  <c r="AG13" i="4"/>
  <c r="AG77" i="4" s="1"/>
  <c r="BK13" i="4"/>
  <c r="BK77" i="4" s="1"/>
  <c r="BU83" i="4"/>
  <c r="R88" i="4"/>
  <c r="AL77" i="4"/>
  <c r="BP77" i="4"/>
  <c r="BW79" i="4"/>
  <c r="M95" i="4"/>
  <c r="AQ95" i="4"/>
  <c r="BU95" i="4"/>
  <c r="H71" i="4"/>
  <c r="CY23" i="4"/>
  <c r="EC23" i="4"/>
  <c r="BK87" i="4" s="1"/>
  <c r="AB100" i="4"/>
  <c r="AG100" i="4"/>
  <c r="BK100" i="4"/>
  <c r="BF97" i="4"/>
  <c r="AB101" i="4"/>
  <c r="AQ77" i="4"/>
  <c r="BU14" i="4"/>
  <c r="AB89" i="4"/>
  <c r="BF89" i="4"/>
  <c r="AL35" i="4"/>
  <c r="AL100" i="4" s="1"/>
  <c r="BP35" i="4"/>
  <c r="BP100" i="4" s="1"/>
  <c r="DX35" i="4"/>
  <c r="AB102" i="4"/>
  <c r="BF102" i="4"/>
  <c r="W77" i="4"/>
  <c r="BU96" i="4"/>
  <c r="BK101" i="4"/>
  <c r="BW123" i="4"/>
  <c r="BW107" i="4" s="1"/>
  <c r="R77" i="4"/>
  <c r="AV77" i="4"/>
  <c r="BU81" i="4"/>
  <c r="BU85" i="4"/>
  <c r="AV88" i="4"/>
  <c r="M35" i="4"/>
  <c r="M100" i="4" s="1"/>
  <c r="AQ35" i="4"/>
  <c r="AQ100" i="4" s="1"/>
  <c r="BU35" i="4"/>
  <c r="BU100" i="4" s="1"/>
  <c r="DD48" i="4"/>
  <c r="DD40" i="4" s="1"/>
  <c r="DD71" i="4" s="1"/>
  <c r="EH48" i="4"/>
  <c r="EH40" i="4" s="1"/>
  <c r="EH71" i="4" s="1"/>
  <c r="R48" i="4"/>
  <c r="R40" i="4" s="1"/>
  <c r="AV48" i="4"/>
  <c r="AV40" i="4" s="1"/>
  <c r="BZ48" i="4"/>
  <c r="BZ40" i="4" s="1"/>
  <c r="BZ71" i="4" s="1"/>
  <c r="BF77" i="4"/>
  <c r="W78" i="4"/>
  <c r="BA78" i="4"/>
  <c r="EM14" i="4"/>
  <c r="W88" i="4"/>
  <c r="BA88" i="4"/>
  <c r="AL30" i="4"/>
  <c r="BP30" i="4"/>
  <c r="CT30" i="4"/>
  <c r="AB95" i="4" s="1"/>
  <c r="BA77" i="4"/>
  <c r="BW93" i="4"/>
  <c r="M96" i="4"/>
  <c r="AG40" i="4"/>
  <c r="AG71" i="4" s="1"/>
  <c r="AB78" i="4"/>
  <c r="BF78" i="4"/>
  <c r="BU80" i="4"/>
  <c r="AB88" i="4"/>
  <c r="BF88" i="4"/>
  <c r="W92" i="4"/>
  <c r="BA92" i="4"/>
  <c r="AB93" i="4"/>
  <c r="BF93" i="4"/>
  <c r="AG97" i="4"/>
  <c r="BK97" i="4"/>
  <c r="EM55" i="4"/>
  <c r="AG55" i="4"/>
  <c r="BK55" i="4"/>
  <c r="BK40" i="4" s="1"/>
  <c r="BK71" i="4" s="1"/>
  <c r="CT55" i="4"/>
  <c r="CT40" i="4" s="1"/>
  <c r="DX55" i="4"/>
  <c r="DX40" i="4" s="1"/>
  <c r="BG74" i="3"/>
  <c r="AC74" i="3"/>
  <c r="X48" i="3"/>
  <c r="BB48" i="3"/>
  <c r="BT48" i="3"/>
  <c r="BT75" i="3" s="1"/>
  <c r="BT78" i="3" s="1"/>
  <c r="BT80" i="3" s="1"/>
  <c r="BV10" i="3"/>
  <c r="BX10" i="3" s="1"/>
  <c r="BV13" i="3"/>
  <c r="BX13" i="3" s="1"/>
  <c r="F75" i="3"/>
  <c r="F78" i="3" s="1"/>
  <c r="F80" i="3" s="1"/>
  <c r="AD75" i="3"/>
  <c r="AD78" i="3" s="1"/>
  <c r="AD80" i="3" s="1"/>
  <c r="AT75" i="3"/>
  <c r="AT78" i="3" s="1"/>
  <c r="AT80" i="3" s="1"/>
  <c r="BI75" i="3"/>
  <c r="BI78" i="3" s="1"/>
  <c r="BI80" i="3" s="1"/>
  <c r="BP75" i="3"/>
  <c r="BP78" i="3" s="1"/>
  <c r="BP80" i="3" s="1"/>
  <c r="BV55" i="3"/>
  <c r="BD74" i="3"/>
  <c r="BD75" i="3" s="1"/>
  <c r="BD78" i="3" s="1"/>
  <c r="BD80" i="3" s="1"/>
  <c r="BJ75" i="3"/>
  <c r="BJ78" i="3" s="1"/>
  <c r="BJ80" i="3" s="1"/>
  <c r="BL61" i="3"/>
  <c r="BV79" i="3"/>
  <c r="BX79" i="3" s="1"/>
  <c r="BV25" i="3"/>
  <c r="BX25" i="3" s="1"/>
  <c r="BV34" i="3"/>
  <c r="BX34" i="3" s="1"/>
  <c r="X74" i="3"/>
  <c r="BV61" i="3"/>
  <c r="BU48" i="3"/>
  <c r="BX21" i="3"/>
  <c r="BX24" i="3"/>
  <c r="BX27" i="3"/>
  <c r="BX30" i="3"/>
  <c r="BX33" i="3"/>
  <c r="BX36" i="3"/>
  <c r="BX39" i="3"/>
  <c r="BX42" i="3"/>
  <c r="BX45" i="3"/>
  <c r="CF74" i="3"/>
  <c r="AH53" i="3"/>
  <c r="BL53" i="3"/>
  <c r="BV70" i="3"/>
  <c r="BX70" i="3" s="1"/>
  <c r="S48" i="3"/>
  <c r="S75" i="3" s="1"/>
  <c r="S78" i="3" s="1"/>
  <c r="S80" i="3" s="1"/>
  <c r="BV19" i="3"/>
  <c r="BX19" i="3" s="1"/>
  <c r="BV22" i="3"/>
  <c r="BX22" i="3" s="1"/>
  <c r="BV28" i="3"/>
  <c r="BX28" i="3" s="1"/>
  <c r="BV31" i="3"/>
  <c r="BX31" i="3" s="1"/>
  <c r="BV37" i="3"/>
  <c r="BX37" i="3" s="1"/>
  <c r="BV40" i="3"/>
  <c r="BX40" i="3" s="1"/>
  <c r="CF53" i="3"/>
  <c r="BX57" i="3"/>
  <c r="BC74" i="3"/>
  <c r="BV65" i="3"/>
  <c r="BV71" i="3"/>
  <c r="BX71" i="3" s="1"/>
  <c r="BG48" i="3"/>
  <c r="BV9" i="3"/>
  <c r="BX9" i="3" s="1"/>
  <c r="BV12" i="3"/>
  <c r="BX12" i="3" s="1"/>
  <c r="Q75" i="3"/>
  <c r="Q78" i="3" s="1"/>
  <c r="Q80" i="3" s="1"/>
  <c r="AV75" i="3"/>
  <c r="AV78" i="3" s="1"/>
  <c r="AV80" i="3" s="1"/>
  <c r="BK75" i="3"/>
  <c r="BK78" i="3" s="1"/>
  <c r="BK80" i="3" s="1"/>
  <c r="BV52" i="3"/>
  <c r="BX52" i="3" s="1"/>
  <c r="P74" i="3"/>
  <c r="AM53" i="3"/>
  <c r="BQ53" i="3"/>
  <c r="BV56" i="3"/>
  <c r="BX56" i="3" s="1"/>
  <c r="BF74" i="3"/>
  <c r="BF75" i="3" s="1"/>
  <c r="BF78" i="3" s="1"/>
  <c r="BF80" i="3" s="1"/>
  <c r="BV62" i="3"/>
  <c r="BV73" i="3"/>
  <c r="BX73" i="3" s="1"/>
  <c r="K75" i="3"/>
  <c r="K78" i="3" s="1"/>
  <c r="K80" i="3" s="1"/>
  <c r="CH48" i="3"/>
  <c r="BV43" i="3"/>
  <c r="BX43" i="3" s="1"/>
  <c r="BV46" i="3"/>
  <c r="BX46" i="3" s="1"/>
  <c r="E75" i="3"/>
  <c r="E78" i="3" s="1"/>
  <c r="E80" i="3" s="1"/>
  <c r="AB75" i="3"/>
  <c r="AB78" i="3" s="1"/>
  <c r="AB80" i="3" s="1"/>
  <c r="BT74" i="3"/>
  <c r="AC48" i="3"/>
  <c r="I48" i="3"/>
  <c r="I75" i="3" s="1"/>
  <c r="I78" i="3" s="1"/>
  <c r="I80" i="3" s="1"/>
  <c r="AM48" i="3"/>
  <c r="BQ48" i="3"/>
  <c r="P75" i="3"/>
  <c r="P78" i="3" s="1"/>
  <c r="P80" i="3" s="1"/>
  <c r="AR48" i="3"/>
  <c r="BV20" i="3"/>
  <c r="BX20" i="3" s="1"/>
  <c r="BV23" i="3"/>
  <c r="BX23" i="3" s="1"/>
  <c r="BV26" i="3"/>
  <c r="BX26" i="3" s="1"/>
  <c r="BV29" i="3"/>
  <c r="BX29" i="3" s="1"/>
  <c r="BV32" i="3"/>
  <c r="BX32" i="3" s="1"/>
  <c r="BV35" i="3"/>
  <c r="BX35" i="3" s="1"/>
  <c r="BV38" i="3"/>
  <c r="BX38" i="3" s="1"/>
  <c r="BV41" i="3"/>
  <c r="BX41" i="3" s="1"/>
  <c r="BV44" i="3"/>
  <c r="BX44" i="3" s="1"/>
  <c r="BV47" i="3"/>
  <c r="BX47" i="3" s="1"/>
  <c r="AG75" i="3"/>
  <c r="AG78" i="3" s="1"/>
  <c r="AG80" i="3" s="1"/>
  <c r="AX75" i="3"/>
  <c r="AX78" i="3" s="1"/>
  <c r="AX80" i="3" s="1"/>
  <c r="BE75" i="3"/>
  <c r="BE78" i="3" s="1"/>
  <c r="BE80" i="3" s="1"/>
  <c r="BM75" i="3"/>
  <c r="BM78" i="3" s="1"/>
  <c r="BM80" i="3" s="1"/>
  <c r="BV51" i="3"/>
  <c r="BX51" i="3" s="1"/>
  <c r="AR53" i="3"/>
  <c r="AR74" i="3" s="1"/>
  <c r="BR53" i="3"/>
  <c r="BR74" i="3" s="1"/>
  <c r="BV64" i="3"/>
  <c r="I67" i="3"/>
  <c r="BA75" i="3"/>
  <c r="BA78" i="3" s="1"/>
  <c r="BA80" i="3" s="1"/>
  <c r="CI62" i="3"/>
  <c r="N61" i="3"/>
  <c r="CI61" i="3" s="1"/>
  <c r="N48" i="3"/>
  <c r="BR48" i="3"/>
  <c r="CE48" i="3"/>
  <c r="R75" i="3"/>
  <c r="R78" i="3" s="1"/>
  <c r="R80" i="3" s="1"/>
  <c r="AU75" i="3"/>
  <c r="AU78" i="3" s="1"/>
  <c r="AU80" i="3" s="1"/>
  <c r="BC75" i="3"/>
  <c r="BC78" i="3" s="1"/>
  <c r="BC80" i="3" s="1"/>
  <c r="BB74" i="3"/>
  <c r="BB75" i="3" s="1"/>
  <c r="BB78" i="3" s="1"/>
  <c r="BB80" i="3" s="1"/>
  <c r="AR75" i="3"/>
  <c r="AR78" i="3" s="1"/>
  <c r="AR80" i="3" s="1"/>
  <c r="AW48" i="3"/>
  <c r="BS48" i="3"/>
  <c r="CF48" i="3"/>
  <c r="M74" i="3"/>
  <c r="M75" i="3" s="1"/>
  <c r="M78" i="3" s="1"/>
  <c r="M80" i="3" s="1"/>
  <c r="BS74" i="3"/>
  <c r="AH74" i="3"/>
  <c r="BL74" i="3"/>
  <c r="AM75" i="3"/>
  <c r="AM78" i="3" s="1"/>
  <c r="AM80" i="3" s="1"/>
  <c r="BG75" i="3"/>
  <c r="BG78" i="3" s="1"/>
  <c r="BG80" i="3" s="1"/>
  <c r="AY75" i="3"/>
  <c r="AY78" i="3" s="1"/>
  <c r="AY80" i="3" s="1"/>
  <c r="J74" i="3"/>
  <c r="J75" i="3" s="1"/>
  <c r="J78" i="3" s="1"/>
  <c r="J80" i="3" s="1"/>
  <c r="N53" i="3"/>
  <c r="CE53" i="3"/>
  <c r="CE74" i="3" s="1"/>
  <c r="AM74" i="3"/>
  <c r="BQ74" i="3"/>
  <c r="CH58" i="3"/>
  <c r="CH74" i="3" s="1"/>
  <c r="BU58" i="3"/>
  <c r="BV58" i="3" s="1"/>
  <c r="BX58" i="3" s="1"/>
  <c r="N58" i="3"/>
  <c r="CI58" i="3" s="1"/>
  <c r="AH48" i="3"/>
  <c r="AH75" i="3" s="1"/>
  <c r="AH78" i="3" s="1"/>
  <c r="AH80" i="3" s="1"/>
  <c r="BL48" i="3"/>
  <c r="BV7" i="3"/>
  <c r="CI48" i="3"/>
  <c r="O75" i="3"/>
  <c r="O78" i="3" s="1"/>
  <c r="O80" i="3" s="1"/>
  <c r="BH75" i="3"/>
  <c r="BH78" i="3" s="1"/>
  <c r="BH80" i="3" s="1"/>
  <c r="I74" i="3"/>
  <c r="L74" i="3"/>
  <c r="L75" i="3" s="1"/>
  <c r="L78" i="3" s="1"/>
  <c r="L80" i="3" s="1"/>
  <c r="BV54" i="3"/>
  <c r="AW61" i="3"/>
  <c r="AW74" i="3" s="1"/>
  <c r="U67" i="2"/>
  <c r="BG48" i="2"/>
  <c r="X67" i="2"/>
  <c r="BB64" i="2"/>
  <c r="S48" i="2"/>
  <c r="AS67" i="2"/>
  <c r="BU64" i="2"/>
  <c r="V67" i="2"/>
  <c r="BU53" i="2"/>
  <c r="AH48" i="2"/>
  <c r="BL48" i="2"/>
  <c r="BV17" i="2"/>
  <c r="BV20" i="2"/>
  <c r="BV24" i="2"/>
  <c r="BV31" i="2"/>
  <c r="W67" i="2"/>
  <c r="BA67" i="2"/>
  <c r="BL64" i="2"/>
  <c r="F67" i="2"/>
  <c r="F69" i="2" s="1"/>
  <c r="AP67" i="2"/>
  <c r="AZ67" i="2"/>
  <c r="AC53" i="2"/>
  <c r="AC64" i="2" s="1"/>
  <c r="BB67" i="2"/>
  <c r="AY67" i="2"/>
  <c r="X64" i="2"/>
  <c r="AW48" i="2"/>
  <c r="BV14" i="2"/>
  <c r="I48" i="2"/>
  <c r="I67" i="2" s="1"/>
  <c r="I69" i="2" s="1"/>
  <c r="BV23" i="2"/>
  <c r="BV26" i="2"/>
  <c r="BV30" i="2"/>
  <c r="BV37" i="2"/>
  <c r="BV46" i="2"/>
  <c r="Q67" i="2"/>
  <c r="Q69" i="2" s="1"/>
  <c r="Y67" i="2"/>
  <c r="AU67" i="2"/>
  <c r="BJ67" i="2"/>
  <c r="BV52" i="2"/>
  <c r="BV55" i="2"/>
  <c r="BV56" i="2"/>
  <c r="BV63" i="2"/>
  <c r="BT64" i="2"/>
  <c r="AC48" i="2"/>
  <c r="AC67" i="2" s="1"/>
  <c r="AM48" i="2"/>
  <c r="BV7" i="2"/>
  <c r="K67" i="2"/>
  <c r="K69" i="2" s="1"/>
  <c r="AO67" i="2"/>
  <c r="BD67" i="2"/>
  <c r="BS64" i="2"/>
  <c r="AJ67" i="2"/>
  <c r="BV58" i="2"/>
  <c r="BV62" i="2"/>
  <c r="BV68" i="2"/>
  <c r="BT67" i="2"/>
  <c r="BT69" i="2" s="1"/>
  <c r="AB67" i="2"/>
  <c r="BQ48" i="2"/>
  <c r="N48" i="2"/>
  <c r="AR48" i="2"/>
  <c r="BV16" i="2"/>
  <c r="BV29" i="2"/>
  <c r="BV32" i="2"/>
  <c r="BV36" i="2"/>
  <c r="BV43" i="2"/>
  <c r="BS48" i="2"/>
  <c r="BU48" i="2"/>
  <c r="BV13" i="2"/>
  <c r="BV22" i="2"/>
  <c r="BV35" i="2"/>
  <c r="BV38" i="2"/>
  <c r="BV42" i="2"/>
  <c r="E67" i="2"/>
  <c r="E69" i="2" s="1"/>
  <c r="T67" i="2"/>
  <c r="AA67" i="2"/>
  <c r="AI67" i="2"/>
  <c r="BE67" i="2"/>
  <c r="BM67" i="2"/>
  <c r="AW64" i="2"/>
  <c r="J67" i="2"/>
  <c r="J69" i="2" s="1"/>
  <c r="BN67" i="2"/>
  <c r="AR53" i="2"/>
  <c r="AR64" i="2" s="1"/>
  <c r="AW53" i="2"/>
  <c r="BV61" i="2"/>
  <c r="AQ67" i="2"/>
  <c r="AR67" i="2" s="1"/>
  <c r="BG67" i="2"/>
  <c r="AW67" i="2"/>
  <c r="G67" i="2"/>
  <c r="G69" i="2" s="1"/>
  <c r="O67" i="2"/>
  <c r="O69" i="2" s="1"/>
  <c r="AK67" i="2"/>
  <c r="BO67" i="2"/>
  <c r="H67" i="2"/>
  <c r="H69" i="2" s="1"/>
  <c r="AE67" i="2"/>
  <c r="AL67" i="2"/>
  <c r="BI67" i="2"/>
  <c r="BP67" i="2"/>
  <c r="AH64" i="2"/>
  <c r="AH67" i="2" s="1"/>
  <c r="I64" i="2"/>
  <c r="AM64" i="2"/>
  <c r="BQ64" i="2"/>
  <c r="AM67" i="2"/>
  <c r="BV48" i="2"/>
  <c r="AG67" i="2"/>
  <c r="BV54" i="2"/>
  <c r="BR53" i="2"/>
  <c r="BR64" i="2" s="1"/>
  <c r="S64" i="2"/>
  <c r="S67" i="2" s="1"/>
  <c r="S69" i="2" s="1"/>
  <c r="BV51" i="2"/>
  <c r="N53" i="2"/>
  <c r="N64" i="2" s="1"/>
  <c r="N67" i="2" s="1"/>
  <c r="N69" i="2" s="1"/>
  <c r="S54" i="2"/>
  <c r="S53" i="2" s="1"/>
  <c r="BR48" i="2"/>
  <c r="W87" i="4" l="1"/>
  <c r="AV23" i="4"/>
  <c r="R23" i="4"/>
  <c r="R87" i="4" s="1"/>
  <c r="AK94" i="9"/>
  <c r="AM94" i="9"/>
  <c r="DX23" i="4"/>
  <c r="AH92" i="9"/>
  <c r="AM92" i="9" s="1"/>
  <c r="CY40" i="4"/>
  <c r="CY71" i="4" s="1"/>
  <c r="AB48" i="12"/>
  <c r="T13" i="12"/>
  <c r="T9" i="12" s="1"/>
  <c r="AH9" i="12"/>
  <c r="G31" i="12"/>
  <c r="G48" i="12" s="1"/>
  <c r="AU36" i="12"/>
  <c r="AK70" i="9"/>
  <c r="AM70" i="9"/>
  <c r="AL70" i="9"/>
  <c r="V33" i="9"/>
  <c r="H54" i="9"/>
  <c r="Y33" i="9"/>
  <c r="AF33" i="9"/>
  <c r="T31" i="9"/>
  <c r="S86" i="9"/>
  <c r="AM88" i="9"/>
  <c r="U86" i="9"/>
  <c r="I54" i="9"/>
  <c r="AK92" i="9"/>
  <c r="U38" i="9"/>
  <c r="T45" i="9"/>
  <c r="W33" i="9"/>
  <c r="J88" i="9"/>
  <c r="M86" i="9"/>
  <c r="AK46" i="9"/>
  <c r="AH45" i="9"/>
  <c r="AL46" i="9"/>
  <c r="T14" i="9"/>
  <c r="Q78" i="9"/>
  <c r="K78" i="9"/>
  <c r="O82" i="9"/>
  <c r="AL60" i="9"/>
  <c r="AH56" i="9"/>
  <c r="AM56" i="9" s="1"/>
  <c r="AM60" i="9"/>
  <c r="AK60" i="9"/>
  <c r="AK50" i="9"/>
  <c r="AL50" i="9"/>
  <c r="N86" i="9"/>
  <c r="AK31" i="9"/>
  <c r="AL31" i="9"/>
  <c r="I88" i="9"/>
  <c r="T56" i="9"/>
  <c r="H86" i="9"/>
  <c r="I38" i="9"/>
  <c r="AM31" i="9"/>
  <c r="AK88" i="9"/>
  <c r="AH86" i="9"/>
  <c r="T50" i="9"/>
  <c r="P78" i="9"/>
  <c r="U54" i="9"/>
  <c r="S54" i="9"/>
  <c r="L33" i="9"/>
  <c r="AK42" i="9"/>
  <c r="AM42" i="9"/>
  <c r="AL42" i="9"/>
  <c r="AH40" i="9"/>
  <c r="AM40" i="9" s="1"/>
  <c r="AK16" i="9"/>
  <c r="AJ12" i="9"/>
  <c r="AL16" i="9"/>
  <c r="T82" i="9"/>
  <c r="T63" i="9"/>
  <c r="T40" i="9"/>
  <c r="AL63" i="9"/>
  <c r="AM63" i="9"/>
  <c r="AK63" i="9"/>
  <c r="AC33" i="9"/>
  <c r="AM50" i="9"/>
  <c r="M48" i="8"/>
  <c r="AV35" i="8"/>
  <c r="AV76" i="8" s="1"/>
  <c r="BF49" i="8"/>
  <c r="AQ49" i="8"/>
  <c r="R49" i="8"/>
  <c r="W48" i="8"/>
  <c r="W35" i="8"/>
  <c r="W76" i="8" s="1"/>
  <c r="BU68" i="8"/>
  <c r="AG49" i="8"/>
  <c r="AG12" i="8"/>
  <c r="EM12" i="8"/>
  <c r="BP49" i="8"/>
  <c r="BP12" i="8"/>
  <c r="BU53" i="8"/>
  <c r="BU12" i="8"/>
  <c r="BU63" i="8"/>
  <c r="AL49" i="8"/>
  <c r="AL12" i="8"/>
  <c r="BU74" i="8"/>
  <c r="BK49" i="8"/>
  <c r="BK12" i="8"/>
  <c r="BA48" i="8"/>
  <c r="BA35" i="8"/>
  <c r="BA76" i="8" s="1"/>
  <c r="V245" i="7"/>
  <c r="V15" i="7"/>
  <c r="V197" i="7" s="1"/>
  <c r="BT107" i="7"/>
  <c r="BT103" i="7" s="1"/>
  <c r="BT102" i="7" s="1"/>
  <c r="L235" i="7"/>
  <c r="V328" i="7"/>
  <c r="V104" i="7"/>
  <c r="V277" i="7" s="1"/>
  <c r="L196" i="7"/>
  <c r="BY17" i="7"/>
  <c r="BY13" i="7" s="1"/>
  <c r="AP340" i="7"/>
  <c r="BZ233" i="7"/>
  <c r="BT12" i="7"/>
  <c r="BZ203" i="7"/>
  <c r="AP278" i="7"/>
  <c r="L280" i="7"/>
  <c r="L103" i="7"/>
  <c r="L276" i="7" s="1"/>
  <c r="BY62" i="7"/>
  <c r="BY14" i="7" s="1"/>
  <c r="BZ274" i="7"/>
  <c r="AP275" i="7"/>
  <c r="CI102" i="7"/>
  <c r="BZ333" i="7"/>
  <c r="EL167" i="7"/>
  <c r="AP235" i="7"/>
  <c r="AP14" i="7"/>
  <c r="AP196" i="7" s="1"/>
  <c r="BE340" i="7"/>
  <c r="BE105" i="7"/>
  <c r="BE278" i="7" s="1"/>
  <c r="BZ321" i="7"/>
  <c r="EL155" i="7"/>
  <c r="AZ280" i="7"/>
  <c r="AZ103" i="7"/>
  <c r="AA245" i="7"/>
  <c r="AA15" i="7"/>
  <c r="AA197" i="7" s="1"/>
  <c r="BZ232" i="7"/>
  <c r="EL62" i="7"/>
  <c r="BZ228" i="7"/>
  <c r="EL107" i="7"/>
  <c r="EL72" i="7"/>
  <c r="AP245" i="7"/>
  <c r="AP15" i="7"/>
  <c r="AP197" i="7" s="1"/>
  <c r="BJ245" i="7"/>
  <c r="BJ15" i="7"/>
  <c r="BE199" i="7"/>
  <c r="BE13" i="7"/>
  <c r="AA235" i="7"/>
  <c r="AA14" i="7"/>
  <c r="AA196" i="7" s="1"/>
  <c r="BY77" i="7"/>
  <c r="BY73" i="7"/>
  <c r="BE235" i="7"/>
  <c r="BE14" i="7"/>
  <c r="BE196" i="7" s="1"/>
  <c r="AP199" i="7"/>
  <c r="AP13" i="7"/>
  <c r="AA199" i="7"/>
  <c r="AA13" i="7"/>
  <c r="AA340" i="7"/>
  <c r="AA105" i="7"/>
  <c r="AA278" i="7" s="1"/>
  <c r="V280" i="7"/>
  <c r="V103" i="7"/>
  <c r="BO280" i="7"/>
  <c r="BO103" i="7"/>
  <c r="AU276" i="7"/>
  <c r="AZ245" i="7"/>
  <c r="AZ15" i="7"/>
  <c r="AZ197" i="7" s="1"/>
  <c r="Q235" i="7"/>
  <c r="Q14" i="7"/>
  <c r="Q196" i="7" s="1"/>
  <c r="L199" i="7"/>
  <c r="L13" i="7"/>
  <c r="BZ229" i="7"/>
  <c r="BZ201" i="7"/>
  <c r="EL13" i="7"/>
  <c r="BE328" i="7"/>
  <c r="BE104" i="7"/>
  <c r="BE277" i="7" s="1"/>
  <c r="AZ328" i="7"/>
  <c r="AZ104" i="7"/>
  <c r="AZ277" i="7" s="1"/>
  <c r="Q280" i="7"/>
  <c r="Q103" i="7"/>
  <c r="AF245" i="7"/>
  <c r="AF15" i="7"/>
  <c r="AK235" i="7"/>
  <c r="AK14" i="7"/>
  <c r="AK196" i="7" s="1"/>
  <c r="BZ248" i="7"/>
  <c r="BY82" i="7"/>
  <c r="BO195" i="7"/>
  <c r="AA280" i="7"/>
  <c r="AA103" i="7"/>
  <c r="BZ234" i="7"/>
  <c r="AZ235" i="7"/>
  <c r="AZ14" i="7"/>
  <c r="BZ204" i="7"/>
  <c r="AA328" i="7"/>
  <c r="AA104" i="7"/>
  <c r="AA277" i="7" s="1"/>
  <c r="BE280" i="7"/>
  <c r="BE103" i="7"/>
  <c r="AK280" i="7"/>
  <c r="AK103" i="7"/>
  <c r="BJ276" i="7"/>
  <c r="BJ102" i="7"/>
  <c r="BJ275" i="7" s="1"/>
  <c r="AK195" i="7"/>
  <c r="BZ242" i="7"/>
  <c r="AU199" i="7"/>
  <c r="AU13" i="7"/>
  <c r="AU328" i="7"/>
  <c r="AU104" i="7"/>
  <c r="AU277" i="7" s="1"/>
  <c r="L328" i="7"/>
  <c r="L104" i="7"/>
  <c r="Q328" i="7"/>
  <c r="Q104" i="7"/>
  <c r="Q277" i="7" s="1"/>
  <c r="BO245" i="7"/>
  <c r="BO15" i="7"/>
  <c r="BO197" i="7" s="1"/>
  <c r="BO235" i="7"/>
  <c r="BO14" i="7"/>
  <c r="BO196" i="7" s="1"/>
  <c r="BY108" i="7"/>
  <c r="BZ289" i="7"/>
  <c r="BY123" i="7"/>
  <c r="BE245" i="7"/>
  <c r="BE15" i="7"/>
  <c r="BE197" i="7" s="1"/>
  <c r="Q199" i="7"/>
  <c r="Q13" i="7"/>
  <c r="AF276" i="7"/>
  <c r="AF102" i="7"/>
  <c r="AF275" i="7" s="1"/>
  <c r="BZ288" i="7"/>
  <c r="BZ257" i="7"/>
  <c r="BZ247" i="7"/>
  <c r="V235" i="7"/>
  <c r="V14" i="7"/>
  <c r="BY67" i="7"/>
  <c r="BT371" i="6"/>
  <c r="AK284" i="6"/>
  <c r="AK15" i="6"/>
  <c r="AK234" i="6" s="1"/>
  <c r="BX323" i="6"/>
  <c r="BX320" i="6"/>
  <c r="BT346" i="6"/>
  <c r="EL190" i="6"/>
  <c r="BT296" i="6"/>
  <c r="BY44" i="6"/>
  <c r="BX302" i="6"/>
  <c r="BT320" i="6"/>
  <c r="BX293" i="6"/>
  <c r="BT343" i="6"/>
  <c r="BT293" i="6"/>
  <c r="BJ249" i="6"/>
  <c r="BJ19" i="6"/>
  <c r="BT24" i="6"/>
  <c r="BT248" i="6" s="1"/>
  <c r="AA19" i="6"/>
  <c r="L238" i="6"/>
  <c r="L18" i="6"/>
  <c r="BY56" i="6"/>
  <c r="AP249" i="6"/>
  <c r="AP19" i="6"/>
  <c r="BT264" i="6"/>
  <c r="L269" i="6"/>
  <c r="L14" i="6"/>
  <c r="BY26" i="6"/>
  <c r="BX329" i="6"/>
  <c r="AP284" i="6"/>
  <c r="AP15" i="6"/>
  <c r="AP234" i="6" s="1"/>
  <c r="BY32" i="6"/>
  <c r="BY25" i="6"/>
  <c r="AF249" i="6"/>
  <c r="AF19" i="6"/>
  <c r="BE237" i="6"/>
  <c r="BE13" i="6"/>
  <c r="BT342" i="6"/>
  <c r="BT190" i="6"/>
  <c r="BX285" i="6"/>
  <c r="EL112" i="6"/>
  <c r="BT284" i="6" s="1"/>
  <c r="BX338" i="6"/>
  <c r="L284" i="6"/>
  <c r="L15" i="6"/>
  <c r="L234" i="6" s="1"/>
  <c r="AZ269" i="6"/>
  <c r="AZ14" i="6"/>
  <c r="BX262" i="6"/>
  <c r="BY36" i="6"/>
  <c r="EL14" i="6"/>
  <c r="BX269" i="6"/>
  <c r="BX259" i="6"/>
  <c r="BT249" i="6"/>
  <c r="BT19" i="6"/>
  <c r="AA341" i="6"/>
  <c r="AA16" i="6"/>
  <c r="AA235" i="6" s="1"/>
  <c r="BE269" i="6"/>
  <c r="BE14" i="6"/>
  <c r="BE233" i="6" s="1"/>
  <c r="BT270" i="6"/>
  <c r="BT97" i="6"/>
  <c r="Q269" i="6"/>
  <c r="Q14" i="6"/>
  <c r="AU341" i="6"/>
  <c r="AU16" i="6"/>
  <c r="AK269" i="6"/>
  <c r="AK14" i="6"/>
  <c r="BT338" i="6"/>
  <c r="BX311" i="6"/>
  <c r="BX290" i="6"/>
  <c r="BO269" i="6"/>
  <c r="BO14" i="6"/>
  <c r="V269" i="6"/>
  <c r="V14" i="6"/>
  <c r="BX308" i="6"/>
  <c r="AP269" i="6"/>
  <c r="AP14" i="6"/>
  <c r="AF269" i="6"/>
  <c r="AF14" i="6"/>
  <c r="AF233" i="6" s="1"/>
  <c r="BT366" i="6"/>
  <c r="EL16" i="6"/>
  <c r="BX341" i="6"/>
  <c r="BX257" i="6"/>
  <c r="EL19" i="6"/>
  <c r="BT15" i="6"/>
  <c r="BT472" i="5"/>
  <c r="BZ432" i="5"/>
  <c r="BZ699" i="5"/>
  <c r="BT648" i="5"/>
  <c r="BT498" i="5"/>
  <c r="BZ472" i="5"/>
  <c r="BT477" i="5"/>
  <c r="BZ536" i="5"/>
  <c r="G675" i="5"/>
  <c r="BZ690" i="5"/>
  <c r="BT466" i="5"/>
  <c r="L455" i="5"/>
  <c r="DR12" i="5"/>
  <c r="BO411" i="5"/>
  <c r="BT181" i="5"/>
  <c r="CA709" i="5"/>
  <c r="BZ709" i="5"/>
  <c r="BZ551" i="5"/>
  <c r="CA551" i="5"/>
  <c r="CA642" i="5"/>
  <c r="BZ642" i="5"/>
  <c r="BZ678" i="5"/>
  <c r="CA678" i="5"/>
  <c r="BT494" i="5"/>
  <c r="BT104" i="5"/>
  <c r="G586" i="5"/>
  <c r="BY168" i="5"/>
  <c r="BZ586" i="5"/>
  <c r="AA411" i="5"/>
  <c r="AA13" i="5"/>
  <c r="BO605" i="5"/>
  <c r="BO14" i="5"/>
  <c r="CA671" i="5"/>
  <c r="BZ671" i="5"/>
  <c r="EL258" i="5"/>
  <c r="CA660" i="5"/>
  <c r="BZ660" i="5"/>
  <c r="BT608" i="5"/>
  <c r="BT461" i="5"/>
  <c r="BT69" i="5"/>
  <c r="BT460" i="5" s="1"/>
  <c r="CA607" i="5"/>
  <c r="BZ607" i="5"/>
  <c r="CS12" i="5"/>
  <c r="BJ605" i="5"/>
  <c r="BJ14" i="5"/>
  <c r="BJ407" i="5" s="1"/>
  <c r="L412" i="5"/>
  <c r="CA737" i="5"/>
  <c r="BZ737" i="5"/>
  <c r="CA666" i="5"/>
  <c r="BZ666" i="5"/>
  <c r="EL253" i="5"/>
  <c r="BT551" i="5"/>
  <c r="CA484" i="5"/>
  <c r="BZ484" i="5"/>
  <c r="EL94" i="5"/>
  <c r="BT483" i="5" s="1"/>
  <c r="BT665" i="5"/>
  <c r="BO606" i="5"/>
  <c r="EL114" i="5"/>
  <c r="CA504" i="5"/>
  <c r="BZ504" i="5"/>
  <c r="CA432" i="5"/>
  <c r="EG12" i="5"/>
  <c r="BT642" i="5"/>
  <c r="EB12" i="5"/>
  <c r="L606" i="5"/>
  <c r="L181" i="5"/>
  <c r="CA417" i="5"/>
  <c r="BZ417" i="5"/>
  <c r="BO412" i="5"/>
  <c r="BT585" i="5"/>
  <c r="AZ406" i="5"/>
  <c r="CA731" i="5"/>
  <c r="BZ731" i="5"/>
  <c r="AU605" i="5"/>
  <c r="AU14" i="5"/>
  <c r="AU407" i="5" s="1"/>
  <c r="CA450" i="5"/>
  <c r="BZ450" i="5"/>
  <c r="BT709" i="5"/>
  <c r="BZ608" i="5"/>
  <c r="CA608" i="5"/>
  <c r="G605" i="5"/>
  <c r="G14" i="5"/>
  <c r="BZ556" i="5"/>
  <c r="CA556" i="5"/>
  <c r="BT547" i="5"/>
  <c r="BT144" i="5"/>
  <c r="BZ489" i="5"/>
  <c r="EL99" i="5"/>
  <c r="CA489" i="5"/>
  <c r="BT456" i="5"/>
  <c r="BT63" i="5"/>
  <c r="BE605" i="5"/>
  <c r="BE14" i="5"/>
  <c r="BE407" i="5" s="1"/>
  <c r="AK605" i="5"/>
  <c r="AK14" i="5"/>
  <c r="AK407" i="5" s="1"/>
  <c r="BT484" i="5"/>
  <c r="CX12" i="5"/>
  <c r="BT654" i="5"/>
  <c r="AK412" i="5"/>
  <c r="AU676" i="5"/>
  <c r="AU318" i="5"/>
  <c r="BT621" i="5"/>
  <c r="AF605" i="5"/>
  <c r="AF14" i="5"/>
  <c r="AF407" i="5" s="1"/>
  <c r="CA513" i="5"/>
  <c r="BZ513" i="5"/>
  <c r="EL18" i="5"/>
  <c r="BO406" i="5"/>
  <c r="CA466" i="5"/>
  <c r="BZ466" i="5"/>
  <c r="BT671" i="5"/>
  <c r="BT258" i="5"/>
  <c r="BT670" i="5" s="1"/>
  <c r="CA725" i="5"/>
  <c r="BZ725" i="5"/>
  <c r="BJ606" i="5"/>
  <c r="BT737" i="5"/>
  <c r="BT725" i="5"/>
  <c r="AZ675" i="5"/>
  <c r="AZ15" i="5"/>
  <c r="AZ408" i="5" s="1"/>
  <c r="BJ411" i="5"/>
  <c r="BJ13" i="5"/>
  <c r="BT489" i="5"/>
  <c r="L675" i="5"/>
  <c r="L15" i="5"/>
  <c r="L408" i="5" s="1"/>
  <c r="EL182" i="5"/>
  <c r="AU412" i="5"/>
  <c r="BT18" i="5"/>
  <c r="BT504" i="5"/>
  <c r="BT114" i="5"/>
  <c r="BT503" i="5" s="1"/>
  <c r="CA420" i="5"/>
  <c r="BZ420" i="5"/>
  <c r="AF412" i="5"/>
  <c r="V406" i="5"/>
  <c r="AU406" i="5"/>
  <c r="CA696" i="5"/>
  <c r="BZ696" i="5"/>
  <c r="CA719" i="5"/>
  <c r="BZ719" i="5"/>
  <c r="V675" i="5"/>
  <c r="V15" i="5"/>
  <c r="V408" i="5" s="1"/>
  <c r="EL268" i="5"/>
  <c r="BZ648" i="5"/>
  <c r="CA648" i="5"/>
  <c r="Q605" i="5"/>
  <c r="Q14" i="5"/>
  <c r="Q407" i="5" s="1"/>
  <c r="BT450" i="5"/>
  <c r="BT439" i="5"/>
  <c r="BT45" i="5"/>
  <c r="EL33" i="5"/>
  <c r="CA427" i="5"/>
  <c r="BZ427" i="5"/>
  <c r="CA414" i="5"/>
  <c r="BZ414" i="5"/>
  <c r="AF411" i="5"/>
  <c r="AF13" i="5"/>
  <c r="CA439" i="5"/>
  <c r="BZ439" i="5"/>
  <c r="EL45" i="5"/>
  <c r="CA413" i="5"/>
  <c r="BZ413" i="5"/>
  <c r="CA654" i="5"/>
  <c r="BZ654" i="5"/>
  <c r="BZ616" i="5"/>
  <c r="CA616" i="5"/>
  <c r="AA605" i="5"/>
  <c r="AA14" i="5"/>
  <c r="AA407" i="5" s="1"/>
  <c r="AZ605" i="5"/>
  <c r="AZ14" i="5"/>
  <c r="AZ407" i="5" s="1"/>
  <c r="CA531" i="5"/>
  <c r="BZ531" i="5"/>
  <c r="EL129" i="5"/>
  <c r="AK406" i="5"/>
  <c r="BT531" i="5"/>
  <c r="BT129" i="5"/>
  <c r="BT445" i="5"/>
  <c r="BT51" i="5"/>
  <c r="BT444" i="5" s="1"/>
  <c r="BT427" i="5"/>
  <c r="BT413" i="5"/>
  <c r="AP412" i="5"/>
  <c r="V605" i="5"/>
  <c r="V14" i="5"/>
  <c r="V407" i="5" s="1"/>
  <c r="BT432" i="5"/>
  <c r="BT666" i="5"/>
  <c r="EL144" i="5"/>
  <c r="CA547" i="5"/>
  <c r="BZ547" i="5"/>
  <c r="EL63" i="5"/>
  <c r="CA456" i="5"/>
  <c r="BZ456" i="5"/>
  <c r="AK411" i="5"/>
  <c r="AP406" i="5"/>
  <c r="AP12" i="5"/>
  <c r="AP405" i="5" s="1"/>
  <c r="CA444" i="5"/>
  <c r="BZ444" i="5"/>
  <c r="AU411" i="5"/>
  <c r="BT706" i="5"/>
  <c r="BT348" i="5"/>
  <c r="BT705" i="5" s="1"/>
  <c r="BT319" i="5"/>
  <c r="BT678" i="5"/>
  <c r="BZ621" i="5"/>
  <c r="CA621" i="5"/>
  <c r="CA542" i="5"/>
  <c r="EL139" i="5"/>
  <c r="BZ542" i="5"/>
  <c r="BE411" i="5"/>
  <c r="BE13" i="5"/>
  <c r="CA705" i="5"/>
  <c r="BZ705" i="5"/>
  <c r="AP675" i="5"/>
  <c r="AP15" i="5"/>
  <c r="AP408" i="5" s="1"/>
  <c r="Q411" i="5"/>
  <c r="Q13" i="5"/>
  <c r="BT542" i="5"/>
  <c r="BT139" i="5"/>
  <c r="BT541" i="5" s="1"/>
  <c r="BZ498" i="5"/>
  <c r="CA498" i="5"/>
  <c r="CA494" i="5"/>
  <c r="BZ494" i="5"/>
  <c r="EL104" i="5"/>
  <c r="CA676" i="5"/>
  <c r="BZ676" i="5"/>
  <c r="EL318" i="5"/>
  <c r="Q676" i="5"/>
  <c r="Q318" i="5"/>
  <c r="BT660" i="5"/>
  <c r="BT607" i="5"/>
  <c r="CA460" i="5"/>
  <c r="BZ460" i="5"/>
  <c r="AP411" i="5"/>
  <c r="L411" i="5"/>
  <c r="L13" i="5"/>
  <c r="Q412" i="5"/>
  <c r="M77" i="4"/>
  <c r="BW77" i="4"/>
  <c r="AG87" i="4"/>
  <c r="DS71" i="4"/>
  <c r="CT23" i="4"/>
  <c r="BW78" i="4"/>
  <c r="BW76" i="4"/>
  <c r="BW75" i="4" s="1"/>
  <c r="BW141" i="4" s="1"/>
  <c r="DX71" i="4"/>
  <c r="BF87" i="4"/>
  <c r="BF100" i="4"/>
  <c r="BP95" i="4"/>
  <c r="BP23" i="4"/>
  <c r="EM13" i="4"/>
  <c r="BU78" i="4"/>
  <c r="BU13" i="4"/>
  <c r="M23" i="4"/>
  <c r="EM40" i="4"/>
  <c r="AL23" i="4"/>
  <c r="AL95" i="4"/>
  <c r="EC71" i="4"/>
  <c r="AQ23" i="4"/>
  <c r="BU23" i="4"/>
  <c r="BU87" i="4" s="1"/>
  <c r="BQ75" i="3"/>
  <c r="BQ78" i="3" s="1"/>
  <c r="BQ80" i="3" s="1"/>
  <c r="AC75" i="3"/>
  <c r="AC78" i="3" s="1"/>
  <c r="AC80" i="3" s="1"/>
  <c r="X75" i="3"/>
  <c r="X78" i="3" s="1"/>
  <c r="X80" i="3" s="1"/>
  <c r="BS75" i="3"/>
  <c r="BS78" i="3" s="1"/>
  <c r="BS80" i="3" s="1"/>
  <c r="N75" i="3"/>
  <c r="N78" i="3" s="1"/>
  <c r="N80" i="3" s="1"/>
  <c r="BX54" i="3"/>
  <c r="BV53" i="3"/>
  <c r="N74" i="3"/>
  <c r="CI53" i="3"/>
  <c r="CI74" i="3" s="1"/>
  <c r="AW75" i="3"/>
  <c r="AW78" i="3" s="1"/>
  <c r="AW80" i="3" s="1"/>
  <c r="BU74" i="3"/>
  <c r="BU75" i="3" s="1"/>
  <c r="BU78" i="3" s="1"/>
  <c r="BU80" i="3" s="1"/>
  <c r="BV48" i="3"/>
  <c r="BX7" i="3"/>
  <c r="BL75" i="3"/>
  <c r="BL78" i="3" s="1"/>
  <c r="BL80" i="3" s="1"/>
  <c r="BR75" i="3"/>
  <c r="BR78" i="3" s="1"/>
  <c r="BR80" i="3" s="1"/>
  <c r="BQ67" i="2"/>
  <c r="BU67" i="2"/>
  <c r="BU69" i="2" s="1"/>
  <c r="BS67" i="2"/>
  <c r="BS69" i="2" s="1"/>
  <c r="BL67" i="2"/>
  <c r="BR67" i="2"/>
  <c r="BR69" i="2" s="1"/>
  <c r="BV53" i="2"/>
  <c r="AV87" i="4" l="1"/>
  <c r="AV71" i="4"/>
  <c r="AR13" i="12"/>
  <c r="AU9" i="12"/>
  <c r="AH31" i="12"/>
  <c r="AR9" i="12"/>
  <c r="H82" i="9"/>
  <c r="AL45" i="9"/>
  <c r="AK45" i="9"/>
  <c r="Q33" i="9"/>
  <c r="N82" i="9"/>
  <c r="AK56" i="9"/>
  <c r="AH54" i="9"/>
  <c r="AL56" i="9"/>
  <c r="T54" i="9"/>
  <c r="AM86" i="9"/>
  <c r="U82" i="9"/>
  <c r="T78" i="9"/>
  <c r="I86" i="9"/>
  <c r="M82" i="9"/>
  <c r="AL40" i="9"/>
  <c r="AK40" i="9"/>
  <c r="AK38" i="9" s="1"/>
  <c r="AH38" i="9"/>
  <c r="P33" i="9"/>
  <c r="K33" i="9"/>
  <c r="O78" i="9"/>
  <c r="AM45" i="9"/>
  <c r="AM38" i="9" s="1"/>
  <c r="T38" i="9"/>
  <c r="AH82" i="9"/>
  <c r="AL86" i="9"/>
  <c r="AK86" i="9"/>
  <c r="J86" i="9"/>
  <c r="S82" i="9"/>
  <c r="BP35" i="8"/>
  <c r="BP76" i="8" s="1"/>
  <c r="BP48" i="8"/>
  <c r="AG48" i="8"/>
  <c r="AG35" i="8"/>
  <c r="AG76" i="8" s="1"/>
  <c r="BK48" i="8"/>
  <c r="BK35" i="8"/>
  <c r="BK76" i="8" s="1"/>
  <c r="EM35" i="8"/>
  <c r="BU35" i="8"/>
  <c r="BU48" i="8"/>
  <c r="AL35" i="8"/>
  <c r="AL76" i="8" s="1"/>
  <c r="AL48" i="8"/>
  <c r="AA276" i="7"/>
  <c r="AA102" i="7"/>
  <c r="AA275" i="7" s="1"/>
  <c r="Q195" i="7"/>
  <c r="Q12" i="7"/>
  <c r="Q194" i="7" s="1"/>
  <c r="BY107" i="7"/>
  <c r="BY103" i="7" s="1"/>
  <c r="BY102" i="7" s="1"/>
  <c r="BZ273" i="7"/>
  <c r="AK276" i="7"/>
  <c r="AK102" i="7"/>
  <c r="AK275" i="7" s="1"/>
  <c r="BO12" i="7"/>
  <c r="BO194" i="7" s="1"/>
  <c r="AF197" i="7"/>
  <c r="AF12" i="7"/>
  <c r="AF194" i="7" s="1"/>
  <c r="BE195" i="7"/>
  <c r="BE12" i="7"/>
  <c r="BE194" i="7" s="1"/>
  <c r="BZ237" i="7"/>
  <c r="EL15" i="7"/>
  <c r="L277" i="7"/>
  <c r="L102" i="7"/>
  <c r="L275" i="7" s="1"/>
  <c r="AZ196" i="7"/>
  <c r="AZ12" i="7"/>
  <c r="AZ194" i="7" s="1"/>
  <c r="BO276" i="7"/>
  <c r="BO102" i="7"/>
  <c r="BO275" i="7" s="1"/>
  <c r="AA195" i="7"/>
  <c r="AA12" i="7"/>
  <c r="AA194" i="7" s="1"/>
  <c r="BY72" i="7"/>
  <c r="BY15" i="7" s="1"/>
  <c r="BY12" i="7" s="1"/>
  <c r="BZ238" i="7"/>
  <c r="BZ272" i="7"/>
  <c r="EL103" i="7"/>
  <c r="AZ276" i="7"/>
  <c r="AZ102" i="7"/>
  <c r="AZ275" i="7" s="1"/>
  <c r="AK12" i="7"/>
  <c r="AK194" i="7" s="1"/>
  <c r="BE276" i="7"/>
  <c r="BE102" i="7"/>
  <c r="BE275" i="7" s="1"/>
  <c r="Q276" i="7"/>
  <c r="Q102" i="7"/>
  <c r="Q275" i="7" s="1"/>
  <c r="BZ197" i="7"/>
  <c r="BJ197" i="7"/>
  <c r="BJ12" i="7"/>
  <c r="BJ194" i="7" s="1"/>
  <c r="V276" i="7"/>
  <c r="V102" i="7"/>
  <c r="V275" i="7" s="1"/>
  <c r="AP12" i="7"/>
  <c r="AP194" i="7" s="1"/>
  <c r="AP195" i="7"/>
  <c r="EL14" i="7"/>
  <c r="BZ198" i="7" s="1"/>
  <c r="BZ227" i="7"/>
  <c r="BZ320" i="7"/>
  <c r="EL104" i="7"/>
  <c r="BZ269" i="7" s="1"/>
  <c r="BZ332" i="7"/>
  <c r="EL105" i="7"/>
  <c r="BZ270" i="7" s="1"/>
  <c r="V196" i="7"/>
  <c r="V12" i="7"/>
  <c r="V194" i="7" s="1"/>
  <c r="AU195" i="7"/>
  <c r="AU12" i="7"/>
  <c r="AU194" i="7" s="1"/>
  <c r="L12" i="7"/>
  <c r="L194" i="7" s="1"/>
  <c r="L195" i="7"/>
  <c r="AU102" i="7"/>
  <c r="AU275" i="7" s="1"/>
  <c r="BJ238" i="6"/>
  <c r="BJ18" i="6"/>
  <c r="L237" i="6"/>
  <c r="L13" i="6"/>
  <c r="L232" i="6" s="1"/>
  <c r="AP238" i="6"/>
  <c r="AP18" i="6"/>
  <c r="AA238" i="6"/>
  <c r="AA18" i="6"/>
  <c r="BX235" i="6"/>
  <c r="BO233" i="6"/>
  <c r="BO12" i="6"/>
  <c r="BO231" i="6" s="1"/>
  <c r="BE232" i="6"/>
  <c r="BE12" i="6"/>
  <c r="BE231" i="6" s="1"/>
  <c r="BX254" i="6"/>
  <c r="BX252" i="6"/>
  <c r="V233" i="6"/>
  <c r="V12" i="6"/>
  <c r="V231" i="6" s="1"/>
  <c r="AK233" i="6"/>
  <c r="AK12" i="6"/>
  <c r="AK231" i="6" s="1"/>
  <c r="Q233" i="6"/>
  <c r="Q12" i="6"/>
  <c r="Q231" i="6" s="1"/>
  <c r="BT341" i="6"/>
  <c r="BT16" i="6"/>
  <c r="BT235" i="6" s="1"/>
  <c r="L233" i="6"/>
  <c r="L12" i="6"/>
  <c r="L231" i="6" s="1"/>
  <c r="EL18" i="6"/>
  <c r="AF238" i="6"/>
  <c r="AF18" i="6"/>
  <c r="AP233" i="6"/>
  <c r="AU235" i="6"/>
  <c r="AU12" i="6"/>
  <c r="AU231" i="6" s="1"/>
  <c r="BT269" i="6"/>
  <c r="BT14" i="6"/>
  <c r="BT233" i="6" s="1"/>
  <c r="BT238" i="6"/>
  <c r="BT18" i="6"/>
  <c r="BX233" i="6"/>
  <c r="AZ233" i="6"/>
  <c r="AZ12" i="6"/>
  <c r="AZ231" i="6" s="1"/>
  <c r="BX284" i="6"/>
  <c r="EL15" i="6"/>
  <c r="BY24" i="6"/>
  <c r="BX250" i="6"/>
  <c r="BZ585" i="5"/>
  <c r="AZ12" i="5"/>
  <c r="AZ405" i="5" s="1"/>
  <c r="BT412" i="5"/>
  <c r="BT17" i="5"/>
  <c r="AK12" i="5"/>
  <c r="AK405" i="5" s="1"/>
  <c r="Q406" i="5"/>
  <c r="Q12" i="5"/>
  <c r="Q405" i="5" s="1"/>
  <c r="L406" i="5"/>
  <c r="BE406" i="5"/>
  <c r="BE12" i="5"/>
  <c r="BE405" i="5" s="1"/>
  <c r="BT530" i="5"/>
  <c r="AA406" i="5"/>
  <c r="AA12" i="5"/>
  <c r="AA405" i="5" s="1"/>
  <c r="Q675" i="5"/>
  <c r="Q15" i="5"/>
  <c r="Q408" i="5" s="1"/>
  <c r="AF406" i="5"/>
  <c r="AF12" i="5"/>
  <c r="AF405" i="5" s="1"/>
  <c r="L605" i="5"/>
  <c r="L14" i="5"/>
  <c r="L407" i="5" s="1"/>
  <c r="CA541" i="5"/>
  <c r="BZ541" i="5"/>
  <c r="BT676" i="5"/>
  <c r="BT318" i="5"/>
  <c r="CA438" i="5"/>
  <c r="BZ438" i="5"/>
  <c r="CA426" i="5"/>
  <c r="BZ426" i="5"/>
  <c r="BT426" i="5"/>
  <c r="BZ606" i="5"/>
  <c r="EL181" i="5"/>
  <c r="CA606" i="5"/>
  <c r="EL17" i="5"/>
  <c r="CA670" i="5"/>
  <c r="BZ670" i="5"/>
  <c r="G585" i="5"/>
  <c r="BY18" i="5"/>
  <c r="CA665" i="5"/>
  <c r="BZ665" i="5"/>
  <c r="BO407" i="5"/>
  <c r="BO12" i="5"/>
  <c r="BO405" i="5" s="1"/>
  <c r="BZ546" i="5"/>
  <c r="CA546" i="5"/>
  <c r="CA488" i="5"/>
  <c r="BZ488" i="5"/>
  <c r="BT488" i="5"/>
  <c r="CA483" i="5"/>
  <c r="BZ483" i="5"/>
  <c r="CA455" i="5"/>
  <c r="BZ455" i="5"/>
  <c r="BT438" i="5"/>
  <c r="G407" i="5"/>
  <c r="G12" i="5"/>
  <c r="BT605" i="5"/>
  <c r="BT14" i="5"/>
  <c r="CA493" i="5"/>
  <c r="BZ493" i="5"/>
  <c r="BJ406" i="5"/>
  <c r="BJ12" i="5"/>
  <c r="BJ405" i="5" s="1"/>
  <c r="AU675" i="5"/>
  <c r="AU15" i="5"/>
  <c r="AU408" i="5" s="1"/>
  <c r="CA675" i="5"/>
  <c r="BZ675" i="5"/>
  <c r="EL15" i="5"/>
  <c r="CA530" i="5"/>
  <c r="BZ530" i="5"/>
  <c r="V12" i="5"/>
  <c r="V405" i="5" s="1"/>
  <c r="BT455" i="5"/>
  <c r="BT546" i="5"/>
  <c r="BZ503" i="5"/>
  <c r="CA503" i="5"/>
  <c r="BT493" i="5"/>
  <c r="CA585" i="5"/>
  <c r="BT606" i="5"/>
  <c r="AB87" i="4"/>
  <c r="CT71" i="4"/>
  <c r="AQ87" i="4"/>
  <c r="AQ71" i="4"/>
  <c r="M87" i="4"/>
  <c r="BP87" i="4"/>
  <c r="BP71" i="4"/>
  <c r="BU77" i="4"/>
  <c r="AL87" i="4"/>
  <c r="AL71" i="4"/>
  <c r="BV74" i="3"/>
  <c r="BX74" i="3" s="1"/>
  <c r="BX53" i="3"/>
  <c r="BX48" i="3"/>
  <c r="BV64" i="2"/>
  <c r="BV67" i="2" s="1"/>
  <c r="AK54" i="9" l="1"/>
  <c r="AL54" i="9"/>
  <c r="AM54" i="9"/>
  <c r="J82" i="9"/>
  <c r="O33" i="9"/>
  <c r="I82" i="9"/>
  <c r="N78" i="9"/>
  <c r="H78" i="9"/>
  <c r="AK82" i="9"/>
  <c r="AL82" i="9"/>
  <c r="AH78" i="9"/>
  <c r="AH33" i="9" s="1"/>
  <c r="AM82" i="9"/>
  <c r="U78" i="9"/>
  <c r="S78" i="9"/>
  <c r="T33" i="9"/>
  <c r="AL38" i="9"/>
  <c r="M78" i="9"/>
  <c r="BU76" i="8"/>
  <c r="EL12" i="7"/>
  <c r="BZ196" i="7" s="1"/>
  <c r="BZ268" i="7"/>
  <c r="EL102" i="7"/>
  <c r="BZ267" i="7" s="1"/>
  <c r="BZ199" i="7"/>
  <c r="AA13" i="6"/>
  <c r="AA237" i="6"/>
  <c r="BJ237" i="6"/>
  <c r="BJ13" i="6"/>
  <c r="AP13" i="6"/>
  <c r="AP237" i="6"/>
  <c r="BX234" i="6"/>
  <c r="BT237" i="6"/>
  <c r="BT13" i="6"/>
  <c r="EL13" i="6"/>
  <c r="BY19" i="6"/>
  <c r="BX249" i="6"/>
  <c r="AF237" i="6"/>
  <c r="AF13" i="6"/>
  <c r="BT234" i="6"/>
  <c r="L12" i="5"/>
  <c r="L405" i="5" s="1"/>
  <c r="BZ412" i="5"/>
  <c r="CA408" i="5"/>
  <c r="BZ408" i="5"/>
  <c r="BT411" i="5"/>
  <c r="BT13" i="5"/>
  <c r="CA605" i="5"/>
  <c r="BZ605" i="5"/>
  <c r="EL14" i="5"/>
  <c r="BY17" i="5"/>
  <c r="G412" i="5"/>
  <c r="CA412" i="5"/>
  <c r="BT675" i="5"/>
  <c r="BT15" i="5"/>
  <c r="BT408" i="5" s="1"/>
  <c r="BT407" i="5"/>
  <c r="CA411" i="5"/>
  <c r="EL13" i="5"/>
  <c r="AU12" i="5"/>
  <c r="AU405" i="5" s="1"/>
  <c r="BV75" i="3"/>
  <c r="BX75" i="3" s="1"/>
  <c r="BV78" i="3"/>
  <c r="BV80" i="3" s="1"/>
  <c r="BX80" i="3" s="1"/>
  <c r="BV69" i="2"/>
  <c r="AM78" i="9" l="1"/>
  <c r="U33" i="9"/>
  <c r="AL33" i="9"/>
  <c r="M33" i="9"/>
  <c r="AL78" i="9"/>
  <c r="AK78" i="9"/>
  <c r="N33" i="9"/>
  <c r="S33" i="9"/>
  <c r="I78" i="9"/>
  <c r="H33" i="9"/>
  <c r="J78" i="9"/>
  <c r="BJ232" i="6"/>
  <c r="BJ12" i="6"/>
  <c r="BJ231" i="6" s="1"/>
  <c r="AA232" i="6"/>
  <c r="AA12" i="6"/>
  <c r="AA231" i="6" s="1"/>
  <c r="AP232" i="6"/>
  <c r="AP12" i="6"/>
  <c r="AP231" i="6" s="1"/>
  <c r="AF12" i="6"/>
  <c r="AF231" i="6" s="1"/>
  <c r="AF232" i="6"/>
  <c r="BT232" i="6"/>
  <c r="BT12" i="6"/>
  <c r="BY18" i="6"/>
  <c r="BX238" i="6"/>
  <c r="EL12" i="6"/>
  <c r="CA407" i="5"/>
  <c r="BZ407" i="5"/>
  <c r="EL12" i="5"/>
  <c r="BT406" i="5"/>
  <c r="BT12" i="5"/>
  <c r="BY13" i="5"/>
  <c r="CA406" i="5" s="1"/>
  <c r="G411" i="5"/>
  <c r="BZ411" i="5"/>
  <c r="J33" i="9" l="1"/>
  <c r="AM33" i="9"/>
  <c r="I33" i="9"/>
  <c r="AK33" i="9"/>
  <c r="BT231" i="6"/>
  <c r="BY13" i="6"/>
  <c r="BX237" i="6"/>
  <c r="BZ406" i="5"/>
  <c r="BZ405" i="5"/>
  <c r="BY12" i="5"/>
  <c r="G405" i="5" s="1"/>
  <c r="G406" i="5"/>
  <c r="BT405" i="5"/>
  <c r="BY12" i="6" l="1"/>
  <c r="BX232" i="6"/>
  <c r="CA405" i="5"/>
  <c r="BX231" i="6" l="1"/>
  <c r="CJ69" i="4" l="1"/>
  <c r="CJ63" i="4" s="1"/>
  <c r="CJ71" i="4" s="1"/>
  <c r="CE69" i="4" l="1"/>
  <c r="CE63" i="4" s="1"/>
  <c r="CE71" i="4" s="1"/>
  <c r="EM69" i="4" l="1"/>
  <c r="EM63" i="4" s="1"/>
  <c r="EM71" i="4" s="1"/>
  <c r="W42" i="12" l="1"/>
  <c r="W44" i="12" l="1"/>
  <c r="W48" i="12" s="1"/>
  <c r="AH42" i="12"/>
  <c r="AU42" i="12" l="1"/>
  <c r="AH44" i="12"/>
  <c r="AU44" i="12" l="1"/>
  <c r="AH48" i="12"/>
  <c r="M69" i="4" l="1"/>
  <c r="M63" i="4" s="1"/>
  <c r="M71" i="4" l="1"/>
  <c r="R69" i="4" l="1"/>
  <c r="R63" i="4" s="1"/>
  <c r="I42" i="12" l="1"/>
  <c r="BU69" i="4"/>
  <c r="BU63" i="4" s="1"/>
  <c r="BU71" i="4" s="1"/>
  <c r="R71" i="4"/>
  <c r="BZ77" i="4"/>
  <c r="I44" i="12" l="1"/>
  <c r="I48" i="12" s="1"/>
  <c r="T42" i="12"/>
  <c r="AR42" i="12" l="1"/>
  <c r="T44" i="12"/>
  <c r="AR44" i="12" l="1"/>
  <c r="T48" i="12"/>
</calcChain>
</file>

<file path=xl/sharedStrings.xml><?xml version="1.0" encoding="utf-8"?>
<sst xmlns="http://schemas.openxmlformats.org/spreadsheetml/2006/main" count="1738" uniqueCount="577">
  <si>
    <t>Table 1 Revenue*</t>
  </si>
  <si>
    <t>2022/23</t>
  </si>
  <si>
    <t>2021/22</t>
  </si>
  <si>
    <t>Budget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</si>
  <si>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</si>
  <si>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</si>
  <si>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</si>
  <si>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</si>
  <si>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</si>
  <si>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</si>
  <si>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</si>
  <si>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</si>
  <si>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</si>
  <si>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</si>
  <si>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</si>
  <si>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</si>
  <si>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Year to date</t>
  </si>
  <si>
    <t>Preliminary</t>
  </si>
  <si>
    <t>R thousand</t>
  </si>
  <si>
    <t>estimate</t>
  </si>
  <si>
    <t>outcome</t>
  </si>
  <si>
    <t xml:space="preserve">Taxes on income and profits </t>
  </si>
  <si>
    <t>Personal income tax</t>
  </si>
  <si>
    <t>Provisional tax, assessment payments and penalties</t>
  </si>
  <si>
    <t>Employees tax</t>
  </si>
  <si>
    <t>ETI credit - refunds granted against PAYE payment</t>
  </si>
  <si>
    <t>ETI credit - refunds</t>
  </si>
  <si>
    <t>PIT refunds</t>
  </si>
  <si>
    <t>Tax on corporate income</t>
  </si>
  <si>
    <t>Corporate income tax</t>
  </si>
  <si>
    <t>Secondary tax on companies</t>
  </si>
  <si>
    <t>Withholding tax on dividends</t>
  </si>
  <si>
    <t>Withholding tax on Interest</t>
  </si>
  <si>
    <t>Tax on Retirement Funds</t>
  </si>
  <si>
    <t>Other</t>
  </si>
  <si>
    <t>Interest on overdue income tax</t>
  </si>
  <si>
    <t>Small business tax amnesty</t>
  </si>
  <si>
    <t>Taxes on payroll and workforce</t>
  </si>
  <si>
    <t xml:space="preserve">Skills development levy  </t>
  </si>
  <si>
    <t>Taxes on property</t>
  </si>
  <si>
    <t>Estate, inheritance and gift taxes</t>
  </si>
  <si>
    <t>Donations tax</t>
  </si>
  <si>
    <t xml:space="preserve">Estate duty </t>
  </si>
  <si>
    <t>Taxes on financial and capital transactions</t>
  </si>
  <si>
    <t>Securities transfer tax</t>
  </si>
  <si>
    <t>1)</t>
  </si>
  <si>
    <t>Transfer duties</t>
  </si>
  <si>
    <t>Taxes on goods and services</t>
  </si>
  <si>
    <t xml:space="preserve">Value-added tax </t>
  </si>
  <si>
    <t>Domestic VAT</t>
  </si>
  <si>
    <t>Import VAT</t>
  </si>
  <si>
    <t>Refunds</t>
  </si>
  <si>
    <t>Turnover tax for small businesses</t>
  </si>
  <si>
    <t>Specific excise duties</t>
  </si>
  <si>
    <t>Beer</t>
  </si>
  <si>
    <t>Sorghum beer and sorghum flour</t>
  </si>
  <si>
    <t>Wine and other fermented beverages</t>
  </si>
  <si>
    <t>Spirits</t>
  </si>
  <si>
    <t>Cigarettes and cigarette tobacco</t>
  </si>
  <si>
    <t>Vapour Products</t>
  </si>
  <si>
    <t>Pipe tobacco and cigars</t>
  </si>
  <si>
    <t>Petroleum products</t>
  </si>
  <si>
    <t>2)</t>
  </si>
  <si>
    <t>Revenue from neighbouring countries</t>
  </si>
  <si>
    <t>3)</t>
  </si>
  <si>
    <t>Ad valorem excise duties</t>
  </si>
  <si>
    <t>Health promotion levy</t>
  </si>
  <si>
    <t>General fuel levy</t>
  </si>
  <si>
    <t>Of which:</t>
  </si>
  <si>
    <t xml:space="preserve">    Carbon fuel levy</t>
  </si>
  <si>
    <t xml:space="preserve">      CFL Domestic</t>
  </si>
  <si>
    <t xml:space="preserve">      CFL Imported</t>
  </si>
  <si>
    <t>Taxes on use of goods and on permission to use goods or perform activities</t>
  </si>
  <si>
    <t>Air departure tax</t>
  </si>
  <si>
    <t>Plastic bag levy</t>
  </si>
  <si>
    <t>Electricity levy</t>
  </si>
  <si>
    <t>Incandescent light bulb levy</t>
  </si>
  <si>
    <t>CO₂ tax - motor vehicle emissions</t>
  </si>
  <si>
    <t>Tyre levy</t>
  </si>
  <si>
    <t>International Oil Pollution Compensation Fund</t>
  </si>
  <si>
    <t>Carbon tax</t>
  </si>
  <si>
    <t>Universal Service Fund</t>
  </si>
  <si>
    <t>Taxes on international trade and transactions</t>
  </si>
  <si>
    <t>Import duties</t>
  </si>
  <si>
    <t>Customs duties</t>
  </si>
  <si>
    <t xml:space="preserve">Specific excise duties on imports </t>
  </si>
  <si>
    <t>Health promotion levy on imports</t>
  </si>
  <si>
    <t>Miscellaneous customs and excise receipts</t>
  </si>
  <si>
    <t>Diamond export duties</t>
  </si>
  <si>
    <t xml:space="preserve">Export tax - Scrap metal </t>
  </si>
  <si>
    <t>Other taxes</t>
  </si>
  <si>
    <t>Stamp duties and fees</t>
  </si>
  <si>
    <t>State miscellaneous revenue</t>
  </si>
  <si>
    <t>4)</t>
  </si>
  <si>
    <t>Total tax revenue (gross)</t>
  </si>
  <si>
    <t>Less: SACU payments</t>
  </si>
  <si>
    <t>5)</t>
  </si>
  <si>
    <t>Total tax revenue (net of SACU payments)</t>
  </si>
  <si>
    <t>Departmental revenue</t>
  </si>
  <si>
    <t>Sales of goods and services other than capital assets</t>
  </si>
  <si>
    <t>Sales by market establishments</t>
  </si>
  <si>
    <t>6)</t>
  </si>
  <si>
    <t>Non-tax receipts</t>
  </si>
  <si>
    <t>Administrative fees</t>
  </si>
  <si>
    <t>Other sales</t>
  </si>
  <si>
    <t>Selling of scrap or waste and other used current goods</t>
  </si>
  <si>
    <t>Transfers received</t>
  </si>
  <si>
    <t>Fines penalties and forfeits</t>
  </si>
  <si>
    <t>Interest, dividends and rent on land</t>
  </si>
  <si>
    <t>Interest</t>
  </si>
  <si>
    <t>Dividends</t>
  </si>
  <si>
    <t>Rent on land</t>
  </si>
  <si>
    <t xml:space="preserve">  Of which:</t>
  </si>
  <si>
    <t xml:space="preserve"> Mineral and petroleum royalties</t>
  </si>
  <si>
    <t>Sales of capital assets</t>
  </si>
  <si>
    <t>Financial transactions in assets and liabilities</t>
  </si>
  <si>
    <t>Recoveries of accrued revenue</t>
  </si>
  <si>
    <t>Recovery of loans</t>
  </si>
  <si>
    <t>Accounts receivable</t>
  </si>
  <si>
    <t>Other receipts</t>
  </si>
  <si>
    <t>Forex gains</t>
  </si>
  <si>
    <t>Arrear wages income</t>
  </si>
  <si>
    <t>Cash surpluses</t>
  </si>
  <si>
    <t>Deposits on accommodation</t>
  </si>
  <si>
    <t>Deposits abroad</t>
  </si>
  <si>
    <t>Breach of contracts</t>
  </si>
  <si>
    <t>Recovery of payments made</t>
  </si>
  <si>
    <t>Recovery of previous years' expenditure</t>
  </si>
  <si>
    <t>Stale cheques</t>
  </si>
  <si>
    <t>Unallocated credits</t>
  </si>
  <si>
    <t>Unclaimed security deposits</t>
  </si>
  <si>
    <t>NRF receipts</t>
  </si>
  <si>
    <t>7)</t>
  </si>
  <si>
    <t>Total national government revenue</t>
  </si>
  <si>
    <t>Reconciliation to total net revenue and revenue collected on Table 4</t>
  </si>
  <si>
    <t>Departmental revenue received but not yet paid to NRF</t>
  </si>
  <si>
    <t>Departmental revenue collected</t>
  </si>
  <si>
    <t>Departmental revenue received by the NRF</t>
  </si>
  <si>
    <t>Other revenue received by the NRF</t>
  </si>
  <si>
    <t>8)</t>
  </si>
  <si>
    <t xml:space="preserve">  ICASA</t>
  </si>
  <si>
    <t xml:space="preserve">  Financial Intelligence Centre Act</t>
  </si>
  <si>
    <t xml:space="preserve">  SARB Sanctions</t>
  </si>
  <si>
    <t xml:space="preserve">  FSCA</t>
  </si>
  <si>
    <t xml:space="preserve">  SARB Fedgro Sanctions</t>
  </si>
  <si>
    <t xml:space="preserve">  Secret Service Account</t>
  </si>
  <si>
    <t xml:space="preserve">  Proceeds of organised Crime Act</t>
  </si>
  <si>
    <t xml:space="preserve">  DTI Various Entities</t>
  </si>
  <si>
    <t xml:space="preserve">  Competition Commission</t>
  </si>
  <si>
    <t>Revenue collected on behalf of the Provincial Authorities</t>
  </si>
  <si>
    <t>Revenue collected on behalf of the RAF</t>
  </si>
  <si>
    <t>Revenue collected on behalf of the UIF</t>
  </si>
  <si>
    <t>Total net revenue</t>
  </si>
  <si>
    <t>Cash balance NRF</t>
  </si>
  <si>
    <t>Provincial revenue collected by SARS and transferred by NRF</t>
  </si>
  <si>
    <t>Direct transfer from NRF to the RAF</t>
  </si>
  <si>
    <t>Direct transfer from NRF to the UIF</t>
  </si>
  <si>
    <t>CARA added as part of cash revenue in Table 4</t>
  </si>
  <si>
    <t>Revenue collected according to Table 4</t>
  </si>
  <si>
    <t>1) The securities transfer tax replaced the uncertficated securities tax from 1 July 2008.</t>
  </si>
  <si>
    <t>2) Specific excise duties on petrol, distillate fuel, residual fuel and base oil.</t>
  </si>
  <si>
    <t>3) Excise duties collected by Botswana, Lesotho, Namibia and eSwatini.</t>
  </si>
  <si>
    <t>4) Revenue received by SARS in respect of taxation that could not be allocated to specific revenue types.</t>
  </si>
  <si>
    <t>5) Payments in terms of SACU agreements (SECTION 51(2) of the Customs and Excise Duites Act of 1964).</t>
  </si>
  <si>
    <t>6) New item introduced on the standard chart of accounts form 2008/09.</t>
  </si>
  <si>
    <t>7) NRF receipts (previously classified as extra ordinary receipts), for more details see Table 5.</t>
  </si>
  <si>
    <t>8) Other revenue received by the NRF that is not classified as Departmental Revenue.</t>
  </si>
  <si>
    <t>*) Any negative amounts reflect refunds and reclassification of previous recorded amounts. Reclassification will be reflected on the database.</t>
  </si>
  <si>
    <t>Table 2 Expenditure by national vote*</t>
  </si>
  <si>
    <t xml:space="preserve">                                                                                                                                                                                                       </t>
  </si>
  <si>
    <t>Budget Estimate</t>
  </si>
  <si>
    <t>Current</t>
  </si>
  <si>
    <t>Transfers and</t>
  </si>
  <si>
    <t>Payments for</t>
  </si>
  <si>
    <t xml:space="preserve">Payments for </t>
  </si>
  <si>
    <t>Total</t>
  </si>
  <si>
    <t xml:space="preserve">Payments  for </t>
  </si>
  <si>
    <t>payments</t>
  </si>
  <si>
    <t>subsidies</t>
  </si>
  <si>
    <t>capital assets</t>
  </si>
  <si>
    <t>financial assets</t>
  </si>
  <si>
    <t>The Presidency</t>
  </si>
  <si>
    <t>Parliament</t>
  </si>
  <si>
    <t xml:space="preserve">Cooperative Governance </t>
  </si>
  <si>
    <t>Government Communication and Information System</t>
  </si>
  <si>
    <t>Home Affairs</t>
  </si>
  <si>
    <t>International Relations and Cooperation</t>
  </si>
  <si>
    <t>National School of Government</t>
  </si>
  <si>
    <t xml:space="preserve">National Treasury                                               </t>
  </si>
  <si>
    <t>Planning, Monitoring and Evaluation</t>
  </si>
  <si>
    <t>Public Enterprises</t>
  </si>
  <si>
    <t>Public Service and Administration</t>
  </si>
  <si>
    <t>Public Service Commission</t>
  </si>
  <si>
    <t>Public Works and Infrastructure</t>
  </si>
  <si>
    <t>Statistics South Africa</t>
  </si>
  <si>
    <t>Traditional Affairs</t>
  </si>
  <si>
    <t>Basic Education</t>
  </si>
  <si>
    <t>Higher Education and Training</t>
  </si>
  <si>
    <t>Health</t>
  </si>
  <si>
    <t>Social Development</t>
  </si>
  <si>
    <t>Women,Youth and Persons with Disabilities</t>
  </si>
  <si>
    <t>Civilian Secretariat for the Police Services</t>
  </si>
  <si>
    <t>Correctional Services</t>
  </si>
  <si>
    <t xml:space="preserve">Defence </t>
  </si>
  <si>
    <t>Independent Police Investigative Directorate</t>
  </si>
  <si>
    <t>Justice and Constitutional Development</t>
  </si>
  <si>
    <t>Military Veterans</t>
  </si>
  <si>
    <t xml:space="preserve">Office of the Chief Justice </t>
  </si>
  <si>
    <t>Police</t>
  </si>
  <si>
    <t>Agriculture, Land Reform and Rural Development</t>
  </si>
  <si>
    <t>Communications and Digital Technologies</t>
  </si>
  <si>
    <t>Employment and Labour</t>
  </si>
  <si>
    <t>Forestry, Fisheries and the Environment</t>
  </si>
  <si>
    <t>Human Settlements</t>
  </si>
  <si>
    <t>Mineral Resources and Energy</t>
  </si>
  <si>
    <t>Science and Innovation</t>
  </si>
  <si>
    <t>Small Business Development</t>
  </si>
  <si>
    <t>Sport, Arts and Culture</t>
  </si>
  <si>
    <t>Tourism</t>
  </si>
  <si>
    <t>Trade, Industry and Competition</t>
  </si>
  <si>
    <t>Transport</t>
  </si>
  <si>
    <t>Water and Sanitation</t>
  </si>
  <si>
    <t>Total appropriation by vote</t>
  </si>
  <si>
    <t>Plus:</t>
  </si>
  <si>
    <t>Direct charges against the NRF</t>
  </si>
  <si>
    <t>President and deputy President salaries (The Presidency)</t>
  </si>
  <si>
    <t>Members' remuneration (Parliament)</t>
  </si>
  <si>
    <t>Debt-service costs (National Treasury)</t>
  </si>
  <si>
    <t>Other cost</t>
  </si>
  <si>
    <t>Provincial equitable share (National Treasury)</t>
  </si>
  <si>
    <t>General fuel levy sharing with metropolitan municipalities (National Treasury)</t>
  </si>
  <si>
    <t>National Revenue Fund payments (National Treasury)</t>
  </si>
  <si>
    <t>Auditor-General of South Africa (National Treasury)</t>
  </si>
  <si>
    <t>Skills levy and sector education and training authorities (Higher Education and Training)</t>
  </si>
  <si>
    <t>Magistrates' salaries (Justice and Constitutional Development)</t>
  </si>
  <si>
    <t>Judges' salaries (Office of the Chief Justice)</t>
  </si>
  <si>
    <t>International Oil Pollution Compensation Fund (Transport)</t>
  </si>
  <si>
    <t>Total direct charges against the NRF</t>
  </si>
  <si>
    <t>Provisional allocations not assigned to votes</t>
  </si>
  <si>
    <t>Infrastructure Fund not assigned to votes</t>
  </si>
  <si>
    <t>Contingency reserve</t>
  </si>
  <si>
    <t>Main budget expenditure</t>
  </si>
  <si>
    <t>1) Reflects monthly requested funds.</t>
  </si>
  <si>
    <t>2) NRF payments (previously classified as extra ordinary payments), for more details see Table 5.</t>
  </si>
  <si>
    <t>*) Any negative amounts reflected against the votes indicate the reallocation of spending to the correct economic classification.</t>
  </si>
  <si>
    <t>Preliminary outcome</t>
  </si>
  <si>
    <t>IYM</t>
  </si>
  <si>
    <t>Difference</t>
  </si>
  <si>
    <t xml:space="preserve">Forestry, Fisheries and the Environment, </t>
  </si>
  <si>
    <t>President and Deputy President salaries (The Presidency)</t>
  </si>
  <si>
    <t>Other payments</t>
  </si>
  <si>
    <t>Payments in terms of section 70 of the PFMA</t>
  </si>
  <si>
    <t>South African Airways (Public Enterprises)</t>
  </si>
  <si>
    <t>Denel (Public Enterprises)</t>
  </si>
  <si>
    <t>Land and Agricultural Development Bank of SA</t>
  </si>
  <si>
    <t>Payments in terms of section 16(1) of the PFMA</t>
  </si>
  <si>
    <t>The South African Special Risk Insurance Association (National Treasury)</t>
  </si>
  <si>
    <t>Payments in terms of section 6(1)(b) of the Appropriation Act 2021 (Act No 10 of 2021)</t>
  </si>
  <si>
    <t>COVID-19 vaccine programme (Health)</t>
  </si>
  <si>
    <t>National government projected underspending</t>
  </si>
  <si>
    <t>Local government repayment to the National Revenue Fund</t>
  </si>
  <si>
    <t>Table 3  Summary table of borrowing</t>
  </si>
  <si>
    <t>Table</t>
  </si>
  <si>
    <t>Domestic short-term loans (net)</t>
  </si>
  <si>
    <t xml:space="preserve">  Treasury bills</t>
  </si>
  <si>
    <t>Shorter than 91 days</t>
  </si>
  <si>
    <t>91 days</t>
  </si>
  <si>
    <t>182 days</t>
  </si>
  <si>
    <t>273 days</t>
  </si>
  <si>
    <t>364 days</t>
  </si>
  <si>
    <t>Corporation for Public Deposits</t>
  </si>
  <si>
    <t>Domestic long-term loans (net)</t>
  </si>
  <si>
    <t xml:space="preserve">   Loans issued for financing (net)</t>
  </si>
  <si>
    <t xml:space="preserve">      Loans issued (gross)</t>
  </si>
  <si>
    <t>4.1</t>
  </si>
  <si>
    <t xml:space="preserve">      Discount</t>
  </si>
  <si>
    <t xml:space="preserve">      Scheduled redemptions</t>
  </si>
  <si>
    <t>4.2</t>
  </si>
  <si>
    <t xml:space="preserve">      Buy-backs (excluding book profit)</t>
  </si>
  <si>
    <t xml:space="preserve">   Loans issued for switches (net)</t>
  </si>
  <si>
    <t xml:space="preserve">     Loans issued (gross)</t>
  </si>
  <si>
    <t xml:space="preserve">     Discount</t>
  </si>
  <si>
    <t xml:space="preserve">     Loans switched (excluding book profit)</t>
  </si>
  <si>
    <t xml:space="preserve">   Loans issued for repo's (net)</t>
  </si>
  <si>
    <t xml:space="preserve">     Repo out</t>
  </si>
  <si>
    <t xml:space="preserve">     Repo in</t>
  </si>
  <si>
    <t>Foreign long-term loans (net)</t>
  </si>
  <si>
    <t>4.3</t>
  </si>
  <si>
    <t xml:space="preserve">      Rand value at date of issue</t>
  </si>
  <si>
    <t xml:space="preserve">      Revaluation</t>
  </si>
  <si>
    <t xml:space="preserve">      Loans switched (excluding book profit)</t>
  </si>
  <si>
    <t xml:space="preserve">       Rand value at date of issue</t>
  </si>
  <si>
    <t xml:space="preserve">       Revaluation</t>
  </si>
  <si>
    <t xml:space="preserve">   Loans issued for buy-backs (net)</t>
  </si>
  <si>
    <t>Change in cash and other balances</t>
  </si>
  <si>
    <t>4.4</t>
  </si>
  <si>
    <t xml:space="preserve">    Change in cash balances</t>
  </si>
  <si>
    <t xml:space="preserve">    Outstanding transfers from the Exchequer to PMG Accounts</t>
  </si>
  <si>
    <t>Cash flow adjustment</t>
  </si>
  <si>
    <t xml:space="preserve">    Surrenders</t>
  </si>
  <si>
    <t xml:space="preserve">    Late requests</t>
  </si>
  <si>
    <t xml:space="preserve">    Reconciliation between actual revenue and actual expenditure against NRF flows</t>
  </si>
  <si>
    <t>Total borrowing</t>
  </si>
  <si>
    <t xml:space="preserve">Table 3.1 Issuance of domestic long-term loans </t>
  </si>
  <si>
    <t>Domestic long-term loans (gross)</t>
  </si>
  <si>
    <t xml:space="preserve">  Loans issued for financing</t>
  </si>
  <si>
    <t xml:space="preserve">  Loans issued for switches</t>
  </si>
  <si>
    <t xml:space="preserve">  Loans issued for repo's (Repo out)</t>
  </si>
  <si>
    <t>Loans issued for financing (gross)</t>
  </si>
  <si>
    <t xml:space="preserve">      Cash value</t>
  </si>
  <si>
    <t xml:space="preserve">      Premium                                                          </t>
  </si>
  <si>
    <t xml:space="preserve">      Revaluation                                                      </t>
  </si>
  <si>
    <t xml:space="preserve">  Retail Bonds</t>
  </si>
  <si>
    <t xml:space="preserve">        Cash value</t>
  </si>
  <si>
    <t>Inflation-linked bonds</t>
  </si>
  <si>
    <t xml:space="preserve">  R197 (5.50% due 2023/12/07)                                                                          </t>
  </si>
  <si>
    <t xml:space="preserve">        Discount</t>
  </si>
  <si>
    <t xml:space="preserve">        Premium  </t>
  </si>
  <si>
    <t xml:space="preserve">        Revaluation</t>
  </si>
  <si>
    <t xml:space="preserve">  I2025 (2.00% due 2025/01/31)                                                                          </t>
  </si>
  <si>
    <t xml:space="preserve">  R210 (2.60% due 2028/03/31)                                                                          </t>
  </si>
  <si>
    <t xml:space="preserve">  I2029 (1.875% due 2029/03/31)</t>
  </si>
  <si>
    <t xml:space="preserve">  I2033 (1.875% due 2033/02/28)                                                                        </t>
  </si>
  <si>
    <t xml:space="preserve">  R202 (3.45% due 2033/12/07)                                                                          </t>
  </si>
  <si>
    <t xml:space="preserve">  I2038 (2.25% due 2038/01/31)                                                                          </t>
  </si>
  <si>
    <t xml:space="preserve">  I2046 (2.50% due 2046/03/31)                                                                           </t>
  </si>
  <si>
    <t xml:space="preserve">  I2050 (2.50% due 2049-50-51/12/31)                                                               </t>
  </si>
  <si>
    <t>New ILB bond</t>
  </si>
  <si>
    <t>Fixed rate bonds</t>
  </si>
  <si>
    <t xml:space="preserve">  R186 (10.50% due 2025-26-27/12/21)</t>
  </si>
  <si>
    <t xml:space="preserve">        Premium</t>
  </si>
  <si>
    <t xml:space="preserve">  R2030 (7.75% due 2030/01/31)</t>
  </si>
  <si>
    <t xml:space="preserve">  R213 (7.00% due 2031/02/28)</t>
  </si>
  <si>
    <t xml:space="preserve">  R2032 (8.25% due 2032/03/31)</t>
  </si>
  <si>
    <t xml:space="preserve">  R2035 (8.875% due 2035/02/28)</t>
  </si>
  <si>
    <t xml:space="preserve">  R209 (6.25% due 2036/03/31)</t>
  </si>
  <si>
    <t xml:space="preserve">  R2037 (8.50% due 2037/01/31)</t>
  </si>
  <si>
    <t xml:space="preserve">  R2040 (9.00% due 2040/01/31)</t>
  </si>
  <si>
    <t xml:space="preserve">  R214 (6.50% due 2041/02/28)</t>
  </si>
  <si>
    <t xml:space="preserve">  R2044 (8.75% due 2043-44-45/01/31)</t>
  </si>
  <si>
    <t xml:space="preserve">  R2048 (8.75% due 2047-48-49/02/28)</t>
  </si>
  <si>
    <t xml:space="preserve">New FRB </t>
  </si>
  <si>
    <t>New FRB</t>
  </si>
  <si>
    <t>Table 3.1 Issuance of domestic long-term loans (continued)</t>
  </si>
  <si>
    <t xml:space="preserve">  Amortised interest on Zero Coupon Bonds (cash value)</t>
  </si>
  <si>
    <t xml:space="preserve">       Z083 (15.25%  2019/09/30)</t>
  </si>
  <si>
    <t xml:space="preserve">       Z084</t>
  </si>
  <si>
    <t xml:space="preserve">  Capitalised interest on Retail Bonds (cash value) </t>
  </si>
  <si>
    <t xml:space="preserve">       Corporate Retail Bond</t>
  </si>
  <si>
    <t xml:space="preserve">       RB01</t>
  </si>
  <si>
    <t xml:space="preserve">       RB02</t>
  </si>
  <si>
    <t xml:space="preserve">       RB03</t>
  </si>
  <si>
    <t xml:space="preserve">       RB04</t>
  </si>
  <si>
    <t xml:space="preserve">       RB05</t>
  </si>
  <si>
    <t xml:space="preserve">       RB06</t>
  </si>
  <si>
    <t>New ILB</t>
  </si>
  <si>
    <t xml:space="preserve">  Margin call payable</t>
  </si>
  <si>
    <t xml:space="preserve">  R2023 (7.75% due 2023/02/28)</t>
  </si>
  <si>
    <t xml:space="preserve">Table 3.2  Redemption of domestic long-term loans </t>
  </si>
  <si>
    <t>Redemption of domestic long-term loans</t>
  </si>
  <si>
    <t xml:space="preserve">  Scheduled </t>
  </si>
  <si>
    <t xml:space="preserve">  Due to switches</t>
  </si>
  <si>
    <t xml:space="preserve">  Due to repo's (Repo in)</t>
  </si>
  <si>
    <t xml:space="preserve">  Due to buy-backs</t>
  </si>
  <si>
    <t xml:space="preserve">Scheduled redemptions </t>
  </si>
  <si>
    <t xml:space="preserve">  Long-term bonds</t>
  </si>
  <si>
    <t xml:space="preserve">  Bonus debentures</t>
  </si>
  <si>
    <t xml:space="preserve">  Former regional authorities' debt</t>
  </si>
  <si>
    <t xml:space="preserve">        Cash value at date of issue</t>
  </si>
  <si>
    <t xml:space="preserve">  R212 (2.75% due 2022/01/31)</t>
  </si>
  <si>
    <t xml:space="preserve">  R2023 (7.75%  2023/02/28)</t>
  </si>
  <si>
    <t xml:space="preserve">  R186 (10.50% due 2025/12/21)</t>
  </si>
  <si>
    <t xml:space="preserve">  R186 (10.50% due 2026/12/21)</t>
  </si>
  <si>
    <t xml:space="preserve">  R186 (10.50% due 2027/12/21)</t>
  </si>
  <si>
    <t xml:space="preserve">  R2044 (8.75% due 2043/01/31)</t>
  </si>
  <si>
    <t xml:space="preserve">  R2044 (8.75% due 2044/01/31)</t>
  </si>
  <si>
    <t xml:space="preserve">  R2044 (8.75% due 2045/01/31)</t>
  </si>
  <si>
    <t xml:space="preserve">  R2048 (8.75% due 2047/02/28)</t>
  </si>
  <si>
    <t xml:space="preserve">  R2048 (8.75% due 2048/02/28)</t>
  </si>
  <si>
    <t xml:space="preserve">  R2048 (8.75% due 2049/02/28)</t>
  </si>
  <si>
    <t>Redemptions due to switches</t>
  </si>
  <si>
    <t xml:space="preserve">        Book profit </t>
  </si>
  <si>
    <t xml:space="preserve">        Book loss </t>
  </si>
  <si>
    <t xml:space="preserve">  R204 (8.00%  2018/12/21)</t>
  </si>
  <si>
    <t>Due to repo's (Repo in)</t>
  </si>
  <si>
    <t xml:space="preserve">   Due to buy-backs</t>
  </si>
  <si>
    <t xml:space="preserve">        Book profit</t>
  </si>
  <si>
    <t xml:space="preserve">        Book loss</t>
  </si>
  <si>
    <t xml:space="preserve">  R001  (4.50%  PERP)</t>
  </si>
  <si>
    <t xml:space="preserve">  R002  (5.00%  PERP)</t>
  </si>
  <si>
    <t xml:space="preserve">  TR31  (9.75%  PERP)</t>
  </si>
  <si>
    <t xml:space="preserve">  TR32  (10.00%  PERP)</t>
  </si>
  <si>
    <t xml:space="preserve">  TR30  (10.00%  PERP)</t>
  </si>
  <si>
    <t xml:space="preserve">  Z071  (0.00%  2015/07/01)</t>
  </si>
  <si>
    <t>Table 3.3  Issuance and redemption of foreign loans</t>
  </si>
  <si>
    <t>Outcome</t>
  </si>
  <si>
    <t xml:space="preserve"> Foreign loans issued (gross)</t>
  </si>
  <si>
    <t xml:space="preserve">        Loans issued for financing</t>
  </si>
  <si>
    <t xml:space="preserve">        Loans issued for switches</t>
  </si>
  <si>
    <t xml:space="preserve">        Loans issued for buy-backs</t>
  </si>
  <si>
    <t xml:space="preserve"> Loans issued for financing (gross)</t>
  </si>
  <si>
    <t xml:space="preserve">  TY2/106  6M LIBOR plus 1.25% (floating) US Dollar Notes due 2051/06/17</t>
  </si>
  <si>
    <t xml:space="preserve">  TY2/108  6M LIBOR plus 1.05% (floating) US Dollar Notes due 2046/09/15 (Tranche A)</t>
  </si>
  <si>
    <t xml:space="preserve">  TY2/109  6M SOFR + 0.75% (floating) US Dollar Notes due 2035/06/15</t>
  </si>
  <si>
    <t xml:space="preserve">  TY2/108  6M LIBOR plus 1.05% (floating) US Dollar Notes due 2046/09/15 (Tranche B)</t>
  </si>
  <si>
    <t xml:space="preserve">  TY2/110  5.875% US Dollar Notes due 2032/04/20</t>
  </si>
  <si>
    <t xml:space="preserve">  TY2/111  7.30% US Dollar Notes due 2052/04/20</t>
  </si>
  <si>
    <t xml:space="preserve">  TY2/113</t>
  </si>
  <si>
    <t xml:space="preserve">  TY2/114</t>
  </si>
  <si>
    <t xml:space="preserve"> Loans issued for switches</t>
  </si>
  <si>
    <t xml:space="preserve">  TY2/95  4.30% US Dollar Notes due 2028/10/12</t>
  </si>
  <si>
    <t xml:space="preserve"> Loans issued for buy-backs</t>
  </si>
  <si>
    <t xml:space="preserve">  TY2-93  3.903% Sukuk note due 2020/09/24</t>
  </si>
  <si>
    <t xml:space="preserve">  TY2/94  4.875% US Dollar Notes due 2026/04/14</t>
  </si>
  <si>
    <t xml:space="preserve">  TY2/92  3.750% Euro Notes due 2026/07/24</t>
  </si>
  <si>
    <t xml:space="preserve">  TY2/88  6.250% US Dollar Notes due 2041/03/08</t>
  </si>
  <si>
    <t xml:space="preserve">  TY2/89  4.665% US Dollar Notes due 2024/01/17</t>
  </si>
  <si>
    <t>Redemption of foreign long-term loans</t>
  </si>
  <si>
    <t xml:space="preserve">    Scheduled</t>
  </si>
  <si>
    <t xml:space="preserve">    Due to switches</t>
  </si>
  <si>
    <t xml:space="preserve">    Due to buy-backs</t>
  </si>
  <si>
    <t>Scheduled redemptions</t>
  </si>
  <si>
    <t xml:space="preserve">         Rand value at date of issue</t>
  </si>
  <si>
    <t xml:space="preserve">         Revaluation</t>
  </si>
  <si>
    <t xml:space="preserve">  TY2/64  2.50% Kwandebele Water Augmentation Project due 2021/05/20</t>
  </si>
  <si>
    <t xml:space="preserve">  TY2/77  3.80% RSA Notes due 2021/09/07</t>
  </si>
  <si>
    <t xml:space="preserve">  TY2/85  5.875% RSA Notes due 2022/05/30</t>
  </si>
  <si>
    <t xml:space="preserve">  TY2/68 8.50% YANKEE BOND due 2017/06/23</t>
  </si>
  <si>
    <t xml:space="preserve">  TY2/73C Société Générale/Paribas due 2015/05/28</t>
  </si>
  <si>
    <t xml:space="preserve">  TY2/73E 5.50% Barclays Bank PLC due 2020/04/15 </t>
  </si>
  <si>
    <t xml:space="preserve">  TY2/75 Japanese Yen Loan due 2020/06/01</t>
  </si>
  <si>
    <t xml:space="preserve">  TY2/93 3.903% US Dollar Notes due 2020/06/24</t>
  </si>
  <si>
    <t xml:space="preserve">  TY2/64 2.50% Kwandebele Water Augmentation Project due 2020/11/20</t>
  </si>
  <si>
    <t xml:space="preserve">  TY2/78 Japanese Yen Loan due 2007/07/18</t>
  </si>
  <si>
    <t xml:space="preserve">  TY2/82 World Bank: ( Municipal Financial Assistance)  2011/02/15</t>
  </si>
  <si>
    <t xml:space="preserve"> Due to switches</t>
  </si>
  <si>
    <t xml:space="preserve">  TY2/86  6.875% RSA Notes due 2019/05/27</t>
  </si>
  <si>
    <t xml:space="preserve">  TY2/87  5.50% RSA Notes due 2020/09/03</t>
  </si>
  <si>
    <t>Due to buy-backs</t>
  </si>
  <si>
    <t xml:space="preserve">  TY2/73E Barclays Bank PLC due 2020/10/15 </t>
  </si>
  <si>
    <t xml:space="preserve">  TY2/71  9.125% US Dollar Notes due 2009/05/19 </t>
  </si>
  <si>
    <t xml:space="preserve">  TY2/74A  9.125% US Dollar Notes due 2009/05/19 </t>
  </si>
  <si>
    <t xml:space="preserve">  TY2/76  7.00% Euro Notes due 2008/04/10</t>
  </si>
  <si>
    <t>Table 3.4  Change in cash and other balances</t>
  </si>
  <si>
    <t xml:space="preserve">Change in cash balances                                           </t>
  </si>
  <si>
    <t xml:space="preserve">   Opening balance</t>
  </si>
  <si>
    <t xml:space="preserve">       SARB accounts</t>
  </si>
  <si>
    <t xml:space="preserve">       Commercial Banks - Tax and Loan accounts</t>
  </si>
  <si>
    <t xml:space="preserve">   Closing balance</t>
  </si>
  <si>
    <t>Outstanding transfers from the Exchequer to the PMG Accounts</t>
  </si>
  <si>
    <t>Cash-flow adjustment</t>
  </si>
  <si>
    <t xml:space="preserve">Surrenders by National Departments                       </t>
  </si>
  <si>
    <t xml:space="preserve">     2021/22 and prior</t>
  </si>
  <si>
    <t xml:space="preserve">Late requests by National Departments                 </t>
  </si>
  <si>
    <t xml:space="preserve">     2021/22 and prior </t>
  </si>
  <si>
    <t>Reconciliation between actual revenue and actual expenditure against NRF flows</t>
  </si>
  <si>
    <t>Total change in cash and other balances</t>
  </si>
  <si>
    <t>1) A negative value indicates an increase in cash and other balances. A positive value indicates that cash is used to finance part of the borrowing requirement.</t>
  </si>
  <si>
    <t>2) Includes R33.9 billion in respect of delayed interest and loan redemption payment scheduled for Sunday, 31 March 2013</t>
  </si>
  <si>
    <t xml:space="preserve">    but paid on 2 April 2013. In the Budget Review 2014 this balance was shown net of delayed payment</t>
  </si>
  <si>
    <t>2) The closing balance for 31 March 2015 excludes an amount of R3.8 billion of tax revenue received</t>
  </si>
  <si>
    <t xml:space="preserve">    in the account of the South African Revenue Services but not yet rolled-up into tax and loan account</t>
  </si>
  <si>
    <t>2) Surrenders by National Departments are unspent funds requested in previous financial years.</t>
  </si>
  <si>
    <t>3) Late requests are requisitions with regard to expenditure committed in previous years.</t>
  </si>
  <si>
    <t>Table 4  Summary of cash flow</t>
  </si>
  <si>
    <t xml:space="preserve">Exchequer revenue                                                                                           </t>
  </si>
  <si>
    <t xml:space="preserve">   1)</t>
  </si>
  <si>
    <t xml:space="preserve">Departmental requisitions                                                                                    </t>
  </si>
  <si>
    <t xml:space="preserve">   2)</t>
  </si>
  <si>
    <t>Voted amounts</t>
  </si>
  <si>
    <t xml:space="preserve">   3)</t>
  </si>
  <si>
    <t xml:space="preserve">Direct charges against the NRF                                     </t>
  </si>
  <si>
    <t>Debt-service costs</t>
  </si>
  <si>
    <t>Provincial equitable share</t>
  </si>
  <si>
    <t>General fuel levy sharing with metropolitan municipalities</t>
  </si>
  <si>
    <t>Skills levy and SETAs</t>
  </si>
  <si>
    <t>Other costs</t>
  </si>
  <si>
    <t>Payments in terms of Section 70 of the PFMA</t>
  </si>
  <si>
    <t>Main budget balance</t>
  </si>
  <si>
    <t>Total financing</t>
  </si>
  <si>
    <t>Loans issued for financing (net)</t>
  </si>
  <si>
    <t>Loans issued (gross)</t>
  </si>
  <si>
    <t>Discount</t>
  </si>
  <si>
    <t>Loans issued for switches (net)</t>
  </si>
  <si>
    <t>Loans switched (net of book profit)</t>
  </si>
  <si>
    <t>Loans issued for repo's (net)</t>
  </si>
  <si>
    <t>Repo out</t>
  </si>
  <si>
    <t>Repo in</t>
  </si>
  <si>
    <t xml:space="preserve">   Rand value at date of issue</t>
  </si>
  <si>
    <t xml:space="preserve">   Revaluation   </t>
  </si>
  <si>
    <t>Loans switched (excluding book profit)</t>
  </si>
  <si>
    <t>Loans issued for buy-backs (net)</t>
  </si>
  <si>
    <t>Buy-backs (excluding book profit)</t>
  </si>
  <si>
    <t>Other movements</t>
  </si>
  <si>
    <t xml:space="preserve">   4)</t>
  </si>
  <si>
    <t>Surrenders/Late requests</t>
  </si>
  <si>
    <t>Outstanding transfers from the Exchequer to PMG Accounts</t>
  </si>
  <si>
    <t>Changes in cash balances</t>
  </si>
  <si>
    <t xml:space="preserve">Change in cash balances                                                                                      </t>
  </si>
  <si>
    <t xml:space="preserve">  4)</t>
  </si>
  <si>
    <t>Opening balance</t>
  </si>
  <si>
    <t xml:space="preserve">   </t>
  </si>
  <si>
    <t>SARB accounts</t>
  </si>
  <si>
    <t>Commercial Banks - Tax and Loan accounts</t>
  </si>
  <si>
    <t>Closing balance</t>
  </si>
  <si>
    <t xml:space="preserve">Commercial Banks - Tax and Loan accounts                                                       </t>
  </si>
  <si>
    <t>1) Revenue received into the Exchequer Account.</t>
  </si>
  <si>
    <t>2) Fund requisitions by departments.</t>
  </si>
  <si>
    <t>3) Includes payment in terms of Section 58 of the Finance and Financial Adjustments Acts Consolidation Act no 11 of 1997.</t>
  </si>
  <si>
    <t>4) A negative value indicates an increase in cash and other balances. A positive value indicates that cash is used to finance part of the borrowing requirement.</t>
  </si>
  <si>
    <t>Table 5 Additional information on National Revenue Fund receipts and payments1</t>
  </si>
  <si>
    <t>NRF receipts (excludes book profit)</t>
  </si>
  <si>
    <t xml:space="preserve">Agricultural Debt Account surrender                     </t>
  </si>
  <si>
    <t>Double payment of R150 settlement on 21/07/00</t>
  </si>
  <si>
    <t>Excess of roadshow advance iro USD750 million</t>
  </si>
  <si>
    <t xml:space="preserve">Foreign exchange amnesty proceeds                         </t>
  </si>
  <si>
    <t>Incorrect deposit into the Exchequer</t>
  </si>
  <si>
    <t>Incorrect transfer from CPD</t>
  </si>
  <si>
    <t>Profit on buy back</t>
  </si>
  <si>
    <t>Saambou Bank liability</t>
  </si>
  <si>
    <t>Equalisation Fund account transfer</t>
  </si>
  <si>
    <t>Interest earned on Defence Procurement Export Credit Facilities</t>
  </si>
  <si>
    <t xml:space="preserve">Lebowa Minerals Trust abolition              </t>
  </si>
  <si>
    <t xml:space="preserve">Penalties on retail bonds                      </t>
  </si>
  <si>
    <t>Penalties and forfeits from SARB</t>
  </si>
  <si>
    <t xml:space="preserve">Surplus cash from ICASA                      </t>
  </si>
  <si>
    <t xml:space="preserve">Premiums on debt portfolio restructuring                              </t>
  </si>
  <si>
    <t xml:space="preserve">Premiums on loan transactions            </t>
  </si>
  <si>
    <t>Refund on Hermes fees</t>
  </si>
  <si>
    <t>Proceeds from the restructuring of Aventura</t>
  </si>
  <si>
    <t>Proceeds from the sale of Telkom 's share in Vodacom</t>
  </si>
  <si>
    <t>Revaluation profits on foreign currency transactions</t>
  </si>
  <si>
    <t>Winding down of Diabo Share Trust</t>
  </si>
  <si>
    <t xml:space="preserve">Profits on GFECRA                     </t>
  </si>
  <si>
    <t>Special  restructuring proceeds from Telkom</t>
  </si>
  <si>
    <t xml:space="preserve">SASSA FNB indemnity </t>
  </si>
  <si>
    <t xml:space="preserve">Special dividends from Eskom                       </t>
  </si>
  <si>
    <t xml:space="preserve">Special dividends from Telkom                       </t>
  </si>
  <si>
    <t>Special restructuring proceeds from Airwing</t>
  </si>
  <si>
    <t>Profit on script lending</t>
  </si>
  <si>
    <t>Special restructuring proceeds from ICASA</t>
  </si>
  <si>
    <t>Liquidation of SASRIA investment</t>
  </si>
  <si>
    <t>IMF revaluation profits</t>
  </si>
  <si>
    <t xml:space="preserve">NRF payments </t>
  </si>
  <si>
    <t>Incorrect transfer from PMG</t>
  </si>
  <si>
    <t>Revaluation losses on foreign currency transactions</t>
  </si>
  <si>
    <t xml:space="preserve">Losses on GFECRA                                                                </t>
  </si>
  <si>
    <t>Revaluation loss on foreign currency transactions</t>
  </si>
  <si>
    <t xml:space="preserve">Premiums on debt portfolio restructuring                                </t>
  </si>
  <si>
    <t xml:space="preserve">Premium on foreign portfolio debt portfolio restructuring                                </t>
  </si>
  <si>
    <t>Takeover of former Regional Authorities debt</t>
  </si>
  <si>
    <t>Loss on switches</t>
  </si>
  <si>
    <t>Loss on script lending</t>
  </si>
  <si>
    <t>Book profit</t>
  </si>
  <si>
    <t>1) NRF receipts and payments form part of departmental revenue (Table 1) and direct charges (Table 2) respectively.</t>
  </si>
  <si>
    <t>2) Realised profits/losses on the Gold and Foreign Exchange Contingency Reserve Account.</t>
  </si>
  <si>
    <t xml:space="preserve">1)  Book profits made on debt portfolio restructuring, previously included in Revenue, are now added to extraordinary receipts.  In the 2001/02 fiscal year the following amounts:  </t>
  </si>
  <si>
    <t xml:space="preserve">     June (R498,641 million), July (R405,987 million), August (R22,497 million) and October (R15 thousand).</t>
  </si>
  <si>
    <t xml:space="preserve">     Adjustments were also made to the 2000/01 fiscal year, November (R71,087 million), December (R188,070 million), February (R42,439 million) and March (R166,509 million). </t>
  </si>
  <si>
    <t xml:space="preserve">     Detail on book profits are shown on Schedule 4.2.</t>
  </si>
  <si>
    <t xml:space="preserve">3)  Premiums paid on debt portfolio restructuring, previously included as state debt cost expenditure,  are now added to extraordinary payments.  </t>
  </si>
  <si>
    <t xml:space="preserve">      In the 2001/02 fiscal year the following amounts:  May (R599,981 million), July (R49,630 million), August (R185,755 million),  September (R325,210 million) and</t>
  </si>
  <si>
    <t xml:space="preserve">     October (R753,327 million).  Adjustments were also made to the 2000/01 fiscal year,  February (R12,745 million) and March (R3,438 million).  </t>
  </si>
  <si>
    <t>Summary table of national revenue, expenditure and borrowing for the month ended 31 May 2022</t>
  </si>
  <si>
    <t xml:space="preserve">                  outcome </t>
  </si>
  <si>
    <t>Revenue</t>
  </si>
  <si>
    <t xml:space="preserve">Expenditure </t>
  </si>
  <si>
    <t>Appropriation by vote</t>
  </si>
  <si>
    <t>Skill Levy and SETAs</t>
  </si>
  <si>
    <t>Financing of the net borrowing requirement</t>
  </si>
  <si>
    <t>Foreign loans (net)</t>
  </si>
  <si>
    <t>Change in cash and other balances1</t>
  </si>
  <si>
    <t>Total financing (net)</t>
  </si>
  <si>
    <t>COMPILED BY: Phindile Dhlame</t>
  </si>
  <si>
    <t xml:space="preserve">REVIEWED: Suzan Molokwane </t>
  </si>
  <si>
    <t>APPROVED: Lizette Labuschagne</t>
  </si>
  <si>
    <t xml:space="preserve">DATE: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</si>
</sst>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3" formatCode="_-* #,##0.00_-;\-* #,##0.00_-;_-* &quot;-&quot;??_-;_-@_-"/>
    <numFmt numFmtId="164" formatCode="_(* #,##0_);_(* \(#,##0\);_(* &quot;-&quot;??_);_(@_)"/>
    <numFmt numFmtId="165" formatCode="_(* #,##0.00_);_(* \(#,##0.00\);_(* &quot;-&quot;??_);_(@_)"/>
    <numFmt numFmtId="166" formatCode="_ * #,##0.00_ ;_ * \-#,##0.00_ ;_ * &quot;-&quot;??_ ;_ @_ "/>
    <numFmt numFmtId="167" formatCode="_ * #,##0_ ;_ * \-#,##0_ ;_ * &quot;-&quot;??_ ;_ @_ "/>
    <numFmt numFmtId="168" formatCode="_(* #,##0_);_(* \(#,##0\);_(* &quot;-&quot;_);_(@_)"/>
    <numFmt numFmtId="169" formatCode="_(* #,##0.0_);_(* \(#,##0.0\);_(* &quot;-&quot;??_);_(@_)"/>
    <numFmt numFmtId="170" formatCode=";;;"/>
    <numFmt numFmtId="171" formatCode="_(* #,##0.000000000000000000000000000_);_(* \(#,##0.000000000000000000000000000\);_(* &quot;-&quot;??_);_(@_)"/>
    <numFmt numFmtId="172" formatCode="_(* #,##0.000000000000000000_);_(* \(#,##0.000000000000000000\);_(* &quot;-&quot;??_);_(@_)"/>
    <numFmt numFmtId="173" formatCode="_(* #,##0.0000000_);_(* \(#,##0.0000000\);_(* &quot;-&quot;??_);_(@_)"/>
    <numFmt numFmtId="174" formatCode="_(* #,##0.00000_);_(* \(#,##0.00000\);_(* &quot;-&quot;??_);_(@_)"/>
    <numFmt numFmtId="175" formatCode="_(* #,##0.0000000000000000000000000000_);_(* \(#,##0.0000000000000000000000000000\);_(* &quot;-&quot;??_);_(@_)"/>
    <numFmt numFmtId="176" formatCode="_(* #,##0.000000000000000000000000000000000_);_(* \(#,##0.000000000000000000000000000000000\);_(* &quot;-&quot;??_);_(@_)"/>
    <numFmt numFmtId="177" formatCode="_(* #,##0.0000000000000000000000000000000000_);_(* \(#,##0.0000000000000000000000000000000000\);_(* &quot;-&quot;??_);_(@_)"/>
    <numFmt numFmtId="178" formatCode="_-* #,##0_-;\-* #,##0_-;_-* &quot;-&quot;??_-;_-@_-"/>
    <numFmt numFmtId="179" formatCode="_(* #,##0.000_);_(* \(#,##0.000\);_(* &quot;-&quot;??_);_(@_)"/>
    <numFmt numFmtId="180" formatCode="_(* #,##0.0000_);_(* \(#,##0.0000\);_(* &quot;-&quot;??_);_(@_)"/>
    <numFmt numFmtId="181" formatCode="_-* #,##0.0_-;\-* #,##0.0_-;_-* &quot;-&quot;??_-;_-@_-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  <font>
      <i/>
      <sz val="10"/>
      <name val="Arial Narrow"/>
      <family val="2"/>
    </font>
    <font>
      <sz val="10"/>
      <name val="Arial"/>
      <family val="2"/>
    </font>
    <font>
      <b/>
      <i/>
      <sz val="10"/>
      <name val="Arial Narrow"/>
      <family val="2"/>
    </font>
    <font>
      <sz val="10"/>
      <color indexed="8"/>
      <name val="Arial Narrow"/>
      <family val="2"/>
    </font>
    <font>
      <b/>
      <i/>
      <sz val="10"/>
      <color indexed="8"/>
      <name val="Arial Narrow"/>
      <family val="2"/>
    </font>
    <font>
      <i/>
      <sz val="10"/>
      <color indexed="8"/>
      <name val="Arial Narrow"/>
      <family val="2"/>
    </font>
    <font>
      <b/>
      <sz val="10"/>
      <color indexed="8"/>
      <name val="Arial Narrow"/>
      <family val="2"/>
    </font>
    <font>
      <sz val="10"/>
      <color theme="1"/>
      <name val="Arial Narrow"/>
      <family val="2"/>
    </font>
    <font>
      <i/>
      <sz val="10"/>
      <color theme="1"/>
      <name val="Arial Narrow"/>
      <family val="2"/>
    </font>
    <font>
      <b/>
      <sz val="12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i/>
      <sz val="8"/>
      <color theme="1"/>
      <name val="Arial Narrow"/>
      <family val="2"/>
    </font>
    <font>
      <sz val="8"/>
      <name val="Arial Narrow"/>
      <family val="2"/>
    </font>
    <font>
      <sz val="10"/>
      <color rgb="FF000000"/>
      <name val="Arial Narrow"/>
      <family val="2"/>
    </font>
    <font>
      <sz val="11"/>
      <name val="Arial"/>
      <family val="2"/>
    </font>
    <font>
      <b/>
      <sz val="10"/>
      <color rgb="FFFF0000"/>
      <name val="Arial Narrow"/>
      <family val="2"/>
    </font>
    <font>
      <u/>
      <sz val="10"/>
      <color indexed="8"/>
      <name val="Arial Narrow"/>
      <family val="2"/>
    </font>
    <font>
      <b/>
      <u/>
      <sz val="10"/>
      <color indexed="8"/>
      <name val="Arial Narrow"/>
      <family val="2"/>
    </font>
    <font>
      <i/>
      <sz val="9"/>
      <name val="Arial Narrow"/>
      <family val="2"/>
    </font>
    <font>
      <b/>
      <sz val="10"/>
      <name val="Arial"/>
      <family val="2"/>
    </font>
    <font>
      <i/>
      <sz val="10"/>
      <name val="Arial"/>
      <family val="2"/>
    </font>
    <font>
      <i/>
      <sz val="8"/>
      <name val="Arial"/>
      <family val="2"/>
    </font>
    <font>
      <sz val="8"/>
      <name val="Arial"/>
      <family val="2"/>
    </font>
    <font>
      <b/>
      <sz val="8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19" fillId="0" borderId="0"/>
    <xf numFmtId="0" fontId="5" fillId="0" borderId="0"/>
  </cellStyleXfs>
  <cellXfs count="862">
    <xf numFmtId="0" fontId="0" fillId="0" borderId="0" xfId="0"/>
    <xf numFmtId="164" fontId="2" fillId="0" borderId="0" xfId="0" applyNumberFormat="1" applyFont="1" applyFill="1" applyAlignment="1"/>
    <xf numFmtId="164" fontId="2" fillId="0" borderId="0" xfId="0" applyNumberFormat="1" applyFont="1" applyFill="1" applyBorder="1" applyAlignment="1"/>
    <xf numFmtId="164" fontId="3" fillId="0" borderId="1" xfId="0" applyNumberFormat="1" applyFont="1" applyFill="1" applyBorder="1" applyAlignment="1"/>
    <xf numFmtId="164" fontId="2" fillId="0" borderId="1" xfId="0" applyNumberFormat="1" applyFont="1" applyFill="1" applyBorder="1" applyAlignment="1"/>
    <xf numFmtId="164" fontId="2" fillId="0" borderId="2" xfId="0" applyNumberFormat="1" applyFont="1" applyFill="1" applyBorder="1" applyAlignment="1"/>
    <xf numFmtId="164" fontId="2" fillId="0" borderId="3" xfId="0" applyNumberFormat="1" applyFont="1" applyFill="1" applyBorder="1" applyAlignment="1"/>
    <xf numFmtId="164" fontId="2" fillId="0" borderId="4" xfId="0" applyNumberFormat="1" applyFont="1" applyFill="1" applyBorder="1" applyAlignment="1">
      <alignment horizontal="right"/>
    </xf>
    <xf numFmtId="164" fontId="2" fillId="0" borderId="9" xfId="0" applyNumberFormat="1" applyFont="1" applyFill="1" applyBorder="1" applyAlignment="1"/>
    <xf numFmtId="164" fontId="3" fillId="0" borderId="0" xfId="0" applyNumberFormat="1" applyFont="1" applyFill="1" applyBorder="1" applyAlignment="1"/>
    <xf numFmtId="164" fontId="4" fillId="0" borderId="10" xfId="0" applyNumberFormat="1" applyFont="1" applyFill="1" applyBorder="1" applyAlignment="1">
      <alignment horizontal="right"/>
    </xf>
    <xf numFmtId="164" fontId="3" fillId="0" borderId="11" xfId="2" applyNumberFormat="1" applyFont="1" applyFill="1" applyBorder="1" applyAlignment="1">
      <alignment horizontal="right"/>
    </xf>
    <xf numFmtId="164" fontId="3" fillId="0" borderId="12" xfId="2" applyNumberFormat="1" applyFont="1" applyFill="1" applyBorder="1" applyAlignment="1">
      <alignment horizontal="right"/>
    </xf>
    <xf numFmtId="164" fontId="3" fillId="0" borderId="13" xfId="0" applyNumberFormat="1" applyFont="1" applyFill="1" applyBorder="1" applyAlignment="1">
      <alignment horizontal="right"/>
    </xf>
    <xf numFmtId="164" fontId="3" fillId="0" borderId="14" xfId="2" applyNumberFormat="1" applyFont="1" applyFill="1" applyBorder="1" applyAlignment="1">
      <alignment horizontal="right"/>
    </xf>
    <xf numFmtId="164" fontId="3" fillId="0" borderId="15" xfId="0" applyNumberFormat="1" applyFont="1" applyFill="1" applyBorder="1" applyAlignment="1"/>
    <xf numFmtId="164" fontId="3" fillId="0" borderId="7" xfId="0" applyNumberFormat="1" applyFont="1" applyFill="1" applyBorder="1" applyAlignment="1"/>
    <xf numFmtId="164" fontId="3" fillId="0" borderId="16" xfId="0" applyNumberFormat="1" applyFont="1" applyFill="1" applyBorder="1" applyAlignment="1">
      <alignment horizontal="right"/>
    </xf>
    <xf numFmtId="164" fontId="3" fillId="0" borderId="17" xfId="2" applyNumberFormat="1" applyFont="1" applyFill="1" applyBorder="1" applyAlignment="1">
      <alignment horizontal="right"/>
    </xf>
    <xf numFmtId="164" fontId="3" fillId="0" borderId="10" xfId="2" applyNumberFormat="1" applyFont="1" applyFill="1" applyBorder="1" applyAlignment="1">
      <alignment horizontal="right"/>
    </xf>
    <xf numFmtId="164" fontId="3" fillId="0" borderId="0" xfId="2" applyNumberFormat="1" applyFont="1" applyFill="1" applyBorder="1" applyAlignment="1">
      <alignment horizontal="right"/>
    </xf>
    <xf numFmtId="164" fontId="3" fillId="0" borderId="18" xfId="2" applyNumberFormat="1" applyFont="1" applyFill="1" applyBorder="1" applyAlignment="1">
      <alignment horizontal="right"/>
    </xf>
    <xf numFmtId="164" fontId="4" fillId="0" borderId="19" xfId="0" applyNumberFormat="1" applyFont="1" applyFill="1" applyBorder="1" applyAlignment="1"/>
    <xf numFmtId="164" fontId="6" fillId="0" borderId="0" xfId="0" applyNumberFormat="1" applyFont="1" applyFill="1" applyBorder="1" applyAlignment="1"/>
    <xf numFmtId="164" fontId="4" fillId="0" borderId="0" xfId="0" applyNumberFormat="1" applyFont="1" applyFill="1" applyBorder="1" applyAlignment="1"/>
    <xf numFmtId="164" fontId="6" fillId="0" borderId="13" xfId="0" applyNumberFormat="1" applyFont="1" applyFill="1" applyBorder="1" applyAlignment="1"/>
    <xf numFmtId="164" fontId="4" fillId="0" borderId="12" xfId="0" applyNumberFormat="1" applyFont="1" applyFill="1" applyBorder="1" applyAlignment="1">
      <alignment horizontal="right"/>
    </xf>
    <xf numFmtId="164" fontId="3" fillId="0" borderId="12" xfId="0" applyNumberFormat="1" applyFont="1" applyFill="1" applyBorder="1" applyAlignment="1">
      <alignment horizontal="right"/>
    </xf>
    <xf numFmtId="164" fontId="3" fillId="0" borderId="14" xfId="0" applyNumberFormat="1" applyFont="1" applyFill="1" applyBorder="1" applyAlignment="1">
      <alignment horizontal="right"/>
    </xf>
    <xf numFmtId="164" fontId="4" fillId="0" borderId="9" xfId="0" applyNumberFormat="1" applyFont="1" applyFill="1" applyBorder="1" applyAlignment="1"/>
    <xf numFmtId="164" fontId="4" fillId="0" borderId="0" xfId="0" applyNumberFormat="1" applyFont="1" applyFill="1" applyAlignment="1"/>
    <xf numFmtId="164" fontId="2" fillId="0" borderId="10" xfId="0" applyNumberFormat="1" applyFont="1" applyFill="1" applyBorder="1" applyAlignment="1">
      <alignment horizontal="right"/>
    </xf>
    <xf numFmtId="164" fontId="2" fillId="0" borderId="0" xfId="0" applyNumberFormat="1" applyFont="1" applyFill="1" applyBorder="1" applyAlignment="1">
      <alignment horizontal="right"/>
    </xf>
    <xf numFmtId="164" fontId="2" fillId="0" borderId="20" xfId="0" applyNumberFormat="1" applyFont="1" applyFill="1" applyBorder="1" applyAlignment="1">
      <alignment horizontal="right"/>
    </xf>
    <xf numFmtId="164" fontId="2" fillId="0" borderId="17" xfId="0" applyNumberFormat="1" applyFont="1" applyFill="1" applyBorder="1" applyAlignment="1">
      <alignment horizontal="right"/>
    </xf>
    <xf numFmtId="164" fontId="2" fillId="0" borderId="10" xfId="2" applyNumberFormat="1" applyFont="1" applyFill="1" applyBorder="1" applyAlignment="1">
      <alignment horizontal="right"/>
    </xf>
    <xf numFmtId="164" fontId="7" fillId="0" borderId="0" xfId="0" applyNumberFormat="1" applyFont="1" applyFill="1" applyBorder="1" applyAlignment="1"/>
    <xf numFmtId="164" fontId="7" fillId="0" borderId="0" xfId="0" applyNumberFormat="1" applyFont="1" applyFill="1" applyBorder="1" applyAlignment="1">
      <alignment horizontal="left"/>
    </xf>
    <xf numFmtId="164" fontId="7" fillId="0" borderId="10" xfId="0" applyNumberFormat="1" applyFont="1" applyFill="1" applyBorder="1" applyAlignment="1">
      <alignment horizontal="left"/>
    </xf>
    <xf numFmtId="164" fontId="8" fillId="0" borderId="0" xfId="0" applyNumberFormat="1" applyFont="1" applyFill="1" applyBorder="1" applyAlignment="1"/>
    <xf numFmtId="164" fontId="9" fillId="0" borderId="10" xfId="0" applyNumberFormat="1" applyFont="1" applyFill="1" applyBorder="1" applyAlignment="1">
      <alignment horizontal="right"/>
    </xf>
    <xf numFmtId="164" fontId="3" fillId="0" borderId="10" xfId="2" applyNumberFormat="1" applyFont="1" applyFill="1" applyBorder="1" applyAlignment="1">
      <alignment horizontal="center"/>
    </xf>
    <xf numFmtId="164" fontId="3" fillId="0" borderId="0" xfId="2" applyNumberFormat="1" applyFont="1" applyFill="1" applyBorder="1" applyAlignment="1">
      <alignment horizontal="center"/>
    </xf>
    <xf numFmtId="164" fontId="3" fillId="0" borderId="20" xfId="0" applyNumberFormat="1" applyFont="1" applyFill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164" fontId="2" fillId="0" borderId="21" xfId="0" applyNumberFormat="1" applyFont="1" applyFill="1" applyBorder="1" applyAlignment="1">
      <alignment horizontal="right"/>
    </xf>
    <xf numFmtId="164" fontId="10" fillId="0" borderId="0" xfId="0" applyNumberFormat="1" applyFont="1" applyFill="1" applyBorder="1" applyAlignment="1"/>
    <xf numFmtId="164" fontId="7" fillId="0" borderId="10" xfId="0" applyNumberFormat="1" applyFont="1" applyFill="1" applyBorder="1" applyAlignment="1">
      <alignment horizontal="right"/>
    </xf>
    <xf numFmtId="164" fontId="9" fillId="0" borderId="0" xfId="0" applyNumberFormat="1" applyFont="1" applyFill="1" applyBorder="1" applyAlignment="1"/>
    <xf numFmtId="164" fontId="11" fillId="0" borderId="0" xfId="0" applyNumberFormat="1" applyFont="1" applyFill="1" applyBorder="1" applyAlignment="1">
      <alignment horizontal="left"/>
    </xf>
    <xf numFmtId="164" fontId="2" fillId="0" borderId="17" xfId="2" applyNumberFormat="1" applyFont="1" applyFill="1" applyBorder="1" applyAlignment="1">
      <alignment horizontal="center"/>
    </xf>
    <xf numFmtId="164" fontId="2" fillId="0" borderId="0" xfId="2" applyNumberFormat="1" applyFont="1" applyFill="1" applyBorder="1" applyAlignment="1">
      <alignment horizontal="center"/>
    </xf>
    <xf numFmtId="164" fontId="2" fillId="0" borderId="10" xfId="2" applyNumberFormat="1" applyFont="1" applyFill="1" applyBorder="1" applyAlignment="1">
      <alignment horizontal="center"/>
    </xf>
    <xf numFmtId="164" fontId="9" fillId="0" borderId="0" xfId="0" applyNumberFormat="1" applyFont="1" applyFill="1" applyBorder="1" applyAlignment="1">
      <alignment horizontal="left"/>
    </xf>
    <xf numFmtId="164" fontId="4" fillId="0" borderId="17" xfId="0" applyNumberFormat="1" applyFont="1" applyFill="1" applyBorder="1" applyAlignment="1">
      <alignment horizontal="right"/>
    </xf>
    <xf numFmtId="164" fontId="4" fillId="0" borderId="0" xfId="0" applyNumberFormat="1" applyFont="1" applyFill="1" applyBorder="1" applyAlignment="1">
      <alignment horizontal="right"/>
    </xf>
    <xf numFmtId="164" fontId="12" fillId="0" borderId="0" xfId="0" applyNumberFormat="1" applyFont="1" applyFill="1" applyBorder="1" applyAlignment="1">
      <alignment horizontal="left"/>
    </xf>
    <xf numFmtId="164" fontId="4" fillId="0" borderId="20" xfId="0" applyNumberFormat="1" applyFont="1" applyFill="1" applyBorder="1" applyAlignment="1">
      <alignment horizontal="right"/>
    </xf>
    <xf numFmtId="164" fontId="4" fillId="0" borderId="17" xfId="2" applyNumberFormat="1" applyFont="1" applyFill="1" applyBorder="1" applyAlignment="1">
      <alignment horizontal="center"/>
    </xf>
    <xf numFmtId="164" fontId="4" fillId="0" borderId="0" xfId="2" applyNumberFormat="1" applyFont="1" applyFill="1" applyBorder="1" applyAlignment="1">
      <alignment horizontal="center"/>
    </xf>
    <xf numFmtId="164" fontId="6" fillId="0" borderId="9" xfId="0" applyNumberFormat="1" applyFont="1" applyFill="1" applyBorder="1" applyAlignment="1"/>
    <xf numFmtId="164" fontId="3" fillId="0" borderId="9" xfId="0" applyNumberFormat="1" applyFont="1" applyFill="1" applyBorder="1" applyAlignment="1"/>
    <xf numFmtId="164" fontId="3" fillId="0" borderId="22" xfId="2" applyNumberFormat="1" applyFont="1" applyFill="1" applyBorder="1" applyAlignment="1">
      <alignment horizontal="center"/>
    </xf>
    <xf numFmtId="164" fontId="3" fillId="0" borderId="7" xfId="2" applyNumberFormat="1" applyFont="1" applyFill="1" applyBorder="1" applyAlignment="1">
      <alignment horizontal="center"/>
    </xf>
    <xf numFmtId="164" fontId="3" fillId="0" borderId="18" xfId="2" applyNumberFormat="1" applyFont="1" applyFill="1" applyBorder="1" applyAlignment="1">
      <alignment horizontal="center"/>
    </xf>
    <xf numFmtId="164" fontId="3" fillId="0" borderId="0" xfId="0" applyNumberFormat="1" applyFont="1" applyFill="1" applyAlignment="1"/>
    <xf numFmtId="164" fontId="2" fillId="0" borderId="19" xfId="0" applyNumberFormat="1" applyFont="1" applyFill="1" applyBorder="1" applyAlignment="1"/>
    <xf numFmtId="164" fontId="3" fillId="0" borderId="13" xfId="0" applyNumberFormat="1" applyFont="1" applyFill="1" applyBorder="1" applyAlignment="1"/>
    <xf numFmtId="164" fontId="2" fillId="0" borderId="13" xfId="0" applyNumberFormat="1" applyFont="1" applyFill="1" applyBorder="1" applyAlignment="1"/>
    <xf numFmtId="164" fontId="9" fillId="0" borderId="12" xfId="0" applyNumberFormat="1" applyFont="1" applyFill="1" applyBorder="1" applyAlignment="1">
      <alignment horizontal="right"/>
    </xf>
    <xf numFmtId="164" fontId="3" fillId="0" borderId="17" xfId="2" applyNumberFormat="1" applyFont="1" applyFill="1" applyBorder="1" applyAlignment="1">
      <alignment horizontal="center"/>
    </xf>
    <xf numFmtId="164" fontId="3" fillId="0" borderId="19" xfId="2" applyNumberFormat="1" applyFont="1" applyFill="1" applyBorder="1" applyAlignment="1">
      <alignment horizontal="center"/>
    </xf>
    <xf numFmtId="164" fontId="3" fillId="0" borderId="11" xfId="2" applyNumberFormat="1" applyFont="1" applyFill="1" applyBorder="1" applyAlignment="1">
      <alignment horizontal="center"/>
    </xf>
    <xf numFmtId="164" fontId="3" fillId="0" borderId="22" xfId="0" applyNumberFormat="1" applyFont="1" applyFill="1" applyBorder="1" applyAlignment="1">
      <alignment horizontal="right"/>
    </xf>
    <xf numFmtId="164" fontId="3" fillId="0" borderId="23" xfId="0" applyNumberFormat="1" applyFont="1" applyFill="1" applyBorder="1" applyAlignment="1">
      <alignment horizontal="right"/>
    </xf>
    <xf numFmtId="164" fontId="3" fillId="0" borderId="18" xfId="0" applyNumberFormat="1" applyFont="1" applyFill="1" applyBorder="1" applyAlignment="1">
      <alignment horizontal="right"/>
    </xf>
    <xf numFmtId="164" fontId="3" fillId="0" borderId="7" xfId="0" applyNumberFormat="1" applyFont="1" applyFill="1" applyBorder="1" applyAlignment="1">
      <alignment horizontal="right"/>
    </xf>
    <xf numFmtId="164" fontId="2" fillId="0" borderId="24" xfId="0" applyNumberFormat="1" applyFont="1" applyFill="1" applyBorder="1" applyAlignment="1"/>
    <xf numFmtId="164" fontId="3" fillId="0" borderId="25" xfId="0" applyNumberFormat="1" applyFont="1" applyFill="1" applyBorder="1" applyAlignment="1"/>
    <xf numFmtId="164" fontId="2" fillId="0" borderId="25" xfId="0" applyNumberFormat="1" applyFont="1" applyFill="1" applyBorder="1" applyAlignment="1"/>
    <xf numFmtId="164" fontId="7" fillId="0" borderId="25" xfId="0" applyNumberFormat="1" applyFont="1" applyFill="1" applyBorder="1" applyAlignment="1"/>
    <xf numFmtId="164" fontId="9" fillId="0" borderId="26" xfId="0" applyNumberFormat="1" applyFont="1" applyFill="1" applyBorder="1" applyAlignment="1">
      <alignment horizontal="right"/>
    </xf>
    <xf numFmtId="164" fontId="3" fillId="0" borderId="27" xfId="2" applyNumberFormat="1" applyFont="1" applyFill="1" applyBorder="1" applyAlignment="1">
      <alignment horizontal="center"/>
    </xf>
    <xf numFmtId="164" fontId="3" fillId="0" borderId="28" xfId="2" applyNumberFormat="1" applyFont="1" applyFill="1" applyBorder="1" applyAlignment="1">
      <alignment horizontal="center"/>
    </xf>
    <xf numFmtId="164" fontId="3" fillId="0" borderId="29" xfId="2" applyNumberFormat="1" applyFont="1" applyFill="1" applyBorder="1" applyAlignment="1">
      <alignment horizontal="center"/>
    </xf>
    <xf numFmtId="164" fontId="3" fillId="0" borderId="26" xfId="2" applyNumberFormat="1" applyFont="1" applyFill="1" applyBorder="1" applyAlignment="1">
      <alignment horizontal="center"/>
    </xf>
    <xf numFmtId="164" fontId="3" fillId="0" borderId="20" xfId="2" applyNumberFormat="1" applyFont="1" applyFill="1" applyBorder="1" applyAlignment="1">
      <alignment horizontal="center"/>
    </xf>
    <xf numFmtId="164" fontId="2" fillId="0" borderId="30" xfId="0" applyNumberFormat="1" applyFont="1" applyFill="1" applyBorder="1" applyAlignment="1"/>
    <xf numFmtId="164" fontId="9" fillId="0" borderId="1" xfId="0" applyNumberFormat="1" applyFont="1" applyFill="1" applyBorder="1" applyAlignment="1">
      <alignment horizontal="right"/>
    </xf>
    <xf numFmtId="164" fontId="2" fillId="0" borderId="20" xfId="2" applyNumberFormat="1" applyFont="1" applyFill="1" applyBorder="1" applyAlignment="1">
      <alignment horizontal="center"/>
    </xf>
    <xf numFmtId="164" fontId="3" fillId="0" borderId="11" xfId="0" applyNumberFormat="1" applyFont="1" applyFill="1" applyBorder="1" applyAlignment="1">
      <alignment horizontal="right"/>
    </xf>
    <xf numFmtId="164" fontId="2" fillId="0" borderId="0" xfId="0" applyNumberFormat="1" applyFont="1" applyFill="1" applyBorder="1" applyAlignment="1">
      <alignment horizontal="left"/>
    </xf>
    <xf numFmtId="164" fontId="10" fillId="0" borderId="10" xfId="0" applyNumberFormat="1" applyFont="1" applyFill="1" applyBorder="1" applyAlignment="1">
      <alignment horizontal="right"/>
    </xf>
    <xf numFmtId="164" fontId="3" fillId="0" borderId="17" xfId="0" applyNumberFormat="1" applyFont="1" applyFill="1" applyBorder="1" applyAlignment="1">
      <alignment horizontal="right"/>
    </xf>
    <xf numFmtId="164" fontId="3" fillId="0" borderId="10" xfId="0" applyNumberFormat="1" applyFont="1" applyFill="1" applyBorder="1" applyAlignment="1">
      <alignment horizontal="right"/>
    </xf>
    <xf numFmtId="164" fontId="8" fillId="0" borderId="10" xfId="0" applyNumberFormat="1" applyFont="1" applyFill="1" applyBorder="1" applyAlignment="1">
      <alignment horizontal="right"/>
    </xf>
    <xf numFmtId="164" fontId="10" fillId="0" borderId="0" xfId="0" applyNumberFormat="1" applyFont="1" applyFill="1" applyBorder="1" applyAlignment="1">
      <alignment horizontal="right"/>
    </xf>
    <xf numFmtId="164" fontId="9" fillId="0" borderId="0" xfId="0" applyNumberFormat="1" applyFont="1" applyFill="1" applyBorder="1" applyAlignment="1">
      <alignment horizontal="left" indent="1"/>
    </xf>
    <xf numFmtId="164" fontId="9" fillId="0" borderId="0" xfId="0" applyNumberFormat="1" applyFont="1" applyFill="1" applyBorder="1" applyAlignment="1">
      <alignment horizontal="right"/>
    </xf>
    <xf numFmtId="164" fontId="7" fillId="0" borderId="0" xfId="0" applyNumberFormat="1" applyFont="1" applyFill="1" applyBorder="1" applyAlignment="1">
      <alignment horizontal="left" indent="1"/>
    </xf>
    <xf numFmtId="164" fontId="2" fillId="0" borderId="17" xfId="3" applyNumberFormat="1" applyFont="1" applyFill="1" applyBorder="1" applyProtection="1"/>
    <xf numFmtId="164" fontId="2" fillId="0" borderId="20" xfId="3" applyNumberFormat="1" applyFont="1" applyFill="1" applyBorder="1" applyProtection="1"/>
    <xf numFmtId="164" fontId="4" fillId="0" borderId="17" xfId="3" applyNumberFormat="1" applyFont="1" applyFill="1" applyBorder="1" applyProtection="1"/>
    <xf numFmtId="164" fontId="9" fillId="0" borderId="0" xfId="0" applyNumberFormat="1" applyFont="1" applyFill="1" applyBorder="1" applyAlignment="1">
      <alignment horizontal="left" indent="2"/>
    </xf>
    <xf numFmtId="164" fontId="4" fillId="0" borderId="22" xfId="0" applyNumberFormat="1" applyFont="1" applyFill="1" applyBorder="1" applyAlignment="1">
      <alignment horizontal="right"/>
    </xf>
    <xf numFmtId="164" fontId="4" fillId="0" borderId="18" xfId="0" applyNumberFormat="1" applyFont="1" applyFill="1" applyBorder="1" applyAlignment="1">
      <alignment horizontal="right"/>
    </xf>
    <xf numFmtId="164" fontId="4" fillId="0" borderId="21" xfId="0" applyNumberFormat="1" applyFont="1" applyFill="1" applyBorder="1" applyAlignment="1">
      <alignment horizontal="right"/>
    </xf>
    <xf numFmtId="164" fontId="3" fillId="0" borderId="24" xfId="0" applyNumberFormat="1" applyFont="1" applyFill="1" applyBorder="1" applyAlignment="1"/>
    <xf numFmtId="164" fontId="3" fillId="0" borderId="26" xfId="0" applyNumberFormat="1" applyFont="1" applyFill="1" applyBorder="1" applyAlignment="1"/>
    <xf numFmtId="164" fontId="3" fillId="0" borderId="29" xfId="0" applyNumberFormat="1" applyFont="1" applyFill="1" applyBorder="1" applyAlignment="1"/>
    <xf numFmtId="164" fontId="3" fillId="0" borderId="33" xfId="0" applyNumberFormat="1" applyFont="1" applyFill="1" applyBorder="1" applyAlignment="1"/>
    <xf numFmtId="164" fontId="3" fillId="0" borderId="2" xfId="0" applyNumberFormat="1" applyFont="1" applyFill="1" applyBorder="1" applyAlignment="1"/>
    <xf numFmtId="164" fontId="3" fillId="0" borderId="3" xfId="0" applyNumberFormat="1" applyFont="1" applyFill="1" applyBorder="1" applyAlignment="1"/>
    <xf numFmtId="164" fontId="2" fillId="0" borderId="3" xfId="0" applyNumberFormat="1" applyFont="1" applyFill="1" applyBorder="1" applyAlignment="1">
      <alignment horizontal="left"/>
    </xf>
    <xf numFmtId="164" fontId="3" fillId="0" borderId="34" xfId="0" applyNumberFormat="1" applyFont="1" applyFill="1" applyBorder="1" applyAlignment="1"/>
    <xf numFmtId="164" fontId="3" fillId="0" borderId="4" xfId="0" applyNumberFormat="1" applyFont="1" applyFill="1" applyBorder="1" applyAlignment="1"/>
    <xf numFmtId="164" fontId="3" fillId="0" borderId="35" xfId="0" applyNumberFormat="1" applyFont="1" applyFill="1" applyBorder="1" applyAlignment="1"/>
    <xf numFmtId="164" fontId="3" fillId="0" borderId="9" xfId="0" applyNumberFormat="1" applyFont="1" applyFill="1" applyBorder="1" applyAlignment="1">
      <alignment horizontal="left"/>
    </xf>
    <xf numFmtId="164" fontId="3" fillId="0" borderId="0" xfId="0" applyNumberFormat="1" applyFont="1" applyFill="1" applyBorder="1" applyAlignment="1">
      <alignment horizontal="left"/>
    </xf>
    <xf numFmtId="164" fontId="3" fillId="0" borderId="10" xfId="0" applyNumberFormat="1" applyFont="1" applyFill="1" applyBorder="1" applyAlignment="1">
      <alignment horizontal="left"/>
    </xf>
    <xf numFmtId="164" fontId="3" fillId="0" borderId="17" xfId="0" applyNumberFormat="1" applyFont="1" applyFill="1" applyBorder="1" applyAlignment="1"/>
    <xf numFmtId="164" fontId="3" fillId="0" borderId="0" xfId="0" applyNumberFormat="1" applyFont="1" applyFill="1" applyBorder="1" applyAlignment="1">
      <alignment horizontal="right"/>
    </xf>
    <xf numFmtId="164" fontId="2" fillId="0" borderId="36" xfId="0" applyNumberFormat="1" applyFont="1" applyFill="1" applyBorder="1" applyAlignment="1">
      <alignment horizontal="right"/>
    </xf>
    <xf numFmtId="164" fontId="2" fillId="0" borderId="9" xfId="0" applyNumberFormat="1" applyFont="1" applyFill="1" applyBorder="1" applyAlignment="1">
      <alignment horizontal="left" indent="1"/>
    </xf>
    <xf numFmtId="164" fontId="2" fillId="0" borderId="0" xfId="0" applyNumberFormat="1" applyFont="1" applyFill="1" applyBorder="1" applyAlignment="1">
      <alignment horizontal="left" indent="1"/>
    </xf>
    <xf numFmtId="164" fontId="2" fillId="0" borderId="0" xfId="0" applyNumberFormat="1" applyFont="1" applyFill="1" applyAlignment="1">
      <alignment horizontal="left"/>
    </xf>
    <xf numFmtId="164" fontId="2" fillId="0" borderId="15" xfId="0" applyNumberFormat="1" applyFont="1" applyFill="1" applyBorder="1" applyAlignment="1"/>
    <xf numFmtId="164" fontId="2" fillId="0" borderId="7" xfId="0" applyNumberFormat="1" applyFont="1" applyFill="1" applyBorder="1" applyAlignment="1"/>
    <xf numFmtId="164" fontId="2" fillId="0" borderId="22" xfId="0" applyNumberFormat="1" applyFont="1" applyFill="1" applyBorder="1" applyAlignment="1">
      <alignment horizontal="right"/>
    </xf>
    <xf numFmtId="164" fontId="2" fillId="0" borderId="16" xfId="0" applyNumberFormat="1" applyFont="1" applyFill="1" applyBorder="1" applyAlignment="1">
      <alignment horizontal="right"/>
    </xf>
    <xf numFmtId="164" fontId="2" fillId="0" borderId="7" xfId="0" applyNumberFormat="1" applyFont="1" applyFill="1" applyBorder="1" applyAlignment="1">
      <alignment horizontal="right"/>
    </xf>
    <xf numFmtId="164" fontId="2" fillId="0" borderId="18" xfId="0" applyNumberFormat="1" applyFont="1" applyFill="1" applyBorder="1" applyAlignment="1">
      <alignment horizontal="right"/>
    </xf>
    <xf numFmtId="164" fontId="3" fillId="0" borderId="27" xfId="0" applyNumberFormat="1" applyFont="1" applyFill="1" applyBorder="1" applyAlignment="1"/>
    <xf numFmtId="164" fontId="4" fillId="0" borderId="0" xfId="0" applyNumberFormat="1" applyFont="1" applyFill="1" applyAlignment="1">
      <alignment horizontal="left"/>
    </xf>
    <xf numFmtId="164" fontId="4" fillId="0" borderId="0" xfId="0" applyNumberFormat="1" applyFont="1" applyFill="1" applyBorder="1" applyAlignment="1">
      <alignment horizontal="left"/>
    </xf>
    <xf numFmtId="164" fontId="4" fillId="0" borderId="0" xfId="0" applyNumberFormat="1" applyFont="1" applyFill="1" applyAlignment="1">
      <alignment horizontal="left" vertical="center"/>
    </xf>
    <xf numFmtId="164" fontId="3" fillId="0" borderId="21" xfId="2" applyNumberFormat="1" applyFont="1" applyFill="1" applyBorder="1" applyAlignment="1">
      <alignment horizontal="right"/>
    </xf>
    <xf numFmtId="164" fontId="3" fillId="0" borderId="37" xfId="0" applyNumberFormat="1" applyFont="1" applyFill="1" applyBorder="1" applyAlignment="1"/>
    <xf numFmtId="0" fontId="13" fillId="0" borderId="0" xfId="0" applyFont="1" applyFill="1" applyBorder="1" applyAlignment="1"/>
    <xf numFmtId="0" fontId="3" fillId="0" borderId="1" xfId="0" applyFont="1" applyFill="1" applyBorder="1" applyAlignment="1"/>
    <xf numFmtId="0" fontId="2" fillId="0" borderId="1" xfId="0" applyFont="1" applyFill="1" applyBorder="1" applyAlignment="1"/>
    <xf numFmtId="0" fontId="3" fillId="0" borderId="0" xfId="0" applyFont="1" applyFill="1" applyBorder="1" applyAlignment="1"/>
    <xf numFmtId="3" fontId="2" fillId="0" borderId="1" xfId="0" applyNumberFormat="1" applyFont="1" applyFill="1" applyBorder="1" applyAlignment="1"/>
    <xf numFmtId="0" fontId="2" fillId="0" borderId="0" xfId="0" applyFont="1" applyFill="1" applyBorder="1" applyAlignment="1"/>
    <xf numFmtId="0" fontId="2" fillId="0" borderId="0" xfId="0" applyFont="1" applyFill="1" applyAlignment="1"/>
    <xf numFmtId="0" fontId="3" fillId="0" borderId="2" xfId="0" applyFont="1" applyFill="1" applyBorder="1" applyAlignment="1"/>
    <xf numFmtId="0" fontId="3" fillId="0" borderId="4" xfId="0" applyFont="1" applyFill="1" applyBorder="1" applyAlignment="1">
      <alignment horizontal="right"/>
    </xf>
    <xf numFmtId="0" fontId="3" fillId="0" borderId="0" xfId="0" applyFont="1" applyFill="1" applyBorder="1" applyAlignment="1">
      <alignment horizontal="center"/>
    </xf>
    <xf numFmtId="0" fontId="3" fillId="0" borderId="9" xfId="0" applyFont="1" applyFill="1" applyBorder="1" applyAlignment="1"/>
    <xf numFmtId="0" fontId="3" fillId="0" borderId="10" xfId="0" applyFont="1" applyFill="1" applyBorder="1" applyAlignment="1">
      <alignment horizontal="right"/>
    </xf>
    <xf numFmtId="0" fontId="3" fillId="0" borderId="21" xfId="0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0" fontId="3" fillId="0" borderId="11" xfId="0" applyFont="1" applyFill="1" applyBorder="1" applyAlignment="1">
      <alignment horizontal="right"/>
    </xf>
    <xf numFmtId="3" fontId="3" fillId="0" borderId="42" xfId="0" applyNumberFormat="1" applyFont="1" applyFill="1" applyBorder="1" applyAlignment="1">
      <alignment horizontal="right"/>
    </xf>
    <xf numFmtId="3" fontId="3" fillId="0" borderId="11" xfId="0" applyNumberFormat="1" applyFont="1" applyFill="1" applyBorder="1" applyAlignment="1">
      <alignment horizontal="right"/>
    </xf>
    <xf numFmtId="0" fontId="10" fillId="0" borderId="15" xfId="0" applyNumberFormat="1" applyFont="1" applyFill="1" applyBorder="1" applyAlignment="1"/>
    <xf numFmtId="0" fontId="3" fillId="0" borderId="7" xfId="0" applyFont="1" applyFill="1" applyBorder="1" applyAlignment="1"/>
    <xf numFmtId="0" fontId="3" fillId="0" borderId="16" xfId="0" applyFont="1" applyFill="1" applyBorder="1" applyAlignment="1">
      <alignment horizontal="right"/>
    </xf>
    <xf numFmtId="0" fontId="3" fillId="0" borderId="23" xfId="0" applyFont="1" applyFill="1" applyBorder="1" applyAlignment="1">
      <alignment horizontal="right"/>
    </xf>
    <xf numFmtId="0" fontId="3" fillId="0" borderId="7" xfId="0" applyFont="1" applyFill="1" applyBorder="1" applyAlignment="1">
      <alignment horizontal="right"/>
    </xf>
    <xf numFmtId="0" fontId="3" fillId="0" borderId="22" xfId="0" applyFont="1" applyFill="1" applyBorder="1" applyAlignment="1">
      <alignment horizontal="right"/>
    </xf>
    <xf numFmtId="0" fontId="3" fillId="0" borderId="43" xfId="0" applyFont="1" applyFill="1" applyBorder="1" applyAlignment="1">
      <alignment horizontal="right"/>
    </xf>
    <xf numFmtId="2" fontId="3" fillId="0" borderId="0" xfId="0" applyNumberFormat="1" applyFont="1" applyFill="1" applyBorder="1" applyAlignment="1"/>
    <xf numFmtId="0" fontId="10" fillId="0" borderId="9" xfId="0" applyNumberFormat="1" applyFont="1" applyFill="1" applyBorder="1" applyAlignment="1"/>
    <xf numFmtId="0" fontId="3" fillId="0" borderId="44" xfId="0" applyFont="1" applyFill="1" applyBorder="1" applyAlignment="1">
      <alignment horizontal="right"/>
    </xf>
    <xf numFmtId="0" fontId="3" fillId="0" borderId="13" xfId="0" applyFont="1" applyFill="1" applyBorder="1" applyAlignment="1">
      <alignment horizontal="right"/>
    </xf>
    <xf numFmtId="0" fontId="3" fillId="0" borderId="12" xfId="0" applyFont="1" applyFill="1" applyBorder="1" applyAlignment="1">
      <alignment horizontal="right"/>
    </xf>
    <xf numFmtId="0" fontId="3" fillId="0" borderId="17" xfId="0" applyFont="1" applyFill="1" applyBorder="1" applyAlignment="1">
      <alignment horizontal="right"/>
    </xf>
    <xf numFmtId="0" fontId="3" fillId="0" borderId="36" xfId="0" applyFont="1" applyFill="1" applyBorder="1" applyAlignment="1">
      <alignment horizontal="right"/>
    </xf>
    <xf numFmtId="0" fontId="7" fillId="0" borderId="9" xfId="0" applyNumberFormat="1" applyFont="1" applyFill="1" applyBorder="1" applyAlignment="1">
      <alignment horizontal="left"/>
    </xf>
    <xf numFmtId="37" fontId="7" fillId="0" borderId="0" xfId="0" applyNumberFormat="1" applyFont="1" applyFill="1" applyBorder="1" applyAlignment="1"/>
    <xf numFmtId="37" fontId="7" fillId="0" borderId="0" xfId="0" applyNumberFormat="1" applyFont="1" applyFill="1" applyBorder="1" applyAlignment="1">
      <alignment horizontal="right"/>
    </xf>
    <xf numFmtId="164" fontId="2" fillId="0" borderId="21" xfId="2" applyNumberFormat="1" applyFont="1" applyFill="1" applyBorder="1" applyAlignment="1">
      <alignment horizontal="right"/>
    </xf>
    <xf numFmtId="164" fontId="2" fillId="0" borderId="0" xfId="2" applyNumberFormat="1" applyFont="1" applyFill="1" applyBorder="1" applyAlignment="1">
      <alignment horizontal="right"/>
    </xf>
    <xf numFmtId="164" fontId="2" fillId="0" borderId="0" xfId="2" applyNumberFormat="1" applyFont="1" applyFill="1"/>
    <xf numFmtId="164" fontId="2" fillId="0" borderId="0" xfId="2" applyNumberFormat="1" applyFont="1" applyFill="1" applyBorder="1" applyAlignment="1"/>
    <xf numFmtId="166" fontId="2" fillId="0" borderId="0" xfId="0" applyNumberFormat="1" applyFont="1" applyFill="1" applyBorder="1" applyAlignment="1"/>
    <xf numFmtId="167" fontId="14" fillId="0" borderId="0" xfId="2" applyNumberFormat="1" applyFont="1" applyFill="1" applyBorder="1"/>
    <xf numFmtId="43" fontId="2" fillId="0" borderId="0" xfId="0" applyNumberFormat="1" applyFont="1" applyFill="1" applyBorder="1" applyAlignment="1"/>
    <xf numFmtId="37" fontId="9" fillId="0" borderId="0" xfId="0" quotePrefix="1" applyNumberFormat="1" applyFont="1" applyFill="1" applyBorder="1" applyAlignment="1">
      <alignment horizontal="right"/>
    </xf>
    <xf numFmtId="165" fontId="2" fillId="0" borderId="0" xfId="0" applyNumberFormat="1" applyFont="1" applyFill="1" applyBorder="1" applyAlignment="1">
      <alignment horizontal="right"/>
    </xf>
    <xf numFmtId="0" fontId="4" fillId="0" borderId="0" xfId="0" quotePrefix="1" applyFont="1" applyFill="1" applyBorder="1" applyAlignment="1">
      <alignment horizontal="right"/>
    </xf>
    <xf numFmtId="0" fontId="7" fillId="0" borderId="0" xfId="0" applyNumberFormat="1" applyFont="1" applyFill="1" applyBorder="1" applyAlignment="1"/>
    <xf numFmtId="0" fontId="2" fillId="0" borderId="9" xfId="0" applyNumberFormat="1" applyFont="1" applyFill="1" applyBorder="1" applyAlignment="1">
      <alignment horizontal="left"/>
    </xf>
    <xf numFmtId="37" fontId="2" fillId="0" borderId="0" xfId="0" applyNumberFormat="1" applyFont="1" applyFill="1" applyBorder="1" applyAlignment="1"/>
    <xf numFmtId="37" fontId="4" fillId="0" borderId="0" xfId="0" quotePrefix="1" applyNumberFormat="1" applyFont="1" applyFill="1" applyBorder="1" applyAlignment="1">
      <alignment horizontal="right"/>
    </xf>
    <xf numFmtId="37" fontId="2" fillId="0" borderId="0" xfId="0" applyNumberFormat="1" applyFont="1" applyFill="1" applyBorder="1" applyAlignment="1">
      <alignment horizontal="left"/>
    </xf>
    <xf numFmtId="37" fontId="4" fillId="0" borderId="0" xfId="0" applyNumberFormat="1" applyFont="1" applyFill="1" applyBorder="1" applyAlignment="1">
      <alignment horizontal="right"/>
    </xf>
    <xf numFmtId="0" fontId="7" fillId="0" borderId="0" xfId="0" applyNumberFormat="1" applyFont="1" applyFill="1" applyBorder="1" applyAlignment="1">
      <alignment horizontal="right"/>
    </xf>
    <xf numFmtId="37" fontId="2" fillId="0" borderId="0" xfId="0" applyNumberFormat="1" applyFont="1" applyFill="1" applyBorder="1" applyAlignment="1">
      <alignment horizontal="right"/>
    </xf>
    <xf numFmtId="0" fontId="2" fillId="0" borderId="0" xfId="0" applyNumberFormat="1" applyFont="1" applyFill="1" applyBorder="1" applyAlignment="1"/>
    <xf numFmtId="0" fontId="7" fillId="0" borderId="15" xfId="0" applyNumberFormat="1" applyFont="1" applyFill="1" applyBorder="1" applyAlignment="1">
      <alignment horizontal="left"/>
    </xf>
    <xf numFmtId="37" fontId="7" fillId="0" borderId="7" xfId="0" applyNumberFormat="1" applyFont="1" applyFill="1" applyBorder="1" applyAlignment="1"/>
    <xf numFmtId="0" fontId="2" fillId="0" borderId="7" xfId="0" applyFont="1" applyFill="1" applyBorder="1" applyAlignment="1"/>
    <xf numFmtId="37" fontId="7" fillId="0" borderId="16" xfId="0" applyNumberFormat="1" applyFont="1" applyFill="1" applyBorder="1" applyAlignment="1">
      <alignment horizontal="right"/>
    </xf>
    <xf numFmtId="164" fontId="2" fillId="0" borderId="23" xfId="2" applyNumberFormat="1" applyFont="1" applyFill="1" applyBorder="1" applyAlignment="1">
      <alignment horizontal="right"/>
    </xf>
    <xf numFmtId="164" fontId="2" fillId="0" borderId="7" xfId="2" applyNumberFormat="1" applyFont="1" applyFill="1" applyBorder="1" applyAlignment="1">
      <alignment horizontal="right"/>
    </xf>
    <xf numFmtId="164" fontId="2" fillId="0" borderId="16" xfId="2" applyNumberFormat="1" applyFont="1" applyFill="1" applyBorder="1" applyAlignment="1">
      <alignment horizontal="right"/>
    </xf>
    <xf numFmtId="0" fontId="10" fillId="0" borderId="30" xfId="0" applyNumberFormat="1" applyFont="1" applyFill="1" applyBorder="1" applyAlignment="1"/>
    <xf numFmtId="37" fontId="7" fillId="0" borderId="1" xfId="0" applyNumberFormat="1" applyFont="1" applyFill="1" applyBorder="1" applyAlignment="1"/>
    <xf numFmtId="37" fontId="9" fillId="0" borderId="45" xfId="0" quotePrefix="1" applyNumberFormat="1" applyFont="1" applyFill="1" applyBorder="1" applyAlignment="1">
      <alignment horizontal="right"/>
    </xf>
    <xf numFmtId="164" fontId="3" fillId="0" borderId="46" xfId="2" applyNumberFormat="1" applyFont="1" applyFill="1" applyBorder="1" applyAlignment="1">
      <alignment horizontal="right"/>
    </xf>
    <xf numFmtId="164" fontId="3" fillId="0" borderId="1" xfId="2" applyNumberFormat="1" applyFont="1" applyFill="1" applyBorder="1" applyAlignment="1">
      <alignment horizontal="right"/>
    </xf>
    <xf numFmtId="164" fontId="3" fillId="0" borderId="27" xfId="0" applyNumberFormat="1" applyFont="1" applyFill="1" applyBorder="1" applyAlignment="1">
      <alignment horizontal="right"/>
    </xf>
    <xf numFmtId="164" fontId="3" fillId="0" borderId="28" xfId="0" applyNumberFormat="1" applyFont="1" applyFill="1" applyBorder="1" applyAlignment="1">
      <alignment horizontal="right"/>
    </xf>
    <xf numFmtId="164" fontId="3" fillId="0" borderId="25" xfId="0" applyNumberFormat="1" applyFont="1" applyFill="1" applyBorder="1" applyAlignment="1">
      <alignment horizontal="right"/>
    </xf>
    <xf numFmtId="164" fontId="3" fillId="0" borderId="47" xfId="0" applyNumberFormat="1" applyFont="1" applyFill="1" applyBorder="1" applyAlignment="1">
      <alignment horizontal="right"/>
    </xf>
    <xf numFmtId="167" fontId="15" fillId="0" borderId="0" xfId="0" applyNumberFormat="1" applyFont="1" applyFill="1" applyBorder="1"/>
    <xf numFmtId="43" fontId="3" fillId="0" borderId="0" xfId="0" applyNumberFormat="1" applyFont="1" applyFill="1" applyBorder="1" applyAlignment="1"/>
    <xf numFmtId="0" fontId="7" fillId="0" borderId="9" xfId="0" applyNumberFormat="1" applyFont="1" applyFill="1" applyBorder="1" applyAlignment="1"/>
    <xf numFmtId="37" fontId="9" fillId="0" borderId="10" xfId="0" quotePrefix="1" applyNumberFormat="1" applyFont="1" applyFill="1" applyBorder="1" applyAlignment="1">
      <alignment horizontal="right"/>
    </xf>
    <xf numFmtId="164" fontId="3" fillId="0" borderId="21" xfId="0" applyNumberFormat="1" applyFont="1" applyFill="1" applyBorder="1" applyAlignment="1">
      <alignment horizontal="right"/>
    </xf>
    <xf numFmtId="164" fontId="3" fillId="0" borderId="36" xfId="0" applyNumberFormat="1" applyFont="1" applyFill="1" applyBorder="1" applyAlignment="1">
      <alignment horizontal="right"/>
    </xf>
    <xf numFmtId="37" fontId="7" fillId="0" borderId="10" xfId="0" applyNumberFormat="1" applyFont="1" applyFill="1" applyBorder="1" applyAlignment="1">
      <alignment horizontal="right"/>
    </xf>
    <xf numFmtId="164" fontId="3" fillId="0" borderId="21" xfId="2" applyNumberFormat="1" applyFont="1" applyFill="1" applyBorder="1" applyAlignment="1">
      <alignment horizontal="center"/>
    </xf>
    <xf numFmtId="168" fontId="3" fillId="0" borderId="0" xfId="2" applyNumberFormat="1" applyFont="1" applyFill="1" applyBorder="1" applyAlignment="1">
      <alignment horizontal="center"/>
    </xf>
    <xf numFmtId="0" fontId="7" fillId="0" borderId="0" xfId="0" applyNumberFormat="1" applyFont="1" applyFill="1" applyBorder="1" applyAlignment="1">
      <alignment horizontal="left"/>
    </xf>
    <xf numFmtId="164" fontId="2" fillId="0" borderId="21" xfId="2" applyNumberFormat="1" applyFont="1" applyFill="1" applyBorder="1" applyAlignment="1">
      <alignment horizontal="center"/>
    </xf>
    <xf numFmtId="37" fontId="9" fillId="0" borderId="10" xfId="0" applyNumberFormat="1" applyFont="1" applyFill="1" applyBorder="1" applyAlignment="1">
      <alignment horizontal="right"/>
    </xf>
    <xf numFmtId="0" fontId="9" fillId="0" borderId="9" xfId="0" applyNumberFormat="1" applyFont="1" applyFill="1" applyBorder="1" applyAlignment="1">
      <alignment horizontal="left" indent="1"/>
    </xf>
    <xf numFmtId="0" fontId="4" fillId="0" borderId="0" xfId="0" applyFont="1" applyFill="1" applyAlignment="1"/>
    <xf numFmtId="0" fontId="4" fillId="0" borderId="0" xfId="0" applyFont="1" applyFill="1" applyBorder="1" applyAlignment="1"/>
    <xf numFmtId="164" fontId="4" fillId="0" borderId="21" xfId="2" applyNumberFormat="1" applyFont="1" applyFill="1" applyBorder="1" applyAlignment="1">
      <alignment horizontal="right"/>
    </xf>
    <xf numFmtId="164" fontId="4" fillId="0" borderId="0" xfId="2" applyNumberFormat="1" applyFont="1" applyFill="1" applyBorder="1" applyAlignment="1">
      <alignment horizontal="right"/>
    </xf>
    <xf numFmtId="164" fontId="4" fillId="0" borderId="21" xfId="2" applyNumberFormat="1" applyFont="1" applyFill="1" applyBorder="1" applyAlignment="1">
      <alignment horizontal="center"/>
    </xf>
    <xf numFmtId="164" fontId="4" fillId="0" borderId="36" xfId="0" applyNumberFormat="1" applyFont="1" applyFill="1" applyBorder="1" applyAlignment="1">
      <alignment horizontal="right"/>
    </xf>
    <xf numFmtId="164" fontId="4" fillId="0" borderId="0" xfId="4" applyNumberFormat="1" applyFont="1" applyFill="1" applyBorder="1" applyAlignment="1">
      <alignment horizontal="center"/>
    </xf>
    <xf numFmtId="166" fontId="4" fillId="0" borderId="0" xfId="0" applyNumberFormat="1" applyFont="1" applyFill="1" applyBorder="1" applyAlignment="1"/>
    <xf numFmtId="167" fontId="16" fillId="0" borderId="0" xfId="4" applyNumberFormat="1" applyFont="1" applyFill="1" applyBorder="1"/>
    <xf numFmtId="43" fontId="4" fillId="0" borderId="0" xfId="0" applyNumberFormat="1" applyFont="1" applyFill="1" applyBorder="1" applyAlignment="1"/>
    <xf numFmtId="164" fontId="4" fillId="0" borderId="21" xfId="4" applyNumberFormat="1" applyFont="1" applyFill="1" applyBorder="1" applyAlignment="1">
      <alignment horizontal="right"/>
    </xf>
    <xf numFmtId="164" fontId="4" fillId="0" borderId="0" xfId="4" applyNumberFormat="1" applyFont="1" applyFill="1" applyBorder="1" applyAlignment="1">
      <alignment horizontal="right"/>
    </xf>
    <xf numFmtId="164" fontId="4" fillId="0" borderId="21" xfId="4" applyNumberFormat="1" applyFont="1" applyFill="1" applyBorder="1" applyAlignment="1">
      <alignment horizontal="center"/>
    </xf>
    <xf numFmtId="164" fontId="2" fillId="0" borderId="21" xfId="4" applyNumberFormat="1" applyFont="1" applyFill="1" applyBorder="1" applyAlignment="1">
      <alignment horizontal="right"/>
    </xf>
    <xf numFmtId="164" fontId="2" fillId="0" borderId="0" xfId="4" applyNumberFormat="1" applyFont="1" applyFill="1" applyBorder="1" applyAlignment="1">
      <alignment horizontal="right"/>
    </xf>
    <xf numFmtId="164" fontId="2" fillId="0" borderId="21" xfId="4" applyNumberFormat="1" applyFont="1" applyFill="1" applyBorder="1" applyAlignment="1">
      <alignment horizontal="center"/>
    </xf>
    <xf numFmtId="164" fontId="2" fillId="0" borderId="0" xfId="4" applyNumberFormat="1" applyFont="1" applyFill="1" applyBorder="1" applyAlignment="1">
      <alignment horizontal="center"/>
    </xf>
    <xf numFmtId="167" fontId="14" fillId="0" borderId="0" xfId="4" applyNumberFormat="1" applyFont="1" applyFill="1" applyBorder="1"/>
    <xf numFmtId="0" fontId="2" fillId="0" borderId="0" xfId="0" applyNumberFormat="1" applyFont="1" applyFill="1" applyBorder="1" applyAlignment="1">
      <alignment horizontal="left"/>
    </xf>
    <xf numFmtId="37" fontId="2" fillId="0" borderId="10" xfId="0" applyNumberFormat="1" applyFont="1" applyFill="1" applyBorder="1" applyAlignment="1">
      <alignment horizontal="right"/>
    </xf>
    <xf numFmtId="167" fontId="17" fillId="0" borderId="0" xfId="4" applyNumberFormat="1" applyFont="1" applyFill="1" applyBorder="1"/>
    <xf numFmtId="164" fontId="2" fillId="0" borderId="0" xfId="4" quotePrefix="1" applyNumberFormat="1" applyFont="1" applyFill="1" applyBorder="1" applyAlignment="1">
      <alignment horizontal="center"/>
    </xf>
    <xf numFmtId="164" fontId="2" fillId="0" borderId="0" xfId="4" applyNumberFormat="1" applyFont="1" applyFill="1" applyBorder="1" applyAlignment="1"/>
    <xf numFmtId="37" fontId="4" fillId="0" borderId="10" xfId="0" quotePrefix="1" applyNumberFormat="1" applyFont="1" applyFill="1" applyBorder="1" applyAlignment="1">
      <alignment horizontal="right"/>
    </xf>
    <xf numFmtId="164" fontId="2" fillId="0" borderId="0" xfId="4" applyNumberFormat="1" applyFont="1" applyFill="1"/>
    <xf numFmtId="0" fontId="2" fillId="0" borderId="9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164" fontId="2" fillId="0" borderId="23" xfId="4" applyNumberFormat="1" applyFont="1" applyFill="1" applyBorder="1" applyAlignment="1">
      <alignment horizontal="right"/>
    </xf>
    <xf numFmtId="164" fontId="2" fillId="0" borderId="7" xfId="4" applyNumberFormat="1" applyFont="1" applyFill="1" applyBorder="1" applyAlignment="1">
      <alignment horizontal="right"/>
    </xf>
    <xf numFmtId="164" fontId="2" fillId="0" borderId="16" xfId="4" applyNumberFormat="1" applyFont="1" applyFill="1" applyBorder="1" applyAlignment="1">
      <alignment horizontal="right"/>
    </xf>
    <xf numFmtId="0" fontId="10" fillId="0" borderId="24" xfId="0" applyNumberFormat="1" applyFont="1" applyFill="1" applyBorder="1" applyAlignment="1"/>
    <xf numFmtId="0" fontId="10" fillId="0" borderId="25" xfId="0" applyNumberFormat="1" applyFont="1" applyFill="1" applyBorder="1" applyAlignment="1"/>
    <xf numFmtId="0" fontId="10" fillId="0" borderId="26" xfId="0" applyNumberFormat="1" applyFont="1" applyFill="1" applyBorder="1" applyAlignment="1"/>
    <xf numFmtId="164" fontId="3" fillId="0" borderId="46" xfId="4" applyNumberFormat="1" applyFont="1" applyFill="1" applyBorder="1" applyAlignment="1">
      <alignment horizontal="right"/>
    </xf>
    <xf numFmtId="164" fontId="3" fillId="0" borderId="1" xfId="4" applyNumberFormat="1" applyFont="1" applyFill="1" applyBorder="1" applyAlignment="1">
      <alignment horizontal="right"/>
    </xf>
    <xf numFmtId="164" fontId="3" fillId="0" borderId="26" xfId="0" applyNumberFormat="1" applyFont="1" applyFill="1" applyBorder="1" applyAlignment="1">
      <alignment horizontal="right"/>
    </xf>
    <xf numFmtId="167" fontId="3" fillId="0" borderId="0" xfId="0" applyNumberFormat="1" applyFont="1" applyFill="1" applyBorder="1" applyAlignment="1"/>
    <xf numFmtId="165" fontId="3" fillId="0" borderId="0" xfId="4" applyFont="1" applyFill="1" applyBorder="1" applyAlignment="1"/>
    <xf numFmtId="0" fontId="2" fillId="0" borderId="25" xfId="0" applyFont="1" applyFill="1" applyBorder="1" applyAlignment="1"/>
    <xf numFmtId="0" fontId="18" fillId="0" borderId="9" xfId="0" applyNumberFormat="1" applyFont="1" applyFill="1" applyBorder="1" applyAlignment="1"/>
    <xf numFmtId="167" fontId="2" fillId="0" borderId="0" xfId="0" applyNumberFormat="1" applyFont="1" applyFill="1" applyBorder="1" applyAlignment="1"/>
    <xf numFmtId="165" fontId="2" fillId="0" borderId="0" xfId="4" applyFont="1" applyFill="1" applyBorder="1" applyAlignment="1"/>
    <xf numFmtId="37" fontId="7" fillId="0" borderId="25" xfId="0" applyNumberFormat="1" applyFont="1" applyFill="1" applyBorder="1" applyAlignment="1"/>
    <xf numFmtId="37" fontId="7" fillId="0" borderId="26" xfId="0" applyNumberFormat="1" applyFont="1" applyFill="1" applyBorder="1" applyAlignment="1">
      <alignment horizontal="right"/>
    </xf>
    <xf numFmtId="0" fontId="2" fillId="0" borderId="13" xfId="0" applyFont="1" applyFill="1" applyBorder="1" applyAlignment="1"/>
    <xf numFmtId="0" fontId="10" fillId="0" borderId="31" xfId="0" applyNumberFormat="1" applyFont="1" applyFill="1" applyBorder="1" applyAlignment="1"/>
    <xf numFmtId="37" fontId="7" fillId="0" borderId="32" xfId="0" applyNumberFormat="1" applyFont="1" applyFill="1" applyBorder="1" applyAlignment="1"/>
    <xf numFmtId="0" fontId="2" fillId="0" borderId="32" xfId="0" applyFont="1" applyFill="1" applyBorder="1" applyAlignment="1"/>
    <xf numFmtId="37" fontId="9" fillId="0" borderId="48" xfId="0" quotePrefix="1" applyNumberFormat="1" applyFont="1" applyFill="1" applyBorder="1" applyAlignment="1">
      <alignment horizontal="right"/>
    </xf>
    <xf numFmtId="164" fontId="3" fillId="0" borderId="32" xfId="0" applyNumberFormat="1" applyFont="1" applyFill="1" applyBorder="1" applyAlignment="1">
      <alignment horizontal="right"/>
    </xf>
    <xf numFmtId="164" fontId="3" fillId="0" borderId="33" xfId="0" applyNumberFormat="1" applyFont="1" applyFill="1" applyBorder="1" applyAlignment="1">
      <alignment horizontal="right"/>
    </xf>
    <xf numFmtId="164" fontId="3" fillId="0" borderId="49" xfId="0" applyNumberFormat="1" applyFont="1" applyFill="1" applyBorder="1" applyAlignment="1">
      <alignment horizontal="right"/>
    </xf>
    <xf numFmtId="164" fontId="3" fillId="0" borderId="50" xfId="0" applyNumberFormat="1" applyFont="1" applyFill="1" applyBorder="1" applyAlignment="1">
      <alignment horizontal="right"/>
    </xf>
    <xf numFmtId="164" fontId="3" fillId="0" borderId="31" xfId="0" applyNumberFormat="1" applyFont="1" applyFill="1" applyBorder="1" applyAlignment="1">
      <alignment horizontal="right"/>
    </xf>
    <xf numFmtId="0" fontId="9" fillId="0" borderId="0" xfId="0" applyNumberFormat="1" applyFont="1" applyFill="1" applyBorder="1" applyAlignment="1"/>
    <xf numFmtId="164" fontId="7" fillId="0" borderId="0" xfId="4" applyNumberFormat="1" applyFont="1" applyFill="1" applyBorder="1" applyAlignment="1"/>
    <xf numFmtId="165" fontId="2" fillId="0" borderId="0" xfId="4" applyNumberFormat="1" applyFont="1" applyFill="1" applyBorder="1" applyAlignment="1"/>
    <xf numFmtId="0" fontId="2" fillId="0" borderId="0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2" fillId="0" borderId="9" xfId="0" applyFont="1" applyFill="1" applyBorder="1" applyAlignment="1"/>
    <xf numFmtId="3" fontId="3" fillId="0" borderId="44" xfId="0" applyNumberFormat="1" applyFont="1" applyFill="1" applyBorder="1" applyAlignment="1">
      <alignment horizontal="right"/>
    </xf>
    <xf numFmtId="0" fontId="13" fillId="0" borderId="0" xfId="0" applyFont="1" applyFill="1" applyAlignment="1"/>
    <xf numFmtId="164" fontId="2" fillId="0" borderId="0" xfId="4" applyNumberFormat="1" applyFont="1"/>
    <xf numFmtId="164" fontId="2" fillId="0" borderId="9" xfId="4" applyNumberFormat="1" applyFont="1" applyFill="1" applyBorder="1" applyAlignment="1"/>
    <xf numFmtId="167" fontId="14" fillId="3" borderId="3" xfId="4" applyNumberFormat="1" applyFont="1" applyFill="1" applyBorder="1"/>
    <xf numFmtId="167" fontId="14" fillId="3" borderId="51" xfId="4" applyNumberFormat="1" applyFont="1" applyFill="1" applyBorder="1"/>
    <xf numFmtId="43" fontId="2" fillId="0" borderId="3" xfId="0" applyNumberFormat="1" applyFont="1" applyFill="1" applyBorder="1" applyAlignment="1"/>
    <xf numFmtId="43" fontId="2" fillId="0" borderId="51" xfId="0" applyNumberFormat="1" applyFont="1" applyFill="1" applyBorder="1" applyAlignment="1"/>
    <xf numFmtId="167" fontId="14" fillId="3" borderId="0" xfId="4" applyNumberFormat="1" applyFont="1" applyFill="1" applyBorder="1"/>
    <xf numFmtId="167" fontId="14" fillId="2" borderId="0" xfId="4" applyNumberFormat="1" applyFont="1" applyFill="1" applyBorder="1"/>
    <xf numFmtId="167" fontId="14" fillId="2" borderId="52" xfId="4" applyNumberFormat="1" applyFont="1" applyFill="1" applyBorder="1"/>
    <xf numFmtId="167" fontId="14" fillId="3" borderId="52" xfId="4" applyNumberFormat="1" applyFont="1" applyFill="1" applyBorder="1"/>
    <xf numFmtId="43" fontId="2" fillId="0" borderId="0" xfId="0" applyNumberFormat="1" applyFont="1" applyFill="1" applyAlignment="1"/>
    <xf numFmtId="43" fontId="2" fillId="0" borderId="52" xfId="0" applyNumberFormat="1" applyFont="1" applyFill="1" applyBorder="1" applyAlignment="1"/>
    <xf numFmtId="164" fontId="3" fillId="0" borderId="44" xfId="0" applyNumberFormat="1" applyFont="1" applyFill="1" applyBorder="1" applyAlignment="1">
      <alignment horizontal="right"/>
    </xf>
    <xf numFmtId="167" fontId="15" fillId="3" borderId="31" xfId="0" applyNumberFormat="1" applyFont="1" applyFill="1" applyBorder="1"/>
    <xf numFmtId="167" fontId="15" fillId="3" borderId="32" xfId="0" applyNumberFormat="1" applyFont="1" applyFill="1" applyBorder="1"/>
    <xf numFmtId="167" fontId="15" fillId="3" borderId="53" xfId="0" applyNumberFormat="1" applyFont="1" applyFill="1" applyBorder="1"/>
    <xf numFmtId="43" fontId="3" fillId="0" borderId="31" xfId="0" applyNumberFormat="1" applyFont="1" applyFill="1" applyBorder="1" applyAlignment="1"/>
    <xf numFmtId="43" fontId="3" fillId="0" borderId="32" xfId="0" applyNumberFormat="1" applyFont="1" applyFill="1" applyBorder="1" applyAlignment="1"/>
    <xf numFmtId="43" fontId="3" fillId="0" borderId="53" xfId="0" applyNumberFormat="1" applyFont="1" applyFill="1" applyBorder="1" applyAlignment="1"/>
    <xf numFmtId="0" fontId="2" fillId="0" borderId="54" xfId="0" applyFont="1" applyFill="1" applyBorder="1" applyAlignment="1"/>
    <xf numFmtId="0" fontId="2" fillId="0" borderId="52" xfId="0" applyFont="1" applyFill="1" applyBorder="1" applyAlignment="1"/>
    <xf numFmtId="164" fontId="3" fillId="0" borderId="21" xfId="4" applyNumberFormat="1" applyFont="1" applyFill="1" applyBorder="1" applyAlignment="1">
      <alignment horizontal="center"/>
    </xf>
    <xf numFmtId="164" fontId="3" fillId="0" borderId="0" xfId="4" applyNumberFormat="1" applyFont="1" applyFill="1" applyBorder="1" applyAlignment="1">
      <alignment horizontal="center"/>
    </xf>
    <xf numFmtId="168" fontId="3" fillId="0" borderId="9" xfId="4" applyNumberFormat="1" applyFont="1" applyFill="1" applyBorder="1" applyAlignment="1">
      <alignment horizontal="center"/>
    </xf>
    <xf numFmtId="0" fontId="2" fillId="0" borderId="55" xfId="0" applyFont="1" applyFill="1" applyBorder="1" applyAlignment="1"/>
    <xf numFmtId="164" fontId="2" fillId="0" borderId="17" xfId="4" applyNumberFormat="1" applyFont="1" applyFill="1" applyBorder="1" applyAlignment="1">
      <alignment horizontal="center"/>
    </xf>
    <xf numFmtId="167" fontId="16" fillId="3" borderId="0" xfId="4" applyNumberFormat="1" applyFont="1" applyFill="1" applyBorder="1"/>
    <xf numFmtId="167" fontId="16" fillId="3" borderId="52" xfId="4" applyNumberFormat="1" applyFont="1" applyFill="1" applyBorder="1"/>
    <xf numFmtId="43" fontId="4" fillId="0" borderId="0" xfId="0" applyNumberFormat="1" applyFont="1" applyFill="1" applyAlignment="1"/>
    <xf numFmtId="43" fontId="4" fillId="0" borderId="52" xfId="0" applyNumberFormat="1" applyFont="1" applyFill="1" applyBorder="1" applyAlignment="1"/>
    <xf numFmtId="164" fontId="2" fillId="0" borderId="0" xfId="4" applyNumberFormat="1" applyFont="1" applyFill="1" applyAlignment="1"/>
    <xf numFmtId="167" fontId="14" fillId="3" borderId="55" xfId="4" applyNumberFormat="1" applyFont="1" applyFill="1" applyBorder="1"/>
    <xf numFmtId="0" fontId="7" fillId="0" borderId="9" xfId="0" applyNumberFormat="1" applyFont="1" applyFill="1" applyBorder="1" applyAlignment="1">
      <alignment horizontal="left" indent="1"/>
    </xf>
    <xf numFmtId="164" fontId="2" fillId="0" borderId="10" xfId="4" applyNumberFormat="1" applyFont="1" applyFill="1" applyBorder="1" applyAlignment="1">
      <alignment horizontal="center"/>
    </xf>
    <xf numFmtId="0" fontId="4" fillId="0" borderId="9" xfId="0" applyFont="1" applyFill="1" applyBorder="1" applyAlignment="1"/>
    <xf numFmtId="0" fontId="9" fillId="0" borderId="0" xfId="0" applyNumberFormat="1" applyFont="1" applyFill="1" applyBorder="1" applyAlignment="1">
      <alignment horizontal="left"/>
    </xf>
    <xf numFmtId="164" fontId="4" fillId="0" borderId="10" xfId="4" applyNumberFormat="1" applyFont="1" applyFill="1" applyBorder="1" applyAlignment="1">
      <alignment horizontal="center"/>
    </xf>
    <xf numFmtId="0" fontId="4" fillId="0" borderId="0" xfId="0" applyFont="1" applyFill="1" applyBorder="1"/>
    <xf numFmtId="0" fontId="2" fillId="0" borderId="15" xfId="0" applyFont="1" applyFill="1" applyBorder="1" applyAlignment="1">
      <alignment horizontal="left"/>
    </xf>
    <xf numFmtId="0" fontId="2" fillId="0" borderId="7" xfId="0" applyFont="1" applyFill="1" applyBorder="1" applyAlignment="1">
      <alignment horizontal="left"/>
    </xf>
    <xf numFmtId="167" fontId="3" fillId="0" borderId="32" xfId="0" applyNumberFormat="1" applyFont="1" applyFill="1" applyBorder="1" applyAlignment="1"/>
    <xf numFmtId="165" fontId="3" fillId="0" borderId="32" xfId="4" applyFont="1" applyFill="1" applyBorder="1" applyAlignment="1"/>
    <xf numFmtId="165" fontId="3" fillId="0" borderId="53" xfId="4" applyFont="1" applyFill="1" applyBorder="1" applyAlignment="1"/>
    <xf numFmtId="37" fontId="7" fillId="0" borderId="48" xfId="0" applyNumberFormat="1" applyFont="1" applyFill="1" applyBorder="1" applyAlignment="1">
      <alignment horizontal="right"/>
    </xf>
    <xf numFmtId="164" fontId="3" fillId="0" borderId="56" xfId="0" applyNumberFormat="1" applyFont="1" applyFill="1" applyBorder="1" applyAlignment="1">
      <alignment horizontal="right"/>
    </xf>
    <xf numFmtId="164" fontId="3" fillId="0" borderId="1" xfId="0" applyNumberFormat="1" applyFont="1" applyFill="1" applyBorder="1" applyAlignment="1">
      <alignment horizontal="right"/>
    </xf>
    <xf numFmtId="164" fontId="3" fillId="0" borderId="57" xfId="0" applyNumberFormat="1" applyFont="1" applyFill="1" applyBorder="1" applyAlignment="1">
      <alignment horizontal="right"/>
    </xf>
    <xf numFmtId="0" fontId="2" fillId="0" borderId="0" xfId="5" applyFont="1" applyFill="1" applyBorder="1" applyAlignment="1"/>
    <xf numFmtId="164" fontId="3" fillId="0" borderId="48" xfId="0" applyNumberFormat="1" applyFont="1" applyFill="1" applyBorder="1" applyAlignment="1">
      <alignment horizontal="right"/>
    </xf>
    <xf numFmtId="37" fontId="9" fillId="0" borderId="26" xfId="0" quotePrefix="1" applyNumberFormat="1" applyFont="1" applyFill="1" applyBorder="1" applyAlignment="1">
      <alignment horizontal="right"/>
    </xf>
    <xf numFmtId="164" fontId="2" fillId="0" borderId="0" xfId="0" applyNumberFormat="1" applyFont="1" applyFill="1"/>
    <xf numFmtId="164" fontId="2" fillId="0" borderId="0" xfId="0" applyNumberFormat="1" applyFont="1" applyFill="1" applyBorder="1"/>
    <xf numFmtId="164" fontId="3" fillId="0" borderId="0" xfId="0" applyNumberFormat="1" applyFont="1" applyFill="1" applyBorder="1"/>
    <xf numFmtId="164" fontId="13" fillId="0" borderId="0" xfId="0" applyNumberFormat="1" applyFont="1" applyFill="1" applyBorder="1"/>
    <xf numFmtId="164" fontId="2" fillId="0" borderId="1" xfId="0" applyNumberFormat="1" applyFont="1" applyFill="1" applyBorder="1"/>
    <xf numFmtId="164" fontId="2" fillId="0" borderId="2" xfId="0" applyNumberFormat="1" applyFont="1" applyFill="1" applyBorder="1"/>
    <xf numFmtId="164" fontId="2" fillId="0" borderId="34" xfId="0" applyNumberFormat="1" applyFont="1" applyFill="1" applyBorder="1"/>
    <xf numFmtId="164" fontId="2" fillId="0" borderId="5" xfId="0" applyNumberFormat="1" applyFont="1" applyFill="1" applyBorder="1"/>
    <xf numFmtId="164" fontId="2" fillId="0" borderId="6" xfId="0" applyNumberFormat="1" applyFont="1" applyFill="1" applyBorder="1"/>
    <xf numFmtId="164" fontId="3" fillId="0" borderId="6" xfId="0" applyNumberFormat="1" applyFont="1" applyFill="1" applyBorder="1" applyAlignment="1">
      <alignment horizontal="center"/>
    </xf>
    <xf numFmtId="164" fontId="3" fillId="0" borderId="5" xfId="0" applyNumberFormat="1" applyFont="1" applyFill="1" applyBorder="1" applyAlignment="1">
      <alignment horizontal="center"/>
    </xf>
    <xf numFmtId="164" fontId="3" fillId="0" borderId="6" xfId="0" quotePrefix="1" applyNumberFormat="1" applyFont="1" applyFill="1" applyBorder="1" applyAlignment="1">
      <alignment horizontal="center"/>
    </xf>
    <xf numFmtId="164" fontId="3" fillId="0" borderId="8" xfId="0" quotePrefix="1" applyNumberFormat="1" applyFont="1" applyFill="1" applyBorder="1" applyAlignment="1">
      <alignment horizontal="center"/>
    </xf>
    <xf numFmtId="164" fontId="2" fillId="0" borderId="9" xfId="0" applyNumberFormat="1" applyFont="1" applyFill="1" applyBorder="1"/>
    <xf numFmtId="164" fontId="3" fillId="0" borderId="15" xfId="0" applyNumberFormat="1" applyFont="1" applyFill="1" applyBorder="1" applyAlignment="1">
      <alignment horizontal="left"/>
    </xf>
    <xf numFmtId="164" fontId="3" fillId="0" borderId="7" xfId="0" applyNumberFormat="1" applyFont="1" applyFill="1" applyBorder="1" applyAlignment="1">
      <alignment horizontal="center"/>
    </xf>
    <xf numFmtId="164" fontId="3" fillId="0" borderId="58" xfId="0" applyNumberFormat="1" applyFont="1" applyFill="1" applyBorder="1" applyAlignment="1">
      <alignment horizontal="right"/>
    </xf>
    <xf numFmtId="164" fontId="3" fillId="0" borderId="0" xfId="0" applyNumberFormat="1" applyFont="1" applyFill="1"/>
    <xf numFmtId="164" fontId="2" fillId="0" borderId="17" xfId="0" applyNumberFormat="1" applyFont="1" applyFill="1" applyBorder="1" applyAlignment="1">
      <alignment horizontal="center"/>
    </xf>
    <xf numFmtId="164" fontId="2" fillId="0" borderId="21" xfId="0" applyNumberFormat="1" applyFont="1" applyFill="1" applyBorder="1"/>
    <xf numFmtId="164" fontId="3" fillId="0" borderId="9" xfId="0" applyNumberFormat="1" applyFont="1" applyFill="1" applyBorder="1"/>
    <xf numFmtId="164" fontId="3" fillId="0" borderId="17" xfId="0" applyNumberFormat="1" applyFont="1" applyFill="1" applyBorder="1" applyAlignment="1">
      <alignment horizontal="center"/>
    </xf>
    <xf numFmtId="164" fontId="3" fillId="0" borderId="21" xfId="0" applyNumberFormat="1" applyFont="1" applyFill="1" applyBorder="1"/>
    <xf numFmtId="164" fontId="3" fillId="0" borderId="0" xfId="1" applyNumberFormat="1" applyFont="1" applyFill="1" applyBorder="1"/>
    <xf numFmtId="164" fontId="3" fillId="0" borderId="21" xfId="1" applyNumberFormat="1" applyFont="1" applyFill="1" applyBorder="1"/>
    <xf numFmtId="164" fontId="3" fillId="0" borderId="0" xfId="6" applyNumberFormat="1" applyFont="1" applyFill="1" applyBorder="1"/>
    <xf numFmtId="164" fontId="2" fillId="0" borderId="44" xfId="0" applyNumberFormat="1" applyFont="1" applyFill="1" applyBorder="1"/>
    <xf numFmtId="164" fontId="2" fillId="0" borderId="13" xfId="0" applyNumberFormat="1" applyFont="1" applyFill="1" applyBorder="1"/>
    <xf numFmtId="164" fontId="2" fillId="0" borderId="12" xfId="0" applyNumberFormat="1" applyFont="1" applyFill="1" applyBorder="1"/>
    <xf numFmtId="164" fontId="2" fillId="0" borderId="13" xfId="1" applyNumberFormat="1" applyFont="1" applyFill="1" applyBorder="1"/>
    <xf numFmtId="164" fontId="2" fillId="0" borderId="39" xfId="1" applyNumberFormat="1" applyFont="1" applyFill="1" applyBorder="1"/>
    <xf numFmtId="164" fontId="2" fillId="0" borderId="13" xfId="6" applyNumberFormat="1" applyFont="1" applyFill="1" applyBorder="1"/>
    <xf numFmtId="164" fontId="2" fillId="0" borderId="11" xfId="6" applyNumberFormat="1" applyFont="1" applyFill="1" applyBorder="1"/>
    <xf numFmtId="164" fontId="2" fillId="0" borderId="10" xfId="0" applyNumberFormat="1" applyFont="1" applyFill="1" applyBorder="1"/>
    <xf numFmtId="164" fontId="2" fillId="0" borderId="11" xfId="0" applyNumberFormat="1" applyFont="1" applyFill="1" applyBorder="1"/>
    <xf numFmtId="164" fontId="2" fillId="0" borderId="17" xfId="0" applyNumberFormat="1" applyFont="1" applyFill="1" applyBorder="1"/>
    <xf numFmtId="164" fontId="2" fillId="0" borderId="17" xfId="6" applyNumberFormat="1" applyFont="1" applyFill="1" applyBorder="1"/>
    <xf numFmtId="164" fontId="2" fillId="0" borderId="22" xfId="6" applyNumberFormat="1" applyFont="1" applyFill="1" applyBorder="1"/>
    <xf numFmtId="164" fontId="2" fillId="0" borderId="22" xfId="0" applyNumberFormat="1" applyFont="1" applyFill="1" applyBorder="1"/>
    <xf numFmtId="164" fontId="2" fillId="0" borderId="0" xfId="6" applyNumberFormat="1" applyFont="1" applyFill="1" applyBorder="1"/>
    <xf numFmtId="164" fontId="2" fillId="0" borderId="9" xfId="0" applyNumberFormat="1" applyFont="1" applyFill="1" applyBorder="1" applyAlignment="1">
      <alignment horizontal="left"/>
    </xf>
    <xf numFmtId="164" fontId="2" fillId="0" borderId="23" xfId="0" applyNumberFormat="1" applyFont="1" applyFill="1" applyBorder="1"/>
    <xf numFmtId="164" fontId="2" fillId="0" borderId="7" xfId="6" applyNumberFormat="1" applyFont="1" applyFill="1" applyBorder="1"/>
    <xf numFmtId="164" fontId="2" fillId="0" borderId="16" xfId="0" applyNumberFormat="1" applyFont="1" applyFill="1" applyBorder="1"/>
    <xf numFmtId="164" fontId="2" fillId="0" borderId="7" xfId="0" applyNumberFormat="1" applyFont="1" applyFill="1" applyBorder="1"/>
    <xf numFmtId="164" fontId="2" fillId="0" borderId="21" xfId="0" applyNumberFormat="1" applyFont="1" applyFill="1" applyBorder="1" applyAlignment="1">
      <alignment horizontal="center"/>
    </xf>
    <xf numFmtId="164" fontId="2" fillId="0" borderId="0" xfId="0" applyNumberFormat="1" applyFont="1" applyFill="1" applyBorder="1" applyAlignment="1">
      <alignment horizontal="center"/>
    </xf>
    <xf numFmtId="164" fontId="3" fillId="0" borderId="21" xfId="0" applyNumberFormat="1" applyFont="1" applyFill="1" applyBorder="1" applyAlignment="1">
      <alignment horizontal="center"/>
    </xf>
    <xf numFmtId="164" fontId="3" fillId="0" borderId="0" xfId="0" applyNumberFormat="1" applyFont="1" applyFill="1" applyBorder="1" applyAlignment="1">
      <alignment horizontal="center"/>
    </xf>
    <xf numFmtId="164" fontId="2" fillId="0" borderId="44" xfId="0" applyNumberFormat="1" applyFont="1" applyFill="1" applyBorder="1" applyAlignment="1">
      <alignment horizontal="center"/>
    </xf>
    <xf numFmtId="169" fontId="2" fillId="0" borderId="17" xfId="0" applyNumberFormat="1" applyFont="1" applyFill="1" applyBorder="1" applyAlignment="1">
      <alignment horizontal="right"/>
    </xf>
    <xf numFmtId="169" fontId="2" fillId="0" borderId="21" xfId="0" applyNumberFormat="1" applyFont="1" applyFill="1" applyBorder="1" applyAlignment="1">
      <alignment horizontal="right"/>
    </xf>
    <xf numFmtId="169" fontId="2" fillId="0" borderId="17" xfId="0" applyNumberFormat="1" applyFont="1" applyFill="1" applyBorder="1" applyAlignment="1">
      <alignment horizontal="center"/>
    </xf>
    <xf numFmtId="169" fontId="2" fillId="0" borderId="21" xfId="0" applyNumberFormat="1" applyFont="1" applyFill="1" applyBorder="1" applyAlignment="1">
      <alignment horizontal="center"/>
    </xf>
    <xf numFmtId="169" fontId="2" fillId="0" borderId="23" xfId="0" applyNumberFormat="1" applyFont="1" applyFill="1" applyBorder="1" applyAlignment="1">
      <alignment horizontal="center"/>
    </xf>
    <xf numFmtId="169" fontId="2" fillId="0" borderId="0" xfId="0" applyNumberFormat="1" applyFont="1" applyFill="1" applyBorder="1" applyAlignment="1">
      <alignment horizontal="center"/>
    </xf>
    <xf numFmtId="169" fontId="2" fillId="0" borderId="0" xfId="0" applyNumberFormat="1" applyFont="1" applyFill="1" applyBorder="1" applyAlignment="1">
      <alignment horizontal="right"/>
    </xf>
    <xf numFmtId="169" fontId="2" fillId="0" borderId="44" xfId="0" applyNumberFormat="1" applyFont="1" applyFill="1" applyBorder="1" applyAlignment="1">
      <alignment horizontal="center"/>
    </xf>
    <xf numFmtId="164" fontId="2" fillId="0" borderId="23" xfId="0" applyNumberFormat="1" applyFont="1" applyFill="1" applyBorder="1" applyAlignment="1">
      <alignment horizontal="center"/>
    </xf>
    <xf numFmtId="164" fontId="3" fillId="0" borderId="0" xfId="1" applyNumberFormat="1" applyFont="1" applyFill="1"/>
    <xf numFmtId="164" fontId="2" fillId="0" borderId="12" xfId="1" applyNumberFormat="1" applyFont="1" applyFill="1" applyBorder="1"/>
    <xf numFmtId="164" fontId="2" fillId="0" borderId="0" xfId="1" applyNumberFormat="1" applyFont="1" applyFill="1" applyBorder="1"/>
    <xf numFmtId="164" fontId="2" fillId="0" borderId="21" xfId="1" applyNumberFormat="1" applyFont="1" applyFill="1" applyBorder="1"/>
    <xf numFmtId="164" fontId="2" fillId="0" borderId="44" xfId="1" applyNumberFormat="1" applyFont="1" applyFill="1" applyBorder="1"/>
    <xf numFmtId="164" fontId="2" fillId="0" borderId="10" xfId="1" applyNumberFormat="1" applyFont="1" applyFill="1" applyBorder="1"/>
    <xf numFmtId="164" fontId="3" fillId="0" borderId="19" xfId="0" applyNumberFormat="1" applyFont="1" applyFill="1" applyBorder="1"/>
    <xf numFmtId="164" fontId="3" fillId="0" borderId="12" xfId="0" applyNumberFormat="1" applyFont="1" applyFill="1" applyBorder="1"/>
    <xf numFmtId="164" fontId="3" fillId="0" borderId="44" xfId="0" applyNumberFormat="1" applyFont="1" applyFill="1" applyBorder="1" applyAlignment="1">
      <alignment horizontal="center"/>
    </xf>
    <xf numFmtId="164" fontId="3" fillId="0" borderId="13" xfId="0" applyNumberFormat="1" applyFont="1" applyFill="1" applyBorder="1" applyAlignment="1">
      <alignment horizontal="center"/>
    </xf>
    <xf numFmtId="164" fontId="3" fillId="0" borderId="13" xfId="0" applyNumberFormat="1" applyFont="1" applyFill="1" applyBorder="1"/>
    <xf numFmtId="164" fontId="3" fillId="0" borderId="44" xfId="0" applyNumberFormat="1" applyFont="1" applyFill="1" applyBorder="1"/>
    <xf numFmtId="164" fontId="3" fillId="0" borderId="13" xfId="6" applyNumberFormat="1" applyFont="1" applyFill="1" applyBorder="1"/>
    <xf numFmtId="164" fontId="3" fillId="0" borderId="59" xfId="0" applyNumberFormat="1" applyFont="1" applyFill="1" applyBorder="1"/>
    <xf numFmtId="0" fontId="4" fillId="0" borderId="3" xfId="0" applyNumberFormat="1" applyFont="1" applyFill="1" applyBorder="1"/>
    <xf numFmtId="164" fontId="2" fillId="0" borderId="3" xfId="0" applyNumberFormat="1" applyFont="1" applyFill="1" applyBorder="1"/>
    <xf numFmtId="170" fontId="2" fillId="0" borderId="0" xfId="0" applyNumberFormat="1" applyFont="1" applyFill="1"/>
    <xf numFmtId="170" fontId="2" fillId="0" borderId="0" xfId="0" applyNumberFormat="1" applyFont="1" applyFill="1" applyBorder="1"/>
    <xf numFmtId="170" fontId="4" fillId="0" borderId="0" xfId="0" applyNumberFormat="1" applyFont="1" applyFill="1" applyBorder="1"/>
    <xf numFmtId="43" fontId="2" fillId="0" borderId="0" xfId="1" applyFont="1" applyFill="1" applyBorder="1"/>
    <xf numFmtId="0" fontId="4" fillId="0" borderId="0" xfId="0" applyNumberFormat="1" applyFont="1" applyFill="1" applyBorder="1"/>
    <xf numFmtId="171" fontId="2" fillId="0" borderId="0" xfId="0" applyNumberFormat="1" applyFont="1" applyFill="1" applyBorder="1"/>
    <xf numFmtId="172" fontId="2" fillId="0" borderId="0" xfId="0" applyNumberFormat="1" applyFont="1" applyFill="1" applyBorder="1"/>
    <xf numFmtId="0" fontId="5" fillId="0" borderId="0" xfId="7" applyFill="1"/>
    <xf numFmtId="164" fontId="13" fillId="0" borderId="1" xfId="0" applyNumberFormat="1" applyFont="1" applyFill="1" applyBorder="1"/>
    <xf numFmtId="164" fontId="3" fillId="0" borderId="5" xfId="0" applyNumberFormat="1" applyFont="1" applyFill="1" applyBorder="1"/>
    <xf numFmtId="164" fontId="3" fillId="0" borderId="6" xfId="0" applyNumberFormat="1" applyFont="1" applyFill="1" applyBorder="1"/>
    <xf numFmtId="0" fontId="19" fillId="0" borderId="23" xfId="0" applyFont="1" applyFill="1" applyBorder="1"/>
    <xf numFmtId="0" fontId="19" fillId="0" borderId="7" xfId="0" applyFont="1" applyFill="1" applyBorder="1"/>
    <xf numFmtId="0" fontId="0" fillId="0" borderId="8" xfId="0" applyFill="1" applyBorder="1" applyAlignment="1">
      <alignment horizontal="center"/>
    </xf>
    <xf numFmtId="164" fontId="3" fillId="0" borderId="23" xfId="0" applyNumberFormat="1" applyFont="1" applyFill="1" applyBorder="1" applyAlignment="1">
      <alignment horizontal="left"/>
    </xf>
    <xf numFmtId="164" fontId="3" fillId="0" borderId="7" xfId="0" applyNumberFormat="1" applyFont="1" applyFill="1" applyBorder="1" applyAlignment="1">
      <alignment horizontal="left"/>
    </xf>
    <xf numFmtId="164" fontId="3" fillId="0" borderId="23" xfId="0" applyNumberFormat="1" applyFont="1" applyFill="1" applyBorder="1" applyAlignment="1">
      <alignment horizontal="center"/>
    </xf>
    <xf numFmtId="164" fontId="2" fillId="0" borderId="9" xfId="0" applyNumberFormat="1" applyFont="1" applyFill="1" applyBorder="1" applyAlignment="1">
      <alignment horizontal="center"/>
    </xf>
    <xf numFmtId="164" fontId="2" fillId="0" borderId="13" xfId="0" applyNumberFormat="1" applyFont="1" applyFill="1" applyBorder="1" applyAlignment="1">
      <alignment horizontal="center"/>
    </xf>
    <xf numFmtId="164" fontId="2" fillId="0" borderId="59" xfId="0" applyNumberFormat="1" applyFont="1" applyFill="1" applyBorder="1"/>
    <xf numFmtId="164" fontId="2" fillId="0" borderId="12" xfId="0" applyNumberFormat="1" applyFont="1" applyFill="1" applyBorder="1" applyAlignment="1">
      <alignment horizontal="center"/>
    </xf>
    <xf numFmtId="164" fontId="2" fillId="0" borderId="10" xfId="0" applyNumberFormat="1" applyFont="1" applyFill="1" applyBorder="1" applyAlignment="1">
      <alignment horizontal="center"/>
    </xf>
    <xf numFmtId="164" fontId="2" fillId="0" borderId="7" xfId="0" applyNumberFormat="1" applyFont="1" applyFill="1" applyBorder="1" applyAlignment="1">
      <alignment horizontal="center"/>
    </xf>
    <xf numFmtId="164" fontId="2" fillId="0" borderId="16" xfId="0" applyNumberFormat="1" applyFont="1" applyFill="1" applyBorder="1" applyAlignment="1">
      <alignment horizontal="center"/>
    </xf>
    <xf numFmtId="164" fontId="3" fillId="0" borderId="0" xfId="1" applyNumberFormat="1" applyFont="1" applyFill="1" applyBorder="1" applyAlignment="1">
      <alignment horizontal="right"/>
    </xf>
    <xf numFmtId="164" fontId="3" fillId="0" borderId="21" xfId="1" applyNumberFormat="1" applyFont="1" applyFill="1" applyBorder="1" applyAlignment="1">
      <alignment horizontal="right"/>
    </xf>
    <xf numFmtId="43" fontId="3" fillId="0" borderId="0" xfId="1" applyFont="1" applyFill="1"/>
    <xf numFmtId="164" fontId="2" fillId="0" borderId="13" xfId="1" applyNumberFormat="1" applyFont="1" applyFill="1" applyBorder="1" applyAlignment="1">
      <alignment horizontal="right"/>
    </xf>
    <xf numFmtId="164" fontId="2" fillId="0" borderId="12" xfId="1" applyNumberFormat="1" applyFont="1" applyFill="1" applyBorder="1" applyAlignment="1">
      <alignment horizontal="right"/>
    </xf>
    <xf numFmtId="164" fontId="2" fillId="0" borderId="0" xfId="1" applyNumberFormat="1" applyFont="1" applyFill="1" applyBorder="1" applyAlignment="1">
      <alignment horizontal="right"/>
    </xf>
    <xf numFmtId="164" fontId="2" fillId="0" borderId="21" xfId="1" applyNumberFormat="1" applyFont="1" applyFill="1" applyBorder="1" applyAlignment="1">
      <alignment horizontal="right"/>
    </xf>
    <xf numFmtId="164" fontId="2" fillId="0" borderId="44" xfId="1" applyNumberFormat="1" applyFont="1" applyFill="1" applyBorder="1" applyAlignment="1">
      <alignment horizontal="right"/>
    </xf>
    <xf numFmtId="43" fontId="2" fillId="0" borderId="0" xfId="1" applyFont="1" applyFill="1"/>
    <xf numFmtId="164" fontId="2" fillId="0" borderId="10" xfId="1" applyNumberFormat="1" applyFont="1" applyFill="1" applyBorder="1" applyAlignment="1">
      <alignment horizontal="right"/>
    </xf>
    <xf numFmtId="164" fontId="2" fillId="0" borderId="38" xfId="0" applyNumberFormat="1" applyFont="1" applyFill="1" applyBorder="1"/>
    <xf numFmtId="164" fontId="2" fillId="0" borderId="39" xfId="1" applyNumberFormat="1" applyFont="1" applyFill="1" applyBorder="1" applyAlignment="1">
      <alignment horizontal="left"/>
    </xf>
    <xf numFmtId="164" fontId="2" fillId="0" borderId="40" xfId="1" applyNumberFormat="1" applyFont="1" applyFill="1" applyBorder="1" applyAlignment="1">
      <alignment horizontal="right"/>
    </xf>
    <xf numFmtId="164" fontId="2" fillId="0" borderId="38" xfId="1" applyNumberFormat="1" applyFont="1" applyFill="1" applyBorder="1" applyAlignment="1">
      <alignment horizontal="right"/>
    </xf>
    <xf numFmtId="164" fontId="2" fillId="0" borderId="39" xfId="1" applyNumberFormat="1" applyFont="1" applyFill="1" applyBorder="1" applyAlignment="1">
      <alignment horizontal="right"/>
    </xf>
    <xf numFmtId="164" fontId="2" fillId="0" borderId="0" xfId="1" applyNumberFormat="1" applyFont="1" applyFill="1" applyBorder="1" applyAlignment="1">
      <alignment horizontal="left"/>
    </xf>
    <xf numFmtId="164" fontId="2" fillId="0" borderId="17" xfId="1" applyNumberFormat="1" applyFont="1" applyFill="1" applyBorder="1" applyAlignment="1">
      <alignment horizontal="right"/>
    </xf>
    <xf numFmtId="164" fontId="2" fillId="0" borderId="7" xfId="1" applyNumberFormat="1" applyFont="1" applyFill="1" applyBorder="1" applyAlignment="1">
      <alignment horizontal="right"/>
    </xf>
    <xf numFmtId="164" fontId="2" fillId="0" borderId="16" xfId="1" applyNumberFormat="1" applyFont="1" applyFill="1" applyBorder="1" applyAlignment="1">
      <alignment horizontal="right"/>
    </xf>
    <xf numFmtId="164" fontId="2" fillId="0" borderId="23" xfId="1" applyNumberFormat="1" applyFont="1" applyFill="1" applyBorder="1" applyAlignment="1">
      <alignment horizontal="right"/>
    </xf>
    <xf numFmtId="166" fontId="2" fillId="0" borderId="23" xfId="1" applyNumberFormat="1" applyFont="1" applyFill="1" applyBorder="1" applyAlignment="1">
      <alignment horizontal="right"/>
    </xf>
    <xf numFmtId="166" fontId="2" fillId="0" borderId="16" xfId="1" applyNumberFormat="1" applyFont="1" applyFill="1" applyBorder="1" applyAlignment="1">
      <alignment horizontal="right"/>
    </xf>
    <xf numFmtId="164" fontId="3" fillId="0" borderId="9" xfId="0" applyNumberFormat="1" applyFont="1" applyFill="1" applyBorder="1" applyAlignment="1">
      <alignment horizontal="center"/>
    </xf>
    <xf numFmtId="164" fontId="2" fillId="0" borderId="20" xfId="0" applyNumberFormat="1" applyFont="1" applyFill="1" applyBorder="1"/>
    <xf numFmtId="164" fontId="2" fillId="0" borderId="52" xfId="0" applyNumberFormat="1" applyFont="1" applyFill="1" applyBorder="1"/>
    <xf numFmtId="164" fontId="2" fillId="0" borderId="61" xfId="0" applyNumberFormat="1" applyFont="1" applyFill="1" applyBorder="1"/>
    <xf numFmtId="164" fontId="2" fillId="0" borderId="46" xfId="0" applyNumberFormat="1" applyFont="1" applyFill="1" applyBorder="1"/>
    <xf numFmtId="164" fontId="2" fillId="0" borderId="1" xfId="1" applyNumberFormat="1" applyFont="1" applyFill="1" applyBorder="1" applyAlignment="1">
      <alignment horizontal="right"/>
    </xf>
    <xf numFmtId="164" fontId="2" fillId="0" borderId="46" xfId="1" applyNumberFormat="1" applyFont="1" applyFill="1" applyBorder="1" applyAlignment="1">
      <alignment horizontal="right"/>
    </xf>
    <xf numFmtId="164" fontId="2" fillId="0" borderId="62" xfId="1" applyNumberFormat="1" applyFont="1" applyFill="1" applyBorder="1" applyAlignment="1">
      <alignment horizontal="right"/>
    </xf>
    <xf numFmtId="164" fontId="4" fillId="0" borderId="0" xfId="1" applyNumberFormat="1" applyFont="1" applyFill="1" applyBorder="1" applyAlignment="1">
      <alignment horizontal="left"/>
    </xf>
    <xf numFmtId="164" fontId="3" fillId="0" borderId="0" xfId="0" quotePrefix="1" applyNumberFormat="1" applyFont="1" applyFill="1" applyBorder="1"/>
    <xf numFmtId="164" fontId="2" fillId="0" borderId="2" xfId="0" applyNumberFormat="1" applyFont="1" applyFill="1" applyBorder="1" applyAlignment="1">
      <alignment horizontal="right"/>
    </xf>
    <xf numFmtId="0" fontId="3" fillId="0" borderId="23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164" fontId="2" fillId="0" borderId="9" xfId="0" applyNumberFormat="1" applyFont="1" applyFill="1" applyBorder="1" applyAlignment="1">
      <alignment horizontal="right"/>
    </xf>
    <xf numFmtId="164" fontId="2" fillId="0" borderId="21" xfId="0" applyNumberFormat="1" applyFont="1" applyFill="1" applyBorder="1" applyAlignment="1">
      <alignment horizontal="left" indent="1"/>
    </xf>
    <xf numFmtId="164" fontId="2" fillId="0" borderId="44" xfId="0" applyNumberFormat="1" applyFont="1" applyFill="1" applyBorder="1" applyAlignment="1">
      <alignment horizontal="left" indent="1"/>
    </xf>
    <xf numFmtId="164" fontId="2" fillId="0" borderId="13" xfId="0" applyNumberFormat="1" applyFont="1" applyFill="1" applyBorder="1" applyAlignment="1">
      <alignment horizontal="left" indent="1"/>
    </xf>
    <xf numFmtId="164" fontId="2" fillId="0" borderId="21" xfId="0" applyNumberFormat="1" applyFont="1" applyFill="1" applyBorder="1" applyAlignment="1">
      <alignment horizontal="left"/>
    </xf>
    <xf numFmtId="164" fontId="2" fillId="0" borderId="23" xfId="0" applyNumberFormat="1" applyFont="1" applyFill="1" applyBorder="1" applyAlignment="1">
      <alignment horizontal="left" indent="1"/>
    </xf>
    <xf numFmtId="164" fontId="2" fillId="0" borderId="23" xfId="0" applyNumberFormat="1" applyFont="1" applyFill="1" applyBorder="1" applyAlignment="1">
      <alignment horizontal="left"/>
    </xf>
    <xf numFmtId="164" fontId="3" fillId="0" borderId="21" xfId="0" applyNumberFormat="1" applyFont="1" applyFill="1" applyBorder="1" applyAlignment="1">
      <alignment horizontal="left"/>
    </xf>
    <xf numFmtId="164" fontId="2" fillId="0" borderId="38" xfId="0" applyNumberFormat="1" applyFont="1" applyFill="1" applyBorder="1" applyAlignment="1">
      <alignment horizontal="left" indent="1"/>
    </xf>
    <xf numFmtId="167" fontId="2" fillId="0" borderId="39" xfId="1" applyNumberFormat="1" applyFont="1" applyFill="1" applyBorder="1" applyAlignment="1">
      <alignment horizontal="right"/>
    </xf>
    <xf numFmtId="164" fontId="7" fillId="0" borderId="0" xfId="1" applyNumberFormat="1" applyFont="1" applyFill="1" applyBorder="1" applyAlignment="1">
      <alignment horizontal="right"/>
    </xf>
    <xf numFmtId="164" fontId="7" fillId="0" borderId="21" xfId="1" applyNumberFormat="1" applyFont="1" applyFill="1" applyBorder="1" applyAlignment="1">
      <alignment horizontal="right"/>
    </xf>
    <xf numFmtId="164" fontId="2" fillId="0" borderId="39" xfId="0" applyNumberFormat="1" applyFont="1" applyFill="1" applyBorder="1"/>
    <xf numFmtId="164" fontId="2" fillId="0" borderId="36" xfId="1" applyNumberFormat="1" applyFont="1" applyFill="1" applyBorder="1" applyAlignment="1">
      <alignment horizontal="right"/>
    </xf>
    <xf numFmtId="164" fontId="2" fillId="0" borderId="40" xfId="0" applyNumberFormat="1" applyFont="1" applyFill="1" applyBorder="1"/>
    <xf numFmtId="164" fontId="13" fillId="0" borderId="0" xfId="0" applyNumberFormat="1" applyFont="1" applyFill="1"/>
    <xf numFmtId="164" fontId="3" fillId="0" borderId="0" xfId="1" applyNumberFormat="1" applyFont="1" applyFill="1" applyBorder="1" applyAlignment="1">
      <alignment horizontal="center"/>
    </xf>
    <xf numFmtId="164" fontId="3" fillId="0" borderId="21" xfId="1" applyNumberFormat="1" applyFont="1" applyFill="1" applyBorder="1" applyAlignment="1">
      <alignment horizontal="center"/>
    </xf>
    <xf numFmtId="164" fontId="2" fillId="0" borderId="0" xfId="1" applyNumberFormat="1" applyFont="1" applyFill="1" applyBorder="1" applyAlignment="1">
      <alignment horizontal="center"/>
    </xf>
    <xf numFmtId="164" fontId="2" fillId="0" borderId="21" xfId="1" applyNumberFormat="1" applyFont="1" applyFill="1" applyBorder="1" applyAlignment="1">
      <alignment horizontal="center"/>
    </xf>
    <xf numFmtId="164" fontId="2" fillId="0" borderId="0" xfId="6" applyNumberFormat="1" applyFont="1" applyFill="1" applyBorder="1" applyAlignment="1">
      <alignment horizontal="center"/>
    </xf>
    <xf numFmtId="164" fontId="3" fillId="0" borderId="7" xfId="0" applyNumberFormat="1" applyFont="1" applyFill="1" applyBorder="1"/>
    <xf numFmtId="164" fontId="3" fillId="0" borderId="7" xfId="1" applyNumberFormat="1" applyFont="1" applyFill="1" applyBorder="1" applyAlignment="1">
      <alignment horizontal="right"/>
    </xf>
    <xf numFmtId="164" fontId="20" fillId="0" borderId="0" xfId="1" applyNumberFormat="1" applyFont="1" applyFill="1" applyBorder="1" applyAlignment="1">
      <alignment horizontal="right"/>
    </xf>
    <xf numFmtId="164" fontId="2" fillId="0" borderId="30" xfId="0" applyNumberFormat="1" applyFont="1" applyFill="1" applyBorder="1"/>
    <xf numFmtId="164" fontId="7" fillId="0" borderId="1" xfId="1" applyNumberFormat="1" applyFont="1" applyFill="1" applyBorder="1" applyAlignment="1">
      <alignment horizontal="right"/>
    </xf>
    <xf numFmtId="164" fontId="7" fillId="0" borderId="46" xfId="1" applyNumberFormat="1" applyFont="1" applyFill="1" applyBorder="1" applyAlignment="1">
      <alignment horizontal="right"/>
    </xf>
    <xf numFmtId="164" fontId="7" fillId="0" borderId="3" xfId="1" applyNumberFormat="1" applyFont="1" applyFill="1" applyBorder="1" applyAlignment="1">
      <alignment horizontal="right"/>
    </xf>
    <xf numFmtId="164" fontId="2" fillId="0" borderId="3" xfId="1" applyNumberFormat="1" applyFont="1" applyFill="1" applyBorder="1" applyAlignment="1">
      <alignment horizontal="right"/>
    </xf>
    <xf numFmtId="164" fontId="3" fillId="0" borderId="58" xfId="0" applyNumberFormat="1" applyFont="1" applyFill="1" applyBorder="1" applyAlignment="1">
      <alignment horizontal="center"/>
    </xf>
    <xf numFmtId="164" fontId="4" fillId="0" borderId="9" xfId="0" applyNumberFormat="1" applyFont="1" applyFill="1" applyBorder="1"/>
    <xf numFmtId="164" fontId="4" fillId="0" borderId="21" xfId="0" applyNumberFormat="1" applyFont="1" applyFill="1" applyBorder="1"/>
    <xf numFmtId="164" fontId="4" fillId="0" borderId="0" xfId="0" applyNumberFormat="1" applyFont="1" applyFill="1" applyBorder="1"/>
    <xf numFmtId="164" fontId="4" fillId="0" borderId="0" xfId="0" applyNumberFormat="1" applyFont="1" applyFill="1" applyAlignment="1">
      <alignment horizontal="right"/>
    </xf>
    <xf numFmtId="164" fontId="6" fillId="0" borderId="0" xfId="0" applyNumberFormat="1" applyFont="1" applyFill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164" fontId="3" fillId="0" borderId="2" xfId="0" applyNumberFormat="1" applyFont="1" applyFill="1" applyBorder="1"/>
    <xf numFmtId="164" fontId="6" fillId="0" borderId="3" xfId="0" applyNumberFormat="1" applyFont="1" applyFill="1" applyBorder="1" applyAlignment="1">
      <alignment horizontal="right"/>
    </xf>
    <xf numFmtId="164" fontId="3" fillId="0" borderId="63" xfId="0" applyNumberFormat="1" applyFont="1" applyFill="1" applyBorder="1"/>
    <xf numFmtId="164" fontId="3" fillId="0" borderId="3" xfId="0" applyNumberFormat="1" applyFont="1" applyFill="1" applyBorder="1"/>
    <xf numFmtId="164" fontId="3" fillId="0" borderId="3" xfId="0" applyNumberFormat="1" applyFont="1" applyFill="1" applyBorder="1" applyAlignment="1">
      <alignment horizontal="center"/>
    </xf>
    <xf numFmtId="164" fontId="3" fillId="0" borderId="63" xfId="0" applyNumberFormat="1" applyFont="1" applyFill="1" applyBorder="1" applyAlignment="1">
      <alignment horizontal="center"/>
    </xf>
    <xf numFmtId="164" fontId="3" fillId="0" borderId="51" xfId="0" applyNumberFormat="1" applyFont="1" applyFill="1" applyBorder="1" applyAlignment="1">
      <alignment horizontal="center"/>
    </xf>
    <xf numFmtId="164" fontId="3" fillId="0" borderId="59" xfId="0" applyNumberFormat="1" applyFont="1" applyFill="1" applyBorder="1" applyAlignment="1">
      <alignment horizontal="right"/>
    </xf>
    <xf numFmtId="164" fontId="3" fillId="0" borderId="9" xfId="0" applyNumberFormat="1" applyFont="1" applyFill="1" applyBorder="1" applyAlignment="1">
      <alignment horizontal="right"/>
    </xf>
    <xf numFmtId="164" fontId="6" fillId="0" borderId="7" xfId="0" applyNumberFormat="1" applyFont="1" applyFill="1" applyBorder="1" applyAlignment="1">
      <alignment horizontal="right"/>
    </xf>
    <xf numFmtId="164" fontId="3" fillId="0" borderId="7" xfId="1" applyNumberFormat="1" applyFont="1" applyFill="1" applyBorder="1" applyAlignment="1">
      <alignment horizontal="center"/>
    </xf>
    <xf numFmtId="164" fontId="3" fillId="0" borderId="9" xfId="1" applyNumberFormat="1" applyFont="1" applyFill="1" applyBorder="1" applyAlignment="1">
      <alignment horizontal="center"/>
    </xf>
    <xf numFmtId="164" fontId="2" fillId="0" borderId="13" xfId="1" applyNumberFormat="1" applyFont="1" applyFill="1" applyBorder="1" applyAlignment="1">
      <alignment horizontal="center"/>
    </xf>
    <xf numFmtId="164" fontId="2" fillId="0" borderId="12" xfId="1" applyNumberFormat="1" applyFont="1" applyFill="1" applyBorder="1" applyAlignment="1">
      <alignment horizontal="center"/>
    </xf>
    <xf numFmtId="164" fontId="2" fillId="0" borderId="44" xfId="1" applyNumberFormat="1" applyFont="1" applyFill="1" applyBorder="1" applyAlignment="1">
      <alignment horizontal="center"/>
    </xf>
    <xf numFmtId="164" fontId="2" fillId="0" borderId="9" xfId="1" applyNumberFormat="1" applyFont="1" applyFill="1" applyBorder="1" applyAlignment="1">
      <alignment horizontal="center"/>
    </xf>
    <xf numFmtId="164" fontId="2" fillId="0" borderId="11" xfId="1" applyNumberFormat="1" applyFont="1" applyFill="1" applyBorder="1" applyAlignment="1">
      <alignment horizontal="center"/>
    </xf>
    <xf numFmtId="164" fontId="2" fillId="0" borderId="10" xfId="1" applyNumberFormat="1" applyFont="1" applyFill="1" applyBorder="1" applyAlignment="1">
      <alignment horizontal="center"/>
    </xf>
    <xf numFmtId="164" fontId="2" fillId="0" borderId="11" xfId="1" applyNumberFormat="1" applyFont="1" applyFill="1" applyBorder="1" applyAlignment="1">
      <alignment horizontal="right"/>
    </xf>
    <xf numFmtId="164" fontId="2" fillId="0" borderId="22" xfId="1" applyNumberFormat="1" applyFont="1" applyFill="1" applyBorder="1" applyAlignment="1">
      <alignment horizontal="center"/>
    </xf>
    <xf numFmtId="164" fontId="2" fillId="0" borderId="22" xfId="1" applyNumberFormat="1" applyFont="1" applyFill="1" applyBorder="1" applyAlignment="1">
      <alignment horizontal="right"/>
    </xf>
    <xf numFmtId="164" fontId="2" fillId="0" borderId="7" xfId="1" applyNumberFormat="1" applyFont="1" applyFill="1" applyBorder="1" applyAlignment="1">
      <alignment horizontal="center"/>
    </xf>
    <xf numFmtId="164" fontId="2" fillId="0" borderId="16" xfId="1" applyNumberFormat="1" applyFont="1" applyFill="1" applyBorder="1" applyAlignment="1">
      <alignment horizontal="center"/>
    </xf>
    <xf numFmtId="164" fontId="2" fillId="0" borderId="23" xfId="1" applyNumberFormat="1" applyFont="1" applyFill="1" applyBorder="1" applyAlignment="1">
      <alignment horizontal="center"/>
    </xf>
    <xf numFmtId="173" fontId="2" fillId="0" borderId="0" xfId="2" applyNumberFormat="1" applyFont="1" applyFill="1" applyBorder="1" applyAlignment="1">
      <alignment horizontal="right"/>
    </xf>
    <xf numFmtId="164" fontId="2" fillId="0" borderId="9" xfId="0" quotePrefix="1" applyNumberFormat="1" applyFont="1" applyFill="1" applyBorder="1"/>
    <xf numFmtId="164" fontId="3" fillId="0" borderId="17" xfId="0" applyNumberFormat="1" applyFont="1" applyFill="1" applyBorder="1"/>
    <xf numFmtId="164" fontId="3" fillId="0" borderId="39" xfId="0" applyNumberFormat="1" applyFont="1" applyFill="1" applyBorder="1"/>
    <xf numFmtId="164" fontId="2" fillId="0" borderId="39" xfId="1" applyNumberFormat="1" applyFont="1" applyFill="1" applyBorder="1" applyAlignment="1">
      <alignment horizontal="center"/>
    </xf>
    <xf numFmtId="164" fontId="2" fillId="0" borderId="17" xfId="1" applyNumberFormat="1" applyFont="1" applyFill="1" applyBorder="1" applyAlignment="1">
      <alignment horizontal="center"/>
    </xf>
    <xf numFmtId="164" fontId="2" fillId="0" borderId="38" xfId="1" applyNumberFormat="1" applyFont="1" applyFill="1" applyBorder="1" applyAlignment="1">
      <alignment horizontal="center"/>
    </xf>
    <xf numFmtId="164" fontId="3" fillId="0" borderId="40" xfId="1" applyNumberFormat="1" applyFont="1" applyFill="1" applyBorder="1" applyAlignment="1">
      <alignment horizontal="center"/>
    </xf>
    <xf numFmtId="164" fontId="3" fillId="0" borderId="36" xfId="1" applyNumberFormat="1" applyFont="1" applyFill="1" applyBorder="1" applyAlignment="1">
      <alignment horizontal="center"/>
    </xf>
    <xf numFmtId="164" fontId="3" fillId="0" borderId="39" xfId="1" applyNumberFormat="1" applyFont="1" applyFill="1" applyBorder="1" applyAlignment="1">
      <alignment horizontal="center"/>
    </xf>
    <xf numFmtId="164" fontId="3" fillId="0" borderId="17" xfId="1" applyNumberFormat="1" applyFont="1" applyFill="1" applyBorder="1" applyAlignment="1">
      <alignment horizontal="center"/>
    </xf>
    <xf numFmtId="164" fontId="3" fillId="0" borderId="39" xfId="1" applyNumberFormat="1" applyFont="1" applyFill="1" applyBorder="1" applyAlignment="1">
      <alignment horizontal="right"/>
    </xf>
    <xf numFmtId="164" fontId="3" fillId="0" borderId="38" xfId="1" applyNumberFormat="1" applyFont="1" applyFill="1" applyBorder="1" applyAlignment="1">
      <alignment horizontal="center"/>
    </xf>
    <xf numFmtId="164" fontId="4" fillId="0" borderId="16" xfId="0" applyNumberFormat="1" applyFont="1" applyFill="1" applyBorder="1" applyAlignment="1">
      <alignment horizontal="right"/>
    </xf>
    <xf numFmtId="169" fontId="3" fillId="0" borderId="0" xfId="0" applyNumberFormat="1" applyFont="1" applyFill="1"/>
    <xf numFmtId="164" fontId="3" fillId="0" borderId="24" xfId="0" applyNumberFormat="1" applyFont="1" applyFill="1" applyBorder="1"/>
    <xf numFmtId="164" fontId="4" fillId="0" borderId="1" xfId="0" applyNumberFormat="1" applyFont="1" applyFill="1" applyBorder="1" applyAlignment="1">
      <alignment horizontal="right"/>
    </xf>
    <xf numFmtId="164" fontId="3" fillId="0" borderId="28" xfId="0" applyNumberFormat="1" applyFont="1" applyFill="1" applyBorder="1"/>
    <xf numFmtId="164" fontId="3" fillId="0" borderId="25" xfId="0" applyNumberFormat="1" applyFont="1" applyFill="1" applyBorder="1"/>
    <xf numFmtId="164" fontId="3" fillId="0" borderId="25" xfId="1" applyNumberFormat="1" applyFont="1" applyFill="1" applyBorder="1" applyAlignment="1">
      <alignment horizontal="center"/>
    </xf>
    <xf numFmtId="164" fontId="3" fillId="0" borderId="28" xfId="1" applyNumberFormat="1" applyFont="1" applyFill="1" applyBorder="1" applyAlignment="1">
      <alignment horizontal="center"/>
    </xf>
    <xf numFmtId="164" fontId="3" fillId="0" borderId="26" xfId="1" applyNumberFormat="1" applyFont="1" applyFill="1" applyBorder="1" applyAlignment="1">
      <alignment horizontal="center"/>
    </xf>
    <xf numFmtId="164" fontId="4" fillId="0" borderId="0" xfId="0" quotePrefix="1" applyNumberFormat="1" applyFont="1" applyFill="1"/>
    <xf numFmtId="164" fontId="4" fillId="0" borderId="0" xfId="0" quotePrefix="1" applyNumberFormat="1" applyFont="1" applyFill="1" applyAlignment="1">
      <alignment horizontal="right"/>
    </xf>
    <xf numFmtId="165" fontId="2" fillId="0" borderId="0" xfId="0" applyNumberFormat="1" applyFont="1" applyFill="1"/>
    <xf numFmtId="174" fontId="2" fillId="0" borderId="0" xfId="1" applyNumberFormat="1" applyFont="1" applyFill="1"/>
    <xf numFmtId="165" fontId="3" fillId="0" borderId="0" xfId="0" applyNumberFormat="1" applyFont="1" applyFill="1"/>
    <xf numFmtId="175" fontId="2" fillId="0" borderId="0" xfId="0" applyNumberFormat="1" applyFont="1" applyFill="1"/>
    <xf numFmtId="176" fontId="2" fillId="0" borderId="0" xfId="0" applyNumberFormat="1" applyFont="1" applyFill="1"/>
    <xf numFmtId="171" fontId="2" fillId="0" borderId="0" xfId="0" applyNumberFormat="1" applyFont="1" applyFill="1"/>
    <xf numFmtId="177" fontId="2" fillId="0" borderId="0" xfId="1" applyNumberFormat="1" applyFont="1" applyFill="1"/>
    <xf numFmtId="174" fontId="2" fillId="0" borderId="0" xfId="0" applyNumberFormat="1" applyFont="1" applyFill="1"/>
    <xf numFmtId="0" fontId="2" fillId="0" borderId="0" xfId="0" applyFont="1" applyFill="1"/>
    <xf numFmtId="0" fontId="2" fillId="0" borderId="0" xfId="0" applyFont="1" applyFill="1" applyBorder="1"/>
    <xf numFmtId="165" fontId="2" fillId="0" borderId="0" xfId="4" applyFont="1" applyFill="1" applyBorder="1"/>
    <xf numFmtId="164" fontId="2" fillId="0" borderId="0" xfId="4" applyNumberFormat="1" applyFont="1" applyFill="1" applyBorder="1"/>
    <xf numFmtId="178" fontId="2" fillId="0" borderId="0" xfId="0" applyNumberFormat="1" applyFont="1" applyFill="1" applyBorder="1"/>
    <xf numFmtId="0" fontId="2" fillId="0" borderId="0" xfId="0" applyFont="1" applyFill="1" applyBorder="1" applyAlignment="1">
      <alignment horizontal="right"/>
    </xf>
    <xf numFmtId="165" fontId="2" fillId="0" borderId="0" xfId="4" applyNumberFormat="1" applyFont="1" applyFill="1" applyBorder="1"/>
    <xf numFmtId="178" fontId="2" fillId="0" borderId="0" xfId="4" applyNumberFormat="1" applyFont="1" applyFill="1" applyBorder="1"/>
    <xf numFmtId="165" fontId="2" fillId="0" borderId="0" xfId="0" applyNumberFormat="1" applyFont="1" applyFill="1" applyBorder="1"/>
    <xf numFmtId="165" fontId="2" fillId="0" borderId="0" xfId="4" applyFont="1" applyFill="1"/>
    <xf numFmtId="0" fontId="13" fillId="0" borderId="0" xfId="0" applyFont="1" applyFill="1" applyBorder="1"/>
    <xf numFmtId="0" fontId="2" fillId="0" borderId="52" xfId="0" applyFont="1" applyFill="1" applyBorder="1"/>
    <xf numFmtId="0" fontId="3" fillId="0" borderId="2" xfId="0" applyFont="1" applyFill="1" applyBorder="1"/>
    <xf numFmtId="0" fontId="3" fillId="0" borderId="3" xfId="0" applyFont="1" applyFill="1" applyBorder="1"/>
    <xf numFmtId="0" fontId="3" fillId="0" borderId="3" xfId="0" applyFont="1" applyFill="1" applyBorder="1" applyAlignment="1">
      <alignment horizontal="right"/>
    </xf>
    <xf numFmtId="0" fontId="2" fillId="0" borderId="9" xfId="0" applyFont="1" applyFill="1" applyBorder="1"/>
    <xf numFmtId="0" fontId="3" fillId="0" borderId="9" xfId="0" applyFont="1" applyFill="1" applyBorder="1"/>
    <xf numFmtId="0" fontId="3" fillId="0" borderId="0" xfId="0" applyFont="1" applyFill="1" applyBorder="1"/>
    <xf numFmtId="0" fontId="3" fillId="0" borderId="42" xfId="0" applyFont="1" applyFill="1" applyBorder="1" applyAlignment="1">
      <alignment horizontal="right"/>
    </xf>
    <xf numFmtId="0" fontId="3" fillId="0" borderId="0" xfId="0" applyFont="1" applyFill="1"/>
    <xf numFmtId="0" fontId="3" fillId="0" borderId="15" xfId="0" applyFont="1" applyFill="1" applyBorder="1"/>
    <xf numFmtId="0" fontId="3" fillId="0" borderId="7" xfId="0" applyFont="1" applyFill="1" applyBorder="1"/>
    <xf numFmtId="0" fontId="3" fillId="0" borderId="22" xfId="7" applyFont="1" applyFill="1" applyBorder="1" applyAlignment="1">
      <alignment horizontal="right"/>
    </xf>
    <xf numFmtId="0" fontId="3" fillId="0" borderId="22" xfId="0" applyFont="1" applyFill="1" applyBorder="1" applyAlignment="1">
      <alignment horizontal="center"/>
    </xf>
    <xf numFmtId="0" fontId="3" fillId="0" borderId="43" xfId="0" applyFont="1" applyFill="1" applyBorder="1" applyAlignment="1">
      <alignment horizontal="center"/>
    </xf>
    <xf numFmtId="164" fontId="2" fillId="0" borderId="0" xfId="0" applyNumberFormat="1" applyFont="1" applyFill="1" applyAlignment="1">
      <alignment horizontal="right"/>
    </xf>
    <xf numFmtId="0" fontId="2" fillId="0" borderId="21" xfId="0" applyFont="1" applyFill="1" applyBorder="1" applyAlignment="1">
      <alignment horizontal="center"/>
    </xf>
    <xf numFmtId="0" fontId="2" fillId="0" borderId="17" xfId="0" applyFont="1" applyFill="1" applyBorder="1" applyAlignment="1">
      <alignment horizontal="center"/>
    </xf>
    <xf numFmtId="0" fontId="2" fillId="0" borderId="36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right"/>
    </xf>
    <xf numFmtId="164" fontId="3" fillId="0" borderId="17" xfId="4" applyNumberFormat="1" applyFont="1" applyFill="1" applyBorder="1" applyAlignment="1">
      <alignment horizontal="right"/>
    </xf>
    <xf numFmtId="164" fontId="3" fillId="0" borderId="36" xfId="4" applyNumberFormat="1" applyFont="1" applyFill="1" applyBorder="1" applyAlignment="1">
      <alignment horizontal="right"/>
    </xf>
    <xf numFmtId="0" fontId="2" fillId="0" borderId="9" xfId="0" applyFont="1" applyFill="1" applyBorder="1" applyAlignment="1">
      <alignment horizontal="right"/>
    </xf>
    <xf numFmtId="164" fontId="3" fillId="0" borderId="21" xfId="4" applyNumberFormat="1" applyFont="1" applyFill="1" applyBorder="1" applyAlignment="1">
      <alignment horizontal="right"/>
    </xf>
    <xf numFmtId="179" fontId="2" fillId="0" borderId="0" xfId="0" applyNumberFormat="1" applyFont="1" applyFill="1" applyAlignment="1">
      <alignment horizontal="right"/>
    </xf>
    <xf numFmtId="164" fontId="7" fillId="0" borderId="21" xfId="4" applyNumberFormat="1" applyFont="1" applyFill="1" applyBorder="1" applyAlignment="1">
      <alignment horizontal="right"/>
    </xf>
    <xf numFmtId="164" fontId="7" fillId="0" borderId="17" xfId="4" applyNumberFormat="1" applyFont="1" applyFill="1" applyBorder="1" applyAlignment="1">
      <alignment horizontal="right"/>
    </xf>
    <xf numFmtId="164" fontId="2" fillId="0" borderId="17" xfId="4" applyNumberFormat="1" applyFont="1" applyFill="1" applyBorder="1" applyAlignment="1">
      <alignment horizontal="right"/>
    </xf>
    <xf numFmtId="164" fontId="7" fillId="0" borderId="36" xfId="4" applyNumberFormat="1" applyFont="1" applyFill="1" applyBorder="1" applyAlignment="1">
      <alignment horizontal="right"/>
    </xf>
    <xf numFmtId="164" fontId="2" fillId="0" borderId="36" xfId="4" applyNumberFormat="1" applyFont="1" applyFill="1" applyBorder="1" applyAlignment="1">
      <alignment horizontal="right"/>
    </xf>
    <xf numFmtId="0" fontId="3" fillId="0" borderId="52" xfId="0" applyFont="1" applyFill="1" applyBorder="1"/>
    <xf numFmtId="164" fontId="10" fillId="0" borderId="21" xfId="4" applyNumberFormat="1" applyFont="1" applyFill="1" applyBorder="1" applyAlignment="1">
      <alignment horizontal="right"/>
    </xf>
    <xf numFmtId="164" fontId="10" fillId="0" borderId="17" xfId="4" applyNumberFormat="1" applyFont="1" applyFill="1" applyBorder="1" applyAlignment="1">
      <alignment horizontal="right"/>
    </xf>
    <xf numFmtId="164" fontId="10" fillId="0" borderId="36" xfId="4" applyNumberFormat="1" applyFont="1" applyFill="1" applyBorder="1" applyAlignment="1">
      <alignment horizontal="right"/>
    </xf>
    <xf numFmtId="0" fontId="3" fillId="0" borderId="9" xfId="0" applyFont="1" applyFill="1" applyBorder="1" applyAlignment="1">
      <alignment horizontal="right"/>
    </xf>
    <xf numFmtId="0" fontId="2" fillId="0" borderId="0" xfId="0" quotePrefix="1" applyFont="1" applyFill="1" applyBorder="1" applyAlignment="1">
      <alignment horizontal="right"/>
    </xf>
    <xf numFmtId="0" fontId="7" fillId="0" borderId="0" xfId="0" applyNumberFormat="1" applyFont="1" applyFill="1" applyBorder="1" applyAlignment="1">
      <alignment horizontal="left" wrapText="1"/>
    </xf>
    <xf numFmtId="164" fontId="9" fillId="0" borderId="17" xfId="4" applyNumberFormat="1" applyFont="1" applyFill="1" applyBorder="1" applyAlignment="1">
      <alignment horizontal="right"/>
    </xf>
    <xf numFmtId="0" fontId="4" fillId="0" borderId="52" xfId="0" applyFont="1" applyFill="1" applyBorder="1"/>
    <xf numFmtId="0" fontId="6" fillId="0" borderId="0" xfId="0" applyFont="1" applyFill="1" applyBorder="1"/>
    <xf numFmtId="0" fontId="4" fillId="0" borderId="0" xfId="0" applyFont="1" applyFill="1" applyBorder="1" applyAlignment="1">
      <alignment horizontal="left" indent="1"/>
    </xf>
    <xf numFmtId="164" fontId="9" fillId="0" borderId="21" xfId="4" applyNumberFormat="1" applyFont="1" applyFill="1" applyBorder="1" applyAlignment="1">
      <alignment horizontal="right"/>
    </xf>
    <xf numFmtId="164" fontId="8" fillId="0" borderId="17" xfId="4" applyNumberFormat="1" applyFont="1" applyFill="1" applyBorder="1" applyAlignment="1">
      <alignment horizontal="right"/>
    </xf>
    <xf numFmtId="164" fontId="4" fillId="0" borderId="17" xfId="4" applyNumberFormat="1" applyFont="1" applyFill="1" applyBorder="1" applyAlignment="1">
      <alignment horizontal="right"/>
    </xf>
    <xf numFmtId="164" fontId="9" fillId="0" borderId="36" xfId="4" applyNumberFormat="1" applyFont="1" applyFill="1" applyBorder="1" applyAlignment="1">
      <alignment horizontal="right"/>
    </xf>
    <xf numFmtId="0" fontId="4" fillId="0" borderId="9" xfId="0" applyFont="1" applyFill="1" applyBorder="1" applyAlignment="1">
      <alignment horizontal="right"/>
    </xf>
    <xf numFmtId="164" fontId="4" fillId="0" borderId="0" xfId="0" applyNumberFormat="1" applyFont="1" applyFill="1"/>
    <xf numFmtId="165" fontId="4" fillId="0" borderId="0" xfId="4" applyFont="1" applyFill="1"/>
    <xf numFmtId="0" fontId="4" fillId="0" borderId="0" xfId="0" applyFont="1" applyFill="1"/>
    <xf numFmtId="164" fontId="8" fillId="0" borderId="21" xfId="4" applyNumberFormat="1" applyFont="1" applyFill="1" applyBorder="1" applyAlignment="1">
      <alignment horizontal="right"/>
    </xf>
    <xf numFmtId="164" fontId="3" fillId="0" borderId="56" xfId="4" applyNumberFormat="1" applyFont="1" applyFill="1" applyBorder="1" applyAlignment="1">
      <alignment horizontal="right"/>
    </xf>
    <xf numFmtId="164" fontId="3" fillId="0" borderId="57" xfId="4" applyNumberFormat="1" applyFont="1" applyFill="1" applyBorder="1" applyAlignment="1">
      <alignment horizontal="right"/>
    </xf>
    <xf numFmtId="164" fontId="3" fillId="0" borderId="17" xfId="4" applyNumberFormat="1" applyFont="1" applyFill="1" applyBorder="1" applyAlignment="1">
      <alignment horizontal="center"/>
    </xf>
    <xf numFmtId="165" fontId="2" fillId="0" borderId="0" xfId="0" applyNumberFormat="1" applyFont="1" applyFill="1" applyAlignment="1">
      <alignment horizontal="right"/>
    </xf>
    <xf numFmtId="164" fontId="2" fillId="0" borderId="36" xfId="4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left" indent="1"/>
    </xf>
    <xf numFmtId="0" fontId="4" fillId="0" borderId="10" xfId="0" applyFont="1" applyFill="1" applyBorder="1" applyAlignment="1">
      <alignment horizontal="right"/>
    </xf>
    <xf numFmtId="164" fontId="2" fillId="0" borderId="10" xfId="4" applyNumberFormat="1" applyFont="1" applyFill="1" applyBorder="1" applyAlignment="1">
      <alignment horizontal="right"/>
    </xf>
    <xf numFmtId="0" fontId="2" fillId="0" borderId="30" xfId="0" applyFont="1" applyFill="1" applyBorder="1"/>
    <xf numFmtId="0" fontId="2" fillId="0" borderId="1" xfId="0" applyFont="1" applyFill="1" applyBorder="1"/>
    <xf numFmtId="0" fontId="2" fillId="0" borderId="1" xfId="0" applyFont="1" applyFill="1" applyBorder="1" applyAlignment="1">
      <alignment horizontal="right"/>
    </xf>
    <xf numFmtId="164" fontId="2" fillId="0" borderId="46" xfId="4" applyNumberFormat="1" applyFont="1" applyFill="1" applyBorder="1" applyAlignment="1">
      <alignment horizontal="right"/>
    </xf>
    <xf numFmtId="164" fontId="2" fillId="0" borderId="56" xfId="4" applyNumberFormat="1" applyFont="1" applyFill="1" applyBorder="1" applyAlignment="1">
      <alignment horizontal="right"/>
    </xf>
    <xf numFmtId="164" fontId="2" fillId="0" borderId="57" xfId="4" applyNumberFormat="1" applyFont="1" applyFill="1" applyBorder="1" applyAlignment="1">
      <alignment horizontal="right"/>
    </xf>
    <xf numFmtId="164" fontId="2" fillId="0" borderId="32" xfId="4" applyNumberFormat="1" applyFont="1" applyFill="1" applyBorder="1" applyAlignment="1">
      <alignment horizontal="right"/>
    </xf>
    <xf numFmtId="0" fontId="7" fillId="0" borderId="2" xfId="0" applyNumberFormat="1" applyFont="1" applyFill="1" applyBorder="1"/>
    <xf numFmtId="0" fontId="21" fillId="0" borderId="3" xfId="0" applyNumberFormat="1" applyFont="1" applyFill="1" applyBorder="1"/>
    <xf numFmtId="0" fontId="2" fillId="0" borderId="3" xfId="0" applyFont="1" applyFill="1" applyBorder="1"/>
    <xf numFmtId="0" fontId="2" fillId="0" borderId="3" xfId="0" applyFont="1" applyFill="1" applyBorder="1" applyAlignment="1">
      <alignment horizontal="right"/>
    </xf>
    <xf numFmtId="164" fontId="2" fillId="0" borderId="63" xfId="4" applyNumberFormat="1" applyFont="1" applyFill="1" applyBorder="1" applyAlignment="1">
      <alignment horizontal="right"/>
    </xf>
    <xf numFmtId="164" fontId="2" fillId="0" borderId="34" xfId="4" applyNumberFormat="1" applyFont="1" applyFill="1" applyBorder="1" applyAlignment="1">
      <alignment horizontal="right"/>
    </xf>
    <xf numFmtId="164" fontId="2" fillId="0" borderId="64" xfId="4" applyNumberFormat="1" applyFont="1" applyFill="1" applyBorder="1" applyAlignment="1">
      <alignment horizontal="right"/>
    </xf>
    <xf numFmtId="0" fontId="10" fillId="0" borderId="9" xfId="0" applyNumberFormat="1" applyFont="1" applyFill="1" applyBorder="1"/>
    <xf numFmtId="0" fontId="22" fillId="0" borderId="0" xfId="0" applyNumberFormat="1" applyFont="1" applyFill="1" applyBorder="1"/>
    <xf numFmtId="0" fontId="21" fillId="0" borderId="9" xfId="0" applyNumberFormat="1" applyFont="1" applyFill="1" applyBorder="1"/>
    <xf numFmtId="0" fontId="21" fillId="0" borderId="0" xfId="0" applyNumberFormat="1" applyFont="1" applyFill="1" applyBorder="1"/>
    <xf numFmtId="164" fontId="2" fillId="0" borderId="21" xfId="7" applyNumberFormat="1" applyFont="1" applyFill="1" applyBorder="1"/>
    <xf numFmtId="164" fontId="2" fillId="0" borderId="36" xfId="0" applyNumberFormat="1" applyFont="1" applyFill="1" applyBorder="1"/>
    <xf numFmtId="0" fontId="7" fillId="0" borderId="9" xfId="0" applyNumberFormat="1" applyFont="1" applyFill="1" applyBorder="1"/>
    <xf numFmtId="0" fontId="7" fillId="0" borderId="0" xfId="0" applyNumberFormat="1" applyFont="1" applyFill="1" applyBorder="1"/>
    <xf numFmtId="0" fontId="4" fillId="0" borderId="0" xfId="0" applyFont="1" applyFill="1" applyBorder="1" applyAlignment="1">
      <alignment horizontal="left"/>
    </xf>
    <xf numFmtId="0" fontId="4" fillId="0" borderId="0" xfId="0" quotePrefix="1" applyFont="1" applyFill="1" applyAlignment="1">
      <alignment horizontal="left"/>
    </xf>
    <xf numFmtId="0" fontId="4" fillId="0" borderId="0" xfId="0" applyFont="1" applyFill="1" applyAlignment="1">
      <alignment horizontal="right"/>
    </xf>
    <xf numFmtId="0" fontId="4" fillId="0" borderId="0" xfId="0" quotePrefix="1" applyFont="1" applyFill="1" applyBorder="1" applyAlignment="1">
      <alignment vertical="top"/>
    </xf>
    <xf numFmtId="0" fontId="2" fillId="0" borderId="0" xfId="0" applyFont="1" applyFill="1" applyAlignment="1">
      <alignment horizontal="right"/>
    </xf>
    <xf numFmtId="0" fontId="23" fillId="0" borderId="0" xfId="0" applyFont="1" applyFill="1" applyBorder="1" applyAlignment="1">
      <alignment vertical="top"/>
    </xf>
    <xf numFmtId="0" fontId="3" fillId="0" borderId="0" xfId="0" applyFont="1" applyFill="1" applyAlignment="1">
      <alignment horizontal="right"/>
    </xf>
    <xf numFmtId="165" fontId="2" fillId="0" borderId="0" xfId="4" applyFont="1" applyFill="1" applyBorder="1" applyAlignment="1">
      <alignment horizontal="right"/>
    </xf>
    <xf numFmtId="166" fontId="2" fillId="0" borderId="0" xfId="4" applyNumberFormat="1" applyFont="1" applyFill="1" applyBorder="1" applyAlignment="1">
      <alignment horizontal="right"/>
    </xf>
    <xf numFmtId="165" fontId="2" fillId="0" borderId="0" xfId="4" applyNumberFormat="1" applyFont="1" applyFill="1" applyBorder="1" applyAlignment="1">
      <alignment horizontal="right"/>
    </xf>
    <xf numFmtId="0" fontId="5" fillId="0" borderId="0" xfId="0" applyFont="1" applyBorder="1"/>
    <xf numFmtId="0" fontId="13" fillId="0" borderId="1" xfId="0" applyFont="1" applyBorder="1"/>
    <xf numFmtId="0" fontId="5" fillId="0" borderId="1" xfId="0" applyFont="1" applyBorder="1"/>
    <xf numFmtId="0" fontId="5" fillId="0" borderId="0" xfId="0" applyFont="1" applyFill="1" applyBorder="1"/>
    <xf numFmtId="0" fontId="5" fillId="0" borderId="1" xfId="0" applyFont="1" applyFill="1" applyBorder="1"/>
    <xf numFmtId="0" fontId="5" fillId="0" borderId="0" xfId="0" applyFont="1"/>
    <xf numFmtId="0" fontId="3" fillId="0" borderId="2" xfId="0" applyFont="1" applyBorder="1"/>
    <xf numFmtId="0" fontId="3" fillId="0" borderId="3" xfId="0" applyFont="1" applyBorder="1"/>
    <xf numFmtId="0" fontId="5" fillId="0" borderId="9" xfId="0" applyFont="1" applyBorder="1"/>
    <xf numFmtId="0" fontId="3" fillId="0" borderId="9" xfId="0" applyFont="1" applyBorder="1"/>
    <xf numFmtId="0" fontId="3" fillId="0" borderId="0" xfId="0" applyFont="1" applyBorder="1"/>
    <xf numFmtId="0" fontId="3" fillId="0" borderId="11" xfId="7" applyFont="1" applyFill="1" applyBorder="1" applyAlignment="1">
      <alignment horizontal="right"/>
    </xf>
    <xf numFmtId="0" fontId="3" fillId="0" borderId="15" xfId="0" applyFont="1" applyBorder="1"/>
    <xf numFmtId="0" fontId="3" fillId="0" borderId="7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10" fillId="0" borderId="9" xfId="0" applyNumberFormat="1" applyFont="1" applyBorder="1"/>
    <xf numFmtId="165" fontId="24" fillId="0" borderId="9" xfId="0" applyNumberFormat="1" applyFont="1" applyBorder="1"/>
    <xf numFmtId="164" fontId="24" fillId="0" borderId="0" xfId="0" applyNumberFormat="1" applyFont="1"/>
    <xf numFmtId="164" fontId="5" fillId="0" borderId="0" xfId="0" applyNumberFormat="1" applyFont="1"/>
    <xf numFmtId="165" fontId="5" fillId="0" borderId="9" xfId="0" applyNumberFormat="1" applyFont="1" applyBorder="1"/>
    <xf numFmtId="0" fontId="2" fillId="0" borderId="0" xfId="0" applyFont="1" applyBorder="1"/>
    <xf numFmtId="0" fontId="2" fillId="0" borderId="0" xfId="0" applyNumberFormat="1" applyFont="1" applyFill="1" applyBorder="1" applyAlignment="1">
      <alignment horizontal="right"/>
    </xf>
    <xf numFmtId="164" fontId="2" fillId="0" borderId="17" xfId="7" applyNumberFormat="1" applyFont="1" applyFill="1" applyBorder="1" applyAlignment="1">
      <alignment horizontal="right"/>
    </xf>
    <xf numFmtId="165" fontId="5" fillId="0" borderId="9" xfId="0" applyNumberFormat="1" applyFont="1" applyFill="1" applyBorder="1"/>
    <xf numFmtId="0" fontId="5" fillId="0" borderId="0" xfId="0" applyFont="1" applyFill="1"/>
    <xf numFmtId="0" fontId="4" fillId="0" borderId="0" xfId="0" applyNumberFormat="1" applyFont="1" applyFill="1" applyBorder="1" applyAlignment="1">
      <alignment horizontal="right"/>
    </xf>
    <xf numFmtId="0" fontId="22" fillId="0" borderId="9" xfId="0" applyNumberFormat="1" applyFont="1" applyBorder="1"/>
    <xf numFmtId="0" fontId="22" fillId="0" borderId="30" xfId="0" applyNumberFormat="1" applyFont="1" applyBorder="1"/>
    <xf numFmtId="0" fontId="2" fillId="0" borderId="1" xfId="0" quotePrefix="1" applyFont="1" applyFill="1" applyBorder="1"/>
    <xf numFmtId="0" fontId="2" fillId="0" borderId="1" xfId="0" quotePrefix="1" applyFont="1" applyFill="1" applyBorder="1" applyAlignment="1">
      <alignment horizontal="right"/>
    </xf>
    <xf numFmtId="164" fontId="2" fillId="0" borderId="56" xfId="0" applyNumberFormat="1" applyFont="1" applyFill="1" applyBorder="1" applyAlignment="1">
      <alignment horizontal="right"/>
    </xf>
    <xf numFmtId="0" fontId="7" fillId="0" borderId="30" xfId="0" applyNumberFormat="1" applyFont="1" applyBorder="1"/>
    <xf numFmtId="0" fontId="2" fillId="0" borderId="1" xfId="0" quotePrefix="1" applyFont="1" applyBorder="1"/>
    <xf numFmtId="0" fontId="2" fillId="0" borderId="1" xfId="0" applyNumberFormat="1" applyFont="1" applyFill="1" applyBorder="1" applyAlignment="1">
      <alignment horizontal="right"/>
    </xf>
    <xf numFmtId="169" fontId="2" fillId="0" borderId="56" xfId="0" applyNumberFormat="1" applyFont="1" applyFill="1" applyBorder="1" applyAlignment="1">
      <alignment horizontal="right"/>
    </xf>
    <xf numFmtId="0" fontId="4" fillId="0" borderId="0" xfId="0" applyNumberFormat="1" applyFont="1"/>
    <xf numFmtId="0" fontId="4" fillId="0" borderId="0" xfId="0" applyFont="1"/>
    <xf numFmtId="164" fontId="3" fillId="0" borderId="0" xfId="4" applyNumberFormat="1" applyFont="1" applyFill="1" applyBorder="1" applyAlignment="1">
      <alignment horizontal="right"/>
    </xf>
    <xf numFmtId="165" fontId="24" fillId="0" borderId="0" xfId="0" applyNumberFormat="1" applyFont="1" applyBorder="1"/>
    <xf numFmtId="0" fontId="24" fillId="0" borderId="0" xfId="0" applyFont="1" applyBorder="1"/>
    <xf numFmtId="0" fontId="24" fillId="0" borderId="0" xfId="0" applyFont="1"/>
    <xf numFmtId="164" fontId="5" fillId="0" borderId="0" xfId="0" applyNumberFormat="1" applyFont="1" applyFill="1"/>
    <xf numFmtId="0" fontId="25" fillId="0" borderId="0" xfId="0" applyFont="1" applyBorder="1"/>
    <xf numFmtId="0" fontId="26" fillId="0" borderId="0" xfId="0" applyFont="1"/>
    <xf numFmtId="0" fontId="27" fillId="0" borderId="0" xfId="0" applyFont="1" applyFill="1"/>
    <xf numFmtId="165" fontId="5" fillId="0" borderId="0" xfId="4" applyFont="1" applyFill="1"/>
    <xf numFmtId="165" fontId="5" fillId="0" borderId="0" xfId="4" applyFont="1"/>
    <xf numFmtId="164" fontId="5" fillId="0" borderId="0" xfId="4" applyNumberFormat="1" applyFont="1" applyFill="1"/>
    <xf numFmtId="164" fontId="5" fillId="0" borderId="0" xfId="4" applyNumberFormat="1" applyFont="1"/>
    <xf numFmtId="181" fontId="5" fillId="0" borderId="0" xfId="4" applyNumberFormat="1" applyFont="1" applyFill="1"/>
    <xf numFmtId="164" fontId="24" fillId="0" borderId="0" xfId="4" applyNumberFormat="1" applyFont="1" applyFill="1"/>
    <xf numFmtId="0" fontId="17" fillId="0" borderId="0" xfId="0" applyFont="1" applyFill="1" applyBorder="1" applyAlignment="1">
      <alignment horizontal="right"/>
    </xf>
    <xf numFmtId="164" fontId="17" fillId="0" borderId="0" xfId="4" applyNumberFormat="1" applyFont="1" applyFill="1" applyBorder="1" applyAlignment="1">
      <alignment horizontal="right"/>
    </xf>
    <xf numFmtId="0" fontId="17" fillId="0" borderId="0" xfId="0" applyFont="1" applyFill="1" applyBorder="1"/>
    <xf numFmtId="0" fontId="28" fillId="0" borderId="0" xfId="0" applyFont="1" applyFill="1" applyBorder="1"/>
    <xf numFmtId="165" fontId="17" fillId="0" borderId="0" xfId="4" applyFont="1" applyFill="1" applyBorder="1"/>
    <xf numFmtId="164" fontId="17" fillId="0" borderId="0" xfId="4" applyNumberFormat="1" applyFont="1" applyFill="1" applyBorder="1"/>
    <xf numFmtId="0" fontId="13" fillId="0" borderId="1" xfId="0" applyFont="1" applyFill="1" applyBorder="1"/>
    <xf numFmtId="0" fontId="3" fillId="0" borderId="1" xfId="0" applyFont="1" applyFill="1" applyBorder="1"/>
    <xf numFmtId="0" fontId="17" fillId="0" borderId="1" xfId="0" applyFont="1" applyFill="1" applyBorder="1"/>
    <xf numFmtId="0" fontId="28" fillId="0" borderId="1" xfId="0" applyFont="1" applyFill="1" applyBorder="1"/>
    <xf numFmtId="165" fontId="17" fillId="0" borderId="1" xfId="4" applyFont="1" applyFill="1" applyBorder="1"/>
    <xf numFmtId="0" fontId="17" fillId="0" borderId="0" xfId="0" applyFont="1" applyFill="1"/>
    <xf numFmtId="0" fontId="28" fillId="0" borderId="0" xfId="0" applyFont="1" applyFill="1"/>
    <xf numFmtId="164" fontId="17" fillId="0" borderId="0" xfId="4" applyNumberFormat="1" applyFont="1" applyFill="1"/>
    <xf numFmtId="0" fontId="3" fillId="0" borderId="63" xfId="0" applyFont="1" applyFill="1" applyBorder="1"/>
    <xf numFmtId="0" fontId="3" fillId="0" borderId="21" xfId="0" applyFont="1" applyFill="1" applyBorder="1" applyAlignment="1">
      <alignment horizontal="center"/>
    </xf>
    <xf numFmtId="164" fontId="3" fillId="0" borderId="11" xfId="4" applyNumberFormat="1" applyFont="1" applyFill="1" applyBorder="1" applyAlignment="1">
      <alignment horizontal="right"/>
    </xf>
    <xf numFmtId="164" fontId="3" fillId="0" borderId="12" xfId="4" applyNumberFormat="1" applyFont="1" applyFill="1" applyBorder="1" applyAlignment="1">
      <alignment horizontal="right"/>
    </xf>
    <xf numFmtId="164" fontId="3" fillId="0" borderId="13" xfId="4" applyNumberFormat="1" applyFont="1" applyFill="1" applyBorder="1" applyAlignment="1">
      <alignment horizontal="right"/>
    </xf>
    <xf numFmtId="164" fontId="3" fillId="0" borderId="59" xfId="4" applyNumberFormat="1" applyFont="1" applyFill="1" applyBorder="1" applyAlignment="1">
      <alignment horizontal="right"/>
    </xf>
    <xf numFmtId="164" fontId="3" fillId="0" borderId="0" xfId="4" applyNumberFormat="1" applyFont="1" applyFill="1"/>
    <xf numFmtId="164" fontId="3" fillId="0" borderId="22" xfId="4" applyNumberFormat="1" applyFont="1" applyFill="1" applyBorder="1" applyAlignment="1">
      <alignment horizontal="right"/>
    </xf>
    <xf numFmtId="164" fontId="3" fillId="0" borderId="16" xfId="4" applyNumberFormat="1" applyFont="1" applyFill="1" applyBorder="1" applyAlignment="1">
      <alignment horizontal="right"/>
    </xf>
    <xf numFmtId="0" fontId="3" fillId="0" borderId="58" xfId="0" applyFont="1" applyFill="1" applyBorder="1" applyAlignment="1">
      <alignment horizontal="right"/>
    </xf>
    <xf numFmtId="0" fontId="3" fillId="0" borderId="19" xfId="0" applyFont="1" applyFill="1" applyBorder="1"/>
    <xf numFmtId="0" fontId="3" fillId="0" borderId="13" xfId="0" applyFont="1" applyFill="1" applyBorder="1"/>
    <xf numFmtId="0" fontId="3" fillId="0" borderId="44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164" fontId="3" fillId="0" borderId="12" xfId="0" applyNumberFormat="1" applyFont="1" applyFill="1" applyBorder="1" applyAlignment="1">
      <alignment horizontal="center"/>
    </xf>
    <xf numFmtId="0" fontId="3" fillId="0" borderId="13" xfId="0" applyFont="1" applyFill="1" applyBorder="1" applyAlignment="1">
      <alignment horizontal="center"/>
    </xf>
    <xf numFmtId="0" fontId="3" fillId="0" borderId="59" xfId="0" applyFont="1" applyFill="1" applyBorder="1" applyAlignment="1">
      <alignment horizontal="center"/>
    </xf>
    <xf numFmtId="164" fontId="3" fillId="0" borderId="10" xfId="4" applyNumberFormat="1" applyFont="1" applyFill="1" applyBorder="1" applyAlignment="1">
      <alignment horizontal="center"/>
    </xf>
    <xf numFmtId="164" fontId="3" fillId="0" borderId="0" xfId="0" applyNumberFormat="1" applyFont="1" applyFill="1" applyAlignment="1">
      <alignment horizontal="right"/>
    </xf>
    <xf numFmtId="164" fontId="3" fillId="0" borderId="0" xfId="4" applyNumberFormat="1" applyFont="1" applyFill="1" applyAlignment="1">
      <alignment horizontal="right"/>
    </xf>
    <xf numFmtId="165" fontId="2" fillId="0" borderId="17" xfId="4" applyNumberFormat="1" applyFont="1" applyFill="1" applyBorder="1" applyAlignment="1">
      <alignment horizontal="right"/>
    </xf>
    <xf numFmtId="165" fontId="2" fillId="0" borderId="10" xfId="4" applyNumberFormat="1" applyFont="1" applyFill="1" applyBorder="1" applyAlignment="1">
      <alignment horizontal="right"/>
    </xf>
    <xf numFmtId="164" fontId="2" fillId="0" borderId="52" xfId="4" applyNumberFormat="1" applyFont="1" applyFill="1" applyBorder="1" applyAlignment="1">
      <alignment horizontal="right"/>
    </xf>
    <xf numFmtId="164" fontId="2" fillId="0" borderId="0" xfId="4" applyNumberFormat="1" applyFont="1" applyFill="1" applyAlignment="1">
      <alignment horizontal="right"/>
    </xf>
    <xf numFmtId="164" fontId="3" fillId="0" borderId="10" xfId="4" applyNumberFormat="1" applyFont="1" applyFill="1" applyBorder="1" applyAlignment="1">
      <alignment horizontal="right"/>
    </xf>
    <xf numFmtId="164" fontId="3" fillId="0" borderId="52" xfId="4" applyNumberFormat="1" applyFont="1" applyFill="1" applyBorder="1" applyAlignment="1">
      <alignment horizontal="right"/>
    </xf>
    <xf numFmtId="0" fontId="6" fillId="0" borderId="9" xfId="0" applyFont="1" applyFill="1" applyBorder="1"/>
    <xf numFmtId="164" fontId="3" fillId="0" borderId="52" xfId="4" applyNumberFormat="1" applyFont="1" applyFill="1" applyBorder="1" applyAlignment="1">
      <alignment horizontal="center"/>
    </xf>
    <xf numFmtId="164" fontId="3" fillId="0" borderId="36" xfId="4" applyNumberFormat="1" applyFont="1" applyFill="1" applyBorder="1" applyAlignment="1">
      <alignment horizontal="center"/>
    </xf>
    <xf numFmtId="0" fontId="6" fillId="0" borderId="21" xfId="0" applyFont="1" applyFill="1" applyBorder="1" applyAlignment="1">
      <alignment horizontal="center"/>
    </xf>
    <xf numFmtId="164" fontId="4" fillId="0" borderId="17" xfId="4" applyNumberFormat="1" applyFont="1" applyFill="1" applyBorder="1" applyAlignment="1">
      <alignment horizontal="center"/>
    </xf>
    <xf numFmtId="164" fontId="6" fillId="0" borderId="0" xfId="4" applyNumberFormat="1" applyFont="1" applyFill="1" applyAlignment="1">
      <alignment horizontal="right"/>
    </xf>
    <xf numFmtId="164" fontId="4" fillId="0" borderId="0" xfId="4" applyNumberFormat="1" applyFont="1" applyFill="1" applyAlignment="1">
      <alignment horizontal="right"/>
    </xf>
    <xf numFmtId="164" fontId="4" fillId="0" borderId="52" xfId="4" applyNumberFormat="1" applyFont="1" applyFill="1" applyBorder="1" applyAlignment="1">
      <alignment horizontal="center"/>
    </xf>
    <xf numFmtId="0" fontId="4" fillId="0" borderId="9" xfId="0" applyFont="1" applyFill="1" applyBorder="1" applyAlignment="1">
      <alignment horizontal="left" indent="1"/>
    </xf>
    <xf numFmtId="0" fontId="2" fillId="0" borderId="21" xfId="0" applyFont="1" applyFill="1" applyBorder="1" applyAlignment="1">
      <alignment horizontal="left" indent="1"/>
    </xf>
    <xf numFmtId="164" fontId="2" fillId="0" borderId="17" xfId="4" applyNumberFormat="1" applyFont="1" applyFill="1" applyBorder="1" applyAlignment="1">
      <alignment horizontal="left" indent="1"/>
    </xf>
    <xf numFmtId="0" fontId="2" fillId="0" borderId="9" xfId="0" applyFont="1" applyFill="1" applyBorder="1" applyAlignment="1">
      <alignment horizontal="left" indent="1"/>
    </xf>
    <xf numFmtId="164" fontId="2" fillId="0" borderId="0" xfId="4" applyNumberFormat="1" applyFont="1" applyFill="1" applyAlignment="1">
      <alignment horizontal="left" indent="1"/>
    </xf>
    <xf numFmtId="0" fontId="2" fillId="0" borderId="0" xfId="0" applyFont="1" applyFill="1" applyAlignment="1">
      <alignment horizontal="left" indent="1"/>
    </xf>
    <xf numFmtId="0" fontId="4" fillId="0" borderId="9" xfId="0" applyFont="1" applyFill="1" applyBorder="1"/>
    <xf numFmtId="0" fontId="4" fillId="0" borderId="21" xfId="0" applyFont="1" applyFill="1" applyBorder="1" applyAlignment="1">
      <alignment horizontal="center"/>
    </xf>
    <xf numFmtId="164" fontId="4" fillId="0" borderId="10" xfId="4" applyNumberFormat="1" applyFont="1" applyFill="1" applyBorder="1" applyAlignment="1">
      <alignment horizontal="left" indent="1"/>
    </xf>
    <xf numFmtId="164" fontId="4" fillId="0" borderId="0" xfId="4" applyNumberFormat="1" applyFont="1" applyFill="1" applyBorder="1" applyAlignment="1">
      <alignment horizontal="left" indent="1"/>
    </xf>
    <xf numFmtId="0" fontId="2" fillId="0" borderId="9" xfId="7" applyFont="1" applyFill="1" applyBorder="1"/>
    <xf numFmtId="0" fontId="2" fillId="0" borderId="0" xfId="7" applyFont="1" applyFill="1" applyBorder="1"/>
    <xf numFmtId="164" fontId="2" fillId="0" borderId="52" xfId="4" applyNumberFormat="1" applyFont="1" applyFill="1" applyBorder="1" applyAlignment="1">
      <alignment horizontal="center"/>
    </xf>
    <xf numFmtId="168" fontId="3" fillId="0" borderId="11" xfId="4" applyNumberFormat="1" applyFont="1" applyFill="1" applyBorder="1" applyAlignment="1">
      <alignment horizontal="right"/>
    </xf>
    <xf numFmtId="168" fontId="3" fillId="0" borderId="12" xfId="4" applyNumberFormat="1" applyFont="1" applyFill="1" applyBorder="1" applyAlignment="1">
      <alignment horizontal="right"/>
    </xf>
    <xf numFmtId="168" fontId="3" fillId="0" borderId="59" xfId="4" applyNumberFormat="1" applyFont="1" applyFill="1" applyBorder="1" applyAlignment="1">
      <alignment horizontal="right"/>
    </xf>
    <xf numFmtId="37" fontId="2" fillId="0" borderId="22" xfId="4" applyNumberFormat="1" applyFont="1" applyFill="1" applyBorder="1" applyAlignment="1">
      <alignment horizontal="right"/>
    </xf>
    <xf numFmtId="37" fontId="2" fillId="0" borderId="16" xfId="4" applyNumberFormat="1" applyFont="1" applyFill="1" applyBorder="1" applyAlignment="1">
      <alignment horizontal="right"/>
    </xf>
    <xf numFmtId="37" fontId="2" fillId="0" borderId="7" xfId="4" applyNumberFormat="1" applyFont="1" applyFill="1" applyBorder="1" applyAlignment="1">
      <alignment horizontal="right"/>
    </xf>
    <xf numFmtId="37" fontId="2" fillId="0" borderId="58" xfId="4" applyNumberFormat="1" applyFont="1" applyFill="1" applyBorder="1" applyAlignment="1">
      <alignment horizontal="right"/>
    </xf>
    <xf numFmtId="164" fontId="6" fillId="0" borderId="11" xfId="4" applyNumberFormat="1" applyFont="1" applyFill="1" applyBorder="1" applyAlignment="1">
      <alignment horizontal="right"/>
    </xf>
    <xf numFmtId="164" fontId="6" fillId="0" borderId="12" xfId="4" applyNumberFormat="1" applyFont="1" applyFill="1" applyBorder="1" applyAlignment="1">
      <alignment horizontal="right"/>
    </xf>
    <xf numFmtId="164" fontId="6" fillId="0" borderId="13" xfId="4" applyNumberFormat="1" applyFont="1" applyFill="1" applyBorder="1" applyAlignment="1">
      <alignment horizontal="right"/>
    </xf>
    <xf numFmtId="164" fontId="6" fillId="0" borderId="59" xfId="4" applyNumberFormat="1" applyFont="1" applyFill="1" applyBorder="1" applyAlignment="1">
      <alignment horizontal="right"/>
    </xf>
    <xf numFmtId="164" fontId="6" fillId="0" borderId="17" xfId="4" applyNumberFormat="1" applyFont="1" applyFill="1" applyBorder="1" applyAlignment="1">
      <alignment horizontal="right"/>
    </xf>
    <xf numFmtId="164" fontId="6" fillId="0" borderId="10" xfId="4" applyNumberFormat="1" applyFont="1" applyFill="1" applyBorder="1" applyAlignment="1">
      <alignment horizontal="right"/>
    </xf>
    <xf numFmtId="164" fontId="6" fillId="0" borderId="0" xfId="4" applyNumberFormat="1" applyFont="1" applyFill="1" applyBorder="1" applyAlignment="1">
      <alignment horizontal="right"/>
    </xf>
    <xf numFmtId="164" fontId="6" fillId="0" borderId="52" xfId="4" applyNumberFormat="1" applyFont="1" applyFill="1" applyBorder="1" applyAlignment="1">
      <alignment horizontal="right"/>
    </xf>
    <xf numFmtId="4" fontId="2" fillId="0" borderId="0" xfId="0" applyNumberFormat="1" applyFont="1" applyFill="1" applyBorder="1"/>
    <xf numFmtId="0" fontId="6" fillId="0" borderId="9" xfId="0" applyFont="1" applyFill="1" applyBorder="1" applyAlignment="1">
      <alignment horizontal="right"/>
    </xf>
    <xf numFmtId="164" fontId="2" fillId="0" borderId="22" xfId="4" applyNumberFormat="1" applyFont="1" applyFill="1" applyBorder="1" applyAlignment="1">
      <alignment horizontal="right"/>
    </xf>
    <xf numFmtId="164" fontId="2" fillId="0" borderId="58" xfId="4" applyNumberFormat="1" applyFont="1" applyFill="1" applyBorder="1" applyAlignment="1">
      <alignment horizontal="right"/>
    </xf>
    <xf numFmtId="37" fontId="3" fillId="0" borderId="11" xfId="4" applyNumberFormat="1" applyFont="1" applyFill="1" applyBorder="1" applyAlignment="1">
      <alignment horizontal="right"/>
    </xf>
    <xf numFmtId="37" fontId="3" fillId="0" borderId="59" xfId="4" applyNumberFormat="1" applyFont="1" applyFill="1" applyBorder="1" applyAlignment="1">
      <alignment horizontal="right"/>
    </xf>
    <xf numFmtId="0" fontId="2" fillId="0" borderId="46" xfId="0" applyFont="1" applyFill="1" applyBorder="1" applyAlignment="1">
      <alignment horizontal="center"/>
    </xf>
    <xf numFmtId="164" fontId="2" fillId="0" borderId="45" xfId="4" applyNumberFormat="1" applyFont="1" applyFill="1" applyBorder="1" applyAlignment="1">
      <alignment horizontal="right"/>
    </xf>
    <xf numFmtId="164" fontId="2" fillId="0" borderId="1" xfId="4" applyNumberFormat="1" applyFont="1" applyFill="1" applyBorder="1" applyAlignment="1">
      <alignment horizontal="right"/>
    </xf>
    <xf numFmtId="164" fontId="2" fillId="0" borderId="62" xfId="4" applyNumberFormat="1" applyFont="1" applyFill="1" applyBorder="1" applyAlignment="1">
      <alignment horizontal="right"/>
    </xf>
    <xf numFmtId="0" fontId="23" fillId="0" borderId="0" xfId="0" applyFont="1" applyFill="1" applyBorder="1"/>
    <xf numFmtId="0" fontId="4" fillId="0" borderId="0" xfId="0" applyFont="1" applyFill="1" applyBorder="1" applyAlignment="1">
      <alignment horizontal="center"/>
    </xf>
    <xf numFmtId="0" fontId="6" fillId="0" borderId="0" xfId="0" applyFont="1" applyFill="1" applyAlignment="1">
      <alignment horizontal="right"/>
    </xf>
    <xf numFmtId="164" fontId="23" fillId="0" borderId="0" xfId="4" applyNumberFormat="1" applyFont="1" applyFill="1" applyBorder="1"/>
    <xf numFmtId="165" fontId="23" fillId="0" borderId="0" xfId="4" applyFont="1" applyFill="1" applyBorder="1"/>
    <xf numFmtId="0" fontId="17" fillId="0" borderId="0" xfId="0" applyFont="1" applyFill="1" applyAlignment="1">
      <alignment horizontal="right"/>
    </xf>
    <xf numFmtId="0" fontId="28" fillId="0" borderId="0" xfId="0" applyFont="1" applyFill="1" applyAlignment="1">
      <alignment horizontal="right"/>
    </xf>
    <xf numFmtId="164" fontId="17" fillId="0" borderId="0" xfId="4" applyNumberFormat="1" applyFont="1" applyFill="1" applyAlignment="1">
      <alignment horizontal="right"/>
    </xf>
    <xf numFmtId="164" fontId="17" fillId="0" borderId="0" xfId="4" applyNumberFormat="1" applyFont="1" applyFill="1" applyBorder="1" applyAlignment="1"/>
    <xf numFmtId="164" fontId="17" fillId="0" borderId="0" xfId="4" applyNumberFormat="1" applyFont="1" applyFill="1" applyBorder="1" applyAlignment="1">
      <alignment horizontal="left"/>
    </xf>
    <xf numFmtId="180" fontId="3" fillId="0" borderId="0" xfId="4" applyNumberFormat="1" applyFont="1" applyFill="1" applyBorder="1" applyAlignment="1">
      <alignment horizontal="right"/>
    </xf>
    <xf numFmtId="164" fontId="17" fillId="0" borderId="0" xfId="4" applyNumberFormat="1" applyFont="1" applyFill="1" applyBorder="1" applyAlignment="1">
      <alignment horizontal="left"/>
    </xf>
    <xf numFmtId="17" fontId="3" fillId="0" borderId="5" xfId="0" quotePrefix="1" applyNumberFormat="1" applyFont="1" applyFill="1" applyBorder="1" applyAlignment="1">
      <alignment horizontal="center"/>
    </xf>
    <xf numFmtId="17" fontId="3" fillId="0" borderId="6" xfId="0" quotePrefix="1" applyNumberFormat="1" applyFont="1" applyFill="1" applyBorder="1" applyAlignment="1">
      <alignment horizontal="center"/>
    </xf>
    <xf numFmtId="17" fontId="3" fillId="0" borderId="60" xfId="0" quotePrefix="1" applyNumberFormat="1" applyFont="1" applyFill="1" applyBorder="1" applyAlignment="1">
      <alignment horizontal="center"/>
    </xf>
    <xf numFmtId="17" fontId="3" fillId="0" borderId="8" xfId="0" quotePrefix="1" applyNumberFormat="1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164" fontId="3" fillId="0" borderId="0" xfId="4" applyNumberFormat="1" applyFont="1" applyFill="1" applyAlignment="1">
      <alignment horizontal="center"/>
    </xf>
    <xf numFmtId="164" fontId="4" fillId="0" borderId="0" xfId="0" applyNumberFormat="1" applyFont="1" applyFill="1" applyAlignment="1">
      <alignment horizontal="left"/>
    </xf>
    <xf numFmtId="164" fontId="2" fillId="0" borderId="9" xfId="0" applyNumberFormat="1" applyFont="1" applyFill="1" applyBorder="1" applyAlignment="1">
      <alignment horizontal="left" indent="1"/>
    </xf>
    <xf numFmtId="164" fontId="2" fillId="0" borderId="0" xfId="0" applyNumberFormat="1" applyFont="1" applyFill="1" applyBorder="1" applyAlignment="1">
      <alignment horizontal="left" indent="1"/>
    </xf>
    <xf numFmtId="164" fontId="2" fillId="0" borderId="10" xfId="0" applyNumberFormat="1" applyFont="1" applyFill="1" applyBorder="1" applyAlignment="1">
      <alignment horizontal="left" indent="1"/>
    </xf>
    <xf numFmtId="164" fontId="2" fillId="0" borderId="9" xfId="0" applyNumberFormat="1" applyFont="1" applyFill="1" applyBorder="1" applyAlignment="1">
      <alignment horizontal="left"/>
    </xf>
    <xf numFmtId="164" fontId="2" fillId="0" borderId="0" xfId="0" applyNumberFormat="1" applyFont="1" applyFill="1" applyBorder="1" applyAlignment="1">
      <alignment horizontal="left"/>
    </xf>
    <xf numFmtId="164" fontId="2" fillId="0" borderId="10" xfId="0" applyNumberFormat="1" applyFont="1" applyFill="1" applyBorder="1" applyAlignment="1">
      <alignment horizontal="left"/>
    </xf>
    <xf numFmtId="164" fontId="4" fillId="0" borderId="9" xfId="0" applyNumberFormat="1" applyFont="1" applyFill="1" applyBorder="1" applyAlignment="1">
      <alignment horizontal="left"/>
    </xf>
    <xf numFmtId="164" fontId="4" fillId="0" borderId="0" xfId="0" applyNumberFormat="1" applyFont="1" applyFill="1" applyBorder="1" applyAlignment="1">
      <alignment horizontal="left"/>
    </xf>
    <xf numFmtId="164" fontId="4" fillId="0" borderId="10" xfId="0" applyNumberFormat="1" applyFont="1" applyFill="1" applyBorder="1" applyAlignment="1">
      <alignment horizontal="left"/>
    </xf>
    <xf numFmtId="164" fontId="4" fillId="0" borderId="15" xfId="0" applyNumberFormat="1" applyFont="1" applyFill="1" applyBorder="1" applyAlignment="1">
      <alignment horizontal="left"/>
    </xf>
    <xf numFmtId="164" fontId="4" fillId="0" borderId="7" xfId="0" applyNumberFormat="1" applyFont="1" applyFill="1" applyBorder="1" applyAlignment="1">
      <alignment horizontal="left"/>
    </xf>
    <xf numFmtId="164" fontId="4" fillId="0" borderId="16" xfId="0" applyNumberFormat="1" applyFont="1" applyFill="1" applyBorder="1" applyAlignment="1">
      <alignment horizontal="left"/>
    </xf>
    <xf numFmtId="164" fontId="4" fillId="0" borderId="3" xfId="0" applyNumberFormat="1" applyFont="1" applyFill="1" applyBorder="1" applyAlignment="1">
      <alignment horizontal="left"/>
    </xf>
    <xf numFmtId="164" fontId="7" fillId="0" borderId="0" xfId="0" applyNumberFormat="1" applyFont="1" applyFill="1" applyBorder="1" applyAlignment="1">
      <alignment horizontal="left"/>
    </xf>
    <xf numFmtId="164" fontId="3" fillId="0" borderId="0" xfId="0" applyNumberFormat="1" applyFont="1" applyFill="1" applyBorder="1" applyAlignment="1">
      <alignment horizontal="left"/>
    </xf>
    <xf numFmtId="164" fontId="7" fillId="0" borderId="10" xfId="0" applyNumberFormat="1" applyFont="1" applyFill="1" applyBorder="1" applyAlignment="1">
      <alignment horizontal="left"/>
    </xf>
    <xf numFmtId="164" fontId="3" fillId="0" borderId="31" xfId="0" applyNumberFormat="1" applyFont="1" applyFill="1" applyBorder="1" applyAlignment="1">
      <alignment horizontal="left" vertical="top"/>
    </xf>
    <xf numFmtId="164" fontId="3" fillId="0" borderId="32" xfId="0" applyNumberFormat="1" applyFont="1" applyFill="1" applyBorder="1" applyAlignment="1">
      <alignment horizontal="left" vertical="top"/>
    </xf>
    <xf numFmtId="164" fontId="3" fillId="0" borderId="5" xfId="0" quotePrefix="1" applyNumberFormat="1" applyFont="1" applyFill="1" applyBorder="1" applyAlignment="1">
      <alignment horizontal="center"/>
    </xf>
    <xf numFmtId="164" fontId="3" fillId="0" borderId="6" xfId="0" quotePrefix="1" applyNumberFormat="1" applyFont="1" applyFill="1" applyBorder="1" applyAlignment="1">
      <alignment horizontal="center"/>
    </xf>
    <xf numFmtId="164" fontId="3" fillId="0" borderId="7" xfId="0" quotePrefix="1" applyNumberFormat="1" applyFont="1" applyFill="1" applyBorder="1" applyAlignment="1">
      <alignment horizontal="center"/>
    </xf>
    <xf numFmtId="164" fontId="3" fillId="0" borderId="8" xfId="0" quotePrefix="1" applyNumberFormat="1" applyFont="1" applyFill="1" applyBorder="1" applyAlignment="1">
      <alignment horizontal="center"/>
    </xf>
    <xf numFmtId="164" fontId="2" fillId="0" borderId="0" xfId="0" applyNumberFormat="1" applyFont="1" applyFill="1" applyBorder="1" applyAlignment="1"/>
    <xf numFmtId="0" fontId="0" fillId="0" borderId="0" xfId="0" applyFill="1" applyAlignment="1"/>
    <xf numFmtId="0" fontId="0" fillId="0" borderId="10" xfId="0" applyFill="1" applyBorder="1" applyAlignment="1"/>
    <xf numFmtId="0" fontId="3" fillId="0" borderId="38" xfId="0" applyFont="1" applyFill="1" applyBorder="1" applyAlignment="1">
      <alignment horizontal="center"/>
    </xf>
    <xf numFmtId="0" fontId="0" fillId="0" borderId="39" xfId="0" applyFill="1" applyBorder="1" applyAlignment="1">
      <alignment horizontal="center"/>
    </xf>
    <xf numFmtId="0" fontId="0" fillId="0" borderId="40" xfId="0" applyFill="1" applyBorder="1" applyAlignment="1">
      <alignment horizontal="center"/>
    </xf>
    <xf numFmtId="0" fontId="0" fillId="0" borderId="41" xfId="0" applyFill="1" applyBorder="1" applyAlignment="1">
      <alignment horizontal="center"/>
    </xf>
    <xf numFmtId="37" fontId="2" fillId="0" borderId="0" xfId="0" applyNumberFormat="1" applyFont="1" applyFill="1" applyBorder="1" applyAlignment="1">
      <alignment horizontal="left"/>
    </xf>
    <xf numFmtId="0" fontId="3" fillId="0" borderId="5" xfId="0" quotePrefix="1" applyFont="1" applyFill="1" applyBorder="1" applyAlignment="1">
      <alignment horizontal="center"/>
    </xf>
    <xf numFmtId="0" fontId="0" fillId="0" borderId="6" xfId="0" applyFill="1" applyBorder="1" applyAlignment="1"/>
    <xf numFmtId="0" fontId="0" fillId="0" borderId="8" xfId="0" applyFill="1" applyBorder="1" applyAlignment="1"/>
    <xf numFmtId="0" fontId="3" fillId="0" borderId="39" xfId="0" applyFont="1" applyFill="1" applyBorder="1" applyAlignment="1">
      <alignment horizontal="center"/>
    </xf>
    <xf numFmtId="164" fontId="3" fillId="0" borderId="6" xfId="0" applyNumberFormat="1" applyFont="1" applyFill="1" applyBorder="1" applyAlignment="1">
      <alignment horizontal="center"/>
    </xf>
    <xf numFmtId="164" fontId="3" fillId="0" borderId="60" xfId="0" quotePrefix="1" applyNumberFormat="1" applyFont="1" applyFill="1" applyBorder="1" applyAlignment="1">
      <alignment horizontal="center"/>
    </xf>
    <xf numFmtId="0" fontId="3" fillId="0" borderId="6" xfId="0" quotePrefix="1" applyFont="1" applyFill="1" applyBorder="1" applyAlignment="1">
      <alignment horizontal="center"/>
    </xf>
    <xf numFmtId="0" fontId="3" fillId="0" borderId="8" xfId="0" quotePrefix="1" applyFont="1" applyFill="1" applyBorder="1" applyAlignment="1">
      <alignment horizontal="center"/>
    </xf>
    <xf numFmtId="0" fontId="3" fillId="0" borderId="7" xfId="0" quotePrefix="1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164" fontId="3" fillId="0" borderId="7" xfId="0" applyNumberFormat="1" applyFont="1" applyFill="1" applyBorder="1" applyAlignment="1">
      <alignment horizontal="center"/>
    </xf>
    <xf numFmtId="164" fontId="3" fillId="0" borderId="3" xfId="0" quotePrefix="1" applyNumberFormat="1" applyFont="1" applyFill="1" applyBorder="1" applyAlignment="1">
      <alignment horizontal="center"/>
    </xf>
    <xf numFmtId="164" fontId="3" fillId="0" borderId="3" xfId="0" applyNumberFormat="1" applyFont="1" applyFill="1" applyBorder="1" applyAlignment="1">
      <alignment horizontal="center"/>
    </xf>
    <xf numFmtId="164" fontId="4" fillId="0" borderId="3" xfId="0" quotePrefix="1" applyNumberFormat="1" applyFont="1" applyFill="1" applyBorder="1" applyAlignment="1">
      <alignment horizontal="left"/>
    </xf>
    <xf numFmtId="0" fontId="3" fillId="0" borderId="6" xfId="0" applyFont="1" applyFill="1" applyBorder="1" applyAlignment="1">
      <alignment horizontal="center"/>
    </xf>
    <xf numFmtId="0" fontId="3" fillId="0" borderId="60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</cellXfs>
  <cellStyles count="8">
    <cellStyle name="Comma" xfId="1" builtinId="3"/>
    <cellStyle name="Comma 13" xfId="4" xr:uid="{97F78584-9B95-491C-B36B-164B6B41687A}"/>
    <cellStyle name="Comma 2 2" xfId="2" xr:uid="{ABD2E5C0-506A-4552-9013-7A82499DFB65}"/>
    <cellStyle name="Comma 35" xfId="3" xr:uid="{6DF27A3C-F291-485E-BEF9-3F77BD40B446}"/>
    <cellStyle name="Normal" xfId="0" builtinId="0"/>
    <cellStyle name="Normal 2 2" xfId="7" xr:uid="{36BB7909-DB39-41D4-AED9-945F6E36BC01}"/>
    <cellStyle name="Normal 4" xfId="6" xr:uid="{E75B5CDE-3155-4F42-80B4-C049E9CB9E60}"/>
    <cellStyle name="Normal_explanatory memo 12 Oct" xfId="5" xr:uid="{D2CFE90E-34DE-4602-BF6C-91E7FEEBF7F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28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29" Type="http://schemas.openxmlformats.org/officeDocument/2006/relationships/externalLink" Target="externalLinks/externalLink18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1.%20April/Table%201/Table%201%20-%20April%202022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2.%20May/Table%203/Table%203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03.%20June/Table%203/Tablet%203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04.%20July/Table%203/Table%203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05.%20August/Table%203/Table%203%2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06.%20September/Table%203/Table%203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07.%20October/Table%203/Table%203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08.%20November/Table%203/Table%203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09.%20December/Table%203/Table%203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10.%20January/Table%203/Table%203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11.%20February/Table%203/Table%20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2.%20May/Table%201/Table%201%20-%20May%202022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1.%20April/Table%205/Additional%20Information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2.%20May/Table%205/Additional%20Information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01.%20April/Table%205/Additional%20Information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1.%20April/Table%204/Recon%20statement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2.%20May/Table%204/Recon%20statement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5362\Desktop\Section%2032%20statements\Table%203\Table%203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8-2019/APRIL%202018/Table%203/statement%20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8-2019/MAY%202018/Table%203/statement%2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7-2018/March%202018/Table%203/statement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12.%20March/Table%201/Table%201%20-%20March%20202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1.%20April/Table%202/Table%202%20CY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2.%20May/Table%202/Table%202%20CY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1.%20April/Table%202/Table%202%20PY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2.%20May/Table%202/Table%202%20PY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0-2021/06.%20SEPTEMBER/Table%202/Table%202%20CY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1.%20April/Table%203/Table%20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ment 1"/>
    </sheetNames>
    <sheetDataSet>
      <sheetData sheetId="0">
        <row r="116">
          <cell r="H116">
            <v>1588043680.6219997</v>
          </cell>
          <cell r="I116">
            <v>93283884.275460005</v>
          </cell>
          <cell r="W116">
            <v>85521313.027899981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8">
          <cell r="H8" t="str">
            <v>2022/23</v>
          </cell>
          <cell r="BZ8" t="str">
            <v>2021/22</v>
          </cell>
        </row>
        <row r="9">
          <cell r="H9" t="str">
            <v>Budget</v>
          </cell>
          <cell r="BZ9" t="str">
            <v>Preliminary</v>
          </cell>
        </row>
        <row r="13">
          <cell r="R13">
            <v>-592737</v>
          </cell>
          <cell r="CJ13">
            <v>-6660753</v>
          </cell>
        </row>
        <row r="23">
          <cell r="R23">
            <v>25455403</v>
          </cell>
          <cell r="CJ23">
            <v>26132793</v>
          </cell>
        </row>
        <row r="25">
          <cell r="R25">
            <v>30102790</v>
          </cell>
        </row>
        <row r="26">
          <cell r="R26">
            <v>-4348042</v>
          </cell>
        </row>
        <row r="27">
          <cell r="R27">
            <v>-384648</v>
          </cell>
        </row>
        <row r="31">
          <cell r="R31">
            <v>4054354</v>
          </cell>
        </row>
        <row r="32">
          <cell r="R32">
            <v>-605312</v>
          </cell>
        </row>
        <row r="33">
          <cell r="R33">
            <v>-3410000</v>
          </cell>
        </row>
        <row r="36">
          <cell r="R36">
            <v>3114442</v>
          </cell>
        </row>
        <row r="37">
          <cell r="R37">
            <v>-3068181</v>
          </cell>
        </row>
        <row r="40">
          <cell r="R40">
            <v>-15761600</v>
          </cell>
          <cell r="CJ40">
            <v>-6054</v>
          </cell>
        </row>
        <row r="42">
          <cell r="R42">
            <v>0</v>
          </cell>
        </row>
        <row r="45">
          <cell r="R45">
            <v>-7115000</v>
          </cell>
        </row>
        <row r="46">
          <cell r="R46">
            <v>-8646600</v>
          </cell>
        </row>
        <row r="63">
          <cell r="R63">
            <v>8028973.5351800174</v>
          </cell>
          <cell r="CJ63">
            <v>-14022271.991829976</v>
          </cell>
        </row>
        <row r="65">
          <cell r="R65">
            <v>1683425</v>
          </cell>
        </row>
        <row r="66">
          <cell r="R66">
            <v>0</v>
          </cell>
        </row>
        <row r="67">
          <cell r="R67">
            <v>1883939</v>
          </cell>
        </row>
        <row r="68">
          <cell r="R68">
            <v>0</v>
          </cell>
        </row>
      </sheetData>
      <sheetData sheetId="1">
        <row r="9">
          <cell r="G9" t="str">
            <v>Budget</v>
          </cell>
          <cell r="BY9" t="str">
            <v>Preliminary</v>
          </cell>
        </row>
        <row r="13">
          <cell r="G13">
            <v>345915000</v>
          </cell>
          <cell r="L13">
            <v>23849866</v>
          </cell>
          <cell r="Q13">
            <v>30102790</v>
          </cell>
          <cell r="V13">
            <v>0</v>
          </cell>
          <cell r="AA13">
            <v>0</v>
          </cell>
          <cell r="AF13">
            <v>0</v>
          </cell>
          <cell r="AK13">
            <v>0</v>
          </cell>
          <cell r="AP13">
            <v>0</v>
          </cell>
          <cell r="AU13">
            <v>0</v>
          </cell>
          <cell r="AZ13">
            <v>0</v>
          </cell>
          <cell r="BE13">
            <v>0</v>
          </cell>
          <cell r="BJ13">
            <v>0</v>
          </cell>
          <cell r="BO13">
            <v>0</v>
          </cell>
          <cell r="BT13">
            <v>53952656</v>
          </cell>
          <cell r="BY13">
            <v>337762752</v>
          </cell>
          <cell r="CD13">
            <v>32347333</v>
          </cell>
          <cell r="CI13">
            <v>30897412</v>
          </cell>
          <cell r="CN13">
            <v>27576195</v>
          </cell>
          <cell r="CS13">
            <v>32976789</v>
          </cell>
          <cell r="CX13">
            <v>27670253</v>
          </cell>
          <cell r="DC13">
            <v>25324462</v>
          </cell>
          <cell r="DH13">
            <v>33828275</v>
          </cell>
          <cell r="DM13">
            <v>23303905</v>
          </cell>
          <cell r="DR13">
            <v>24962859</v>
          </cell>
          <cell r="DW13">
            <v>21654275</v>
          </cell>
          <cell r="EB13">
            <v>28691924</v>
          </cell>
          <cell r="EG13">
            <v>28529070</v>
          </cell>
          <cell r="EL13">
            <v>63244745</v>
          </cell>
        </row>
        <row r="14">
          <cell r="G14">
            <v>0</v>
          </cell>
          <cell r="L14">
            <v>3409508</v>
          </cell>
          <cell r="Q14">
            <v>4054354</v>
          </cell>
          <cell r="V14">
            <v>0</v>
          </cell>
          <cell r="AA14">
            <v>0</v>
          </cell>
          <cell r="AF14">
            <v>0</v>
          </cell>
          <cell r="AK14">
            <v>0</v>
          </cell>
          <cell r="AP14">
            <v>0</v>
          </cell>
          <cell r="AU14">
            <v>0</v>
          </cell>
          <cell r="AZ14">
            <v>0</v>
          </cell>
          <cell r="BE14">
            <v>0</v>
          </cell>
          <cell r="BJ14">
            <v>0</v>
          </cell>
          <cell r="BO14">
            <v>0</v>
          </cell>
          <cell r="BT14">
            <v>7463862</v>
          </cell>
          <cell r="BY14">
            <v>53972577</v>
          </cell>
          <cell r="CD14">
            <v>11663028</v>
          </cell>
          <cell r="CI14">
            <v>3767776</v>
          </cell>
          <cell r="CN14">
            <v>7710681</v>
          </cell>
          <cell r="CS14">
            <v>3456518</v>
          </cell>
          <cell r="CX14">
            <v>4835965</v>
          </cell>
          <cell r="DC14">
            <v>2187184</v>
          </cell>
          <cell r="DH14">
            <v>5017820</v>
          </cell>
          <cell r="DM14">
            <v>4108885</v>
          </cell>
          <cell r="DR14">
            <v>3708680</v>
          </cell>
          <cell r="DW14">
            <v>2673022</v>
          </cell>
          <cell r="EB14">
            <v>3014010</v>
          </cell>
          <cell r="EG14">
            <v>1829008</v>
          </cell>
          <cell r="EL14">
            <v>15430804</v>
          </cell>
        </row>
        <row r="15">
          <cell r="G15">
            <v>0</v>
          </cell>
          <cell r="L15">
            <v>827198</v>
          </cell>
          <cell r="Q15">
            <v>3114442</v>
          </cell>
          <cell r="V15">
            <v>0</v>
          </cell>
          <cell r="AA15">
            <v>0</v>
          </cell>
          <cell r="AF15">
            <v>0</v>
          </cell>
          <cell r="AK15">
            <v>0</v>
          </cell>
          <cell r="AP15">
            <v>0</v>
          </cell>
          <cell r="AU15">
            <v>0</v>
          </cell>
          <cell r="AZ15">
            <v>0</v>
          </cell>
          <cell r="BE15">
            <v>0</v>
          </cell>
          <cell r="BJ15">
            <v>0</v>
          </cell>
          <cell r="BO15">
            <v>0</v>
          </cell>
          <cell r="BT15">
            <v>3941640</v>
          </cell>
          <cell r="BY15">
            <v>7476976</v>
          </cell>
          <cell r="CD15">
            <v>195061</v>
          </cell>
          <cell r="CI15">
            <v>0</v>
          </cell>
          <cell r="CN15">
            <v>956108</v>
          </cell>
          <cell r="CS15">
            <v>380371</v>
          </cell>
          <cell r="CX15">
            <v>83879</v>
          </cell>
          <cell r="DC15">
            <v>27624</v>
          </cell>
          <cell r="DH15">
            <v>481602</v>
          </cell>
          <cell r="DM15">
            <v>1204105</v>
          </cell>
          <cell r="DR15">
            <v>342784</v>
          </cell>
          <cell r="DW15">
            <v>0</v>
          </cell>
          <cell r="EB15">
            <v>772365</v>
          </cell>
          <cell r="EG15">
            <v>3033077</v>
          </cell>
          <cell r="EL15">
            <v>195061</v>
          </cell>
        </row>
        <row r="19">
          <cell r="G19">
            <v>19015000</v>
          </cell>
          <cell r="L19">
            <v>3357671</v>
          </cell>
          <cell r="Q19">
            <v>4348042</v>
          </cell>
          <cell r="V19">
            <v>0</v>
          </cell>
          <cell r="AA19">
            <v>0</v>
          </cell>
          <cell r="AF19">
            <v>0</v>
          </cell>
          <cell r="AK19">
            <v>0</v>
          </cell>
          <cell r="AP19">
            <v>0</v>
          </cell>
          <cell r="AU19">
            <v>0</v>
          </cell>
          <cell r="AZ19">
            <v>0</v>
          </cell>
          <cell r="BE19">
            <v>0</v>
          </cell>
          <cell r="BJ19">
            <v>0</v>
          </cell>
          <cell r="BO19">
            <v>0</v>
          </cell>
          <cell r="BT19">
            <v>7705713</v>
          </cell>
          <cell r="BY19">
            <v>47829626</v>
          </cell>
          <cell r="CD19">
            <v>5645039</v>
          </cell>
          <cell r="CI19">
            <v>4477496</v>
          </cell>
          <cell r="CN19">
            <v>3697051</v>
          </cell>
          <cell r="CS19">
            <v>4028774</v>
          </cell>
          <cell r="CX19">
            <v>4063950</v>
          </cell>
          <cell r="DC19">
            <v>3732222</v>
          </cell>
          <cell r="DH19">
            <v>5478270</v>
          </cell>
          <cell r="DM19">
            <v>3339881</v>
          </cell>
          <cell r="DR19">
            <v>4186870</v>
          </cell>
          <cell r="DW19">
            <v>2875651</v>
          </cell>
          <cell r="EB19">
            <v>3208682</v>
          </cell>
          <cell r="EG19">
            <v>3095740</v>
          </cell>
          <cell r="EL19">
            <v>10122535</v>
          </cell>
        </row>
        <row r="23">
          <cell r="G23">
            <v>3500000</v>
          </cell>
        </row>
        <row r="183">
          <cell r="G183">
            <v>0</v>
          </cell>
          <cell r="L183">
            <v>337249</v>
          </cell>
          <cell r="Q183">
            <v>605312</v>
          </cell>
          <cell r="V183">
            <v>0</v>
          </cell>
          <cell r="AA183">
            <v>0</v>
          </cell>
          <cell r="AF183">
            <v>0</v>
          </cell>
          <cell r="AK183">
            <v>0</v>
          </cell>
          <cell r="AP183">
            <v>0</v>
          </cell>
          <cell r="AU183">
            <v>0</v>
          </cell>
          <cell r="AZ183">
            <v>0</v>
          </cell>
          <cell r="BE183">
            <v>0</v>
          </cell>
          <cell r="BJ183">
            <v>0</v>
          </cell>
          <cell r="BO183">
            <v>0</v>
          </cell>
          <cell r="BT183">
            <v>942561</v>
          </cell>
          <cell r="BY183">
            <v>5585924</v>
          </cell>
          <cell r="CD183">
            <v>1360296</v>
          </cell>
          <cell r="CI183">
            <v>515486</v>
          </cell>
          <cell r="CN183">
            <v>670006</v>
          </cell>
          <cell r="CS183">
            <v>271993</v>
          </cell>
          <cell r="CX183">
            <v>350772</v>
          </cell>
          <cell r="DC183">
            <v>77228</v>
          </cell>
          <cell r="DH183">
            <v>682857</v>
          </cell>
          <cell r="DM183">
            <v>605254</v>
          </cell>
          <cell r="DR183">
            <v>375351</v>
          </cell>
          <cell r="DW183">
            <v>335778</v>
          </cell>
          <cell r="EB183">
            <v>274925</v>
          </cell>
          <cell r="EG183">
            <v>65978</v>
          </cell>
          <cell r="EL183">
            <v>1875782</v>
          </cell>
        </row>
      </sheetData>
      <sheetData sheetId="2">
        <row r="9">
          <cell r="G9" t="str">
            <v>Budget</v>
          </cell>
          <cell r="BY9" t="str">
            <v>Preliminary</v>
          </cell>
        </row>
        <row r="10">
          <cell r="BY10" t="str">
            <v>outcome</v>
          </cell>
        </row>
        <row r="13">
          <cell r="G13">
            <v>81292000</v>
          </cell>
          <cell r="L13">
            <v>513949</v>
          </cell>
          <cell r="Q13">
            <v>384648</v>
          </cell>
          <cell r="V13">
            <v>0</v>
          </cell>
          <cell r="AA13">
            <v>0</v>
          </cell>
          <cell r="AF13">
            <v>0</v>
          </cell>
          <cell r="AK13">
            <v>0</v>
          </cell>
          <cell r="AP13">
            <v>0</v>
          </cell>
          <cell r="AU13">
            <v>0</v>
          </cell>
          <cell r="AZ13">
            <v>0</v>
          </cell>
          <cell r="BE13">
            <v>0</v>
          </cell>
          <cell r="BJ13">
            <v>0</v>
          </cell>
          <cell r="BO13">
            <v>0</v>
          </cell>
          <cell r="BT13">
            <v>898597</v>
          </cell>
          <cell r="BY13">
            <v>61373397</v>
          </cell>
          <cell r="CD13">
            <v>168655</v>
          </cell>
          <cell r="CI13">
            <v>364413</v>
          </cell>
          <cell r="CN13">
            <v>197910</v>
          </cell>
          <cell r="CS13">
            <v>286915</v>
          </cell>
          <cell r="CX13">
            <v>263897</v>
          </cell>
          <cell r="DC13">
            <v>151237</v>
          </cell>
          <cell r="DH13">
            <v>467133</v>
          </cell>
          <cell r="DM13">
            <v>387424</v>
          </cell>
          <cell r="DR13">
            <v>493196</v>
          </cell>
          <cell r="DW13">
            <v>57929886</v>
          </cell>
          <cell r="EB13">
            <v>409969</v>
          </cell>
          <cell r="EG13">
            <v>252762</v>
          </cell>
          <cell r="EL13">
            <v>533068</v>
          </cell>
        </row>
        <row r="14">
          <cell r="G14">
            <v>0</v>
          </cell>
          <cell r="L14">
            <v>3035000</v>
          </cell>
          <cell r="Q14">
            <v>3410000</v>
          </cell>
          <cell r="V14">
            <v>0</v>
          </cell>
          <cell r="AA14">
            <v>0</v>
          </cell>
          <cell r="AF14">
            <v>0</v>
          </cell>
          <cell r="AK14">
            <v>0</v>
          </cell>
          <cell r="AP14">
            <v>0</v>
          </cell>
          <cell r="AU14">
            <v>0</v>
          </cell>
          <cell r="AZ14">
            <v>0</v>
          </cell>
          <cell r="BE14">
            <v>0</v>
          </cell>
          <cell r="BJ14">
            <v>0</v>
          </cell>
          <cell r="BO14">
            <v>0</v>
          </cell>
          <cell r="BT14">
            <v>6445000</v>
          </cell>
          <cell r="BY14">
            <v>48025000</v>
          </cell>
          <cell r="CD14">
            <v>10180000</v>
          </cell>
          <cell r="CI14">
            <v>3175000</v>
          </cell>
          <cell r="CN14">
            <v>6985000</v>
          </cell>
          <cell r="CS14">
            <v>3165000</v>
          </cell>
          <cell r="CX14">
            <v>4370000</v>
          </cell>
          <cell r="DC14">
            <v>2270000</v>
          </cell>
          <cell r="DH14">
            <v>4260000</v>
          </cell>
          <cell r="DM14">
            <v>3475000</v>
          </cell>
          <cell r="DR14">
            <v>3320000</v>
          </cell>
          <cell r="DW14">
            <v>2325000</v>
          </cell>
          <cell r="EB14">
            <v>2615000</v>
          </cell>
          <cell r="EG14">
            <v>1885000</v>
          </cell>
          <cell r="EL14">
            <v>13355000</v>
          </cell>
        </row>
        <row r="15">
          <cell r="G15">
            <v>0</v>
          </cell>
          <cell r="L15">
            <v>827198</v>
          </cell>
          <cell r="Q15">
            <v>3068181</v>
          </cell>
          <cell r="V15">
            <v>0</v>
          </cell>
          <cell r="AA15">
            <v>0</v>
          </cell>
          <cell r="AF15">
            <v>0</v>
          </cell>
          <cell r="AK15">
            <v>0</v>
          </cell>
          <cell r="AP15">
            <v>0</v>
          </cell>
          <cell r="AU15">
            <v>0</v>
          </cell>
          <cell r="AZ15">
            <v>0</v>
          </cell>
          <cell r="BE15">
            <v>0</v>
          </cell>
          <cell r="BJ15">
            <v>0</v>
          </cell>
          <cell r="BO15">
            <v>0</v>
          </cell>
          <cell r="BT15">
            <v>3895379</v>
          </cell>
          <cell r="BY15">
            <v>7476976</v>
          </cell>
          <cell r="CD15">
            <v>195061</v>
          </cell>
          <cell r="CI15">
            <v>0</v>
          </cell>
          <cell r="CN15">
            <v>956108</v>
          </cell>
          <cell r="CS15">
            <v>380371</v>
          </cell>
          <cell r="CX15">
            <v>83879</v>
          </cell>
          <cell r="DC15">
            <v>27624</v>
          </cell>
          <cell r="DH15">
            <v>481602</v>
          </cell>
          <cell r="DM15">
            <v>1204105</v>
          </cell>
          <cell r="DR15">
            <v>342784</v>
          </cell>
          <cell r="DW15">
            <v>0</v>
          </cell>
          <cell r="EB15">
            <v>682120</v>
          </cell>
          <cell r="EG15">
            <v>3123322</v>
          </cell>
          <cell r="EL15">
            <v>195061</v>
          </cell>
        </row>
        <row r="16">
          <cell r="G16">
            <v>0</v>
          </cell>
          <cell r="L16">
            <v>0</v>
          </cell>
          <cell r="Q16">
            <v>0</v>
          </cell>
          <cell r="V16">
            <v>0</v>
          </cell>
          <cell r="AA16">
            <v>0</v>
          </cell>
          <cell r="AF16">
            <v>0</v>
          </cell>
          <cell r="AK16">
            <v>0</v>
          </cell>
          <cell r="AP16">
            <v>0</v>
          </cell>
          <cell r="AU16">
            <v>0</v>
          </cell>
          <cell r="AZ16">
            <v>0</v>
          </cell>
          <cell r="BE16">
            <v>0</v>
          </cell>
          <cell r="BJ16">
            <v>0</v>
          </cell>
          <cell r="BO16">
            <v>0</v>
          </cell>
          <cell r="BT16">
            <v>0</v>
          </cell>
          <cell r="CD16">
            <v>0</v>
          </cell>
          <cell r="CI16">
            <v>0</v>
          </cell>
          <cell r="CN16">
            <v>0</v>
          </cell>
          <cell r="CS16">
            <v>0</v>
          </cell>
          <cell r="CX16">
            <v>0</v>
          </cell>
          <cell r="DC16">
            <v>0</v>
          </cell>
          <cell r="DH16">
            <v>0</v>
          </cell>
          <cell r="DM16">
            <v>0</v>
          </cell>
          <cell r="DR16">
            <v>0</v>
          </cell>
          <cell r="DW16">
            <v>0</v>
          </cell>
          <cell r="EB16">
            <v>0</v>
          </cell>
          <cell r="EG16">
            <v>0</v>
          </cell>
          <cell r="EL16">
            <v>0</v>
          </cell>
        </row>
        <row r="99">
          <cell r="L99">
            <v>0</v>
          </cell>
          <cell r="Q99">
            <v>0</v>
          </cell>
          <cell r="V99">
            <v>0</v>
          </cell>
          <cell r="AA99">
            <v>0</v>
          </cell>
          <cell r="AF99">
            <v>0</v>
          </cell>
          <cell r="AK99">
            <v>0</v>
          </cell>
          <cell r="AP99">
            <v>0</v>
          </cell>
          <cell r="AU99">
            <v>0</v>
          </cell>
          <cell r="AZ99">
            <v>0</v>
          </cell>
          <cell r="BE99">
            <v>0</v>
          </cell>
          <cell r="BJ99">
            <v>0</v>
          </cell>
          <cell r="BO99">
            <v>0</v>
          </cell>
          <cell r="BT99">
            <v>0</v>
          </cell>
          <cell r="BY99">
            <v>0</v>
          </cell>
          <cell r="CD99">
            <v>0</v>
          </cell>
          <cell r="CI99">
            <v>0</v>
          </cell>
          <cell r="CN99">
            <v>0</v>
          </cell>
          <cell r="CS99">
            <v>0</v>
          </cell>
          <cell r="CX99">
            <v>0</v>
          </cell>
          <cell r="DC99">
            <v>0</v>
          </cell>
          <cell r="DH99">
            <v>0</v>
          </cell>
          <cell r="DM99">
            <v>0</v>
          </cell>
          <cell r="DR99">
            <v>0</v>
          </cell>
          <cell r="DW99">
            <v>0</v>
          </cell>
          <cell r="EB99">
            <v>0</v>
          </cell>
        </row>
        <row r="192">
          <cell r="G192">
            <v>0</v>
          </cell>
          <cell r="L192">
            <v>0</v>
          </cell>
          <cell r="Q192">
            <v>0</v>
          </cell>
          <cell r="V192">
            <v>0</v>
          </cell>
          <cell r="AA192">
            <v>0</v>
          </cell>
          <cell r="AF192">
            <v>0</v>
          </cell>
          <cell r="AK192">
            <v>0</v>
          </cell>
          <cell r="AP192">
            <v>0</v>
          </cell>
          <cell r="AU192">
            <v>0</v>
          </cell>
          <cell r="AZ192">
            <v>0</v>
          </cell>
          <cell r="BE192">
            <v>0</v>
          </cell>
          <cell r="BJ192">
            <v>0</v>
          </cell>
          <cell r="BO192">
            <v>0</v>
          </cell>
          <cell r="BT192">
            <v>0</v>
          </cell>
          <cell r="CD192">
            <v>0</v>
          </cell>
          <cell r="CI192">
            <v>0</v>
          </cell>
          <cell r="CN192">
            <v>0</v>
          </cell>
          <cell r="CS192">
            <v>0</v>
          </cell>
          <cell r="CX192">
            <v>0</v>
          </cell>
          <cell r="DC192">
            <v>0</v>
          </cell>
          <cell r="DH192">
            <v>0</v>
          </cell>
          <cell r="DM192">
            <v>0</v>
          </cell>
          <cell r="DR192">
            <v>0</v>
          </cell>
          <cell r="DW192">
            <v>0</v>
          </cell>
          <cell r="EB192">
            <v>0</v>
          </cell>
          <cell r="EG192">
            <v>0</v>
          </cell>
          <cell r="EL192">
            <v>0</v>
          </cell>
        </row>
        <row r="278">
          <cell r="BV278">
            <v>0</v>
          </cell>
        </row>
      </sheetData>
      <sheetData sheetId="3">
        <row r="9">
          <cell r="G9" t="str">
            <v>Budget</v>
          </cell>
          <cell r="BY9" t="str">
            <v>Preliminary</v>
          </cell>
        </row>
        <row r="13">
          <cell r="BY13">
            <v>31315515</v>
          </cell>
        </row>
        <row r="17">
          <cell r="G17">
            <v>47880000</v>
          </cell>
          <cell r="L17">
            <v>46626420</v>
          </cell>
          <cell r="Q17">
            <v>0</v>
          </cell>
          <cell r="V17">
            <v>0</v>
          </cell>
          <cell r="AA17">
            <v>0</v>
          </cell>
          <cell r="AF17">
            <v>0</v>
          </cell>
          <cell r="AK17">
            <v>0</v>
          </cell>
          <cell r="AP17">
            <v>0</v>
          </cell>
          <cell r="AU17">
            <v>0</v>
          </cell>
          <cell r="AZ17">
            <v>0</v>
          </cell>
          <cell r="BE17">
            <v>0</v>
          </cell>
          <cell r="BJ17">
            <v>0</v>
          </cell>
          <cell r="BO17">
            <v>0</v>
          </cell>
          <cell r="BT17">
            <v>46626420</v>
          </cell>
          <cell r="CD17">
            <v>0</v>
          </cell>
          <cell r="CI17">
            <v>0</v>
          </cell>
          <cell r="CN17">
            <v>14088400</v>
          </cell>
          <cell r="CS17">
            <v>0</v>
          </cell>
          <cell r="CX17">
            <v>0</v>
          </cell>
          <cell r="DC17">
            <v>0</v>
          </cell>
          <cell r="DH17">
            <v>0</v>
          </cell>
          <cell r="DM17">
            <v>6098240</v>
          </cell>
          <cell r="DR17">
            <v>0</v>
          </cell>
          <cell r="DW17">
            <v>0</v>
          </cell>
          <cell r="EB17">
            <v>0</v>
          </cell>
          <cell r="EG17">
            <v>11128875</v>
          </cell>
          <cell r="EL17">
            <v>0</v>
          </cell>
        </row>
        <row r="19">
          <cell r="G19">
            <v>0</v>
          </cell>
          <cell r="L19">
            <v>0</v>
          </cell>
          <cell r="Q19">
            <v>0</v>
          </cell>
          <cell r="V19">
            <v>0</v>
          </cell>
          <cell r="AA19">
            <v>0</v>
          </cell>
          <cell r="AF19">
            <v>0</v>
          </cell>
          <cell r="AK19">
            <v>0</v>
          </cell>
          <cell r="AP19">
            <v>0</v>
          </cell>
          <cell r="AU19">
            <v>0</v>
          </cell>
          <cell r="AZ19">
            <v>0</v>
          </cell>
          <cell r="BE19">
            <v>0</v>
          </cell>
          <cell r="BJ19">
            <v>0</v>
          </cell>
          <cell r="BO19">
            <v>0</v>
          </cell>
          <cell r="BT19">
            <v>0</v>
          </cell>
          <cell r="BY19">
            <v>0</v>
          </cell>
          <cell r="CD19">
            <v>0</v>
          </cell>
          <cell r="CI19">
            <v>0</v>
          </cell>
          <cell r="CN19">
            <v>0</v>
          </cell>
          <cell r="CS19">
            <v>0</v>
          </cell>
          <cell r="CX19">
            <v>0</v>
          </cell>
          <cell r="DC19">
            <v>0</v>
          </cell>
          <cell r="DH19">
            <v>0</v>
          </cell>
          <cell r="DM19">
            <v>0</v>
          </cell>
          <cell r="DR19">
            <v>0</v>
          </cell>
          <cell r="DW19">
            <v>0</v>
          </cell>
          <cell r="EB19">
            <v>0</v>
          </cell>
          <cell r="EG19">
            <v>0</v>
          </cell>
          <cell r="EL19">
            <v>0</v>
          </cell>
        </row>
        <row r="62">
          <cell r="G62">
            <v>0</v>
          </cell>
          <cell r="L62">
            <v>0</v>
          </cell>
          <cell r="Q62">
            <v>0</v>
          </cell>
          <cell r="V62">
            <v>0</v>
          </cell>
          <cell r="AA62">
            <v>0</v>
          </cell>
          <cell r="AF62">
            <v>0</v>
          </cell>
          <cell r="AK62">
            <v>0</v>
          </cell>
          <cell r="AP62">
            <v>0</v>
          </cell>
          <cell r="AU62">
            <v>0</v>
          </cell>
          <cell r="AZ62">
            <v>0</v>
          </cell>
          <cell r="BE62">
            <v>0</v>
          </cell>
          <cell r="BJ62">
            <v>0</v>
          </cell>
          <cell r="BO62">
            <v>0</v>
          </cell>
          <cell r="BT62">
            <v>0</v>
          </cell>
          <cell r="CD62">
            <v>0</v>
          </cell>
          <cell r="CI62">
            <v>0</v>
          </cell>
          <cell r="CN62">
            <v>0</v>
          </cell>
          <cell r="CS62">
            <v>0</v>
          </cell>
          <cell r="CX62">
            <v>0</v>
          </cell>
          <cell r="DC62">
            <v>0</v>
          </cell>
          <cell r="DH62">
            <v>0</v>
          </cell>
          <cell r="DM62">
            <v>0</v>
          </cell>
          <cell r="DR62">
            <v>0</v>
          </cell>
          <cell r="DW62">
            <v>0</v>
          </cell>
          <cell r="EB62">
            <v>0</v>
          </cell>
          <cell r="EG62">
            <v>0</v>
          </cell>
          <cell r="EL62">
            <v>0</v>
          </cell>
        </row>
        <row r="63">
          <cell r="BY63">
            <v>0</v>
          </cell>
        </row>
        <row r="64">
          <cell r="G64">
            <v>0</v>
          </cell>
          <cell r="L64">
            <v>0</v>
          </cell>
          <cell r="Q64">
            <v>0</v>
          </cell>
          <cell r="V64">
            <v>0</v>
          </cell>
          <cell r="AA64">
            <v>0</v>
          </cell>
          <cell r="AF64">
            <v>0</v>
          </cell>
          <cell r="AK64">
            <v>0</v>
          </cell>
          <cell r="AP64">
            <v>0</v>
          </cell>
          <cell r="AU64">
            <v>0</v>
          </cell>
          <cell r="AZ64">
            <v>0</v>
          </cell>
          <cell r="BE64">
            <v>0</v>
          </cell>
          <cell r="BJ64">
            <v>0</v>
          </cell>
          <cell r="BO64">
            <v>0</v>
          </cell>
          <cell r="BT64">
            <v>0</v>
          </cell>
          <cell r="CD64">
            <v>0</v>
          </cell>
          <cell r="CI64">
            <v>0</v>
          </cell>
          <cell r="CN64">
            <v>0</v>
          </cell>
          <cell r="CS64">
            <v>0</v>
          </cell>
          <cell r="CX64">
            <v>0</v>
          </cell>
          <cell r="DC64">
            <v>0</v>
          </cell>
          <cell r="DH64">
            <v>0</v>
          </cell>
          <cell r="DM64">
            <v>0</v>
          </cell>
          <cell r="DR64">
            <v>0</v>
          </cell>
          <cell r="DW64">
            <v>0</v>
          </cell>
          <cell r="EB64">
            <v>0</v>
          </cell>
          <cell r="EG64">
            <v>0</v>
          </cell>
          <cell r="EL64">
            <v>0</v>
          </cell>
        </row>
        <row r="72">
          <cell r="L72">
            <v>0</v>
          </cell>
          <cell r="Q72">
            <v>0</v>
          </cell>
          <cell r="V72">
            <v>0</v>
          </cell>
          <cell r="AA72">
            <v>0</v>
          </cell>
          <cell r="AF72">
            <v>0</v>
          </cell>
          <cell r="AK72">
            <v>0</v>
          </cell>
          <cell r="AP72">
            <v>0</v>
          </cell>
          <cell r="AU72">
            <v>0</v>
          </cell>
          <cell r="AZ72">
            <v>0</v>
          </cell>
          <cell r="BE72">
            <v>0</v>
          </cell>
          <cell r="BJ72">
            <v>0</v>
          </cell>
          <cell r="BO72">
            <v>0</v>
          </cell>
          <cell r="BT72">
            <v>0</v>
          </cell>
          <cell r="CD72">
            <v>0</v>
          </cell>
          <cell r="CI72">
            <v>0</v>
          </cell>
          <cell r="CN72">
            <v>0</v>
          </cell>
          <cell r="CS72">
            <v>0</v>
          </cell>
          <cell r="CX72">
            <v>0</v>
          </cell>
          <cell r="DC72">
            <v>0</v>
          </cell>
          <cell r="DH72">
            <v>0</v>
          </cell>
          <cell r="DM72">
            <v>0</v>
          </cell>
          <cell r="DR72">
            <v>0</v>
          </cell>
          <cell r="DW72">
            <v>0</v>
          </cell>
          <cell r="EB72">
            <v>0</v>
          </cell>
          <cell r="EG72">
            <v>0</v>
          </cell>
          <cell r="EL72">
            <v>0</v>
          </cell>
        </row>
        <row r="74">
          <cell r="L74">
            <v>0</v>
          </cell>
          <cell r="Q74">
            <v>0</v>
          </cell>
          <cell r="V74">
            <v>0</v>
          </cell>
          <cell r="AA74">
            <v>0</v>
          </cell>
          <cell r="AF74">
            <v>0</v>
          </cell>
          <cell r="AK74">
            <v>0</v>
          </cell>
          <cell r="AP74">
            <v>0</v>
          </cell>
          <cell r="AU74">
            <v>0</v>
          </cell>
          <cell r="AZ74">
            <v>0</v>
          </cell>
          <cell r="BE74">
            <v>0</v>
          </cell>
          <cell r="BJ74">
            <v>0</v>
          </cell>
          <cell r="BO74">
            <v>0</v>
          </cell>
          <cell r="BT74">
            <v>0</v>
          </cell>
          <cell r="CD74">
            <v>0</v>
          </cell>
          <cell r="CI74">
            <v>0</v>
          </cell>
          <cell r="CN74">
            <v>0</v>
          </cell>
          <cell r="CS74">
            <v>0</v>
          </cell>
          <cell r="CX74">
            <v>0</v>
          </cell>
          <cell r="DC74">
            <v>0</v>
          </cell>
          <cell r="DH74">
            <v>0</v>
          </cell>
          <cell r="DM74">
            <v>0</v>
          </cell>
          <cell r="DR74">
            <v>0</v>
          </cell>
          <cell r="DW74">
            <v>0</v>
          </cell>
          <cell r="EB74">
            <v>0</v>
          </cell>
          <cell r="EG74">
            <v>0</v>
          </cell>
          <cell r="EL74">
            <v>0</v>
          </cell>
        </row>
        <row r="108">
          <cell r="G108">
            <v>7115000</v>
          </cell>
          <cell r="L108">
            <v>0</v>
          </cell>
          <cell r="Q108">
            <v>7115000</v>
          </cell>
          <cell r="V108">
            <v>0</v>
          </cell>
          <cell r="AA108">
            <v>0</v>
          </cell>
          <cell r="AF108">
            <v>0</v>
          </cell>
          <cell r="AK108">
            <v>0</v>
          </cell>
          <cell r="AP108">
            <v>0</v>
          </cell>
          <cell r="AU108">
            <v>0</v>
          </cell>
          <cell r="AZ108">
            <v>0</v>
          </cell>
          <cell r="BE108">
            <v>0</v>
          </cell>
          <cell r="BJ108">
            <v>0</v>
          </cell>
          <cell r="BO108">
            <v>0</v>
          </cell>
          <cell r="BT108">
            <v>7115000</v>
          </cell>
          <cell r="BY108">
            <v>1995428</v>
          </cell>
          <cell r="CD108">
            <v>0</v>
          </cell>
          <cell r="CI108">
            <v>1940</v>
          </cell>
          <cell r="CN108">
            <v>0</v>
          </cell>
          <cell r="CS108">
            <v>0</v>
          </cell>
          <cell r="CX108">
            <v>0</v>
          </cell>
          <cell r="DC108">
            <v>1993488</v>
          </cell>
          <cell r="DH108">
            <v>0</v>
          </cell>
          <cell r="DM108">
            <v>0</v>
          </cell>
          <cell r="DR108">
            <v>0</v>
          </cell>
          <cell r="DW108">
            <v>0</v>
          </cell>
          <cell r="EB108">
            <v>0</v>
          </cell>
          <cell r="EG108">
            <v>0</v>
          </cell>
          <cell r="EL108">
            <v>1940</v>
          </cell>
        </row>
        <row r="109">
          <cell r="G109">
            <v>8845000</v>
          </cell>
          <cell r="L109">
            <v>0</v>
          </cell>
          <cell r="Q109">
            <v>8646600</v>
          </cell>
          <cell r="V109">
            <v>0</v>
          </cell>
          <cell r="AA109">
            <v>0</v>
          </cell>
          <cell r="AF109">
            <v>0</v>
          </cell>
          <cell r="AK109">
            <v>0</v>
          </cell>
          <cell r="AP109">
            <v>0</v>
          </cell>
          <cell r="AU109">
            <v>0</v>
          </cell>
          <cell r="AZ109">
            <v>0</v>
          </cell>
          <cell r="BE109">
            <v>0</v>
          </cell>
          <cell r="BJ109">
            <v>0</v>
          </cell>
          <cell r="BO109">
            <v>0</v>
          </cell>
          <cell r="BT109">
            <v>8646600</v>
          </cell>
          <cell r="BY109">
            <v>1923406</v>
          </cell>
          <cell r="CD109">
            <v>0</v>
          </cell>
          <cell r="CI109">
            <v>4114</v>
          </cell>
          <cell r="CN109">
            <v>0</v>
          </cell>
          <cell r="CS109">
            <v>0</v>
          </cell>
          <cell r="CX109">
            <v>0</v>
          </cell>
          <cell r="DC109">
            <v>1919292</v>
          </cell>
          <cell r="DH109">
            <v>0</v>
          </cell>
          <cell r="DM109">
            <v>0</v>
          </cell>
          <cell r="DR109">
            <v>0</v>
          </cell>
          <cell r="DW109">
            <v>0</v>
          </cell>
          <cell r="EB109">
            <v>0</v>
          </cell>
          <cell r="EG109">
            <v>0</v>
          </cell>
          <cell r="EL109">
            <v>4114</v>
          </cell>
        </row>
        <row r="156">
          <cell r="G156">
            <v>0</v>
          </cell>
          <cell r="L156">
            <v>0</v>
          </cell>
          <cell r="Q156">
            <v>0</v>
          </cell>
          <cell r="V156">
            <v>0</v>
          </cell>
          <cell r="AA156">
            <v>0</v>
          </cell>
          <cell r="AF156">
            <v>0</v>
          </cell>
          <cell r="AK156">
            <v>0</v>
          </cell>
          <cell r="AP156">
            <v>0</v>
          </cell>
          <cell r="AU156">
            <v>0</v>
          </cell>
          <cell r="AZ156">
            <v>0</v>
          </cell>
          <cell r="BE156">
            <v>0</v>
          </cell>
          <cell r="BJ156">
            <v>0</v>
          </cell>
          <cell r="BO156">
            <v>0</v>
          </cell>
          <cell r="BT156">
            <v>0</v>
          </cell>
          <cell r="BY156">
            <v>0</v>
          </cell>
          <cell r="CD156">
            <v>0</v>
          </cell>
          <cell r="CI156">
            <v>0</v>
          </cell>
          <cell r="CN156">
            <v>0</v>
          </cell>
          <cell r="CS156">
            <v>0</v>
          </cell>
          <cell r="CX156">
            <v>0</v>
          </cell>
          <cell r="DC156">
            <v>0</v>
          </cell>
          <cell r="DH156">
            <v>0</v>
          </cell>
          <cell r="DM156">
            <v>0</v>
          </cell>
          <cell r="DR156">
            <v>0</v>
          </cell>
          <cell r="DW156">
            <v>0</v>
          </cell>
          <cell r="EB156">
            <v>0</v>
          </cell>
          <cell r="EG156">
            <v>0</v>
          </cell>
          <cell r="EL156">
            <v>0</v>
          </cell>
        </row>
        <row r="157">
          <cell r="G157">
            <v>0</v>
          </cell>
          <cell r="L157">
            <v>0</v>
          </cell>
          <cell r="Q157">
            <v>0</v>
          </cell>
          <cell r="V157">
            <v>0</v>
          </cell>
          <cell r="AA157">
            <v>0</v>
          </cell>
          <cell r="AF157">
            <v>0</v>
          </cell>
          <cell r="AK157">
            <v>0</v>
          </cell>
          <cell r="AP157">
            <v>0</v>
          </cell>
          <cell r="AU157">
            <v>0</v>
          </cell>
          <cell r="AZ157">
            <v>0</v>
          </cell>
          <cell r="BE157">
            <v>0</v>
          </cell>
          <cell r="BJ157">
            <v>0</v>
          </cell>
          <cell r="BO157">
            <v>0</v>
          </cell>
          <cell r="BT157">
            <v>0</v>
          </cell>
          <cell r="BY157">
            <v>0</v>
          </cell>
          <cell r="CD157">
            <v>0</v>
          </cell>
          <cell r="CI157">
            <v>0</v>
          </cell>
          <cell r="CN157">
            <v>0</v>
          </cell>
          <cell r="CS157">
            <v>0</v>
          </cell>
          <cell r="CX157">
            <v>0</v>
          </cell>
          <cell r="DC157">
            <v>0</v>
          </cell>
          <cell r="DH157">
            <v>0</v>
          </cell>
          <cell r="DM157">
            <v>0</v>
          </cell>
          <cell r="DR157">
            <v>0</v>
          </cell>
          <cell r="DW157">
            <v>0</v>
          </cell>
          <cell r="EB157">
            <v>0</v>
          </cell>
          <cell r="EG157">
            <v>0</v>
          </cell>
          <cell r="EL157">
            <v>0</v>
          </cell>
        </row>
        <row r="168">
          <cell r="L168">
            <v>0</v>
          </cell>
          <cell r="Q168">
            <v>0</v>
          </cell>
          <cell r="V168">
            <v>0</v>
          </cell>
          <cell r="AA168">
            <v>0</v>
          </cell>
          <cell r="AF168">
            <v>0</v>
          </cell>
          <cell r="AK168">
            <v>0</v>
          </cell>
          <cell r="AP168">
            <v>0</v>
          </cell>
          <cell r="AU168">
            <v>0</v>
          </cell>
          <cell r="AZ168">
            <v>0</v>
          </cell>
          <cell r="BE168">
            <v>0</v>
          </cell>
          <cell r="BJ168">
            <v>0</v>
          </cell>
          <cell r="BO168">
            <v>0</v>
          </cell>
          <cell r="BT168">
            <v>0</v>
          </cell>
          <cell r="CD168">
            <v>0</v>
          </cell>
          <cell r="CI168">
            <v>0</v>
          </cell>
          <cell r="CN168">
            <v>0</v>
          </cell>
          <cell r="CS168">
            <v>0</v>
          </cell>
          <cell r="CX168">
            <v>0</v>
          </cell>
          <cell r="DC168">
            <v>0</v>
          </cell>
          <cell r="DH168">
            <v>0</v>
          </cell>
          <cell r="DM168">
            <v>0</v>
          </cell>
          <cell r="DR168">
            <v>0</v>
          </cell>
          <cell r="DW168">
            <v>0</v>
          </cell>
          <cell r="EB168">
            <v>0</v>
          </cell>
          <cell r="EG168">
            <v>0</v>
          </cell>
          <cell r="EL168">
            <v>0</v>
          </cell>
        </row>
        <row r="169">
          <cell r="L169">
            <v>0</v>
          </cell>
          <cell r="Q169">
            <v>0</v>
          </cell>
          <cell r="V169">
            <v>0</v>
          </cell>
          <cell r="AA169">
            <v>0</v>
          </cell>
          <cell r="AF169">
            <v>0</v>
          </cell>
          <cell r="AK169">
            <v>0</v>
          </cell>
          <cell r="AP169">
            <v>0</v>
          </cell>
          <cell r="AU169">
            <v>0</v>
          </cell>
          <cell r="AZ169">
            <v>0</v>
          </cell>
          <cell r="BE169">
            <v>0</v>
          </cell>
          <cell r="BJ169">
            <v>0</v>
          </cell>
          <cell r="BO169">
            <v>0</v>
          </cell>
          <cell r="BT169">
            <v>0</v>
          </cell>
          <cell r="CD169">
            <v>0</v>
          </cell>
          <cell r="CI169">
            <v>0</v>
          </cell>
          <cell r="CN169">
            <v>0</v>
          </cell>
          <cell r="CS169">
            <v>0</v>
          </cell>
          <cell r="CX169">
            <v>0</v>
          </cell>
          <cell r="DC169">
            <v>0</v>
          </cell>
          <cell r="DH169">
            <v>0</v>
          </cell>
          <cell r="DM169">
            <v>0</v>
          </cell>
          <cell r="DR169">
            <v>0</v>
          </cell>
          <cell r="DW169">
            <v>0</v>
          </cell>
          <cell r="EB169">
            <v>0</v>
          </cell>
          <cell r="EG169">
            <v>0</v>
          </cell>
          <cell r="EL169">
            <v>0</v>
          </cell>
        </row>
        <row r="227">
          <cell r="BV227">
            <v>0</v>
          </cell>
        </row>
        <row r="228">
          <cell r="BV228">
            <v>0</v>
          </cell>
        </row>
        <row r="239">
          <cell r="BV239">
            <v>0</v>
          </cell>
        </row>
        <row r="240">
          <cell r="BV240">
            <v>0</v>
          </cell>
        </row>
      </sheetData>
      <sheetData sheetId="4">
        <row r="12">
          <cell r="H12">
            <v>99611000</v>
          </cell>
          <cell r="M12">
            <v>-23712019</v>
          </cell>
          <cell r="R12">
            <v>9974227</v>
          </cell>
          <cell r="W12">
            <v>287722671</v>
          </cell>
          <cell r="AB12">
            <v>0</v>
          </cell>
          <cell r="AG12">
            <v>0</v>
          </cell>
          <cell r="AL12">
            <v>0</v>
          </cell>
          <cell r="AQ12">
            <v>0</v>
          </cell>
          <cell r="AV12">
            <v>0</v>
          </cell>
          <cell r="BA12">
            <v>0</v>
          </cell>
          <cell r="BF12">
            <v>0</v>
          </cell>
          <cell r="BK12">
            <v>0</v>
          </cell>
          <cell r="BP12">
            <v>0</v>
          </cell>
          <cell r="BU12">
            <v>-13737792</v>
          </cell>
          <cell r="BZ12">
            <v>63618801</v>
          </cell>
          <cell r="CE12">
            <v>46082220</v>
          </cell>
          <cell r="CJ12">
            <v>-13324945</v>
          </cell>
          <cell r="CO12">
            <v>-108017275</v>
          </cell>
          <cell r="CT12">
            <v>112130563</v>
          </cell>
          <cell r="CY12">
            <v>19378870</v>
          </cell>
          <cell r="DD12">
            <v>-9089134</v>
          </cell>
          <cell r="DI12">
            <v>8656413</v>
          </cell>
          <cell r="DN12">
            <v>-11758617</v>
          </cell>
          <cell r="DS12">
            <v>-63824067</v>
          </cell>
          <cell r="DX12">
            <v>109696169</v>
          </cell>
          <cell r="EC12">
            <v>-26342016</v>
          </cell>
          <cell r="EH12">
            <v>30620</v>
          </cell>
          <cell r="EM12">
            <v>32757275</v>
          </cell>
        </row>
        <row r="18">
          <cell r="R18">
            <v>172981345</v>
          </cell>
          <cell r="CJ18">
            <v>136607709</v>
          </cell>
        </row>
        <row r="19">
          <cell r="R19">
            <v>114741326</v>
          </cell>
          <cell r="CJ19">
            <v>168238696</v>
          </cell>
        </row>
        <row r="23">
          <cell r="H23">
            <v>0</v>
          </cell>
          <cell r="M23">
            <v>32499994</v>
          </cell>
          <cell r="R23">
            <v>1683425</v>
          </cell>
          <cell r="W23">
            <v>0</v>
          </cell>
          <cell r="AB23">
            <v>0</v>
          </cell>
          <cell r="AG23">
            <v>0</v>
          </cell>
          <cell r="AL23">
            <v>0</v>
          </cell>
          <cell r="AQ23">
            <v>0</v>
          </cell>
          <cell r="AV23">
            <v>0</v>
          </cell>
          <cell r="BA23">
            <v>0</v>
          </cell>
          <cell r="BF23">
            <v>0</v>
          </cell>
          <cell r="BK23">
            <v>0</v>
          </cell>
          <cell r="BP23">
            <v>0</v>
          </cell>
          <cell r="BU23">
            <v>34183419</v>
          </cell>
          <cell r="BZ23">
            <v>-17675966</v>
          </cell>
          <cell r="CE23">
            <v>-8786316</v>
          </cell>
          <cell r="CJ23">
            <v>10103585</v>
          </cell>
          <cell r="CO23">
            <v>-1521846</v>
          </cell>
          <cell r="CT23">
            <v>6074461</v>
          </cell>
          <cell r="CY23">
            <v>516138</v>
          </cell>
          <cell r="DD23">
            <v>-12799947</v>
          </cell>
          <cell r="DI23">
            <v>4934831</v>
          </cell>
          <cell r="DN23">
            <v>-5282423</v>
          </cell>
          <cell r="DS23">
            <v>2079416</v>
          </cell>
          <cell r="DX23">
            <v>-12244714</v>
          </cell>
          <cell r="EC23">
            <v>14186127</v>
          </cell>
          <cell r="EH23">
            <v>-14935278</v>
          </cell>
          <cell r="EM23">
            <v>1317269</v>
          </cell>
        </row>
        <row r="25">
          <cell r="H25">
            <v>0</v>
          </cell>
          <cell r="M25">
            <v>0</v>
          </cell>
          <cell r="R25">
            <v>0</v>
          </cell>
          <cell r="W25">
            <v>0</v>
          </cell>
          <cell r="AB25">
            <v>0</v>
          </cell>
          <cell r="AG25">
            <v>0</v>
          </cell>
          <cell r="AL25">
            <v>0</v>
          </cell>
          <cell r="AQ25">
            <v>0</v>
          </cell>
          <cell r="AV25">
            <v>0</v>
          </cell>
          <cell r="BA25">
            <v>0</v>
          </cell>
          <cell r="BF25">
            <v>0</v>
          </cell>
          <cell r="BK25">
            <v>0</v>
          </cell>
          <cell r="BP25">
            <v>0</v>
          </cell>
          <cell r="BU25">
            <v>0</v>
          </cell>
          <cell r="BZ25">
            <v>0</v>
          </cell>
          <cell r="CE25">
            <v>0</v>
          </cell>
          <cell r="CJ25">
            <v>0</v>
          </cell>
          <cell r="CO25">
            <v>0</v>
          </cell>
          <cell r="CT25">
            <v>0</v>
          </cell>
          <cell r="CY25">
            <v>0</v>
          </cell>
          <cell r="DD25">
            <v>0</v>
          </cell>
          <cell r="DI25">
            <v>0</v>
          </cell>
          <cell r="DN25">
            <v>0</v>
          </cell>
          <cell r="DS25">
            <v>0</v>
          </cell>
          <cell r="DX25">
            <v>0</v>
          </cell>
          <cell r="EC25">
            <v>0</v>
          </cell>
          <cell r="EH25">
            <v>0</v>
          </cell>
          <cell r="EM25">
            <v>0</v>
          </cell>
        </row>
        <row r="27">
          <cell r="H27">
            <v>6573839.3780002603</v>
          </cell>
          <cell r="M27">
            <v>1585476</v>
          </cell>
          <cell r="R27">
            <v>1883939</v>
          </cell>
          <cell r="W27">
            <v>0</v>
          </cell>
          <cell r="AB27">
            <v>0</v>
          </cell>
          <cell r="AG27">
            <v>0</v>
          </cell>
          <cell r="AL27">
            <v>0</v>
          </cell>
          <cell r="AQ27">
            <v>0</v>
          </cell>
          <cell r="AV27">
            <v>0</v>
          </cell>
          <cell r="BA27">
            <v>0</v>
          </cell>
          <cell r="BF27">
            <v>0</v>
          </cell>
          <cell r="BK27">
            <v>0</v>
          </cell>
          <cell r="BP27">
            <v>0</v>
          </cell>
          <cell r="BU27">
            <v>3469415</v>
          </cell>
          <cell r="CE27">
            <v>1088487</v>
          </cell>
          <cell r="CJ27">
            <v>1683039</v>
          </cell>
          <cell r="CO27">
            <v>239249</v>
          </cell>
          <cell r="CT27">
            <v>17656</v>
          </cell>
          <cell r="CY27">
            <v>1013935</v>
          </cell>
          <cell r="DD27">
            <v>1111697</v>
          </cell>
          <cell r="DI27">
            <v>530072</v>
          </cell>
          <cell r="DN27">
            <v>6511671</v>
          </cell>
          <cell r="DS27">
            <v>560492</v>
          </cell>
          <cell r="DX27">
            <v>2756088</v>
          </cell>
          <cell r="EC27">
            <v>8032775</v>
          </cell>
          <cell r="EH27">
            <v>1796444</v>
          </cell>
          <cell r="EM27">
            <v>2771526</v>
          </cell>
        </row>
        <row r="28">
          <cell r="BZ28">
            <v>25341605</v>
          </cell>
        </row>
        <row r="30">
          <cell r="H30">
            <v>0</v>
          </cell>
          <cell r="M30">
            <v>0</v>
          </cell>
          <cell r="R30">
            <v>0</v>
          </cell>
          <cell r="W30">
            <v>0</v>
          </cell>
          <cell r="AB30">
            <v>0</v>
          </cell>
          <cell r="AG30">
            <v>0</v>
          </cell>
          <cell r="AL30">
            <v>0</v>
          </cell>
          <cell r="AQ30">
            <v>0</v>
          </cell>
          <cell r="AV30">
            <v>0</v>
          </cell>
          <cell r="BA30">
            <v>0</v>
          </cell>
          <cell r="BF30">
            <v>0</v>
          </cell>
          <cell r="BK30">
            <v>0</v>
          </cell>
          <cell r="BP30">
            <v>0</v>
          </cell>
          <cell r="BU30">
            <v>0</v>
          </cell>
          <cell r="BZ30">
            <v>-915497</v>
          </cell>
          <cell r="CE30">
            <v>0</v>
          </cell>
          <cell r="CJ30">
            <v>0</v>
          </cell>
          <cell r="CO30">
            <v>-34139</v>
          </cell>
          <cell r="CT30">
            <v>0</v>
          </cell>
          <cell r="CY30">
            <v>0</v>
          </cell>
          <cell r="DD30">
            <v>-578417</v>
          </cell>
          <cell r="DI30">
            <v>0</v>
          </cell>
          <cell r="DN30">
            <v>-266903</v>
          </cell>
          <cell r="DS30">
            <v>0</v>
          </cell>
          <cell r="DX30">
            <v>0</v>
          </cell>
          <cell r="EC30">
            <v>-14320</v>
          </cell>
          <cell r="EH30">
            <v>-21718</v>
          </cell>
          <cell r="EM30">
            <v>0</v>
          </cell>
        </row>
        <row r="33">
          <cell r="H33">
            <v>0</v>
          </cell>
          <cell r="M33">
            <v>-32836320.771990001</v>
          </cell>
          <cell r="R33">
            <v>-5512617.4648199826</v>
          </cell>
          <cell r="W33">
            <v>0</v>
          </cell>
          <cell r="AB33">
            <v>0</v>
          </cell>
          <cell r="AG33">
            <v>0</v>
          </cell>
          <cell r="AL33">
            <v>0</v>
          </cell>
          <cell r="AQ33">
            <v>0</v>
          </cell>
          <cell r="AV33">
            <v>0</v>
          </cell>
          <cell r="BA33">
            <v>0</v>
          </cell>
          <cell r="BF33">
            <v>0</v>
          </cell>
          <cell r="BK33">
            <v>0</v>
          </cell>
          <cell r="BP33">
            <v>0</v>
          </cell>
          <cell r="BU33">
            <v>-38348938.236809984</v>
          </cell>
          <cell r="BZ33">
            <v>6935927.9633540809</v>
          </cell>
          <cell r="CE33">
            <v>5906544.219140023</v>
          </cell>
          <cell r="CJ33">
            <v>-12483950.991829976</v>
          </cell>
          <cell r="CO33">
            <v>3209022.3661100268</v>
          </cell>
          <cell r="CT33">
            <v>-6553094.9010600448</v>
          </cell>
          <cell r="CY33">
            <v>-2782867.0139960051</v>
          </cell>
          <cell r="DD33">
            <v>8997817.3801300079</v>
          </cell>
          <cell r="DI33">
            <v>-1449789.4983399957</v>
          </cell>
          <cell r="DN33">
            <v>10616591.319769949</v>
          </cell>
          <cell r="DS33">
            <v>383769.56102001667</v>
          </cell>
          <cell r="DX33">
            <v>4427766.5460499972</v>
          </cell>
          <cell r="EC33">
            <v>-19891534.173719943</v>
          </cell>
          <cell r="EH33">
            <v>16555653.150080025</v>
          </cell>
          <cell r="EM33">
            <v>-6577406.7726899534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13">
          <cell r="W13">
            <v>5151867</v>
          </cell>
          <cell r="CO13">
            <v>11567828</v>
          </cell>
        </row>
        <row r="23">
          <cell r="CO23">
            <v>43402900</v>
          </cell>
        </row>
        <row r="44">
          <cell r="CO44">
            <v>-8699700</v>
          </cell>
        </row>
        <row r="67">
          <cell r="CO67">
            <v>-23974845.376640022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CT13">
            <v>26289577</v>
          </cell>
        </row>
        <row r="23">
          <cell r="CT23">
            <v>60600922</v>
          </cell>
        </row>
        <row r="44">
          <cell r="CT44">
            <v>86911584</v>
          </cell>
        </row>
        <row r="67">
          <cell r="CT67">
            <v>-39272434.960170001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13">
          <cell r="AG13">
            <v>-2312355</v>
          </cell>
          <cell r="CY13">
            <v>-5974831</v>
          </cell>
        </row>
        <row r="23">
          <cell r="CY23">
            <v>37229982</v>
          </cell>
        </row>
        <row r="44">
          <cell r="CY44">
            <v>0</v>
          </cell>
        </row>
        <row r="67">
          <cell r="CY67">
            <v>32418642.456500009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DD13">
            <v>1315362</v>
          </cell>
        </row>
        <row r="23">
          <cell r="DD23">
            <v>50427153</v>
          </cell>
        </row>
        <row r="44">
          <cell r="DD44">
            <v>0</v>
          </cell>
        </row>
        <row r="67">
          <cell r="DD67">
            <v>-8875713.0291699618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H13">
            <v>9000000</v>
          </cell>
          <cell r="AQ13">
            <v>-3832432</v>
          </cell>
          <cell r="BU13">
            <v>-3078131</v>
          </cell>
          <cell r="BZ13">
            <v>95325424</v>
          </cell>
          <cell r="DI13">
            <v>31098565</v>
          </cell>
          <cell r="EM13">
            <v>118004808</v>
          </cell>
        </row>
        <row r="23">
          <cell r="H23">
            <v>319185000</v>
          </cell>
          <cell r="AQ23">
            <v>27957835</v>
          </cell>
          <cell r="BU23">
            <v>177903091</v>
          </cell>
          <cell r="BZ23">
            <v>470195262.74399996</v>
          </cell>
          <cell r="DI23">
            <v>50571945</v>
          </cell>
          <cell r="EM23">
            <v>315721651.74399996</v>
          </cell>
        </row>
        <row r="44">
          <cell r="H44">
            <v>41795000</v>
          </cell>
          <cell r="AQ44">
            <v>0</v>
          </cell>
          <cell r="BU44">
            <v>10169566</v>
          </cell>
          <cell r="BZ44">
            <v>77503430</v>
          </cell>
          <cell r="DI44">
            <v>5008164</v>
          </cell>
          <cell r="EM44">
            <v>77510397</v>
          </cell>
        </row>
        <row r="67">
          <cell r="H67">
            <v>112600025.47646379</v>
          </cell>
          <cell r="AQ67">
            <v>12671526.501660004</v>
          </cell>
          <cell r="BU67">
            <v>54252878.560154036</v>
          </cell>
          <cell r="BZ67">
            <v>-92375236.557159662</v>
          </cell>
          <cell r="DI67">
            <v>-36949546.152860001</v>
          </cell>
          <cell r="EM67">
            <v>-94615765.652539998</v>
          </cell>
        </row>
        <row r="77">
          <cell r="H77">
            <v>482580025.47646379</v>
          </cell>
          <cell r="AQ77">
            <v>36796929.501660004</v>
          </cell>
          <cell r="BU77">
            <v>239247404.56015402</v>
          </cell>
          <cell r="BZ77">
            <v>550648880.1868403</v>
          </cell>
          <cell r="DI77">
            <v>49729127.847139999</v>
          </cell>
          <cell r="EM77">
            <v>416621091.09145999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DN13">
            <v>295423</v>
          </cell>
        </row>
        <row r="23">
          <cell r="DN23">
            <v>39211461</v>
          </cell>
        </row>
        <row r="44">
          <cell r="DN44">
            <v>-6967</v>
          </cell>
        </row>
        <row r="67">
          <cell r="DN67">
            <v>-18096631.773589998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DS13">
            <v>-33015782</v>
          </cell>
        </row>
        <row r="23">
          <cell r="DS23">
            <v>45711722</v>
          </cell>
        </row>
        <row r="44">
          <cell r="DS44">
            <v>0</v>
          </cell>
        </row>
        <row r="67">
          <cell r="DS67">
            <v>-17747258.769499987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DX13">
            <v>15701292</v>
          </cell>
        </row>
        <row r="23">
          <cell r="DX23">
            <v>34673258</v>
          </cell>
        </row>
        <row r="44">
          <cell r="DX44">
            <v>0</v>
          </cell>
        </row>
        <row r="67">
          <cell r="DX67">
            <v>25860728.776310012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EC13">
            <v>-13560314</v>
          </cell>
        </row>
        <row r="23">
          <cell r="EC23">
            <v>42446719</v>
          </cell>
        </row>
        <row r="44">
          <cell r="EC44">
            <v>0</v>
          </cell>
        </row>
        <row r="67">
          <cell r="EC67">
            <v>-16055785.20701997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ment 1"/>
    </sheetNames>
    <sheetDataSet>
      <sheetData sheetId="0">
        <row r="116">
          <cell r="J116">
            <v>106512134.41681997</v>
          </cell>
          <cell r="X116">
            <v>95746534.991829976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F6">
            <v>2646000</v>
          </cell>
          <cell r="G6">
            <v>29806</v>
          </cell>
        </row>
        <row r="40">
          <cell r="G40">
            <v>-183362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H6">
            <v>601632</v>
          </cell>
        </row>
        <row r="40">
          <cell r="H40">
            <v>-60398</v>
          </cell>
          <cell r="V40">
            <v>-167688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G6">
            <v>594230</v>
          </cell>
        </row>
        <row r="40">
          <cell r="G40">
            <v>-568183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82">
          <cell r="F82">
            <v>32836320.771990001</v>
          </cell>
          <cell r="W82">
            <v>-5906544.219140023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82">
          <cell r="G82">
            <v>5512617.4648199826</v>
          </cell>
          <cell r="X82">
            <v>12483950.991829976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9">
          <cell r="H9" t="str">
            <v>Budget</v>
          </cell>
        </row>
        <row r="13">
          <cell r="BZ13">
            <v>-7954770</v>
          </cell>
          <cell r="CE13">
            <v>9415800</v>
          </cell>
        </row>
        <row r="25">
          <cell r="BZ25">
            <v>337762752</v>
          </cell>
          <cell r="CE25">
            <v>32347333</v>
          </cell>
        </row>
        <row r="26">
          <cell r="BZ26">
            <v>-47829626</v>
          </cell>
          <cell r="CE26">
            <v>-5645039</v>
          </cell>
        </row>
        <row r="27">
          <cell r="BZ27">
            <v>-61373397</v>
          </cell>
          <cell r="CE27">
            <v>-168655</v>
          </cell>
        </row>
        <row r="31">
          <cell r="BZ31">
            <v>53972577</v>
          </cell>
          <cell r="CE31">
            <v>11663028</v>
          </cell>
        </row>
        <row r="32">
          <cell r="BZ32">
            <v>-5585924</v>
          </cell>
          <cell r="CE32">
            <v>-1360296</v>
          </cell>
        </row>
        <row r="33">
          <cell r="BZ33">
            <v>-48025000</v>
          </cell>
          <cell r="CE33">
            <v>-10180000</v>
          </cell>
        </row>
        <row r="36">
          <cell r="BZ36">
            <v>7476976</v>
          </cell>
          <cell r="CE36">
            <v>195061</v>
          </cell>
        </row>
        <row r="37">
          <cell r="BZ37">
            <v>-7476976</v>
          </cell>
          <cell r="CE37">
            <v>-195061</v>
          </cell>
        </row>
        <row r="42">
          <cell r="BZ42">
            <v>31315515</v>
          </cell>
          <cell r="CE42">
            <v>0</v>
          </cell>
        </row>
        <row r="43">
          <cell r="H43">
            <v>0</v>
          </cell>
          <cell r="BZ43">
            <v>0</v>
          </cell>
          <cell r="CE43">
            <v>0</v>
          </cell>
        </row>
        <row r="45">
          <cell r="BZ45">
            <v>-1995428</v>
          </cell>
          <cell r="CE45">
            <v>0</v>
          </cell>
        </row>
        <row r="46">
          <cell r="BZ46">
            <v>-1923406</v>
          </cell>
          <cell r="CE46">
            <v>0</v>
          </cell>
        </row>
        <row r="65">
          <cell r="BZ65">
            <v>-17675966</v>
          </cell>
          <cell r="CE65">
            <v>-8786316</v>
          </cell>
        </row>
        <row r="66">
          <cell r="BZ66">
            <v>0</v>
          </cell>
          <cell r="CE66">
            <v>0</v>
          </cell>
        </row>
        <row r="67">
          <cell r="BZ67">
            <v>25341605</v>
          </cell>
          <cell r="CE67">
            <v>1088487</v>
          </cell>
        </row>
        <row r="68">
          <cell r="BZ68">
            <v>-915497</v>
          </cell>
          <cell r="CE68">
            <v>0</v>
          </cell>
        </row>
      </sheetData>
      <sheetData sheetId="1" refreshError="1"/>
      <sheetData sheetId="2" refreshError="1"/>
      <sheetData sheetId="3" refreshError="1"/>
      <sheetData sheetId="4" refreshError="1">
        <row r="14">
          <cell r="BZ14">
            <v>139049630</v>
          </cell>
        </row>
        <row r="15">
          <cell r="BZ15">
            <v>198554050</v>
          </cell>
        </row>
        <row r="18">
          <cell r="BZ18">
            <v>145289346</v>
          </cell>
          <cell r="CE18">
            <v>137054271</v>
          </cell>
        </row>
        <row r="19">
          <cell r="BZ19">
            <v>128695533</v>
          </cell>
          <cell r="CE19">
            <v>154467189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55">
          <cell r="H55">
            <v>0</v>
          </cell>
          <cell r="M55">
            <v>0</v>
          </cell>
        </row>
        <row r="56">
          <cell r="H56">
            <v>0</v>
          </cell>
          <cell r="M56">
            <v>0</v>
          </cell>
        </row>
        <row r="58">
          <cell r="H58">
            <v>0</v>
          </cell>
          <cell r="M58">
            <v>0</v>
          </cell>
        </row>
        <row r="59">
          <cell r="H59">
            <v>0</v>
          </cell>
          <cell r="M59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55">
          <cell r="R55">
            <v>0</v>
          </cell>
        </row>
        <row r="56">
          <cell r="R56">
            <v>0</v>
          </cell>
        </row>
        <row r="58">
          <cell r="R58">
            <v>0</v>
          </cell>
        </row>
        <row r="59">
          <cell r="R59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55">
          <cell r="BP55">
            <v>0</v>
          </cell>
        </row>
        <row r="56">
          <cell r="BP56">
            <v>0</v>
          </cell>
        </row>
        <row r="58">
          <cell r="BP58">
            <v>0</v>
          </cell>
        </row>
        <row r="59">
          <cell r="BP59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ment 1"/>
    </sheetNames>
    <sheetDataSet>
      <sheetData sheetId="0">
        <row r="115">
          <cell r="U115">
            <v>1561274746.6196861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2-23"/>
      <sheetName val="21-22"/>
    </sheetNames>
    <sheetDataSet>
      <sheetData sheetId="0">
        <row r="48">
          <cell r="I48">
            <v>1057028607</v>
          </cell>
          <cell r="N48">
            <v>85995101</v>
          </cell>
        </row>
        <row r="51">
          <cell r="I51">
            <v>7704</v>
          </cell>
          <cell r="N51">
            <v>475</v>
          </cell>
        </row>
        <row r="52">
          <cell r="I52">
            <v>471709</v>
          </cell>
          <cell r="N52">
            <v>39309</v>
          </cell>
        </row>
        <row r="53">
          <cell r="I53">
            <v>301806272</v>
          </cell>
          <cell r="N53">
            <v>3383917.5034699999</v>
          </cell>
        </row>
        <row r="56">
          <cell r="I56">
            <v>560756789</v>
          </cell>
          <cell r="N56">
            <v>46729733</v>
          </cell>
        </row>
        <row r="57">
          <cell r="I57">
            <v>15334823</v>
          </cell>
          <cell r="N57">
            <v>0</v>
          </cell>
        </row>
        <row r="58">
          <cell r="I58">
            <v>56116</v>
          </cell>
          <cell r="N58">
            <v>183362</v>
          </cell>
        </row>
        <row r="59">
          <cell r="I59">
            <v>72582</v>
          </cell>
        </row>
        <row r="60">
          <cell r="I60">
            <v>20619315</v>
          </cell>
          <cell r="N60">
            <v>1894466</v>
          </cell>
        </row>
        <row r="61">
          <cell r="I61">
            <v>2398506</v>
          </cell>
          <cell r="N61">
            <v>183301</v>
          </cell>
        </row>
        <row r="62">
          <cell r="I62">
            <v>1122588</v>
          </cell>
          <cell r="N62">
            <v>83725</v>
          </cell>
        </row>
        <row r="63">
          <cell r="I63">
            <v>12034</v>
          </cell>
          <cell r="N63">
            <v>0</v>
          </cell>
        </row>
        <row r="65">
          <cell r="A65" t="str">
            <v>Provisional allocations not assigned to votes</v>
          </cell>
          <cell r="I65">
            <v>1372123</v>
          </cell>
        </row>
        <row r="66">
          <cell r="A66" t="str">
            <v>Infrastructure Fund not assigned to votes</v>
          </cell>
          <cell r="I66">
            <v>4197352</v>
          </cell>
        </row>
        <row r="68">
          <cell r="A68" t="str">
            <v>Contingency reserve</v>
          </cell>
          <cell r="I68">
            <v>10000000</v>
          </cell>
        </row>
      </sheetData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2-23"/>
    </sheetNames>
    <sheetDataSet>
      <sheetData sheetId="0">
        <row r="48">
          <cell r="S48">
            <v>72269046</v>
          </cell>
        </row>
        <row r="51">
          <cell r="S51">
            <v>475</v>
          </cell>
        </row>
        <row r="52">
          <cell r="S52">
            <v>39309</v>
          </cell>
        </row>
        <row r="53">
          <cell r="S53">
            <v>2612522.952</v>
          </cell>
        </row>
        <row r="56">
          <cell r="S56">
            <v>46729733</v>
          </cell>
        </row>
        <row r="58">
          <cell r="S58">
            <v>60398</v>
          </cell>
        </row>
        <row r="60">
          <cell r="S60">
            <v>1656276</v>
          </cell>
        </row>
        <row r="61">
          <cell r="S61">
            <v>185421</v>
          </cell>
        </row>
        <row r="62">
          <cell r="S62">
            <v>88993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-22"/>
    </sheetNames>
    <sheetDataSet>
      <sheetData sheetId="0">
        <row r="48">
          <cell r="I48">
            <v>1013244492</v>
          </cell>
          <cell r="N48">
            <v>116698071</v>
          </cell>
        </row>
        <row r="51">
          <cell r="I51">
            <v>5706</v>
          </cell>
          <cell r="N51">
            <v>475</v>
          </cell>
        </row>
        <row r="52">
          <cell r="I52">
            <v>471710</v>
          </cell>
          <cell r="N52">
            <v>39309</v>
          </cell>
        </row>
        <row r="53">
          <cell r="I53">
            <v>268071597.58304003</v>
          </cell>
          <cell r="N53">
            <v>3056138.2470400003</v>
          </cell>
        </row>
        <row r="56">
          <cell r="I56">
            <v>544834911</v>
          </cell>
          <cell r="N56">
            <v>43640529</v>
          </cell>
        </row>
        <row r="57">
          <cell r="I57">
            <v>14617279</v>
          </cell>
        </row>
        <row r="58">
          <cell r="I58">
            <v>2173435</v>
          </cell>
          <cell r="N58">
            <v>568183</v>
          </cell>
        </row>
        <row r="59">
          <cell r="I59">
            <v>140049</v>
          </cell>
        </row>
        <row r="63">
          <cell r="B63" t="str">
            <v>Denel (Public Enterprises)</v>
          </cell>
          <cell r="I63">
            <v>3030886</v>
          </cell>
        </row>
        <row r="65">
          <cell r="A65" t="str">
            <v>Payments in terms of section 16(1) of the PFMA</v>
          </cell>
        </row>
        <row r="66">
          <cell r="I66">
            <v>7100000</v>
          </cell>
        </row>
        <row r="67">
          <cell r="M67">
            <v>0</v>
          </cell>
        </row>
        <row r="68">
          <cell r="I68">
            <v>11000000</v>
          </cell>
        </row>
        <row r="70">
          <cell r="I70">
            <v>19011609</v>
          </cell>
          <cell r="N70">
            <v>1616206</v>
          </cell>
        </row>
        <row r="71">
          <cell r="I71">
            <v>2174493</v>
          </cell>
          <cell r="N71">
            <v>181811</v>
          </cell>
        </row>
        <row r="72">
          <cell r="I72">
            <v>1063372</v>
          </cell>
          <cell r="N72">
            <v>83697</v>
          </cell>
        </row>
        <row r="73">
          <cell r="I73">
            <v>3371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-22"/>
    </sheetNames>
    <sheetDataSet>
      <sheetData sheetId="0">
        <row r="48">
          <cell r="S48">
            <v>53776623</v>
          </cell>
        </row>
        <row r="51">
          <cell r="S51">
            <v>475</v>
          </cell>
        </row>
        <row r="52">
          <cell r="S52">
            <v>39309</v>
          </cell>
        </row>
        <row r="53">
          <cell r="S53">
            <v>1776922</v>
          </cell>
        </row>
        <row r="56">
          <cell r="S56">
            <v>43640529</v>
          </cell>
        </row>
        <row r="58">
          <cell r="S58">
            <v>167688</v>
          </cell>
        </row>
        <row r="59">
          <cell r="S59">
            <v>40000</v>
          </cell>
        </row>
        <row r="70">
          <cell r="S70">
            <v>1478092</v>
          </cell>
        </row>
        <row r="71">
          <cell r="S71">
            <v>185417</v>
          </cell>
        </row>
        <row r="72">
          <cell r="S72">
            <v>85194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-21"/>
      <sheetName val="Sheet1"/>
    </sheetNames>
    <sheetDataSet>
      <sheetData sheetId="0">
        <row r="60">
          <cell r="A60" t="str">
            <v>Other payments</v>
          </cell>
        </row>
      </sheetData>
      <sheetData sheetId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H13">
            <v>0</v>
          </cell>
          <cell r="M13">
            <v>1030450</v>
          </cell>
          <cell r="BZ13">
            <v>-7954770</v>
          </cell>
          <cell r="CE13">
            <v>9415800</v>
          </cell>
        </row>
        <row r="23">
          <cell r="H23">
            <v>249108000</v>
          </cell>
          <cell r="M23">
            <v>20015505</v>
          </cell>
          <cell r="BZ23">
            <v>228921382</v>
          </cell>
          <cell r="CE23">
            <v>26656371</v>
          </cell>
        </row>
        <row r="25">
          <cell r="H25">
            <v>349415000</v>
          </cell>
          <cell r="M25">
            <v>23849866</v>
          </cell>
        </row>
        <row r="26">
          <cell r="H26">
            <v>-19015000</v>
          </cell>
          <cell r="M26">
            <v>-3357671</v>
          </cell>
        </row>
        <row r="27">
          <cell r="H27">
            <v>-81292000</v>
          </cell>
          <cell r="M27">
            <v>-513949</v>
          </cell>
        </row>
        <row r="31">
          <cell r="H31">
            <v>0</v>
          </cell>
          <cell r="M31">
            <v>3409508</v>
          </cell>
        </row>
        <row r="32">
          <cell r="H32">
            <v>0</v>
          </cell>
          <cell r="M32">
            <v>-337249</v>
          </cell>
        </row>
        <row r="33">
          <cell r="H33">
            <v>0</v>
          </cell>
          <cell r="M33">
            <v>-3035000</v>
          </cell>
        </row>
        <row r="36">
          <cell r="H36">
            <v>0</v>
          </cell>
          <cell r="M36">
            <v>827198</v>
          </cell>
        </row>
        <row r="37">
          <cell r="H37">
            <v>0</v>
          </cell>
          <cell r="M37">
            <v>-827198</v>
          </cell>
        </row>
        <row r="40">
          <cell r="H40">
            <v>31920000</v>
          </cell>
          <cell r="M40">
            <v>46626420</v>
          </cell>
          <cell r="BZ40">
            <v>27396681</v>
          </cell>
          <cell r="CE40">
            <v>0</v>
          </cell>
        </row>
        <row r="42">
          <cell r="H42">
            <v>47880000</v>
          </cell>
          <cell r="M42">
            <v>46626420</v>
          </cell>
        </row>
        <row r="45">
          <cell r="H45">
            <v>-7115000</v>
          </cell>
          <cell r="M45">
            <v>0</v>
          </cell>
        </row>
        <row r="46">
          <cell r="H46">
            <v>-8845000</v>
          </cell>
          <cell r="M46">
            <v>0</v>
          </cell>
        </row>
        <row r="63">
          <cell r="H63">
            <v>106184839.37800026</v>
          </cell>
          <cell r="M63">
            <v>-22462869.771990001</v>
          </cell>
          <cell r="BZ63">
            <v>77304870.963354081</v>
          </cell>
          <cell r="CE63">
            <v>44290935.219140023</v>
          </cell>
        </row>
        <row r="65">
          <cell r="H65">
            <v>0</v>
          </cell>
          <cell r="M65">
            <v>32499994</v>
          </cell>
        </row>
        <row r="66">
          <cell r="H66">
            <v>0</v>
          </cell>
          <cell r="M66">
            <v>0</v>
          </cell>
        </row>
        <row r="67">
          <cell r="H67">
            <v>6573839.3780002603</v>
          </cell>
          <cell r="M67">
            <v>1585476</v>
          </cell>
        </row>
        <row r="68">
          <cell r="H68">
            <v>0</v>
          </cell>
          <cell r="M68">
            <v>0</v>
          </cell>
        </row>
      </sheetData>
      <sheetData sheetId="1"/>
      <sheetData sheetId="2"/>
      <sheetData sheetId="3"/>
      <sheetData sheetId="4">
        <row r="14">
          <cell r="H14">
            <v>185652000</v>
          </cell>
          <cell r="M14">
            <v>145289346</v>
          </cell>
        </row>
        <row r="15">
          <cell r="H15">
            <v>104360000</v>
          </cell>
          <cell r="M15">
            <v>128695533</v>
          </cell>
        </row>
        <row r="18">
          <cell r="H18">
            <v>140401000</v>
          </cell>
          <cell r="M18">
            <v>189293723</v>
          </cell>
        </row>
        <row r="19">
          <cell r="H19">
            <v>50000000</v>
          </cell>
          <cell r="M19">
            <v>108403175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A423A1-6DBC-40E3-83E2-B4149AC0764B}">
  <sheetPr>
    <pageSetUpPr fitToPage="1"/>
  </sheetPr>
  <dimension ref="B1:CB233"/>
  <sheetViews>
    <sheetView tabSelected="1" view="pageBreakPreview" zoomScale="110" zoomScaleNormal="100" zoomScaleSheetLayoutView="110" workbookViewId="0">
      <selection activeCell="I19" sqref="I19"/>
    </sheetView>
  </sheetViews>
  <sheetFormatPr defaultColWidth="3" defaultRowHeight="12.75" x14ac:dyDescent="0.25"/>
  <cols>
    <col min="1" max="1" width="0.85546875" style="720" customWidth="1"/>
    <col min="2" max="2" width="1" style="720" customWidth="1"/>
    <col min="3" max="3" width="1.28515625" style="720" customWidth="1"/>
    <col min="4" max="4" width="61" style="720" customWidth="1"/>
    <col min="5" max="5" width="0.140625" style="720" customWidth="1"/>
    <col min="6" max="6" width="5.7109375" style="720" customWidth="1"/>
    <col min="7" max="7" width="17.7109375" style="720" customWidth="1"/>
    <col min="8" max="8" width="17.7109375" style="720" hidden="1" customWidth="1"/>
    <col min="9" max="9" width="17.7109375" style="720" customWidth="1"/>
    <col min="10" max="19" width="17.7109375" style="720" hidden="1" customWidth="1"/>
    <col min="20" max="21" width="17.7109375" style="720" customWidth="1"/>
    <col min="22" max="22" width="17.7109375" style="720" hidden="1" customWidth="1"/>
    <col min="23" max="23" width="17.7109375" style="720" customWidth="1"/>
    <col min="24" max="33" width="17.7109375" style="720" hidden="1" customWidth="1"/>
    <col min="34" max="34" width="17.7109375" style="720" customWidth="1"/>
    <col min="35" max="35" width="1.7109375" style="720" customWidth="1"/>
    <col min="36" max="36" width="14.28515625" style="721" hidden="1" customWidth="1"/>
    <col min="37" max="37" width="11.28515625" style="720" hidden="1" customWidth="1"/>
    <col min="38" max="38" width="12" style="720" hidden="1" customWidth="1"/>
    <col min="39" max="39" width="15.140625" style="722" hidden="1" customWidth="1"/>
    <col min="40" max="40" width="10.7109375" style="722" hidden="1" customWidth="1"/>
    <col min="41" max="41" width="12" style="722" hidden="1" customWidth="1"/>
    <col min="42" max="43" width="8.7109375" style="722" hidden="1" customWidth="1"/>
    <col min="44" max="44" width="8.42578125" style="722" hidden="1" customWidth="1"/>
    <col min="45" max="47" width="8.7109375" style="722" hidden="1" customWidth="1"/>
    <col min="48" max="48" width="8.7109375" style="722" customWidth="1"/>
    <col min="49" max="50" width="10.7109375" style="722" bestFit="1" customWidth="1"/>
    <col min="51" max="51" width="9.28515625" style="722" customWidth="1"/>
    <col min="52" max="52" width="7.7109375" style="722" customWidth="1"/>
    <col min="53" max="53" width="7.28515625" style="722" customWidth="1"/>
    <col min="54" max="54" width="3.7109375" style="722" customWidth="1"/>
    <col min="55" max="58" width="3.140625" style="722" customWidth="1"/>
    <col min="59" max="59" width="4" style="720" customWidth="1"/>
    <col min="60" max="60" width="3.28515625" style="720" customWidth="1"/>
    <col min="61" max="63" width="3.140625" style="720" customWidth="1"/>
    <col min="64" max="64" width="9.28515625" style="720" customWidth="1"/>
    <col min="65" max="66" width="3.140625" style="720" customWidth="1"/>
    <col min="67" max="109" width="1.7109375" style="720" customWidth="1"/>
    <col min="110" max="16384" width="3" style="720"/>
  </cols>
  <sheetData>
    <row r="1" spans="2:80" s="711" customFormat="1" ht="14.25" customHeight="1" x14ac:dyDescent="0.25">
      <c r="B1" s="568"/>
      <c r="C1" s="575"/>
      <c r="F1" s="712"/>
      <c r="H1" s="713"/>
      <c r="I1" s="713"/>
      <c r="J1" s="713"/>
      <c r="K1" s="713"/>
      <c r="L1" s="713"/>
      <c r="M1" s="713"/>
      <c r="N1" s="713"/>
      <c r="O1" s="713"/>
      <c r="P1" s="713"/>
      <c r="Q1" s="713"/>
      <c r="R1" s="713"/>
      <c r="S1" s="713"/>
      <c r="T1" s="712"/>
      <c r="U1" s="712"/>
      <c r="V1" s="712"/>
      <c r="W1" s="712"/>
      <c r="X1" s="712"/>
      <c r="Y1" s="712"/>
      <c r="Z1" s="712"/>
      <c r="AA1" s="712"/>
      <c r="AB1" s="712"/>
      <c r="AC1" s="712"/>
      <c r="AD1" s="712"/>
      <c r="AE1" s="712"/>
      <c r="AF1" s="712"/>
      <c r="AG1" s="712"/>
      <c r="AJ1" s="712"/>
      <c r="AM1" s="714"/>
      <c r="AN1" s="714"/>
      <c r="AO1" s="714"/>
      <c r="AP1" s="714"/>
      <c r="AQ1" s="714"/>
      <c r="AR1" s="714"/>
      <c r="AS1" s="714"/>
      <c r="AT1" s="714"/>
      <c r="AU1" s="714"/>
      <c r="AV1" s="714"/>
      <c r="AW1" s="714"/>
      <c r="AX1" s="714"/>
      <c r="AY1" s="714"/>
      <c r="AZ1" s="714"/>
      <c r="BA1" s="714"/>
      <c r="BB1" s="714"/>
      <c r="BC1" s="714"/>
      <c r="BD1" s="714"/>
      <c r="BE1" s="714"/>
      <c r="BF1" s="714"/>
    </row>
    <row r="2" spans="2:80" ht="15.75" x14ac:dyDescent="0.25">
      <c r="B2" s="715" t="s">
        <v>563</v>
      </c>
      <c r="C2" s="716"/>
      <c r="D2" s="717"/>
      <c r="E2" s="717"/>
      <c r="F2" s="718"/>
      <c r="G2" s="717"/>
      <c r="H2" s="719"/>
      <c r="I2" s="719"/>
      <c r="J2" s="719"/>
      <c r="K2" s="719"/>
      <c r="L2" s="719"/>
      <c r="M2" s="719"/>
      <c r="N2" s="719"/>
      <c r="O2" s="719"/>
      <c r="P2" s="719"/>
      <c r="Q2" s="719"/>
      <c r="R2" s="719"/>
      <c r="S2" s="719"/>
      <c r="T2" s="718"/>
      <c r="U2" s="712"/>
      <c r="V2" s="712"/>
      <c r="W2" s="712"/>
      <c r="X2" s="712"/>
      <c r="Y2" s="712"/>
      <c r="Z2" s="712"/>
      <c r="AA2" s="712"/>
      <c r="AB2" s="712"/>
      <c r="AC2" s="712"/>
      <c r="AD2" s="712"/>
      <c r="AE2" s="712"/>
      <c r="AF2" s="712"/>
      <c r="AG2" s="712"/>
      <c r="AH2" s="711"/>
    </row>
    <row r="3" spans="2:80" s="558" customFormat="1" x14ac:dyDescent="0.2">
      <c r="B3" s="574"/>
      <c r="C3" s="575"/>
      <c r="D3" s="575"/>
      <c r="E3" s="575"/>
      <c r="F3" s="723"/>
      <c r="G3" s="808" t="s">
        <v>1</v>
      </c>
      <c r="H3" s="809"/>
      <c r="I3" s="809"/>
      <c r="J3" s="809"/>
      <c r="K3" s="809"/>
      <c r="L3" s="809"/>
      <c r="M3" s="809"/>
      <c r="N3" s="809"/>
      <c r="O3" s="809"/>
      <c r="P3" s="809"/>
      <c r="Q3" s="809"/>
      <c r="R3" s="809"/>
      <c r="S3" s="809"/>
      <c r="T3" s="810"/>
      <c r="U3" s="808" t="s">
        <v>2</v>
      </c>
      <c r="V3" s="809"/>
      <c r="W3" s="809"/>
      <c r="X3" s="809"/>
      <c r="Y3" s="809"/>
      <c r="Z3" s="809"/>
      <c r="AA3" s="809"/>
      <c r="AB3" s="809"/>
      <c r="AC3" s="809"/>
      <c r="AD3" s="809"/>
      <c r="AE3" s="809"/>
      <c r="AF3" s="809"/>
      <c r="AG3" s="809"/>
      <c r="AH3" s="811"/>
      <c r="AI3" s="573"/>
      <c r="AJ3" s="577"/>
      <c r="AM3" s="244"/>
      <c r="AN3" s="244"/>
      <c r="AO3" s="244"/>
      <c r="AP3" s="244"/>
      <c r="AQ3" s="244"/>
      <c r="AR3" s="244"/>
      <c r="AS3" s="244"/>
      <c r="AT3" s="244"/>
      <c r="AU3" s="244"/>
      <c r="AV3" s="244"/>
      <c r="AW3" s="244"/>
      <c r="AX3" s="244"/>
      <c r="AY3" s="244"/>
      <c r="AZ3" s="244"/>
      <c r="BA3" s="244"/>
      <c r="BB3" s="244"/>
      <c r="BC3" s="244"/>
      <c r="BD3" s="244"/>
      <c r="BE3" s="244"/>
      <c r="BF3" s="244"/>
    </row>
    <row r="4" spans="2:80" s="558" customFormat="1" x14ac:dyDescent="0.2">
      <c r="B4" s="574"/>
      <c r="C4" s="575"/>
      <c r="D4" s="575"/>
      <c r="E4" s="575"/>
      <c r="F4" s="724"/>
      <c r="G4" s="725" t="s">
        <v>3</v>
      </c>
      <c r="H4" s="725" t="s">
        <v>4</v>
      </c>
      <c r="I4" s="726" t="s">
        <v>5</v>
      </c>
      <c r="J4" s="726" t="s">
        <v>6</v>
      </c>
      <c r="K4" s="726" t="s">
        <v>7</v>
      </c>
      <c r="L4" s="726" t="s">
        <v>8</v>
      </c>
      <c r="M4" s="726" t="s">
        <v>9</v>
      </c>
      <c r="N4" s="726" t="s">
        <v>10</v>
      </c>
      <c r="O4" s="726" t="s">
        <v>11</v>
      </c>
      <c r="P4" s="726" t="s">
        <v>12</v>
      </c>
      <c r="Q4" s="726" t="s">
        <v>13</v>
      </c>
      <c r="R4" s="726" t="s">
        <v>14</v>
      </c>
      <c r="S4" s="726" t="s">
        <v>15</v>
      </c>
      <c r="T4" s="727" t="s">
        <v>16</v>
      </c>
      <c r="U4" s="725" t="s">
        <v>17</v>
      </c>
      <c r="V4" s="725" t="s">
        <v>4</v>
      </c>
      <c r="W4" s="725" t="s">
        <v>5</v>
      </c>
      <c r="X4" s="725" t="s">
        <v>6</v>
      </c>
      <c r="Y4" s="725" t="s">
        <v>7</v>
      </c>
      <c r="Z4" s="725" t="s">
        <v>8</v>
      </c>
      <c r="AA4" s="725" t="s">
        <v>9</v>
      </c>
      <c r="AB4" s="725" t="s">
        <v>10</v>
      </c>
      <c r="AC4" s="725" t="s">
        <v>11</v>
      </c>
      <c r="AD4" s="725" t="s">
        <v>12</v>
      </c>
      <c r="AE4" s="725" t="s">
        <v>13</v>
      </c>
      <c r="AF4" s="725" t="s">
        <v>14</v>
      </c>
      <c r="AG4" s="725" t="s">
        <v>15</v>
      </c>
      <c r="AH4" s="728" t="s">
        <v>16</v>
      </c>
      <c r="AI4" s="573"/>
      <c r="AJ4" s="577"/>
      <c r="AK4" s="577"/>
      <c r="AL4" s="577"/>
      <c r="AM4" s="729"/>
      <c r="AN4" s="729"/>
      <c r="AO4" s="729"/>
      <c r="AP4" s="729"/>
      <c r="AQ4" s="729"/>
      <c r="AR4" s="729"/>
      <c r="AS4" s="729"/>
      <c r="AT4" s="729"/>
      <c r="AU4" s="729"/>
      <c r="AV4" s="729"/>
      <c r="AW4" s="729"/>
      <c r="AX4" s="729"/>
      <c r="AY4" s="729"/>
      <c r="AZ4" s="729"/>
      <c r="BA4" s="729"/>
      <c r="BB4" s="729"/>
      <c r="BC4" s="729"/>
      <c r="BD4" s="729"/>
      <c r="BE4" s="729"/>
      <c r="BF4" s="729"/>
      <c r="BG4" s="577"/>
      <c r="BH4" s="577"/>
      <c r="BI4" s="577"/>
      <c r="BJ4" s="577"/>
      <c r="BK4" s="577"/>
      <c r="BL4" s="577"/>
    </row>
    <row r="5" spans="2:80" s="558" customFormat="1" x14ac:dyDescent="0.2">
      <c r="B5" s="578" t="s">
        <v>18</v>
      </c>
      <c r="C5" s="579"/>
      <c r="D5" s="579"/>
      <c r="E5" s="579"/>
      <c r="F5" s="464" t="s">
        <v>262</v>
      </c>
      <c r="G5" s="730" t="s">
        <v>19</v>
      </c>
      <c r="H5" s="730"/>
      <c r="I5" s="731"/>
      <c r="J5" s="731"/>
      <c r="K5" s="731"/>
      <c r="L5" s="731"/>
      <c r="M5" s="731"/>
      <c r="N5" s="731"/>
      <c r="O5" s="731"/>
      <c r="P5" s="731"/>
      <c r="Q5" s="731"/>
      <c r="R5" s="731"/>
      <c r="S5" s="731"/>
      <c r="T5" s="159"/>
      <c r="U5" s="160" t="s">
        <v>564</v>
      </c>
      <c r="V5" s="730"/>
      <c r="W5" s="730"/>
      <c r="X5" s="730"/>
      <c r="Y5" s="730"/>
      <c r="Z5" s="730"/>
      <c r="AA5" s="730"/>
      <c r="AB5" s="730"/>
      <c r="AC5" s="730"/>
      <c r="AD5" s="730"/>
      <c r="AE5" s="730"/>
      <c r="AF5" s="730"/>
      <c r="AG5" s="730"/>
      <c r="AH5" s="732"/>
      <c r="AI5" s="573"/>
      <c r="AJ5" s="577"/>
      <c r="AK5" s="577"/>
      <c r="AL5" s="577"/>
      <c r="AM5" s="729"/>
      <c r="AN5" s="729"/>
      <c r="AO5" s="729"/>
      <c r="AP5" s="729"/>
      <c r="AQ5" s="729"/>
      <c r="AR5" s="729"/>
      <c r="AS5" s="729"/>
      <c r="AT5" s="729"/>
      <c r="AU5" s="729"/>
      <c r="AV5" s="729"/>
      <c r="AW5" s="729"/>
      <c r="AX5" s="729"/>
      <c r="AY5" s="729"/>
      <c r="AZ5" s="729"/>
      <c r="BA5" s="729"/>
      <c r="BB5" s="729"/>
      <c r="BC5" s="729"/>
      <c r="BD5" s="729"/>
      <c r="BE5" s="729"/>
      <c r="BF5" s="729"/>
      <c r="BG5" s="577"/>
      <c r="BH5" s="577"/>
      <c r="BI5" s="577"/>
      <c r="BJ5" s="577"/>
      <c r="BK5" s="577"/>
      <c r="BL5" s="577"/>
    </row>
    <row r="6" spans="2:80" s="558" customFormat="1" x14ac:dyDescent="0.2">
      <c r="B6" s="733"/>
      <c r="C6" s="734"/>
      <c r="D6" s="734"/>
      <c r="E6" s="734"/>
      <c r="F6" s="735"/>
      <c r="G6" s="736"/>
      <c r="H6" s="588"/>
      <c r="I6" s="588"/>
      <c r="J6" s="588"/>
      <c r="K6" s="588"/>
      <c r="L6" s="588"/>
      <c r="M6" s="737"/>
      <c r="N6" s="737"/>
      <c r="O6" s="737"/>
      <c r="P6" s="737"/>
      <c r="Q6" s="737"/>
      <c r="R6" s="737"/>
      <c r="S6" s="737"/>
      <c r="T6" s="738"/>
      <c r="U6" s="739"/>
      <c r="V6" s="736"/>
      <c r="W6" s="736"/>
      <c r="X6" s="736"/>
      <c r="Y6" s="736"/>
      <c r="Z6" s="736"/>
      <c r="AA6" s="736"/>
      <c r="AB6" s="736"/>
      <c r="AC6" s="736"/>
      <c r="AD6" s="736"/>
      <c r="AE6" s="736"/>
      <c r="AF6" s="736"/>
      <c r="AG6" s="736"/>
      <c r="AH6" s="740"/>
      <c r="AI6" s="573"/>
      <c r="AJ6" s="349"/>
      <c r="AK6" s="812"/>
      <c r="AL6" s="812"/>
      <c r="AM6" s="812"/>
      <c r="AN6" s="812"/>
      <c r="AO6" s="812"/>
      <c r="AP6" s="812"/>
      <c r="AQ6" s="812"/>
      <c r="AR6" s="812"/>
      <c r="AS6" s="812"/>
      <c r="AT6" s="812"/>
      <c r="AU6" s="812"/>
      <c r="AV6" s="812"/>
      <c r="AW6" s="812"/>
      <c r="AX6" s="812"/>
      <c r="AY6" s="244"/>
      <c r="AZ6" s="813"/>
      <c r="BA6" s="813"/>
      <c r="BB6" s="813"/>
      <c r="BC6" s="813"/>
      <c r="BD6" s="244"/>
      <c r="BE6" s="244"/>
      <c r="BF6" s="244"/>
    </row>
    <row r="7" spans="2:80" s="558" customFormat="1" x14ac:dyDescent="0.2">
      <c r="B7" s="574" t="s">
        <v>565</v>
      </c>
      <c r="C7" s="575"/>
      <c r="D7" s="559"/>
      <c r="E7" s="559"/>
      <c r="F7" s="724">
        <v>1</v>
      </c>
      <c r="G7" s="588">
        <f>+'[1]Statement 1'!$H$116</f>
        <v>1588043680.6219997</v>
      </c>
      <c r="H7" s="588">
        <f>+'[1]Statement 1'!$I$116</f>
        <v>93283884.275460005</v>
      </c>
      <c r="I7" s="588">
        <f>+'[2]Statement 1'!$J$116</f>
        <v>106512134.41681997</v>
      </c>
      <c r="J7" s="588"/>
      <c r="K7" s="588"/>
      <c r="L7" s="588"/>
      <c r="M7" s="588"/>
      <c r="N7" s="588"/>
      <c r="O7" s="588"/>
      <c r="P7" s="588"/>
      <c r="Q7" s="588"/>
      <c r="R7" s="588"/>
      <c r="S7" s="588"/>
      <c r="T7" s="588">
        <f>SUM(H7:S7)</f>
        <v>199796018.69227999</v>
      </c>
      <c r="U7" s="695">
        <f>+'[3]Statement 1'!$U$115</f>
        <v>1561274746.6196861</v>
      </c>
      <c r="V7" s="588">
        <f>+'[1]Statement 1'!$W$116</f>
        <v>85521313.027899981</v>
      </c>
      <c r="W7" s="588">
        <f>+'[2]Statement 1'!$X$116</f>
        <v>95746534.991829976</v>
      </c>
      <c r="X7" s="588"/>
      <c r="Y7" s="588"/>
      <c r="Z7" s="588"/>
      <c r="AA7" s="588"/>
      <c r="AB7" s="588"/>
      <c r="AC7" s="588"/>
      <c r="AD7" s="588"/>
      <c r="AE7" s="588"/>
      <c r="AF7" s="588"/>
      <c r="AG7" s="588"/>
      <c r="AH7" s="741">
        <f>SUM(V7:AG7)</f>
        <v>181267848.01972997</v>
      </c>
      <c r="AI7" s="590"/>
      <c r="AJ7" s="742">
        <v>1351672125</v>
      </c>
      <c r="AK7" s="121">
        <v>99192221</v>
      </c>
      <c r="AL7" s="78">
        <v>820711389</v>
      </c>
      <c r="AM7" s="695">
        <v>1238369459</v>
      </c>
      <c r="AN7" s="695">
        <v>83230717</v>
      </c>
      <c r="AO7" s="695">
        <v>593367722</v>
      </c>
      <c r="AP7" s="695">
        <f>AJ7-G7</f>
        <v>-236371555.62199974</v>
      </c>
      <c r="AQ7" s="695">
        <f>+AK7-N7</f>
        <v>99192221</v>
      </c>
      <c r="AR7" s="695">
        <f>+AL7-T7</f>
        <v>620915370.30771995</v>
      </c>
      <c r="AS7" s="695">
        <f>+AM7-U7</f>
        <v>-322905287.61968613</v>
      </c>
      <c r="AT7" s="695">
        <f>+AN7-AB7</f>
        <v>83230717</v>
      </c>
      <c r="AU7" s="695">
        <f>+AO7-AH7</f>
        <v>412099873.98027003</v>
      </c>
      <c r="AV7" s="695"/>
      <c r="AW7" s="695"/>
      <c r="AX7" s="695"/>
      <c r="AY7" s="695"/>
      <c r="AZ7" s="743"/>
      <c r="BA7" s="743"/>
      <c r="BB7" s="743"/>
      <c r="BC7" s="743"/>
      <c r="BD7" s="743"/>
      <c r="BE7" s="743"/>
      <c r="BF7" s="743"/>
      <c r="BG7" s="654"/>
      <c r="BH7" s="654"/>
      <c r="BI7" s="654"/>
      <c r="BJ7" s="654"/>
      <c r="BK7" s="654"/>
      <c r="BL7" s="654"/>
      <c r="BM7" s="654"/>
      <c r="BO7" s="654"/>
      <c r="BP7" s="654"/>
      <c r="BQ7" s="654"/>
      <c r="BR7" s="654"/>
      <c r="BS7" s="654"/>
      <c r="BT7" s="654"/>
      <c r="BU7" s="654"/>
      <c r="BV7" s="654"/>
      <c r="BW7" s="654"/>
      <c r="BX7" s="654"/>
      <c r="BY7" s="654"/>
      <c r="BZ7" s="654"/>
      <c r="CA7" s="654"/>
      <c r="CB7" s="654"/>
    </row>
    <row r="8" spans="2:80" s="558" customFormat="1" x14ac:dyDescent="0.2">
      <c r="B8" s="573"/>
      <c r="C8" s="559"/>
      <c r="D8" s="559"/>
      <c r="E8" s="559"/>
      <c r="F8" s="584"/>
      <c r="G8" s="595"/>
      <c r="H8" s="744"/>
      <c r="I8" s="745"/>
      <c r="J8" s="745"/>
      <c r="K8" s="745"/>
      <c r="L8" s="745"/>
      <c r="M8" s="745"/>
      <c r="N8" s="745"/>
      <c r="O8" s="745"/>
      <c r="P8" s="745"/>
      <c r="Q8" s="745"/>
      <c r="R8" s="745"/>
      <c r="S8" s="745"/>
      <c r="T8" s="625"/>
      <c r="U8" s="234"/>
      <c r="V8" s="595"/>
      <c r="W8" s="595"/>
      <c r="X8" s="595"/>
      <c r="Y8" s="595"/>
      <c r="Z8" s="595"/>
      <c r="AA8" s="595"/>
      <c r="AB8" s="595"/>
      <c r="AC8" s="595"/>
      <c r="AD8" s="595"/>
      <c r="AE8" s="595"/>
      <c r="AF8" s="595"/>
      <c r="AG8" s="595"/>
      <c r="AH8" s="746"/>
      <c r="AI8" s="590"/>
      <c r="AJ8" s="742"/>
      <c r="AK8" s="652"/>
      <c r="AL8" s="652"/>
      <c r="AM8" s="747"/>
      <c r="AN8" s="747"/>
      <c r="AO8" s="747"/>
      <c r="AP8" s="747"/>
      <c r="AQ8" s="747"/>
      <c r="AR8" s="747"/>
      <c r="AS8" s="747"/>
      <c r="AT8" s="747"/>
      <c r="AU8" s="747"/>
      <c r="AV8" s="747"/>
      <c r="AW8" s="747"/>
      <c r="AX8" s="747"/>
      <c r="AY8" s="747"/>
      <c r="AZ8" s="747"/>
      <c r="BA8" s="747"/>
      <c r="BB8" s="747"/>
      <c r="BC8" s="747"/>
      <c r="BD8" s="747"/>
      <c r="BE8" s="747"/>
      <c r="BF8" s="747"/>
      <c r="BG8" s="652"/>
      <c r="BH8" s="652"/>
      <c r="BI8" s="652"/>
      <c r="BJ8" s="652"/>
      <c r="BK8" s="652"/>
      <c r="BL8" s="652"/>
    </row>
    <row r="9" spans="2:80" s="558" customFormat="1" x14ac:dyDescent="0.2">
      <c r="B9" s="574" t="s">
        <v>566</v>
      </c>
      <c r="C9" s="575"/>
      <c r="D9" s="559"/>
      <c r="E9" s="559"/>
      <c r="F9" s="724">
        <v>2</v>
      </c>
      <c r="G9" s="588">
        <f>+G11+G13+G26+G27+G29</f>
        <v>1975256520</v>
      </c>
      <c r="H9" s="588">
        <f>+H11+H13</f>
        <v>138493389.50347</v>
      </c>
      <c r="I9" s="588">
        <f>+I11+I13</f>
        <v>123642173.95199999</v>
      </c>
      <c r="J9" s="588"/>
      <c r="K9" s="588"/>
      <c r="L9" s="588"/>
      <c r="M9" s="588"/>
      <c r="N9" s="588"/>
      <c r="O9" s="588"/>
      <c r="P9" s="588"/>
      <c r="Q9" s="588"/>
      <c r="R9" s="588"/>
      <c r="S9" s="588"/>
      <c r="T9" s="588">
        <f t="shared" ref="T9:AH9" si="0">+T11+T13+T29</f>
        <v>262135563.45547</v>
      </c>
      <c r="U9" s="588">
        <f t="shared" si="0"/>
        <v>1886942910.58304</v>
      </c>
      <c r="V9" s="588">
        <f t="shared" si="0"/>
        <v>165884419.24704</v>
      </c>
      <c r="W9" s="588">
        <f t="shared" si="0"/>
        <v>101190249</v>
      </c>
      <c r="X9" s="588">
        <f t="shared" si="0"/>
        <v>0</v>
      </c>
      <c r="Y9" s="588">
        <f t="shared" si="0"/>
        <v>0</v>
      </c>
      <c r="Z9" s="588">
        <f t="shared" si="0"/>
        <v>0</v>
      </c>
      <c r="AA9" s="588">
        <f t="shared" si="0"/>
        <v>0</v>
      </c>
      <c r="AB9" s="588">
        <f t="shared" si="0"/>
        <v>0</v>
      </c>
      <c r="AC9" s="588">
        <f t="shared" si="0"/>
        <v>0</v>
      </c>
      <c r="AD9" s="588">
        <f t="shared" si="0"/>
        <v>0</v>
      </c>
      <c r="AE9" s="588">
        <f t="shared" si="0"/>
        <v>0</v>
      </c>
      <c r="AF9" s="588">
        <f t="shared" si="0"/>
        <v>0</v>
      </c>
      <c r="AG9" s="588">
        <f t="shared" si="0"/>
        <v>0</v>
      </c>
      <c r="AH9" s="588">
        <f t="shared" si="0"/>
        <v>267074668.24704</v>
      </c>
      <c r="AI9" s="590"/>
      <c r="AJ9" s="743">
        <v>1834252150</v>
      </c>
      <c r="AK9" s="743" t="e">
        <f>+#REF!</f>
        <v>#REF!</v>
      </c>
      <c r="AL9" s="743" t="e">
        <f>+#REF!</f>
        <v>#REF!</v>
      </c>
      <c r="AM9" s="743" t="e">
        <f>+#REF!</f>
        <v>#REF!</v>
      </c>
      <c r="AN9" s="743" t="e">
        <f>+#REF!</f>
        <v>#REF!</v>
      </c>
      <c r="AO9" s="743" t="e">
        <f>+#REF!</f>
        <v>#REF!</v>
      </c>
      <c r="AP9" s="743">
        <f>AJ9-G9</f>
        <v>-141004370</v>
      </c>
      <c r="AQ9" s="743" t="e">
        <f>+AK9-N9</f>
        <v>#REF!</v>
      </c>
      <c r="AR9" s="743" t="e">
        <f>+AL9-T9</f>
        <v>#REF!</v>
      </c>
      <c r="AS9" s="743" t="e">
        <f>+AM9-U9</f>
        <v>#REF!</v>
      </c>
      <c r="AT9" s="743" t="e">
        <f>+AN9-AB9</f>
        <v>#REF!</v>
      </c>
      <c r="AU9" s="743" t="e">
        <f>+AO9-AH9</f>
        <v>#REF!</v>
      </c>
      <c r="AV9" s="743"/>
      <c r="AW9" s="743"/>
      <c r="AX9" s="743"/>
      <c r="AY9" s="747"/>
      <c r="AZ9" s="747"/>
      <c r="BA9" s="747"/>
      <c r="BB9" s="747"/>
      <c r="BC9" s="747"/>
      <c r="BD9" s="747"/>
      <c r="BE9" s="747"/>
      <c r="BF9" s="747"/>
      <c r="BG9" s="652"/>
      <c r="BH9" s="652"/>
      <c r="BI9" s="652"/>
      <c r="BJ9" s="652"/>
      <c r="BK9" s="652"/>
      <c r="BL9" s="652"/>
    </row>
    <row r="10" spans="2:80" s="558" customFormat="1" x14ac:dyDescent="0.2">
      <c r="B10" s="574"/>
      <c r="C10" s="575"/>
      <c r="D10" s="559"/>
      <c r="E10" s="559"/>
      <c r="F10" s="724"/>
      <c r="G10" s="588"/>
      <c r="H10" s="588"/>
      <c r="I10" s="748"/>
      <c r="J10" s="748"/>
      <c r="K10" s="748"/>
      <c r="L10" s="748"/>
      <c r="M10" s="748"/>
      <c r="N10" s="748"/>
      <c r="O10" s="748"/>
      <c r="P10" s="748"/>
      <c r="Q10" s="748"/>
      <c r="R10" s="748"/>
      <c r="S10" s="748"/>
      <c r="T10" s="748"/>
      <c r="U10" s="695"/>
      <c r="V10" s="588"/>
      <c r="W10" s="588"/>
      <c r="X10" s="588"/>
      <c r="Y10" s="588"/>
      <c r="Z10" s="588"/>
      <c r="AA10" s="588"/>
      <c r="AB10" s="588"/>
      <c r="AC10" s="588"/>
      <c r="AD10" s="588"/>
      <c r="AE10" s="588"/>
      <c r="AF10" s="588"/>
      <c r="AG10" s="588"/>
      <c r="AH10" s="749"/>
      <c r="AI10" s="590"/>
      <c r="AJ10" s="743"/>
      <c r="AK10" s="743"/>
      <c r="AL10" s="743"/>
      <c r="AM10" s="743"/>
      <c r="AN10" s="743"/>
      <c r="AO10" s="743"/>
      <c r="AP10" s="743"/>
      <c r="AQ10" s="743"/>
      <c r="AR10" s="743"/>
      <c r="AS10" s="743"/>
      <c r="AT10" s="743"/>
      <c r="AU10" s="743"/>
      <c r="AV10" s="743"/>
      <c r="AW10" s="743"/>
      <c r="AX10" s="743"/>
      <c r="AY10" s="747"/>
      <c r="AZ10" s="747"/>
      <c r="BA10" s="747"/>
      <c r="BB10" s="747"/>
      <c r="BC10" s="747"/>
      <c r="BD10" s="747"/>
      <c r="BE10" s="747"/>
      <c r="BF10" s="747"/>
      <c r="BG10" s="652"/>
      <c r="BH10" s="652"/>
      <c r="BI10" s="652"/>
      <c r="BJ10" s="652"/>
      <c r="BK10" s="652"/>
      <c r="BL10" s="652"/>
    </row>
    <row r="11" spans="2:80" s="558" customFormat="1" x14ac:dyDescent="0.2">
      <c r="B11" s="750"/>
      <c r="C11" s="575" t="s">
        <v>567</v>
      </c>
      <c r="D11" s="559"/>
      <c r="E11" s="559"/>
      <c r="F11" s="724">
        <v>2</v>
      </c>
      <c r="G11" s="620">
        <f>+'[4]22-23'!$I$48</f>
        <v>1057028607</v>
      </c>
      <c r="H11" s="620">
        <f>+'[4]22-23'!$N$48</f>
        <v>85995101</v>
      </c>
      <c r="I11" s="620">
        <f>+'[5]22-23'!$S$48</f>
        <v>72269046</v>
      </c>
      <c r="J11" s="620"/>
      <c r="K11" s="620"/>
      <c r="L11" s="620"/>
      <c r="M11" s="620"/>
      <c r="N11" s="620"/>
      <c r="O11" s="620"/>
      <c r="P11" s="620"/>
      <c r="Q11" s="620"/>
      <c r="R11" s="620"/>
      <c r="S11" s="620"/>
      <c r="T11" s="741">
        <f>SUM(H11:S11)</f>
        <v>158264147</v>
      </c>
      <c r="U11" s="304">
        <f>+'[6]21-22'!$I$48</f>
        <v>1013244492</v>
      </c>
      <c r="V11" s="620">
        <f>+'[6]21-22'!$N$48</f>
        <v>116698071</v>
      </c>
      <c r="W11" s="620">
        <f>+'[7]21-22'!$S$48</f>
        <v>53776623</v>
      </c>
      <c r="X11" s="620"/>
      <c r="Y11" s="620"/>
      <c r="Z11" s="620"/>
      <c r="AA11" s="620"/>
      <c r="AB11" s="620"/>
      <c r="AC11" s="620"/>
      <c r="AD11" s="620"/>
      <c r="AE11" s="620"/>
      <c r="AF11" s="620"/>
      <c r="AG11" s="620"/>
      <c r="AH11" s="751">
        <f>SUM(V11:AG11)</f>
        <v>170474694</v>
      </c>
      <c r="AI11" s="590"/>
      <c r="AJ11" s="743" t="e">
        <f>+#REF!</f>
        <v>#REF!</v>
      </c>
      <c r="AK11" s="743" t="e">
        <f>+#REF!</f>
        <v>#REF!</v>
      </c>
      <c r="AL11" s="743" t="e">
        <f>+#REF!</f>
        <v>#REF!</v>
      </c>
      <c r="AM11" s="743" t="e">
        <f>+#REF!</f>
        <v>#REF!</v>
      </c>
      <c r="AN11" s="743" t="e">
        <f>+#REF!</f>
        <v>#REF!</v>
      </c>
      <c r="AO11" s="743" t="e">
        <f>+#REF!</f>
        <v>#REF!</v>
      </c>
      <c r="AP11" s="743" t="e">
        <f>AJ11-G11</f>
        <v>#REF!</v>
      </c>
      <c r="AQ11" s="743" t="e">
        <f>+AK11-N11</f>
        <v>#REF!</v>
      </c>
      <c r="AR11" s="743" t="e">
        <f>+AL11-T11</f>
        <v>#REF!</v>
      </c>
      <c r="AS11" s="743" t="e">
        <f>+AM11-U11</f>
        <v>#REF!</v>
      </c>
      <c r="AT11" s="743" t="e">
        <f>+AN11-AB11</f>
        <v>#REF!</v>
      </c>
      <c r="AU11" s="743" t="e">
        <f>+AO11-AH11</f>
        <v>#REF!</v>
      </c>
      <c r="AV11" s="743"/>
      <c r="AW11" s="743"/>
      <c r="AX11" s="743"/>
      <c r="AY11" s="747"/>
      <c r="AZ11" s="747"/>
      <c r="BA11" s="747"/>
      <c r="BB11" s="747"/>
      <c r="BC11" s="747"/>
      <c r="BD11" s="747"/>
      <c r="BE11" s="747"/>
      <c r="BF11" s="747"/>
      <c r="BG11" s="652"/>
      <c r="BH11" s="652"/>
      <c r="BI11" s="652"/>
      <c r="BJ11" s="652"/>
      <c r="BK11" s="652"/>
      <c r="BL11" s="652"/>
    </row>
    <row r="12" spans="2:80" s="558" customFormat="1" x14ac:dyDescent="0.2">
      <c r="B12" s="574"/>
      <c r="C12" s="575"/>
      <c r="D12" s="559"/>
      <c r="E12" s="559"/>
      <c r="F12" s="724"/>
      <c r="G12" s="588"/>
      <c r="H12" s="588"/>
      <c r="I12" s="748"/>
      <c r="J12" s="748"/>
      <c r="K12" s="748"/>
      <c r="L12" s="748"/>
      <c r="M12" s="748"/>
      <c r="N12" s="748"/>
      <c r="O12" s="748"/>
      <c r="P12" s="748"/>
      <c r="Q12" s="748"/>
      <c r="R12" s="748"/>
      <c r="S12" s="748"/>
      <c r="T12" s="748"/>
      <c r="U12" s="695"/>
      <c r="V12" s="588"/>
      <c r="W12" s="588"/>
      <c r="X12" s="588"/>
      <c r="Y12" s="588"/>
      <c r="Z12" s="588"/>
      <c r="AA12" s="588"/>
      <c r="AB12" s="588"/>
      <c r="AC12" s="588"/>
      <c r="AD12" s="588"/>
      <c r="AE12" s="588"/>
      <c r="AF12" s="588"/>
      <c r="AG12" s="588"/>
      <c r="AH12" s="749"/>
      <c r="AI12" s="590"/>
      <c r="AJ12" s="743"/>
      <c r="AK12" s="747"/>
      <c r="AL12" s="747"/>
      <c r="AM12" s="747"/>
      <c r="AN12" s="747"/>
      <c r="AO12" s="747"/>
      <c r="AP12" s="747"/>
      <c r="AQ12" s="747"/>
      <c r="AR12" s="747"/>
      <c r="AS12" s="747"/>
      <c r="AT12" s="747"/>
      <c r="AU12" s="747"/>
      <c r="AV12" s="747"/>
      <c r="AW12" s="747"/>
      <c r="AX12" s="747"/>
      <c r="AY12" s="747"/>
      <c r="AZ12" s="747"/>
      <c r="BA12" s="747"/>
      <c r="BB12" s="747"/>
      <c r="BC12" s="747"/>
      <c r="BD12" s="747"/>
      <c r="BE12" s="747"/>
      <c r="BF12" s="747"/>
      <c r="BG12" s="652"/>
      <c r="BH12" s="652"/>
      <c r="BI12" s="652"/>
      <c r="BJ12" s="652"/>
      <c r="BK12" s="652"/>
      <c r="BL12" s="652"/>
    </row>
    <row r="13" spans="2:80" s="558" customFormat="1" x14ac:dyDescent="0.2">
      <c r="B13" s="750"/>
      <c r="C13" s="575" t="s">
        <v>224</v>
      </c>
      <c r="D13" s="559"/>
      <c r="E13" s="559"/>
      <c r="F13" s="724">
        <v>2</v>
      </c>
      <c r="G13" s="620">
        <f>SUM(G14:G25)-G20-G22-G24</f>
        <v>902658438</v>
      </c>
      <c r="H13" s="620">
        <f>+H14+H15+H16+H17+H18</f>
        <v>52498288.503470004</v>
      </c>
      <c r="I13" s="620">
        <f>+I14+I15+I16+I17+I18</f>
        <v>51373127.952</v>
      </c>
      <c r="J13" s="620"/>
      <c r="K13" s="620"/>
      <c r="L13" s="620"/>
      <c r="M13" s="620"/>
      <c r="N13" s="620"/>
      <c r="O13" s="620"/>
      <c r="P13" s="620"/>
      <c r="Q13" s="620"/>
      <c r="R13" s="620"/>
      <c r="S13" s="620"/>
      <c r="T13" s="620">
        <f>SUM(T14:T25)</f>
        <v>103871416.45547</v>
      </c>
      <c r="U13" s="620">
        <f t="shared" ref="U13:AH13" si="1">SUM(U14:U25)-U20-U22-U24</f>
        <v>873698418.58304</v>
      </c>
      <c r="V13" s="752">
        <f t="shared" si="1"/>
        <v>49186348.247040004</v>
      </c>
      <c r="W13" s="741">
        <f t="shared" si="1"/>
        <v>47413626</v>
      </c>
      <c r="X13" s="620">
        <f t="shared" si="1"/>
        <v>0</v>
      </c>
      <c r="Y13" s="620">
        <f t="shared" si="1"/>
        <v>0</v>
      </c>
      <c r="Z13" s="620">
        <f t="shared" si="1"/>
        <v>0</v>
      </c>
      <c r="AA13" s="620">
        <f t="shared" si="1"/>
        <v>0</v>
      </c>
      <c r="AB13" s="620">
        <f t="shared" si="1"/>
        <v>0</v>
      </c>
      <c r="AC13" s="620">
        <f t="shared" si="1"/>
        <v>0</v>
      </c>
      <c r="AD13" s="620">
        <f t="shared" si="1"/>
        <v>0</v>
      </c>
      <c r="AE13" s="620">
        <f t="shared" si="1"/>
        <v>0</v>
      </c>
      <c r="AF13" s="620">
        <f t="shared" si="1"/>
        <v>0</v>
      </c>
      <c r="AG13" s="620">
        <f t="shared" si="1"/>
        <v>0</v>
      </c>
      <c r="AH13" s="752">
        <f t="shared" si="1"/>
        <v>96599974.247040004</v>
      </c>
      <c r="AI13" s="304"/>
      <c r="AJ13" s="695" t="e">
        <f>+#REF!</f>
        <v>#REF!</v>
      </c>
      <c r="AK13" s="743" t="e">
        <f>+#REF!</f>
        <v>#REF!</v>
      </c>
      <c r="AL13" s="743" t="e">
        <f>+#REF!</f>
        <v>#REF!</v>
      </c>
      <c r="AM13" s="743" t="e">
        <f>+#REF!</f>
        <v>#REF!</v>
      </c>
      <c r="AN13" s="743" t="e">
        <f>+#REF!</f>
        <v>#REF!</v>
      </c>
      <c r="AO13" s="743" t="e">
        <f>+#REF!</f>
        <v>#REF!</v>
      </c>
      <c r="AP13" s="743" t="e">
        <f>AJ13-G13</f>
        <v>#REF!</v>
      </c>
      <c r="AQ13" s="743" t="e">
        <f>+AK13-N13</f>
        <v>#REF!</v>
      </c>
      <c r="AR13" s="743" t="e">
        <f>+AL13-T13</f>
        <v>#REF!</v>
      </c>
      <c r="AS13" s="743">
        <v>0</v>
      </c>
      <c r="AT13" s="743" t="e">
        <f>+AN13-AB13</f>
        <v>#REF!</v>
      </c>
      <c r="AU13" s="743" t="e">
        <f>+AO13-AH13</f>
        <v>#REF!</v>
      </c>
      <c r="AV13" s="743"/>
      <c r="AW13" s="743"/>
      <c r="AX13" s="743"/>
      <c r="AY13" s="747"/>
      <c r="AZ13" s="747"/>
      <c r="BA13" s="747"/>
      <c r="BB13" s="747"/>
      <c r="BC13" s="747"/>
      <c r="BD13" s="747"/>
      <c r="BE13" s="747"/>
      <c r="BF13" s="747"/>
      <c r="BG13" s="652"/>
      <c r="BH13" s="652"/>
      <c r="BI13" s="652"/>
      <c r="BJ13" s="652"/>
      <c r="BK13" s="652"/>
      <c r="BL13" s="652"/>
    </row>
    <row r="14" spans="2:80" s="616" customFormat="1" x14ac:dyDescent="0.2">
      <c r="B14" s="750"/>
      <c r="C14" s="607"/>
      <c r="D14" s="319" t="s">
        <v>472</v>
      </c>
      <c r="E14" s="319"/>
      <c r="F14" s="753"/>
      <c r="G14" s="754">
        <f>+'[4]22-23'!$I$53</f>
        <v>301806272</v>
      </c>
      <c r="H14" s="754">
        <f>+'[4]22-23'!$N$53</f>
        <v>3383917.5034699999</v>
      </c>
      <c r="I14" s="318">
        <f>+'[5]22-23'!$S$53</f>
        <v>2612522.952</v>
      </c>
      <c r="J14" s="318"/>
      <c r="K14" s="318"/>
      <c r="L14" s="318"/>
      <c r="M14" s="318"/>
      <c r="N14" s="318"/>
      <c r="O14" s="318"/>
      <c r="P14" s="318"/>
      <c r="Q14" s="318"/>
      <c r="R14" s="318"/>
      <c r="S14" s="318"/>
      <c r="T14" s="318">
        <f>SUM(H14:S14)</f>
        <v>5996440.4554699995</v>
      </c>
      <c r="U14" s="754">
        <f>+'[6]21-22'!$I$53</f>
        <v>268071597.58304003</v>
      </c>
      <c r="V14" s="754">
        <f>+'[6]21-22'!$N$53</f>
        <v>3056138.2470400003</v>
      </c>
      <c r="W14" s="754">
        <f>+'[7]21-22'!$S$53</f>
        <v>1776922</v>
      </c>
      <c r="X14" s="754"/>
      <c r="Y14" s="754"/>
      <c r="Z14" s="754"/>
      <c r="AA14" s="754"/>
      <c r="AB14" s="754"/>
      <c r="AC14" s="754"/>
      <c r="AD14" s="754"/>
      <c r="AE14" s="754"/>
      <c r="AF14" s="754"/>
      <c r="AG14" s="754"/>
      <c r="AH14" s="226">
        <f>SUM(V14:AG14)</f>
        <v>4833060.2470399998</v>
      </c>
      <c r="AI14" s="613"/>
      <c r="AJ14" s="755"/>
      <c r="AK14" s="756"/>
      <c r="AL14" s="756"/>
      <c r="AM14" s="756"/>
      <c r="AN14" s="756"/>
      <c r="AO14" s="756"/>
      <c r="AP14" s="756"/>
      <c r="AQ14" s="756"/>
      <c r="AR14" s="756"/>
      <c r="AS14" s="756"/>
      <c r="AT14" s="756"/>
      <c r="AU14" s="756"/>
      <c r="AV14" s="756"/>
      <c r="AW14" s="756"/>
      <c r="AX14" s="756"/>
      <c r="AY14" s="756"/>
      <c r="AZ14" s="756"/>
      <c r="BA14" s="756"/>
      <c r="BB14" s="756"/>
      <c r="BC14" s="756"/>
      <c r="BD14" s="756"/>
      <c r="BE14" s="756"/>
      <c r="BF14" s="756"/>
      <c r="BG14" s="650"/>
      <c r="BH14" s="650"/>
      <c r="BI14" s="650"/>
      <c r="BJ14" s="650"/>
      <c r="BK14" s="650"/>
      <c r="BL14" s="650"/>
    </row>
    <row r="15" spans="2:80" s="616" customFormat="1" x14ac:dyDescent="0.2">
      <c r="B15" s="750"/>
      <c r="C15" s="607"/>
      <c r="D15" s="319" t="s">
        <v>473</v>
      </c>
      <c r="E15" s="319"/>
      <c r="F15" s="753"/>
      <c r="G15" s="754">
        <f>+'[4]22-23'!$I$56</f>
        <v>560756789</v>
      </c>
      <c r="H15" s="754">
        <f>+'[4]22-23'!$N$56</f>
        <v>46729733</v>
      </c>
      <c r="I15" s="318">
        <f>+'[5]22-23'!$S$56</f>
        <v>46729733</v>
      </c>
      <c r="J15" s="318"/>
      <c r="K15" s="318"/>
      <c r="L15" s="318"/>
      <c r="M15" s="318"/>
      <c r="N15" s="318"/>
      <c r="O15" s="318"/>
      <c r="P15" s="318"/>
      <c r="Q15" s="318"/>
      <c r="R15" s="318"/>
      <c r="S15" s="318"/>
      <c r="T15" s="318">
        <f>SUM(H15:S15)</f>
        <v>93459466</v>
      </c>
      <c r="U15" s="226">
        <f>+'[6]21-22'!$I$56</f>
        <v>544834911</v>
      </c>
      <c r="V15" s="754">
        <f>+'[6]21-22'!$N$56</f>
        <v>43640529</v>
      </c>
      <c r="W15" s="754">
        <f>+'[7]21-22'!$S$56</f>
        <v>43640529</v>
      </c>
      <c r="X15" s="754"/>
      <c r="Y15" s="754"/>
      <c r="Z15" s="754"/>
      <c r="AA15" s="754"/>
      <c r="AB15" s="754"/>
      <c r="AC15" s="754"/>
      <c r="AD15" s="754"/>
      <c r="AE15" s="754"/>
      <c r="AF15" s="754"/>
      <c r="AG15" s="754"/>
      <c r="AH15" s="757">
        <f>SUM(V15:AG15)</f>
        <v>87281058</v>
      </c>
      <c r="AI15" s="613"/>
      <c r="AJ15" s="755"/>
      <c r="AK15" s="756"/>
      <c r="AL15" s="756"/>
      <c r="AM15" s="756"/>
      <c r="AN15" s="756"/>
      <c r="AO15" s="756"/>
      <c r="AP15" s="756"/>
      <c r="AQ15" s="756"/>
      <c r="AR15" s="756"/>
      <c r="AS15" s="756"/>
      <c r="AT15" s="756"/>
      <c r="AU15" s="756"/>
      <c r="AV15" s="756"/>
      <c r="AW15" s="756"/>
      <c r="AX15" s="756"/>
      <c r="AY15" s="756"/>
      <c r="AZ15" s="756"/>
      <c r="BA15" s="756"/>
      <c r="BB15" s="756"/>
      <c r="BC15" s="756"/>
      <c r="BD15" s="756"/>
      <c r="BE15" s="756"/>
      <c r="BF15" s="756"/>
      <c r="BG15" s="650"/>
      <c r="BH15" s="650"/>
      <c r="BI15" s="650"/>
      <c r="BJ15" s="650"/>
      <c r="BK15" s="650"/>
      <c r="BL15" s="650"/>
    </row>
    <row r="16" spans="2:80" s="616" customFormat="1" x14ac:dyDescent="0.2">
      <c r="B16" s="750"/>
      <c r="C16" s="607"/>
      <c r="D16" s="319" t="s">
        <v>474</v>
      </c>
      <c r="E16" s="319"/>
      <c r="F16" s="753"/>
      <c r="G16" s="754">
        <f>+'[4]22-23'!$I$57</f>
        <v>15334823</v>
      </c>
      <c r="H16" s="754">
        <f>+'[4]22-23'!$N$57</f>
        <v>0</v>
      </c>
      <c r="I16" s="318">
        <v>0</v>
      </c>
      <c r="J16" s="318"/>
      <c r="K16" s="318"/>
      <c r="L16" s="318"/>
      <c r="M16" s="318"/>
      <c r="N16" s="318"/>
      <c r="O16" s="318"/>
      <c r="P16" s="318"/>
      <c r="Q16" s="318"/>
      <c r="R16" s="318"/>
      <c r="S16" s="318"/>
      <c r="T16" s="318">
        <f>SUM(H16:S16)</f>
        <v>0</v>
      </c>
      <c r="U16" s="226">
        <f>+'[6]21-22'!$I$57</f>
        <v>14617279</v>
      </c>
      <c r="V16" s="754">
        <v>0</v>
      </c>
      <c r="W16" s="754">
        <v>0</v>
      </c>
      <c r="X16" s="754"/>
      <c r="Y16" s="754"/>
      <c r="Z16" s="754"/>
      <c r="AA16" s="754"/>
      <c r="AB16" s="754"/>
      <c r="AC16" s="754"/>
      <c r="AD16" s="754"/>
      <c r="AE16" s="754"/>
      <c r="AF16" s="754"/>
      <c r="AG16" s="754"/>
      <c r="AH16" s="757">
        <f>SUM(V16:AG16)</f>
        <v>0</v>
      </c>
      <c r="AI16" s="613"/>
      <c r="AJ16" s="755"/>
      <c r="AK16" s="756"/>
      <c r="AL16" s="756"/>
      <c r="AM16" s="756"/>
      <c r="AN16" s="756"/>
      <c r="AO16" s="756"/>
      <c r="AP16" s="756"/>
      <c r="AQ16" s="756"/>
      <c r="AR16" s="756"/>
      <c r="AS16" s="756"/>
      <c r="AT16" s="756"/>
      <c r="AU16" s="756"/>
      <c r="AV16" s="756"/>
      <c r="AW16" s="756"/>
      <c r="AX16" s="756"/>
      <c r="AY16" s="756"/>
      <c r="AZ16" s="756"/>
      <c r="BA16" s="756"/>
      <c r="BB16" s="756"/>
      <c r="BC16" s="756"/>
      <c r="BD16" s="756"/>
      <c r="BE16" s="756"/>
      <c r="BF16" s="756"/>
      <c r="BG16" s="650"/>
      <c r="BH16" s="650"/>
      <c r="BI16" s="650"/>
      <c r="BJ16" s="650"/>
      <c r="BK16" s="650"/>
      <c r="BL16" s="650"/>
    </row>
    <row r="17" spans="2:66" s="616" customFormat="1" x14ac:dyDescent="0.2">
      <c r="B17" s="750"/>
      <c r="C17" s="607"/>
      <c r="D17" s="319" t="s">
        <v>568</v>
      </c>
      <c r="E17" s="319"/>
      <c r="F17" s="753"/>
      <c r="G17" s="754">
        <f>+'[4]22-23'!$I$60</f>
        <v>20619315</v>
      </c>
      <c r="H17" s="754">
        <f>+'[4]22-23'!$N$60</f>
        <v>1894466</v>
      </c>
      <c r="I17" s="318">
        <f>+'[5]22-23'!$S$60</f>
        <v>1656276</v>
      </c>
      <c r="J17" s="318"/>
      <c r="K17" s="318"/>
      <c r="L17" s="318"/>
      <c r="M17" s="318"/>
      <c r="N17" s="318"/>
      <c r="O17" s="318"/>
      <c r="P17" s="318"/>
      <c r="Q17" s="318"/>
      <c r="R17" s="318"/>
      <c r="S17" s="318"/>
      <c r="T17" s="318">
        <f>SUM(H17:S17)</f>
        <v>3550742</v>
      </c>
      <c r="U17" s="226">
        <f>+'[6]21-22'!$I$70</f>
        <v>19011609</v>
      </c>
      <c r="V17" s="754">
        <f>+'[6]21-22'!$N$70</f>
        <v>1616206</v>
      </c>
      <c r="W17" s="754">
        <f>+'[7]21-22'!$S$70</f>
        <v>1478092</v>
      </c>
      <c r="X17" s="754"/>
      <c r="Y17" s="754"/>
      <c r="Z17" s="754"/>
      <c r="AA17" s="754"/>
      <c r="AB17" s="754"/>
      <c r="AC17" s="754"/>
      <c r="AD17" s="754"/>
      <c r="AE17" s="754"/>
      <c r="AF17" s="754"/>
      <c r="AG17" s="754"/>
      <c r="AH17" s="757">
        <f>SUM(V17:AG17)</f>
        <v>3094298</v>
      </c>
      <c r="AI17" s="613"/>
      <c r="AJ17" s="755"/>
      <c r="AK17" s="756"/>
      <c r="AL17" s="756"/>
      <c r="AM17" s="756"/>
      <c r="AN17" s="756"/>
      <c r="AO17" s="756"/>
      <c r="AP17" s="756"/>
      <c r="AQ17" s="756"/>
      <c r="AR17" s="756"/>
      <c r="AS17" s="756"/>
      <c r="AT17" s="756"/>
      <c r="AU17" s="756"/>
      <c r="AV17" s="756"/>
      <c r="AW17" s="756"/>
      <c r="AX17" s="756"/>
      <c r="AY17" s="756"/>
      <c r="AZ17" s="756"/>
      <c r="BA17" s="756"/>
      <c r="BB17" s="756"/>
      <c r="BC17" s="756"/>
      <c r="BD17" s="756"/>
      <c r="BE17" s="756"/>
      <c r="BF17" s="756"/>
      <c r="BG17" s="650"/>
      <c r="BH17" s="650"/>
      <c r="BI17" s="650"/>
      <c r="BJ17" s="650"/>
      <c r="BK17" s="650"/>
      <c r="BL17" s="650"/>
    </row>
    <row r="18" spans="2:66" s="616" customFormat="1" x14ac:dyDescent="0.2">
      <c r="B18" s="750"/>
      <c r="C18" s="607"/>
      <c r="D18" s="319" t="s">
        <v>476</v>
      </c>
      <c r="E18" s="319"/>
      <c r="F18" s="753"/>
      <c r="G18" s="754">
        <f>+'[4]22-23'!$I$51+'[4]22-23'!$I$52+'[4]22-23'!$I$58+'[4]22-23'!$I$59+'[4]22-23'!$I$61+'[4]22-23'!$I$62+'[4]22-23'!$I$63</f>
        <v>4141239</v>
      </c>
      <c r="H18" s="754">
        <f>+'[4]22-23'!$N$51+'[4]22-23'!$N$52+'[4]22-23'!$N$58+'[4]22-23'!$N$61+'[4]22-23'!$N$62+'[4]22-23'!$N$63</f>
        <v>490172</v>
      </c>
      <c r="I18" s="318">
        <f>+'[5]22-23'!$S$51+'[5]22-23'!$S$52+'[5]22-23'!$S$58+'[5]22-23'!$S$61+'[5]22-23'!$S$62</f>
        <v>374596</v>
      </c>
      <c r="J18" s="318"/>
      <c r="K18" s="318"/>
      <c r="L18" s="318"/>
      <c r="M18" s="318"/>
      <c r="N18" s="318"/>
      <c r="O18" s="318"/>
      <c r="P18" s="318"/>
      <c r="Q18" s="318"/>
      <c r="R18" s="318"/>
      <c r="S18" s="318"/>
      <c r="T18" s="318">
        <f>SUM(H18:S18)</f>
        <v>864768</v>
      </c>
      <c r="U18" s="226">
        <f>+'[6]21-22'!$I$51+'[6]21-22'!$I$52+'[6]21-22'!$I$58+'[6]21-22'!$I$59+'[6]21-22'!$I$71+'[6]21-22'!$I$72+'[6]21-22'!$I$73</f>
        <v>6032136</v>
      </c>
      <c r="V18" s="754">
        <f>+'[6]21-22'!$N$51+'[6]21-22'!$N$52+'[6]21-22'!$N$58+'[6]21-22'!$N$71+'[6]21-22'!$N$72</f>
        <v>873475</v>
      </c>
      <c r="W18" s="754">
        <f>+'[7]21-22'!$S$51+'[7]21-22'!$S$52+'[7]21-22'!$S$58+'[7]21-22'!$S$59+'[7]21-22'!$S$71+'[7]21-22'!$S$72</f>
        <v>518083</v>
      </c>
      <c r="X18" s="754"/>
      <c r="Y18" s="754"/>
      <c r="Z18" s="754"/>
      <c r="AA18" s="754"/>
      <c r="AB18" s="754"/>
      <c r="AC18" s="754"/>
      <c r="AD18" s="754"/>
      <c r="AE18" s="754"/>
      <c r="AF18" s="754"/>
      <c r="AG18" s="754"/>
      <c r="AH18" s="757">
        <f>SUM(V18:AG18)</f>
        <v>1391558</v>
      </c>
      <c r="AI18" s="613"/>
      <c r="AJ18" s="755"/>
      <c r="AK18" s="756"/>
      <c r="AL18" s="756"/>
      <c r="AM18" s="756"/>
      <c r="AN18" s="756"/>
      <c r="AO18" s="756"/>
      <c r="AP18" s="756"/>
      <c r="AQ18" s="756"/>
      <c r="AR18" s="756"/>
      <c r="AS18" s="756"/>
      <c r="AT18" s="756"/>
      <c r="AU18" s="756"/>
      <c r="AV18" s="756"/>
      <c r="AW18" s="756"/>
      <c r="AX18" s="756"/>
      <c r="AY18" s="756"/>
      <c r="AZ18" s="756"/>
      <c r="BA18" s="756"/>
      <c r="BB18" s="756"/>
      <c r="BC18" s="756"/>
      <c r="BD18" s="756"/>
      <c r="BE18" s="756"/>
      <c r="BF18" s="756"/>
      <c r="BG18" s="650"/>
      <c r="BH18" s="650"/>
      <c r="BI18" s="650"/>
      <c r="BJ18" s="650"/>
      <c r="BK18" s="650"/>
      <c r="BL18" s="650"/>
    </row>
    <row r="19" spans="2:66" s="558" customFormat="1" x14ac:dyDescent="0.2">
      <c r="B19" s="750"/>
      <c r="C19" s="575"/>
      <c r="D19" s="319" t="str">
        <f>+'[8]20-21'!$A$60</f>
        <v>Other payments</v>
      </c>
      <c r="E19" s="319"/>
      <c r="F19" s="724"/>
      <c r="G19" s="754"/>
      <c r="H19" s="754"/>
      <c r="I19" s="318"/>
      <c r="J19" s="318"/>
      <c r="K19" s="318"/>
      <c r="L19" s="318"/>
      <c r="M19" s="318"/>
      <c r="N19" s="318"/>
      <c r="O19" s="318"/>
      <c r="P19" s="318"/>
      <c r="Q19" s="318"/>
      <c r="R19" s="318"/>
      <c r="S19" s="318"/>
      <c r="T19" s="318"/>
      <c r="U19" s="226"/>
      <c r="V19" s="754"/>
      <c r="W19" s="754"/>
      <c r="X19" s="754"/>
      <c r="Y19" s="754"/>
      <c r="Z19" s="754"/>
      <c r="AA19" s="754"/>
      <c r="AB19" s="754"/>
      <c r="AC19" s="754"/>
      <c r="AD19" s="754"/>
      <c r="AE19" s="754"/>
      <c r="AF19" s="754"/>
      <c r="AG19" s="754"/>
      <c r="AH19" s="757"/>
      <c r="AI19" s="590"/>
      <c r="AJ19" s="743"/>
      <c r="AK19" s="747"/>
      <c r="AL19" s="747"/>
      <c r="AM19" s="747"/>
      <c r="AN19" s="747"/>
      <c r="AO19" s="747"/>
      <c r="AP19" s="747"/>
      <c r="AQ19" s="747"/>
      <c r="AR19" s="747"/>
      <c r="AS19" s="747"/>
      <c r="AT19" s="747"/>
      <c r="AU19" s="747"/>
      <c r="AV19" s="747"/>
      <c r="AW19" s="747"/>
      <c r="AX19" s="747"/>
      <c r="AY19" s="747"/>
      <c r="AZ19" s="747"/>
      <c r="BA19" s="747"/>
      <c r="BB19" s="747"/>
      <c r="BC19" s="747"/>
      <c r="BD19" s="747"/>
      <c r="BE19" s="747"/>
      <c r="BF19" s="747"/>
      <c r="BG19" s="652"/>
      <c r="BH19" s="652"/>
      <c r="BI19" s="652"/>
      <c r="BJ19" s="652"/>
      <c r="BK19" s="652"/>
      <c r="BL19" s="652"/>
    </row>
    <row r="20" spans="2:66" s="763" customFormat="1" x14ac:dyDescent="0.2">
      <c r="B20" s="758"/>
      <c r="C20" s="623"/>
      <c r="D20" s="604" t="s">
        <v>477</v>
      </c>
      <c r="E20" s="623"/>
      <c r="F20" s="759"/>
      <c r="G20" s="760">
        <v>0</v>
      </c>
      <c r="H20" s="760">
        <v>0</v>
      </c>
      <c r="I20" s="760">
        <v>0</v>
      </c>
      <c r="J20" s="760"/>
      <c r="K20" s="760"/>
      <c r="L20" s="760"/>
      <c r="M20" s="760"/>
      <c r="N20" s="760"/>
      <c r="O20" s="760"/>
      <c r="P20" s="760"/>
      <c r="Q20" s="760"/>
      <c r="R20" s="760"/>
      <c r="S20" s="760"/>
      <c r="T20" s="760">
        <f>SUM(T21:T21)</f>
        <v>0</v>
      </c>
      <c r="U20" s="760">
        <f>SUM(U21:U21)</f>
        <v>3030886</v>
      </c>
      <c r="V20" s="760">
        <v>0</v>
      </c>
      <c r="W20" s="760">
        <v>0</v>
      </c>
      <c r="X20" s="760"/>
      <c r="Y20" s="760"/>
      <c r="Z20" s="760"/>
      <c r="AA20" s="760"/>
      <c r="AB20" s="760"/>
      <c r="AC20" s="760"/>
      <c r="AD20" s="760"/>
      <c r="AE20" s="760"/>
      <c r="AF20" s="760"/>
      <c r="AG20" s="760"/>
      <c r="AH20" s="760">
        <f>SUM(AH21:AH21)</f>
        <v>0</v>
      </c>
      <c r="AI20" s="761"/>
      <c r="AJ20" s="762"/>
      <c r="AK20" s="762"/>
      <c r="AL20" s="762"/>
      <c r="AM20" s="762"/>
      <c r="AN20" s="762"/>
      <c r="AO20" s="762"/>
      <c r="AP20" s="762"/>
      <c r="AQ20" s="762"/>
      <c r="AR20" s="762"/>
      <c r="AS20" s="762"/>
      <c r="AT20" s="762"/>
      <c r="AU20" s="762"/>
      <c r="AV20" s="762"/>
      <c r="AW20" s="762"/>
      <c r="AX20" s="762"/>
      <c r="AY20" s="762"/>
      <c r="AZ20" s="762"/>
      <c r="BA20" s="762"/>
      <c r="BB20" s="762"/>
      <c r="BC20" s="762"/>
      <c r="BD20" s="762"/>
      <c r="BE20" s="762"/>
      <c r="BF20" s="762"/>
    </row>
    <row r="21" spans="2:66" s="616" customFormat="1" x14ac:dyDescent="0.2">
      <c r="B21" s="764"/>
      <c r="C21" s="319"/>
      <c r="D21" s="608" t="str">
        <f>+'[6]21-22'!$B$63</f>
        <v>Denel (Public Enterprises)</v>
      </c>
      <c r="E21" s="319"/>
      <c r="F21" s="765"/>
      <c r="G21" s="754">
        <v>0</v>
      </c>
      <c r="H21" s="754">
        <v>0</v>
      </c>
      <c r="I21" s="318">
        <v>0</v>
      </c>
      <c r="J21" s="318"/>
      <c r="K21" s="318"/>
      <c r="L21" s="226"/>
      <c r="M21" s="754"/>
      <c r="N21" s="318"/>
      <c r="O21" s="318"/>
      <c r="P21" s="318"/>
      <c r="Q21" s="318"/>
      <c r="R21" s="318"/>
      <c r="S21" s="318"/>
      <c r="T21" s="754">
        <f>SUM(H21:S21)</f>
        <v>0</v>
      </c>
      <c r="U21" s="226">
        <f>+'[6]21-22'!$I$63</f>
        <v>3030886</v>
      </c>
      <c r="V21" s="754">
        <v>0</v>
      </c>
      <c r="W21" s="754">
        <v>0</v>
      </c>
      <c r="X21" s="754"/>
      <c r="Y21" s="754"/>
      <c r="Z21" s="754"/>
      <c r="AA21" s="754"/>
      <c r="AB21" s="754"/>
      <c r="AC21" s="754"/>
      <c r="AD21" s="754"/>
      <c r="AE21" s="754"/>
      <c r="AF21" s="754"/>
      <c r="AG21" s="754"/>
      <c r="AH21" s="766">
        <f>SUM(V21:AG21)</f>
        <v>0</v>
      </c>
      <c r="AI21" s="613"/>
      <c r="AJ21" s="756"/>
      <c r="AK21" s="756"/>
      <c r="AL21" s="756"/>
      <c r="AM21" s="756"/>
      <c r="AN21" s="756"/>
      <c r="AO21" s="756"/>
      <c r="AP21" s="756"/>
      <c r="AQ21" s="756"/>
      <c r="AR21" s="756"/>
      <c r="AS21" s="756"/>
      <c r="AT21" s="756"/>
      <c r="AU21" s="756"/>
      <c r="AV21" s="756"/>
      <c r="AW21" s="756"/>
      <c r="AX21" s="756"/>
      <c r="AY21" s="756"/>
      <c r="AZ21" s="756"/>
      <c r="BA21" s="756"/>
      <c r="BB21" s="756"/>
      <c r="BC21" s="756"/>
      <c r="BD21" s="756"/>
      <c r="BE21" s="756"/>
      <c r="BF21" s="756"/>
      <c r="BG21" s="650"/>
      <c r="BH21" s="650"/>
      <c r="BI21" s="650"/>
      <c r="BJ21" s="650"/>
      <c r="BK21" s="650"/>
      <c r="BL21" s="650"/>
    </row>
    <row r="22" spans="2:66" s="558" customFormat="1" ht="13.15" customHeight="1" x14ac:dyDescent="0.2">
      <c r="B22" s="573"/>
      <c r="C22" s="623" t="str">
        <f>+'[6]21-22'!$A$65</f>
        <v>Payments in terms of section 16(1) of the PFMA</v>
      </c>
      <c r="D22" s="616"/>
      <c r="E22" s="559"/>
      <c r="F22" s="584"/>
      <c r="G22" s="307">
        <v>0</v>
      </c>
      <c r="H22" s="754">
        <v>0</v>
      </c>
      <c r="I22" s="307">
        <v>0</v>
      </c>
      <c r="J22" s="307"/>
      <c r="K22" s="307"/>
      <c r="L22" s="307"/>
      <c r="M22" s="307"/>
      <c r="N22" s="307"/>
      <c r="O22" s="307"/>
      <c r="P22" s="307"/>
      <c r="Q22" s="307"/>
      <c r="R22" s="307"/>
      <c r="S22" s="307"/>
      <c r="T22" s="307">
        <f>SUM(T23)</f>
        <v>0</v>
      </c>
      <c r="U22" s="307">
        <f>SUM(U23)</f>
        <v>7100000</v>
      </c>
      <c r="V22" s="307">
        <v>0</v>
      </c>
      <c r="W22" s="307">
        <v>0</v>
      </c>
      <c r="X22" s="307"/>
      <c r="Y22" s="307"/>
      <c r="Z22" s="307"/>
      <c r="AA22" s="307"/>
      <c r="AB22" s="307"/>
      <c r="AC22" s="307"/>
      <c r="AD22" s="307"/>
      <c r="AE22" s="307"/>
      <c r="AF22" s="307"/>
      <c r="AG22" s="307"/>
      <c r="AH22" s="307">
        <f>SUM(AH23)</f>
        <v>0</v>
      </c>
      <c r="AI22" s="590"/>
      <c r="AJ22" s="747"/>
      <c r="AK22" s="747"/>
      <c r="AL22" s="747"/>
      <c r="AM22" s="747"/>
      <c r="AN22" s="747"/>
      <c r="AO22" s="747"/>
      <c r="AP22" s="747"/>
      <c r="AQ22" s="747"/>
      <c r="AR22" s="747"/>
      <c r="AS22" s="747"/>
      <c r="AT22" s="747"/>
      <c r="AU22" s="747"/>
      <c r="AV22" s="747"/>
      <c r="AW22" s="747"/>
      <c r="AX22" s="747"/>
      <c r="AY22" s="747"/>
      <c r="AZ22" s="747"/>
      <c r="BA22" s="747"/>
      <c r="BB22" s="747"/>
      <c r="BC22" s="747"/>
      <c r="BD22" s="747"/>
      <c r="BE22" s="747"/>
      <c r="BF22" s="747"/>
      <c r="BG22" s="652"/>
      <c r="BH22" s="652"/>
      <c r="BI22" s="652"/>
      <c r="BJ22" s="652"/>
      <c r="BK22" s="652"/>
      <c r="BL22" s="652"/>
    </row>
    <row r="23" spans="2:66" s="616" customFormat="1" x14ac:dyDescent="0.2">
      <c r="B23" s="764"/>
      <c r="C23" s="319"/>
      <c r="D23" s="608" t="s">
        <v>256</v>
      </c>
      <c r="E23" s="319"/>
      <c r="F23" s="765"/>
      <c r="G23" s="754">
        <v>0</v>
      </c>
      <c r="H23" s="754">
        <v>0</v>
      </c>
      <c r="I23" s="754">
        <v>0</v>
      </c>
      <c r="J23" s="754"/>
      <c r="K23" s="754"/>
      <c r="L23" s="754"/>
      <c r="M23" s="754"/>
      <c r="N23" s="754"/>
      <c r="O23" s="754"/>
      <c r="P23" s="754"/>
      <c r="Q23" s="754"/>
      <c r="R23" s="318"/>
      <c r="S23" s="318"/>
      <c r="T23" s="318">
        <f>SUM(H23:S23)</f>
        <v>0</v>
      </c>
      <c r="U23" s="226">
        <f>+'[6]21-22'!$I$66</f>
        <v>7100000</v>
      </c>
      <c r="V23" s="754">
        <v>0</v>
      </c>
      <c r="W23" s="754">
        <v>0</v>
      </c>
      <c r="X23" s="754"/>
      <c r="Y23" s="754"/>
      <c r="Z23" s="754"/>
      <c r="AA23" s="754"/>
      <c r="AB23" s="754"/>
      <c r="AC23" s="754"/>
      <c r="AD23" s="754"/>
      <c r="AE23" s="754"/>
      <c r="AF23" s="754"/>
      <c r="AG23" s="754"/>
      <c r="AH23" s="767">
        <f>SUM(V23:AG23)</f>
        <v>0</v>
      </c>
      <c r="AI23" s="613"/>
      <c r="AJ23" s="756"/>
      <c r="AK23" s="756"/>
      <c r="AL23" s="756"/>
      <c r="AM23" s="756"/>
      <c r="AN23" s="756"/>
      <c r="AO23" s="756"/>
      <c r="AP23" s="756"/>
      <c r="AQ23" s="756"/>
      <c r="AR23" s="756"/>
      <c r="AS23" s="756"/>
      <c r="AT23" s="756"/>
      <c r="AU23" s="756"/>
      <c r="AV23" s="756"/>
      <c r="AW23" s="756"/>
      <c r="AX23" s="756"/>
      <c r="AY23" s="756"/>
      <c r="AZ23" s="756"/>
      <c r="BA23" s="756"/>
      <c r="BB23" s="756"/>
      <c r="BC23" s="756"/>
      <c r="BD23" s="756"/>
      <c r="BE23" s="756"/>
      <c r="BF23" s="756"/>
      <c r="BG23" s="650"/>
      <c r="BH23" s="650"/>
      <c r="BI23" s="650"/>
      <c r="BJ23" s="650"/>
      <c r="BK23" s="650"/>
      <c r="BL23" s="650"/>
    </row>
    <row r="24" spans="2:66" s="558" customFormat="1" x14ac:dyDescent="0.2">
      <c r="B24" s="574"/>
      <c r="D24" s="559" t="s">
        <v>257</v>
      </c>
      <c r="E24" s="559"/>
      <c r="F24" s="724"/>
      <c r="G24" s="307">
        <v>0</v>
      </c>
      <c r="H24" s="307">
        <v>0</v>
      </c>
      <c r="I24" s="307">
        <v>0</v>
      </c>
      <c r="J24" s="307"/>
      <c r="K24" s="307"/>
      <c r="L24" s="307"/>
      <c r="M24" s="307"/>
      <c r="N24" s="307"/>
      <c r="O24" s="307"/>
      <c r="P24" s="307"/>
      <c r="Q24" s="307"/>
      <c r="R24" s="307"/>
      <c r="S24" s="307"/>
      <c r="T24" s="307">
        <f>SUM(T25:T25)</f>
        <v>0</v>
      </c>
      <c r="U24" s="307">
        <f>SUM(U25:U25)</f>
        <v>11000000</v>
      </c>
      <c r="V24" s="307">
        <f>+'[6]21-22'!$M$67</f>
        <v>0</v>
      </c>
      <c r="W24" s="307">
        <v>0</v>
      </c>
      <c r="X24" s="307"/>
      <c r="Y24" s="307"/>
      <c r="Z24" s="307"/>
      <c r="AA24" s="307"/>
      <c r="AB24" s="307"/>
      <c r="AC24" s="307"/>
      <c r="AD24" s="307"/>
      <c r="AE24" s="307"/>
      <c r="AF24" s="307"/>
      <c r="AG24" s="307"/>
      <c r="AH24" s="307">
        <f>SUM(AH25:AH25)</f>
        <v>0</v>
      </c>
      <c r="AI24" s="590"/>
      <c r="AJ24" s="743"/>
      <c r="AK24" s="747"/>
      <c r="AL24" s="747"/>
      <c r="AM24" s="747"/>
      <c r="AN24" s="747"/>
      <c r="AO24" s="747"/>
      <c r="AP24" s="747"/>
      <c r="AQ24" s="747"/>
      <c r="AR24" s="747"/>
      <c r="AS24" s="747"/>
      <c r="AT24" s="747"/>
      <c r="AU24" s="747"/>
      <c r="AV24" s="747"/>
      <c r="AW24" s="747"/>
      <c r="AX24" s="747"/>
      <c r="AY24" s="747"/>
      <c r="AZ24" s="747"/>
      <c r="BA24" s="747"/>
      <c r="BB24" s="747"/>
      <c r="BC24" s="747"/>
      <c r="BD24" s="747"/>
      <c r="BE24" s="747"/>
      <c r="BF24" s="747"/>
      <c r="BG24" s="652"/>
      <c r="BH24" s="652"/>
      <c r="BI24" s="652"/>
      <c r="BJ24" s="652"/>
      <c r="BK24" s="652"/>
      <c r="BL24" s="652"/>
    </row>
    <row r="25" spans="2:66" s="616" customFormat="1" x14ac:dyDescent="0.2">
      <c r="B25" s="750"/>
      <c r="C25" s="319"/>
      <c r="D25" s="608" t="s">
        <v>256</v>
      </c>
      <c r="E25" s="319"/>
      <c r="F25" s="753"/>
      <c r="G25" s="754">
        <v>0</v>
      </c>
      <c r="H25" s="754">
        <v>0</v>
      </c>
      <c r="I25" s="318">
        <v>0</v>
      </c>
      <c r="J25" s="318"/>
      <c r="K25" s="318"/>
      <c r="L25" s="318"/>
      <c r="M25" s="318"/>
      <c r="N25" s="318"/>
      <c r="O25" s="318"/>
      <c r="P25" s="318"/>
      <c r="Q25" s="318"/>
      <c r="R25" s="318"/>
      <c r="S25" s="318"/>
      <c r="T25" s="318">
        <f>SUM(H25:S25)</f>
        <v>0</v>
      </c>
      <c r="U25" s="226">
        <f>+'[6]21-22'!$I$68</f>
        <v>11000000</v>
      </c>
      <c r="V25" s="754">
        <v>0</v>
      </c>
      <c r="W25" s="754">
        <v>0</v>
      </c>
      <c r="X25" s="754"/>
      <c r="Y25" s="754"/>
      <c r="Z25" s="754"/>
      <c r="AA25" s="754"/>
      <c r="AB25" s="754"/>
      <c r="AC25" s="754"/>
      <c r="AD25" s="754"/>
      <c r="AE25" s="754"/>
      <c r="AF25" s="754"/>
      <c r="AG25" s="754"/>
      <c r="AH25" s="767">
        <v>0</v>
      </c>
      <c r="AI25" s="613"/>
      <c r="AJ25" s="755"/>
      <c r="AK25" s="756"/>
      <c r="AL25" s="756"/>
      <c r="AM25" s="756"/>
      <c r="AN25" s="756"/>
      <c r="AO25" s="756"/>
      <c r="AP25" s="756"/>
      <c r="AQ25" s="756"/>
      <c r="AR25" s="756"/>
      <c r="AS25" s="756"/>
      <c r="AT25" s="756"/>
      <c r="AU25" s="756"/>
      <c r="AV25" s="756"/>
      <c r="AW25" s="756"/>
      <c r="AX25" s="756"/>
      <c r="AY25" s="756"/>
      <c r="AZ25" s="756"/>
      <c r="BA25" s="756"/>
      <c r="BB25" s="756"/>
      <c r="BC25" s="756"/>
      <c r="BD25" s="756"/>
      <c r="BE25" s="756"/>
      <c r="BF25" s="756"/>
      <c r="BG25" s="650"/>
      <c r="BH25" s="650"/>
      <c r="BI25" s="650"/>
      <c r="BJ25" s="650"/>
      <c r="BK25" s="650"/>
      <c r="BL25" s="650"/>
    </row>
    <row r="26" spans="2:66" s="616" customFormat="1" x14ac:dyDescent="0.2">
      <c r="B26" s="768"/>
      <c r="C26" s="769" t="str">
        <f>+'[4]22-23'!$A$65</f>
        <v>Provisional allocations not assigned to votes</v>
      </c>
      <c r="D26" s="608"/>
      <c r="E26" s="319"/>
      <c r="F26" s="753"/>
      <c r="G26" s="307">
        <f>+'[4]22-23'!$I$65</f>
        <v>1372123</v>
      </c>
      <c r="H26" s="754">
        <v>0</v>
      </c>
      <c r="I26" s="318">
        <v>0</v>
      </c>
      <c r="J26" s="318"/>
      <c r="K26" s="318"/>
      <c r="L26" s="318"/>
      <c r="M26" s="318"/>
      <c r="N26" s="318"/>
      <c r="O26" s="318"/>
      <c r="P26" s="318"/>
      <c r="Q26" s="318"/>
      <c r="R26" s="318"/>
      <c r="S26" s="318"/>
      <c r="T26" s="318">
        <v>0</v>
      </c>
      <c r="U26" s="226">
        <v>0</v>
      </c>
      <c r="V26" s="754">
        <v>0</v>
      </c>
      <c r="W26" s="754">
        <v>0</v>
      </c>
      <c r="X26" s="754"/>
      <c r="Y26" s="754"/>
      <c r="Z26" s="754"/>
      <c r="AA26" s="754"/>
      <c r="AB26" s="754"/>
      <c r="AC26" s="754"/>
      <c r="AD26" s="754"/>
      <c r="AE26" s="754"/>
      <c r="AF26" s="754"/>
      <c r="AG26" s="754"/>
      <c r="AH26" s="767">
        <v>0</v>
      </c>
      <c r="AI26" s="613"/>
      <c r="AJ26" s="755"/>
      <c r="AK26" s="756"/>
      <c r="AL26" s="756"/>
      <c r="AM26" s="756"/>
      <c r="AN26" s="756"/>
      <c r="AO26" s="756"/>
      <c r="AP26" s="756"/>
      <c r="AQ26" s="756"/>
      <c r="AR26" s="756"/>
      <c r="AS26" s="756"/>
      <c r="AT26" s="756"/>
      <c r="AU26" s="756"/>
      <c r="AV26" s="756"/>
      <c r="AW26" s="756"/>
      <c r="AX26" s="756"/>
      <c r="AY26" s="756"/>
      <c r="AZ26" s="756"/>
      <c r="BA26" s="756"/>
      <c r="BB26" s="756"/>
      <c r="BC26" s="756"/>
      <c r="BD26" s="756"/>
      <c r="BE26" s="756"/>
      <c r="BF26" s="756"/>
      <c r="BG26" s="650"/>
      <c r="BH26" s="650"/>
      <c r="BI26" s="650"/>
      <c r="BJ26" s="650"/>
      <c r="BK26" s="650"/>
      <c r="BL26" s="650"/>
    </row>
    <row r="27" spans="2:66" s="577" customFormat="1" x14ac:dyDescent="0.2">
      <c r="B27" s="750"/>
      <c r="C27" s="769" t="str">
        <f>+'[4]22-23'!$A$66</f>
        <v>Infrastructure Fund not assigned to votes</v>
      </c>
      <c r="D27" s="575"/>
      <c r="E27" s="575"/>
      <c r="F27" s="724"/>
      <c r="G27" s="307">
        <f>+'[4]22-23'!$I$66</f>
        <v>4197352</v>
      </c>
      <c r="H27" s="307">
        <v>0</v>
      </c>
      <c r="I27" s="315">
        <v>0</v>
      </c>
      <c r="J27" s="315">
        <v>0</v>
      </c>
      <c r="K27" s="315">
        <v>0</v>
      </c>
      <c r="L27" s="315">
        <v>0</v>
      </c>
      <c r="M27" s="315">
        <v>0</v>
      </c>
      <c r="N27" s="315">
        <v>0</v>
      </c>
      <c r="O27" s="315">
        <v>0</v>
      </c>
      <c r="P27" s="315">
        <v>0</v>
      </c>
      <c r="Q27" s="315">
        <v>0</v>
      </c>
      <c r="R27" s="315">
        <v>0</v>
      </c>
      <c r="S27" s="315">
        <v>0</v>
      </c>
      <c r="T27" s="315">
        <v>0</v>
      </c>
      <c r="U27" s="236">
        <v>0</v>
      </c>
      <c r="V27" s="307">
        <v>0</v>
      </c>
      <c r="W27" s="307">
        <v>0</v>
      </c>
      <c r="X27" s="307"/>
      <c r="Y27" s="307"/>
      <c r="Z27" s="307"/>
      <c r="AA27" s="307"/>
      <c r="AB27" s="307"/>
      <c r="AC27" s="307"/>
      <c r="AD27" s="307"/>
      <c r="AE27" s="307"/>
      <c r="AF27" s="307"/>
      <c r="AG27" s="307"/>
      <c r="AH27" s="770">
        <v>0</v>
      </c>
      <c r="AI27" s="602"/>
      <c r="AJ27" s="743"/>
      <c r="AK27" s="743"/>
      <c r="AL27" s="743"/>
      <c r="AM27" s="743"/>
      <c r="AN27" s="743"/>
      <c r="AO27" s="743"/>
      <c r="AP27" s="743"/>
      <c r="AQ27" s="743"/>
      <c r="AR27" s="743"/>
      <c r="AS27" s="743"/>
      <c r="AT27" s="743"/>
      <c r="AU27" s="743"/>
      <c r="AV27" s="743"/>
      <c r="AW27" s="743"/>
      <c r="AX27" s="743"/>
      <c r="AY27" s="743"/>
      <c r="AZ27" s="743"/>
      <c r="BA27" s="743"/>
      <c r="BB27" s="743"/>
      <c r="BC27" s="743"/>
      <c r="BD27" s="743"/>
      <c r="BE27" s="743"/>
      <c r="BF27" s="743"/>
      <c r="BG27" s="654"/>
      <c r="BH27" s="654"/>
      <c r="BI27" s="654"/>
      <c r="BJ27" s="654"/>
      <c r="BK27" s="654"/>
      <c r="BL27" s="654"/>
    </row>
    <row r="28" spans="2:66" s="577" customFormat="1" x14ac:dyDescent="0.2">
      <c r="B28" s="750"/>
      <c r="C28" s="769"/>
      <c r="D28" s="575"/>
      <c r="E28" s="575"/>
      <c r="F28" s="724"/>
      <c r="G28" s="307"/>
      <c r="H28" s="307"/>
      <c r="I28" s="315"/>
      <c r="J28" s="315"/>
      <c r="K28" s="315"/>
      <c r="L28" s="315"/>
      <c r="M28" s="315"/>
      <c r="N28" s="315"/>
      <c r="O28" s="315"/>
      <c r="P28" s="315"/>
      <c r="Q28" s="741"/>
      <c r="R28" s="741"/>
      <c r="S28" s="741"/>
      <c r="T28" s="315"/>
      <c r="U28" s="236"/>
      <c r="V28" s="307"/>
      <c r="W28" s="307"/>
      <c r="X28" s="307"/>
      <c r="Y28" s="307"/>
      <c r="Z28" s="307"/>
      <c r="AA28" s="307"/>
      <c r="AB28" s="307"/>
      <c r="AC28" s="307"/>
      <c r="AD28" s="307"/>
      <c r="AE28" s="307"/>
      <c r="AF28" s="307"/>
      <c r="AG28" s="307"/>
      <c r="AH28" s="770"/>
      <c r="AI28" s="602"/>
      <c r="AJ28" s="743"/>
      <c r="AK28" s="743"/>
      <c r="AL28" s="743"/>
      <c r="AM28" s="743"/>
      <c r="AN28" s="743"/>
      <c r="AO28" s="743"/>
      <c r="AP28" s="743"/>
      <c r="AQ28" s="743"/>
      <c r="AR28" s="743"/>
      <c r="AS28" s="743"/>
      <c r="AT28" s="743"/>
      <c r="AU28" s="743"/>
      <c r="AV28" s="743"/>
      <c r="AW28" s="743"/>
      <c r="AX28" s="743"/>
      <c r="AY28" s="743"/>
      <c r="AZ28" s="743"/>
      <c r="BA28" s="743"/>
      <c r="BB28" s="743"/>
      <c r="BC28" s="743"/>
      <c r="BD28" s="743"/>
      <c r="BE28" s="743"/>
      <c r="BF28" s="743"/>
      <c r="BG28" s="654"/>
      <c r="BH28" s="654"/>
      <c r="BI28" s="654"/>
      <c r="BJ28" s="654"/>
      <c r="BK28" s="654"/>
      <c r="BL28" s="654"/>
    </row>
    <row r="29" spans="2:66" s="577" customFormat="1" x14ac:dyDescent="0.2">
      <c r="B29" s="750"/>
      <c r="C29" s="769" t="str">
        <f>+'[4]22-23'!$A$68</f>
        <v>Contingency reserve</v>
      </c>
      <c r="D29" s="575"/>
      <c r="E29" s="575"/>
      <c r="F29" s="724"/>
      <c r="G29" s="307">
        <f>+'[4]22-23'!$I$68</f>
        <v>10000000</v>
      </c>
      <c r="H29" s="307">
        <v>0</v>
      </c>
      <c r="I29" s="315">
        <v>0</v>
      </c>
      <c r="J29" s="315">
        <v>0</v>
      </c>
      <c r="K29" s="315">
        <v>0</v>
      </c>
      <c r="L29" s="315">
        <v>0</v>
      </c>
      <c r="M29" s="315">
        <v>0</v>
      </c>
      <c r="N29" s="315">
        <v>0</v>
      </c>
      <c r="O29" s="315">
        <v>0</v>
      </c>
      <c r="P29" s="315">
        <v>0</v>
      </c>
      <c r="Q29" s="315">
        <v>0</v>
      </c>
      <c r="R29" s="315">
        <v>0</v>
      </c>
      <c r="S29" s="315">
        <v>0</v>
      </c>
      <c r="T29" s="315">
        <v>0</v>
      </c>
      <c r="U29" s="307">
        <v>0</v>
      </c>
      <c r="V29" s="307">
        <v>0</v>
      </c>
      <c r="W29" s="307">
        <v>0</v>
      </c>
      <c r="X29" s="307"/>
      <c r="Y29" s="307"/>
      <c r="Z29" s="307"/>
      <c r="AA29" s="307"/>
      <c r="AB29" s="307"/>
      <c r="AC29" s="307"/>
      <c r="AD29" s="307"/>
      <c r="AE29" s="307"/>
      <c r="AF29" s="307"/>
      <c r="AG29" s="307"/>
      <c r="AH29" s="770">
        <v>0</v>
      </c>
      <c r="AI29" s="602"/>
      <c r="AJ29" s="743"/>
      <c r="AK29" s="743"/>
      <c r="AL29" s="743"/>
      <c r="AM29" s="743"/>
      <c r="AN29" s="743"/>
      <c r="AO29" s="743"/>
      <c r="AP29" s="743"/>
      <c r="AQ29" s="743"/>
      <c r="AR29" s="743"/>
      <c r="AS29" s="743"/>
      <c r="AT29" s="743"/>
      <c r="AU29" s="743"/>
      <c r="AV29" s="743"/>
      <c r="AW29" s="743"/>
      <c r="AX29" s="743"/>
      <c r="AY29" s="743"/>
      <c r="AZ29" s="743"/>
      <c r="BA29" s="743"/>
      <c r="BB29" s="743"/>
      <c r="BC29" s="743"/>
      <c r="BD29" s="743"/>
      <c r="BE29" s="743"/>
      <c r="BF29" s="743"/>
      <c r="BG29" s="654"/>
      <c r="BH29" s="654"/>
      <c r="BI29" s="654"/>
      <c r="BJ29" s="654"/>
      <c r="BK29" s="654"/>
      <c r="BL29" s="654"/>
    </row>
    <row r="30" spans="2:66" s="577" customFormat="1" x14ac:dyDescent="0.2">
      <c r="B30" s="750"/>
      <c r="C30" s="769"/>
      <c r="D30" s="575"/>
      <c r="E30" s="575"/>
      <c r="F30" s="724"/>
      <c r="G30" s="307"/>
      <c r="H30" s="307"/>
      <c r="I30" s="741"/>
      <c r="J30" s="741"/>
      <c r="K30" s="315"/>
      <c r="L30" s="315"/>
      <c r="M30" s="741"/>
      <c r="N30" s="315"/>
      <c r="O30" s="741"/>
      <c r="P30" s="741"/>
      <c r="Q30" s="741"/>
      <c r="R30" s="741"/>
      <c r="S30" s="741"/>
      <c r="T30" s="315"/>
      <c r="U30" s="236"/>
      <c r="V30" s="307"/>
      <c r="W30" s="620"/>
      <c r="X30" s="620"/>
      <c r="Y30" s="620"/>
      <c r="Z30" s="620"/>
      <c r="AA30" s="620"/>
      <c r="AB30" s="620"/>
      <c r="AC30" s="620"/>
      <c r="AD30" s="620"/>
      <c r="AE30" s="620"/>
      <c r="AF30" s="620"/>
      <c r="AG30" s="620"/>
      <c r="AH30" s="751"/>
      <c r="AI30" s="602"/>
      <c r="AJ30" s="743"/>
      <c r="AK30" s="743"/>
      <c r="AL30" s="743"/>
      <c r="AM30" s="743"/>
      <c r="AN30" s="743"/>
      <c r="AO30" s="743"/>
      <c r="AP30" s="743"/>
      <c r="AQ30" s="743"/>
      <c r="AR30" s="743"/>
      <c r="AS30" s="743"/>
      <c r="AT30" s="743"/>
      <c r="AU30" s="743"/>
      <c r="AV30" s="743"/>
      <c r="AW30" s="743"/>
      <c r="AX30" s="743"/>
      <c r="AY30" s="743"/>
      <c r="AZ30" s="743"/>
      <c r="BA30" s="743"/>
      <c r="BB30" s="743"/>
      <c r="BC30" s="743"/>
      <c r="BD30" s="743"/>
      <c r="BE30" s="743"/>
      <c r="BF30" s="743"/>
      <c r="BG30" s="654"/>
      <c r="BH30" s="654"/>
      <c r="BI30" s="654"/>
      <c r="BJ30" s="654"/>
      <c r="BK30" s="654"/>
      <c r="BL30" s="654"/>
    </row>
    <row r="31" spans="2:66" s="558" customFormat="1" x14ac:dyDescent="0.2">
      <c r="B31" s="574" t="s">
        <v>478</v>
      </c>
      <c r="C31" s="575"/>
      <c r="D31" s="575"/>
      <c r="E31" s="575"/>
      <c r="F31" s="724"/>
      <c r="G31" s="771">
        <f>+G7-G9</f>
        <v>-387212839.37800026</v>
      </c>
      <c r="H31" s="771">
        <f>+H7-H9</f>
        <v>-45209505.228009999</v>
      </c>
      <c r="I31" s="771">
        <f t="shared" ref="I31:S31" si="2">+I7-I9</f>
        <v>-17130039.535180017</v>
      </c>
      <c r="J31" s="771">
        <f t="shared" si="2"/>
        <v>0</v>
      </c>
      <c r="K31" s="771">
        <f t="shared" si="2"/>
        <v>0</v>
      </c>
      <c r="L31" s="771">
        <f t="shared" si="2"/>
        <v>0</v>
      </c>
      <c r="M31" s="771">
        <f t="shared" si="2"/>
        <v>0</v>
      </c>
      <c r="N31" s="771">
        <f t="shared" si="2"/>
        <v>0</v>
      </c>
      <c r="O31" s="771">
        <f t="shared" si="2"/>
        <v>0</v>
      </c>
      <c r="P31" s="771">
        <f t="shared" si="2"/>
        <v>0</v>
      </c>
      <c r="Q31" s="771">
        <f t="shared" si="2"/>
        <v>0</v>
      </c>
      <c r="R31" s="771">
        <f t="shared" si="2"/>
        <v>0</v>
      </c>
      <c r="S31" s="771">
        <f t="shared" si="2"/>
        <v>0</v>
      </c>
      <c r="T31" s="772">
        <f>+T7-T9</f>
        <v>-62339544.763190001</v>
      </c>
      <c r="U31" s="772">
        <f>(+U7-U9)</f>
        <v>-325668163.96335387</v>
      </c>
      <c r="V31" s="771">
        <f t="shared" ref="V31:AF31" si="3">+V7-V9</f>
        <v>-80363106.219140023</v>
      </c>
      <c r="W31" s="771">
        <f t="shared" si="3"/>
        <v>-5443714.0081700236</v>
      </c>
      <c r="X31" s="771">
        <f t="shared" si="3"/>
        <v>0</v>
      </c>
      <c r="Y31" s="771">
        <f t="shared" si="3"/>
        <v>0</v>
      </c>
      <c r="Z31" s="771">
        <f t="shared" si="3"/>
        <v>0</v>
      </c>
      <c r="AA31" s="771">
        <f t="shared" si="3"/>
        <v>0</v>
      </c>
      <c r="AB31" s="771">
        <f t="shared" si="3"/>
        <v>0</v>
      </c>
      <c r="AC31" s="771">
        <f t="shared" si="3"/>
        <v>0</v>
      </c>
      <c r="AD31" s="771">
        <f t="shared" si="3"/>
        <v>0</v>
      </c>
      <c r="AE31" s="771">
        <f t="shared" si="3"/>
        <v>0</v>
      </c>
      <c r="AF31" s="771">
        <f t="shared" si="3"/>
        <v>0</v>
      </c>
      <c r="AG31" s="771">
        <f>+AG7-AG9-3</f>
        <v>-3</v>
      </c>
      <c r="AH31" s="773">
        <f>+AH7-AH9</f>
        <v>-85806820.227310032</v>
      </c>
      <c r="AI31" s="590"/>
      <c r="AJ31" s="743"/>
      <c r="AK31" s="743"/>
      <c r="AL31" s="743"/>
      <c r="AM31" s="743"/>
      <c r="AN31" s="743"/>
      <c r="AO31" s="743"/>
      <c r="AP31" s="743"/>
      <c r="AQ31" s="743"/>
      <c r="AR31" s="743"/>
      <c r="AS31" s="743"/>
      <c r="AT31" s="743"/>
      <c r="AU31" s="743"/>
      <c r="AV31" s="743"/>
      <c r="AW31" s="743"/>
      <c r="AX31" s="743"/>
      <c r="AY31" s="743"/>
      <c r="AZ31" s="743"/>
      <c r="BA31" s="743"/>
      <c r="BB31" s="743"/>
      <c r="BC31" s="743"/>
      <c r="BD31" s="743"/>
      <c r="BE31" s="743"/>
      <c r="BF31" s="743"/>
      <c r="BG31" s="654"/>
      <c r="BH31" s="654"/>
      <c r="BI31" s="654"/>
      <c r="BJ31" s="654"/>
      <c r="BK31" s="654"/>
      <c r="BL31" s="654"/>
      <c r="BM31" s="652"/>
      <c r="BN31" s="652"/>
    </row>
    <row r="32" spans="2:66" s="558" customFormat="1" x14ac:dyDescent="0.2">
      <c r="B32" s="573"/>
      <c r="C32" s="559"/>
      <c r="D32" s="559"/>
      <c r="E32" s="559"/>
      <c r="F32" s="724"/>
      <c r="G32" s="774"/>
      <c r="H32" s="774"/>
      <c r="I32" s="775"/>
      <c r="J32" s="775"/>
      <c r="K32" s="775"/>
      <c r="L32" s="775"/>
      <c r="M32" s="775"/>
      <c r="N32" s="775"/>
      <c r="O32" s="775"/>
      <c r="P32" s="775"/>
      <c r="Q32" s="775"/>
      <c r="R32" s="775"/>
      <c r="S32" s="775"/>
      <c r="T32" s="775"/>
      <c r="U32" s="776"/>
      <c r="V32" s="774"/>
      <c r="W32" s="774"/>
      <c r="X32" s="774"/>
      <c r="Y32" s="774"/>
      <c r="Z32" s="774"/>
      <c r="AA32" s="774"/>
      <c r="AB32" s="774"/>
      <c r="AC32" s="774"/>
      <c r="AD32" s="774"/>
      <c r="AE32" s="774"/>
      <c r="AF32" s="774"/>
      <c r="AG32" s="774"/>
      <c r="AH32" s="777"/>
      <c r="AI32" s="590"/>
      <c r="AJ32" s="743"/>
      <c r="AK32" s="747"/>
      <c r="AL32" s="747"/>
      <c r="AM32" s="747"/>
      <c r="AN32" s="747"/>
      <c r="AO32" s="747"/>
      <c r="AP32" s="747"/>
      <c r="AQ32" s="747"/>
      <c r="AR32" s="747"/>
      <c r="AS32" s="747"/>
      <c r="AT32" s="747"/>
      <c r="AU32" s="747"/>
      <c r="AV32" s="747"/>
      <c r="AW32" s="747"/>
      <c r="AX32" s="747"/>
      <c r="AY32" s="747"/>
      <c r="AZ32" s="747"/>
      <c r="BA32" s="747"/>
      <c r="BB32" s="747"/>
      <c r="BC32" s="747"/>
      <c r="BD32" s="747"/>
      <c r="BE32" s="747"/>
      <c r="BF32" s="747"/>
      <c r="BG32" s="652"/>
      <c r="BH32" s="652"/>
      <c r="BI32" s="652"/>
      <c r="BJ32" s="652"/>
      <c r="BK32" s="652"/>
      <c r="BL32" s="652"/>
    </row>
    <row r="33" spans="2:78" s="558" customFormat="1" x14ac:dyDescent="0.2">
      <c r="B33" s="574"/>
      <c r="C33" s="575"/>
      <c r="D33" s="559"/>
      <c r="E33" s="559"/>
      <c r="F33" s="753"/>
      <c r="G33" s="778"/>
      <c r="H33" s="778"/>
      <c r="I33" s="779"/>
      <c r="J33" s="779"/>
      <c r="K33" s="779"/>
      <c r="L33" s="779"/>
      <c r="M33" s="779"/>
      <c r="N33" s="779"/>
      <c r="O33" s="779"/>
      <c r="P33" s="779"/>
      <c r="Q33" s="779"/>
      <c r="R33" s="779"/>
      <c r="S33" s="779"/>
      <c r="T33" s="779"/>
      <c r="U33" s="780"/>
      <c r="V33" s="778"/>
      <c r="W33" s="778"/>
      <c r="X33" s="778"/>
      <c r="Y33" s="778"/>
      <c r="Z33" s="778"/>
      <c r="AA33" s="778"/>
      <c r="AB33" s="778"/>
      <c r="AC33" s="778"/>
      <c r="AD33" s="778"/>
      <c r="AE33" s="778"/>
      <c r="AF33" s="778"/>
      <c r="AG33" s="778"/>
      <c r="AH33" s="781"/>
      <c r="AI33" s="590"/>
      <c r="AJ33" s="743"/>
      <c r="AK33" s="747"/>
      <c r="AL33" s="747"/>
      <c r="AM33" s="747"/>
      <c r="AN33" s="747"/>
      <c r="AO33" s="747"/>
      <c r="AP33" s="747"/>
      <c r="AQ33" s="747"/>
      <c r="AR33" s="747"/>
      <c r="AS33" s="747"/>
      <c r="AT33" s="747"/>
      <c r="AU33" s="747"/>
      <c r="AV33" s="747"/>
      <c r="AW33" s="747"/>
      <c r="AX33" s="747"/>
      <c r="AY33" s="747"/>
      <c r="AZ33" s="747"/>
      <c r="BA33" s="747"/>
      <c r="BB33" s="747"/>
      <c r="BC33" s="747"/>
      <c r="BD33" s="747"/>
      <c r="BE33" s="747"/>
      <c r="BF33" s="747"/>
      <c r="BG33" s="652"/>
      <c r="BH33" s="652"/>
      <c r="BI33" s="652"/>
      <c r="BJ33" s="652"/>
      <c r="BK33" s="652"/>
      <c r="BL33" s="652"/>
    </row>
    <row r="34" spans="2:78" s="558" customFormat="1" x14ac:dyDescent="0.2">
      <c r="B34" s="574" t="s">
        <v>569</v>
      </c>
      <c r="C34" s="575"/>
      <c r="D34" s="559"/>
      <c r="E34" s="559"/>
      <c r="F34" s="753"/>
      <c r="G34" s="782"/>
      <c r="H34" s="782"/>
      <c r="I34" s="783"/>
      <c r="J34" s="783"/>
      <c r="K34" s="783"/>
      <c r="L34" s="783"/>
      <c r="M34" s="783"/>
      <c r="N34" s="783"/>
      <c r="O34" s="783"/>
      <c r="P34" s="783"/>
      <c r="Q34" s="783"/>
      <c r="R34" s="783"/>
      <c r="S34" s="783"/>
      <c r="T34" s="783"/>
      <c r="U34" s="784"/>
      <c r="V34" s="782"/>
      <c r="W34" s="782"/>
      <c r="X34" s="782"/>
      <c r="Y34" s="782"/>
      <c r="Z34" s="782"/>
      <c r="AA34" s="782"/>
      <c r="AB34" s="782"/>
      <c r="AC34" s="782"/>
      <c r="AD34" s="782"/>
      <c r="AE34" s="782"/>
      <c r="AF34" s="782"/>
      <c r="AG34" s="782"/>
      <c r="AH34" s="785"/>
      <c r="AI34" s="590"/>
      <c r="AJ34" s="743"/>
      <c r="AK34" s="747"/>
      <c r="AL34" s="747"/>
      <c r="AM34" s="747"/>
      <c r="AN34" s="747"/>
      <c r="AO34" s="747"/>
      <c r="AP34" s="747"/>
      <c r="AQ34" s="747"/>
      <c r="AR34" s="747"/>
      <c r="AS34" s="747"/>
      <c r="AT34" s="747"/>
      <c r="AU34" s="747"/>
      <c r="AV34" s="747"/>
      <c r="AW34" s="747"/>
      <c r="AX34" s="747"/>
      <c r="AY34" s="747"/>
      <c r="AZ34" s="747"/>
      <c r="BA34" s="747"/>
      <c r="BB34" s="747"/>
      <c r="BC34" s="747"/>
      <c r="BD34" s="747"/>
      <c r="BE34" s="747"/>
      <c r="BF34" s="747"/>
      <c r="BG34" s="652"/>
      <c r="BH34" s="652"/>
      <c r="BI34" s="652"/>
      <c r="BJ34" s="652"/>
      <c r="BK34" s="652"/>
      <c r="BL34" s="652"/>
    </row>
    <row r="35" spans="2:78" s="558" customFormat="1" x14ac:dyDescent="0.2">
      <c r="B35" s="574"/>
      <c r="C35" s="575"/>
      <c r="D35" s="559"/>
      <c r="E35" s="559"/>
      <c r="F35" s="753"/>
      <c r="G35" s="782"/>
      <c r="H35" s="782"/>
      <c r="I35" s="783"/>
      <c r="J35" s="783"/>
      <c r="K35" s="783"/>
      <c r="L35" s="783"/>
      <c r="M35" s="783"/>
      <c r="N35" s="783"/>
      <c r="O35" s="783"/>
      <c r="P35" s="783"/>
      <c r="Q35" s="783"/>
      <c r="R35" s="783"/>
      <c r="S35" s="783"/>
      <c r="T35" s="783"/>
      <c r="U35" s="784"/>
      <c r="V35" s="782"/>
      <c r="W35" s="782"/>
      <c r="X35" s="782"/>
      <c r="Y35" s="782"/>
      <c r="Z35" s="782"/>
      <c r="AA35" s="782"/>
      <c r="AB35" s="782"/>
      <c r="AC35" s="782"/>
      <c r="AD35" s="782"/>
      <c r="AE35" s="782"/>
      <c r="AF35" s="782"/>
      <c r="AG35" s="782"/>
      <c r="AH35" s="785"/>
      <c r="AI35" s="590"/>
      <c r="AJ35" s="743"/>
      <c r="AK35" s="747"/>
      <c r="AL35" s="747"/>
      <c r="AM35" s="747"/>
      <c r="AN35" s="747"/>
      <c r="AO35" s="747"/>
      <c r="AP35" s="747"/>
      <c r="AQ35" s="747"/>
      <c r="AR35" s="747"/>
      <c r="AS35" s="747"/>
      <c r="AT35" s="747"/>
      <c r="AU35" s="747"/>
      <c r="AV35" s="747"/>
      <c r="AW35" s="747"/>
      <c r="AX35" s="747"/>
      <c r="AY35" s="747"/>
      <c r="AZ35" s="747"/>
      <c r="BA35" s="747"/>
      <c r="BB35" s="747"/>
      <c r="BC35" s="747"/>
      <c r="BD35" s="747"/>
      <c r="BE35" s="747"/>
      <c r="BF35" s="747"/>
      <c r="BG35" s="652"/>
      <c r="BH35" s="652"/>
      <c r="BI35" s="652"/>
      <c r="BJ35" s="652"/>
      <c r="BK35" s="652"/>
      <c r="BL35" s="652"/>
    </row>
    <row r="36" spans="2:78" s="558" customFormat="1" x14ac:dyDescent="0.2">
      <c r="B36" s="574" t="s">
        <v>263</v>
      </c>
      <c r="C36" s="607"/>
      <c r="D36" s="559"/>
      <c r="E36" s="786"/>
      <c r="F36" s="724">
        <v>3</v>
      </c>
      <c r="G36" s="620">
        <f>+[9]Summary!$H$13</f>
        <v>0</v>
      </c>
      <c r="H36" s="620">
        <f>+[9]Summary!$M$13</f>
        <v>1030450</v>
      </c>
      <c r="I36" s="620">
        <f>+[10]Summary!$R$13</f>
        <v>-592737</v>
      </c>
      <c r="J36" s="620"/>
      <c r="K36" s="620"/>
      <c r="L36" s="620"/>
      <c r="M36" s="620"/>
      <c r="N36" s="620"/>
      <c r="O36" s="620"/>
      <c r="P36" s="620"/>
      <c r="Q36" s="620"/>
      <c r="R36" s="620"/>
      <c r="S36" s="620"/>
      <c r="T36" s="748">
        <f>SUM(H36:S36)</f>
        <v>437713</v>
      </c>
      <c r="U36" s="695">
        <f>+[9]Summary!$BZ$13</f>
        <v>-7954770</v>
      </c>
      <c r="V36" s="588">
        <f>+[9]Summary!$CE$13</f>
        <v>9415800</v>
      </c>
      <c r="W36" s="588">
        <f>+[10]Summary!$CJ$13</f>
        <v>-6660753</v>
      </c>
      <c r="X36" s="588">
        <f>+[11]summary!$CO$13</f>
        <v>11567828</v>
      </c>
      <c r="Y36" s="588">
        <f>+[12]summary!$CT$13</f>
        <v>26289577</v>
      </c>
      <c r="Z36" s="588">
        <f>+[13]summary!$CY$13</f>
        <v>-5974831</v>
      </c>
      <c r="AA36" s="588">
        <f>+[14]summary!$DD$13</f>
        <v>1315362</v>
      </c>
      <c r="AB36" s="588">
        <f>+[15]summary!$DI$13</f>
        <v>31098565</v>
      </c>
      <c r="AC36" s="588">
        <f>+[16]summary!$DN$13</f>
        <v>295423</v>
      </c>
      <c r="AD36" s="588">
        <f>+[17]summary!$DS$13</f>
        <v>-33015782</v>
      </c>
      <c r="AE36" s="588">
        <f>+[18]summary!$DX$13</f>
        <v>15701292</v>
      </c>
      <c r="AF36" s="588">
        <f>+[19]summary!$EC$13</f>
        <v>-13560314</v>
      </c>
      <c r="AG36" s="588">
        <f>+[9]Summary!$CE$13</f>
        <v>9415800</v>
      </c>
      <c r="AH36" s="749">
        <f>SUM(V36:W36)</f>
        <v>2755047</v>
      </c>
      <c r="AI36" s="590"/>
      <c r="AJ36" s="743">
        <f>+[15]summary!$H$13</f>
        <v>9000000</v>
      </c>
      <c r="AK36" s="743">
        <f>+[15]summary!$AQ$13</f>
        <v>-3832432</v>
      </c>
      <c r="AL36" s="743">
        <f>+[15]summary!$BU$13</f>
        <v>-3078131</v>
      </c>
      <c r="AM36" s="743">
        <f>+[15]summary!$BZ$13</f>
        <v>95325424</v>
      </c>
      <c r="AN36" s="743">
        <f>+[15]summary!$DI$13</f>
        <v>31098565</v>
      </c>
      <c r="AO36" s="743">
        <f>+[15]summary!$EM$13</f>
        <v>118004808</v>
      </c>
      <c r="AP36" s="743">
        <f>AJ36-G36</f>
        <v>9000000</v>
      </c>
      <c r="AQ36" s="743">
        <f>+AK36-N36</f>
        <v>-3832432</v>
      </c>
      <c r="AR36" s="743">
        <f>+AL36-T36</f>
        <v>-3515844</v>
      </c>
      <c r="AS36" s="743">
        <v>0</v>
      </c>
      <c r="AT36" s="743">
        <f>+AN36-AB36</f>
        <v>0</v>
      </c>
      <c r="AU36" s="743">
        <f>+AO36-AH36</f>
        <v>115249761</v>
      </c>
      <c r="AV36" s="743"/>
      <c r="AW36" s="743"/>
      <c r="AX36" s="743"/>
      <c r="AY36" s="743"/>
      <c r="AZ36" s="743"/>
      <c r="BA36" s="743"/>
      <c r="BB36" s="743"/>
      <c r="BC36" s="743"/>
      <c r="BD36" s="743"/>
      <c r="BE36" s="743"/>
      <c r="BF36" s="743"/>
      <c r="BG36" s="743"/>
      <c r="BH36" s="743"/>
      <c r="BI36" s="743"/>
      <c r="BJ36" s="743"/>
      <c r="BK36" s="743"/>
      <c r="BL36" s="743"/>
      <c r="BM36" s="743"/>
      <c r="BN36" s="743"/>
      <c r="BO36" s="743"/>
      <c r="BP36" s="743"/>
      <c r="BQ36" s="743"/>
      <c r="BR36" s="743"/>
      <c r="BS36" s="743"/>
      <c r="BT36" s="743"/>
      <c r="BU36" s="743"/>
      <c r="BV36" s="743"/>
      <c r="BW36" s="743"/>
      <c r="BX36" s="743"/>
      <c r="BY36" s="743"/>
      <c r="BZ36" s="743"/>
    </row>
    <row r="37" spans="2:78" s="558" customFormat="1" x14ac:dyDescent="0.2">
      <c r="B37" s="574"/>
      <c r="C37" s="607"/>
      <c r="D37" s="559"/>
      <c r="E37" s="559"/>
      <c r="F37" s="724"/>
      <c r="G37" s="620"/>
      <c r="H37" s="620"/>
      <c r="I37" s="620"/>
      <c r="J37" s="620"/>
      <c r="K37" s="620"/>
      <c r="L37" s="620"/>
      <c r="M37" s="620"/>
      <c r="N37" s="620"/>
      <c r="O37" s="620"/>
      <c r="P37" s="620"/>
      <c r="Q37" s="620"/>
      <c r="R37" s="620"/>
      <c r="S37" s="620"/>
      <c r="T37" s="741"/>
      <c r="U37" s="304"/>
      <c r="V37" s="620"/>
      <c r="W37" s="620"/>
      <c r="X37" s="620"/>
      <c r="Y37" s="620"/>
      <c r="Z37" s="620"/>
      <c r="AA37" s="620"/>
      <c r="AB37" s="620"/>
      <c r="AC37" s="620"/>
      <c r="AD37" s="620"/>
      <c r="AE37" s="620"/>
      <c r="AF37" s="620"/>
      <c r="AG37" s="620"/>
      <c r="AH37" s="751"/>
      <c r="AI37" s="590"/>
      <c r="AJ37" s="743"/>
      <c r="AK37" s="743"/>
      <c r="AL37" s="743"/>
      <c r="AM37" s="743"/>
      <c r="AN37" s="743"/>
      <c r="AO37" s="743"/>
      <c r="AP37" s="743"/>
      <c r="AQ37" s="743"/>
      <c r="AR37" s="743"/>
      <c r="AS37" s="743"/>
      <c r="AT37" s="743"/>
      <c r="AU37" s="743"/>
      <c r="AV37" s="743"/>
      <c r="AW37" s="743"/>
      <c r="AX37" s="743"/>
      <c r="AY37" s="743"/>
      <c r="AZ37" s="743"/>
      <c r="BA37" s="743"/>
      <c r="BB37" s="743"/>
      <c r="BC37" s="743"/>
      <c r="BD37" s="743"/>
      <c r="BE37" s="743"/>
      <c r="BF37" s="743"/>
      <c r="BG37" s="743"/>
      <c r="BH37" s="743"/>
      <c r="BI37" s="743"/>
      <c r="BJ37" s="743"/>
      <c r="BK37" s="743"/>
      <c r="BL37" s="743"/>
      <c r="BM37" s="743"/>
      <c r="BN37" s="743"/>
      <c r="BO37" s="743"/>
      <c r="BP37" s="743"/>
      <c r="BQ37" s="743"/>
      <c r="BR37" s="743"/>
      <c r="BS37" s="743"/>
      <c r="BT37" s="743"/>
      <c r="BU37" s="743"/>
      <c r="BV37" s="743"/>
      <c r="BW37" s="743"/>
      <c r="BX37" s="743"/>
      <c r="BY37" s="743"/>
      <c r="BZ37" s="743"/>
    </row>
    <row r="38" spans="2:78" s="558" customFormat="1" x14ac:dyDescent="0.2">
      <c r="B38" s="574" t="s">
        <v>271</v>
      </c>
      <c r="C38" s="607"/>
      <c r="D38" s="559"/>
      <c r="E38" s="559"/>
      <c r="F38" s="724">
        <v>3</v>
      </c>
      <c r="G38" s="620">
        <f>+[9]Summary!$H$23</f>
        <v>249108000</v>
      </c>
      <c r="H38" s="620">
        <f>+[9]Summary!$M$23</f>
        <v>20015505</v>
      </c>
      <c r="I38" s="620">
        <f>+[10]Summary!$R$23</f>
        <v>25455403</v>
      </c>
      <c r="J38" s="620"/>
      <c r="K38" s="620"/>
      <c r="L38" s="620"/>
      <c r="M38" s="620"/>
      <c r="N38" s="620"/>
      <c r="O38" s="620"/>
      <c r="P38" s="620"/>
      <c r="Q38" s="620"/>
      <c r="R38" s="620"/>
      <c r="S38" s="620"/>
      <c r="T38" s="748">
        <f>SUM(H38:S38)</f>
        <v>45470908</v>
      </c>
      <c r="U38" s="695">
        <f>+[9]Summary!$BZ$23</f>
        <v>228921382</v>
      </c>
      <c r="V38" s="588">
        <f>+[9]Summary!$CE$23</f>
        <v>26656371</v>
      </c>
      <c r="W38" s="588">
        <f>+[10]Summary!$CJ$23</f>
        <v>26132793</v>
      </c>
      <c r="X38" s="588">
        <f>+[11]summary!$CO$23</f>
        <v>43402900</v>
      </c>
      <c r="Y38" s="588">
        <f>+[12]summary!$CT$23</f>
        <v>60600922</v>
      </c>
      <c r="Z38" s="588">
        <f>+[13]summary!$CY$23</f>
        <v>37229982</v>
      </c>
      <c r="AA38" s="588">
        <f>+[14]summary!$DD$23</f>
        <v>50427153</v>
      </c>
      <c r="AB38" s="588">
        <f>+[15]summary!$DI$23</f>
        <v>50571945</v>
      </c>
      <c r="AC38" s="588">
        <f>+[16]summary!$DN$23</f>
        <v>39211461</v>
      </c>
      <c r="AD38" s="588">
        <f>+[17]summary!$DS$23</f>
        <v>45711722</v>
      </c>
      <c r="AE38" s="588">
        <f>+[18]summary!$DX$23</f>
        <v>34673258</v>
      </c>
      <c r="AF38" s="588">
        <f>+[19]summary!$EC$23</f>
        <v>42446719</v>
      </c>
      <c r="AG38" s="588">
        <f>+[9]Summary!$CE$23</f>
        <v>26656371</v>
      </c>
      <c r="AH38" s="749">
        <f>SUM(V38:W38)</f>
        <v>52789164</v>
      </c>
      <c r="AI38" s="590"/>
      <c r="AJ38" s="743">
        <f>+[15]summary!$H$23</f>
        <v>319185000</v>
      </c>
      <c r="AK38" s="743">
        <f>+[15]summary!$AQ$23</f>
        <v>27957835</v>
      </c>
      <c r="AL38" s="743">
        <f>+[15]summary!$BU$23</f>
        <v>177903091</v>
      </c>
      <c r="AM38" s="743">
        <f>+[15]summary!$BZ$23</f>
        <v>470195262.74399996</v>
      </c>
      <c r="AN38" s="743">
        <f>+[15]summary!$DI$23</f>
        <v>50571945</v>
      </c>
      <c r="AO38" s="743">
        <f>+[15]summary!$EM$23</f>
        <v>315721651.74399996</v>
      </c>
      <c r="AP38" s="743">
        <f>AJ38-G38</f>
        <v>70077000</v>
      </c>
      <c r="AQ38" s="743">
        <f>+AK38-N38</f>
        <v>27957835</v>
      </c>
      <c r="AR38" s="743">
        <f>+AL38-T38</f>
        <v>132432183</v>
      </c>
      <c r="AS38" s="743">
        <v>0</v>
      </c>
      <c r="AT38" s="743">
        <f>+AN38-AB38</f>
        <v>0</v>
      </c>
      <c r="AU38" s="743">
        <f>+AO38-AH38</f>
        <v>262932487.74399996</v>
      </c>
      <c r="AV38" s="743"/>
      <c r="AW38" s="743"/>
      <c r="AX38" s="743"/>
      <c r="AY38" s="743"/>
      <c r="AZ38" s="743"/>
      <c r="BA38" s="743"/>
      <c r="BB38" s="743"/>
      <c r="BC38" s="743"/>
      <c r="BD38" s="743"/>
      <c r="BE38" s="743"/>
      <c r="BF38" s="743"/>
      <c r="BG38" s="743"/>
      <c r="BH38" s="743"/>
      <c r="BI38" s="743"/>
      <c r="BJ38" s="743"/>
      <c r="BK38" s="743"/>
      <c r="BL38" s="743"/>
      <c r="BM38" s="743"/>
      <c r="BN38" s="743"/>
      <c r="BO38" s="743"/>
      <c r="BP38" s="743"/>
      <c r="BQ38" s="743"/>
      <c r="BR38" s="743"/>
      <c r="BS38" s="743"/>
      <c r="BT38" s="743"/>
      <c r="BU38" s="743"/>
      <c r="BV38" s="743"/>
      <c r="BW38" s="743"/>
      <c r="BX38" s="743"/>
      <c r="BY38" s="743"/>
      <c r="BZ38" s="743"/>
    </row>
    <row r="39" spans="2:78" s="558" customFormat="1" x14ac:dyDescent="0.2">
      <c r="B39" s="573"/>
      <c r="C39" s="559"/>
      <c r="D39" s="559"/>
      <c r="E39" s="559"/>
      <c r="F39" s="724"/>
      <c r="G39" s="595"/>
      <c r="H39" s="595"/>
      <c r="I39" s="595"/>
      <c r="J39" s="595"/>
      <c r="K39" s="595"/>
      <c r="L39" s="595"/>
      <c r="M39" s="595"/>
      <c r="N39" s="595"/>
      <c r="O39" s="595"/>
      <c r="P39" s="595"/>
      <c r="Q39" s="595"/>
      <c r="R39" s="595"/>
      <c r="S39" s="595"/>
      <c r="T39" s="625"/>
      <c r="U39" s="234"/>
      <c r="V39" s="595"/>
      <c r="W39" s="595"/>
      <c r="X39" s="595"/>
      <c r="Y39" s="595"/>
      <c r="Z39" s="595"/>
      <c r="AA39" s="595"/>
      <c r="AB39" s="595"/>
      <c r="AC39" s="595"/>
      <c r="AD39" s="595"/>
      <c r="AE39" s="595"/>
      <c r="AF39" s="595"/>
      <c r="AG39" s="595"/>
      <c r="AH39" s="746"/>
      <c r="AI39" s="590"/>
      <c r="AJ39" s="743"/>
      <c r="AK39" s="743"/>
      <c r="AL39" s="743"/>
      <c r="AM39" s="743"/>
      <c r="AN39" s="743"/>
      <c r="AO39" s="743"/>
      <c r="AP39" s="743"/>
      <c r="AQ39" s="743"/>
      <c r="AR39" s="743"/>
      <c r="AS39" s="743"/>
      <c r="AT39" s="743"/>
      <c r="AU39" s="743"/>
      <c r="AV39" s="743"/>
      <c r="AW39" s="743"/>
      <c r="AX39" s="743"/>
      <c r="AY39" s="743"/>
      <c r="AZ39" s="743"/>
      <c r="BA39" s="743"/>
      <c r="BB39" s="743"/>
      <c r="BC39" s="743"/>
      <c r="BD39" s="743"/>
      <c r="BE39" s="743"/>
      <c r="BF39" s="743"/>
      <c r="BG39" s="743"/>
      <c r="BH39" s="743"/>
      <c r="BI39" s="743"/>
      <c r="BJ39" s="743"/>
      <c r="BK39" s="743"/>
      <c r="BL39" s="743"/>
      <c r="BM39" s="743"/>
      <c r="BN39" s="743"/>
      <c r="BO39" s="743"/>
      <c r="BP39" s="743"/>
      <c r="BQ39" s="743"/>
      <c r="BR39" s="743"/>
      <c r="BS39" s="743"/>
      <c r="BT39" s="743"/>
      <c r="BU39" s="743"/>
      <c r="BV39" s="743"/>
      <c r="BW39" s="743"/>
      <c r="BX39" s="743"/>
      <c r="BY39" s="743"/>
      <c r="BZ39" s="743"/>
    </row>
    <row r="40" spans="2:78" s="558" customFormat="1" x14ac:dyDescent="0.2">
      <c r="B40" s="574" t="s">
        <v>570</v>
      </c>
      <c r="C40" s="607"/>
      <c r="D40" s="559"/>
      <c r="E40" s="559"/>
      <c r="F40" s="724">
        <v>3</v>
      </c>
      <c r="G40" s="588">
        <f>+[9]Summary!$H$40</f>
        <v>31920000</v>
      </c>
      <c r="H40" s="588">
        <f>+[9]Summary!$M$40</f>
        <v>46626420</v>
      </c>
      <c r="I40" s="588">
        <f>+[10]Summary!$R$40</f>
        <v>-15761600</v>
      </c>
      <c r="J40" s="588"/>
      <c r="K40" s="588"/>
      <c r="L40" s="588"/>
      <c r="M40" s="588"/>
      <c r="N40" s="588"/>
      <c r="O40" s="588"/>
      <c r="P40" s="588"/>
      <c r="Q40" s="588"/>
      <c r="R40" s="588"/>
      <c r="S40" s="588"/>
      <c r="T40" s="748">
        <f>SUM(H40:S40)</f>
        <v>30864820</v>
      </c>
      <c r="U40" s="695">
        <f>+[9]Summary!$BZ$40</f>
        <v>27396681</v>
      </c>
      <c r="V40" s="588">
        <f>+[9]Summary!$CE$40</f>
        <v>0</v>
      </c>
      <c r="W40" s="588">
        <f>+[10]Summary!$CJ$40</f>
        <v>-6054</v>
      </c>
      <c r="X40" s="588">
        <f>+[11]summary!$CO$44</f>
        <v>-8699700</v>
      </c>
      <c r="Y40" s="588">
        <f>+[12]summary!$CT$44</f>
        <v>86911584</v>
      </c>
      <c r="Z40" s="588">
        <f>+[13]summary!$CY$44</f>
        <v>0</v>
      </c>
      <c r="AA40" s="588">
        <f>+[14]summary!$DD$44</f>
        <v>0</v>
      </c>
      <c r="AB40" s="588">
        <f>+[15]summary!$DI$44</f>
        <v>5008164</v>
      </c>
      <c r="AC40" s="588">
        <f>+[16]summary!$DN$44</f>
        <v>-6967</v>
      </c>
      <c r="AD40" s="588">
        <f>+[17]summary!$DS$44</f>
        <v>0</v>
      </c>
      <c r="AE40" s="588">
        <f>+[18]summary!$DX$44</f>
        <v>0</v>
      </c>
      <c r="AF40" s="588">
        <f>+[19]summary!$EC$44</f>
        <v>0</v>
      </c>
      <c r="AG40" s="588">
        <f>+[9]Summary!$CE$40</f>
        <v>0</v>
      </c>
      <c r="AH40" s="749">
        <f>SUM(V40:W40)</f>
        <v>-6054</v>
      </c>
      <c r="AI40" s="787"/>
      <c r="AJ40" s="743">
        <f>+[15]summary!$H$44</f>
        <v>41795000</v>
      </c>
      <c r="AK40" s="743">
        <f>+[15]summary!$AQ$44</f>
        <v>0</v>
      </c>
      <c r="AL40" s="743">
        <f>+[15]summary!$BU$44</f>
        <v>10169566</v>
      </c>
      <c r="AM40" s="743">
        <f>+[15]summary!$BZ$44</f>
        <v>77503430</v>
      </c>
      <c r="AN40" s="743">
        <f>+[15]summary!$DI$44</f>
        <v>5008164</v>
      </c>
      <c r="AO40" s="743">
        <f>+[15]summary!$EM$44</f>
        <v>77510397</v>
      </c>
      <c r="AP40" s="743">
        <f>AJ40-G40</f>
        <v>9875000</v>
      </c>
      <c r="AQ40" s="743">
        <f>+AK40-N40</f>
        <v>0</v>
      </c>
      <c r="AR40" s="743">
        <f>+AL40-T40</f>
        <v>-20695254</v>
      </c>
      <c r="AS40" s="743">
        <v>0</v>
      </c>
      <c r="AT40" s="743">
        <f>+AN40-AB40</f>
        <v>0</v>
      </c>
      <c r="AU40" s="743">
        <f>+AO40-AH40</f>
        <v>77516451</v>
      </c>
      <c r="AV40" s="743"/>
      <c r="AW40" s="743"/>
      <c r="AX40" s="743"/>
      <c r="AY40" s="743"/>
      <c r="AZ40" s="743"/>
      <c r="BA40" s="743"/>
      <c r="BB40" s="743"/>
      <c r="BC40" s="743"/>
      <c r="BD40" s="743"/>
      <c r="BE40" s="743"/>
      <c r="BF40" s="743"/>
      <c r="BG40" s="743"/>
      <c r="BH40" s="743"/>
      <c r="BI40" s="743"/>
      <c r="BJ40" s="743"/>
      <c r="BK40" s="743"/>
      <c r="BL40" s="743"/>
      <c r="BM40" s="743"/>
      <c r="BN40" s="743"/>
      <c r="BO40" s="743"/>
      <c r="BP40" s="743"/>
      <c r="BQ40" s="743"/>
      <c r="BR40" s="743"/>
      <c r="BS40" s="743"/>
      <c r="BT40" s="743"/>
      <c r="BU40" s="743"/>
      <c r="BV40" s="743"/>
      <c r="BW40" s="743"/>
      <c r="BX40" s="743"/>
      <c r="BY40" s="743"/>
      <c r="BZ40" s="743"/>
    </row>
    <row r="41" spans="2:78" s="558" customFormat="1" x14ac:dyDescent="0.2">
      <c r="B41" s="574"/>
      <c r="C41" s="607"/>
      <c r="D41" s="559"/>
      <c r="E41" s="559"/>
      <c r="F41" s="584"/>
      <c r="G41" s="595"/>
      <c r="H41" s="595"/>
      <c r="I41" s="595"/>
      <c r="J41" s="595"/>
      <c r="K41" s="595"/>
      <c r="L41" s="595"/>
      <c r="M41" s="595"/>
      <c r="N41" s="595"/>
      <c r="O41" s="595"/>
      <c r="P41" s="595"/>
      <c r="Q41" s="595"/>
      <c r="R41" s="595"/>
      <c r="S41" s="595"/>
      <c r="T41" s="625"/>
      <c r="U41" s="234"/>
      <c r="V41" s="595"/>
      <c r="W41" s="595"/>
      <c r="X41" s="595"/>
      <c r="Y41" s="595"/>
      <c r="Z41" s="595"/>
      <c r="AA41" s="595"/>
      <c r="AB41" s="595"/>
      <c r="AC41" s="595"/>
      <c r="AD41" s="595"/>
      <c r="AE41" s="595"/>
      <c r="AF41" s="595"/>
      <c r="AG41" s="595"/>
      <c r="AH41" s="746"/>
      <c r="AI41" s="787"/>
      <c r="AJ41" s="743"/>
      <c r="AK41" s="743"/>
      <c r="AL41" s="743"/>
      <c r="AM41" s="743"/>
      <c r="AN41" s="743"/>
      <c r="AO41" s="743"/>
      <c r="AP41" s="743"/>
      <c r="AQ41" s="743"/>
      <c r="AR41" s="743"/>
      <c r="AS41" s="743"/>
      <c r="AT41" s="743"/>
      <c r="AU41" s="743"/>
      <c r="AV41" s="743"/>
      <c r="AW41" s="743"/>
      <c r="AX41" s="743"/>
      <c r="AY41" s="743"/>
      <c r="AZ41" s="743"/>
      <c r="BA41" s="743"/>
      <c r="BB41" s="743"/>
      <c r="BC41" s="743"/>
      <c r="BD41" s="743"/>
      <c r="BE41" s="743"/>
      <c r="BF41" s="743"/>
      <c r="BG41" s="743"/>
      <c r="BH41" s="743"/>
      <c r="BI41" s="743"/>
      <c r="BJ41" s="743"/>
      <c r="BK41" s="743"/>
      <c r="BL41" s="743"/>
      <c r="BM41" s="743"/>
      <c r="BN41" s="743"/>
      <c r="BO41" s="743"/>
      <c r="BP41" s="743"/>
      <c r="BQ41" s="743"/>
      <c r="BR41" s="743"/>
      <c r="BS41" s="743"/>
      <c r="BT41" s="743"/>
      <c r="BU41" s="743"/>
      <c r="BV41" s="743"/>
      <c r="BW41" s="743"/>
      <c r="BX41" s="743"/>
      <c r="BY41" s="743"/>
      <c r="BZ41" s="743"/>
    </row>
    <row r="42" spans="2:78" s="558" customFormat="1" x14ac:dyDescent="0.2">
      <c r="B42" s="574" t="s">
        <v>571</v>
      </c>
      <c r="C42" s="607"/>
      <c r="D42" s="559"/>
      <c r="E42" s="559"/>
      <c r="F42" s="724">
        <v>3</v>
      </c>
      <c r="G42" s="588">
        <f>+[9]Summary!$H$63</f>
        <v>106184839.37800026</v>
      </c>
      <c r="H42" s="588">
        <f>+[9]Summary!$M$63</f>
        <v>-22462869.771990001</v>
      </c>
      <c r="I42" s="588">
        <f>+[10]Summary!$R$63</f>
        <v>8028973.5351800174</v>
      </c>
      <c r="J42" s="588"/>
      <c r="K42" s="588"/>
      <c r="L42" s="588"/>
      <c r="M42" s="588"/>
      <c r="N42" s="588"/>
      <c r="O42" s="588"/>
      <c r="P42" s="588"/>
      <c r="Q42" s="588"/>
      <c r="R42" s="588"/>
      <c r="S42" s="588"/>
      <c r="T42" s="748">
        <f>SUM(H42:S42)</f>
        <v>-14433896.236809984</v>
      </c>
      <c r="U42" s="695">
        <f>+[9]Summary!$BZ$63</f>
        <v>77304870.963354081</v>
      </c>
      <c r="V42" s="588">
        <f>+[9]Summary!$CE$63</f>
        <v>44290935.219140023</v>
      </c>
      <c r="W42" s="588">
        <f>+[10]Summary!$CJ$63</f>
        <v>-14022271.991829976</v>
      </c>
      <c r="X42" s="588">
        <f>+[11]summary!$CO$67</f>
        <v>-23974845.376640022</v>
      </c>
      <c r="Y42" s="588">
        <f>+[12]summary!$CT$67</f>
        <v>-39272434.960170001</v>
      </c>
      <c r="Z42" s="588">
        <f>+[13]summary!$CY$67</f>
        <v>32418642.456500009</v>
      </c>
      <c r="AA42" s="588">
        <f>+[14]summary!$DD$67</f>
        <v>-8875713.0291699618</v>
      </c>
      <c r="AB42" s="588">
        <f>+[15]summary!$DI$67</f>
        <v>-36949546.152860001</v>
      </c>
      <c r="AC42" s="588">
        <f>+[16]summary!$DN$67</f>
        <v>-18096631.773589998</v>
      </c>
      <c r="AD42" s="588">
        <f>+[17]summary!$DS$67</f>
        <v>-17747258.769499987</v>
      </c>
      <c r="AE42" s="588">
        <f>+[18]summary!$DX$67</f>
        <v>25860728.776310012</v>
      </c>
      <c r="AF42" s="588">
        <f>+[19]summary!$EC$67</f>
        <v>-16055785.20701997</v>
      </c>
      <c r="AG42" s="588">
        <f>+[9]Summary!$CE$63</f>
        <v>44290935.219140023</v>
      </c>
      <c r="AH42" s="749">
        <f>SUM(V42:W42)</f>
        <v>30268663.227310047</v>
      </c>
      <c r="AI42" s="787"/>
      <c r="AJ42" s="743">
        <f>+[15]summary!$H$67</f>
        <v>112600025.47646379</v>
      </c>
      <c r="AK42" s="743">
        <f>+[15]summary!$AQ$67</f>
        <v>12671526.501660004</v>
      </c>
      <c r="AL42" s="743">
        <f>+[15]summary!$BU$67</f>
        <v>54252878.560154036</v>
      </c>
      <c r="AM42" s="743">
        <f>+[15]summary!$BZ$67</f>
        <v>-92375236.557159662</v>
      </c>
      <c r="AN42" s="743">
        <f>+[15]summary!$DI$67</f>
        <v>-36949546.152860001</v>
      </c>
      <c r="AO42" s="743">
        <f>+[15]summary!$EM$67</f>
        <v>-94615765.652539998</v>
      </c>
      <c r="AP42" s="743">
        <f>AJ42-G42</f>
        <v>6415186.0984635353</v>
      </c>
      <c r="AQ42" s="743">
        <f>+AK42-N42</f>
        <v>12671526.501660004</v>
      </c>
      <c r="AR42" s="743">
        <f>+AL42-T42</f>
        <v>68686774.79696402</v>
      </c>
      <c r="AS42" s="743">
        <v>0</v>
      </c>
      <c r="AT42" s="743">
        <f>+AN42-AB42</f>
        <v>0</v>
      </c>
      <c r="AU42" s="743">
        <f>+AO42-AH42</f>
        <v>-124884428.87985004</v>
      </c>
      <c r="AV42" s="743"/>
      <c r="AW42" s="743"/>
      <c r="AX42" s="743"/>
      <c r="AY42" s="743"/>
      <c r="AZ42" s="743"/>
      <c r="BA42" s="743"/>
      <c r="BB42" s="743"/>
      <c r="BC42" s="743"/>
      <c r="BD42" s="743"/>
      <c r="BE42" s="743"/>
      <c r="BF42" s="743"/>
      <c r="BG42" s="743"/>
      <c r="BH42" s="743"/>
      <c r="BI42" s="743"/>
      <c r="BJ42" s="743"/>
      <c r="BK42" s="743"/>
      <c r="BL42" s="743"/>
      <c r="BM42" s="743"/>
      <c r="BN42" s="743"/>
      <c r="BO42" s="743"/>
      <c r="BP42" s="743"/>
      <c r="BQ42" s="743"/>
      <c r="BR42" s="743"/>
      <c r="BS42" s="743"/>
      <c r="BT42" s="743"/>
      <c r="BU42" s="743"/>
      <c r="BV42" s="743"/>
      <c r="BW42" s="743"/>
      <c r="BX42" s="743"/>
      <c r="BY42" s="743"/>
      <c r="BZ42" s="743"/>
    </row>
    <row r="43" spans="2:78" s="558" customFormat="1" x14ac:dyDescent="0.2">
      <c r="B43" s="574"/>
      <c r="C43" s="607"/>
      <c r="D43" s="559"/>
      <c r="E43" s="559"/>
      <c r="F43" s="724"/>
      <c r="G43" s="788"/>
      <c r="H43" s="788"/>
      <c r="I43" s="788"/>
      <c r="J43" s="788"/>
      <c r="K43" s="788"/>
      <c r="L43" s="788"/>
      <c r="M43" s="788"/>
      <c r="N43" s="788"/>
      <c r="O43" s="788"/>
      <c r="P43" s="788"/>
      <c r="Q43" s="788"/>
      <c r="R43" s="788"/>
      <c r="S43" s="788"/>
      <c r="T43" s="249"/>
      <c r="U43" s="248"/>
      <c r="V43" s="788"/>
      <c r="W43" s="788"/>
      <c r="X43" s="788"/>
      <c r="Y43" s="788"/>
      <c r="Z43" s="788"/>
      <c r="AA43" s="788"/>
      <c r="AB43" s="788"/>
      <c r="AC43" s="788"/>
      <c r="AD43" s="788"/>
      <c r="AE43" s="788"/>
      <c r="AF43" s="788"/>
      <c r="AG43" s="788"/>
      <c r="AH43" s="789"/>
      <c r="AI43" s="787"/>
      <c r="AJ43" s="743"/>
      <c r="AK43" s="743"/>
      <c r="AL43" s="743"/>
      <c r="AM43" s="743"/>
      <c r="AN43" s="743"/>
      <c r="AO43" s="743"/>
      <c r="AP43" s="743"/>
      <c r="AQ43" s="743"/>
      <c r="AR43" s="743"/>
      <c r="AS43" s="743"/>
      <c r="AT43" s="743"/>
      <c r="AU43" s="743"/>
      <c r="AV43" s="743"/>
      <c r="AW43" s="743"/>
      <c r="AX43" s="743"/>
      <c r="AY43" s="743"/>
      <c r="AZ43" s="743"/>
      <c r="BA43" s="743"/>
      <c r="BB43" s="743"/>
      <c r="BC43" s="743"/>
      <c r="BD43" s="743"/>
      <c r="BE43" s="743"/>
      <c r="BF43" s="743"/>
      <c r="BG43" s="743"/>
      <c r="BH43" s="743"/>
      <c r="BI43" s="743"/>
      <c r="BJ43" s="743"/>
      <c r="BK43" s="743"/>
      <c r="BL43" s="743"/>
      <c r="BM43" s="743"/>
      <c r="BN43" s="743"/>
      <c r="BO43" s="743"/>
      <c r="BP43" s="743"/>
      <c r="BQ43" s="743"/>
      <c r="BR43" s="743"/>
      <c r="BS43" s="743"/>
      <c r="BT43" s="743"/>
      <c r="BU43" s="743"/>
      <c r="BV43" s="743"/>
      <c r="BW43" s="743"/>
      <c r="BX43" s="743"/>
      <c r="BY43" s="743"/>
      <c r="BZ43" s="743"/>
    </row>
    <row r="44" spans="2:78" s="558" customFormat="1" x14ac:dyDescent="0.2">
      <c r="B44" s="574" t="s">
        <v>572</v>
      </c>
      <c r="C44" s="575"/>
      <c r="D44" s="575"/>
      <c r="E44" s="575"/>
      <c r="F44" s="584"/>
      <c r="G44" s="790">
        <f>+G36+G38+G40+G42</f>
        <v>387212839.37800026</v>
      </c>
      <c r="H44" s="790">
        <f>+H36+H38+H40+H42</f>
        <v>45209505.228009999</v>
      </c>
      <c r="I44" s="725">
        <f t="shared" ref="I44:S44" si="4">+I36+I38+I40+I42</f>
        <v>17130039.535180017</v>
      </c>
      <c r="J44" s="725">
        <f>+J36+J38+J40+J42</f>
        <v>0</v>
      </c>
      <c r="K44" s="725">
        <f>+K36+K38+K40+K42</f>
        <v>0</v>
      </c>
      <c r="L44" s="725">
        <f>+L36+L38+L40+L42</f>
        <v>0</v>
      </c>
      <c r="M44" s="725">
        <f>+M36+M38+M40+M42</f>
        <v>0</v>
      </c>
      <c r="N44" s="725">
        <f t="shared" si="4"/>
        <v>0</v>
      </c>
      <c r="O44" s="725">
        <f t="shared" si="4"/>
        <v>0</v>
      </c>
      <c r="P44" s="726">
        <f t="shared" si="4"/>
        <v>0</v>
      </c>
      <c r="Q44" s="725">
        <f t="shared" si="4"/>
        <v>0</v>
      </c>
      <c r="R44" s="725">
        <f t="shared" si="4"/>
        <v>0</v>
      </c>
      <c r="S44" s="725">
        <f t="shared" si="4"/>
        <v>0</v>
      </c>
      <c r="T44" s="726">
        <f>+T36+T38+T40+T42</f>
        <v>62339544.763190016</v>
      </c>
      <c r="U44" s="727">
        <f>+U36+U38+U40+U42</f>
        <v>325668163.96335411</v>
      </c>
      <c r="V44" s="790">
        <f>+V36+V38+V40+V42</f>
        <v>80363106.219140023</v>
      </c>
      <c r="W44" s="790">
        <f t="shared" ref="W44:AF44" si="5">+W36+W38+W40+W42</f>
        <v>5443714.0081700236</v>
      </c>
      <c r="X44" s="790">
        <f t="shared" si="5"/>
        <v>22296182.623359978</v>
      </c>
      <c r="Y44" s="790">
        <f t="shared" si="5"/>
        <v>134529648.03983</v>
      </c>
      <c r="Z44" s="790">
        <f t="shared" si="5"/>
        <v>63673793.456500009</v>
      </c>
      <c r="AA44" s="790">
        <f>+AA36+AA38+AA40+AA42</f>
        <v>42866801.970830038</v>
      </c>
      <c r="AB44" s="790">
        <f t="shared" si="5"/>
        <v>49729127.847139999</v>
      </c>
      <c r="AC44" s="790">
        <f t="shared" si="5"/>
        <v>21403285.226410002</v>
      </c>
      <c r="AD44" s="725">
        <f t="shared" si="5"/>
        <v>-5051318.7694999874</v>
      </c>
      <c r="AE44" s="790">
        <f t="shared" si="5"/>
        <v>76235278.776310012</v>
      </c>
      <c r="AF44" s="790">
        <f t="shared" si="5"/>
        <v>12830619.79298003</v>
      </c>
      <c r="AG44" s="790">
        <f>+AG36+AG38+AG40+AG42</f>
        <v>80363106.219140023</v>
      </c>
      <c r="AH44" s="791">
        <f>+AH36+AH38+AH40+AH42</f>
        <v>85806820.227310047</v>
      </c>
      <c r="AI44" s="787"/>
      <c r="AJ44" s="743">
        <f>+[15]summary!$H$77</f>
        <v>482580025.47646379</v>
      </c>
      <c r="AK44" s="743">
        <f>+[15]summary!$AQ$77</f>
        <v>36796929.501660004</v>
      </c>
      <c r="AL44" s="743">
        <f>+[15]summary!$BU$77</f>
        <v>239247404.56015402</v>
      </c>
      <c r="AM44" s="743">
        <f>+[15]summary!$BZ$77</f>
        <v>550648880.1868403</v>
      </c>
      <c r="AN44" s="743">
        <f>+[15]summary!$DI$77</f>
        <v>49729127.847139999</v>
      </c>
      <c r="AO44" s="743">
        <f>+[15]summary!$EM$77</f>
        <v>416621091.09145999</v>
      </c>
      <c r="AP44" s="743">
        <f>AJ44-G44</f>
        <v>95367186.098463535</v>
      </c>
      <c r="AQ44" s="743">
        <f>+AK44-N44</f>
        <v>36796929.501660004</v>
      </c>
      <c r="AR44" s="743">
        <f>+AL44-T44</f>
        <v>176907859.79696399</v>
      </c>
      <c r="AS44" s="743">
        <v>0</v>
      </c>
      <c r="AT44" s="743">
        <f>+AN44-AB44</f>
        <v>0</v>
      </c>
      <c r="AU44" s="743">
        <f>+AO44-AH44</f>
        <v>330814270.86414993</v>
      </c>
      <c r="AV44" s="743"/>
      <c r="AW44" s="743"/>
      <c r="AX44" s="743"/>
      <c r="AY44" s="743"/>
      <c r="AZ44" s="743"/>
      <c r="BA44" s="743"/>
      <c r="BB44" s="743"/>
      <c r="BC44" s="743"/>
      <c r="BD44" s="743"/>
      <c r="BE44" s="743"/>
      <c r="BF44" s="743"/>
      <c r="BG44" s="743"/>
      <c r="BH44" s="743"/>
      <c r="BI44" s="743"/>
      <c r="BJ44" s="743"/>
      <c r="BK44" s="743"/>
      <c r="BL44" s="743"/>
      <c r="BM44" s="743"/>
      <c r="BN44" s="743"/>
      <c r="BO44" s="743"/>
      <c r="BP44" s="743"/>
      <c r="BQ44" s="743"/>
      <c r="BR44" s="743"/>
      <c r="BS44" s="743"/>
      <c r="BT44" s="743"/>
      <c r="BU44" s="743"/>
      <c r="BV44" s="743"/>
      <c r="BW44" s="743"/>
      <c r="BX44" s="743"/>
      <c r="BY44" s="743"/>
      <c r="BZ44" s="743"/>
    </row>
    <row r="45" spans="2:78" s="558" customFormat="1" x14ac:dyDescent="0.2">
      <c r="B45" s="626"/>
      <c r="C45" s="627"/>
      <c r="D45" s="627"/>
      <c r="E45" s="627"/>
      <c r="F45" s="792"/>
      <c r="G45" s="630"/>
      <c r="H45" s="630"/>
      <c r="I45" s="793"/>
      <c r="J45" s="793"/>
      <c r="K45" s="793"/>
      <c r="L45" s="793"/>
      <c r="M45" s="793"/>
      <c r="N45" s="793"/>
      <c r="O45" s="793"/>
      <c r="P45" s="793"/>
      <c r="Q45" s="793"/>
      <c r="R45" s="793"/>
      <c r="S45" s="793"/>
      <c r="T45" s="793"/>
      <c r="U45" s="794"/>
      <c r="V45" s="630"/>
      <c r="W45" s="630"/>
      <c r="X45" s="630"/>
      <c r="Y45" s="630"/>
      <c r="Z45" s="630"/>
      <c r="AA45" s="630"/>
      <c r="AB45" s="630"/>
      <c r="AC45" s="630"/>
      <c r="AD45" s="630"/>
      <c r="AE45" s="630"/>
      <c r="AF45" s="630"/>
      <c r="AG45" s="630"/>
      <c r="AH45" s="795"/>
      <c r="AI45" s="590"/>
      <c r="AJ45" s="654"/>
      <c r="AK45" s="743"/>
      <c r="AL45" s="743"/>
      <c r="AM45" s="743"/>
      <c r="AN45" s="743"/>
      <c r="AO45" s="743"/>
      <c r="AP45" s="743"/>
      <c r="AQ45" s="743"/>
      <c r="AR45" s="743"/>
      <c r="AS45" s="743"/>
      <c r="AT45" s="743"/>
      <c r="AU45" s="743"/>
      <c r="AV45" s="743"/>
      <c r="AW45" s="743"/>
      <c r="AX45" s="743"/>
      <c r="AY45" s="743"/>
      <c r="AZ45" s="743"/>
      <c r="BA45" s="743"/>
      <c r="BB45" s="743"/>
      <c r="BC45" s="743"/>
      <c r="BD45" s="743"/>
      <c r="BE45" s="743"/>
      <c r="BF45" s="743"/>
      <c r="BG45" s="743"/>
      <c r="BH45" s="743"/>
      <c r="BI45" s="743"/>
      <c r="BJ45" s="743"/>
      <c r="BK45" s="743"/>
      <c r="BL45" s="743"/>
      <c r="BM45" s="743"/>
      <c r="BN45" s="743"/>
      <c r="BO45" s="743"/>
      <c r="BP45" s="743"/>
      <c r="BQ45" s="743"/>
      <c r="BR45" s="743"/>
      <c r="BS45" s="743"/>
      <c r="BT45" s="743"/>
      <c r="BU45" s="743"/>
      <c r="BV45" s="743"/>
      <c r="BW45" s="743"/>
      <c r="BX45" s="743"/>
      <c r="BY45" s="743"/>
      <c r="BZ45" s="743"/>
    </row>
    <row r="46" spans="2:78" s="616" customFormat="1" ht="13.5" x14ac:dyDescent="0.25">
      <c r="B46" s="796" t="s">
        <v>457</v>
      </c>
      <c r="C46" s="319"/>
      <c r="D46" s="319"/>
      <c r="E46" s="319"/>
      <c r="F46" s="797"/>
      <c r="G46" s="231"/>
      <c r="H46" s="231"/>
      <c r="I46" s="231"/>
      <c r="J46" s="231"/>
      <c r="K46" s="231"/>
      <c r="L46" s="231"/>
      <c r="M46" s="231"/>
      <c r="N46" s="231"/>
      <c r="O46" s="231"/>
      <c r="P46" s="231"/>
      <c r="Q46" s="231"/>
      <c r="R46" s="231"/>
      <c r="S46" s="231"/>
      <c r="T46" s="231"/>
      <c r="U46" s="231"/>
      <c r="V46" s="231"/>
      <c r="W46" s="231"/>
      <c r="X46" s="231"/>
      <c r="Y46" s="231"/>
      <c r="Z46" s="231"/>
      <c r="AA46" s="231"/>
      <c r="AB46" s="231"/>
      <c r="AC46" s="231"/>
      <c r="AD46" s="231"/>
      <c r="AE46" s="231"/>
      <c r="AF46" s="231"/>
      <c r="AG46" s="231"/>
      <c r="AH46" s="231"/>
      <c r="AI46" s="587"/>
      <c r="AJ46" s="798"/>
      <c r="AK46" s="650"/>
      <c r="AL46" s="650"/>
      <c r="AM46" s="756"/>
      <c r="AN46" s="756"/>
      <c r="AO46" s="756"/>
      <c r="AP46" s="756"/>
      <c r="AQ46" s="756"/>
      <c r="AR46" s="756"/>
      <c r="AS46" s="756"/>
      <c r="AT46" s="756"/>
      <c r="AU46" s="756"/>
      <c r="AV46" s="756"/>
      <c r="AW46" s="756"/>
      <c r="AX46" s="756"/>
      <c r="AY46" s="756"/>
      <c r="AZ46" s="756"/>
      <c r="BA46" s="756"/>
      <c r="BB46" s="756"/>
      <c r="BC46" s="756"/>
      <c r="BD46" s="756"/>
      <c r="BE46" s="756"/>
      <c r="BF46" s="756"/>
      <c r="BG46" s="650"/>
      <c r="BH46" s="650"/>
      <c r="BI46" s="650"/>
      <c r="BJ46" s="650"/>
      <c r="BK46" s="650"/>
      <c r="BL46" s="650"/>
    </row>
    <row r="47" spans="2:78" s="616" customFormat="1" ht="13.5" x14ac:dyDescent="0.25">
      <c r="B47" s="796"/>
      <c r="C47" s="319"/>
      <c r="D47" s="319"/>
      <c r="E47" s="319"/>
      <c r="F47" s="797"/>
      <c r="G47" s="231"/>
      <c r="H47" s="231"/>
      <c r="I47" s="231"/>
      <c r="J47" s="231"/>
      <c r="K47" s="231"/>
      <c r="L47" s="231"/>
      <c r="M47" s="231"/>
      <c r="N47" s="231"/>
      <c r="O47" s="231"/>
      <c r="P47" s="231"/>
      <c r="Q47" s="231"/>
      <c r="R47" s="231"/>
      <c r="S47" s="231"/>
      <c r="T47" s="231"/>
      <c r="U47" s="231"/>
      <c r="V47" s="231"/>
      <c r="W47" s="231"/>
      <c r="X47" s="231"/>
      <c r="Y47" s="231"/>
      <c r="Z47" s="231"/>
      <c r="AA47" s="231"/>
      <c r="AB47" s="231"/>
      <c r="AC47" s="231"/>
      <c r="AD47" s="231"/>
      <c r="AE47" s="231"/>
      <c r="AF47" s="231"/>
      <c r="AG47" s="231"/>
      <c r="AH47" s="231"/>
      <c r="AI47" s="587"/>
      <c r="AJ47" s="798"/>
      <c r="AK47" s="650"/>
      <c r="AL47" s="650"/>
      <c r="AM47" s="756"/>
      <c r="AN47" s="756"/>
      <c r="AO47" s="756"/>
      <c r="AP47" s="756"/>
      <c r="AQ47" s="756"/>
      <c r="AR47" s="756"/>
      <c r="AS47" s="756"/>
      <c r="AT47" s="756"/>
      <c r="AU47" s="756"/>
      <c r="AV47" s="756"/>
      <c r="AW47" s="756"/>
      <c r="AX47" s="756"/>
      <c r="AY47" s="756"/>
      <c r="AZ47" s="756"/>
      <c r="BA47" s="756"/>
      <c r="BB47" s="756"/>
      <c r="BC47" s="756"/>
      <c r="BD47" s="756"/>
      <c r="BE47" s="756"/>
      <c r="BF47" s="756"/>
      <c r="BG47" s="650"/>
      <c r="BH47" s="650"/>
      <c r="BI47" s="650"/>
      <c r="BJ47" s="650"/>
      <c r="BK47" s="650"/>
      <c r="BL47" s="650"/>
    </row>
    <row r="48" spans="2:78" ht="13.5" hidden="1" x14ac:dyDescent="0.25">
      <c r="G48" s="799">
        <f>+G31+G44</f>
        <v>0</v>
      </c>
      <c r="H48" s="800">
        <f t="shared" ref="H48:AH48" si="6">+H31+H44</f>
        <v>0</v>
      </c>
      <c r="I48" s="800">
        <f t="shared" si="6"/>
        <v>0</v>
      </c>
      <c r="J48" s="800">
        <f t="shared" si="6"/>
        <v>0</v>
      </c>
      <c r="K48" s="800">
        <f t="shared" si="6"/>
        <v>0</v>
      </c>
      <c r="L48" s="799">
        <f t="shared" si="6"/>
        <v>0</v>
      </c>
      <c r="M48" s="800">
        <f t="shared" si="6"/>
        <v>0</v>
      </c>
      <c r="N48" s="800">
        <f t="shared" si="6"/>
        <v>0</v>
      </c>
      <c r="O48" s="800">
        <f t="shared" si="6"/>
        <v>0</v>
      </c>
      <c r="P48" s="800">
        <f t="shared" si="6"/>
        <v>0</v>
      </c>
      <c r="Q48" s="800">
        <f t="shared" si="6"/>
        <v>0</v>
      </c>
      <c r="R48" s="799">
        <f>+R31+R44</f>
        <v>0</v>
      </c>
      <c r="S48" s="800">
        <f t="shared" si="6"/>
        <v>0</v>
      </c>
      <c r="T48" s="799">
        <f>+T31+T44</f>
        <v>0</v>
      </c>
      <c r="U48" s="800">
        <f>+U31+U44</f>
        <v>0</v>
      </c>
      <c r="V48" s="800">
        <f>+V31+V44</f>
        <v>0</v>
      </c>
      <c r="W48" s="800">
        <f t="shared" si="6"/>
        <v>0</v>
      </c>
      <c r="X48" s="800">
        <f t="shared" si="6"/>
        <v>22296182.623359978</v>
      </c>
      <c r="Y48" s="800">
        <f t="shared" si="6"/>
        <v>134529648.03983</v>
      </c>
      <c r="Z48" s="799">
        <f t="shared" si="6"/>
        <v>63673793.456500009</v>
      </c>
      <c r="AA48" s="800">
        <f t="shared" si="6"/>
        <v>42866801.970830038</v>
      </c>
      <c r="AB48" s="800">
        <f t="shared" si="6"/>
        <v>49729127.847139999</v>
      </c>
      <c r="AC48" s="800">
        <f t="shared" si="6"/>
        <v>21403285.226410002</v>
      </c>
      <c r="AD48" s="800">
        <f t="shared" si="6"/>
        <v>-5051318.7694999874</v>
      </c>
      <c r="AE48" s="800">
        <f t="shared" si="6"/>
        <v>76235278.776310012</v>
      </c>
      <c r="AF48" s="800">
        <f t="shared" si="6"/>
        <v>12830619.79298003</v>
      </c>
      <c r="AG48" s="800">
        <f t="shared" si="6"/>
        <v>80363103.219140023</v>
      </c>
      <c r="AH48" s="799">
        <f t="shared" si="6"/>
        <v>0</v>
      </c>
      <c r="AI48" s="801"/>
      <c r="AJ48" s="802"/>
      <c r="AK48" s="801"/>
      <c r="AL48" s="801"/>
      <c r="AM48" s="803"/>
      <c r="AN48" s="803"/>
      <c r="AO48" s="803"/>
      <c r="AP48" s="803"/>
      <c r="AQ48" s="803"/>
      <c r="AR48" s="803"/>
      <c r="AS48" s="803"/>
      <c r="AT48" s="803"/>
      <c r="AU48" s="803"/>
      <c r="AV48" s="803"/>
      <c r="AW48" s="803"/>
      <c r="AX48" s="803"/>
      <c r="AY48" s="803"/>
      <c r="AZ48" s="803"/>
      <c r="BA48" s="803"/>
      <c r="BB48" s="803"/>
      <c r="BC48" s="803"/>
      <c r="BD48" s="803"/>
      <c r="BE48" s="803"/>
      <c r="BF48" s="803"/>
      <c r="BG48" s="801"/>
      <c r="BH48" s="801"/>
      <c r="BI48" s="801"/>
      <c r="BJ48" s="801"/>
      <c r="BK48" s="801"/>
      <c r="BL48" s="801"/>
    </row>
    <row r="49" spans="3:64" hidden="1" x14ac:dyDescent="0.25">
      <c r="G49" s="710"/>
      <c r="H49" s="710"/>
      <c r="I49" s="710"/>
      <c r="J49" s="710"/>
      <c r="K49" s="710"/>
      <c r="L49" s="710"/>
      <c r="M49" s="710"/>
      <c r="N49" s="710"/>
      <c r="O49" s="710"/>
      <c r="P49" s="710"/>
      <c r="Q49" s="710"/>
      <c r="R49" s="710"/>
      <c r="S49" s="710"/>
      <c r="T49" s="710"/>
      <c r="U49" s="804"/>
      <c r="V49" s="804"/>
      <c r="W49" s="804"/>
      <c r="X49" s="710"/>
      <c r="Y49" s="710"/>
      <c r="Z49" s="710"/>
      <c r="AA49" s="710"/>
      <c r="AB49" s="710"/>
      <c r="AC49" s="710"/>
      <c r="AD49" s="710"/>
      <c r="AE49" s="710"/>
      <c r="AF49" s="710"/>
      <c r="AG49" s="710"/>
      <c r="AH49" s="801"/>
      <c r="AI49" s="801"/>
      <c r="AJ49" s="802"/>
      <c r="AK49" s="801"/>
      <c r="AL49" s="801"/>
      <c r="AM49" s="803"/>
      <c r="AN49" s="803"/>
      <c r="AO49" s="803"/>
      <c r="AP49" s="803"/>
      <c r="AQ49" s="803"/>
      <c r="AR49" s="803"/>
      <c r="AS49" s="803"/>
      <c r="AT49" s="803"/>
      <c r="AU49" s="803"/>
      <c r="AV49" s="803"/>
      <c r="AW49" s="803"/>
      <c r="AX49" s="803"/>
      <c r="AY49" s="803"/>
      <c r="AZ49" s="803"/>
      <c r="BA49" s="803"/>
      <c r="BB49" s="803"/>
      <c r="BC49" s="803"/>
      <c r="BD49" s="803"/>
      <c r="BE49" s="803"/>
      <c r="BF49" s="803"/>
      <c r="BG49" s="801"/>
      <c r="BH49" s="801"/>
      <c r="BI49" s="801"/>
      <c r="BJ49" s="801"/>
      <c r="BK49" s="801"/>
      <c r="BL49" s="801"/>
    </row>
    <row r="50" spans="3:64" hidden="1" x14ac:dyDescent="0.25">
      <c r="C50" s="720" t="s">
        <v>573</v>
      </c>
      <c r="F50" s="720" t="s">
        <v>574</v>
      </c>
      <c r="G50" s="710"/>
      <c r="H50" s="710"/>
      <c r="I50" s="710"/>
      <c r="J50" s="710"/>
      <c r="K50" s="710"/>
      <c r="L50" s="710"/>
      <c r="M50" s="710"/>
      <c r="N50" s="710"/>
      <c r="O50" s="710"/>
      <c r="P50" s="710"/>
      <c r="Q50" s="710"/>
      <c r="R50" s="710"/>
      <c r="S50" s="710"/>
      <c r="T50" s="710"/>
      <c r="U50" s="804" t="s">
        <v>575</v>
      </c>
      <c r="V50" s="804"/>
      <c r="W50" s="804"/>
      <c r="X50" s="710"/>
      <c r="Y50" s="710"/>
      <c r="Z50" s="710"/>
      <c r="AA50" s="710"/>
      <c r="AB50" s="710"/>
      <c r="AC50" s="710"/>
      <c r="AD50" s="710"/>
      <c r="AE50" s="710"/>
      <c r="AF50" s="710"/>
      <c r="AG50" s="710"/>
      <c r="AH50" s="801"/>
      <c r="AI50" s="801"/>
      <c r="AJ50" s="802"/>
      <c r="AK50" s="801"/>
      <c r="AL50" s="801"/>
      <c r="AM50" s="803"/>
      <c r="AN50" s="803"/>
      <c r="AO50" s="803"/>
      <c r="AP50" s="803"/>
      <c r="AQ50" s="803"/>
      <c r="AR50" s="803"/>
      <c r="AS50" s="803"/>
      <c r="AT50" s="803"/>
      <c r="AU50" s="803"/>
      <c r="AV50" s="803"/>
      <c r="AW50" s="803"/>
      <c r="AX50" s="803"/>
      <c r="AY50" s="803"/>
      <c r="AZ50" s="803"/>
      <c r="BA50" s="803"/>
      <c r="BB50" s="803"/>
      <c r="BC50" s="803"/>
      <c r="BD50" s="803"/>
      <c r="BE50" s="803"/>
      <c r="BF50" s="803"/>
      <c r="BG50" s="801"/>
      <c r="BH50" s="801"/>
      <c r="BI50" s="801"/>
      <c r="BJ50" s="801"/>
      <c r="BK50" s="801"/>
      <c r="BL50" s="801"/>
    </row>
    <row r="51" spans="3:64" hidden="1" x14ac:dyDescent="0.25">
      <c r="G51" s="710"/>
      <c r="H51" s="710"/>
      <c r="I51" s="710"/>
      <c r="J51" s="710"/>
      <c r="K51" s="710"/>
      <c r="L51" s="710"/>
      <c r="M51" s="710"/>
      <c r="N51" s="710"/>
      <c r="O51" s="710"/>
      <c r="P51" s="710"/>
      <c r="Q51" s="710"/>
      <c r="R51" s="710"/>
      <c r="S51" s="710"/>
      <c r="T51" s="710"/>
      <c r="U51" s="805"/>
      <c r="V51" s="805"/>
      <c r="W51" s="805"/>
      <c r="X51" s="710"/>
      <c r="Y51" s="710"/>
      <c r="Z51" s="710"/>
      <c r="AA51" s="710"/>
      <c r="AB51" s="710"/>
      <c r="AC51" s="710"/>
      <c r="AD51" s="710"/>
      <c r="AE51" s="710"/>
      <c r="AF51" s="710"/>
      <c r="AG51" s="710"/>
      <c r="AH51" s="801"/>
      <c r="AI51" s="801"/>
      <c r="AJ51" s="802"/>
      <c r="AK51" s="801"/>
      <c r="AL51" s="801"/>
      <c r="AM51" s="803"/>
      <c r="AN51" s="803"/>
      <c r="AO51" s="803"/>
      <c r="AP51" s="803"/>
      <c r="AQ51" s="803"/>
      <c r="AR51" s="803"/>
      <c r="AS51" s="803"/>
      <c r="AT51" s="803"/>
      <c r="AU51" s="803"/>
      <c r="AV51" s="803"/>
      <c r="AW51" s="803"/>
      <c r="AX51" s="803"/>
      <c r="AY51" s="803"/>
      <c r="AZ51" s="803"/>
      <c r="BA51" s="803"/>
      <c r="BB51" s="803"/>
      <c r="BC51" s="803"/>
      <c r="BD51" s="803"/>
      <c r="BE51" s="803"/>
      <c r="BF51" s="803"/>
      <c r="BG51" s="801"/>
      <c r="BH51" s="801"/>
      <c r="BI51" s="801"/>
      <c r="BJ51" s="801"/>
      <c r="BK51" s="801"/>
      <c r="BL51" s="801"/>
    </row>
    <row r="52" spans="3:64" hidden="1" x14ac:dyDescent="0.25">
      <c r="G52" s="710"/>
      <c r="H52" s="710"/>
      <c r="I52" s="710"/>
      <c r="J52" s="710"/>
      <c r="K52" s="710"/>
      <c r="L52" s="710"/>
      <c r="M52" s="710"/>
      <c r="N52" s="710"/>
      <c r="O52" s="710"/>
      <c r="P52" s="710"/>
      <c r="Q52" s="710"/>
      <c r="R52" s="710"/>
      <c r="S52" s="710"/>
      <c r="T52" s="710"/>
      <c r="U52" s="710"/>
      <c r="V52" s="710"/>
      <c r="W52" s="710"/>
      <c r="X52" s="710"/>
      <c r="Y52" s="710"/>
      <c r="Z52" s="710"/>
      <c r="AA52" s="710"/>
      <c r="AB52" s="710"/>
      <c r="AC52" s="710"/>
      <c r="AD52" s="710"/>
      <c r="AE52" s="710"/>
      <c r="AF52" s="710"/>
      <c r="AG52" s="710"/>
      <c r="AH52" s="801"/>
      <c r="AI52" s="801"/>
      <c r="AJ52" s="802"/>
      <c r="AK52" s="801"/>
      <c r="AL52" s="801"/>
      <c r="AM52" s="803"/>
      <c r="AN52" s="803"/>
      <c r="AO52" s="803"/>
      <c r="AP52" s="803"/>
      <c r="AQ52" s="803"/>
      <c r="AR52" s="803"/>
      <c r="AS52" s="803"/>
      <c r="AT52" s="803"/>
      <c r="AU52" s="803"/>
      <c r="AV52" s="803"/>
      <c r="AW52" s="803"/>
      <c r="AX52" s="803"/>
      <c r="AY52" s="803"/>
      <c r="AZ52" s="803"/>
      <c r="BA52" s="803"/>
      <c r="BB52" s="803"/>
      <c r="BC52" s="803"/>
      <c r="BD52" s="803"/>
      <c r="BE52" s="803"/>
      <c r="BF52" s="803"/>
      <c r="BG52" s="801"/>
      <c r="BH52" s="801"/>
      <c r="BI52" s="801"/>
      <c r="BJ52" s="801"/>
      <c r="BK52" s="801"/>
      <c r="BL52" s="801"/>
    </row>
    <row r="53" spans="3:64" hidden="1" x14ac:dyDescent="0.25">
      <c r="C53" s="720" t="s">
        <v>576</v>
      </c>
      <c r="F53" s="720" t="s">
        <v>576</v>
      </c>
      <c r="G53" s="710"/>
      <c r="H53" s="710"/>
      <c r="I53" s="710"/>
      <c r="J53" s="710"/>
      <c r="K53" s="710"/>
      <c r="L53" s="710"/>
      <c r="M53" s="710"/>
      <c r="N53" s="710"/>
      <c r="O53" s="710"/>
      <c r="P53" s="710"/>
      <c r="Q53" s="710"/>
      <c r="R53" s="710"/>
      <c r="S53" s="710"/>
      <c r="T53" s="710"/>
      <c r="U53" s="807" t="s">
        <v>576</v>
      </c>
      <c r="V53" s="807"/>
      <c r="W53" s="807"/>
      <c r="X53" s="710"/>
      <c r="Y53" s="710"/>
      <c r="Z53" s="710"/>
      <c r="AA53" s="710"/>
      <c r="AB53" s="710"/>
      <c r="AC53" s="710"/>
      <c r="AD53" s="710"/>
      <c r="AE53" s="710"/>
      <c r="AF53" s="710"/>
      <c r="AG53" s="710"/>
      <c r="AH53" s="801"/>
      <c r="AI53" s="801"/>
      <c r="AJ53" s="802"/>
      <c r="AK53" s="801"/>
      <c r="AL53" s="801"/>
      <c r="AM53" s="803"/>
      <c r="AN53" s="803"/>
      <c r="AO53" s="803"/>
      <c r="AP53" s="803"/>
      <c r="AQ53" s="803"/>
      <c r="AR53" s="803"/>
      <c r="AS53" s="803"/>
      <c r="AT53" s="803"/>
      <c r="AU53" s="803"/>
      <c r="AV53" s="803"/>
      <c r="AW53" s="803"/>
      <c r="AX53" s="803"/>
      <c r="AY53" s="803"/>
      <c r="AZ53" s="803"/>
      <c r="BA53" s="803"/>
      <c r="BB53" s="803"/>
      <c r="BC53" s="803"/>
      <c r="BD53" s="803"/>
      <c r="BE53" s="803"/>
      <c r="BF53" s="803"/>
      <c r="BG53" s="801"/>
      <c r="BH53" s="801"/>
      <c r="BI53" s="801"/>
      <c r="BJ53" s="801"/>
      <c r="BK53" s="801"/>
      <c r="BL53" s="801"/>
    </row>
    <row r="54" spans="3:64" hidden="1" x14ac:dyDescent="0.25">
      <c r="G54" s="710"/>
      <c r="H54" s="710"/>
      <c r="I54" s="710"/>
      <c r="J54" s="710"/>
      <c r="K54" s="710"/>
      <c r="L54" s="710"/>
      <c r="M54" s="710"/>
      <c r="N54" s="710"/>
      <c r="O54" s="710"/>
      <c r="P54" s="710"/>
      <c r="Q54" s="710"/>
      <c r="R54" s="710"/>
      <c r="S54" s="710"/>
      <c r="T54" s="710"/>
      <c r="U54" s="710"/>
      <c r="V54" s="710"/>
      <c r="W54" s="710"/>
      <c r="X54" s="710"/>
      <c r="Y54" s="710"/>
      <c r="Z54" s="710"/>
      <c r="AA54" s="710"/>
      <c r="AB54" s="710"/>
      <c r="AC54" s="710"/>
      <c r="AD54" s="710"/>
      <c r="AE54" s="710"/>
      <c r="AF54" s="710"/>
      <c r="AG54" s="710"/>
      <c r="AH54" s="801"/>
      <c r="AI54" s="801"/>
      <c r="AJ54" s="802"/>
      <c r="AK54" s="801"/>
      <c r="AL54" s="801"/>
      <c r="AM54" s="803"/>
      <c r="AN54" s="803"/>
      <c r="AO54" s="803"/>
      <c r="AP54" s="803"/>
      <c r="AQ54" s="803"/>
      <c r="AR54" s="803"/>
      <c r="AS54" s="803"/>
      <c r="AT54" s="803"/>
      <c r="AU54" s="803"/>
      <c r="AV54" s="803"/>
      <c r="AW54" s="803"/>
      <c r="AX54" s="803"/>
      <c r="AY54" s="803"/>
      <c r="AZ54" s="803"/>
      <c r="BA54" s="803"/>
      <c r="BB54" s="803"/>
      <c r="BC54" s="803"/>
      <c r="BD54" s="803"/>
      <c r="BE54" s="803"/>
      <c r="BF54" s="803"/>
      <c r="BG54" s="801"/>
      <c r="BH54" s="801"/>
      <c r="BI54" s="801"/>
      <c r="BJ54" s="801"/>
      <c r="BK54" s="801"/>
      <c r="BL54" s="801"/>
    </row>
    <row r="55" spans="3:64" x14ac:dyDescent="0.25">
      <c r="G55" s="710"/>
      <c r="H55" s="710"/>
      <c r="I55" s="710"/>
      <c r="J55" s="710"/>
      <c r="K55" s="710"/>
      <c r="L55" s="710"/>
      <c r="M55" s="710"/>
      <c r="N55" s="710"/>
      <c r="O55" s="710"/>
      <c r="P55" s="710"/>
      <c r="Q55" s="710"/>
      <c r="R55" s="710"/>
      <c r="S55" s="710"/>
      <c r="T55" s="710"/>
      <c r="U55" s="710"/>
      <c r="V55" s="710"/>
      <c r="W55" s="710"/>
      <c r="X55" s="710"/>
      <c r="Y55" s="710"/>
      <c r="Z55" s="710"/>
      <c r="AA55" s="710"/>
      <c r="AB55" s="710"/>
      <c r="AC55" s="710"/>
      <c r="AD55" s="710"/>
      <c r="AE55" s="710"/>
      <c r="AF55" s="710"/>
      <c r="AG55" s="710"/>
      <c r="AH55" s="801"/>
      <c r="AI55" s="801"/>
      <c r="AJ55" s="802"/>
      <c r="AK55" s="801"/>
      <c r="AL55" s="801"/>
      <c r="AM55" s="803"/>
      <c r="AN55" s="803"/>
      <c r="AO55" s="803"/>
      <c r="AP55" s="803"/>
      <c r="AQ55" s="803"/>
      <c r="AR55" s="803"/>
      <c r="AS55" s="803"/>
      <c r="AT55" s="803"/>
      <c r="AU55" s="803"/>
      <c r="AV55" s="803"/>
      <c r="AW55" s="803"/>
      <c r="AX55" s="803"/>
      <c r="AY55" s="803"/>
      <c r="AZ55" s="803"/>
      <c r="BA55" s="803"/>
      <c r="BB55" s="803"/>
      <c r="BC55" s="803"/>
      <c r="BD55" s="803"/>
      <c r="BE55" s="803"/>
      <c r="BF55" s="803"/>
      <c r="BG55" s="801"/>
      <c r="BH55" s="801"/>
      <c r="BI55" s="801"/>
      <c r="BJ55" s="801"/>
      <c r="BK55" s="801"/>
      <c r="BL55" s="801"/>
    </row>
    <row r="56" spans="3:64" x14ac:dyDescent="0.25">
      <c r="G56" s="710"/>
      <c r="H56" s="710"/>
      <c r="I56" s="710"/>
      <c r="J56" s="710"/>
      <c r="K56" s="710"/>
      <c r="L56" s="710"/>
      <c r="M56" s="710"/>
      <c r="N56" s="710"/>
      <c r="O56" s="710"/>
      <c r="P56" s="710"/>
      <c r="Q56" s="710"/>
      <c r="R56" s="710"/>
      <c r="S56" s="710"/>
      <c r="T56" s="710"/>
      <c r="U56" s="710"/>
      <c r="V56" s="710"/>
      <c r="W56" s="710"/>
      <c r="X56" s="710"/>
      <c r="Y56" s="710"/>
      <c r="Z56" s="710"/>
      <c r="AA56" s="710"/>
      <c r="AB56" s="710"/>
      <c r="AC56" s="710"/>
      <c r="AD56" s="710"/>
      <c r="AE56" s="710"/>
      <c r="AF56" s="710"/>
      <c r="AG56" s="710"/>
      <c r="AH56" s="801"/>
      <c r="AI56" s="801"/>
      <c r="AJ56" s="802"/>
      <c r="AK56" s="801"/>
      <c r="AL56" s="801"/>
      <c r="AM56" s="803"/>
      <c r="AN56" s="803"/>
      <c r="AO56" s="803"/>
      <c r="AP56" s="803"/>
      <c r="AQ56" s="803"/>
      <c r="AR56" s="803"/>
      <c r="AS56" s="803"/>
      <c r="AT56" s="803"/>
      <c r="AU56" s="803"/>
      <c r="AV56" s="803"/>
      <c r="AW56" s="803"/>
      <c r="AX56" s="803"/>
      <c r="AY56" s="803"/>
      <c r="AZ56" s="803"/>
      <c r="BA56" s="803"/>
      <c r="BB56" s="803"/>
      <c r="BC56" s="803"/>
      <c r="BD56" s="803"/>
      <c r="BE56" s="803"/>
      <c r="BF56" s="803"/>
      <c r="BG56" s="801"/>
      <c r="BH56" s="801"/>
      <c r="BI56" s="801"/>
      <c r="BJ56" s="801"/>
      <c r="BK56" s="801"/>
      <c r="BL56" s="801"/>
    </row>
    <row r="57" spans="3:64" x14ac:dyDescent="0.25">
      <c r="G57" s="710"/>
      <c r="H57" s="710"/>
      <c r="I57" s="710"/>
      <c r="J57" s="710"/>
      <c r="K57" s="710"/>
      <c r="L57" s="710"/>
      <c r="M57" s="710"/>
      <c r="N57" s="710"/>
      <c r="O57" s="710"/>
      <c r="P57" s="710"/>
      <c r="Q57" s="710"/>
      <c r="R57" s="710"/>
      <c r="S57" s="710"/>
      <c r="T57" s="710"/>
      <c r="U57" s="710"/>
      <c r="V57" s="710"/>
      <c r="W57" s="710"/>
      <c r="X57" s="710"/>
      <c r="Y57" s="710"/>
      <c r="Z57" s="710"/>
      <c r="AA57" s="710"/>
      <c r="AB57" s="710"/>
      <c r="AC57" s="710"/>
      <c r="AD57" s="710"/>
      <c r="AE57" s="710"/>
      <c r="AF57" s="710"/>
      <c r="AG57" s="710"/>
      <c r="AH57" s="801"/>
      <c r="AI57" s="801"/>
      <c r="AJ57" s="802"/>
      <c r="AK57" s="801"/>
      <c r="AL57" s="801"/>
      <c r="AM57" s="803"/>
      <c r="AN57" s="803"/>
      <c r="AO57" s="803"/>
      <c r="AP57" s="803"/>
      <c r="AQ57" s="803"/>
      <c r="AR57" s="803"/>
      <c r="AS57" s="803"/>
      <c r="AT57" s="803"/>
      <c r="AU57" s="803"/>
      <c r="AV57" s="803"/>
      <c r="AW57" s="803"/>
      <c r="AX57" s="803"/>
      <c r="AY57" s="803"/>
      <c r="AZ57" s="803"/>
      <c r="BA57" s="803"/>
      <c r="BB57" s="803"/>
      <c r="BC57" s="803"/>
      <c r="BD57" s="803"/>
      <c r="BE57" s="803"/>
      <c r="BF57" s="803"/>
      <c r="BG57" s="801"/>
      <c r="BH57" s="801"/>
      <c r="BI57" s="801"/>
      <c r="BJ57" s="801"/>
      <c r="BK57" s="801"/>
      <c r="BL57" s="801"/>
    </row>
    <row r="58" spans="3:64" x14ac:dyDescent="0.25">
      <c r="G58" s="710"/>
      <c r="H58" s="710"/>
      <c r="I58" s="710"/>
      <c r="J58" s="710"/>
      <c r="K58" s="710"/>
      <c r="L58" s="710"/>
      <c r="M58" s="710"/>
      <c r="N58" s="710"/>
      <c r="O58" s="710"/>
      <c r="P58" s="710"/>
      <c r="Q58" s="710"/>
      <c r="R58" s="710"/>
      <c r="S58" s="710"/>
      <c r="T58" s="710"/>
      <c r="U58" s="710"/>
      <c r="V58" s="710"/>
      <c r="W58" s="710"/>
      <c r="X58" s="710"/>
      <c r="Y58" s="710"/>
      <c r="Z58" s="710"/>
      <c r="AA58" s="710"/>
      <c r="AB58" s="710"/>
      <c r="AC58" s="710"/>
      <c r="AD58" s="710"/>
      <c r="AE58" s="710"/>
      <c r="AF58" s="710"/>
      <c r="AG58" s="710"/>
      <c r="AH58" s="801"/>
      <c r="AI58" s="801"/>
      <c r="AJ58" s="802"/>
      <c r="AK58" s="801"/>
      <c r="AL58" s="801"/>
      <c r="AM58" s="803"/>
      <c r="AN58" s="803"/>
      <c r="AO58" s="803"/>
      <c r="AP58" s="803"/>
      <c r="AQ58" s="803"/>
      <c r="AR58" s="803"/>
      <c r="AS58" s="803"/>
      <c r="AT58" s="803"/>
      <c r="AU58" s="803"/>
      <c r="AV58" s="803"/>
      <c r="AW58" s="803"/>
      <c r="AX58" s="803"/>
      <c r="AY58" s="803"/>
      <c r="AZ58" s="803"/>
      <c r="BA58" s="803"/>
      <c r="BB58" s="803"/>
      <c r="BC58" s="803"/>
      <c r="BD58" s="803"/>
      <c r="BE58" s="803"/>
      <c r="BF58" s="803"/>
      <c r="BG58" s="801"/>
      <c r="BH58" s="801"/>
      <c r="BI58" s="801"/>
      <c r="BJ58" s="801"/>
      <c r="BK58" s="801"/>
      <c r="BL58" s="801"/>
    </row>
    <row r="59" spans="3:64" x14ac:dyDescent="0.25">
      <c r="G59" s="710"/>
      <c r="H59" s="710"/>
      <c r="I59" s="710"/>
      <c r="J59" s="710"/>
      <c r="K59" s="710"/>
      <c r="L59" s="710"/>
      <c r="M59" s="710"/>
      <c r="N59" s="710"/>
      <c r="O59" s="710"/>
      <c r="P59" s="710"/>
      <c r="Q59" s="710"/>
      <c r="R59" s="710"/>
      <c r="S59" s="710"/>
      <c r="T59" s="710"/>
      <c r="U59" s="710"/>
      <c r="V59" s="710"/>
      <c r="W59" s="710"/>
      <c r="X59" s="710"/>
      <c r="Y59" s="710"/>
      <c r="Z59" s="710"/>
      <c r="AA59" s="710"/>
      <c r="AB59" s="710"/>
      <c r="AC59" s="710"/>
      <c r="AD59" s="710"/>
      <c r="AE59" s="710"/>
      <c r="AF59" s="710"/>
      <c r="AG59" s="710"/>
      <c r="AH59" s="801"/>
      <c r="AI59" s="801"/>
      <c r="AJ59" s="802"/>
      <c r="AK59" s="801"/>
      <c r="AL59" s="801"/>
      <c r="AM59" s="803"/>
      <c r="AN59" s="803"/>
      <c r="AO59" s="803"/>
      <c r="AP59" s="803"/>
      <c r="AQ59" s="803"/>
      <c r="AR59" s="803"/>
      <c r="AS59" s="803"/>
      <c r="AT59" s="803"/>
      <c r="AU59" s="803"/>
      <c r="AV59" s="803"/>
      <c r="AW59" s="803"/>
      <c r="AX59" s="803"/>
      <c r="AY59" s="803"/>
      <c r="AZ59" s="803"/>
      <c r="BA59" s="803"/>
      <c r="BB59" s="803"/>
      <c r="BC59" s="803"/>
      <c r="BD59" s="803"/>
      <c r="BE59" s="803"/>
      <c r="BF59" s="803"/>
      <c r="BG59" s="801"/>
      <c r="BH59" s="801"/>
      <c r="BI59" s="801"/>
      <c r="BJ59" s="801"/>
      <c r="BK59" s="801"/>
      <c r="BL59" s="801"/>
    </row>
    <row r="60" spans="3:64" x14ac:dyDescent="0.25">
      <c r="G60" s="710"/>
      <c r="H60" s="710"/>
      <c r="I60" s="710"/>
      <c r="J60" s="710"/>
      <c r="K60" s="710"/>
      <c r="L60" s="710"/>
      <c r="M60" s="710"/>
      <c r="N60" s="710"/>
      <c r="O60" s="710"/>
      <c r="P60" s="710"/>
      <c r="Q60" s="710"/>
      <c r="R60" s="710"/>
      <c r="S60" s="710"/>
      <c r="T60" s="710"/>
      <c r="U60" s="710"/>
      <c r="V60" s="710"/>
      <c r="W60" s="710"/>
      <c r="X60" s="710"/>
      <c r="Y60" s="710"/>
      <c r="Z60" s="710"/>
      <c r="AA60" s="710"/>
      <c r="AB60" s="710"/>
      <c r="AC60" s="710"/>
      <c r="AD60" s="710"/>
      <c r="AE60" s="710"/>
      <c r="AF60" s="710"/>
      <c r="AG60" s="710"/>
      <c r="AH60" s="801"/>
      <c r="AI60" s="801"/>
      <c r="AJ60" s="802"/>
      <c r="AK60" s="801"/>
      <c r="AL60" s="801"/>
      <c r="AM60" s="803"/>
      <c r="AN60" s="803"/>
      <c r="AO60" s="803"/>
      <c r="AP60" s="803"/>
      <c r="AQ60" s="803"/>
      <c r="AR60" s="803"/>
      <c r="AS60" s="803"/>
      <c r="AT60" s="803"/>
      <c r="AU60" s="803"/>
      <c r="AV60" s="803"/>
      <c r="AW60" s="803"/>
      <c r="AX60" s="803"/>
      <c r="AY60" s="803"/>
      <c r="AZ60" s="803"/>
      <c r="BA60" s="803"/>
      <c r="BB60" s="803"/>
      <c r="BC60" s="803"/>
      <c r="BD60" s="803"/>
      <c r="BE60" s="803"/>
      <c r="BF60" s="803"/>
      <c r="BG60" s="801"/>
      <c r="BH60" s="801"/>
      <c r="BI60" s="801"/>
      <c r="BJ60" s="801"/>
      <c r="BK60" s="801"/>
      <c r="BL60" s="801"/>
    </row>
    <row r="61" spans="3:64" x14ac:dyDescent="0.25">
      <c r="G61" s="710"/>
      <c r="H61" s="710"/>
      <c r="I61" s="710"/>
      <c r="J61" s="710"/>
      <c r="K61" s="710"/>
      <c r="L61" s="710"/>
      <c r="M61" s="710"/>
      <c r="N61" s="710"/>
      <c r="O61" s="710"/>
      <c r="P61" s="710"/>
      <c r="Q61" s="710"/>
      <c r="R61" s="710"/>
      <c r="S61" s="710"/>
      <c r="T61" s="710"/>
      <c r="U61" s="710"/>
      <c r="V61" s="710"/>
      <c r="W61" s="710"/>
      <c r="X61" s="710"/>
      <c r="Y61" s="710"/>
      <c r="Z61" s="710"/>
      <c r="AA61" s="710"/>
      <c r="AB61" s="710"/>
      <c r="AC61" s="710"/>
      <c r="AD61" s="710"/>
      <c r="AE61" s="710"/>
      <c r="AF61" s="710"/>
      <c r="AG61" s="710"/>
      <c r="AH61" s="801"/>
      <c r="AI61" s="801"/>
      <c r="AJ61" s="802"/>
      <c r="AK61" s="801"/>
      <c r="AL61" s="801"/>
      <c r="AM61" s="803"/>
      <c r="AN61" s="803"/>
      <c r="AO61" s="803"/>
      <c r="AP61" s="803"/>
      <c r="AQ61" s="803"/>
      <c r="AR61" s="803"/>
      <c r="AS61" s="803"/>
      <c r="AT61" s="803"/>
      <c r="AU61" s="803"/>
      <c r="AV61" s="803"/>
      <c r="AW61" s="803"/>
      <c r="AX61" s="803"/>
      <c r="AY61" s="803"/>
      <c r="AZ61" s="803"/>
      <c r="BA61" s="803"/>
      <c r="BB61" s="803"/>
      <c r="BC61" s="803"/>
      <c r="BD61" s="803"/>
      <c r="BE61" s="803"/>
      <c r="BF61" s="803"/>
      <c r="BG61" s="801"/>
      <c r="BH61" s="801"/>
      <c r="BI61" s="801"/>
      <c r="BJ61" s="801"/>
      <c r="BK61" s="801"/>
      <c r="BL61" s="801"/>
    </row>
    <row r="62" spans="3:64" x14ac:dyDescent="0.25">
      <c r="G62" s="710"/>
      <c r="H62" s="710"/>
      <c r="I62" s="710"/>
      <c r="J62" s="710"/>
      <c r="K62" s="710"/>
      <c r="L62" s="710"/>
      <c r="M62" s="710"/>
      <c r="N62" s="710"/>
      <c r="O62" s="710"/>
      <c r="P62" s="710"/>
      <c r="Q62" s="710"/>
      <c r="R62" s="710"/>
      <c r="S62" s="710"/>
      <c r="T62" s="710"/>
      <c r="U62" s="710"/>
      <c r="V62" s="710"/>
      <c r="W62" s="710"/>
      <c r="X62" s="710"/>
      <c r="Y62" s="710"/>
      <c r="Z62" s="710"/>
      <c r="AA62" s="710"/>
      <c r="AB62" s="710"/>
      <c r="AC62" s="710"/>
      <c r="AD62" s="710"/>
      <c r="AE62" s="710"/>
      <c r="AF62" s="710"/>
      <c r="AG62" s="710"/>
      <c r="AH62" s="801"/>
      <c r="AI62" s="801"/>
      <c r="AJ62" s="802"/>
      <c r="AK62" s="801"/>
      <c r="AL62" s="801"/>
      <c r="AM62" s="803"/>
      <c r="AN62" s="803"/>
      <c r="AO62" s="803"/>
      <c r="AP62" s="803"/>
      <c r="AQ62" s="803"/>
      <c r="AR62" s="803"/>
      <c r="AS62" s="803"/>
      <c r="AT62" s="803"/>
      <c r="AU62" s="803"/>
      <c r="AV62" s="803"/>
      <c r="AW62" s="803"/>
      <c r="AX62" s="803"/>
      <c r="AY62" s="803"/>
      <c r="AZ62" s="803"/>
      <c r="BA62" s="803"/>
      <c r="BB62" s="803"/>
      <c r="BC62" s="803"/>
      <c r="BD62" s="803"/>
      <c r="BE62" s="803"/>
      <c r="BF62" s="803"/>
      <c r="BG62" s="801"/>
      <c r="BH62" s="801"/>
      <c r="BI62" s="801"/>
      <c r="BJ62" s="801"/>
      <c r="BK62" s="801"/>
      <c r="BL62" s="801"/>
    </row>
    <row r="63" spans="3:64" x14ac:dyDescent="0.25">
      <c r="G63" s="710"/>
      <c r="H63" s="710"/>
      <c r="I63" s="710"/>
      <c r="J63" s="710"/>
      <c r="K63" s="710"/>
      <c r="L63" s="710"/>
      <c r="M63" s="710"/>
      <c r="N63" s="710"/>
      <c r="O63" s="710"/>
      <c r="P63" s="710"/>
      <c r="Q63" s="710"/>
      <c r="R63" s="710"/>
      <c r="S63" s="710"/>
      <c r="T63" s="710"/>
      <c r="U63" s="710"/>
      <c r="V63" s="710"/>
      <c r="W63" s="710"/>
      <c r="X63" s="710"/>
      <c r="Y63" s="710"/>
      <c r="Z63" s="710"/>
      <c r="AA63" s="710"/>
      <c r="AB63" s="710"/>
      <c r="AC63" s="710"/>
      <c r="AD63" s="710"/>
      <c r="AE63" s="710"/>
      <c r="AF63" s="710"/>
      <c r="AG63" s="710"/>
      <c r="AH63" s="801"/>
      <c r="AI63" s="801"/>
      <c r="AJ63" s="802"/>
      <c r="AK63" s="801"/>
      <c r="AL63" s="801"/>
      <c r="AM63" s="803"/>
      <c r="AN63" s="803"/>
      <c r="AO63" s="803"/>
      <c r="AP63" s="803"/>
      <c r="AQ63" s="803"/>
      <c r="AR63" s="803"/>
      <c r="AS63" s="803"/>
      <c r="AT63" s="803"/>
      <c r="AU63" s="803"/>
      <c r="AV63" s="803"/>
      <c r="AW63" s="803"/>
      <c r="AX63" s="803"/>
      <c r="AY63" s="803"/>
      <c r="AZ63" s="803"/>
      <c r="BA63" s="803"/>
      <c r="BB63" s="803"/>
      <c r="BC63" s="803"/>
      <c r="BD63" s="803"/>
      <c r="BE63" s="803"/>
      <c r="BF63" s="803"/>
      <c r="BG63" s="801"/>
      <c r="BH63" s="801"/>
      <c r="BI63" s="801"/>
      <c r="BJ63" s="801"/>
      <c r="BK63" s="801"/>
      <c r="BL63" s="801"/>
    </row>
    <row r="64" spans="3:64" x14ac:dyDescent="0.25">
      <c r="G64" s="710"/>
      <c r="H64" s="710"/>
      <c r="I64" s="710"/>
      <c r="J64" s="710"/>
      <c r="K64" s="710"/>
      <c r="L64" s="710"/>
      <c r="M64" s="710"/>
      <c r="N64" s="710"/>
      <c r="O64" s="710"/>
      <c r="P64" s="710"/>
      <c r="Q64" s="710"/>
      <c r="R64" s="710"/>
      <c r="S64" s="710"/>
      <c r="T64" s="710"/>
      <c r="U64" s="710"/>
      <c r="V64" s="710"/>
      <c r="W64" s="710"/>
      <c r="X64" s="710"/>
      <c r="Y64" s="710"/>
      <c r="Z64" s="710"/>
      <c r="AA64" s="710"/>
      <c r="AB64" s="710"/>
      <c r="AC64" s="710"/>
      <c r="AD64" s="710"/>
      <c r="AE64" s="710"/>
      <c r="AF64" s="710"/>
      <c r="AG64" s="710"/>
      <c r="AH64" s="801"/>
      <c r="AI64" s="801"/>
      <c r="AJ64" s="802"/>
      <c r="AK64" s="801"/>
      <c r="AL64" s="801"/>
      <c r="AM64" s="803"/>
      <c r="AN64" s="803"/>
      <c r="AO64" s="803"/>
      <c r="AP64" s="803"/>
      <c r="AQ64" s="803"/>
      <c r="AR64" s="803"/>
      <c r="AS64" s="803"/>
      <c r="AT64" s="803"/>
      <c r="AU64" s="803"/>
      <c r="AV64" s="803"/>
      <c r="AW64" s="803"/>
      <c r="AX64" s="803"/>
      <c r="AY64" s="803"/>
      <c r="AZ64" s="803"/>
      <c r="BA64" s="803"/>
      <c r="BB64" s="803"/>
      <c r="BC64" s="803"/>
      <c r="BD64" s="803"/>
      <c r="BE64" s="803"/>
      <c r="BF64" s="803"/>
      <c r="BG64" s="801"/>
      <c r="BH64" s="801"/>
      <c r="BI64" s="801"/>
      <c r="BJ64" s="801"/>
      <c r="BK64" s="801"/>
      <c r="BL64" s="801"/>
    </row>
    <row r="65" spans="7:64" x14ac:dyDescent="0.25">
      <c r="G65" s="710"/>
      <c r="H65" s="710"/>
      <c r="I65" s="710"/>
      <c r="J65" s="710"/>
      <c r="K65" s="710"/>
      <c r="L65" s="710"/>
      <c r="M65" s="710"/>
      <c r="N65" s="710"/>
      <c r="O65" s="710"/>
      <c r="P65" s="710"/>
      <c r="Q65" s="710"/>
      <c r="R65" s="710"/>
      <c r="S65" s="710"/>
      <c r="T65" s="710"/>
      <c r="U65" s="710"/>
      <c r="V65" s="710"/>
      <c r="W65" s="710"/>
      <c r="X65" s="710"/>
      <c r="Y65" s="710"/>
      <c r="Z65" s="710"/>
      <c r="AA65" s="710"/>
      <c r="AB65" s="710"/>
      <c r="AC65" s="710"/>
      <c r="AD65" s="710"/>
      <c r="AE65" s="710"/>
      <c r="AF65" s="710"/>
      <c r="AG65" s="710"/>
      <c r="AH65" s="801"/>
      <c r="AI65" s="801"/>
      <c r="AJ65" s="802"/>
      <c r="AK65" s="801"/>
      <c r="AL65" s="801"/>
      <c r="AM65" s="803"/>
      <c r="AN65" s="803"/>
      <c r="AO65" s="803"/>
      <c r="AP65" s="803"/>
      <c r="AQ65" s="803"/>
      <c r="AR65" s="803"/>
      <c r="AS65" s="803"/>
      <c r="AT65" s="803"/>
      <c r="AU65" s="803"/>
      <c r="AV65" s="803"/>
      <c r="AW65" s="803"/>
      <c r="AX65" s="803"/>
      <c r="AY65" s="803"/>
      <c r="AZ65" s="803"/>
      <c r="BA65" s="803"/>
      <c r="BB65" s="803"/>
      <c r="BC65" s="803"/>
      <c r="BD65" s="803"/>
      <c r="BE65" s="803"/>
      <c r="BF65" s="803"/>
      <c r="BG65" s="801"/>
      <c r="BH65" s="801"/>
      <c r="BI65" s="801"/>
      <c r="BJ65" s="801"/>
      <c r="BK65" s="801"/>
      <c r="BL65" s="801"/>
    </row>
    <row r="66" spans="7:64" x14ac:dyDescent="0.25">
      <c r="G66" s="710"/>
      <c r="H66" s="710"/>
      <c r="I66" s="710"/>
      <c r="J66" s="710"/>
      <c r="K66" s="710"/>
      <c r="L66" s="710"/>
      <c r="M66" s="710"/>
      <c r="N66" s="710"/>
      <c r="O66" s="710"/>
      <c r="P66" s="710"/>
      <c r="Q66" s="710"/>
      <c r="R66" s="710"/>
      <c r="S66" s="710"/>
      <c r="T66" s="710"/>
      <c r="U66" s="710"/>
      <c r="V66" s="710"/>
      <c r="W66" s="710"/>
      <c r="X66" s="710"/>
      <c r="Y66" s="710"/>
      <c r="Z66" s="710"/>
      <c r="AA66" s="710"/>
      <c r="AB66" s="710"/>
      <c r="AC66" s="710"/>
      <c r="AD66" s="710"/>
      <c r="AE66" s="710"/>
      <c r="AF66" s="710"/>
      <c r="AG66" s="710"/>
      <c r="AH66" s="801"/>
      <c r="AI66" s="801"/>
      <c r="AJ66" s="802"/>
      <c r="AK66" s="801"/>
      <c r="AL66" s="801"/>
      <c r="AM66" s="803"/>
      <c r="AN66" s="803"/>
      <c r="AO66" s="803"/>
      <c r="AP66" s="803"/>
      <c r="AQ66" s="803"/>
      <c r="AR66" s="803"/>
      <c r="AS66" s="803"/>
      <c r="AT66" s="803"/>
      <c r="AU66" s="803"/>
      <c r="AV66" s="803"/>
      <c r="AW66" s="803"/>
      <c r="AX66" s="803"/>
      <c r="AY66" s="803"/>
      <c r="AZ66" s="803"/>
      <c r="BA66" s="803"/>
      <c r="BB66" s="803"/>
      <c r="BC66" s="803"/>
      <c r="BD66" s="803"/>
      <c r="BE66" s="803"/>
      <c r="BF66" s="803"/>
      <c r="BG66" s="801"/>
      <c r="BH66" s="801"/>
      <c r="BI66" s="801"/>
      <c r="BJ66" s="801"/>
      <c r="BK66" s="801"/>
      <c r="BL66" s="801"/>
    </row>
    <row r="67" spans="7:64" x14ac:dyDescent="0.25">
      <c r="G67" s="710"/>
      <c r="H67" s="710"/>
      <c r="I67" s="710"/>
      <c r="J67" s="710"/>
      <c r="K67" s="710"/>
      <c r="L67" s="710"/>
      <c r="M67" s="710"/>
      <c r="N67" s="710"/>
      <c r="O67" s="710"/>
      <c r="P67" s="710"/>
      <c r="Q67" s="710"/>
      <c r="R67" s="710"/>
      <c r="S67" s="710"/>
      <c r="T67" s="710"/>
      <c r="U67" s="710"/>
      <c r="V67" s="710"/>
      <c r="W67" s="710"/>
      <c r="X67" s="710"/>
      <c r="Y67" s="710"/>
      <c r="Z67" s="710"/>
      <c r="AA67" s="710"/>
      <c r="AB67" s="710"/>
      <c r="AC67" s="710"/>
      <c r="AD67" s="710"/>
      <c r="AE67" s="710"/>
      <c r="AF67" s="710"/>
      <c r="AG67" s="710"/>
      <c r="AH67" s="801"/>
      <c r="AI67" s="801"/>
      <c r="AJ67" s="802"/>
      <c r="AK67" s="801"/>
      <c r="AL67" s="801"/>
      <c r="AM67" s="803"/>
      <c r="AN67" s="803"/>
      <c r="AO67" s="803"/>
      <c r="AP67" s="803"/>
      <c r="AQ67" s="803"/>
      <c r="AR67" s="803"/>
      <c r="AS67" s="803"/>
      <c r="AT67" s="803"/>
      <c r="AU67" s="803"/>
      <c r="AV67" s="803"/>
      <c r="AW67" s="803"/>
      <c r="AX67" s="803"/>
      <c r="AY67" s="803"/>
      <c r="AZ67" s="803"/>
      <c r="BA67" s="803"/>
      <c r="BB67" s="803"/>
      <c r="BC67" s="803"/>
      <c r="BD67" s="803"/>
      <c r="BE67" s="803"/>
      <c r="BF67" s="803"/>
      <c r="BG67" s="801"/>
      <c r="BH67" s="801"/>
      <c r="BI67" s="801"/>
      <c r="BJ67" s="801"/>
      <c r="BK67" s="801"/>
      <c r="BL67" s="801"/>
    </row>
    <row r="68" spans="7:64" x14ac:dyDescent="0.25">
      <c r="G68" s="710"/>
      <c r="H68" s="710"/>
      <c r="I68" s="710"/>
      <c r="J68" s="710"/>
      <c r="K68" s="710"/>
      <c r="L68" s="710"/>
      <c r="M68" s="710"/>
      <c r="N68" s="710"/>
      <c r="O68" s="710"/>
      <c r="P68" s="710"/>
      <c r="Q68" s="710"/>
      <c r="R68" s="710"/>
      <c r="S68" s="710"/>
      <c r="T68" s="710"/>
      <c r="U68" s="710"/>
      <c r="V68" s="710"/>
      <c r="W68" s="710"/>
      <c r="X68" s="710"/>
      <c r="Y68" s="710"/>
      <c r="Z68" s="710"/>
      <c r="AA68" s="710"/>
      <c r="AB68" s="710"/>
      <c r="AC68" s="710"/>
      <c r="AD68" s="710"/>
      <c r="AE68" s="710"/>
      <c r="AF68" s="710"/>
      <c r="AG68" s="710"/>
      <c r="AH68" s="801"/>
      <c r="AI68" s="801"/>
      <c r="AJ68" s="802"/>
      <c r="AK68" s="801"/>
      <c r="AL68" s="801"/>
      <c r="AM68" s="803"/>
      <c r="AN68" s="803"/>
      <c r="AO68" s="803"/>
      <c r="AP68" s="803"/>
      <c r="AQ68" s="803"/>
      <c r="AR68" s="803"/>
      <c r="AS68" s="803"/>
      <c r="AT68" s="803"/>
      <c r="AU68" s="803"/>
      <c r="AV68" s="803"/>
      <c r="AW68" s="803"/>
      <c r="AX68" s="803"/>
      <c r="AY68" s="803"/>
      <c r="AZ68" s="803"/>
      <c r="BA68" s="803"/>
      <c r="BB68" s="803"/>
      <c r="BC68" s="803"/>
      <c r="BD68" s="803"/>
      <c r="BE68" s="803"/>
      <c r="BF68" s="803"/>
      <c r="BG68" s="801"/>
      <c r="BH68" s="801"/>
      <c r="BI68" s="801"/>
      <c r="BJ68" s="801"/>
      <c r="BK68" s="801"/>
      <c r="BL68" s="801"/>
    </row>
    <row r="69" spans="7:64" x14ac:dyDescent="0.25">
      <c r="G69" s="710"/>
      <c r="H69" s="710"/>
      <c r="I69" s="710"/>
      <c r="J69" s="710"/>
      <c r="K69" s="710"/>
      <c r="L69" s="710"/>
      <c r="M69" s="710"/>
      <c r="N69" s="710"/>
      <c r="O69" s="710"/>
      <c r="P69" s="710"/>
      <c r="Q69" s="710"/>
      <c r="R69" s="710"/>
      <c r="S69" s="710"/>
      <c r="T69" s="710"/>
      <c r="U69" s="710"/>
      <c r="V69" s="710"/>
      <c r="W69" s="710"/>
      <c r="X69" s="710"/>
      <c r="Y69" s="710"/>
      <c r="Z69" s="710"/>
      <c r="AA69" s="710"/>
      <c r="AB69" s="710"/>
      <c r="AC69" s="710"/>
      <c r="AD69" s="710"/>
      <c r="AE69" s="710"/>
      <c r="AF69" s="710"/>
      <c r="AG69" s="710"/>
      <c r="AH69" s="801"/>
      <c r="AI69" s="801"/>
      <c r="AJ69" s="802"/>
      <c r="AK69" s="801"/>
      <c r="AL69" s="801"/>
      <c r="AM69" s="803"/>
      <c r="AN69" s="803"/>
      <c r="AO69" s="803"/>
      <c r="AP69" s="803"/>
      <c r="AQ69" s="803"/>
      <c r="AR69" s="803"/>
      <c r="AS69" s="803"/>
      <c r="AT69" s="803"/>
      <c r="AU69" s="803"/>
      <c r="AV69" s="803"/>
      <c r="AW69" s="803"/>
      <c r="AX69" s="803"/>
      <c r="AY69" s="803"/>
      <c r="AZ69" s="803"/>
      <c r="BA69" s="803"/>
      <c r="BB69" s="803"/>
      <c r="BC69" s="803"/>
      <c r="BD69" s="803"/>
      <c r="BE69" s="803"/>
      <c r="BF69" s="803"/>
      <c r="BG69" s="801"/>
      <c r="BH69" s="801"/>
      <c r="BI69" s="801"/>
      <c r="BJ69" s="801"/>
      <c r="BK69" s="801"/>
      <c r="BL69" s="801"/>
    </row>
    <row r="70" spans="7:64" x14ac:dyDescent="0.25">
      <c r="G70" s="710"/>
      <c r="H70" s="710"/>
      <c r="I70" s="710"/>
      <c r="J70" s="710"/>
      <c r="K70" s="710"/>
      <c r="L70" s="710"/>
      <c r="M70" s="710"/>
      <c r="N70" s="710"/>
      <c r="O70" s="710"/>
      <c r="P70" s="710"/>
      <c r="Q70" s="710"/>
      <c r="R70" s="710"/>
      <c r="S70" s="710"/>
      <c r="T70" s="710"/>
      <c r="U70" s="710"/>
      <c r="V70" s="710"/>
      <c r="W70" s="710"/>
      <c r="X70" s="710"/>
      <c r="Y70" s="710"/>
      <c r="Z70" s="710"/>
      <c r="AA70" s="710"/>
      <c r="AB70" s="710"/>
      <c r="AC70" s="710"/>
      <c r="AD70" s="710"/>
      <c r="AE70" s="710"/>
      <c r="AF70" s="710"/>
      <c r="AG70" s="710"/>
      <c r="AH70" s="801"/>
      <c r="AI70" s="801"/>
      <c r="AJ70" s="802"/>
      <c r="AK70" s="801"/>
      <c r="AL70" s="801"/>
      <c r="AM70" s="803"/>
      <c r="AN70" s="803"/>
      <c r="AO70" s="803"/>
      <c r="AP70" s="803"/>
      <c r="AQ70" s="803"/>
      <c r="AR70" s="803"/>
      <c r="AS70" s="803"/>
      <c r="AT70" s="803"/>
      <c r="AU70" s="803"/>
      <c r="AV70" s="803"/>
      <c r="AW70" s="803"/>
      <c r="AX70" s="803"/>
      <c r="AY70" s="803"/>
      <c r="AZ70" s="803"/>
      <c r="BA70" s="803"/>
      <c r="BB70" s="803"/>
      <c r="BC70" s="803"/>
      <c r="BD70" s="803"/>
      <c r="BE70" s="803"/>
      <c r="BF70" s="803"/>
      <c r="BG70" s="801"/>
      <c r="BH70" s="801"/>
      <c r="BI70" s="801"/>
      <c r="BJ70" s="801"/>
      <c r="BK70" s="801"/>
      <c r="BL70" s="801"/>
    </row>
    <row r="71" spans="7:64" x14ac:dyDescent="0.25">
      <c r="G71" s="710"/>
      <c r="H71" s="710"/>
      <c r="I71" s="710"/>
      <c r="J71" s="710"/>
      <c r="K71" s="710"/>
      <c r="L71" s="710"/>
      <c r="M71" s="710"/>
      <c r="N71" s="710"/>
      <c r="O71" s="710"/>
      <c r="P71" s="710"/>
      <c r="Q71" s="710"/>
      <c r="R71" s="710"/>
      <c r="S71" s="710"/>
      <c r="T71" s="710"/>
      <c r="U71" s="710"/>
      <c r="V71" s="710"/>
      <c r="W71" s="710"/>
      <c r="X71" s="710"/>
      <c r="Y71" s="710"/>
      <c r="Z71" s="710"/>
      <c r="AA71" s="710"/>
      <c r="AB71" s="710"/>
      <c r="AC71" s="710"/>
      <c r="AD71" s="710"/>
      <c r="AE71" s="710"/>
      <c r="AF71" s="710"/>
      <c r="AG71" s="710"/>
      <c r="AH71" s="801"/>
      <c r="AI71" s="801"/>
      <c r="AJ71" s="802"/>
      <c r="AK71" s="801"/>
      <c r="AL71" s="801"/>
      <c r="AM71" s="803"/>
      <c r="AN71" s="803"/>
      <c r="AO71" s="803"/>
      <c r="AP71" s="803"/>
      <c r="AQ71" s="803"/>
      <c r="AR71" s="803"/>
      <c r="AS71" s="803"/>
      <c r="AT71" s="803"/>
      <c r="AU71" s="803"/>
      <c r="AV71" s="803"/>
      <c r="AW71" s="803"/>
      <c r="AX71" s="803"/>
      <c r="AY71" s="803"/>
      <c r="AZ71" s="803"/>
      <c r="BA71" s="803"/>
      <c r="BB71" s="803"/>
      <c r="BC71" s="803"/>
      <c r="BD71" s="803"/>
      <c r="BE71" s="803"/>
      <c r="BF71" s="803"/>
      <c r="BG71" s="801"/>
      <c r="BH71" s="801"/>
      <c r="BI71" s="801"/>
      <c r="BJ71" s="801"/>
      <c r="BK71" s="801"/>
      <c r="BL71" s="801"/>
    </row>
    <row r="72" spans="7:64" x14ac:dyDescent="0.25">
      <c r="G72" s="710"/>
      <c r="H72" s="710"/>
      <c r="I72" s="710"/>
      <c r="J72" s="710"/>
      <c r="K72" s="710"/>
      <c r="L72" s="710"/>
      <c r="M72" s="710"/>
      <c r="N72" s="710"/>
      <c r="O72" s="710"/>
      <c r="P72" s="710"/>
      <c r="Q72" s="710"/>
      <c r="R72" s="710"/>
      <c r="S72" s="710"/>
      <c r="T72" s="710"/>
      <c r="U72" s="710"/>
      <c r="V72" s="710"/>
      <c r="W72" s="710"/>
      <c r="X72" s="710"/>
      <c r="Y72" s="710"/>
      <c r="Z72" s="710"/>
      <c r="AA72" s="710"/>
      <c r="AB72" s="710"/>
      <c r="AC72" s="710"/>
      <c r="AD72" s="710"/>
      <c r="AE72" s="710"/>
      <c r="AF72" s="710"/>
      <c r="AG72" s="710"/>
      <c r="AH72" s="801"/>
      <c r="AI72" s="801"/>
      <c r="AJ72" s="802"/>
      <c r="AK72" s="801"/>
      <c r="AL72" s="801"/>
      <c r="AM72" s="803"/>
      <c r="AN72" s="803"/>
      <c r="AO72" s="803"/>
      <c r="AP72" s="803"/>
      <c r="AQ72" s="803"/>
      <c r="AR72" s="803"/>
      <c r="AS72" s="803"/>
      <c r="AT72" s="803"/>
      <c r="AU72" s="803"/>
      <c r="AV72" s="803"/>
      <c r="AW72" s="803"/>
      <c r="AX72" s="803"/>
      <c r="AY72" s="803"/>
      <c r="AZ72" s="803"/>
      <c r="BA72" s="803"/>
      <c r="BB72" s="803"/>
      <c r="BC72" s="803"/>
      <c r="BD72" s="803"/>
      <c r="BE72" s="803"/>
      <c r="BF72" s="803"/>
      <c r="BG72" s="801"/>
      <c r="BH72" s="801"/>
      <c r="BI72" s="801"/>
      <c r="BJ72" s="801"/>
      <c r="BK72" s="801"/>
      <c r="BL72" s="801"/>
    </row>
    <row r="73" spans="7:64" x14ac:dyDescent="0.25">
      <c r="G73" s="710"/>
      <c r="H73" s="710"/>
      <c r="I73" s="710"/>
      <c r="J73" s="710"/>
      <c r="K73" s="710"/>
      <c r="L73" s="710"/>
      <c r="M73" s="710"/>
      <c r="N73" s="710"/>
      <c r="O73" s="710"/>
      <c r="P73" s="710"/>
      <c r="Q73" s="710"/>
      <c r="R73" s="710"/>
      <c r="S73" s="710"/>
      <c r="T73" s="710"/>
      <c r="U73" s="710"/>
      <c r="V73" s="710"/>
      <c r="W73" s="710"/>
      <c r="X73" s="710"/>
      <c r="Y73" s="710"/>
      <c r="Z73" s="710"/>
      <c r="AA73" s="710"/>
      <c r="AB73" s="710"/>
      <c r="AC73" s="710"/>
      <c r="AD73" s="710"/>
      <c r="AE73" s="710"/>
      <c r="AF73" s="710"/>
      <c r="AG73" s="710"/>
      <c r="AH73" s="801"/>
      <c r="AI73" s="801"/>
      <c r="AJ73" s="802"/>
      <c r="AK73" s="801"/>
      <c r="AL73" s="801"/>
      <c r="AM73" s="803"/>
      <c r="AN73" s="803"/>
      <c r="AO73" s="803"/>
      <c r="AP73" s="803"/>
      <c r="AQ73" s="803"/>
      <c r="AR73" s="803"/>
      <c r="AS73" s="803"/>
      <c r="AT73" s="803"/>
      <c r="AU73" s="803"/>
      <c r="AV73" s="803"/>
      <c r="AW73" s="803"/>
      <c r="AX73" s="803"/>
      <c r="AY73" s="803"/>
      <c r="AZ73" s="803"/>
      <c r="BA73" s="803"/>
      <c r="BB73" s="803"/>
      <c r="BC73" s="803"/>
      <c r="BD73" s="803"/>
      <c r="BE73" s="803"/>
      <c r="BF73" s="803"/>
      <c r="BG73" s="801"/>
      <c r="BH73" s="801"/>
      <c r="BI73" s="801"/>
      <c r="BJ73" s="801"/>
      <c r="BK73" s="801"/>
      <c r="BL73" s="801"/>
    </row>
    <row r="74" spans="7:64" x14ac:dyDescent="0.25">
      <c r="G74" s="710"/>
      <c r="H74" s="710"/>
      <c r="I74" s="710"/>
      <c r="J74" s="710"/>
      <c r="K74" s="710"/>
      <c r="L74" s="710"/>
      <c r="M74" s="710"/>
      <c r="N74" s="710"/>
      <c r="O74" s="710"/>
      <c r="P74" s="710"/>
      <c r="Q74" s="710"/>
      <c r="R74" s="710"/>
      <c r="S74" s="710"/>
      <c r="T74" s="710"/>
      <c r="U74" s="710"/>
      <c r="V74" s="710"/>
      <c r="W74" s="710"/>
      <c r="X74" s="710"/>
      <c r="Y74" s="710"/>
      <c r="Z74" s="710"/>
      <c r="AA74" s="710"/>
      <c r="AB74" s="710"/>
      <c r="AC74" s="710"/>
      <c r="AD74" s="710"/>
      <c r="AE74" s="710"/>
      <c r="AF74" s="710"/>
      <c r="AG74" s="710"/>
      <c r="AH74" s="801"/>
      <c r="AI74" s="801"/>
      <c r="AJ74" s="802"/>
      <c r="AK74" s="801"/>
      <c r="AL74" s="801"/>
      <c r="AM74" s="803"/>
      <c r="AN74" s="803"/>
      <c r="AO74" s="803"/>
      <c r="AP74" s="803"/>
      <c r="AQ74" s="803"/>
      <c r="AR74" s="803"/>
      <c r="AS74" s="803"/>
      <c r="AT74" s="803"/>
      <c r="AU74" s="803"/>
      <c r="AV74" s="803"/>
      <c r="AW74" s="803"/>
      <c r="AX74" s="803"/>
      <c r="AY74" s="803"/>
      <c r="AZ74" s="803"/>
      <c r="BA74" s="803"/>
      <c r="BB74" s="803"/>
      <c r="BC74" s="803"/>
      <c r="BD74" s="803"/>
      <c r="BE74" s="803"/>
      <c r="BF74" s="803"/>
      <c r="BG74" s="801"/>
      <c r="BH74" s="801"/>
      <c r="BI74" s="801"/>
      <c r="BJ74" s="801"/>
      <c r="BK74" s="801"/>
      <c r="BL74" s="801"/>
    </row>
    <row r="75" spans="7:64" x14ac:dyDescent="0.25">
      <c r="G75" s="710"/>
      <c r="H75" s="710"/>
      <c r="I75" s="710"/>
      <c r="J75" s="710"/>
      <c r="K75" s="710"/>
      <c r="L75" s="710"/>
      <c r="M75" s="710"/>
      <c r="N75" s="710"/>
      <c r="O75" s="710"/>
      <c r="P75" s="710"/>
      <c r="Q75" s="710"/>
      <c r="R75" s="710"/>
      <c r="S75" s="710"/>
      <c r="T75" s="710"/>
      <c r="U75" s="710"/>
      <c r="V75" s="710"/>
      <c r="W75" s="710"/>
      <c r="X75" s="710"/>
      <c r="Y75" s="710"/>
      <c r="Z75" s="710"/>
      <c r="AA75" s="710"/>
      <c r="AB75" s="710"/>
      <c r="AC75" s="710"/>
      <c r="AD75" s="710"/>
      <c r="AE75" s="710"/>
      <c r="AF75" s="710"/>
      <c r="AG75" s="710"/>
      <c r="AH75" s="801"/>
      <c r="AI75" s="801"/>
      <c r="AJ75" s="802"/>
      <c r="AK75" s="801"/>
      <c r="AL75" s="801"/>
      <c r="AM75" s="803"/>
      <c r="AN75" s="803"/>
      <c r="AO75" s="803"/>
      <c r="AP75" s="803"/>
      <c r="AQ75" s="803"/>
      <c r="AR75" s="803"/>
      <c r="AS75" s="803"/>
      <c r="AT75" s="803"/>
      <c r="AU75" s="803"/>
      <c r="AV75" s="803"/>
      <c r="AW75" s="803"/>
      <c r="AX75" s="803"/>
      <c r="AY75" s="803"/>
      <c r="AZ75" s="803"/>
      <c r="BA75" s="803"/>
      <c r="BB75" s="803"/>
      <c r="BC75" s="803"/>
      <c r="BD75" s="803"/>
      <c r="BE75" s="803"/>
      <c r="BF75" s="803"/>
      <c r="BG75" s="801"/>
      <c r="BH75" s="801"/>
      <c r="BI75" s="801"/>
      <c r="BJ75" s="801"/>
      <c r="BK75" s="801"/>
      <c r="BL75" s="801"/>
    </row>
    <row r="76" spans="7:64" x14ac:dyDescent="0.25">
      <c r="G76" s="710"/>
      <c r="H76" s="710"/>
      <c r="I76" s="710"/>
      <c r="J76" s="710"/>
      <c r="K76" s="710"/>
      <c r="L76" s="710"/>
      <c r="M76" s="710"/>
      <c r="N76" s="710"/>
      <c r="O76" s="710"/>
      <c r="P76" s="710"/>
      <c r="Q76" s="710"/>
      <c r="R76" s="710"/>
      <c r="S76" s="710"/>
      <c r="T76" s="710"/>
      <c r="U76" s="710"/>
      <c r="V76" s="710"/>
      <c r="W76" s="710"/>
      <c r="X76" s="710"/>
      <c r="Y76" s="710"/>
      <c r="Z76" s="710"/>
      <c r="AA76" s="710"/>
      <c r="AB76" s="710"/>
      <c r="AC76" s="710"/>
      <c r="AD76" s="710"/>
      <c r="AE76" s="710"/>
      <c r="AF76" s="710"/>
      <c r="AG76" s="710"/>
      <c r="AH76" s="801"/>
      <c r="AI76" s="801"/>
      <c r="AJ76" s="802"/>
      <c r="AK76" s="801"/>
      <c r="AL76" s="801"/>
      <c r="AM76" s="803"/>
      <c r="AN76" s="803"/>
      <c r="AO76" s="803"/>
      <c r="AP76" s="803"/>
      <c r="AQ76" s="803"/>
      <c r="AR76" s="803"/>
      <c r="AS76" s="803"/>
      <c r="AT76" s="803"/>
      <c r="AU76" s="803"/>
      <c r="AV76" s="803"/>
      <c r="AW76" s="803"/>
      <c r="AX76" s="803"/>
      <c r="AY76" s="803"/>
      <c r="AZ76" s="803"/>
      <c r="BA76" s="803"/>
      <c r="BB76" s="803"/>
      <c r="BC76" s="803"/>
      <c r="BD76" s="803"/>
      <c r="BE76" s="803"/>
      <c r="BF76" s="803"/>
      <c r="BG76" s="801"/>
      <c r="BH76" s="801"/>
      <c r="BI76" s="801"/>
      <c r="BJ76" s="801"/>
      <c r="BK76" s="801"/>
      <c r="BL76" s="801"/>
    </row>
    <row r="77" spans="7:64" x14ac:dyDescent="0.25">
      <c r="G77" s="710"/>
      <c r="H77" s="710"/>
      <c r="I77" s="710"/>
      <c r="J77" s="710"/>
      <c r="K77" s="710"/>
      <c r="L77" s="710"/>
      <c r="M77" s="710"/>
      <c r="N77" s="710"/>
      <c r="O77" s="710"/>
      <c r="P77" s="710"/>
      <c r="Q77" s="710"/>
      <c r="R77" s="710"/>
      <c r="S77" s="710"/>
      <c r="T77" s="710"/>
      <c r="U77" s="710"/>
      <c r="V77" s="710"/>
      <c r="W77" s="710"/>
      <c r="X77" s="710"/>
      <c r="Y77" s="710"/>
      <c r="Z77" s="710"/>
      <c r="AA77" s="710"/>
      <c r="AB77" s="710"/>
      <c r="AC77" s="710"/>
      <c r="AD77" s="710"/>
      <c r="AE77" s="710"/>
      <c r="AF77" s="710"/>
      <c r="AG77" s="710"/>
      <c r="AH77" s="801"/>
      <c r="AI77" s="801"/>
      <c r="AJ77" s="802"/>
      <c r="AK77" s="801"/>
      <c r="AL77" s="801"/>
      <c r="AM77" s="803"/>
      <c r="AN77" s="803"/>
      <c r="AO77" s="803"/>
      <c r="AP77" s="803"/>
      <c r="AQ77" s="803"/>
      <c r="AR77" s="803"/>
      <c r="AS77" s="803"/>
      <c r="AT77" s="803"/>
      <c r="AU77" s="803"/>
      <c r="AV77" s="803"/>
      <c r="AW77" s="803"/>
      <c r="AX77" s="803"/>
      <c r="AY77" s="803"/>
      <c r="AZ77" s="803"/>
      <c r="BA77" s="803"/>
      <c r="BB77" s="803"/>
      <c r="BC77" s="803"/>
      <c r="BD77" s="803"/>
      <c r="BE77" s="803"/>
      <c r="BF77" s="803"/>
      <c r="BG77" s="801"/>
      <c r="BH77" s="801"/>
      <c r="BI77" s="801"/>
      <c r="BJ77" s="801"/>
      <c r="BK77" s="801"/>
      <c r="BL77" s="801"/>
    </row>
    <row r="78" spans="7:64" x14ac:dyDescent="0.25">
      <c r="G78" s="710"/>
      <c r="H78" s="710"/>
      <c r="I78" s="710"/>
      <c r="J78" s="710"/>
      <c r="K78" s="710"/>
      <c r="L78" s="710"/>
      <c r="M78" s="710"/>
      <c r="N78" s="710"/>
      <c r="O78" s="710"/>
      <c r="P78" s="710"/>
      <c r="Q78" s="710"/>
      <c r="R78" s="710"/>
      <c r="S78" s="710"/>
      <c r="T78" s="710"/>
      <c r="U78" s="710"/>
      <c r="V78" s="710"/>
      <c r="W78" s="710"/>
      <c r="X78" s="710"/>
      <c r="Y78" s="710"/>
      <c r="Z78" s="710"/>
      <c r="AA78" s="710"/>
      <c r="AB78" s="710"/>
      <c r="AC78" s="710"/>
      <c r="AD78" s="710"/>
      <c r="AE78" s="710"/>
      <c r="AF78" s="710"/>
      <c r="AG78" s="710"/>
      <c r="AH78" s="801"/>
      <c r="AI78" s="801"/>
      <c r="AJ78" s="802"/>
      <c r="AK78" s="801"/>
      <c r="AL78" s="801"/>
      <c r="AM78" s="803"/>
      <c r="AN78" s="803"/>
      <c r="AO78" s="803"/>
      <c r="AP78" s="803"/>
      <c r="AQ78" s="803"/>
      <c r="AR78" s="803"/>
      <c r="AS78" s="803"/>
      <c r="AT78" s="803"/>
      <c r="AU78" s="803"/>
      <c r="AV78" s="803"/>
      <c r="AW78" s="803"/>
      <c r="AX78" s="803"/>
      <c r="AY78" s="803"/>
      <c r="AZ78" s="803"/>
      <c r="BA78" s="803"/>
      <c r="BB78" s="803"/>
      <c r="BC78" s="803"/>
      <c r="BD78" s="803"/>
      <c r="BE78" s="803"/>
      <c r="BF78" s="803"/>
      <c r="BG78" s="801"/>
      <c r="BH78" s="801"/>
      <c r="BI78" s="801"/>
      <c r="BJ78" s="801"/>
      <c r="BK78" s="801"/>
      <c r="BL78" s="801"/>
    </row>
    <row r="79" spans="7:64" x14ac:dyDescent="0.25">
      <c r="G79" s="710"/>
      <c r="H79" s="710"/>
      <c r="I79" s="710"/>
      <c r="J79" s="710"/>
      <c r="K79" s="710"/>
      <c r="L79" s="710"/>
      <c r="M79" s="710"/>
      <c r="N79" s="710"/>
      <c r="O79" s="710"/>
      <c r="P79" s="710"/>
      <c r="Q79" s="710"/>
      <c r="R79" s="710"/>
      <c r="S79" s="710"/>
      <c r="T79" s="710"/>
      <c r="U79" s="710"/>
      <c r="V79" s="710"/>
      <c r="W79" s="710"/>
      <c r="X79" s="710"/>
      <c r="Y79" s="710"/>
      <c r="Z79" s="710"/>
      <c r="AA79" s="710"/>
      <c r="AB79" s="710"/>
      <c r="AC79" s="710"/>
      <c r="AD79" s="710"/>
      <c r="AE79" s="710"/>
      <c r="AF79" s="710"/>
      <c r="AG79" s="710"/>
      <c r="AH79" s="801"/>
      <c r="AI79" s="801"/>
      <c r="AJ79" s="802"/>
      <c r="AK79" s="801"/>
      <c r="AL79" s="801"/>
      <c r="AM79" s="803"/>
      <c r="AN79" s="803"/>
      <c r="AO79" s="803"/>
      <c r="AP79" s="803"/>
      <c r="AQ79" s="803"/>
      <c r="AR79" s="803"/>
      <c r="AS79" s="803"/>
      <c r="AT79" s="803"/>
      <c r="AU79" s="803"/>
      <c r="AV79" s="803"/>
      <c r="AW79" s="803"/>
      <c r="AX79" s="803"/>
      <c r="AY79" s="803"/>
      <c r="AZ79" s="803"/>
      <c r="BA79" s="803"/>
      <c r="BB79" s="803"/>
      <c r="BC79" s="803"/>
      <c r="BD79" s="803"/>
      <c r="BE79" s="803"/>
      <c r="BF79" s="803"/>
      <c r="BG79" s="801"/>
      <c r="BH79" s="801"/>
      <c r="BI79" s="801"/>
      <c r="BJ79" s="801"/>
      <c r="BK79" s="801"/>
      <c r="BL79" s="801"/>
    </row>
    <row r="80" spans="7:64" x14ac:dyDescent="0.25">
      <c r="G80" s="710"/>
      <c r="H80" s="710"/>
      <c r="I80" s="710"/>
      <c r="J80" s="710"/>
      <c r="K80" s="710"/>
      <c r="L80" s="710"/>
      <c r="M80" s="710"/>
      <c r="N80" s="710"/>
      <c r="O80" s="710"/>
      <c r="P80" s="710"/>
      <c r="Q80" s="710"/>
      <c r="R80" s="710"/>
      <c r="S80" s="710"/>
      <c r="T80" s="710"/>
      <c r="U80" s="710"/>
      <c r="V80" s="710"/>
      <c r="W80" s="710"/>
      <c r="X80" s="710"/>
      <c r="Y80" s="710"/>
      <c r="Z80" s="710"/>
      <c r="AA80" s="710"/>
      <c r="AB80" s="710"/>
      <c r="AC80" s="710"/>
      <c r="AD80" s="710"/>
      <c r="AE80" s="710"/>
      <c r="AF80" s="710"/>
      <c r="AG80" s="710"/>
      <c r="AH80" s="801"/>
      <c r="AI80" s="801"/>
      <c r="AJ80" s="802"/>
      <c r="AK80" s="801"/>
      <c r="AL80" s="801"/>
      <c r="AM80" s="803"/>
      <c r="AN80" s="803"/>
      <c r="AO80" s="803"/>
      <c r="AP80" s="803"/>
      <c r="AQ80" s="803"/>
      <c r="AR80" s="803"/>
      <c r="AS80" s="803"/>
      <c r="AT80" s="803"/>
      <c r="AU80" s="803"/>
      <c r="AV80" s="803"/>
      <c r="AW80" s="803"/>
      <c r="AX80" s="803"/>
      <c r="AY80" s="803"/>
      <c r="AZ80" s="803"/>
      <c r="BA80" s="803"/>
      <c r="BB80" s="803"/>
      <c r="BC80" s="803"/>
      <c r="BD80" s="803"/>
      <c r="BE80" s="803"/>
      <c r="BF80" s="803"/>
      <c r="BG80" s="801"/>
      <c r="BH80" s="801"/>
      <c r="BI80" s="801"/>
      <c r="BJ80" s="801"/>
      <c r="BK80" s="801"/>
      <c r="BL80" s="801"/>
    </row>
    <row r="81" spans="7:64" x14ac:dyDescent="0.25">
      <c r="G81" s="710"/>
      <c r="H81" s="710"/>
      <c r="I81" s="710"/>
      <c r="J81" s="710"/>
      <c r="K81" s="710"/>
      <c r="L81" s="710"/>
      <c r="M81" s="710"/>
      <c r="N81" s="710"/>
      <c r="O81" s="710"/>
      <c r="P81" s="710"/>
      <c r="Q81" s="710"/>
      <c r="R81" s="710"/>
      <c r="S81" s="710"/>
      <c r="T81" s="710"/>
      <c r="U81" s="710"/>
      <c r="V81" s="710"/>
      <c r="W81" s="710"/>
      <c r="X81" s="710"/>
      <c r="Y81" s="710"/>
      <c r="Z81" s="710"/>
      <c r="AA81" s="710"/>
      <c r="AB81" s="710"/>
      <c r="AC81" s="710"/>
      <c r="AD81" s="710"/>
      <c r="AE81" s="710"/>
      <c r="AF81" s="710"/>
      <c r="AG81" s="710"/>
      <c r="AH81" s="801"/>
      <c r="AI81" s="801"/>
      <c r="AJ81" s="802"/>
      <c r="AK81" s="801"/>
      <c r="AL81" s="801"/>
      <c r="AM81" s="803"/>
      <c r="AN81" s="803"/>
      <c r="AO81" s="803"/>
      <c r="AP81" s="803"/>
      <c r="AQ81" s="803"/>
      <c r="AR81" s="803"/>
      <c r="AS81" s="803"/>
      <c r="AT81" s="803"/>
      <c r="AU81" s="803"/>
      <c r="AV81" s="803"/>
      <c r="AW81" s="803"/>
      <c r="AX81" s="803"/>
      <c r="AY81" s="803"/>
      <c r="AZ81" s="803"/>
      <c r="BA81" s="803"/>
      <c r="BB81" s="803"/>
      <c r="BC81" s="803"/>
      <c r="BD81" s="803"/>
      <c r="BE81" s="803"/>
      <c r="BF81" s="803"/>
      <c r="BG81" s="801"/>
      <c r="BH81" s="801"/>
      <c r="BI81" s="801"/>
      <c r="BJ81" s="801"/>
      <c r="BK81" s="801"/>
      <c r="BL81" s="801"/>
    </row>
    <row r="82" spans="7:64" x14ac:dyDescent="0.25">
      <c r="G82" s="710"/>
      <c r="H82" s="710"/>
      <c r="I82" s="710"/>
      <c r="J82" s="710"/>
      <c r="K82" s="710"/>
      <c r="L82" s="710"/>
      <c r="M82" s="710"/>
      <c r="N82" s="710"/>
      <c r="O82" s="710"/>
      <c r="P82" s="710"/>
      <c r="Q82" s="710"/>
      <c r="R82" s="710"/>
      <c r="S82" s="710"/>
      <c r="T82" s="710"/>
      <c r="U82" s="710"/>
      <c r="V82" s="710"/>
      <c r="W82" s="710"/>
      <c r="X82" s="710"/>
      <c r="Y82" s="710"/>
      <c r="Z82" s="710"/>
      <c r="AA82" s="710"/>
      <c r="AB82" s="710"/>
      <c r="AC82" s="710"/>
      <c r="AD82" s="710"/>
      <c r="AE82" s="710"/>
      <c r="AF82" s="710"/>
      <c r="AG82" s="710"/>
      <c r="AH82" s="801"/>
      <c r="AI82" s="801"/>
      <c r="AJ82" s="802"/>
      <c r="AK82" s="801"/>
      <c r="AL82" s="801"/>
      <c r="AM82" s="803"/>
      <c r="AN82" s="803"/>
      <c r="AO82" s="803"/>
      <c r="AP82" s="803"/>
      <c r="AQ82" s="803"/>
      <c r="AR82" s="803"/>
      <c r="AS82" s="803"/>
      <c r="AT82" s="803"/>
      <c r="AU82" s="803"/>
      <c r="AV82" s="803"/>
      <c r="AW82" s="803"/>
      <c r="AX82" s="803"/>
      <c r="AY82" s="803"/>
      <c r="AZ82" s="803"/>
      <c r="BA82" s="803"/>
      <c r="BB82" s="803"/>
      <c r="BC82" s="803"/>
      <c r="BD82" s="803"/>
      <c r="BE82" s="803"/>
      <c r="BF82" s="803"/>
      <c r="BG82" s="801"/>
      <c r="BH82" s="801"/>
      <c r="BI82" s="801"/>
      <c r="BJ82" s="801"/>
      <c r="BK82" s="801"/>
      <c r="BL82" s="801"/>
    </row>
    <row r="83" spans="7:64" x14ac:dyDescent="0.25">
      <c r="G83" s="710"/>
      <c r="H83" s="710"/>
      <c r="I83" s="710"/>
      <c r="J83" s="710"/>
      <c r="K83" s="710"/>
      <c r="L83" s="710"/>
      <c r="M83" s="710"/>
      <c r="N83" s="710"/>
      <c r="O83" s="710"/>
      <c r="P83" s="710"/>
      <c r="Q83" s="710"/>
      <c r="R83" s="710"/>
      <c r="S83" s="710"/>
      <c r="T83" s="710"/>
      <c r="U83" s="710"/>
      <c r="V83" s="710"/>
      <c r="W83" s="710"/>
      <c r="X83" s="710"/>
      <c r="Y83" s="710"/>
      <c r="Z83" s="710"/>
      <c r="AA83" s="710"/>
      <c r="AB83" s="710"/>
      <c r="AC83" s="710"/>
      <c r="AD83" s="710"/>
      <c r="AE83" s="710"/>
      <c r="AF83" s="710"/>
      <c r="AG83" s="710"/>
      <c r="AH83" s="801"/>
      <c r="AI83" s="801"/>
      <c r="AJ83" s="802"/>
      <c r="AK83" s="801"/>
      <c r="AL83" s="801"/>
      <c r="AM83" s="803"/>
      <c r="AN83" s="803"/>
      <c r="AO83" s="803"/>
      <c r="AP83" s="803"/>
      <c r="AQ83" s="803"/>
      <c r="AR83" s="803"/>
      <c r="AS83" s="803"/>
      <c r="AT83" s="803"/>
      <c r="AU83" s="803"/>
      <c r="AV83" s="803"/>
      <c r="AW83" s="803"/>
      <c r="AX83" s="803"/>
      <c r="AY83" s="803"/>
      <c r="AZ83" s="803"/>
      <c r="BA83" s="803"/>
      <c r="BB83" s="803"/>
      <c r="BC83" s="803"/>
      <c r="BD83" s="803"/>
      <c r="BE83" s="803"/>
      <c r="BF83" s="803"/>
      <c r="BG83" s="801"/>
      <c r="BH83" s="801"/>
      <c r="BI83" s="801"/>
      <c r="BJ83" s="801"/>
      <c r="BK83" s="801"/>
      <c r="BL83" s="801"/>
    </row>
    <row r="84" spans="7:64" x14ac:dyDescent="0.25">
      <c r="G84" s="710"/>
      <c r="H84" s="710"/>
      <c r="I84" s="710"/>
      <c r="J84" s="710"/>
      <c r="K84" s="710"/>
      <c r="L84" s="710"/>
      <c r="M84" s="710"/>
      <c r="N84" s="710"/>
      <c r="O84" s="710"/>
      <c r="P84" s="710"/>
      <c r="Q84" s="710"/>
      <c r="R84" s="710"/>
      <c r="S84" s="710"/>
      <c r="T84" s="710"/>
      <c r="U84" s="710"/>
      <c r="V84" s="710"/>
      <c r="W84" s="710"/>
      <c r="X84" s="710"/>
      <c r="Y84" s="710"/>
      <c r="Z84" s="710"/>
      <c r="AA84" s="710"/>
      <c r="AB84" s="710"/>
      <c r="AC84" s="710"/>
      <c r="AD84" s="710"/>
      <c r="AE84" s="710"/>
      <c r="AF84" s="710"/>
      <c r="AG84" s="710"/>
      <c r="AH84" s="801"/>
      <c r="AI84" s="801"/>
      <c r="AJ84" s="802"/>
      <c r="AK84" s="801"/>
      <c r="AL84" s="801"/>
      <c r="AM84" s="803"/>
      <c r="AN84" s="803"/>
      <c r="AO84" s="803"/>
      <c r="AP84" s="803"/>
      <c r="AQ84" s="803"/>
      <c r="AR84" s="803"/>
      <c r="AS84" s="803"/>
      <c r="AT84" s="803"/>
      <c r="AU84" s="803"/>
      <c r="AV84" s="803"/>
      <c r="AW84" s="803"/>
      <c r="AX84" s="803"/>
      <c r="AY84" s="803"/>
      <c r="AZ84" s="803"/>
      <c r="BA84" s="803"/>
      <c r="BB84" s="803"/>
      <c r="BC84" s="803"/>
      <c r="BD84" s="803"/>
      <c r="BE84" s="803"/>
      <c r="BF84" s="803"/>
      <c r="BG84" s="801"/>
      <c r="BH84" s="801"/>
      <c r="BI84" s="801"/>
      <c r="BJ84" s="801"/>
      <c r="BK84" s="801"/>
      <c r="BL84" s="801"/>
    </row>
    <row r="85" spans="7:64" x14ac:dyDescent="0.25">
      <c r="G85" s="710"/>
      <c r="H85" s="710"/>
      <c r="I85" s="710"/>
      <c r="J85" s="710"/>
      <c r="K85" s="710"/>
      <c r="L85" s="710"/>
      <c r="M85" s="710"/>
      <c r="N85" s="710"/>
      <c r="O85" s="710"/>
      <c r="P85" s="710"/>
      <c r="Q85" s="710"/>
      <c r="R85" s="710"/>
      <c r="S85" s="710"/>
      <c r="T85" s="710"/>
      <c r="U85" s="710"/>
      <c r="V85" s="710"/>
      <c r="W85" s="710"/>
      <c r="X85" s="710"/>
      <c r="Y85" s="710"/>
      <c r="Z85" s="710"/>
      <c r="AA85" s="710"/>
      <c r="AB85" s="710"/>
      <c r="AC85" s="710"/>
      <c r="AD85" s="710"/>
      <c r="AE85" s="710"/>
      <c r="AF85" s="710"/>
      <c r="AG85" s="710"/>
      <c r="AH85" s="801"/>
      <c r="AI85" s="801"/>
      <c r="AJ85" s="802"/>
      <c r="AK85" s="801"/>
      <c r="AL85" s="801"/>
      <c r="AM85" s="803"/>
      <c r="AN85" s="803"/>
      <c r="AO85" s="803"/>
      <c r="AP85" s="803"/>
      <c r="AQ85" s="803"/>
      <c r="AR85" s="803"/>
      <c r="AS85" s="803"/>
      <c r="AT85" s="803"/>
      <c r="AU85" s="803"/>
      <c r="AV85" s="803"/>
      <c r="AW85" s="803"/>
      <c r="AX85" s="803"/>
      <c r="AY85" s="803"/>
      <c r="AZ85" s="803"/>
      <c r="BA85" s="803"/>
      <c r="BB85" s="803"/>
      <c r="BC85" s="803"/>
      <c r="BD85" s="803"/>
      <c r="BE85" s="803"/>
      <c r="BF85" s="803"/>
      <c r="BG85" s="801"/>
      <c r="BH85" s="801"/>
      <c r="BI85" s="801"/>
      <c r="BJ85" s="801"/>
      <c r="BK85" s="801"/>
      <c r="BL85" s="801"/>
    </row>
    <row r="86" spans="7:64" x14ac:dyDescent="0.25">
      <c r="G86" s="710"/>
      <c r="H86" s="710"/>
      <c r="I86" s="710"/>
      <c r="J86" s="710"/>
      <c r="K86" s="710"/>
      <c r="L86" s="710"/>
      <c r="M86" s="710"/>
      <c r="N86" s="710"/>
      <c r="O86" s="710"/>
      <c r="P86" s="710"/>
      <c r="Q86" s="710"/>
      <c r="R86" s="710"/>
      <c r="S86" s="710"/>
      <c r="T86" s="710"/>
      <c r="U86" s="710"/>
      <c r="V86" s="710"/>
      <c r="W86" s="710"/>
      <c r="X86" s="710"/>
      <c r="Y86" s="710"/>
      <c r="Z86" s="710"/>
      <c r="AA86" s="710"/>
      <c r="AB86" s="710"/>
      <c r="AC86" s="710"/>
      <c r="AD86" s="710"/>
      <c r="AE86" s="710"/>
      <c r="AF86" s="710"/>
      <c r="AG86" s="710"/>
      <c r="AH86" s="801"/>
      <c r="AI86" s="801"/>
      <c r="AJ86" s="802"/>
      <c r="AK86" s="801"/>
      <c r="AL86" s="801"/>
      <c r="AM86" s="803"/>
      <c r="AN86" s="803"/>
      <c r="AO86" s="803"/>
      <c r="AP86" s="803"/>
      <c r="AQ86" s="803"/>
      <c r="AR86" s="803"/>
      <c r="AS86" s="803"/>
      <c r="AT86" s="803"/>
      <c r="AU86" s="803"/>
      <c r="AV86" s="803"/>
      <c r="AW86" s="803"/>
      <c r="AX86" s="803"/>
      <c r="AY86" s="803"/>
      <c r="AZ86" s="803"/>
      <c r="BA86" s="803"/>
      <c r="BB86" s="803"/>
      <c r="BC86" s="803"/>
      <c r="BD86" s="803"/>
      <c r="BE86" s="803"/>
      <c r="BF86" s="803"/>
      <c r="BG86" s="801"/>
      <c r="BH86" s="801"/>
      <c r="BI86" s="801"/>
      <c r="BJ86" s="801"/>
      <c r="BK86" s="801"/>
      <c r="BL86" s="801"/>
    </row>
    <row r="87" spans="7:64" x14ac:dyDescent="0.25">
      <c r="G87" s="710"/>
      <c r="H87" s="710"/>
      <c r="I87" s="710"/>
      <c r="J87" s="710"/>
      <c r="K87" s="710"/>
      <c r="L87" s="710"/>
      <c r="M87" s="710"/>
      <c r="N87" s="710"/>
      <c r="O87" s="710"/>
      <c r="P87" s="710"/>
      <c r="Q87" s="710"/>
      <c r="R87" s="710"/>
      <c r="S87" s="710"/>
      <c r="T87" s="710"/>
      <c r="U87" s="710"/>
      <c r="V87" s="710"/>
      <c r="W87" s="710"/>
      <c r="X87" s="710"/>
      <c r="Y87" s="710"/>
      <c r="Z87" s="710"/>
      <c r="AA87" s="710"/>
      <c r="AB87" s="710"/>
      <c r="AC87" s="710"/>
      <c r="AD87" s="710"/>
      <c r="AE87" s="710"/>
      <c r="AF87" s="710"/>
      <c r="AG87" s="710"/>
      <c r="AH87" s="801"/>
      <c r="AI87" s="801"/>
      <c r="AJ87" s="802"/>
      <c r="AK87" s="801"/>
      <c r="AL87" s="801"/>
      <c r="AM87" s="803"/>
      <c r="AN87" s="803"/>
      <c r="AO87" s="803"/>
      <c r="AP87" s="803"/>
      <c r="AQ87" s="803"/>
      <c r="AR87" s="803"/>
      <c r="AS87" s="803"/>
      <c r="AT87" s="803"/>
      <c r="AU87" s="803"/>
      <c r="AV87" s="803"/>
      <c r="AW87" s="803"/>
      <c r="AX87" s="803"/>
      <c r="AY87" s="803"/>
      <c r="AZ87" s="803"/>
      <c r="BA87" s="803"/>
      <c r="BB87" s="803"/>
      <c r="BC87" s="803"/>
      <c r="BD87" s="803"/>
      <c r="BE87" s="803"/>
      <c r="BF87" s="803"/>
      <c r="BG87" s="801"/>
      <c r="BH87" s="801"/>
      <c r="BI87" s="801"/>
      <c r="BJ87" s="801"/>
      <c r="BK87" s="801"/>
      <c r="BL87" s="801"/>
    </row>
    <row r="88" spans="7:64" x14ac:dyDescent="0.25">
      <c r="G88" s="710"/>
      <c r="H88" s="710"/>
      <c r="I88" s="710"/>
      <c r="J88" s="710"/>
      <c r="K88" s="710"/>
      <c r="L88" s="710"/>
      <c r="M88" s="710"/>
      <c r="N88" s="710"/>
      <c r="O88" s="710"/>
      <c r="P88" s="710"/>
      <c r="Q88" s="710"/>
      <c r="R88" s="710"/>
      <c r="S88" s="710"/>
      <c r="T88" s="710"/>
      <c r="U88" s="710"/>
      <c r="V88" s="710"/>
      <c r="W88" s="710"/>
      <c r="X88" s="710"/>
      <c r="Y88" s="710"/>
      <c r="Z88" s="710"/>
      <c r="AA88" s="710"/>
      <c r="AB88" s="710"/>
      <c r="AC88" s="710"/>
      <c r="AD88" s="710"/>
      <c r="AE88" s="710"/>
      <c r="AF88" s="710"/>
      <c r="AG88" s="710"/>
      <c r="AH88" s="801"/>
      <c r="AI88" s="801"/>
      <c r="AJ88" s="802"/>
      <c r="AK88" s="801"/>
      <c r="AL88" s="801"/>
      <c r="AM88" s="803"/>
      <c r="AN88" s="803"/>
      <c r="AO88" s="803"/>
      <c r="AP88" s="803"/>
      <c r="AQ88" s="803"/>
      <c r="AR88" s="803"/>
      <c r="AS88" s="803"/>
      <c r="AT88" s="803"/>
      <c r="AU88" s="803"/>
      <c r="AV88" s="803"/>
      <c r="AW88" s="803"/>
      <c r="AX88" s="803"/>
      <c r="AY88" s="803"/>
      <c r="AZ88" s="803"/>
      <c r="BA88" s="803"/>
      <c r="BB88" s="803"/>
      <c r="BC88" s="803"/>
      <c r="BD88" s="803"/>
      <c r="BE88" s="803"/>
      <c r="BF88" s="803"/>
      <c r="BG88" s="801"/>
      <c r="BH88" s="801"/>
      <c r="BI88" s="801"/>
      <c r="BJ88" s="801"/>
      <c r="BK88" s="801"/>
      <c r="BL88" s="801"/>
    </row>
    <row r="89" spans="7:64" x14ac:dyDescent="0.25">
      <c r="G89" s="710"/>
      <c r="H89" s="710"/>
      <c r="I89" s="710"/>
      <c r="J89" s="710"/>
      <c r="K89" s="710"/>
      <c r="L89" s="710"/>
      <c r="M89" s="710"/>
      <c r="N89" s="710"/>
      <c r="O89" s="710"/>
      <c r="P89" s="710"/>
      <c r="Q89" s="710"/>
      <c r="R89" s="710"/>
      <c r="S89" s="710"/>
      <c r="T89" s="710"/>
      <c r="U89" s="710"/>
      <c r="V89" s="710"/>
      <c r="W89" s="710"/>
      <c r="X89" s="710"/>
      <c r="Y89" s="710"/>
      <c r="Z89" s="710"/>
      <c r="AA89" s="710"/>
      <c r="AB89" s="710"/>
      <c r="AC89" s="710"/>
      <c r="AD89" s="710"/>
      <c r="AE89" s="710"/>
      <c r="AF89" s="710"/>
      <c r="AG89" s="710"/>
      <c r="AH89" s="801"/>
      <c r="AI89" s="801"/>
      <c r="AJ89" s="802"/>
      <c r="AK89" s="801"/>
      <c r="AL89" s="801"/>
      <c r="AM89" s="803"/>
      <c r="AN89" s="803"/>
      <c r="AO89" s="803"/>
      <c r="AP89" s="803"/>
      <c r="AQ89" s="803"/>
      <c r="AR89" s="803"/>
      <c r="AS89" s="803"/>
      <c r="AT89" s="803"/>
      <c r="AU89" s="803"/>
      <c r="AV89" s="803"/>
      <c r="AW89" s="803"/>
      <c r="AX89" s="803"/>
      <c r="AY89" s="803"/>
      <c r="AZ89" s="803"/>
      <c r="BA89" s="803"/>
      <c r="BB89" s="803"/>
      <c r="BC89" s="803"/>
      <c r="BD89" s="803"/>
      <c r="BE89" s="803"/>
      <c r="BF89" s="803"/>
      <c r="BG89" s="801"/>
      <c r="BH89" s="801"/>
      <c r="BI89" s="801"/>
      <c r="BJ89" s="801"/>
      <c r="BK89" s="801"/>
      <c r="BL89" s="801"/>
    </row>
    <row r="90" spans="7:64" x14ac:dyDescent="0.25">
      <c r="G90" s="710"/>
      <c r="H90" s="710"/>
      <c r="I90" s="710"/>
      <c r="J90" s="710"/>
      <c r="K90" s="710"/>
      <c r="L90" s="710"/>
      <c r="M90" s="710"/>
      <c r="N90" s="710"/>
      <c r="O90" s="710"/>
      <c r="P90" s="710"/>
      <c r="Q90" s="710"/>
      <c r="R90" s="710"/>
      <c r="S90" s="710"/>
      <c r="T90" s="710"/>
      <c r="U90" s="710"/>
      <c r="V90" s="710"/>
      <c r="W90" s="710"/>
      <c r="X90" s="710"/>
      <c r="Y90" s="710"/>
      <c r="Z90" s="710"/>
      <c r="AA90" s="710"/>
      <c r="AB90" s="710"/>
      <c r="AC90" s="710"/>
      <c r="AD90" s="710"/>
      <c r="AE90" s="710"/>
      <c r="AF90" s="710"/>
      <c r="AG90" s="710"/>
      <c r="AH90" s="801"/>
      <c r="AI90" s="801"/>
      <c r="AJ90" s="802"/>
      <c r="AK90" s="801"/>
      <c r="AL90" s="801"/>
      <c r="AM90" s="803"/>
      <c r="AN90" s="803"/>
      <c r="AO90" s="803"/>
      <c r="AP90" s="803"/>
      <c r="AQ90" s="803"/>
      <c r="AR90" s="803"/>
      <c r="AS90" s="803"/>
      <c r="AT90" s="803"/>
      <c r="AU90" s="803"/>
      <c r="AV90" s="803"/>
      <c r="AW90" s="803"/>
      <c r="AX90" s="803"/>
      <c r="AY90" s="803"/>
      <c r="AZ90" s="803"/>
      <c r="BA90" s="803"/>
      <c r="BB90" s="803"/>
      <c r="BC90" s="803"/>
      <c r="BD90" s="803"/>
      <c r="BE90" s="803"/>
      <c r="BF90" s="803"/>
      <c r="BG90" s="801"/>
      <c r="BH90" s="801"/>
      <c r="BI90" s="801"/>
      <c r="BJ90" s="801"/>
      <c r="BK90" s="801"/>
      <c r="BL90" s="801"/>
    </row>
    <row r="91" spans="7:64" x14ac:dyDescent="0.25">
      <c r="G91" s="710"/>
      <c r="H91" s="710"/>
      <c r="I91" s="710"/>
      <c r="J91" s="710"/>
      <c r="K91" s="710"/>
      <c r="L91" s="710"/>
      <c r="M91" s="710"/>
      <c r="N91" s="710"/>
      <c r="O91" s="710"/>
      <c r="P91" s="710"/>
      <c r="Q91" s="710"/>
      <c r="R91" s="710"/>
      <c r="S91" s="710"/>
      <c r="T91" s="710"/>
      <c r="U91" s="710"/>
      <c r="V91" s="710"/>
      <c r="W91" s="710"/>
      <c r="X91" s="710"/>
      <c r="Y91" s="710"/>
      <c r="Z91" s="710"/>
      <c r="AA91" s="710"/>
      <c r="AB91" s="710"/>
      <c r="AC91" s="710"/>
      <c r="AD91" s="710"/>
      <c r="AE91" s="710"/>
      <c r="AF91" s="710"/>
      <c r="AG91" s="710"/>
      <c r="AH91" s="801"/>
      <c r="AI91" s="801"/>
      <c r="AJ91" s="802"/>
      <c r="AK91" s="801"/>
      <c r="AL91" s="801"/>
      <c r="AM91" s="803"/>
      <c r="AN91" s="803"/>
      <c r="AO91" s="803"/>
      <c r="AP91" s="803"/>
      <c r="AQ91" s="803"/>
      <c r="AR91" s="803"/>
      <c r="AS91" s="803"/>
      <c r="AT91" s="803"/>
      <c r="AU91" s="803"/>
      <c r="AV91" s="803"/>
      <c r="AW91" s="803"/>
      <c r="AX91" s="803"/>
      <c r="AY91" s="803"/>
      <c r="AZ91" s="803"/>
      <c r="BA91" s="803"/>
      <c r="BB91" s="803"/>
      <c r="BC91" s="803"/>
      <c r="BD91" s="803"/>
      <c r="BE91" s="803"/>
      <c r="BF91" s="803"/>
      <c r="BG91" s="801"/>
      <c r="BH91" s="801"/>
      <c r="BI91" s="801"/>
      <c r="BJ91" s="801"/>
      <c r="BK91" s="801"/>
      <c r="BL91" s="801"/>
    </row>
    <row r="92" spans="7:64" x14ac:dyDescent="0.25">
      <c r="G92" s="710"/>
      <c r="H92" s="710"/>
      <c r="I92" s="710"/>
      <c r="J92" s="710"/>
      <c r="K92" s="710"/>
      <c r="L92" s="710"/>
      <c r="M92" s="710"/>
      <c r="N92" s="710"/>
      <c r="O92" s="710"/>
      <c r="P92" s="710"/>
      <c r="Q92" s="710"/>
      <c r="R92" s="710"/>
      <c r="S92" s="710"/>
      <c r="T92" s="710"/>
      <c r="U92" s="710"/>
      <c r="V92" s="710"/>
      <c r="W92" s="710"/>
      <c r="X92" s="710"/>
      <c r="Y92" s="710"/>
      <c r="Z92" s="710"/>
      <c r="AA92" s="710"/>
      <c r="AB92" s="710"/>
      <c r="AC92" s="710"/>
      <c r="AD92" s="710"/>
      <c r="AE92" s="710"/>
      <c r="AF92" s="710"/>
      <c r="AG92" s="710"/>
      <c r="AH92" s="801"/>
      <c r="AI92" s="801"/>
      <c r="AJ92" s="802"/>
      <c r="AK92" s="801"/>
      <c r="AL92" s="801"/>
      <c r="AM92" s="803"/>
      <c r="AN92" s="803"/>
      <c r="AO92" s="803"/>
      <c r="AP92" s="803"/>
      <c r="AQ92" s="803"/>
      <c r="AR92" s="803"/>
      <c r="AS92" s="803"/>
      <c r="AT92" s="803"/>
      <c r="AU92" s="803"/>
      <c r="AV92" s="803"/>
      <c r="AW92" s="803"/>
      <c r="AX92" s="803"/>
      <c r="AY92" s="803"/>
      <c r="AZ92" s="803"/>
      <c r="BA92" s="803"/>
      <c r="BB92" s="803"/>
      <c r="BC92" s="803"/>
      <c r="BD92" s="803"/>
      <c r="BE92" s="803"/>
      <c r="BF92" s="803"/>
      <c r="BG92" s="801"/>
      <c r="BH92" s="801"/>
      <c r="BI92" s="801"/>
      <c r="BJ92" s="801"/>
      <c r="BK92" s="801"/>
      <c r="BL92" s="801"/>
    </row>
    <row r="93" spans="7:64" x14ac:dyDescent="0.25">
      <c r="G93" s="710"/>
      <c r="H93" s="710"/>
      <c r="I93" s="710"/>
      <c r="J93" s="710"/>
      <c r="K93" s="710"/>
      <c r="L93" s="710"/>
      <c r="M93" s="710"/>
      <c r="N93" s="710"/>
      <c r="O93" s="710"/>
      <c r="P93" s="710"/>
      <c r="Q93" s="710"/>
      <c r="R93" s="710"/>
      <c r="S93" s="710"/>
      <c r="T93" s="710"/>
      <c r="U93" s="710"/>
      <c r="V93" s="710"/>
      <c r="W93" s="710"/>
      <c r="X93" s="710"/>
      <c r="Y93" s="710"/>
      <c r="Z93" s="710"/>
      <c r="AA93" s="710"/>
      <c r="AB93" s="710"/>
      <c r="AC93" s="710"/>
      <c r="AD93" s="710"/>
      <c r="AE93" s="710"/>
      <c r="AF93" s="710"/>
      <c r="AG93" s="710"/>
      <c r="AH93" s="801"/>
      <c r="AI93" s="801"/>
      <c r="AJ93" s="802"/>
      <c r="AK93" s="801"/>
      <c r="AL93" s="801"/>
      <c r="AM93" s="803"/>
      <c r="AN93" s="803"/>
      <c r="AO93" s="803"/>
      <c r="AP93" s="803"/>
      <c r="AQ93" s="803"/>
      <c r="AR93" s="803"/>
      <c r="AS93" s="803"/>
      <c r="AT93" s="803"/>
      <c r="AU93" s="803"/>
      <c r="AV93" s="803"/>
      <c r="AW93" s="803"/>
      <c r="AX93" s="803"/>
      <c r="AY93" s="803"/>
      <c r="AZ93" s="803"/>
      <c r="BA93" s="803"/>
      <c r="BB93" s="803"/>
      <c r="BC93" s="803"/>
      <c r="BD93" s="803"/>
      <c r="BE93" s="803"/>
      <c r="BF93" s="803"/>
      <c r="BG93" s="801"/>
      <c r="BH93" s="801"/>
      <c r="BI93" s="801"/>
      <c r="BJ93" s="801"/>
      <c r="BK93" s="801"/>
      <c r="BL93" s="801"/>
    </row>
    <row r="94" spans="7:64" x14ac:dyDescent="0.25">
      <c r="G94" s="710"/>
      <c r="H94" s="710"/>
      <c r="I94" s="710"/>
      <c r="J94" s="710"/>
      <c r="K94" s="710"/>
      <c r="L94" s="710"/>
      <c r="M94" s="710"/>
      <c r="N94" s="710"/>
      <c r="O94" s="710"/>
      <c r="P94" s="710"/>
      <c r="Q94" s="710"/>
      <c r="R94" s="710"/>
      <c r="S94" s="710"/>
      <c r="T94" s="710"/>
      <c r="U94" s="710"/>
      <c r="V94" s="710"/>
      <c r="W94" s="710"/>
      <c r="X94" s="710"/>
      <c r="Y94" s="710"/>
      <c r="Z94" s="710"/>
      <c r="AA94" s="710"/>
      <c r="AB94" s="710"/>
      <c r="AC94" s="710"/>
      <c r="AD94" s="710"/>
      <c r="AE94" s="710"/>
      <c r="AF94" s="710"/>
      <c r="AG94" s="710"/>
      <c r="AH94" s="801"/>
      <c r="AI94" s="801"/>
      <c r="AJ94" s="802"/>
      <c r="AK94" s="801"/>
      <c r="AL94" s="801"/>
      <c r="AM94" s="803"/>
      <c r="AN94" s="803"/>
      <c r="AO94" s="803"/>
      <c r="AP94" s="803"/>
      <c r="AQ94" s="803"/>
      <c r="AR94" s="803"/>
      <c r="AS94" s="803"/>
      <c r="AT94" s="803"/>
      <c r="AU94" s="803"/>
      <c r="AV94" s="803"/>
      <c r="AW94" s="803"/>
      <c r="AX94" s="803"/>
      <c r="AY94" s="803"/>
      <c r="AZ94" s="803"/>
      <c r="BA94" s="803"/>
      <c r="BB94" s="803"/>
      <c r="BC94" s="803"/>
      <c r="BD94" s="803"/>
      <c r="BE94" s="803"/>
      <c r="BF94" s="803"/>
      <c r="BG94" s="801"/>
      <c r="BH94" s="801"/>
      <c r="BI94" s="801"/>
      <c r="BJ94" s="801"/>
      <c r="BK94" s="801"/>
      <c r="BL94" s="801"/>
    </row>
    <row r="95" spans="7:64" x14ac:dyDescent="0.25">
      <c r="G95" s="710"/>
      <c r="H95" s="710"/>
      <c r="I95" s="710"/>
      <c r="J95" s="710"/>
      <c r="K95" s="710"/>
      <c r="L95" s="710"/>
      <c r="M95" s="710"/>
      <c r="N95" s="710"/>
      <c r="O95" s="710"/>
      <c r="P95" s="710"/>
      <c r="Q95" s="710"/>
      <c r="R95" s="710"/>
      <c r="S95" s="710"/>
      <c r="T95" s="710"/>
      <c r="U95" s="710"/>
      <c r="V95" s="710"/>
      <c r="W95" s="710"/>
      <c r="X95" s="710"/>
      <c r="Y95" s="710"/>
      <c r="Z95" s="710"/>
      <c r="AA95" s="710"/>
      <c r="AB95" s="710"/>
      <c r="AC95" s="710"/>
      <c r="AD95" s="710"/>
      <c r="AE95" s="710"/>
      <c r="AF95" s="710"/>
      <c r="AG95" s="710"/>
      <c r="AH95" s="801"/>
      <c r="AI95" s="801"/>
      <c r="AJ95" s="802"/>
      <c r="AK95" s="801"/>
      <c r="AL95" s="801"/>
      <c r="AM95" s="803"/>
      <c r="AN95" s="803"/>
      <c r="AO95" s="803"/>
      <c r="AP95" s="803"/>
      <c r="AQ95" s="803"/>
      <c r="AR95" s="803"/>
      <c r="AS95" s="803"/>
      <c r="AT95" s="803"/>
      <c r="AU95" s="803"/>
      <c r="AV95" s="803"/>
      <c r="AW95" s="803"/>
      <c r="AX95" s="803"/>
      <c r="AY95" s="803"/>
      <c r="AZ95" s="803"/>
      <c r="BA95" s="803"/>
      <c r="BB95" s="803"/>
      <c r="BC95" s="803"/>
      <c r="BD95" s="803"/>
      <c r="BE95" s="803"/>
      <c r="BF95" s="803"/>
      <c r="BG95" s="801"/>
      <c r="BH95" s="801"/>
      <c r="BI95" s="801"/>
      <c r="BJ95" s="801"/>
      <c r="BK95" s="801"/>
      <c r="BL95" s="801"/>
    </row>
    <row r="96" spans="7:64" x14ac:dyDescent="0.25">
      <c r="G96" s="710"/>
      <c r="H96" s="710"/>
      <c r="I96" s="710"/>
      <c r="J96" s="710"/>
      <c r="K96" s="710"/>
      <c r="L96" s="710"/>
      <c r="M96" s="710"/>
      <c r="N96" s="710"/>
      <c r="O96" s="710"/>
      <c r="P96" s="710"/>
      <c r="Q96" s="710"/>
      <c r="R96" s="710"/>
      <c r="S96" s="710"/>
      <c r="T96" s="710"/>
      <c r="U96" s="710"/>
      <c r="V96" s="710"/>
      <c r="W96" s="710"/>
      <c r="X96" s="710"/>
      <c r="Y96" s="710"/>
      <c r="Z96" s="710"/>
      <c r="AA96" s="710"/>
      <c r="AB96" s="710"/>
      <c r="AC96" s="710"/>
      <c r="AD96" s="710"/>
      <c r="AE96" s="710"/>
      <c r="AF96" s="710"/>
      <c r="AG96" s="710"/>
      <c r="AH96" s="801"/>
      <c r="AI96" s="801"/>
      <c r="AJ96" s="802"/>
      <c r="AK96" s="801"/>
      <c r="AL96" s="801"/>
      <c r="AM96" s="803"/>
      <c r="AN96" s="803"/>
      <c r="AO96" s="803"/>
      <c r="AP96" s="803"/>
      <c r="AQ96" s="803"/>
      <c r="AR96" s="803"/>
      <c r="AS96" s="803"/>
      <c r="AT96" s="803"/>
      <c r="AU96" s="803"/>
      <c r="AV96" s="803"/>
      <c r="AW96" s="803"/>
      <c r="AX96" s="803"/>
      <c r="AY96" s="803"/>
      <c r="AZ96" s="803"/>
      <c r="BA96" s="803"/>
      <c r="BB96" s="803"/>
      <c r="BC96" s="803"/>
      <c r="BD96" s="803"/>
      <c r="BE96" s="803"/>
      <c r="BF96" s="803"/>
      <c r="BG96" s="801"/>
      <c r="BH96" s="801"/>
      <c r="BI96" s="801"/>
      <c r="BJ96" s="801"/>
      <c r="BK96" s="801"/>
      <c r="BL96" s="801"/>
    </row>
    <row r="97" spans="7:64" x14ac:dyDescent="0.25">
      <c r="G97" s="710"/>
      <c r="H97" s="710"/>
      <c r="I97" s="710"/>
      <c r="J97" s="710"/>
      <c r="K97" s="710"/>
      <c r="L97" s="710"/>
      <c r="M97" s="710"/>
      <c r="N97" s="710"/>
      <c r="O97" s="710"/>
      <c r="P97" s="710"/>
      <c r="Q97" s="710"/>
      <c r="R97" s="710"/>
      <c r="S97" s="710"/>
      <c r="T97" s="710"/>
      <c r="U97" s="710"/>
      <c r="V97" s="710"/>
      <c r="W97" s="710"/>
      <c r="X97" s="710"/>
      <c r="Y97" s="710"/>
      <c r="Z97" s="710"/>
      <c r="AA97" s="710"/>
      <c r="AB97" s="710"/>
      <c r="AC97" s="710"/>
      <c r="AD97" s="710"/>
      <c r="AE97" s="710"/>
      <c r="AF97" s="710"/>
      <c r="AG97" s="710"/>
      <c r="AH97" s="801"/>
      <c r="AI97" s="801"/>
      <c r="AJ97" s="802"/>
      <c r="AK97" s="801"/>
      <c r="AL97" s="801"/>
      <c r="AM97" s="803"/>
      <c r="AN97" s="803"/>
      <c r="AO97" s="803"/>
      <c r="AP97" s="803"/>
      <c r="AQ97" s="803"/>
      <c r="AR97" s="803"/>
      <c r="AS97" s="803"/>
      <c r="AT97" s="803"/>
      <c r="AU97" s="803"/>
      <c r="AV97" s="803"/>
      <c r="AW97" s="803"/>
      <c r="AX97" s="803"/>
      <c r="AY97" s="803"/>
      <c r="AZ97" s="803"/>
      <c r="BA97" s="803"/>
      <c r="BB97" s="803"/>
      <c r="BC97" s="803"/>
      <c r="BD97" s="803"/>
      <c r="BE97" s="803"/>
      <c r="BF97" s="803"/>
      <c r="BG97" s="801"/>
      <c r="BH97" s="801"/>
      <c r="BI97" s="801"/>
      <c r="BJ97" s="801"/>
      <c r="BK97" s="801"/>
      <c r="BL97" s="801"/>
    </row>
    <row r="98" spans="7:64" x14ac:dyDescent="0.25">
      <c r="G98" s="710"/>
      <c r="H98" s="710"/>
      <c r="I98" s="710"/>
      <c r="J98" s="710"/>
      <c r="K98" s="710"/>
      <c r="L98" s="710"/>
      <c r="M98" s="710"/>
      <c r="N98" s="710"/>
      <c r="O98" s="710"/>
      <c r="P98" s="710"/>
      <c r="Q98" s="710"/>
      <c r="R98" s="710"/>
      <c r="S98" s="710"/>
      <c r="T98" s="710"/>
      <c r="U98" s="710"/>
      <c r="V98" s="710"/>
      <c r="W98" s="710"/>
      <c r="X98" s="710"/>
      <c r="Y98" s="710"/>
      <c r="Z98" s="710"/>
      <c r="AA98" s="710"/>
      <c r="AB98" s="710"/>
      <c r="AC98" s="710"/>
      <c r="AD98" s="710"/>
      <c r="AE98" s="710"/>
      <c r="AF98" s="710"/>
      <c r="AG98" s="710"/>
      <c r="AH98" s="801"/>
      <c r="AI98" s="801"/>
      <c r="AJ98" s="802"/>
      <c r="AK98" s="801"/>
      <c r="AL98" s="801"/>
      <c r="AM98" s="803"/>
      <c r="AN98" s="803"/>
      <c r="AO98" s="803"/>
      <c r="AP98" s="803"/>
      <c r="AQ98" s="803"/>
      <c r="AR98" s="803"/>
      <c r="AS98" s="803"/>
      <c r="AT98" s="803"/>
      <c r="AU98" s="803"/>
      <c r="AV98" s="803"/>
      <c r="AW98" s="803"/>
      <c r="AX98" s="803"/>
      <c r="AY98" s="803"/>
      <c r="AZ98" s="803"/>
      <c r="BA98" s="803"/>
      <c r="BB98" s="803"/>
      <c r="BC98" s="803"/>
      <c r="BD98" s="803"/>
      <c r="BE98" s="803"/>
      <c r="BF98" s="803"/>
      <c r="BG98" s="801"/>
      <c r="BH98" s="801"/>
      <c r="BI98" s="801"/>
      <c r="BJ98" s="801"/>
      <c r="BK98" s="801"/>
      <c r="BL98" s="801"/>
    </row>
    <row r="99" spans="7:64" x14ac:dyDescent="0.25">
      <c r="G99" s="710"/>
      <c r="H99" s="710"/>
      <c r="I99" s="710"/>
      <c r="J99" s="710"/>
      <c r="K99" s="710"/>
      <c r="L99" s="710"/>
      <c r="M99" s="710"/>
      <c r="N99" s="710"/>
      <c r="O99" s="710"/>
      <c r="P99" s="710"/>
      <c r="Q99" s="710"/>
      <c r="R99" s="710"/>
      <c r="S99" s="710"/>
      <c r="T99" s="710"/>
      <c r="U99" s="710"/>
      <c r="V99" s="710"/>
      <c r="W99" s="710"/>
      <c r="X99" s="710"/>
      <c r="Y99" s="710"/>
      <c r="Z99" s="710"/>
      <c r="AA99" s="710"/>
      <c r="AB99" s="710"/>
      <c r="AC99" s="710"/>
      <c r="AD99" s="710"/>
      <c r="AE99" s="710"/>
      <c r="AF99" s="710"/>
      <c r="AG99" s="710"/>
      <c r="AH99" s="801"/>
      <c r="AI99" s="801"/>
      <c r="AJ99" s="802"/>
      <c r="AK99" s="801"/>
      <c r="AL99" s="801"/>
      <c r="AM99" s="803"/>
      <c r="AN99" s="803"/>
      <c r="AO99" s="803"/>
      <c r="AP99" s="803"/>
      <c r="AQ99" s="803"/>
      <c r="AR99" s="803"/>
      <c r="AS99" s="803"/>
      <c r="AT99" s="803"/>
      <c r="AU99" s="803"/>
      <c r="AV99" s="803"/>
      <c r="AW99" s="803"/>
      <c r="AX99" s="803"/>
      <c r="AY99" s="803"/>
      <c r="AZ99" s="803"/>
      <c r="BA99" s="803"/>
      <c r="BB99" s="803"/>
      <c r="BC99" s="803"/>
      <c r="BD99" s="803"/>
      <c r="BE99" s="803"/>
      <c r="BF99" s="803"/>
      <c r="BG99" s="801"/>
      <c r="BH99" s="801"/>
      <c r="BI99" s="801"/>
      <c r="BJ99" s="801"/>
      <c r="BK99" s="801"/>
      <c r="BL99" s="801"/>
    </row>
    <row r="100" spans="7:64" x14ac:dyDescent="0.25">
      <c r="G100" s="710"/>
      <c r="H100" s="710"/>
      <c r="I100" s="710"/>
      <c r="J100" s="710"/>
      <c r="K100" s="710"/>
      <c r="L100" s="710"/>
      <c r="M100" s="710"/>
      <c r="N100" s="710"/>
      <c r="O100" s="710"/>
      <c r="P100" s="710"/>
      <c r="Q100" s="710"/>
      <c r="R100" s="710"/>
      <c r="S100" s="710"/>
      <c r="T100" s="710"/>
      <c r="U100" s="710"/>
      <c r="V100" s="710"/>
      <c r="W100" s="710"/>
      <c r="X100" s="710"/>
      <c r="Y100" s="710"/>
      <c r="Z100" s="710"/>
      <c r="AA100" s="710"/>
      <c r="AB100" s="710"/>
      <c r="AC100" s="710"/>
      <c r="AD100" s="710"/>
      <c r="AE100" s="710"/>
      <c r="AF100" s="710"/>
      <c r="AG100" s="710"/>
      <c r="AH100" s="801"/>
      <c r="AI100" s="801"/>
      <c r="AJ100" s="802"/>
      <c r="AK100" s="801"/>
      <c r="AL100" s="801"/>
      <c r="AM100" s="803"/>
      <c r="AN100" s="803"/>
      <c r="AO100" s="803"/>
      <c r="AP100" s="803"/>
      <c r="AQ100" s="803"/>
      <c r="AR100" s="803"/>
      <c r="AS100" s="803"/>
      <c r="AT100" s="803"/>
      <c r="AU100" s="803"/>
      <c r="AV100" s="803"/>
      <c r="AW100" s="803"/>
      <c r="AX100" s="803"/>
      <c r="AY100" s="803"/>
      <c r="AZ100" s="803"/>
      <c r="BA100" s="803"/>
      <c r="BB100" s="803"/>
      <c r="BC100" s="803"/>
      <c r="BD100" s="803"/>
      <c r="BE100" s="803"/>
      <c r="BF100" s="803"/>
      <c r="BG100" s="801"/>
      <c r="BH100" s="801"/>
      <c r="BI100" s="801"/>
      <c r="BJ100" s="801"/>
      <c r="BK100" s="801"/>
      <c r="BL100" s="801"/>
    </row>
    <row r="101" spans="7:64" x14ac:dyDescent="0.25">
      <c r="G101" s="710"/>
      <c r="H101" s="710"/>
      <c r="I101" s="710"/>
      <c r="J101" s="710"/>
      <c r="K101" s="710"/>
      <c r="L101" s="710"/>
      <c r="M101" s="710"/>
      <c r="N101" s="710"/>
      <c r="O101" s="710"/>
      <c r="P101" s="710"/>
      <c r="Q101" s="710"/>
      <c r="R101" s="710"/>
      <c r="S101" s="710"/>
      <c r="T101" s="710"/>
      <c r="U101" s="710"/>
      <c r="V101" s="710"/>
      <c r="W101" s="710"/>
      <c r="X101" s="710"/>
      <c r="Y101" s="710"/>
      <c r="Z101" s="710"/>
      <c r="AA101" s="710"/>
      <c r="AB101" s="710"/>
      <c r="AC101" s="710"/>
      <c r="AD101" s="710"/>
      <c r="AE101" s="710"/>
      <c r="AF101" s="710"/>
      <c r="AG101" s="710"/>
      <c r="AH101" s="801"/>
      <c r="AI101" s="801"/>
      <c r="AJ101" s="802"/>
      <c r="AK101" s="801"/>
      <c r="AL101" s="801"/>
      <c r="AM101" s="803"/>
      <c r="AN101" s="803"/>
      <c r="AO101" s="803"/>
      <c r="AP101" s="803"/>
      <c r="AQ101" s="803"/>
      <c r="AR101" s="803"/>
      <c r="AS101" s="803"/>
      <c r="AT101" s="803"/>
      <c r="AU101" s="803"/>
      <c r="AV101" s="803"/>
      <c r="AW101" s="803"/>
      <c r="AX101" s="803"/>
      <c r="AY101" s="803"/>
      <c r="AZ101" s="803"/>
      <c r="BA101" s="803"/>
      <c r="BB101" s="803"/>
      <c r="BC101" s="803"/>
      <c r="BD101" s="803"/>
      <c r="BE101" s="803"/>
      <c r="BF101" s="803"/>
      <c r="BG101" s="801"/>
      <c r="BH101" s="801"/>
      <c r="BI101" s="801"/>
      <c r="BJ101" s="801"/>
      <c r="BK101" s="801"/>
      <c r="BL101" s="801"/>
    </row>
    <row r="102" spans="7:64" x14ac:dyDescent="0.25">
      <c r="G102" s="710"/>
      <c r="H102" s="710"/>
      <c r="I102" s="710"/>
      <c r="J102" s="710"/>
      <c r="K102" s="710"/>
      <c r="L102" s="710"/>
      <c r="M102" s="710"/>
      <c r="N102" s="710"/>
      <c r="O102" s="710"/>
      <c r="P102" s="710"/>
      <c r="Q102" s="710"/>
      <c r="R102" s="710"/>
      <c r="S102" s="710"/>
      <c r="T102" s="710"/>
      <c r="U102" s="710"/>
      <c r="V102" s="710"/>
      <c r="W102" s="710"/>
      <c r="X102" s="710"/>
      <c r="Y102" s="710"/>
      <c r="Z102" s="710"/>
      <c r="AA102" s="710"/>
      <c r="AB102" s="710"/>
      <c r="AC102" s="710"/>
      <c r="AD102" s="710"/>
      <c r="AE102" s="710"/>
      <c r="AF102" s="710"/>
      <c r="AG102" s="710"/>
      <c r="AH102" s="801"/>
      <c r="AI102" s="801"/>
      <c r="AJ102" s="802"/>
      <c r="AK102" s="801"/>
      <c r="AL102" s="801"/>
      <c r="AM102" s="803"/>
      <c r="AN102" s="803"/>
      <c r="AO102" s="803"/>
      <c r="AP102" s="803"/>
      <c r="AQ102" s="803"/>
      <c r="AR102" s="803"/>
      <c r="AS102" s="803"/>
      <c r="AT102" s="803"/>
      <c r="AU102" s="803"/>
      <c r="AV102" s="803"/>
      <c r="AW102" s="803"/>
      <c r="AX102" s="803"/>
      <c r="AY102" s="803"/>
      <c r="AZ102" s="803"/>
      <c r="BA102" s="803"/>
      <c r="BB102" s="803"/>
      <c r="BC102" s="803"/>
      <c r="BD102" s="803"/>
      <c r="BE102" s="803"/>
      <c r="BF102" s="803"/>
      <c r="BG102" s="801"/>
      <c r="BH102" s="801"/>
      <c r="BI102" s="801"/>
      <c r="BJ102" s="801"/>
      <c r="BK102" s="801"/>
      <c r="BL102" s="801"/>
    </row>
    <row r="103" spans="7:64" x14ac:dyDescent="0.25">
      <c r="G103" s="710"/>
      <c r="H103" s="710"/>
      <c r="I103" s="710"/>
      <c r="J103" s="710"/>
      <c r="K103" s="710"/>
      <c r="L103" s="710"/>
      <c r="M103" s="710"/>
      <c r="N103" s="710"/>
      <c r="O103" s="710"/>
      <c r="P103" s="710"/>
      <c r="Q103" s="710"/>
      <c r="R103" s="710"/>
      <c r="S103" s="710"/>
      <c r="T103" s="710"/>
      <c r="U103" s="710"/>
      <c r="V103" s="710"/>
      <c r="W103" s="710"/>
      <c r="X103" s="710"/>
      <c r="Y103" s="710"/>
      <c r="Z103" s="710"/>
      <c r="AA103" s="710"/>
      <c r="AB103" s="710"/>
      <c r="AC103" s="710"/>
      <c r="AD103" s="710"/>
      <c r="AE103" s="710"/>
      <c r="AF103" s="710"/>
      <c r="AG103" s="710"/>
      <c r="AH103" s="801"/>
      <c r="AI103" s="801"/>
      <c r="AJ103" s="802"/>
      <c r="AK103" s="801"/>
      <c r="AL103" s="801"/>
      <c r="AM103" s="803"/>
      <c r="AN103" s="803"/>
      <c r="AO103" s="803"/>
      <c r="AP103" s="803"/>
      <c r="AQ103" s="803"/>
      <c r="AR103" s="803"/>
      <c r="AS103" s="803"/>
      <c r="AT103" s="803"/>
      <c r="AU103" s="803"/>
      <c r="AV103" s="803"/>
      <c r="AW103" s="803"/>
      <c r="AX103" s="803"/>
      <c r="AY103" s="803"/>
      <c r="AZ103" s="803"/>
      <c r="BA103" s="803"/>
      <c r="BB103" s="803"/>
      <c r="BC103" s="803"/>
      <c r="BD103" s="803"/>
      <c r="BE103" s="803"/>
      <c r="BF103" s="803"/>
      <c r="BG103" s="801"/>
      <c r="BH103" s="801"/>
      <c r="BI103" s="801"/>
      <c r="BJ103" s="801"/>
      <c r="BK103" s="801"/>
      <c r="BL103" s="801"/>
    </row>
    <row r="104" spans="7:64" x14ac:dyDescent="0.25">
      <c r="G104" s="710"/>
      <c r="H104" s="710"/>
      <c r="I104" s="710"/>
      <c r="J104" s="710"/>
      <c r="K104" s="710"/>
      <c r="L104" s="710"/>
      <c r="M104" s="710"/>
      <c r="N104" s="710"/>
      <c r="O104" s="710"/>
      <c r="P104" s="710"/>
      <c r="Q104" s="710"/>
      <c r="R104" s="710"/>
      <c r="S104" s="710"/>
      <c r="T104" s="710"/>
      <c r="U104" s="710"/>
      <c r="V104" s="710"/>
      <c r="W104" s="710"/>
      <c r="X104" s="710"/>
      <c r="Y104" s="710"/>
      <c r="Z104" s="710"/>
      <c r="AA104" s="710"/>
      <c r="AB104" s="710"/>
      <c r="AC104" s="710"/>
      <c r="AD104" s="710"/>
      <c r="AE104" s="710"/>
      <c r="AF104" s="710"/>
      <c r="AG104" s="710"/>
      <c r="AH104" s="801"/>
      <c r="AI104" s="801"/>
      <c r="AJ104" s="802"/>
      <c r="AK104" s="801"/>
      <c r="AL104" s="801"/>
      <c r="AM104" s="803"/>
      <c r="AN104" s="803"/>
      <c r="AO104" s="803"/>
      <c r="AP104" s="803"/>
      <c r="AQ104" s="803"/>
      <c r="AR104" s="803"/>
      <c r="AS104" s="803"/>
      <c r="AT104" s="803"/>
      <c r="AU104" s="803"/>
      <c r="AV104" s="803"/>
      <c r="AW104" s="803"/>
      <c r="AX104" s="803"/>
      <c r="AY104" s="803"/>
      <c r="AZ104" s="803"/>
      <c r="BA104" s="803"/>
      <c r="BB104" s="803"/>
      <c r="BC104" s="803"/>
      <c r="BD104" s="803"/>
      <c r="BE104" s="803"/>
      <c r="BF104" s="803"/>
      <c r="BG104" s="801"/>
      <c r="BH104" s="801"/>
      <c r="BI104" s="801"/>
      <c r="BJ104" s="801"/>
      <c r="BK104" s="801"/>
      <c r="BL104" s="801"/>
    </row>
    <row r="105" spans="7:64" x14ac:dyDescent="0.25">
      <c r="G105" s="710"/>
      <c r="H105" s="710"/>
      <c r="I105" s="710"/>
      <c r="J105" s="710"/>
      <c r="K105" s="710"/>
      <c r="L105" s="710"/>
      <c r="M105" s="710"/>
      <c r="N105" s="710"/>
      <c r="O105" s="710"/>
      <c r="P105" s="710"/>
      <c r="Q105" s="710"/>
      <c r="R105" s="710"/>
      <c r="S105" s="710"/>
      <c r="T105" s="710"/>
      <c r="U105" s="710"/>
      <c r="V105" s="710"/>
      <c r="W105" s="710"/>
      <c r="X105" s="710"/>
      <c r="Y105" s="710"/>
      <c r="Z105" s="710"/>
      <c r="AA105" s="710"/>
      <c r="AB105" s="710"/>
      <c r="AC105" s="710"/>
      <c r="AD105" s="710"/>
      <c r="AE105" s="710"/>
      <c r="AF105" s="710"/>
      <c r="AG105" s="710"/>
      <c r="AH105" s="801"/>
      <c r="AI105" s="801"/>
      <c r="AJ105" s="802"/>
      <c r="AK105" s="801"/>
      <c r="AL105" s="801"/>
      <c r="AM105" s="803"/>
      <c r="AN105" s="803"/>
      <c r="AO105" s="803"/>
      <c r="AP105" s="803"/>
      <c r="AQ105" s="803"/>
      <c r="AR105" s="803"/>
      <c r="AS105" s="803"/>
      <c r="AT105" s="803"/>
      <c r="AU105" s="803"/>
      <c r="AV105" s="803"/>
      <c r="AW105" s="803"/>
      <c r="AX105" s="803"/>
      <c r="AY105" s="803"/>
      <c r="AZ105" s="803"/>
      <c r="BA105" s="803"/>
      <c r="BB105" s="803"/>
      <c r="BC105" s="803"/>
      <c r="BD105" s="803"/>
      <c r="BE105" s="803"/>
      <c r="BF105" s="803"/>
      <c r="BG105" s="801"/>
      <c r="BH105" s="801"/>
      <c r="BI105" s="801"/>
      <c r="BJ105" s="801"/>
      <c r="BK105" s="801"/>
      <c r="BL105" s="801"/>
    </row>
    <row r="106" spans="7:64" x14ac:dyDescent="0.25">
      <c r="G106" s="710"/>
      <c r="H106" s="710"/>
      <c r="I106" s="710"/>
      <c r="J106" s="710"/>
      <c r="K106" s="710"/>
      <c r="L106" s="710"/>
      <c r="M106" s="710"/>
      <c r="N106" s="710"/>
      <c r="O106" s="710"/>
      <c r="P106" s="710"/>
      <c r="Q106" s="710"/>
      <c r="R106" s="710"/>
      <c r="S106" s="710"/>
      <c r="T106" s="710"/>
      <c r="U106" s="710"/>
      <c r="V106" s="710"/>
      <c r="W106" s="710"/>
      <c r="X106" s="710"/>
      <c r="Y106" s="710"/>
      <c r="Z106" s="710"/>
      <c r="AA106" s="710"/>
      <c r="AB106" s="710"/>
      <c r="AC106" s="710"/>
      <c r="AD106" s="710"/>
      <c r="AE106" s="710"/>
      <c r="AF106" s="710"/>
      <c r="AG106" s="710"/>
      <c r="AH106" s="801"/>
      <c r="AI106" s="801"/>
      <c r="AJ106" s="802"/>
      <c r="AK106" s="801"/>
      <c r="AL106" s="801"/>
      <c r="AM106" s="803"/>
      <c r="AN106" s="803"/>
      <c r="AO106" s="803"/>
      <c r="AP106" s="803"/>
      <c r="AQ106" s="803"/>
      <c r="AR106" s="803"/>
      <c r="AS106" s="803"/>
      <c r="AT106" s="803"/>
      <c r="AU106" s="803"/>
      <c r="AV106" s="803"/>
      <c r="AW106" s="803"/>
      <c r="AX106" s="803"/>
      <c r="AY106" s="803"/>
      <c r="AZ106" s="803"/>
      <c r="BA106" s="803"/>
      <c r="BB106" s="803"/>
      <c r="BC106" s="803"/>
      <c r="BD106" s="803"/>
      <c r="BE106" s="803"/>
      <c r="BF106" s="803"/>
      <c r="BG106" s="801"/>
      <c r="BH106" s="801"/>
      <c r="BI106" s="801"/>
      <c r="BJ106" s="801"/>
      <c r="BK106" s="801"/>
      <c r="BL106" s="801"/>
    </row>
    <row r="107" spans="7:64" x14ac:dyDescent="0.25">
      <c r="G107" s="710"/>
      <c r="H107" s="710"/>
      <c r="I107" s="710"/>
      <c r="J107" s="710"/>
      <c r="K107" s="710"/>
      <c r="L107" s="710"/>
      <c r="M107" s="710"/>
      <c r="N107" s="710"/>
      <c r="O107" s="710"/>
      <c r="P107" s="710"/>
      <c r="Q107" s="710"/>
      <c r="R107" s="710"/>
      <c r="S107" s="710"/>
      <c r="T107" s="710"/>
      <c r="U107" s="710"/>
      <c r="V107" s="710"/>
      <c r="W107" s="710"/>
      <c r="X107" s="710"/>
      <c r="Y107" s="710"/>
      <c r="Z107" s="710"/>
      <c r="AA107" s="710"/>
      <c r="AB107" s="710"/>
      <c r="AC107" s="710"/>
      <c r="AD107" s="710"/>
      <c r="AE107" s="710"/>
      <c r="AF107" s="710"/>
      <c r="AG107" s="710"/>
      <c r="AH107" s="801"/>
      <c r="AI107" s="801"/>
      <c r="AJ107" s="802"/>
      <c r="AK107" s="801"/>
      <c r="AL107" s="801"/>
      <c r="AM107" s="803"/>
      <c r="AN107" s="803"/>
      <c r="AO107" s="803"/>
      <c r="AP107" s="803"/>
      <c r="AQ107" s="803"/>
      <c r="AR107" s="803"/>
      <c r="AS107" s="803"/>
      <c r="AT107" s="803"/>
      <c r="AU107" s="803"/>
      <c r="AV107" s="803"/>
      <c r="AW107" s="803"/>
      <c r="AX107" s="803"/>
      <c r="AY107" s="803"/>
      <c r="AZ107" s="803"/>
      <c r="BA107" s="803"/>
      <c r="BB107" s="803"/>
      <c r="BC107" s="803"/>
      <c r="BD107" s="803"/>
      <c r="BE107" s="803"/>
      <c r="BF107" s="803"/>
      <c r="BG107" s="801"/>
      <c r="BH107" s="801"/>
      <c r="BI107" s="801"/>
      <c r="BJ107" s="801"/>
      <c r="BK107" s="801"/>
      <c r="BL107" s="801"/>
    </row>
    <row r="108" spans="7:64" x14ac:dyDescent="0.25">
      <c r="G108" s="710"/>
      <c r="H108" s="710"/>
      <c r="I108" s="710"/>
      <c r="J108" s="710"/>
      <c r="K108" s="710"/>
      <c r="L108" s="710"/>
      <c r="M108" s="710"/>
      <c r="N108" s="710"/>
      <c r="O108" s="710"/>
      <c r="P108" s="710"/>
      <c r="Q108" s="710"/>
      <c r="R108" s="710"/>
      <c r="S108" s="710"/>
      <c r="T108" s="710"/>
      <c r="U108" s="710"/>
      <c r="V108" s="710"/>
      <c r="W108" s="710"/>
      <c r="X108" s="710"/>
      <c r="Y108" s="710"/>
      <c r="Z108" s="710"/>
      <c r="AA108" s="710"/>
      <c r="AB108" s="710"/>
      <c r="AC108" s="710"/>
      <c r="AD108" s="710"/>
      <c r="AE108" s="710"/>
      <c r="AF108" s="710"/>
      <c r="AG108" s="710"/>
      <c r="AH108" s="801"/>
      <c r="AI108" s="801"/>
      <c r="AJ108" s="802"/>
      <c r="AK108" s="801"/>
      <c r="AL108" s="801"/>
      <c r="AM108" s="803"/>
      <c r="AN108" s="803"/>
      <c r="AO108" s="803"/>
      <c r="AP108" s="803"/>
      <c r="AQ108" s="803"/>
      <c r="AR108" s="803"/>
      <c r="AS108" s="803"/>
      <c r="AT108" s="803"/>
      <c r="AU108" s="803"/>
      <c r="AV108" s="803"/>
      <c r="AW108" s="803"/>
      <c r="AX108" s="803"/>
      <c r="AY108" s="803"/>
      <c r="AZ108" s="803"/>
      <c r="BA108" s="803"/>
      <c r="BB108" s="803"/>
      <c r="BC108" s="803"/>
      <c r="BD108" s="803"/>
      <c r="BE108" s="803"/>
      <c r="BF108" s="803"/>
      <c r="BG108" s="801"/>
      <c r="BH108" s="801"/>
      <c r="BI108" s="801"/>
      <c r="BJ108" s="801"/>
      <c r="BK108" s="801"/>
      <c r="BL108" s="801"/>
    </row>
    <row r="109" spans="7:64" x14ac:dyDescent="0.25">
      <c r="G109" s="709"/>
      <c r="H109" s="709"/>
      <c r="I109" s="709"/>
      <c r="J109" s="709"/>
      <c r="K109" s="709"/>
      <c r="L109" s="709"/>
      <c r="M109" s="709"/>
      <c r="N109" s="709"/>
      <c r="O109" s="709"/>
      <c r="P109" s="709"/>
      <c r="Q109" s="709"/>
      <c r="R109" s="709"/>
      <c r="S109" s="709"/>
      <c r="T109" s="709"/>
      <c r="U109" s="709"/>
      <c r="V109" s="709"/>
      <c r="W109" s="709"/>
      <c r="X109" s="709"/>
      <c r="Y109" s="709"/>
      <c r="Z109" s="709"/>
      <c r="AA109" s="709"/>
      <c r="AB109" s="709"/>
      <c r="AC109" s="709"/>
      <c r="AD109" s="709"/>
      <c r="AE109" s="709"/>
      <c r="AF109" s="709"/>
      <c r="AG109" s="709"/>
      <c r="AH109" s="801"/>
      <c r="AI109" s="801"/>
      <c r="AJ109" s="802"/>
      <c r="AK109" s="801"/>
      <c r="AL109" s="801"/>
      <c r="AM109" s="803"/>
      <c r="AN109" s="803"/>
      <c r="AO109" s="803"/>
      <c r="AP109" s="803"/>
      <c r="AQ109" s="803"/>
      <c r="AR109" s="803"/>
      <c r="AS109" s="803"/>
      <c r="AT109" s="803"/>
      <c r="AU109" s="803"/>
      <c r="AV109" s="803"/>
      <c r="AW109" s="803"/>
      <c r="AX109" s="803"/>
      <c r="AY109" s="803"/>
      <c r="AZ109" s="803"/>
      <c r="BA109" s="803"/>
      <c r="BB109" s="803"/>
      <c r="BC109" s="803"/>
      <c r="BD109" s="803"/>
      <c r="BE109" s="803"/>
      <c r="BF109" s="803"/>
      <c r="BG109" s="801"/>
      <c r="BH109" s="801"/>
      <c r="BI109" s="801"/>
      <c r="BJ109" s="801"/>
      <c r="BK109" s="801"/>
      <c r="BL109" s="801"/>
    </row>
    <row r="110" spans="7:64" x14ac:dyDescent="0.25">
      <c r="G110" s="709"/>
      <c r="H110" s="709"/>
      <c r="I110" s="709"/>
      <c r="J110" s="709"/>
      <c r="K110" s="709"/>
      <c r="L110" s="709"/>
      <c r="M110" s="709"/>
      <c r="N110" s="709"/>
      <c r="O110" s="709"/>
      <c r="P110" s="709"/>
      <c r="Q110" s="709"/>
      <c r="R110" s="709"/>
      <c r="S110" s="709"/>
      <c r="T110" s="709"/>
      <c r="U110" s="709"/>
      <c r="V110" s="709"/>
      <c r="W110" s="709"/>
      <c r="X110" s="709"/>
      <c r="Y110" s="709"/>
      <c r="Z110" s="709"/>
      <c r="AA110" s="709"/>
      <c r="AB110" s="709"/>
      <c r="AC110" s="709"/>
      <c r="AD110" s="709"/>
      <c r="AE110" s="709"/>
      <c r="AF110" s="709"/>
      <c r="AG110" s="709"/>
      <c r="AH110" s="801"/>
      <c r="AI110" s="801"/>
      <c r="AJ110" s="802"/>
      <c r="AK110" s="801"/>
      <c r="AL110" s="801"/>
      <c r="AM110" s="803"/>
      <c r="AN110" s="803"/>
      <c r="AO110" s="803"/>
      <c r="AP110" s="803"/>
      <c r="AQ110" s="803"/>
      <c r="AR110" s="803"/>
      <c r="AS110" s="803"/>
      <c r="AT110" s="803"/>
      <c r="AU110" s="803"/>
      <c r="AV110" s="803"/>
      <c r="AW110" s="803"/>
      <c r="AX110" s="803"/>
      <c r="AY110" s="803"/>
      <c r="AZ110" s="803"/>
      <c r="BA110" s="803"/>
      <c r="BB110" s="803"/>
      <c r="BC110" s="803"/>
      <c r="BD110" s="803"/>
      <c r="BE110" s="803"/>
      <c r="BF110" s="803"/>
      <c r="BG110" s="801"/>
      <c r="BH110" s="801"/>
      <c r="BI110" s="801"/>
      <c r="BJ110" s="801"/>
      <c r="BK110" s="801"/>
      <c r="BL110" s="801"/>
    </row>
    <row r="111" spans="7:64" x14ac:dyDescent="0.25">
      <c r="G111" s="709"/>
      <c r="H111" s="709"/>
      <c r="I111" s="709"/>
      <c r="J111" s="709"/>
      <c r="K111" s="709"/>
      <c r="L111" s="709"/>
      <c r="M111" s="709"/>
      <c r="N111" s="709"/>
      <c r="O111" s="709"/>
      <c r="P111" s="709"/>
      <c r="Q111" s="709"/>
      <c r="R111" s="709"/>
      <c r="S111" s="709"/>
      <c r="T111" s="709"/>
      <c r="U111" s="709"/>
      <c r="V111" s="709"/>
      <c r="W111" s="709"/>
      <c r="X111" s="709"/>
      <c r="Y111" s="709"/>
      <c r="Z111" s="709"/>
      <c r="AA111" s="709"/>
      <c r="AB111" s="709"/>
      <c r="AC111" s="709"/>
      <c r="AD111" s="709"/>
      <c r="AE111" s="709"/>
      <c r="AF111" s="709"/>
      <c r="AG111" s="709"/>
      <c r="AH111" s="801"/>
      <c r="AI111" s="801"/>
      <c r="AJ111" s="802"/>
      <c r="AK111" s="801"/>
      <c r="AL111" s="801"/>
      <c r="AM111" s="803"/>
      <c r="AN111" s="803"/>
      <c r="AO111" s="803"/>
      <c r="AP111" s="803"/>
      <c r="AQ111" s="803"/>
      <c r="AR111" s="803"/>
      <c r="AS111" s="803"/>
      <c r="AT111" s="803"/>
      <c r="AU111" s="803"/>
      <c r="AV111" s="803"/>
      <c r="AW111" s="803"/>
      <c r="AX111" s="803"/>
      <c r="AY111" s="803"/>
      <c r="AZ111" s="803"/>
      <c r="BA111" s="803"/>
      <c r="BB111" s="803"/>
      <c r="BC111" s="803"/>
      <c r="BD111" s="803"/>
      <c r="BE111" s="803"/>
      <c r="BF111" s="803"/>
      <c r="BG111" s="801"/>
      <c r="BH111" s="801"/>
      <c r="BI111" s="801"/>
      <c r="BJ111" s="801"/>
      <c r="BK111" s="801"/>
      <c r="BL111" s="801"/>
    </row>
    <row r="112" spans="7:64" x14ac:dyDescent="0.25">
      <c r="G112" s="709"/>
      <c r="H112" s="709"/>
      <c r="I112" s="709"/>
      <c r="J112" s="709"/>
      <c r="K112" s="709"/>
      <c r="L112" s="709"/>
      <c r="M112" s="709"/>
      <c r="N112" s="709"/>
      <c r="O112" s="709"/>
      <c r="P112" s="709"/>
      <c r="Q112" s="709"/>
      <c r="R112" s="709"/>
      <c r="S112" s="709"/>
      <c r="T112" s="709"/>
      <c r="U112" s="709"/>
      <c r="V112" s="709"/>
      <c r="W112" s="709"/>
      <c r="X112" s="709"/>
      <c r="Y112" s="709"/>
      <c r="Z112" s="709"/>
      <c r="AA112" s="709"/>
      <c r="AB112" s="709"/>
      <c r="AC112" s="709"/>
      <c r="AD112" s="709"/>
      <c r="AE112" s="709"/>
      <c r="AF112" s="709"/>
      <c r="AG112" s="709"/>
      <c r="AH112" s="801"/>
      <c r="AI112" s="801"/>
      <c r="AJ112" s="802"/>
      <c r="AK112" s="801"/>
      <c r="AL112" s="801"/>
      <c r="AM112" s="803"/>
      <c r="AN112" s="803"/>
      <c r="AO112" s="803"/>
      <c r="AP112" s="803"/>
      <c r="AQ112" s="803"/>
      <c r="AR112" s="803"/>
      <c r="AS112" s="803"/>
      <c r="AT112" s="803"/>
      <c r="AU112" s="803"/>
      <c r="AV112" s="803"/>
      <c r="AW112" s="803"/>
      <c r="AX112" s="803"/>
      <c r="AY112" s="803"/>
      <c r="AZ112" s="803"/>
      <c r="BA112" s="803"/>
      <c r="BB112" s="803"/>
      <c r="BC112" s="803"/>
      <c r="BD112" s="803"/>
      <c r="BE112" s="803"/>
      <c r="BF112" s="803"/>
      <c r="BG112" s="801"/>
      <c r="BH112" s="801"/>
      <c r="BI112" s="801"/>
      <c r="BJ112" s="801"/>
      <c r="BK112" s="801"/>
      <c r="BL112" s="801"/>
    </row>
    <row r="113" spans="7:64" x14ac:dyDescent="0.25">
      <c r="G113" s="709"/>
      <c r="H113" s="709"/>
      <c r="I113" s="709"/>
      <c r="J113" s="709"/>
      <c r="K113" s="709"/>
      <c r="L113" s="709"/>
      <c r="M113" s="709"/>
      <c r="N113" s="709"/>
      <c r="O113" s="709"/>
      <c r="P113" s="709"/>
      <c r="Q113" s="709"/>
      <c r="R113" s="709"/>
      <c r="S113" s="709"/>
      <c r="T113" s="709"/>
      <c r="U113" s="709"/>
      <c r="V113" s="709"/>
      <c r="W113" s="709"/>
      <c r="X113" s="709"/>
      <c r="Y113" s="709"/>
      <c r="Z113" s="709"/>
      <c r="AA113" s="709"/>
      <c r="AB113" s="709"/>
      <c r="AC113" s="709"/>
      <c r="AD113" s="709"/>
      <c r="AE113" s="709"/>
      <c r="AF113" s="709"/>
      <c r="AG113" s="709"/>
      <c r="AH113" s="801"/>
      <c r="AI113" s="801"/>
      <c r="AJ113" s="802"/>
      <c r="AK113" s="801"/>
      <c r="AL113" s="801"/>
      <c r="AM113" s="803"/>
      <c r="AN113" s="803"/>
      <c r="AO113" s="803"/>
      <c r="AP113" s="803"/>
      <c r="AQ113" s="803"/>
      <c r="AR113" s="803"/>
      <c r="AS113" s="803"/>
      <c r="AT113" s="803"/>
      <c r="AU113" s="803"/>
      <c r="AV113" s="803"/>
      <c r="AW113" s="803"/>
      <c r="AX113" s="803"/>
      <c r="AY113" s="803"/>
      <c r="AZ113" s="803"/>
      <c r="BA113" s="803"/>
      <c r="BB113" s="803"/>
      <c r="BC113" s="803"/>
      <c r="BD113" s="803"/>
      <c r="BE113" s="803"/>
      <c r="BF113" s="803"/>
      <c r="BG113" s="801"/>
      <c r="BH113" s="801"/>
      <c r="BI113" s="801"/>
      <c r="BJ113" s="801"/>
      <c r="BK113" s="801"/>
      <c r="BL113" s="801"/>
    </row>
    <row r="114" spans="7:64" x14ac:dyDescent="0.25">
      <c r="G114" s="709"/>
      <c r="H114" s="709"/>
      <c r="I114" s="709"/>
      <c r="J114" s="709"/>
      <c r="K114" s="709"/>
      <c r="L114" s="709"/>
      <c r="M114" s="709"/>
      <c r="N114" s="709"/>
      <c r="O114" s="709"/>
      <c r="P114" s="709"/>
      <c r="Q114" s="709"/>
      <c r="R114" s="709"/>
      <c r="S114" s="709"/>
      <c r="T114" s="709"/>
      <c r="U114" s="709"/>
      <c r="V114" s="709"/>
      <c r="W114" s="709"/>
      <c r="X114" s="709"/>
      <c r="Y114" s="709"/>
      <c r="Z114" s="709"/>
      <c r="AA114" s="709"/>
      <c r="AB114" s="709"/>
      <c r="AC114" s="709"/>
      <c r="AD114" s="709"/>
      <c r="AE114" s="709"/>
      <c r="AF114" s="709"/>
      <c r="AG114" s="709"/>
      <c r="AH114" s="801"/>
      <c r="AI114" s="801"/>
      <c r="AJ114" s="802"/>
      <c r="AK114" s="801"/>
      <c r="AL114" s="801"/>
      <c r="AM114" s="803"/>
      <c r="AN114" s="803"/>
      <c r="AO114" s="803"/>
      <c r="AP114" s="803"/>
      <c r="AQ114" s="803"/>
      <c r="AR114" s="803"/>
      <c r="AS114" s="803"/>
      <c r="AT114" s="803"/>
      <c r="AU114" s="803"/>
      <c r="AV114" s="803"/>
      <c r="AW114" s="803"/>
      <c r="AX114" s="803"/>
      <c r="AY114" s="803"/>
      <c r="AZ114" s="803"/>
      <c r="BA114" s="803"/>
      <c r="BB114" s="803"/>
      <c r="BC114" s="803"/>
      <c r="BD114" s="803"/>
      <c r="BE114" s="803"/>
      <c r="BF114" s="803"/>
      <c r="BG114" s="801"/>
      <c r="BH114" s="801"/>
      <c r="BI114" s="801"/>
      <c r="BJ114" s="801"/>
      <c r="BK114" s="801"/>
      <c r="BL114" s="801"/>
    </row>
    <row r="115" spans="7:64" x14ac:dyDescent="0.25">
      <c r="G115" s="709"/>
      <c r="H115" s="709"/>
      <c r="I115" s="709"/>
      <c r="J115" s="709"/>
      <c r="K115" s="709"/>
      <c r="L115" s="709"/>
      <c r="M115" s="709"/>
      <c r="N115" s="709"/>
      <c r="O115" s="709"/>
      <c r="P115" s="709"/>
      <c r="Q115" s="709"/>
      <c r="R115" s="709"/>
      <c r="S115" s="709"/>
      <c r="T115" s="709"/>
      <c r="U115" s="709"/>
      <c r="V115" s="709"/>
      <c r="W115" s="709"/>
      <c r="X115" s="709"/>
      <c r="Y115" s="709"/>
      <c r="Z115" s="709"/>
      <c r="AA115" s="709"/>
      <c r="AB115" s="709"/>
      <c r="AC115" s="709"/>
      <c r="AD115" s="709"/>
      <c r="AE115" s="709"/>
      <c r="AF115" s="709"/>
      <c r="AG115" s="709"/>
      <c r="AH115" s="801"/>
      <c r="AI115" s="801"/>
      <c r="AJ115" s="802"/>
      <c r="AK115" s="801"/>
      <c r="AL115" s="801"/>
      <c r="AM115" s="803"/>
      <c r="AN115" s="803"/>
      <c r="AO115" s="803"/>
      <c r="AP115" s="803"/>
      <c r="AQ115" s="803"/>
      <c r="AR115" s="803"/>
      <c r="AS115" s="803"/>
      <c r="AT115" s="803"/>
      <c r="AU115" s="803"/>
      <c r="AV115" s="803"/>
      <c r="AW115" s="803"/>
      <c r="AX115" s="803"/>
      <c r="AY115" s="803"/>
      <c r="AZ115" s="803"/>
      <c r="BA115" s="803"/>
      <c r="BB115" s="803"/>
      <c r="BC115" s="803"/>
      <c r="BD115" s="803"/>
      <c r="BE115" s="803"/>
      <c r="BF115" s="803"/>
      <c r="BG115" s="801"/>
      <c r="BH115" s="801"/>
      <c r="BI115" s="801"/>
      <c r="BJ115" s="801"/>
      <c r="BK115" s="801"/>
      <c r="BL115" s="801"/>
    </row>
    <row r="116" spans="7:64" x14ac:dyDescent="0.25">
      <c r="G116" s="709"/>
      <c r="H116" s="709"/>
      <c r="I116" s="709"/>
      <c r="J116" s="709"/>
      <c r="K116" s="709"/>
      <c r="L116" s="709"/>
      <c r="M116" s="709"/>
      <c r="N116" s="709"/>
      <c r="O116" s="709"/>
      <c r="P116" s="709"/>
      <c r="Q116" s="709"/>
      <c r="R116" s="709"/>
      <c r="S116" s="709"/>
      <c r="T116" s="709"/>
      <c r="U116" s="709"/>
      <c r="V116" s="709"/>
      <c r="W116" s="709"/>
      <c r="X116" s="709"/>
      <c r="Y116" s="709"/>
      <c r="Z116" s="709"/>
      <c r="AA116" s="709"/>
      <c r="AB116" s="709"/>
      <c r="AC116" s="709"/>
      <c r="AD116" s="709"/>
      <c r="AE116" s="709"/>
      <c r="AF116" s="709"/>
      <c r="AG116" s="709"/>
      <c r="AH116" s="801"/>
      <c r="AI116" s="801"/>
      <c r="AJ116" s="802"/>
      <c r="AK116" s="801"/>
      <c r="AL116" s="801"/>
      <c r="AM116" s="803"/>
      <c r="AN116" s="803"/>
      <c r="AO116" s="803"/>
      <c r="AP116" s="803"/>
      <c r="AQ116" s="803"/>
      <c r="AR116" s="803"/>
      <c r="AS116" s="803"/>
      <c r="AT116" s="803"/>
      <c r="AU116" s="803"/>
      <c r="AV116" s="803"/>
      <c r="AW116" s="803"/>
      <c r="AX116" s="803"/>
      <c r="AY116" s="803"/>
      <c r="AZ116" s="803"/>
      <c r="BA116" s="803"/>
      <c r="BB116" s="803"/>
      <c r="BC116" s="803"/>
      <c r="BD116" s="803"/>
      <c r="BE116" s="803"/>
      <c r="BF116" s="803"/>
      <c r="BG116" s="801"/>
      <c r="BH116" s="801"/>
      <c r="BI116" s="801"/>
      <c r="BJ116" s="801"/>
      <c r="BK116" s="801"/>
      <c r="BL116" s="801"/>
    </row>
    <row r="117" spans="7:64" x14ac:dyDescent="0.25">
      <c r="G117" s="709"/>
      <c r="H117" s="709"/>
      <c r="I117" s="709"/>
      <c r="J117" s="709"/>
      <c r="K117" s="709"/>
      <c r="L117" s="709"/>
      <c r="M117" s="709"/>
      <c r="N117" s="709"/>
      <c r="O117" s="709"/>
      <c r="P117" s="709"/>
      <c r="Q117" s="709"/>
      <c r="R117" s="709"/>
      <c r="S117" s="709"/>
      <c r="T117" s="709"/>
      <c r="U117" s="709"/>
      <c r="V117" s="709"/>
      <c r="W117" s="709"/>
      <c r="X117" s="709"/>
      <c r="Y117" s="709"/>
      <c r="Z117" s="709"/>
      <c r="AA117" s="709"/>
      <c r="AB117" s="709"/>
      <c r="AC117" s="709"/>
      <c r="AD117" s="709"/>
      <c r="AE117" s="709"/>
      <c r="AF117" s="709"/>
      <c r="AG117" s="709"/>
      <c r="AH117" s="801"/>
      <c r="AI117" s="801"/>
      <c r="AJ117" s="802"/>
      <c r="AK117" s="801"/>
      <c r="AL117" s="801"/>
      <c r="AM117" s="803"/>
      <c r="AN117" s="803"/>
      <c r="AO117" s="803"/>
      <c r="AP117" s="803"/>
      <c r="AQ117" s="803"/>
      <c r="AR117" s="803"/>
      <c r="AS117" s="803"/>
      <c r="AT117" s="803"/>
      <c r="AU117" s="803"/>
      <c r="AV117" s="803"/>
      <c r="AW117" s="803"/>
      <c r="AX117" s="803"/>
      <c r="AY117" s="803"/>
      <c r="AZ117" s="803"/>
      <c r="BA117" s="803"/>
      <c r="BB117" s="803"/>
      <c r="BC117" s="803"/>
      <c r="BD117" s="803"/>
      <c r="BE117" s="803"/>
      <c r="BF117" s="803"/>
      <c r="BG117" s="801"/>
      <c r="BH117" s="801"/>
      <c r="BI117" s="801"/>
      <c r="BJ117" s="801"/>
      <c r="BK117" s="801"/>
      <c r="BL117" s="801"/>
    </row>
    <row r="118" spans="7:64" x14ac:dyDescent="0.25">
      <c r="G118" s="709"/>
      <c r="H118" s="709"/>
      <c r="I118" s="709"/>
      <c r="J118" s="709"/>
      <c r="K118" s="709"/>
      <c r="L118" s="709"/>
      <c r="M118" s="709"/>
      <c r="N118" s="709"/>
      <c r="O118" s="709"/>
      <c r="P118" s="709"/>
      <c r="Q118" s="709"/>
      <c r="R118" s="709"/>
      <c r="S118" s="709"/>
      <c r="T118" s="709"/>
      <c r="U118" s="709"/>
      <c r="V118" s="709"/>
      <c r="W118" s="709"/>
      <c r="X118" s="709"/>
      <c r="Y118" s="709"/>
      <c r="Z118" s="709"/>
      <c r="AA118" s="709"/>
      <c r="AB118" s="709"/>
      <c r="AC118" s="709"/>
      <c r="AD118" s="709"/>
      <c r="AE118" s="709"/>
      <c r="AF118" s="709"/>
      <c r="AG118" s="709"/>
      <c r="AH118" s="801"/>
      <c r="AI118" s="801"/>
      <c r="AJ118" s="802"/>
      <c r="AK118" s="801"/>
      <c r="AL118" s="801"/>
      <c r="AM118" s="803"/>
      <c r="AN118" s="803"/>
      <c r="AO118" s="803"/>
      <c r="AP118" s="803"/>
      <c r="AQ118" s="803"/>
      <c r="AR118" s="803"/>
      <c r="AS118" s="803"/>
      <c r="AT118" s="803"/>
      <c r="AU118" s="803"/>
      <c r="AV118" s="803"/>
      <c r="AW118" s="803"/>
      <c r="AX118" s="803"/>
      <c r="AY118" s="803"/>
      <c r="AZ118" s="803"/>
      <c r="BA118" s="803"/>
      <c r="BB118" s="803"/>
      <c r="BC118" s="803"/>
      <c r="BD118" s="803"/>
      <c r="BE118" s="803"/>
      <c r="BF118" s="803"/>
      <c r="BG118" s="801"/>
      <c r="BH118" s="801"/>
      <c r="BI118" s="801"/>
      <c r="BJ118" s="801"/>
      <c r="BK118" s="801"/>
      <c r="BL118" s="801"/>
    </row>
    <row r="119" spans="7:64" x14ac:dyDescent="0.25">
      <c r="G119" s="801"/>
      <c r="H119" s="801"/>
      <c r="I119" s="801"/>
      <c r="J119" s="801"/>
      <c r="K119" s="801"/>
      <c r="L119" s="801"/>
      <c r="M119" s="801"/>
      <c r="N119" s="801"/>
      <c r="O119" s="801"/>
      <c r="P119" s="801"/>
      <c r="Q119" s="801"/>
      <c r="R119" s="801"/>
      <c r="S119" s="801"/>
      <c r="T119" s="801"/>
      <c r="U119" s="801"/>
      <c r="V119" s="801"/>
      <c r="W119" s="801"/>
      <c r="X119" s="801"/>
      <c r="Y119" s="801"/>
      <c r="Z119" s="801"/>
      <c r="AA119" s="801"/>
      <c r="AB119" s="801"/>
      <c r="AC119" s="801"/>
      <c r="AD119" s="801"/>
      <c r="AE119" s="801"/>
      <c r="AF119" s="801"/>
      <c r="AG119" s="801"/>
      <c r="AH119" s="801"/>
      <c r="AI119" s="801"/>
      <c r="AJ119" s="802"/>
      <c r="AK119" s="801"/>
      <c r="AL119" s="801"/>
      <c r="AM119" s="803"/>
      <c r="AN119" s="803"/>
      <c r="AO119" s="803"/>
      <c r="AP119" s="803"/>
      <c r="AQ119" s="803"/>
      <c r="AR119" s="803"/>
      <c r="AS119" s="803"/>
      <c r="AT119" s="803"/>
      <c r="AU119" s="803"/>
      <c r="AV119" s="803"/>
      <c r="AW119" s="803"/>
      <c r="AX119" s="803"/>
      <c r="AY119" s="803"/>
      <c r="AZ119" s="803"/>
      <c r="BA119" s="803"/>
      <c r="BB119" s="803"/>
      <c r="BC119" s="803"/>
      <c r="BD119" s="803"/>
      <c r="BE119" s="803"/>
      <c r="BF119" s="803"/>
      <c r="BG119" s="801"/>
      <c r="BH119" s="801"/>
      <c r="BI119" s="801"/>
      <c r="BJ119" s="801"/>
      <c r="BK119" s="801"/>
      <c r="BL119" s="801"/>
    </row>
    <row r="120" spans="7:64" x14ac:dyDescent="0.25">
      <c r="G120" s="801"/>
      <c r="H120" s="801"/>
      <c r="I120" s="801"/>
      <c r="J120" s="801"/>
      <c r="K120" s="801"/>
      <c r="L120" s="801"/>
      <c r="M120" s="801"/>
      <c r="N120" s="801"/>
      <c r="O120" s="801"/>
      <c r="P120" s="801"/>
      <c r="Q120" s="801"/>
      <c r="R120" s="801"/>
      <c r="S120" s="801"/>
      <c r="T120" s="801"/>
      <c r="U120" s="801"/>
      <c r="V120" s="801"/>
      <c r="W120" s="801"/>
      <c r="X120" s="801"/>
      <c r="Y120" s="801"/>
      <c r="Z120" s="801"/>
      <c r="AA120" s="801"/>
      <c r="AB120" s="801"/>
      <c r="AC120" s="801"/>
      <c r="AD120" s="801"/>
      <c r="AE120" s="801"/>
      <c r="AF120" s="801"/>
      <c r="AG120" s="801"/>
      <c r="AH120" s="801"/>
      <c r="AI120" s="801"/>
      <c r="AJ120" s="802"/>
      <c r="AK120" s="801"/>
      <c r="AL120" s="801"/>
      <c r="AM120" s="803"/>
      <c r="AN120" s="803"/>
      <c r="AO120" s="803"/>
      <c r="AP120" s="803"/>
      <c r="AQ120" s="803"/>
      <c r="AR120" s="803"/>
      <c r="AS120" s="803"/>
      <c r="AT120" s="803"/>
      <c r="AU120" s="803"/>
      <c r="AV120" s="803"/>
      <c r="AW120" s="803"/>
      <c r="AX120" s="803"/>
      <c r="AY120" s="803"/>
      <c r="AZ120" s="803"/>
      <c r="BA120" s="803"/>
      <c r="BB120" s="803"/>
      <c r="BC120" s="803"/>
      <c r="BD120" s="803"/>
      <c r="BE120" s="803"/>
      <c r="BF120" s="803"/>
      <c r="BG120" s="801"/>
      <c r="BH120" s="801"/>
      <c r="BI120" s="801"/>
      <c r="BJ120" s="801"/>
      <c r="BK120" s="801"/>
      <c r="BL120" s="801"/>
    </row>
    <row r="121" spans="7:64" x14ac:dyDescent="0.25">
      <c r="G121" s="801"/>
      <c r="H121" s="801"/>
      <c r="I121" s="801"/>
      <c r="J121" s="801"/>
      <c r="K121" s="801"/>
      <c r="L121" s="801"/>
      <c r="M121" s="801"/>
      <c r="N121" s="801"/>
      <c r="O121" s="801"/>
      <c r="P121" s="801"/>
      <c r="Q121" s="801"/>
      <c r="R121" s="801"/>
      <c r="S121" s="801"/>
      <c r="T121" s="801"/>
      <c r="U121" s="801"/>
      <c r="V121" s="801"/>
      <c r="W121" s="801"/>
      <c r="X121" s="801"/>
      <c r="Y121" s="801"/>
      <c r="Z121" s="801"/>
      <c r="AA121" s="801"/>
      <c r="AB121" s="801"/>
      <c r="AC121" s="801"/>
      <c r="AD121" s="801"/>
      <c r="AE121" s="801"/>
      <c r="AF121" s="801"/>
      <c r="AG121" s="801"/>
      <c r="AH121" s="801"/>
      <c r="AI121" s="801"/>
      <c r="AJ121" s="802"/>
      <c r="AK121" s="801"/>
      <c r="AL121" s="801"/>
      <c r="AM121" s="803"/>
      <c r="AN121" s="803"/>
      <c r="AO121" s="803"/>
      <c r="AP121" s="803"/>
      <c r="AQ121" s="803"/>
      <c r="AR121" s="803"/>
      <c r="AS121" s="803"/>
      <c r="AT121" s="803"/>
      <c r="AU121" s="803"/>
      <c r="AV121" s="803"/>
      <c r="AW121" s="803"/>
      <c r="AX121" s="803"/>
      <c r="AY121" s="803"/>
      <c r="AZ121" s="803"/>
      <c r="BA121" s="803"/>
      <c r="BB121" s="803"/>
      <c r="BC121" s="803"/>
      <c r="BD121" s="803"/>
      <c r="BE121" s="803"/>
      <c r="BF121" s="803"/>
      <c r="BG121" s="801"/>
      <c r="BH121" s="801"/>
      <c r="BI121" s="801"/>
      <c r="BJ121" s="801"/>
      <c r="BK121" s="801"/>
      <c r="BL121" s="801"/>
    </row>
    <row r="122" spans="7:64" x14ac:dyDescent="0.25">
      <c r="G122" s="801"/>
      <c r="H122" s="801"/>
      <c r="I122" s="801"/>
      <c r="J122" s="801"/>
      <c r="K122" s="801"/>
      <c r="L122" s="801"/>
      <c r="M122" s="801"/>
      <c r="N122" s="801"/>
      <c r="O122" s="801"/>
      <c r="P122" s="801"/>
      <c r="Q122" s="801"/>
      <c r="R122" s="801"/>
      <c r="S122" s="801"/>
      <c r="T122" s="801"/>
      <c r="U122" s="801"/>
      <c r="V122" s="801"/>
      <c r="W122" s="801"/>
      <c r="X122" s="801"/>
      <c r="Y122" s="801"/>
      <c r="Z122" s="801"/>
      <c r="AA122" s="801"/>
      <c r="AB122" s="801"/>
      <c r="AC122" s="801"/>
      <c r="AD122" s="801"/>
      <c r="AE122" s="801"/>
      <c r="AF122" s="801"/>
      <c r="AG122" s="801"/>
      <c r="AH122" s="801"/>
      <c r="AI122" s="801"/>
      <c r="AJ122" s="802"/>
      <c r="AK122" s="801"/>
      <c r="AL122" s="801"/>
      <c r="AM122" s="803"/>
      <c r="AN122" s="803"/>
      <c r="AO122" s="803"/>
      <c r="AP122" s="803"/>
      <c r="AQ122" s="803"/>
      <c r="AR122" s="803"/>
      <c r="AS122" s="803"/>
      <c r="AT122" s="803"/>
      <c r="AU122" s="803"/>
      <c r="AV122" s="803"/>
      <c r="AW122" s="803"/>
      <c r="AX122" s="803"/>
      <c r="AY122" s="803"/>
      <c r="AZ122" s="803"/>
      <c r="BA122" s="803"/>
      <c r="BB122" s="803"/>
      <c r="BC122" s="803"/>
      <c r="BD122" s="803"/>
      <c r="BE122" s="803"/>
      <c r="BF122" s="803"/>
      <c r="BG122" s="801"/>
      <c r="BH122" s="801"/>
      <c r="BI122" s="801"/>
      <c r="BJ122" s="801"/>
      <c r="BK122" s="801"/>
      <c r="BL122" s="801"/>
    </row>
    <row r="123" spans="7:64" x14ac:dyDescent="0.25">
      <c r="G123" s="801"/>
      <c r="H123" s="801"/>
      <c r="I123" s="801"/>
      <c r="J123" s="801"/>
      <c r="K123" s="801"/>
      <c r="L123" s="801"/>
      <c r="M123" s="801"/>
      <c r="N123" s="801"/>
      <c r="O123" s="801"/>
      <c r="P123" s="801"/>
      <c r="Q123" s="801"/>
      <c r="R123" s="801"/>
      <c r="S123" s="801"/>
      <c r="T123" s="801"/>
      <c r="U123" s="801"/>
      <c r="V123" s="801"/>
      <c r="W123" s="801"/>
      <c r="X123" s="801"/>
      <c r="Y123" s="801"/>
      <c r="Z123" s="801"/>
      <c r="AA123" s="801"/>
      <c r="AB123" s="801"/>
      <c r="AC123" s="801"/>
      <c r="AD123" s="801"/>
      <c r="AE123" s="801"/>
      <c r="AF123" s="801"/>
      <c r="AG123" s="801"/>
      <c r="AH123" s="801"/>
      <c r="AI123" s="801"/>
      <c r="AJ123" s="802"/>
      <c r="AK123" s="801"/>
      <c r="AL123" s="801"/>
      <c r="AM123" s="803"/>
      <c r="AN123" s="803"/>
      <c r="AO123" s="803"/>
      <c r="AP123" s="803"/>
      <c r="AQ123" s="803"/>
      <c r="AR123" s="803"/>
      <c r="AS123" s="803"/>
      <c r="AT123" s="803"/>
      <c r="AU123" s="803"/>
      <c r="AV123" s="803"/>
      <c r="AW123" s="803"/>
      <c r="AX123" s="803"/>
      <c r="AY123" s="803"/>
      <c r="AZ123" s="803"/>
      <c r="BA123" s="803"/>
      <c r="BB123" s="803"/>
      <c r="BC123" s="803"/>
      <c r="BD123" s="803"/>
      <c r="BE123" s="803"/>
      <c r="BF123" s="803"/>
      <c r="BG123" s="801"/>
      <c r="BH123" s="801"/>
      <c r="BI123" s="801"/>
      <c r="BJ123" s="801"/>
      <c r="BK123" s="801"/>
      <c r="BL123" s="801"/>
    </row>
    <row r="124" spans="7:64" x14ac:dyDescent="0.25">
      <c r="G124" s="801"/>
      <c r="H124" s="801"/>
      <c r="I124" s="801"/>
      <c r="J124" s="801"/>
      <c r="K124" s="801"/>
      <c r="L124" s="801"/>
      <c r="M124" s="801"/>
      <c r="N124" s="801"/>
      <c r="O124" s="801"/>
      <c r="P124" s="801"/>
      <c r="Q124" s="801"/>
      <c r="R124" s="801"/>
      <c r="S124" s="801"/>
      <c r="T124" s="801"/>
      <c r="U124" s="801"/>
      <c r="V124" s="801"/>
      <c r="W124" s="801"/>
      <c r="X124" s="801"/>
      <c r="Y124" s="801"/>
      <c r="Z124" s="801"/>
      <c r="AA124" s="801"/>
      <c r="AB124" s="801"/>
      <c r="AC124" s="801"/>
      <c r="AD124" s="801"/>
      <c r="AE124" s="801"/>
      <c r="AF124" s="801"/>
      <c r="AG124" s="801"/>
      <c r="AH124" s="801"/>
      <c r="AI124" s="801"/>
      <c r="AJ124" s="802"/>
      <c r="AK124" s="801"/>
      <c r="AL124" s="801"/>
      <c r="AM124" s="803"/>
      <c r="AN124" s="803"/>
      <c r="AO124" s="803"/>
      <c r="AP124" s="803"/>
      <c r="AQ124" s="803"/>
      <c r="AR124" s="803"/>
      <c r="AS124" s="803"/>
      <c r="AT124" s="803"/>
      <c r="AU124" s="803"/>
      <c r="AV124" s="803"/>
      <c r="AW124" s="803"/>
      <c r="AX124" s="803"/>
      <c r="AY124" s="803"/>
      <c r="AZ124" s="803"/>
      <c r="BA124" s="803"/>
      <c r="BB124" s="803"/>
      <c r="BC124" s="803"/>
      <c r="BD124" s="803"/>
      <c r="BE124" s="803"/>
      <c r="BF124" s="803"/>
      <c r="BG124" s="801"/>
      <c r="BH124" s="801"/>
      <c r="BI124" s="801"/>
      <c r="BJ124" s="801"/>
      <c r="BK124" s="801"/>
      <c r="BL124" s="801"/>
    </row>
    <row r="125" spans="7:64" x14ac:dyDescent="0.25">
      <c r="G125" s="801"/>
      <c r="H125" s="801"/>
      <c r="I125" s="801"/>
      <c r="J125" s="801"/>
      <c r="K125" s="801"/>
      <c r="L125" s="801"/>
      <c r="M125" s="801"/>
      <c r="N125" s="801"/>
      <c r="O125" s="801"/>
      <c r="P125" s="801"/>
      <c r="Q125" s="801"/>
      <c r="R125" s="801"/>
      <c r="S125" s="801"/>
      <c r="T125" s="801"/>
      <c r="U125" s="801"/>
      <c r="V125" s="801"/>
      <c r="W125" s="801"/>
      <c r="X125" s="801"/>
      <c r="Y125" s="801"/>
      <c r="Z125" s="801"/>
      <c r="AA125" s="801"/>
      <c r="AB125" s="801"/>
      <c r="AC125" s="801"/>
      <c r="AD125" s="801"/>
      <c r="AE125" s="801"/>
      <c r="AF125" s="801"/>
      <c r="AG125" s="801"/>
      <c r="AH125" s="801"/>
      <c r="AI125" s="801"/>
      <c r="AJ125" s="802"/>
      <c r="AK125" s="801"/>
      <c r="AL125" s="801"/>
      <c r="AM125" s="803"/>
      <c r="AN125" s="803"/>
      <c r="AO125" s="803"/>
      <c r="AP125" s="803"/>
      <c r="AQ125" s="803"/>
      <c r="AR125" s="803"/>
      <c r="AS125" s="803"/>
      <c r="AT125" s="803"/>
      <c r="AU125" s="803"/>
      <c r="AV125" s="803"/>
      <c r="AW125" s="803"/>
      <c r="AX125" s="803"/>
      <c r="AY125" s="803"/>
      <c r="AZ125" s="803"/>
      <c r="BA125" s="803"/>
      <c r="BB125" s="803"/>
      <c r="BC125" s="803"/>
      <c r="BD125" s="803"/>
      <c r="BE125" s="803"/>
      <c r="BF125" s="803"/>
      <c r="BG125" s="801"/>
      <c r="BH125" s="801"/>
      <c r="BI125" s="801"/>
      <c r="BJ125" s="801"/>
      <c r="BK125" s="801"/>
      <c r="BL125" s="801"/>
    </row>
    <row r="126" spans="7:64" x14ac:dyDescent="0.25">
      <c r="G126" s="801"/>
      <c r="H126" s="801"/>
      <c r="I126" s="801"/>
      <c r="J126" s="801"/>
      <c r="K126" s="801"/>
      <c r="L126" s="801"/>
      <c r="M126" s="801"/>
      <c r="N126" s="801"/>
      <c r="O126" s="801"/>
      <c r="P126" s="801"/>
      <c r="Q126" s="801"/>
      <c r="R126" s="801"/>
      <c r="S126" s="801"/>
      <c r="T126" s="801"/>
      <c r="U126" s="801"/>
      <c r="V126" s="801"/>
      <c r="W126" s="801"/>
      <c r="X126" s="801"/>
      <c r="Y126" s="801"/>
      <c r="Z126" s="801"/>
      <c r="AA126" s="801"/>
      <c r="AB126" s="801"/>
      <c r="AC126" s="801"/>
      <c r="AD126" s="801"/>
      <c r="AE126" s="801"/>
      <c r="AF126" s="801"/>
      <c r="AG126" s="801"/>
      <c r="AH126" s="801"/>
      <c r="AI126" s="801"/>
      <c r="AJ126" s="802"/>
      <c r="AK126" s="801"/>
      <c r="AL126" s="801"/>
      <c r="AM126" s="803"/>
      <c r="AN126" s="803"/>
      <c r="AO126" s="803"/>
      <c r="AP126" s="803"/>
      <c r="AQ126" s="803"/>
      <c r="AR126" s="803"/>
      <c r="AS126" s="803"/>
      <c r="AT126" s="803"/>
      <c r="AU126" s="803"/>
      <c r="AV126" s="803"/>
      <c r="AW126" s="803"/>
      <c r="AX126" s="803"/>
      <c r="AY126" s="803"/>
      <c r="AZ126" s="803"/>
      <c r="BA126" s="803"/>
      <c r="BB126" s="803"/>
      <c r="BC126" s="803"/>
      <c r="BD126" s="803"/>
      <c r="BE126" s="803"/>
      <c r="BF126" s="803"/>
      <c r="BG126" s="801"/>
      <c r="BH126" s="801"/>
      <c r="BI126" s="801"/>
      <c r="BJ126" s="801"/>
      <c r="BK126" s="801"/>
      <c r="BL126" s="801"/>
    </row>
    <row r="127" spans="7:64" x14ac:dyDescent="0.25">
      <c r="G127" s="801"/>
      <c r="H127" s="801"/>
      <c r="I127" s="801"/>
      <c r="J127" s="801"/>
      <c r="K127" s="801"/>
      <c r="L127" s="801"/>
      <c r="M127" s="801"/>
      <c r="N127" s="801"/>
      <c r="O127" s="801"/>
      <c r="P127" s="801"/>
      <c r="Q127" s="801"/>
      <c r="R127" s="801"/>
      <c r="S127" s="801"/>
      <c r="T127" s="801"/>
      <c r="U127" s="801"/>
      <c r="V127" s="801"/>
      <c r="W127" s="801"/>
      <c r="X127" s="801"/>
      <c r="Y127" s="801"/>
      <c r="Z127" s="801"/>
      <c r="AA127" s="801"/>
      <c r="AB127" s="801"/>
      <c r="AC127" s="801"/>
      <c r="AD127" s="801"/>
      <c r="AE127" s="801"/>
      <c r="AF127" s="801"/>
      <c r="AG127" s="801"/>
      <c r="AH127" s="801"/>
      <c r="AI127" s="801"/>
      <c r="AJ127" s="802"/>
      <c r="AK127" s="801"/>
      <c r="AL127" s="801"/>
      <c r="AM127" s="803"/>
      <c r="AN127" s="803"/>
      <c r="AO127" s="803"/>
      <c r="AP127" s="803"/>
      <c r="AQ127" s="803"/>
      <c r="AR127" s="803"/>
      <c r="AS127" s="803"/>
      <c r="AT127" s="803"/>
      <c r="AU127" s="803"/>
      <c r="AV127" s="803"/>
      <c r="AW127" s="803"/>
      <c r="AX127" s="803"/>
      <c r="AY127" s="803"/>
      <c r="AZ127" s="803"/>
      <c r="BA127" s="803"/>
      <c r="BB127" s="803"/>
      <c r="BC127" s="803"/>
      <c r="BD127" s="803"/>
      <c r="BE127" s="803"/>
      <c r="BF127" s="803"/>
      <c r="BG127" s="801"/>
      <c r="BH127" s="801"/>
      <c r="BI127" s="801"/>
      <c r="BJ127" s="801"/>
      <c r="BK127" s="801"/>
      <c r="BL127" s="801"/>
    </row>
    <row r="128" spans="7:64" x14ac:dyDescent="0.25">
      <c r="G128" s="801"/>
      <c r="H128" s="801"/>
      <c r="I128" s="801"/>
      <c r="J128" s="801"/>
      <c r="K128" s="801"/>
      <c r="L128" s="801"/>
      <c r="M128" s="801"/>
      <c r="N128" s="801"/>
      <c r="O128" s="801"/>
      <c r="P128" s="801"/>
      <c r="Q128" s="801"/>
      <c r="R128" s="801"/>
      <c r="S128" s="801"/>
      <c r="T128" s="801"/>
      <c r="U128" s="801"/>
      <c r="V128" s="801"/>
      <c r="W128" s="801"/>
      <c r="X128" s="801"/>
      <c r="Y128" s="801"/>
      <c r="Z128" s="801"/>
      <c r="AA128" s="801"/>
      <c r="AB128" s="801"/>
      <c r="AC128" s="801"/>
      <c r="AD128" s="801"/>
      <c r="AE128" s="801"/>
      <c r="AF128" s="801"/>
      <c r="AG128" s="801"/>
      <c r="AH128" s="801"/>
      <c r="AI128" s="801"/>
      <c r="AJ128" s="802"/>
      <c r="AK128" s="801"/>
      <c r="AL128" s="801"/>
      <c r="AM128" s="803"/>
      <c r="AN128" s="803"/>
      <c r="AO128" s="803"/>
      <c r="AP128" s="803"/>
      <c r="AQ128" s="803"/>
      <c r="AR128" s="803"/>
      <c r="AS128" s="803"/>
      <c r="AT128" s="803"/>
      <c r="AU128" s="803"/>
      <c r="AV128" s="803"/>
      <c r="AW128" s="803"/>
      <c r="AX128" s="803"/>
      <c r="AY128" s="803"/>
      <c r="AZ128" s="803"/>
      <c r="BA128" s="803"/>
      <c r="BB128" s="803"/>
      <c r="BC128" s="803"/>
      <c r="BD128" s="803"/>
      <c r="BE128" s="803"/>
      <c r="BF128" s="803"/>
      <c r="BG128" s="801"/>
      <c r="BH128" s="801"/>
      <c r="BI128" s="801"/>
      <c r="BJ128" s="801"/>
      <c r="BK128" s="801"/>
      <c r="BL128" s="801"/>
    </row>
    <row r="129" spans="7:64" x14ac:dyDescent="0.25">
      <c r="G129" s="801"/>
      <c r="H129" s="801"/>
      <c r="I129" s="801"/>
      <c r="J129" s="801"/>
      <c r="K129" s="801"/>
      <c r="L129" s="801"/>
      <c r="M129" s="801"/>
      <c r="N129" s="801"/>
      <c r="O129" s="801"/>
      <c r="P129" s="801"/>
      <c r="Q129" s="801"/>
      <c r="R129" s="801"/>
      <c r="S129" s="801"/>
      <c r="T129" s="801"/>
      <c r="U129" s="801"/>
      <c r="V129" s="801"/>
      <c r="W129" s="801"/>
      <c r="X129" s="801"/>
      <c r="Y129" s="801"/>
      <c r="Z129" s="801"/>
      <c r="AA129" s="801"/>
      <c r="AB129" s="801"/>
      <c r="AC129" s="801"/>
      <c r="AD129" s="801"/>
      <c r="AE129" s="801"/>
      <c r="AF129" s="801"/>
      <c r="AG129" s="801"/>
      <c r="AH129" s="801"/>
      <c r="AI129" s="801"/>
      <c r="AJ129" s="802"/>
      <c r="AK129" s="801"/>
      <c r="AL129" s="801"/>
      <c r="AM129" s="803"/>
      <c r="AN129" s="803"/>
      <c r="AO129" s="803"/>
      <c r="AP129" s="803"/>
      <c r="AQ129" s="803"/>
      <c r="AR129" s="803"/>
      <c r="AS129" s="803"/>
      <c r="AT129" s="803"/>
      <c r="AU129" s="803"/>
      <c r="AV129" s="803"/>
      <c r="AW129" s="803"/>
      <c r="AX129" s="803"/>
      <c r="AY129" s="803"/>
      <c r="AZ129" s="803"/>
      <c r="BA129" s="803"/>
      <c r="BB129" s="803"/>
      <c r="BC129" s="803"/>
      <c r="BD129" s="803"/>
      <c r="BE129" s="803"/>
      <c r="BF129" s="803"/>
      <c r="BG129" s="801"/>
      <c r="BH129" s="801"/>
      <c r="BI129" s="801"/>
      <c r="BJ129" s="801"/>
      <c r="BK129" s="801"/>
      <c r="BL129" s="801"/>
    </row>
    <row r="130" spans="7:64" x14ac:dyDescent="0.25">
      <c r="G130" s="801"/>
      <c r="H130" s="801"/>
      <c r="I130" s="801"/>
      <c r="J130" s="801"/>
      <c r="K130" s="801"/>
      <c r="L130" s="801"/>
      <c r="M130" s="801"/>
      <c r="N130" s="801"/>
      <c r="O130" s="801"/>
      <c r="P130" s="801"/>
      <c r="Q130" s="801"/>
      <c r="R130" s="801"/>
      <c r="S130" s="801"/>
      <c r="T130" s="801"/>
      <c r="U130" s="801"/>
      <c r="V130" s="801"/>
      <c r="W130" s="801"/>
      <c r="X130" s="801"/>
      <c r="Y130" s="801"/>
      <c r="Z130" s="801"/>
      <c r="AA130" s="801"/>
      <c r="AB130" s="801"/>
      <c r="AC130" s="801"/>
      <c r="AD130" s="801"/>
      <c r="AE130" s="801"/>
      <c r="AF130" s="801"/>
      <c r="AG130" s="801"/>
      <c r="AH130" s="801"/>
      <c r="AI130" s="801"/>
      <c r="AJ130" s="802"/>
      <c r="AK130" s="801"/>
      <c r="AL130" s="801"/>
      <c r="AM130" s="803"/>
      <c r="AN130" s="803"/>
      <c r="AO130" s="803"/>
      <c r="AP130" s="803"/>
      <c r="AQ130" s="803"/>
      <c r="AR130" s="803"/>
      <c r="AS130" s="803"/>
      <c r="AT130" s="803"/>
      <c r="AU130" s="803"/>
      <c r="AV130" s="803"/>
      <c r="AW130" s="803"/>
      <c r="AX130" s="803"/>
      <c r="AY130" s="803"/>
      <c r="AZ130" s="803"/>
      <c r="BA130" s="803"/>
      <c r="BB130" s="803"/>
      <c r="BC130" s="803"/>
      <c r="BD130" s="803"/>
      <c r="BE130" s="803"/>
      <c r="BF130" s="803"/>
      <c r="BG130" s="801"/>
      <c r="BH130" s="801"/>
      <c r="BI130" s="801"/>
      <c r="BJ130" s="801"/>
      <c r="BK130" s="801"/>
      <c r="BL130" s="801"/>
    </row>
    <row r="131" spans="7:64" x14ac:dyDescent="0.25">
      <c r="G131" s="801"/>
      <c r="H131" s="801"/>
      <c r="I131" s="801"/>
      <c r="J131" s="801"/>
      <c r="K131" s="801"/>
      <c r="L131" s="801"/>
      <c r="M131" s="801"/>
      <c r="N131" s="801"/>
      <c r="O131" s="801"/>
      <c r="P131" s="801"/>
      <c r="Q131" s="801"/>
      <c r="R131" s="801"/>
      <c r="S131" s="801"/>
      <c r="T131" s="801"/>
      <c r="U131" s="801"/>
      <c r="V131" s="801"/>
      <c r="W131" s="801"/>
      <c r="X131" s="801"/>
      <c r="Y131" s="801"/>
      <c r="Z131" s="801"/>
      <c r="AA131" s="801"/>
      <c r="AB131" s="801"/>
      <c r="AC131" s="801"/>
      <c r="AD131" s="801"/>
      <c r="AE131" s="801"/>
      <c r="AF131" s="801"/>
      <c r="AG131" s="801"/>
      <c r="AH131" s="801"/>
      <c r="AI131" s="801"/>
      <c r="AJ131" s="802"/>
      <c r="AK131" s="801"/>
      <c r="AL131" s="801"/>
      <c r="AM131" s="803"/>
      <c r="AN131" s="803"/>
      <c r="AO131" s="803"/>
      <c r="AP131" s="803"/>
      <c r="AQ131" s="803"/>
      <c r="AR131" s="803"/>
      <c r="AS131" s="803"/>
      <c r="AT131" s="803"/>
      <c r="AU131" s="803"/>
      <c r="AV131" s="803"/>
      <c r="AW131" s="803"/>
      <c r="AX131" s="803"/>
      <c r="AY131" s="803"/>
      <c r="AZ131" s="803"/>
      <c r="BA131" s="803"/>
      <c r="BB131" s="803"/>
      <c r="BC131" s="803"/>
      <c r="BD131" s="803"/>
      <c r="BE131" s="803"/>
      <c r="BF131" s="803"/>
      <c r="BG131" s="801"/>
      <c r="BH131" s="801"/>
      <c r="BI131" s="801"/>
      <c r="BJ131" s="801"/>
      <c r="BK131" s="801"/>
      <c r="BL131" s="801"/>
    </row>
    <row r="132" spans="7:64" x14ac:dyDescent="0.25">
      <c r="G132" s="801"/>
      <c r="H132" s="801"/>
      <c r="I132" s="801"/>
      <c r="J132" s="801"/>
      <c r="K132" s="801"/>
      <c r="L132" s="801"/>
      <c r="M132" s="801"/>
      <c r="N132" s="801"/>
      <c r="O132" s="801"/>
      <c r="P132" s="801"/>
      <c r="Q132" s="801"/>
      <c r="R132" s="801"/>
      <c r="S132" s="801"/>
      <c r="T132" s="801"/>
      <c r="U132" s="801"/>
      <c r="V132" s="801"/>
      <c r="W132" s="801"/>
      <c r="X132" s="801"/>
      <c r="Y132" s="801"/>
      <c r="Z132" s="801"/>
      <c r="AA132" s="801"/>
      <c r="AB132" s="801"/>
      <c r="AC132" s="801"/>
      <c r="AD132" s="801"/>
      <c r="AE132" s="801"/>
      <c r="AF132" s="801"/>
      <c r="AG132" s="801"/>
      <c r="AH132" s="801"/>
      <c r="AI132" s="801"/>
      <c r="AJ132" s="802"/>
      <c r="AK132" s="801"/>
      <c r="AL132" s="801"/>
      <c r="AM132" s="803"/>
      <c r="AN132" s="803"/>
      <c r="AO132" s="803"/>
      <c r="AP132" s="803"/>
      <c r="AQ132" s="803"/>
      <c r="AR132" s="803"/>
      <c r="AS132" s="803"/>
      <c r="AT132" s="803"/>
      <c r="AU132" s="803"/>
      <c r="AV132" s="803"/>
      <c r="AW132" s="803"/>
      <c r="AX132" s="803"/>
      <c r="AY132" s="803"/>
      <c r="AZ132" s="803"/>
      <c r="BA132" s="803"/>
      <c r="BB132" s="803"/>
      <c r="BC132" s="803"/>
      <c r="BD132" s="803"/>
      <c r="BE132" s="803"/>
      <c r="BF132" s="803"/>
      <c r="BG132" s="801"/>
      <c r="BH132" s="801"/>
      <c r="BI132" s="801"/>
      <c r="BJ132" s="801"/>
      <c r="BK132" s="801"/>
      <c r="BL132" s="801"/>
    </row>
    <row r="133" spans="7:64" x14ac:dyDescent="0.25">
      <c r="G133" s="801"/>
      <c r="H133" s="801"/>
      <c r="I133" s="801"/>
      <c r="J133" s="801"/>
      <c r="K133" s="801"/>
      <c r="L133" s="801"/>
      <c r="M133" s="801"/>
      <c r="N133" s="801"/>
      <c r="O133" s="801"/>
      <c r="P133" s="801"/>
      <c r="Q133" s="801"/>
      <c r="R133" s="801"/>
      <c r="S133" s="801"/>
      <c r="T133" s="801"/>
      <c r="U133" s="801"/>
      <c r="V133" s="801"/>
      <c r="W133" s="801"/>
      <c r="X133" s="801"/>
      <c r="Y133" s="801"/>
      <c r="Z133" s="801"/>
      <c r="AA133" s="801"/>
      <c r="AB133" s="801"/>
      <c r="AC133" s="801"/>
      <c r="AD133" s="801"/>
      <c r="AE133" s="801"/>
      <c r="AF133" s="801"/>
      <c r="AG133" s="801"/>
      <c r="AH133" s="801"/>
      <c r="AI133" s="801"/>
      <c r="AJ133" s="802"/>
      <c r="AK133" s="801"/>
      <c r="AL133" s="801"/>
      <c r="AM133" s="803"/>
      <c r="AN133" s="803"/>
      <c r="AO133" s="803"/>
      <c r="AP133" s="803"/>
      <c r="AQ133" s="803"/>
      <c r="AR133" s="803"/>
      <c r="AS133" s="803"/>
      <c r="AT133" s="803"/>
      <c r="AU133" s="803"/>
      <c r="AV133" s="803"/>
      <c r="AW133" s="803"/>
      <c r="AX133" s="803"/>
      <c r="AY133" s="803"/>
      <c r="AZ133" s="803"/>
      <c r="BA133" s="803"/>
      <c r="BB133" s="803"/>
      <c r="BC133" s="803"/>
      <c r="BD133" s="803"/>
      <c r="BE133" s="803"/>
      <c r="BF133" s="803"/>
      <c r="BG133" s="801"/>
      <c r="BH133" s="801"/>
      <c r="BI133" s="801"/>
      <c r="BJ133" s="801"/>
      <c r="BK133" s="801"/>
      <c r="BL133" s="801"/>
    </row>
    <row r="134" spans="7:64" x14ac:dyDescent="0.25">
      <c r="G134" s="801"/>
      <c r="H134" s="801"/>
      <c r="I134" s="801"/>
      <c r="J134" s="801"/>
      <c r="K134" s="801"/>
      <c r="L134" s="801"/>
      <c r="M134" s="801"/>
      <c r="N134" s="801"/>
      <c r="O134" s="801"/>
      <c r="P134" s="801"/>
      <c r="Q134" s="801"/>
      <c r="R134" s="801"/>
      <c r="S134" s="801"/>
      <c r="T134" s="801"/>
      <c r="U134" s="801"/>
      <c r="V134" s="801"/>
      <c r="W134" s="801"/>
      <c r="X134" s="801"/>
      <c r="Y134" s="801"/>
      <c r="Z134" s="801"/>
      <c r="AA134" s="801"/>
      <c r="AB134" s="801"/>
      <c r="AC134" s="801"/>
      <c r="AD134" s="801"/>
      <c r="AE134" s="801"/>
      <c r="AF134" s="801"/>
      <c r="AG134" s="801"/>
      <c r="AH134" s="801"/>
      <c r="AI134" s="801"/>
      <c r="AJ134" s="802"/>
      <c r="AK134" s="801"/>
      <c r="AL134" s="801"/>
      <c r="AM134" s="803"/>
      <c r="AN134" s="803"/>
      <c r="AO134" s="803"/>
      <c r="AP134" s="803"/>
      <c r="AQ134" s="803"/>
      <c r="AR134" s="803"/>
      <c r="AS134" s="803"/>
      <c r="AT134" s="803"/>
      <c r="AU134" s="803"/>
      <c r="AV134" s="803"/>
      <c r="AW134" s="803"/>
      <c r="AX134" s="803"/>
      <c r="AY134" s="803"/>
      <c r="AZ134" s="803"/>
      <c r="BA134" s="803"/>
      <c r="BB134" s="803"/>
      <c r="BC134" s="803"/>
      <c r="BD134" s="803"/>
      <c r="BE134" s="803"/>
      <c r="BF134" s="803"/>
      <c r="BG134" s="801"/>
      <c r="BH134" s="801"/>
      <c r="BI134" s="801"/>
      <c r="BJ134" s="801"/>
      <c r="BK134" s="801"/>
      <c r="BL134" s="801"/>
    </row>
    <row r="135" spans="7:64" x14ac:dyDescent="0.25">
      <c r="G135" s="801"/>
      <c r="H135" s="801"/>
      <c r="I135" s="801"/>
      <c r="J135" s="801"/>
      <c r="K135" s="801"/>
      <c r="L135" s="801"/>
      <c r="M135" s="801"/>
      <c r="N135" s="801"/>
      <c r="O135" s="801"/>
      <c r="P135" s="801"/>
      <c r="Q135" s="801"/>
      <c r="R135" s="801"/>
      <c r="S135" s="801"/>
      <c r="T135" s="801"/>
      <c r="U135" s="801"/>
      <c r="V135" s="801"/>
      <c r="W135" s="801"/>
      <c r="X135" s="801"/>
      <c r="Y135" s="801"/>
      <c r="Z135" s="801"/>
      <c r="AA135" s="801"/>
      <c r="AB135" s="801"/>
      <c r="AC135" s="801"/>
      <c r="AD135" s="801"/>
      <c r="AE135" s="801"/>
      <c r="AF135" s="801"/>
      <c r="AG135" s="801"/>
      <c r="AH135" s="801"/>
      <c r="AI135" s="801"/>
      <c r="AJ135" s="802"/>
      <c r="AK135" s="801"/>
      <c r="AL135" s="801"/>
      <c r="AM135" s="803"/>
      <c r="AN135" s="803"/>
      <c r="AO135" s="803"/>
      <c r="AP135" s="803"/>
      <c r="AQ135" s="803"/>
      <c r="AR135" s="803"/>
      <c r="AS135" s="803"/>
      <c r="AT135" s="803"/>
      <c r="AU135" s="803"/>
      <c r="AV135" s="803"/>
      <c r="AW135" s="803"/>
      <c r="AX135" s="803"/>
      <c r="AY135" s="803"/>
      <c r="AZ135" s="803"/>
      <c r="BA135" s="803"/>
      <c r="BB135" s="803"/>
      <c r="BC135" s="803"/>
      <c r="BD135" s="803"/>
      <c r="BE135" s="803"/>
      <c r="BF135" s="803"/>
      <c r="BG135" s="801"/>
      <c r="BH135" s="801"/>
      <c r="BI135" s="801"/>
      <c r="BJ135" s="801"/>
      <c r="BK135" s="801"/>
      <c r="BL135" s="801"/>
    </row>
    <row r="136" spans="7:64" x14ac:dyDescent="0.25">
      <c r="G136" s="801"/>
      <c r="H136" s="801"/>
      <c r="I136" s="801"/>
      <c r="J136" s="801"/>
      <c r="K136" s="801"/>
      <c r="L136" s="801"/>
      <c r="M136" s="801"/>
      <c r="N136" s="801"/>
      <c r="O136" s="801"/>
      <c r="P136" s="801"/>
      <c r="Q136" s="801"/>
      <c r="R136" s="801"/>
      <c r="S136" s="801"/>
      <c r="T136" s="801"/>
      <c r="U136" s="801"/>
      <c r="V136" s="801"/>
      <c r="W136" s="801"/>
      <c r="X136" s="801"/>
      <c r="Y136" s="801"/>
      <c r="Z136" s="801"/>
      <c r="AA136" s="801"/>
      <c r="AB136" s="801"/>
      <c r="AC136" s="801"/>
      <c r="AD136" s="801"/>
      <c r="AE136" s="801"/>
      <c r="AF136" s="801"/>
      <c r="AG136" s="801"/>
      <c r="AH136" s="801"/>
      <c r="AI136" s="801"/>
      <c r="AJ136" s="802"/>
      <c r="AK136" s="801"/>
      <c r="AL136" s="801"/>
      <c r="AM136" s="803"/>
      <c r="AN136" s="803"/>
      <c r="AO136" s="803"/>
      <c r="AP136" s="803"/>
      <c r="AQ136" s="803"/>
      <c r="AR136" s="803"/>
      <c r="AS136" s="803"/>
      <c r="AT136" s="803"/>
      <c r="AU136" s="803"/>
      <c r="AV136" s="803"/>
      <c r="AW136" s="803"/>
      <c r="AX136" s="803"/>
      <c r="AY136" s="803"/>
      <c r="AZ136" s="803"/>
      <c r="BA136" s="803"/>
      <c r="BB136" s="803"/>
      <c r="BC136" s="803"/>
      <c r="BD136" s="803"/>
      <c r="BE136" s="803"/>
      <c r="BF136" s="803"/>
      <c r="BG136" s="801"/>
      <c r="BH136" s="801"/>
      <c r="BI136" s="801"/>
      <c r="BJ136" s="801"/>
      <c r="BK136" s="801"/>
      <c r="BL136" s="801"/>
    </row>
    <row r="137" spans="7:64" x14ac:dyDescent="0.25">
      <c r="G137" s="801"/>
      <c r="H137" s="801"/>
      <c r="I137" s="801"/>
      <c r="J137" s="801"/>
      <c r="K137" s="801"/>
      <c r="L137" s="801"/>
      <c r="M137" s="801"/>
      <c r="N137" s="801"/>
      <c r="O137" s="801"/>
      <c r="P137" s="801"/>
      <c r="Q137" s="801"/>
      <c r="R137" s="801"/>
      <c r="S137" s="801"/>
      <c r="T137" s="801"/>
      <c r="U137" s="801"/>
      <c r="V137" s="801"/>
      <c r="W137" s="801"/>
      <c r="X137" s="801"/>
      <c r="Y137" s="801"/>
      <c r="Z137" s="801"/>
      <c r="AA137" s="801"/>
      <c r="AB137" s="801"/>
      <c r="AC137" s="801"/>
      <c r="AD137" s="801"/>
      <c r="AE137" s="801"/>
      <c r="AF137" s="801"/>
      <c r="AG137" s="801"/>
      <c r="AH137" s="801"/>
      <c r="AI137" s="801"/>
      <c r="AJ137" s="802"/>
      <c r="AK137" s="801"/>
      <c r="AL137" s="801"/>
      <c r="AM137" s="803"/>
      <c r="AN137" s="803"/>
      <c r="AO137" s="803"/>
      <c r="AP137" s="803"/>
      <c r="AQ137" s="803"/>
      <c r="AR137" s="803"/>
      <c r="AS137" s="803"/>
      <c r="AT137" s="803"/>
      <c r="AU137" s="803"/>
      <c r="AV137" s="803"/>
      <c r="AW137" s="803"/>
      <c r="AX137" s="803"/>
      <c r="AY137" s="803"/>
      <c r="AZ137" s="803"/>
      <c r="BA137" s="803"/>
      <c r="BB137" s="803"/>
      <c r="BC137" s="803"/>
      <c r="BD137" s="803"/>
      <c r="BE137" s="803"/>
      <c r="BF137" s="803"/>
      <c r="BG137" s="801"/>
      <c r="BH137" s="801"/>
      <c r="BI137" s="801"/>
      <c r="BJ137" s="801"/>
      <c r="BK137" s="801"/>
      <c r="BL137" s="801"/>
    </row>
    <row r="138" spans="7:64" x14ac:dyDescent="0.25">
      <c r="G138" s="801"/>
      <c r="H138" s="801"/>
      <c r="I138" s="801"/>
      <c r="J138" s="801"/>
      <c r="K138" s="801"/>
      <c r="L138" s="801"/>
      <c r="M138" s="801"/>
      <c r="N138" s="801"/>
      <c r="O138" s="801"/>
      <c r="P138" s="801"/>
      <c r="Q138" s="801"/>
      <c r="R138" s="801"/>
      <c r="S138" s="801"/>
      <c r="T138" s="801"/>
      <c r="U138" s="801"/>
      <c r="V138" s="801"/>
      <c r="W138" s="801"/>
      <c r="X138" s="801"/>
      <c r="Y138" s="801"/>
      <c r="Z138" s="801"/>
      <c r="AA138" s="801"/>
      <c r="AB138" s="801"/>
      <c r="AC138" s="801"/>
      <c r="AD138" s="801"/>
      <c r="AE138" s="801"/>
      <c r="AF138" s="801"/>
      <c r="AG138" s="801"/>
      <c r="AH138" s="801"/>
      <c r="AI138" s="801"/>
      <c r="AJ138" s="802"/>
      <c r="AK138" s="801"/>
      <c r="AL138" s="801"/>
      <c r="AM138" s="803"/>
      <c r="AN138" s="803"/>
      <c r="AO138" s="803"/>
      <c r="AP138" s="803"/>
      <c r="AQ138" s="803"/>
      <c r="AR138" s="803"/>
      <c r="AS138" s="803"/>
      <c r="AT138" s="803"/>
      <c r="AU138" s="803"/>
      <c r="AV138" s="803"/>
      <c r="AW138" s="803"/>
      <c r="AX138" s="803"/>
      <c r="AY138" s="803"/>
      <c r="AZ138" s="803"/>
      <c r="BA138" s="803"/>
      <c r="BB138" s="803"/>
      <c r="BC138" s="803"/>
      <c r="BD138" s="803"/>
      <c r="BE138" s="803"/>
      <c r="BF138" s="803"/>
      <c r="BG138" s="801"/>
      <c r="BH138" s="801"/>
      <c r="BI138" s="801"/>
      <c r="BJ138" s="801"/>
      <c r="BK138" s="801"/>
      <c r="BL138" s="801"/>
    </row>
    <row r="139" spans="7:64" x14ac:dyDescent="0.25">
      <c r="G139" s="801"/>
      <c r="H139" s="801"/>
      <c r="I139" s="801"/>
      <c r="J139" s="801"/>
      <c r="K139" s="801"/>
      <c r="L139" s="801"/>
      <c r="M139" s="801"/>
      <c r="N139" s="801"/>
      <c r="O139" s="801"/>
      <c r="P139" s="801"/>
      <c r="Q139" s="801"/>
      <c r="R139" s="801"/>
      <c r="S139" s="801"/>
      <c r="T139" s="801"/>
      <c r="U139" s="801"/>
      <c r="V139" s="801"/>
      <c r="W139" s="801"/>
      <c r="X139" s="801"/>
      <c r="Y139" s="801"/>
      <c r="Z139" s="801"/>
      <c r="AA139" s="801"/>
      <c r="AB139" s="801"/>
      <c r="AC139" s="801"/>
      <c r="AD139" s="801"/>
      <c r="AE139" s="801"/>
      <c r="AF139" s="801"/>
      <c r="AG139" s="801"/>
      <c r="AH139" s="801"/>
      <c r="AI139" s="801"/>
      <c r="AJ139" s="802"/>
      <c r="AK139" s="801"/>
      <c r="AL139" s="801"/>
      <c r="AM139" s="803"/>
      <c r="AN139" s="803"/>
      <c r="AO139" s="803"/>
      <c r="AP139" s="803"/>
      <c r="AQ139" s="803"/>
      <c r="AR139" s="803"/>
      <c r="AS139" s="803"/>
      <c r="AT139" s="803"/>
      <c r="AU139" s="803"/>
      <c r="AV139" s="803"/>
      <c r="AW139" s="803"/>
      <c r="AX139" s="803"/>
      <c r="AY139" s="803"/>
      <c r="AZ139" s="803"/>
      <c r="BA139" s="803"/>
      <c r="BB139" s="803"/>
      <c r="BC139" s="803"/>
      <c r="BD139" s="803"/>
      <c r="BE139" s="803"/>
      <c r="BF139" s="803"/>
      <c r="BG139" s="801"/>
      <c r="BH139" s="801"/>
      <c r="BI139" s="801"/>
      <c r="BJ139" s="801"/>
      <c r="BK139" s="801"/>
      <c r="BL139" s="801"/>
    </row>
    <row r="140" spans="7:64" x14ac:dyDescent="0.25">
      <c r="G140" s="801"/>
      <c r="H140" s="801"/>
      <c r="I140" s="801"/>
      <c r="J140" s="801"/>
      <c r="K140" s="801"/>
      <c r="L140" s="801"/>
      <c r="M140" s="801"/>
      <c r="N140" s="801"/>
      <c r="O140" s="801"/>
      <c r="P140" s="801"/>
      <c r="Q140" s="801"/>
      <c r="R140" s="801"/>
      <c r="S140" s="801"/>
      <c r="T140" s="801"/>
      <c r="U140" s="801"/>
      <c r="V140" s="801"/>
      <c r="W140" s="801"/>
      <c r="X140" s="801"/>
      <c r="Y140" s="801"/>
      <c r="Z140" s="801"/>
      <c r="AA140" s="801"/>
      <c r="AB140" s="801"/>
      <c r="AC140" s="801"/>
      <c r="AD140" s="801"/>
      <c r="AE140" s="801"/>
      <c r="AF140" s="801"/>
      <c r="AG140" s="801"/>
      <c r="AH140" s="801"/>
      <c r="AI140" s="801"/>
      <c r="AJ140" s="802"/>
      <c r="AK140" s="801"/>
      <c r="AL140" s="801"/>
      <c r="AM140" s="803"/>
      <c r="AN140" s="803"/>
      <c r="AO140" s="803"/>
      <c r="AP140" s="803"/>
      <c r="AQ140" s="803"/>
      <c r="AR140" s="803"/>
      <c r="AS140" s="803"/>
      <c r="AT140" s="803"/>
      <c r="AU140" s="803"/>
      <c r="AV140" s="803"/>
      <c r="AW140" s="803"/>
      <c r="AX140" s="803"/>
      <c r="AY140" s="803"/>
      <c r="AZ140" s="803"/>
      <c r="BA140" s="803"/>
      <c r="BB140" s="803"/>
      <c r="BC140" s="803"/>
      <c r="BD140" s="803"/>
      <c r="BE140" s="803"/>
      <c r="BF140" s="803"/>
      <c r="BG140" s="801"/>
      <c r="BH140" s="801"/>
      <c r="BI140" s="801"/>
      <c r="BJ140" s="801"/>
      <c r="BK140" s="801"/>
      <c r="BL140" s="801"/>
    </row>
    <row r="141" spans="7:64" x14ac:dyDescent="0.25">
      <c r="G141" s="801"/>
      <c r="H141" s="801"/>
      <c r="I141" s="801"/>
      <c r="J141" s="801"/>
      <c r="K141" s="801"/>
      <c r="L141" s="801"/>
      <c r="M141" s="801"/>
      <c r="N141" s="801"/>
      <c r="O141" s="801"/>
      <c r="P141" s="801"/>
      <c r="Q141" s="801"/>
      <c r="R141" s="801"/>
      <c r="S141" s="801"/>
      <c r="T141" s="801"/>
      <c r="U141" s="801"/>
      <c r="V141" s="801"/>
      <c r="W141" s="801"/>
      <c r="X141" s="801"/>
      <c r="Y141" s="801"/>
      <c r="Z141" s="801"/>
      <c r="AA141" s="801"/>
      <c r="AB141" s="801"/>
      <c r="AC141" s="801"/>
      <c r="AD141" s="801"/>
      <c r="AE141" s="801"/>
      <c r="AF141" s="801"/>
      <c r="AG141" s="801"/>
      <c r="AH141" s="801"/>
      <c r="AI141" s="801"/>
      <c r="AJ141" s="802"/>
      <c r="AK141" s="801"/>
      <c r="AL141" s="801"/>
      <c r="AM141" s="803"/>
      <c r="AN141" s="803"/>
      <c r="AO141" s="803"/>
      <c r="AP141" s="803"/>
      <c r="AQ141" s="803"/>
      <c r="AR141" s="803"/>
      <c r="AS141" s="803"/>
      <c r="AT141" s="803"/>
      <c r="AU141" s="803"/>
      <c r="AV141" s="803"/>
      <c r="AW141" s="803"/>
      <c r="AX141" s="803"/>
      <c r="AY141" s="803"/>
      <c r="AZ141" s="803"/>
      <c r="BA141" s="803"/>
      <c r="BB141" s="803"/>
      <c r="BC141" s="803"/>
      <c r="BD141" s="803"/>
      <c r="BE141" s="803"/>
      <c r="BF141" s="803"/>
      <c r="BG141" s="801"/>
      <c r="BH141" s="801"/>
      <c r="BI141" s="801"/>
      <c r="BJ141" s="801"/>
      <c r="BK141" s="801"/>
      <c r="BL141" s="801"/>
    </row>
    <row r="142" spans="7:64" x14ac:dyDescent="0.25">
      <c r="G142" s="801"/>
      <c r="H142" s="801"/>
      <c r="I142" s="801"/>
      <c r="J142" s="801"/>
      <c r="K142" s="801"/>
      <c r="L142" s="801"/>
      <c r="M142" s="801"/>
      <c r="N142" s="801"/>
      <c r="O142" s="801"/>
      <c r="P142" s="801"/>
      <c r="Q142" s="801"/>
      <c r="R142" s="801"/>
      <c r="S142" s="801"/>
      <c r="T142" s="801"/>
      <c r="U142" s="801"/>
      <c r="V142" s="801"/>
      <c r="W142" s="801"/>
      <c r="X142" s="801"/>
      <c r="Y142" s="801"/>
      <c r="Z142" s="801"/>
      <c r="AA142" s="801"/>
      <c r="AB142" s="801"/>
      <c r="AC142" s="801"/>
      <c r="AD142" s="801"/>
      <c r="AE142" s="801"/>
      <c r="AF142" s="801"/>
      <c r="AG142" s="801"/>
      <c r="AH142" s="801"/>
      <c r="AI142" s="801"/>
      <c r="AJ142" s="802"/>
      <c r="AK142" s="801"/>
      <c r="AL142" s="801"/>
      <c r="AM142" s="803"/>
      <c r="AN142" s="803"/>
      <c r="AO142" s="803"/>
      <c r="AP142" s="803"/>
      <c r="AQ142" s="803"/>
      <c r="AR142" s="803"/>
      <c r="AS142" s="803"/>
      <c r="AT142" s="803"/>
      <c r="AU142" s="803"/>
      <c r="AV142" s="803"/>
      <c r="AW142" s="803"/>
      <c r="AX142" s="803"/>
      <c r="AY142" s="803"/>
      <c r="AZ142" s="803"/>
      <c r="BA142" s="803"/>
      <c r="BB142" s="803"/>
      <c r="BC142" s="803"/>
      <c r="BD142" s="803"/>
      <c r="BE142" s="803"/>
      <c r="BF142" s="803"/>
      <c r="BG142" s="801"/>
      <c r="BH142" s="801"/>
      <c r="BI142" s="801"/>
      <c r="BJ142" s="801"/>
      <c r="BK142" s="801"/>
      <c r="BL142" s="801"/>
    </row>
    <row r="143" spans="7:64" x14ac:dyDescent="0.25">
      <c r="G143" s="801"/>
      <c r="H143" s="801"/>
      <c r="I143" s="801"/>
      <c r="J143" s="801"/>
      <c r="K143" s="801"/>
      <c r="L143" s="801"/>
      <c r="M143" s="801"/>
      <c r="N143" s="801"/>
      <c r="O143" s="801"/>
      <c r="P143" s="801"/>
      <c r="Q143" s="801"/>
      <c r="R143" s="801"/>
      <c r="S143" s="801"/>
      <c r="T143" s="801"/>
      <c r="U143" s="801"/>
      <c r="V143" s="801"/>
      <c r="W143" s="801"/>
      <c r="X143" s="801"/>
      <c r="Y143" s="801"/>
      <c r="Z143" s="801"/>
      <c r="AA143" s="801"/>
      <c r="AB143" s="801"/>
      <c r="AC143" s="801"/>
      <c r="AD143" s="801"/>
      <c r="AE143" s="801"/>
      <c r="AF143" s="801"/>
      <c r="AG143" s="801"/>
      <c r="AH143" s="801"/>
      <c r="AI143" s="801"/>
      <c r="AJ143" s="802"/>
      <c r="AK143" s="801"/>
      <c r="AL143" s="801"/>
      <c r="AM143" s="803"/>
      <c r="AN143" s="803"/>
      <c r="AO143" s="803"/>
      <c r="AP143" s="803"/>
      <c r="AQ143" s="803"/>
      <c r="AR143" s="803"/>
      <c r="AS143" s="803"/>
      <c r="AT143" s="803"/>
      <c r="AU143" s="803"/>
      <c r="AV143" s="803"/>
      <c r="AW143" s="803"/>
      <c r="AX143" s="803"/>
      <c r="AY143" s="803"/>
      <c r="AZ143" s="803"/>
      <c r="BA143" s="803"/>
      <c r="BB143" s="803"/>
      <c r="BC143" s="803"/>
      <c r="BD143" s="803"/>
      <c r="BE143" s="803"/>
      <c r="BF143" s="803"/>
      <c r="BG143" s="801"/>
      <c r="BH143" s="801"/>
      <c r="BI143" s="801"/>
      <c r="BJ143" s="801"/>
      <c r="BK143" s="801"/>
      <c r="BL143" s="801"/>
    </row>
    <row r="144" spans="7:64" x14ac:dyDescent="0.25">
      <c r="G144" s="801"/>
      <c r="H144" s="801"/>
      <c r="I144" s="801"/>
      <c r="J144" s="801"/>
      <c r="K144" s="801"/>
      <c r="L144" s="801"/>
      <c r="M144" s="801"/>
      <c r="N144" s="801"/>
      <c r="O144" s="801"/>
      <c r="P144" s="801"/>
      <c r="Q144" s="801"/>
      <c r="R144" s="801"/>
      <c r="S144" s="801"/>
      <c r="T144" s="801"/>
      <c r="U144" s="801"/>
      <c r="V144" s="801"/>
      <c r="W144" s="801"/>
      <c r="X144" s="801"/>
      <c r="Y144" s="801"/>
      <c r="Z144" s="801"/>
      <c r="AA144" s="801"/>
      <c r="AB144" s="801"/>
      <c r="AC144" s="801"/>
      <c r="AD144" s="801"/>
      <c r="AE144" s="801"/>
      <c r="AF144" s="801"/>
      <c r="AG144" s="801"/>
      <c r="AH144" s="801"/>
      <c r="AI144" s="801"/>
      <c r="AJ144" s="802"/>
      <c r="AK144" s="801"/>
      <c r="AL144" s="801"/>
      <c r="AM144" s="803"/>
      <c r="AN144" s="803"/>
      <c r="AO144" s="803"/>
      <c r="AP144" s="803"/>
      <c r="AQ144" s="803"/>
      <c r="AR144" s="803"/>
      <c r="AS144" s="803"/>
      <c r="AT144" s="803"/>
      <c r="AU144" s="803"/>
      <c r="AV144" s="803"/>
      <c r="AW144" s="803"/>
      <c r="AX144" s="803"/>
      <c r="AY144" s="803"/>
      <c r="AZ144" s="803"/>
      <c r="BA144" s="803"/>
      <c r="BB144" s="803"/>
      <c r="BC144" s="803"/>
      <c r="BD144" s="803"/>
      <c r="BE144" s="803"/>
      <c r="BF144" s="803"/>
      <c r="BG144" s="801"/>
      <c r="BH144" s="801"/>
      <c r="BI144" s="801"/>
      <c r="BJ144" s="801"/>
      <c r="BK144" s="801"/>
      <c r="BL144" s="801"/>
    </row>
    <row r="145" spans="7:64" x14ac:dyDescent="0.25">
      <c r="G145" s="801"/>
      <c r="H145" s="801"/>
      <c r="I145" s="801"/>
      <c r="J145" s="801"/>
      <c r="K145" s="801"/>
      <c r="L145" s="801"/>
      <c r="M145" s="801"/>
      <c r="N145" s="801"/>
      <c r="O145" s="801"/>
      <c r="P145" s="801"/>
      <c r="Q145" s="801"/>
      <c r="R145" s="801"/>
      <c r="S145" s="801"/>
      <c r="T145" s="801"/>
      <c r="U145" s="801"/>
      <c r="V145" s="801"/>
      <c r="W145" s="801"/>
      <c r="X145" s="801"/>
      <c r="Y145" s="801"/>
      <c r="Z145" s="801"/>
      <c r="AA145" s="801"/>
      <c r="AB145" s="801"/>
      <c r="AC145" s="801"/>
      <c r="AD145" s="801"/>
      <c r="AE145" s="801"/>
      <c r="AF145" s="801"/>
      <c r="AG145" s="801"/>
      <c r="AH145" s="801"/>
      <c r="AI145" s="801"/>
      <c r="AJ145" s="802"/>
      <c r="AK145" s="801"/>
      <c r="AL145" s="801"/>
      <c r="AM145" s="803"/>
      <c r="AN145" s="803"/>
      <c r="AO145" s="803"/>
      <c r="AP145" s="803"/>
      <c r="AQ145" s="803"/>
      <c r="AR145" s="803"/>
      <c r="AS145" s="803"/>
      <c r="AT145" s="803"/>
      <c r="AU145" s="803"/>
      <c r="AV145" s="803"/>
      <c r="AW145" s="803"/>
      <c r="AX145" s="803"/>
      <c r="AY145" s="803"/>
      <c r="AZ145" s="803"/>
      <c r="BA145" s="803"/>
      <c r="BB145" s="803"/>
      <c r="BC145" s="803"/>
      <c r="BD145" s="803"/>
      <c r="BE145" s="803"/>
      <c r="BF145" s="803"/>
      <c r="BG145" s="801"/>
      <c r="BH145" s="801"/>
      <c r="BI145" s="801"/>
      <c r="BJ145" s="801"/>
      <c r="BK145" s="801"/>
      <c r="BL145" s="801"/>
    </row>
    <row r="146" spans="7:64" x14ac:dyDescent="0.25">
      <c r="G146" s="801"/>
      <c r="H146" s="801"/>
      <c r="I146" s="801"/>
      <c r="J146" s="801"/>
      <c r="K146" s="801"/>
      <c r="L146" s="801"/>
      <c r="M146" s="801"/>
      <c r="N146" s="801"/>
      <c r="O146" s="801"/>
      <c r="P146" s="801"/>
      <c r="Q146" s="801"/>
      <c r="R146" s="801"/>
      <c r="S146" s="801"/>
      <c r="T146" s="801"/>
      <c r="U146" s="801"/>
      <c r="V146" s="801"/>
      <c r="W146" s="801"/>
      <c r="X146" s="801"/>
      <c r="Y146" s="801"/>
      <c r="Z146" s="801"/>
      <c r="AA146" s="801"/>
      <c r="AB146" s="801"/>
      <c r="AC146" s="801"/>
      <c r="AD146" s="801"/>
      <c r="AE146" s="801"/>
      <c r="AF146" s="801"/>
      <c r="AG146" s="801"/>
      <c r="AH146" s="801"/>
      <c r="AI146" s="801"/>
      <c r="AJ146" s="802"/>
      <c r="AK146" s="801"/>
      <c r="AL146" s="801"/>
      <c r="AM146" s="803"/>
      <c r="AN146" s="803"/>
      <c r="AO146" s="803"/>
      <c r="AP146" s="803"/>
      <c r="AQ146" s="803"/>
      <c r="AR146" s="803"/>
      <c r="AS146" s="803"/>
      <c r="AT146" s="803"/>
      <c r="AU146" s="803"/>
      <c r="AV146" s="803"/>
      <c r="AW146" s="803"/>
      <c r="AX146" s="803"/>
      <c r="AY146" s="803"/>
      <c r="AZ146" s="803"/>
      <c r="BA146" s="803"/>
      <c r="BB146" s="803"/>
      <c r="BC146" s="803"/>
      <c r="BD146" s="803"/>
      <c r="BE146" s="803"/>
      <c r="BF146" s="803"/>
      <c r="BG146" s="801"/>
      <c r="BH146" s="801"/>
      <c r="BI146" s="801"/>
      <c r="BJ146" s="801"/>
      <c r="BK146" s="801"/>
      <c r="BL146" s="801"/>
    </row>
    <row r="147" spans="7:64" x14ac:dyDescent="0.25">
      <c r="G147" s="801"/>
      <c r="H147" s="801"/>
      <c r="I147" s="801"/>
      <c r="J147" s="801"/>
      <c r="K147" s="801"/>
      <c r="L147" s="801"/>
      <c r="M147" s="801"/>
      <c r="N147" s="801"/>
      <c r="O147" s="801"/>
      <c r="P147" s="801"/>
      <c r="Q147" s="801"/>
      <c r="R147" s="801"/>
      <c r="S147" s="801"/>
      <c r="T147" s="801"/>
      <c r="U147" s="801"/>
      <c r="V147" s="801"/>
      <c r="W147" s="801"/>
      <c r="X147" s="801"/>
      <c r="Y147" s="801"/>
      <c r="Z147" s="801"/>
      <c r="AA147" s="801"/>
      <c r="AB147" s="801"/>
      <c r="AC147" s="801"/>
      <c r="AD147" s="801"/>
      <c r="AE147" s="801"/>
      <c r="AF147" s="801"/>
      <c r="AG147" s="801"/>
      <c r="AH147" s="801"/>
      <c r="AI147" s="801"/>
      <c r="AJ147" s="802"/>
      <c r="AK147" s="801"/>
      <c r="AL147" s="801"/>
      <c r="AM147" s="803"/>
      <c r="AN147" s="803"/>
      <c r="AO147" s="803"/>
      <c r="AP147" s="803"/>
      <c r="AQ147" s="803"/>
      <c r="AR147" s="803"/>
      <c r="AS147" s="803"/>
      <c r="AT147" s="803"/>
      <c r="AU147" s="803"/>
      <c r="AV147" s="803"/>
      <c r="AW147" s="803"/>
      <c r="AX147" s="803"/>
      <c r="AY147" s="803"/>
      <c r="AZ147" s="803"/>
      <c r="BA147" s="803"/>
      <c r="BB147" s="803"/>
      <c r="BC147" s="803"/>
      <c r="BD147" s="803"/>
      <c r="BE147" s="803"/>
      <c r="BF147" s="803"/>
      <c r="BG147" s="801"/>
      <c r="BH147" s="801"/>
      <c r="BI147" s="801"/>
      <c r="BJ147" s="801"/>
      <c r="BK147" s="801"/>
      <c r="BL147" s="801"/>
    </row>
    <row r="148" spans="7:64" x14ac:dyDescent="0.25">
      <c r="G148" s="801"/>
      <c r="H148" s="801"/>
      <c r="I148" s="801"/>
      <c r="J148" s="801"/>
      <c r="K148" s="801"/>
      <c r="L148" s="801"/>
      <c r="M148" s="801"/>
      <c r="N148" s="801"/>
      <c r="O148" s="801"/>
      <c r="P148" s="801"/>
      <c r="Q148" s="801"/>
      <c r="R148" s="801"/>
      <c r="S148" s="801"/>
      <c r="T148" s="801"/>
      <c r="U148" s="801"/>
      <c r="V148" s="801"/>
      <c r="W148" s="801"/>
      <c r="X148" s="801"/>
      <c r="Y148" s="801"/>
      <c r="Z148" s="801"/>
      <c r="AA148" s="801"/>
      <c r="AB148" s="801"/>
      <c r="AC148" s="801"/>
      <c r="AD148" s="801"/>
      <c r="AE148" s="801"/>
      <c r="AF148" s="801"/>
      <c r="AG148" s="801"/>
      <c r="AH148" s="801"/>
      <c r="AI148" s="801"/>
      <c r="AJ148" s="802"/>
      <c r="AK148" s="801"/>
      <c r="AL148" s="801"/>
      <c r="AM148" s="803"/>
      <c r="AN148" s="803"/>
      <c r="AO148" s="803"/>
      <c r="AP148" s="803"/>
      <c r="AQ148" s="803"/>
      <c r="AR148" s="803"/>
      <c r="AS148" s="803"/>
      <c r="AT148" s="803"/>
      <c r="AU148" s="803"/>
      <c r="AV148" s="803"/>
      <c r="AW148" s="803"/>
      <c r="AX148" s="803"/>
      <c r="AY148" s="803"/>
      <c r="AZ148" s="803"/>
      <c r="BA148" s="803"/>
      <c r="BB148" s="803"/>
      <c r="BC148" s="803"/>
      <c r="BD148" s="803"/>
      <c r="BE148" s="803"/>
      <c r="BF148" s="803"/>
      <c r="BG148" s="801"/>
      <c r="BH148" s="801"/>
      <c r="BI148" s="801"/>
      <c r="BJ148" s="801"/>
      <c r="BK148" s="801"/>
      <c r="BL148" s="801"/>
    </row>
    <row r="149" spans="7:64" x14ac:dyDescent="0.25">
      <c r="G149" s="801"/>
      <c r="H149" s="801"/>
      <c r="I149" s="801"/>
      <c r="J149" s="801"/>
      <c r="K149" s="801"/>
      <c r="L149" s="801"/>
      <c r="M149" s="801"/>
      <c r="N149" s="801"/>
      <c r="O149" s="801"/>
      <c r="P149" s="801"/>
      <c r="Q149" s="801"/>
      <c r="R149" s="801"/>
      <c r="S149" s="801"/>
      <c r="T149" s="801"/>
      <c r="U149" s="801"/>
      <c r="V149" s="801"/>
      <c r="W149" s="801"/>
      <c r="X149" s="801"/>
      <c r="Y149" s="801"/>
      <c r="Z149" s="801"/>
      <c r="AA149" s="801"/>
      <c r="AB149" s="801"/>
      <c r="AC149" s="801"/>
      <c r="AD149" s="801"/>
      <c r="AE149" s="801"/>
      <c r="AF149" s="801"/>
      <c r="AG149" s="801"/>
      <c r="AH149" s="801"/>
      <c r="AI149" s="801"/>
      <c r="AJ149" s="802"/>
      <c r="AK149" s="801"/>
      <c r="AL149" s="801"/>
      <c r="AM149" s="803"/>
      <c r="AN149" s="803"/>
      <c r="AO149" s="803"/>
      <c r="AP149" s="803"/>
      <c r="AQ149" s="803"/>
      <c r="AR149" s="803"/>
      <c r="AS149" s="803"/>
      <c r="AT149" s="803"/>
      <c r="AU149" s="803"/>
      <c r="AV149" s="803"/>
      <c r="AW149" s="803"/>
      <c r="AX149" s="803"/>
      <c r="AY149" s="803"/>
      <c r="AZ149" s="803"/>
      <c r="BA149" s="803"/>
      <c r="BB149" s="803"/>
      <c r="BC149" s="803"/>
      <c r="BD149" s="803"/>
      <c r="BE149" s="803"/>
      <c r="BF149" s="803"/>
      <c r="BG149" s="801"/>
      <c r="BH149" s="801"/>
      <c r="BI149" s="801"/>
      <c r="BJ149" s="801"/>
      <c r="BK149" s="801"/>
      <c r="BL149" s="801"/>
    </row>
    <row r="150" spans="7:64" x14ac:dyDescent="0.25">
      <c r="G150" s="801"/>
      <c r="H150" s="801"/>
      <c r="I150" s="801"/>
      <c r="J150" s="801"/>
      <c r="K150" s="801"/>
      <c r="L150" s="801"/>
      <c r="M150" s="801"/>
      <c r="N150" s="801"/>
      <c r="O150" s="801"/>
      <c r="P150" s="801"/>
      <c r="Q150" s="801"/>
      <c r="R150" s="801"/>
      <c r="S150" s="801"/>
      <c r="T150" s="801"/>
      <c r="U150" s="801"/>
      <c r="V150" s="801"/>
      <c r="W150" s="801"/>
      <c r="X150" s="801"/>
      <c r="Y150" s="801"/>
      <c r="Z150" s="801"/>
      <c r="AA150" s="801"/>
      <c r="AB150" s="801"/>
      <c r="AC150" s="801"/>
      <c r="AD150" s="801"/>
      <c r="AE150" s="801"/>
      <c r="AF150" s="801"/>
      <c r="AG150" s="801"/>
      <c r="AH150" s="801"/>
      <c r="AI150" s="801"/>
      <c r="AJ150" s="802"/>
      <c r="AK150" s="801"/>
      <c r="AL150" s="801"/>
      <c r="AM150" s="803"/>
      <c r="AN150" s="803"/>
      <c r="AO150" s="803"/>
      <c r="AP150" s="803"/>
      <c r="AQ150" s="803"/>
      <c r="AR150" s="803"/>
      <c r="AS150" s="803"/>
      <c r="AT150" s="803"/>
      <c r="AU150" s="803"/>
      <c r="AV150" s="803"/>
      <c r="AW150" s="803"/>
      <c r="AX150" s="803"/>
      <c r="AY150" s="803"/>
      <c r="AZ150" s="803"/>
      <c r="BA150" s="803"/>
      <c r="BB150" s="803"/>
      <c r="BC150" s="803"/>
      <c r="BD150" s="803"/>
      <c r="BE150" s="803"/>
      <c r="BF150" s="803"/>
      <c r="BG150" s="801"/>
      <c r="BH150" s="801"/>
      <c r="BI150" s="801"/>
      <c r="BJ150" s="801"/>
      <c r="BK150" s="801"/>
      <c r="BL150" s="801"/>
    </row>
    <row r="151" spans="7:64" x14ac:dyDescent="0.25">
      <c r="G151" s="801"/>
      <c r="H151" s="801"/>
      <c r="I151" s="801"/>
      <c r="J151" s="801"/>
      <c r="K151" s="801"/>
      <c r="L151" s="801"/>
      <c r="M151" s="801"/>
      <c r="N151" s="801"/>
      <c r="O151" s="801"/>
      <c r="P151" s="801"/>
      <c r="Q151" s="801"/>
      <c r="R151" s="801"/>
      <c r="S151" s="801"/>
      <c r="T151" s="801"/>
      <c r="U151" s="801"/>
      <c r="V151" s="801"/>
      <c r="W151" s="801"/>
      <c r="X151" s="801"/>
      <c r="Y151" s="801"/>
      <c r="Z151" s="801"/>
      <c r="AA151" s="801"/>
      <c r="AB151" s="801"/>
      <c r="AC151" s="801"/>
      <c r="AD151" s="801"/>
      <c r="AE151" s="801"/>
      <c r="AF151" s="801"/>
      <c r="AG151" s="801"/>
      <c r="AH151" s="801"/>
      <c r="AI151" s="801"/>
      <c r="AJ151" s="802"/>
      <c r="AK151" s="801"/>
      <c r="AL151" s="801"/>
      <c r="AM151" s="803"/>
      <c r="AN151" s="803"/>
      <c r="AO151" s="803"/>
      <c r="AP151" s="803"/>
      <c r="AQ151" s="803"/>
      <c r="AR151" s="803"/>
      <c r="AS151" s="803"/>
      <c r="AT151" s="803"/>
      <c r="AU151" s="803"/>
      <c r="AV151" s="803"/>
      <c r="AW151" s="803"/>
      <c r="AX151" s="803"/>
      <c r="AY151" s="803"/>
      <c r="AZ151" s="803"/>
      <c r="BA151" s="803"/>
      <c r="BB151" s="803"/>
      <c r="BC151" s="803"/>
      <c r="BD151" s="803"/>
      <c r="BE151" s="803"/>
      <c r="BF151" s="803"/>
      <c r="BG151" s="801"/>
      <c r="BH151" s="801"/>
      <c r="BI151" s="801"/>
      <c r="BJ151" s="801"/>
      <c r="BK151" s="801"/>
      <c r="BL151" s="801"/>
    </row>
    <row r="152" spans="7:64" x14ac:dyDescent="0.25">
      <c r="G152" s="801"/>
      <c r="H152" s="801"/>
      <c r="I152" s="801"/>
      <c r="J152" s="801"/>
      <c r="K152" s="801"/>
      <c r="L152" s="801"/>
      <c r="M152" s="801"/>
      <c r="N152" s="801"/>
      <c r="O152" s="801"/>
      <c r="P152" s="801"/>
      <c r="Q152" s="801"/>
      <c r="R152" s="801"/>
      <c r="S152" s="801"/>
      <c r="T152" s="801"/>
      <c r="U152" s="801"/>
      <c r="V152" s="801"/>
      <c r="W152" s="801"/>
      <c r="X152" s="801"/>
      <c r="Y152" s="801"/>
      <c r="Z152" s="801"/>
      <c r="AA152" s="801"/>
      <c r="AB152" s="801"/>
      <c r="AC152" s="801"/>
      <c r="AD152" s="801"/>
      <c r="AE152" s="801"/>
      <c r="AF152" s="801"/>
      <c r="AG152" s="801"/>
      <c r="AH152" s="801"/>
      <c r="AI152" s="801"/>
      <c r="AJ152" s="802"/>
      <c r="AK152" s="801"/>
      <c r="AL152" s="801"/>
      <c r="AM152" s="803"/>
      <c r="AN152" s="803"/>
      <c r="AO152" s="803"/>
      <c r="AP152" s="803"/>
      <c r="AQ152" s="803"/>
      <c r="AR152" s="803"/>
      <c r="AS152" s="803"/>
      <c r="AT152" s="803"/>
      <c r="AU152" s="803"/>
      <c r="AV152" s="803"/>
      <c r="AW152" s="803"/>
      <c r="AX152" s="803"/>
      <c r="AY152" s="803"/>
      <c r="AZ152" s="803"/>
      <c r="BA152" s="803"/>
      <c r="BB152" s="803"/>
      <c r="BC152" s="803"/>
      <c r="BD152" s="803"/>
      <c r="BE152" s="803"/>
      <c r="BF152" s="803"/>
      <c r="BG152" s="801"/>
      <c r="BH152" s="801"/>
      <c r="BI152" s="801"/>
      <c r="BJ152" s="801"/>
      <c r="BK152" s="801"/>
      <c r="BL152" s="801"/>
    </row>
    <row r="153" spans="7:64" x14ac:dyDescent="0.25">
      <c r="G153" s="801"/>
      <c r="H153" s="801"/>
      <c r="I153" s="801"/>
      <c r="J153" s="801"/>
      <c r="K153" s="801"/>
      <c r="L153" s="801"/>
      <c r="M153" s="801"/>
      <c r="N153" s="801"/>
      <c r="O153" s="801"/>
      <c r="P153" s="801"/>
      <c r="Q153" s="801"/>
      <c r="R153" s="801"/>
      <c r="S153" s="801"/>
      <c r="T153" s="801"/>
      <c r="U153" s="801"/>
      <c r="V153" s="801"/>
      <c r="W153" s="801"/>
      <c r="X153" s="801"/>
      <c r="Y153" s="801"/>
      <c r="Z153" s="801"/>
      <c r="AA153" s="801"/>
      <c r="AB153" s="801"/>
      <c r="AC153" s="801"/>
      <c r="AD153" s="801"/>
      <c r="AE153" s="801"/>
      <c r="AF153" s="801"/>
      <c r="AG153" s="801"/>
      <c r="AH153" s="801"/>
      <c r="AI153" s="801"/>
      <c r="AJ153" s="802"/>
      <c r="AK153" s="801"/>
      <c r="AL153" s="801"/>
      <c r="AM153" s="803"/>
      <c r="AN153" s="803"/>
      <c r="AO153" s="803"/>
      <c r="AP153" s="803"/>
      <c r="AQ153" s="803"/>
      <c r="AR153" s="803"/>
      <c r="AS153" s="803"/>
      <c r="AT153" s="803"/>
      <c r="AU153" s="803"/>
      <c r="AV153" s="803"/>
      <c r="AW153" s="803"/>
      <c r="AX153" s="803"/>
      <c r="AY153" s="803"/>
      <c r="AZ153" s="803"/>
      <c r="BA153" s="803"/>
      <c r="BB153" s="803"/>
      <c r="BC153" s="803"/>
      <c r="BD153" s="803"/>
      <c r="BE153" s="803"/>
      <c r="BF153" s="803"/>
      <c r="BG153" s="801"/>
      <c r="BH153" s="801"/>
      <c r="BI153" s="801"/>
      <c r="BJ153" s="801"/>
      <c r="BK153" s="801"/>
      <c r="BL153" s="801"/>
    </row>
    <row r="154" spans="7:64" x14ac:dyDescent="0.25">
      <c r="G154" s="801"/>
      <c r="H154" s="801"/>
      <c r="I154" s="801"/>
      <c r="J154" s="801"/>
      <c r="K154" s="801"/>
      <c r="L154" s="801"/>
      <c r="M154" s="801"/>
      <c r="N154" s="801"/>
      <c r="O154" s="801"/>
      <c r="P154" s="801"/>
      <c r="Q154" s="801"/>
      <c r="R154" s="801"/>
      <c r="S154" s="801"/>
      <c r="T154" s="801"/>
      <c r="U154" s="801"/>
      <c r="V154" s="801"/>
      <c r="W154" s="801"/>
      <c r="X154" s="801"/>
      <c r="Y154" s="801"/>
      <c r="Z154" s="801"/>
      <c r="AA154" s="801"/>
      <c r="AB154" s="801"/>
      <c r="AC154" s="801"/>
      <c r="AD154" s="801"/>
      <c r="AE154" s="801"/>
      <c r="AF154" s="801"/>
      <c r="AG154" s="801"/>
      <c r="AH154" s="801"/>
      <c r="AI154" s="801"/>
      <c r="AJ154" s="802"/>
      <c r="AK154" s="801"/>
      <c r="AL154" s="801"/>
      <c r="AM154" s="803"/>
      <c r="AN154" s="803"/>
      <c r="AO154" s="803"/>
      <c r="AP154" s="803"/>
      <c r="AQ154" s="803"/>
      <c r="AR154" s="803"/>
      <c r="AS154" s="803"/>
      <c r="AT154" s="803"/>
      <c r="AU154" s="803"/>
      <c r="AV154" s="803"/>
      <c r="AW154" s="803"/>
      <c r="AX154" s="803"/>
      <c r="AY154" s="803"/>
      <c r="AZ154" s="803"/>
      <c r="BA154" s="803"/>
      <c r="BB154" s="803"/>
      <c r="BC154" s="803"/>
      <c r="BD154" s="803"/>
      <c r="BE154" s="803"/>
      <c r="BF154" s="803"/>
      <c r="BG154" s="801"/>
      <c r="BH154" s="801"/>
      <c r="BI154" s="801"/>
      <c r="BJ154" s="801"/>
      <c r="BK154" s="801"/>
      <c r="BL154" s="801"/>
    </row>
    <row r="155" spans="7:64" x14ac:dyDescent="0.25">
      <c r="G155" s="801"/>
      <c r="H155" s="801"/>
      <c r="I155" s="801"/>
      <c r="J155" s="801"/>
      <c r="K155" s="801"/>
      <c r="L155" s="801"/>
      <c r="M155" s="801"/>
      <c r="N155" s="801"/>
      <c r="O155" s="801"/>
      <c r="P155" s="801"/>
      <c r="Q155" s="801"/>
      <c r="R155" s="801"/>
      <c r="S155" s="801"/>
      <c r="T155" s="801"/>
      <c r="U155" s="801"/>
      <c r="V155" s="801"/>
      <c r="W155" s="801"/>
      <c r="X155" s="801"/>
      <c r="Y155" s="801"/>
      <c r="Z155" s="801"/>
      <c r="AA155" s="801"/>
      <c r="AB155" s="801"/>
      <c r="AC155" s="801"/>
      <c r="AD155" s="801"/>
      <c r="AE155" s="801"/>
      <c r="AF155" s="801"/>
      <c r="AG155" s="801"/>
      <c r="AH155" s="801"/>
      <c r="AI155" s="801"/>
      <c r="AJ155" s="802"/>
      <c r="AK155" s="801"/>
      <c r="AL155" s="801"/>
      <c r="AM155" s="803"/>
      <c r="AN155" s="803"/>
      <c r="AO155" s="803"/>
      <c r="AP155" s="803"/>
      <c r="AQ155" s="803"/>
      <c r="AR155" s="803"/>
      <c r="AS155" s="803"/>
      <c r="AT155" s="803"/>
      <c r="AU155" s="803"/>
      <c r="AV155" s="803"/>
      <c r="AW155" s="803"/>
      <c r="AX155" s="803"/>
      <c r="AY155" s="803"/>
      <c r="AZ155" s="803"/>
      <c r="BA155" s="803"/>
      <c r="BB155" s="803"/>
      <c r="BC155" s="803"/>
      <c r="BD155" s="803"/>
      <c r="BE155" s="803"/>
      <c r="BF155" s="803"/>
      <c r="BG155" s="801"/>
      <c r="BH155" s="801"/>
      <c r="BI155" s="801"/>
      <c r="BJ155" s="801"/>
      <c r="BK155" s="801"/>
      <c r="BL155" s="801"/>
    </row>
    <row r="156" spans="7:64" x14ac:dyDescent="0.25">
      <c r="G156" s="801"/>
      <c r="H156" s="801"/>
      <c r="I156" s="801"/>
      <c r="J156" s="801"/>
      <c r="K156" s="801"/>
      <c r="L156" s="801"/>
      <c r="M156" s="801"/>
      <c r="N156" s="801"/>
      <c r="O156" s="801"/>
      <c r="P156" s="801"/>
      <c r="Q156" s="801"/>
      <c r="R156" s="801"/>
      <c r="S156" s="801"/>
      <c r="T156" s="801"/>
      <c r="U156" s="801"/>
      <c r="V156" s="801"/>
      <c r="W156" s="801"/>
      <c r="X156" s="801"/>
      <c r="Y156" s="801"/>
      <c r="Z156" s="801"/>
      <c r="AA156" s="801"/>
      <c r="AB156" s="801"/>
      <c r="AC156" s="801"/>
      <c r="AD156" s="801"/>
      <c r="AE156" s="801"/>
      <c r="AF156" s="801"/>
      <c r="AG156" s="801"/>
      <c r="AH156" s="801"/>
      <c r="AI156" s="801"/>
      <c r="AJ156" s="802"/>
      <c r="AK156" s="801"/>
      <c r="AL156" s="801"/>
      <c r="AM156" s="803"/>
      <c r="AN156" s="803"/>
      <c r="AO156" s="803"/>
      <c r="AP156" s="803"/>
      <c r="AQ156" s="803"/>
      <c r="AR156" s="803"/>
      <c r="AS156" s="803"/>
      <c r="AT156" s="803"/>
      <c r="AU156" s="803"/>
      <c r="AV156" s="803"/>
      <c r="AW156" s="803"/>
      <c r="AX156" s="803"/>
      <c r="AY156" s="803"/>
      <c r="AZ156" s="803"/>
      <c r="BA156" s="803"/>
      <c r="BB156" s="803"/>
      <c r="BC156" s="803"/>
      <c r="BD156" s="803"/>
      <c r="BE156" s="803"/>
      <c r="BF156" s="803"/>
      <c r="BG156" s="801"/>
      <c r="BH156" s="801"/>
      <c r="BI156" s="801"/>
      <c r="BJ156" s="801"/>
      <c r="BK156" s="801"/>
      <c r="BL156" s="801"/>
    </row>
    <row r="157" spans="7:64" x14ac:dyDescent="0.25">
      <c r="G157" s="801"/>
      <c r="H157" s="801"/>
      <c r="I157" s="801"/>
      <c r="J157" s="801"/>
      <c r="K157" s="801"/>
      <c r="L157" s="801"/>
      <c r="M157" s="801"/>
      <c r="N157" s="801"/>
      <c r="O157" s="801"/>
      <c r="P157" s="801"/>
      <c r="Q157" s="801"/>
      <c r="R157" s="801"/>
      <c r="S157" s="801"/>
      <c r="T157" s="801"/>
      <c r="U157" s="801"/>
      <c r="V157" s="801"/>
      <c r="W157" s="801"/>
      <c r="X157" s="801"/>
      <c r="Y157" s="801"/>
      <c r="Z157" s="801"/>
      <c r="AA157" s="801"/>
      <c r="AB157" s="801"/>
      <c r="AC157" s="801"/>
      <c r="AD157" s="801"/>
      <c r="AE157" s="801"/>
      <c r="AF157" s="801"/>
      <c r="AG157" s="801"/>
      <c r="AH157" s="801"/>
      <c r="AI157" s="801"/>
      <c r="AJ157" s="802"/>
      <c r="AK157" s="801"/>
      <c r="AL157" s="801"/>
      <c r="AM157" s="803"/>
      <c r="AN157" s="803"/>
      <c r="AO157" s="803"/>
      <c r="AP157" s="803"/>
      <c r="AQ157" s="803"/>
      <c r="AR157" s="803"/>
      <c r="AS157" s="803"/>
      <c r="AT157" s="803"/>
      <c r="AU157" s="803"/>
      <c r="AV157" s="803"/>
      <c r="AW157" s="803"/>
      <c r="AX157" s="803"/>
      <c r="AY157" s="803"/>
      <c r="AZ157" s="803"/>
      <c r="BA157" s="803"/>
      <c r="BB157" s="803"/>
      <c r="BC157" s="803"/>
      <c r="BD157" s="803"/>
      <c r="BE157" s="803"/>
      <c r="BF157" s="803"/>
      <c r="BG157" s="801"/>
      <c r="BH157" s="801"/>
      <c r="BI157" s="801"/>
      <c r="BJ157" s="801"/>
      <c r="BK157" s="801"/>
      <c r="BL157" s="801"/>
    </row>
    <row r="158" spans="7:64" x14ac:dyDescent="0.25">
      <c r="G158" s="801"/>
      <c r="H158" s="801"/>
      <c r="I158" s="801"/>
      <c r="J158" s="801"/>
      <c r="K158" s="801"/>
      <c r="L158" s="801"/>
      <c r="M158" s="801"/>
      <c r="N158" s="801"/>
      <c r="O158" s="801"/>
      <c r="P158" s="801"/>
      <c r="Q158" s="801"/>
      <c r="R158" s="801"/>
      <c r="S158" s="801"/>
      <c r="T158" s="801"/>
      <c r="U158" s="801"/>
      <c r="V158" s="801"/>
      <c r="W158" s="801"/>
      <c r="X158" s="801"/>
      <c r="Y158" s="801"/>
      <c r="Z158" s="801"/>
      <c r="AA158" s="801"/>
      <c r="AB158" s="801"/>
      <c r="AC158" s="801"/>
      <c r="AD158" s="801"/>
      <c r="AE158" s="801"/>
      <c r="AF158" s="801"/>
      <c r="AG158" s="801"/>
      <c r="AH158" s="801"/>
      <c r="AI158" s="801"/>
      <c r="AJ158" s="802"/>
      <c r="AK158" s="801"/>
      <c r="AL158" s="801"/>
      <c r="AM158" s="803"/>
      <c r="AN158" s="803"/>
      <c r="AO158" s="803"/>
      <c r="AP158" s="803"/>
      <c r="AQ158" s="803"/>
      <c r="AR158" s="803"/>
      <c r="AS158" s="803"/>
      <c r="AT158" s="803"/>
      <c r="AU158" s="803"/>
      <c r="AV158" s="803"/>
      <c r="AW158" s="803"/>
      <c r="AX158" s="803"/>
      <c r="AY158" s="803"/>
      <c r="AZ158" s="803"/>
      <c r="BA158" s="803"/>
      <c r="BB158" s="803"/>
      <c r="BC158" s="803"/>
      <c r="BD158" s="803"/>
      <c r="BE158" s="803"/>
      <c r="BF158" s="803"/>
      <c r="BG158" s="801"/>
      <c r="BH158" s="801"/>
      <c r="BI158" s="801"/>
      <c r="BJ158" s="801"/>
      <c r="BK158" s="801"/>
      <c r="BL158" s="801"/>
    </row>
    <row r="159" spans="7:64" x14ac:dyDescent="0.25">
      <c r="G159" s="801"/>
      <c r="H159" s="801"/>
      <c r="I159" s="801"/>
      <c r="J159" s="801"/>
      <c r="K159" s="801"/>
      <c r="L159" s="801"/>
      <c r="M159" s="801"/>
      <c r="N159" s="801"/>
      <c r="O159" s="801"/>
      <c r="P159" s="801"/>
      <c r="Q159" s="801"/>
      <c r="R159" s="801"/>
      <c r="S159" s="801"/>
      <c r="T159" s="801"/>
      <c r="U159" s="801"/>
      <c r="V159" s="801"/>
      <c r="W159" s="801"/>
      <c r="X159" s="801"/>
      <c r="Y159" s="801"/>
      <c r="Z159" s="801"/>
      <c r="AA159" s="801"/>
      <c r="AB159" s="801"/>
      <c r="AC159" s="801"/>
      <c r="AD159" s="801"/>
      <c r="AE159" s="801"/>
      <c r="AF159" s="801"/>
      <c r="AG159" s="801"/>
      <c r="AH159" s="801"/>
      <c r="AI159" s="801"/>
      <c r="AJ159" s="802"/>
      <c r="AK159" s="801"/>
      <c r="AL159" s="801"/>
      <c r="AM159" s="803"/>
      <c r="AN159" s="803"/>
      <c r="AO159" s="803"/>
      <c r="AP159" s="803"/>
      <c r="AQ159" s="803"/>
      <c r="AR159" s="803"/>
      <c r="AS159" s="803"/>
      <c r="AT159" s="803"/>
      <c r="AU159" s="803"/>
      <c r="AV159" s="803"/>
      <c r="AW159" s="803"/>
      <c r="AX159" s="803"/>
      <c r="AY159" s="803"/>
      <c r="AZ159" s="803"/>
      <c r="BA159" s="803"/>
      <c r="BB159" s="803"/>
      <c r="BC159" s="803"/>
      <c r="BD159" s="803"/>
      <c r="BE159" s="803"/>
      <c r="BF159" s="803"/>
      <c r="BG159" s="801"/>
      <c r="BH159" s="801"/>
      <c r="BI159" s="801"/>
      <c r="BJ159" s="801"/>
      <c r="BK159" s="801"/>
      <c r="BL159" s="801"/>
    </row>
    <row r="160" spans="7:64" x14ac:dyDescent="0.25">
      <c r="G160" s="801"/>
      <c r="H160" s="801"/>
      <c r="I160" s="801"/>
      <c r="J160" s="801"/>
      <c r="K160" s="801"/>
      <c r="L160" s="801"/>
      <c r="M160" s="801"/>
      <c r="N160" s="801"/>
      <c r="O160" s="801"/>
      <c r="P160" s="801"/>
      <c r="Q160" s="801"/>
      <c r="R160" s="801"/>
      <c r="S160" s="801"/>
      <c r="T160" s="801"/>
      <c r="U160" s="801"/>
      <c r="V160" s="801"/>
      <c r="W160" s="801"/>
      <c r="X160" s="801"/>
      <c r="Y160" s="801"/>
      <c r="Z160" s="801"/>
      <c r="AA160" s="801"/>
      <c r="AB160" s="801"/>
      <c r="AC160" s="801"/>
      <c r="AD160" s="801"/>
      <c r="AE160" s="801"/>
      <c r="AF160" s="801"/>
      <c r="AG160" s="801"/>
      <c r="AH160" s="801"/>
      <c r="AI160" s="801"/>
      <c r="AJ160" s="802"/>
      <c r="AK160" s="801"/>
      <c r="AL160" s="801"/>
      <c r="AM160" s="803"/>
      <c r="AN160" s="803"/>
      <c r="AO160" s="803"/>
      <c r="AP160" s="803"/>
      <c r="AQ160" s="803"/>
      <c r="AR160" s="803"/>
      <c r="AS160" s="803"/>
      <c r="AT160" s="803"/>
      <c r="AU160" s="803"/>
      <c r="AV160" s="803"/>
      <c r="AW160" s="803"/>
      <c r="AX160" s="803"/>
      <c r="AY160" s="803"/>
      <c r="AZ160" s="803"/>
      <c r="BA160" s="803"/>
      <c r="BB160" s="803"/>
      <c r="BC160" s="803"/>
      <c r="BD160" s="803"/>
      <c r="BE160" s="803"/>
      <c r="BF160" s="803"/>
      <c r="BG160" s="801"/>
      <c r="BH160" s="801"/>
      <c r="BI160" s="801"/>
      <c r="BJ160" s="801"/>
      <c r="BK160" s="801"/>
      <c r="BL160" s="801"/>
    </row>
    <row r="161" spans="7:64" x14ac:dyDescent="0.25">
      <c r="G161" s="801"/>
      <c r="H161" s="801"/>
      <c r="I161" s="801"/>
      <c r="J161" s="801"/>
      <c r="K161" s="801"/>
      <c r="L161" s="801"/>
      <c r="M161" s="801"/>
      <c r="N161" s="801"/>
      <c r="O161" s="801"/>
      <c r="P161" s="801"/>
      <c r="Q161" s="801"/>
      <c r="R161" s="801"/>
      <c r="S161" s="801"/>
      <c r="T161" s="801"/>
      <c r="U161" s="801"/>
      <c r="V161" s="801"/>
      <c r="W161" s="801"/>
      <c r="X161" s="801"/>
      <c r="Y161" s="801"/>
      <c r="Z161" s="801"/>
      <c r="AA161" s="801"/>
      <c r="AB161" s="801"/>
      <c r="AC161" s="801"/>
      <c r="AD161" s="801"/>
      <c r="AE161" s="801"/>
      <c r="AF161" s="801"/>
      <c r="AG161" s="801"/>
      <c r="AH161" s="801"/>
      <c r="AI161" s="801"/>
      <c r="AJ161" s="802"/>
      <c r="AK161" s="801"/>
      <c r="AL161" s="801"/>
      <c r="AM161" s="803"/>
      <c r="AN161" s="803"/>
      <c r="AO161" s="803"/>
      <c r="AP161" s="803"/>
      <c r="AQ161" s="803"/>
      <c r="AR161" s="803"/>
      <c r="AS161" s="803"/>
      <c r="AT161" s="803"/>
      <c r="AU161" s="803"/>
      <c r="AV161" s="803"/>
      <c r="AW161" s="803"/>
      <c r="AX161" s="803"/>
      <c r="AY161" s="803"/>
      <c r="AZ161" s="803"/>
      <c r="BA161" s="803"/>
      <c r="BB161" s="803"/>
      <c r="BC161" s="803"/>
      <c r="BD161" s="803"/>
      <c r="BE161" s="803"/>
      <c r="BF161" s="803"/>
      <c r="BG161" s="801"/>
      <c r="BH161" s="801"/>
      <c r="BI161" s="801"/>
      <c r="BJ161" s="801"/>
      <c r="BK161" s="801"/>
      <c r="BL161" s="801"/>
    </row>
    <row r="162" spans="7:64" x14ac:dyDescent="0.25">
      <c r="G162" s="801"/>
      <c r="H162" s="801"/>
      <c r="I162" s="801"/>
      <c r="J162" s="801"/>
      <c r="K162" s="801"/>
      <c r="L162" s="801"/>
      <c r="M162" s="801"/>
      <c r="N162" s="801"/>
      <c r="O162" s="801"/>
      <c r="P162" s="801"/>
      <c r="Q162" s="801"/>
      <c r="R162" s="801"/>
      <c r="S162" s="801"/>
      <c r="T162" s="801"/>
      <c r="U162" s="801"/>
      <c r="V162" s="801"/>
      <c r="W162" s="801"/>
      <c r="X162" s="801"/>
      <c r="Y162" s="801"/>
      <c r="Z162" s="801"/>
      <c r="AA162" s="801"/>
      <c r="AB162" s="801"/>
      <c r="AC162" s="801"/>
      <c r="AD162" s="801"/>
      <c r="AE162" s="801"/>
      <c r="AF162" s="801"/>
      <c r="AG162" s="801"/>
      <c r="AH162" s="801"/>
      <c r="AI162" s="801"/>
      <c r="AJ162" s="802"/>
      <c r="AK162" s="801"/>
      <c r="AL162" s="801"/>
      <c r="AM162" s="803"/>
      <c r="AN162" s="803"/>
      <c r="AO162" s="803"/>
      <c r="AP162" s="803"/>
      <c r="AQ162" s="803"/>
      <c r="AR162" s="803"/>
      <c r="AS162" s="803"/>
      <c r="AT162" s="803"/>
      <c r="AU162" s="803"/>
      <c r="AV162" s="803"/>
      <c r="AW162" s="803"/>
      <c r="AX162" s="803"/>
      <c r="AY162" s="803"/>
      <c r="AZ162" s="803"/>
      <c r="BA162" s="803"/>
      <c r="BB162" s="803"/>
      <c r="BC162" s="803"/>
      <c r="BD162" s="803"/>
      <c r="BE162" s="803"/>
      <c r="BF162" s="803"/>
      <c r="BG162" s="801"/>
      <c r="BH162" s="801"/>
      <c r="BI162" s="801"/>
      <c r="BJ162" s="801"/>
      <c r="BK162" s="801"/>
      <c r="BL162" s="801"/>
    </row>
    <row r="163" spans="7:64" x14ac:dyDescent="0.25">
      <c r="G163" s="801"/>
      <c r="H163" s="801"/>
      <c r="I163" s="801"/>
      <c r="J163" s="801"/>
      <c r="K163" s="801"/>
      <c r="L163" s="801"/>
      <c r="M163" s="801"/>
      <c r="N163" s="801"/>
      <c r="O163" s="801"/>
      <c r="P163" s="801"/>
      <c r="Q163" s="801"/>
      <c r="R163" s="801"/>
      <c r="S163" s="801"/>
      <c r="T163" s="801"/>
      <c r="U163" s="801"/>
      <c r="V163" s="801"/>
      <c r="W163" s="801"/>
      <c r="X163" s="801"/>
      <c r="Y163" s="801"/>
      <c r="Z163" s="801"/>
      <c r="AA163" s="801"/>
      <c r="AB163" s="801"/>
      <c r="AC163" s="801"/>
      <c r="AD163" s="801"/>
      <c r="AE163" s="801"/>
      <c r="AF163" s="801"/>
      <c r="AG163" s="801"/>
      <c r="AH163" s="801"/>
      <c r="AI163" s="801"/>
      <c r="AJ163" s="802"/>
      <c r="AK163" s="801"/>
      <c r="AL163" s="801"/>
      <c r="AM163" s="803"/>
      <c r="AN163" s="803"/>
      <c r="AO163" s="803"/>
      <c r="AP163" s="803"/>
      <c r="AQ163" s="803"/>
      <c r="AR163" s="803"/>
      <c r="AS163" s="803"/>
      <c r="AT163" s="803"/>
      <c r="AU163" s="803"/>
      <c r="AV163" s="803"/>
      <c r="AW163" s="803"/>
      <c r="AX163" s="803"/>
      <c r="AY163" s="803"/>
      <c r="AZ163" s="803"/>
      <c r="BA163" s="803"/>
      <c r="BB163" s="803"/>
      <c r="BC163" s="803"/>
      <c r="BD163" s="803"/>
      <c r="BE163" s="803"/>
      <c r="BF163" s="803"/>
      <c r="BG163" s="801"/>
      <c r="BH163" s="801"/>
      <c r="BI163" s="801"/>
      <c r="BJ163" s="801"/>
      <c r="BK163" s="801"/>
      <c r="BL163" s="801"/>
    </row>
    <row r="164" spans="7:64" x14ac:dyDescent="0.25">
      <c r="G164" s="801"/>
      <c r="H164" s="801"/>
      <c r="I164" s="801"/>
      <c r="J164" s="801"/>
      <c r="K164" s="801"/>
      <c r="L164" s="801"/>
      <c r="M164" s="801"/>
      <c r="N164" s="801"/>
      <c r="O164" s="801"/>
      <c r="P164" s="801"/>
      <c r="Q164" s="801"/>
      <c r="R164" s="801"/>
      <c r="S164" s="801"/>
      <c r="T164" s="801"/>
      <c r="U164" s="801"/>
      <c r="V164" s="801"/>
      <c r="W164" s="801"/>
      <c r="X164" s="801"/>
      <c r="Y164" s="801"/>
      <c r="Z164" s="801"/>
      <c r="AA164" s="801"/>
      <c r="AB164" s="801"/>
      <c r="AC164" s="801"/>
      <c r="AD164" s="801"/>
      <c r="AE164" s="801"/>
      <c r="AF164" s="801"/>
      <c r="AG164" s="801"/>
      <c r="AH164" s="801"/>
      <c r="AI164" s="801"/>
      <c r="AJ164" s="802"/>
      <c r="AK164" s="801"/>
      <c r="AL164" s="801"/>
      <c r="AM164" s="803"/>
      <c r="AN164" s="803"/>
      <c r="AO164" s="803"/>
      <c r="AP164" s="803"/>
      <c r="AQ164" s="803"/>
      <c r="AR164" s="803"/>
      <c r="AS164" s="803"/>
      <c r="AT164" s="803"/>
      <c r="AU164" s="803"/>
      <c r="AV164" s="803"/>
      <c r="AW164" s="803"/>
      <c r="AX164" s="803"/>
      <c r="AY164" s="803"/>
      <c r="AZ164" s="803"/>
      <c r="BA164" s="803"/>
      <c r="BB164" s="803"/>
      <c r="BC164" s="803"/>
      <c r="BD164" s="803"/>
      <c r="BE164" s="803"/>
      <c r="BF164" s="803"/>
      <c r="BG164" s="801"/>
      <c r="BH164" s="801"/>
      <c r="BI164" s="801"/>
      <c r="BJ164" s="801"/>
      <c r="BK164" s="801"/>
      <c r="BL164" s="801"/>
    </row>
    <row r="165" spans="7:64" x14ac:dyDescent="0.25">
      <c r="G165" s="801"/>
      <c r="H165" s="801"/>
      <c r="I165" s="801"/>
      <c r="J165" s="801"/>
      <c r="K165" s="801"/>
      <c r="L165" s="801"/>
      <c r="M165" s="801"/>
      <c r="N165" s="801"/>
      <c r="O165" s="801"/>
      <c r="P165" s="801"/>
      <c r="Q165" s="801"/>
      <c r="R165" s="801"/>
      <c r="S165" s="801"/>
      <c r="T165" s="801"/>
      <c r="U165" s="801"/>
      <c r="V165" s="801"/>
      <c r="W165" s="801"/>
      <c r="X165" s="801"/>
      <c r="Y165" s="801"/>
      <c r="Z165" s="801"/>
      <c r="AA165" s="801"/>
      <c r="AB165" s="801"/>
      <c r="AC165" s="801"/>
      <c r="AD165" s="801"/>
      <c r="AE165" s="801"/>
      <c r="AF165" s="801"/>
      <c r="AG165" s="801"/>
      <c r="AH165" s="801"/>
      <c r="AI165" s="801"/>
      <c r="AJ165" s="802"/>
      <c r="AK165" s="801"/>
      <c r="AL165" s="801"/>
      <c r="AM165" s="803"/>
      <c r="AN165" s="803"/>
      <c r="AO165" s="803"/>
      <c r="AP165" s="803"/>
      <c r="AQ165" s="803"/>
      <c r="AR165" s="803"/>
      <c r="AS165" s="803"/>
      <c r="AT165" s="803"/>
      <c r="AU165" s="803"/>
      <c r="AV165" s="803"/>
      <c r="AW165" s="803"/>
      <c r="AX165" s="803"/>
      <c r="AY165" s="803"/>
      <c r="AZ165" s="803"/>
      <c r="BA165" s="803"/>
      <c r="BB165" s="803"/>
      <c r="BC165" s="803"/>
      <c r="BD165" s="803"/>
      <c r="BE165" s="803"/>
      <c r="BF165" s="803"/>
      <c r="BG165" s="801"/>
      <c r="BH165" s="801"/>
      <c r="BI165" s="801"/>
      <c r="BJ165" s="801"/>
      <c r="BK165" s="801"/>
      <c r="BL165" s="801"/>
    </row>
    <row r="166" spans="7:64" x14ac:dyDescent="0.25">
      <c r="G166" s="801"/>
      <c r="H166" s="801"/>
      <c r="I166" s="801"/>
      <c r="J166" s="801"/>
      <c r="K166" s="801"/>
      <c r="L166" s="801"/>
      <c r="M166" s="801"/>
      <c r="N166" s="801"/>
      <c r="O166" s="801"/>
      <c r="P166" s="801"/>
      <c r="Q166" s="801"/>
      <c r="R166" s="801"/>
      <c r="S166" s="801"/>
      <c r="T166" s="801"/>
      <c r="U166" s="801"/>
      <c r="V166" s="801"/>
      <c r="W166" s="801"/>
      <c r="X166" s="801"/>
      <c r="Y166" s="801"/>
      <c r="Z166" s="801"/>
      <c r="AA166" s="801"/>
      <c r="AB166" s="801"/>
      <c r="AC166" s="801"/>
      <c r="AD166" s="801"/>
      <c r="AE166" s="801"/>
      <c r="AF166" s="801"/>
      <c r="AG166" s="801"/>
      <c r="AH166" s="801"/>
      <c r="AI166" s="801"/>
      <c r="AJ166" s="802"/>
      <c r="AK166" s="801"/>
      <c r="AL166" s="801"/>
      <c r="AM166" s="803"/>
      <c r="AN166" s="803"/>
      <c r="AO166" s="803"/>
      <c r="AP166" s="803"/>
      <c r="AQ166" s="803"/>
      <c r="AR166" s="803"/>
      <c r="AS166" s="803"/>
      <c r="AT166" s="803"/>
      <c r="AU166" s="803"/>
      <c r="AV166" s="803"/>
      <c r="AW166" s="803"/>
      <c r="AX166" s="803"/>
      <c r="AY166" s="803"/>
      <c r="AZ166" s="803"/>
      <c r="BA166" s="803"/>
      <c r="BB166" s="803"/>
      <c r="BC166" s="803"/>
      <c r="BD166" s="803"/>
      <c r="BE166" s="803"/>
      <c r="BF166" s="803"/>
      <c r="BG166" s="801"/>
      <c r="BH166" s="801"/>
      <c r="BI166" s="801"/>
      <c r="BJ166" s="801"/>
      <c r="BK166" s="801"/>
      <c r="BL166" s="801"/>
    </row>
    <row r="167" spans="7:64" x14ac:dyDescent="0.25">
      <c r="G167" s="801"/>
      <c r="H167" s="801"/>
      <c r="I167" s="801"/>
      <c r="J167" s="801"/>
      <c r="K167" s="801"/>
      <c r="L167" s="801"/>
      <c r="M167" s="801"/>
      <c r="N167" s="801"/>
      <c r="O167" s="801"/>
      <c r="P167" s="801"/>
      <c r="Q167" s="801"/>
      <c r="R167" s="801"/>
      <c r="S167" s="801"/>
      <c r="T167" s="801"/>
      <c r="U167" s="801"/>
      <c r="V167" s="801"/>
      <c r="W167" s="801"/>
      <c r="X167" s="801"/>
      <c r="Y167" s="801"/>
      <c r="Z167" s="801"/>
      <c r="AA167" s="801"/>
      <c r="AB167" s="801"/>
      <c r="AC167" s="801"/>
      <c r="AD167" s="801"/>
      <c r="AE167" s="801"/>
      <c r="AF167" s="801"/>
      <c r="AG167" s="801"/>
      <c r="AH167" s="801"/>
      <c r="AI167" s="801"/>
      <c r="AJ167" s="802"/>
      <c r="AK167" s="801"/>
      <c r="AL167" s="801"/>
      <c r="AM167" s="803"/>
      <c r="AN167" s="803"/>
      <c r="AO167" s="803"/>
      <c r="AP167" s="803"/>
      <c r="AQ167" s="803"/>
      <c r="AR167" s="803"/>
      <c r="AS167" s="803"/>
      <c r="AT167" s="803"/>
      <c r="AU167" s="803"/>
      <c r="AV167" s="803"/>
      <c r="AW167" s="803"/>
      <c r="AX167" s="803"/>
      <c r="AY167" s="803"/>
      <c r="AZ167" s="803"/>
      <c r="BA167" s="803"/>
      <c r="BB167" s="803"/>
      <c r="BC167" s="803"/>
      <c r="BD167" s="803"/>
      <c r="BE167" s="803"/>
      <c r="BF167" s="803"/>
      <c r="BG167" s="801"/>
      <c r="BH167" s="801"/>
      <c r="BI167" s="801"/>
      <c r="BJ167" s="801"/>
      <c r="BK167" s="801"/>
      <c r="BL167" s="801"/>
    </row>
    <row r="168" spans="7:64" x14ac:dyDescent="0.25">
      <c r="G168" s="801"/>
      <c r="H168" s="801"/>
      <c r="I168" s="801"/>
      <c r="J168" s="801"/>
      <c r="K168" s="801"/>
      <c r="L168" s="801"/>
      <c r="M168" s="801"/>
      <c r="N168" s="801"/>
      <c r="O168" s="801"/>
      <c r="P168" s="801"/>
      <c r="Q168" s="801"/>
      <c r="R168" s="801"/>
      <c r="S168" s="801"/>
      <c r="T168" s="801"/>
      <c r="U168" s="801"/>
      <c r="V168" s="801"/>
      <c r="W168" s="801"/>
      <c r="X168" s="801"/>
      <c r="Y168" s="801"/>
      <c r="Z168" s="801"/>
      <c r="AA168" s="801"/>
      <c r="AB168" s="801"/>
      <c r="AC168" s="801"/>
      <c r="AD168" s="801"/>
      <c r="AE168" s="801"/>
      <c r="AF168" s="801"/>
      <c r="AG168" s="801"/>
      <c r="AH168" s="801"/>
      <c r="AI168" s="801"/>
      <c r="AJ168" s="802"/>
      <c r="AK168" s="801"/>
      <c r="AL168" s="801"/>
      <c r="AM168" s="803"/>
      <c r="AN168" s="803"/>
      <c r="AO168" s="803"/>
      <c r="AP168" s="803"/>
      <c r="AQ168" s="803"/>
      <c r="AR168" s="803"/>
      <c r="AS168" s="803"/>
      <c r="AT168" s="803"/>
      <c r="AU168" s="803"/>
      <c r="AV168" s="803"/>
      <c r="AW168" s="803"/>
      <c r="AX168" s="803"/>
      <c r="AY168" s="803"/>
      <c r="AZ168" s="803"/>
      <c r="BA168" s="803"/>
      <c r="BB168" s="803"/>
      <c r="BC168" s="803"/>
      <c r="BD168" s="803"/>
      <c r="BE168" s="803"/>
      <c r="BF168" s="803"/>
      <c r="BG168" s="801"/>
      <c r="BH168" s="801"/>
      <c r="BI168" s="801"/>
      <c r="BJ168" s="801"/>
      <c r="BK168" s="801"/>
      <c r="BL168" s="801"/>
    </row>
    <row r="169" spans="7:64" x14ac:dyDescent="0.25">
      <c r="G169" s="801"/>
      <c r="H169" s="801"/>
      <c r="I169" s="801"/>
      <c r="J169" s="801"/>
      <c r="K169" s="801"/>
      <c r="L169" s="801"/>
      <c r="M169" s="801"/>
      <c r="N169" s="801"/>
      <c r="O169" s="801"/>
      <c r="P169" s="801"/>
      <c r="Q169" s="801"/>
      <c r="R169" s="801"/>
      <c r="S169" s="801"/>
      <c r="T169" s="801"/>
      <c r="U169" s="801"/>
      <c r="V169" s="801"/>
      <c r="W169" s="801"/>
      <c r="X169" s="801"/>
      <c r="Y169" s="801"/>
      <c r="Z169" s="801"/>
      <c r="AA169" s="801"/>
      <c r="AB169" s="801"/>
      <c r="AC169" s="801"/>
      <c r="AD169" s="801"/>
      <c r="AE169" s="801"/>
      <c r="AF169" s="801"/>
      <c r="AG169" s="801"/>
      <c r="AH169" s="801"/>
      <c r="AI169" s="801"/>
      <c r="AJ169" s="802"/>
      <c r="AK169" s="801"/>
      <c r="AL169" s="801"/>
      <c r="AM169" s="803"/>
      <c r="AN169" s="803"/>
      <c r="AO169" s="803"/>
      <c r="AP169" s="803"/>
      <c r="AQ169" s="803"/>
      <c r="AR169" s="803"/>
      <c r="AS169" s="803"/>
      <c r="AT169" s="803"/>
      <c r="AU169" s="803"/>
      <c r="AV169" s="803"/>
      <c r="AW169" s="803"/>
      <c r="AX169" s="803"/>
      <c r="AY169" s="803"/>
      <c r="AZ169" s="803"/>
      <c r="BA169" s="803"/>
      <c r="BB169" s="803"/>
      <c r="BC169" s="803"/>
      <c r="BD169" s="803"/>
      <c r="BE169" s="803"/>
      <c r="BF169" s="803"/>
      <c r="BG169" s="801"/>
      <c r="BH169" s="801"/>
      <c r="BI169" s="801"/>
      <c r="BJ169" s="801"/>
      <c r="BK169" s="801"/>
      <c r="BL169" s="801"/>
    </row>
    <row r="170" spans="7:64" x14ac:dyDescent="0.25">
      <c r="G170" s="801"/>
      <c r="H170" s="801"/>
      <c r="I170" s="801"/>
      <c r="J170" s="801"/>
      <c r="K170" s="801"/>
      <c r="L170" s="801"/>
      <c r="M170" s="801"/>
      <c r="N170" s="801"/>
      <c r="O170" s="801"/>
      <c r="P170" s="801"/>
      <c r="Q170" s="801"/>
      <c r="R170" s="801"/>
      <c r="S170" s="801"/>
      <c r="T170" s="801"/>
      <c r="U170" s="801"/>
      <c r="V170" s="801"/>
      <c r="W170" s="801"/>
      <c r="X170" s="801"/>
      <c r="Y170" s="801"/>
      <c r="Z170" s="801"/>
      <c r="AA170" s="801"/>
      <c r="AB170" s="801"/>
      <c r="AC170" s="801"/>
      <c r="AD170" s="801"/>
      <c r="AE170" s="801"/>
      <c r="AF170" s="801"/>
      <c r="AG170" s="801"/>
      <c r="AH170" s="801"/>
      <c r="AI170" s="801"/>
      <c r="AJ170" s="802"/>
      <c r="AK170" s="801"/>
      <c r="AL170" s="801"/>
      <c r="AM170" s="803"/>
      <c r="AN170" s="803"/>
      <c r="AO170" s="803"/>
      <c r="AP170" s="803"/>
      <c r="AQ170" s="803"/>
      <c r="AR170" s="803"/>
      <c r="AS170" s="803"/>
      <c r="AT170" s="803"/>
      <c r="AU170" s="803"/>
      <c r="AV170" s="803"/>
      <c r="AW170" s="803"/>
      <c r="AX170" s="803"/>
      <c r="AY170" s="803"/>
      <c r="AZ170" s="803"/>
      <c r="BA170" s="803"/>
      <c r="BB170" s="803"/>
      <c r="BC170" s="803"/>
      <c r="BD170" s="803"/>
      <c r="BE170" s="803"/>
      <c r="BF170" s="803"/>
      <c r="BG170" s="801"/>
      <c r="BH170" s="801"/>
      <c r="BI170" s="801"/>
      <c r="BJ170" s="801"/>
      <c r="BK170" s="801"/>
      <c r="BL170" s="801"/>
    </row>
    <row r="171" spans="7:64" x14ac:dyDescent="0.25">
      <c r="G171" s="801"/>
      <c r="H171" s="801"/>
      <c r="I171" s="801"/>
      <c r="J171" s="801"/>
      <c r="K171" s="801"/>
      <c r="L171" s="801"/>
      <c r="M171" s="801"/>
      <c r="N171" s="801"/>
      <c r="O171" s="801"/>
      <c r="P171" s="801"/>
      <c r="Q171" s="801"/>
      <c r="R171" s="801"/>
      <c r="S171" s="801"/>
      <c r="T171" s="801"/>
      <c r="U171" s="801"/>
      <c r="V171" s="801"/>
      <c r="W171" s="801"/>
      <c r="X171" s="801"/>
      <c r="Y171" s="801"/>
      <c r="Z171" s="801"/>
      <c r="AA171" s="801"/>
      <c r="AB171" s="801"/>
      <c r="AC171" s="801"/>
      <c r="AD171" s="801"/>
      <c r="AE171" s="801"/>
      <c r="AF171" s="801"/>
      <c r="AG171" s="801"/>
      <c r="AH171" s="801"/>
      <c r="AI171" s="801"/>
      <c r="AJ171" s="802"/>
      <c r="AK171" s="801"/>
      <c r="AL171" s="801"/>
      <c r="AM171" s="803"/>
      <c r="AN171" s="803"/>
      <c r="AO171" s="803"/>
      <c r="AP171" s="803"/>
      <c r="AQ171" s="803"/>
      <c r="AR171" s="803"/>
      <c r="AS171" s="803"/>
      <c r="AT171" s="803"/>
      <c r="AU171" s="803"/>
      <c r="AV171" s="803"/>
      <c r="AW171" s="803"/>
      <c r="AX171" s="803"/>
      <c r="AY171" s="803"/>
      <c r="AZ171" s="803"/>
      <c r="BA171" s="803"/>
      <c r="BB171" s="803"/>
      <c r="BC171" s="803"/>
      <c r="BD171" s="803"/>
      <c r="BE171" s="803"/>
      <c r="BF171" s="803"/>
      <c r="BG171" s="801"/>
      <c r="BH171" s="801"/>
      <c r="BI171" s="801"/>
      <c r="BJ171" s="801"/>
      <c r="BK171" s="801"/>
      <c r="BL171" s="801"/>
    </row>
    <row r="172" spans="7:64" x14ac:dyDescent="0.25">
      <c r="G172" s="801"/>
      <c r="H172" s="801"/>
      <c r="I172" s="801"/>
      <c r="J172" s="801"/>
      <c r="K172" s="801"/>
      <c r="L172" s="801"/>
      <c r="M172" s="801"/>
      <c r="N172" s="801"/>
      <c r="O172" s="801"/>
      <c r="P172" s="801"/>
      <c r="Q172" s="801"/>
      <c r="R172" s="801"/>
      <c r="S172" s="801"/>
      <c r="T172" s="801"/>
      <c r="U172" s="801"/>
      <c r="V172" s="801"/>
      <c r="W172" s="801"/>
      <c r="X172" s="801"/>
      <c r="Y172" s="801"/>
      <c r="Z172" s="801"/>
      <c r="AA172" s="801"/>
      <c r="AB172" s="801"/>
      <c r="AC172" s="801"/>
      <c r="AD172" s="801"/>
      <c r="AE172" s="801"/>
      <c r="AF172" s="801"/>
      <c r="AG172" s="801"/>
      <c r="AH172" s="801"/>
      <c r="AI172" s="801"/>
      <c r="AJ172" s="802"/>
      <c r="AK172" s="801"/>
      <c r="AL172" s="801"/>
      <c r="AM172" s="803"/>
      <c r="AN172" s="803"/>
      <c r="AO172" s="803"/>
      <c r="AP172" s="803"/>
      <c r="AQ172" s="803"/>
      <c r="AR172" s="803"/>
      <c r="AS172" s="803"/>
      <c r="AT172" s="803"/>
      <c r="AU172" s="803"/>
      <c r="AV172" s="803"/>
      <c r="AW172" s="803"/>
      <c r="AX172" s="803"/>
      <c r="AY172" s="803"/>
      <c r="AZ172" s="803"/>
      <c r="BA172" s="803"/>
      <c r="BB172" s="803"/>
      <c r="BC172" s="803"/>
      <c r="BD172" s="803"/>
      <c r="BE172" s="803"/>
      <c r="BF172" s="803"/>
      <c r="BG172" s="801"/>
      <c r="BH172" s="801"/>
      <c r="BI172" s="801"/>
      <c r="BJ172" s="801"/>
      <c r="BK172" s="801"/>
      <c r="BL172" s="801"/>
    </row>
    <row r="173" spans="7:64" x14ac:dyDescent="0.25">
      <c r="G173" s="801"/>
      <c r="H173" s="801"/>
      <c r="I173" s="801"/>
      <c r="J173" s="801"/>
      <c r="K173" s="801"/>
      <c r="L173" s="801"/>
      <c r="M173" s="801"/>
      <c r="N173" s="801"/>
      <c r="O173" s="801"/>
      <c r="P173" s="801"/>
      <c r="Q173" s="801"/>
      <c r="R173" s="801"/>
      <c r="S173" s="801"/>
      <c r="T173" s="801"/>
      <c r="U173" s="801"/>
      <c r="V173" s="801"/>
      <c r="W173" s="801"/>
      <c r="X173" s="801"/>
      <c r="Y173" s="801"/>
      <c r="Z173" s="801"/>
      <c r="AA173" s="801"/>
      <c r="AB173" s="801"/>
      <c r="AC173" s="801"/>
      <c r="AD173" s="801"/>
      <c r="AE173" s="801"/>
      <c r="AF173" s="801"/>
      <c r="AG173" s="801"/>
      <c r="AH173" s="801"/>
      <c r="AI173" s="801"/>
      <c r="AJ173" s="802"/>
      <c r="AK173" s="801"/>
      <c r="AL173" s="801"/>
      <c r="AM173" s="803"/>
      <c r="AN173" s="803"/>
      <c r="AO173" s="803"/>
      <c r="AP173" s="803"/>
      <c r="AQ173" s="803"/>
      <c r="AR173" s="803"/>
      <c r="AS173" s="803"/>
      <c r="AT173" s="803"/>
      <c r="AU173" s="803"/>
      <c r="AV173" s="803"/>
      <c r="AW173" s="803"/>
      <c r="AX173" s="803"/>
      <c r="AY173" s="803"/>
      <c r="AZ173" s="803"/>
      <c r="BA173" s="803"/>
      <c r="BB173" s="803"/>
      <c r="BC173" s="803"/>
      <c r="BD173" s="803"/>
      <c r="BE173" s="803"/>
      <c r="BF173" s="803"/>
      <c r="BG173" s="801"/>
      <c r="BH173" s="801"/>
      <c r="BI173" s="801"/>
      <c r="BJ173" s="801"/>
      <c r="BK173" s="801"/>
      <c r="BL173" s="801"/>
    </row>
    <row r="174" spans="7:64" x14ac:dyDescent="0.25">
      <c r="G174" s="801"/>
      <c r="H174" s="801"/>
      <c r="I174" s="801"/>
      <c r="J174" s="801"/>
      <c r="K174" s="801"/>
      <c r="L174" s="801"/>
      <c r="M174" s="801"/>
      <c r="N174" s="801"/>
      <c r="O174" s="801"/>
      <c r="P174" s="801"/>
      <c r="Q174" s="801"/>
      <c r="R174" s="801"/>
      <c r="S174" s="801"/>
      <c r="T174" s="801"/>
      <c r="U174" s="801"/>
      <c r="V174" s="801"/>
      <c r="W174" s="801"/>
      <c r="X174" s="801"/>
      <c r="Y174" s="801"/>
      <c r="Z174" s="801"/>
      <c r="AA174" s="801"/>
      <c r="AB174" s="801"/>
      <c r="AC174" s="801"/>
      <c r="AD174" s="801"/>
      <c r="AE174" s="801"/>
      <c r="AF174" s="801"/>
      <c r="AG174" s="801"/>
      <c r="AH174" s="801"/>
      <c r="AI174" s="801"/>
      <c r="AJ174" s="802"/>
      <c r="AK174" s="801"/>
      <c r="AL174" s="801"/>
      <c r="AM174" s="803"/>
      <c r="AN174" s="803"/>
      <c r="AO174" s="803"/>
      <c r="AP174" s="803"/>
      <c r="AQ174" s="803"/>
      <c r="AR174" s="803"/>
      <c r="AS174" s="803"/>
      <c r="AT174" s="803"/>
      <c r="AU174" s="803"/>
      <c r="AV174" s="803"/>
      <c r="AW174" s="803"/>
      <c r="AX174" s="803"/>
      <c r="AY174" s="803"/>
      <c r="AZ174" s="803"/>
      <c r="BA174" s="803"/>
      <c r="BB174" s="803"/>
      <c r="BC174" s="803"/>
      <c r="BD174" s="803"/>
      <c r="BE174" s="803"/>
      <c r="BF174" s="803"/>
      <c r="BG174" s="801"/>
      <c r="BH174" s="801"/>
      <c r="BI174" s="801"/>
      <c r="BJ174" s="801"/>
      <c r="BK174" s="801"/>
      <c r="BL174" s="801"/>
    </row>
    <row r="175" spans="7:64" x14ac:dyDescent="0.25">
      <c r="G175" s="801"/>
      <c r="H175" s="801"/>
      <c r="I175" s="801"/>
      <c r="J175" s="801"/>
      <c r="K175" s="801"/>
      <c r="L175" s="801"/>
      <c r="M175" s="801"/>
      <c r="N175" s="801"/>
      <c r="O175" s="801"/>
      <c r="P175" s="801"/>
      <c r="Q175" s="801"/>
      <c r="R175" s="801"/>
      <c r="S175" s="801"/>
      <c r="T175" s="801"/>
      <c r="U175" s="801"/>
      <c r="V175" s="801"/>
      <c r="W175" s="801"/>
      <c r="X175" s="801"/>
      <c r="Y175" s="801"/>
      <c r="Z175" s="801"/>
      <c r="AA175" s="801"/>
      <c r="AB175" s="801"/>
      <c r="AC175" s="801"/>
      <c r="AD175" s="801"/>
      <c r="AE175" s="801"/>
      <c r="AF175" s="801"/>
      <c r="AG175" s="801"/>
      <c r="AH175" s="801"/>
      <c r="AI175" s="801"/>
      <c r="AJ175" s="802"/>
      <c r="AK175" s="801"/>
      <c r="AL175" s="801"/>
      <c r="AM175" s="803"/>
      <c r="AN175" s="803"/>
      <c r="AO175" s="803"/>
      <c r="AP175" s="803"/>
      <c r="AQ175" s="803"/>
      <c r="AR175" s="803"/>
      <c r="AS175" s="803"/>
      <c r="AT175" s="803"/>
      <c r="AU175" s="803"/>
      <c r="AV175" s="803"/>
      <c r="AW175" s="803"/>
      <c r="AX175" s="803"/>
      <c r="AY175" s="803"/>
      <c r="AZ175" s="803"/>
      <c r="BA175" s="803"/>
      <c r="BB175" s="803"/>
      <c r="BC175" s="803"/>
      <c r="BD175" s="803"/>
      <c r="BE175" s="803"/>
      <c r="BF175" s="803"/>
      <c r="BG175" s="801"/>
      <c r="BH175" s="801"/>
      <c r="BI175" s="801"/>
      <c r="BJ175" s="801"/>
      <c r="BK175" s="801"/>
      <c r="BL175" s="801"/>
    </row>
    <row r="176" spans="7:64" x14ac:dyDescent="0.25">
      <c r="G176" s="801"/>
      <c r="H176" s="801"/>
      <c r="I176" s="801"/>
      <c r="J176" s="801"/>
      <c r="K176" s="801"/>
      <c r="L176" s="801"/>
      <c r="M176" s="801"/>
      <c r="N176" s="801"/>
      <c r="O176" s="801"/>
      <c r="P176" s="801"/>
      <c r="Q176" s="801"/>
      <c r="R176" s="801"/>
      <c r="S176" s="801"/>
      <c r="T176" s="801"/>
      <c r="U176" s="801"/>
      <c r="V176" s="801"/>
      <c r="W176" s="801"/>
      <c r="X176" s="801"/>
      <c r="Y176" s="801"/>
      <c r="Z176" s="801"/>
      <c r="AA176" s="801"/>
      <c r="AB176" s="801"/>
      <c r="AC176" s="801"/>
      <c r="AD176" s="801"/>
      <c r="AE176" s="801"/>
      <c r="AF176" s="801"/>
      <c r="AG176" s="801"/>
      <c r="AH176" s="801"/>
      <c r="AI176" s="801"/>
      <c r="AJ176" s="802"/>
      <c r="AK176" s="801"/>
      <c r="AL176" s="801"/>
      <c r="AM176" s="803"/>
      <c r="AN176" s="803"/>
      <c r="AO176" s="803"/>
      <c r="AP176" s="803"/>
      <c r="AQ176" s="803"/>
      <c r="AR176" s="803"/>
      <c r="AS176" s="803"/>
      <c r="AT176" s="803"/>
      <c r="AU176" s="803"/>
      <c r="AV176" s="803"/>
      <c r="AW176" s="803"/>
      <c r="AX176" s="803"/>
      <c r="AY176" s="803"/>
      <c r="AZ176" s="803"/>
      <c r="BA176" s="803"/>
      <c r="BB176" s="803"/>
      <c r="BC176" s="803"/>
      <c r="BD176" s="803"/>
      <c r="BE176" s="803"/>
      <c r="BF176" s="803"/>
      <c r="BG176" s="801"/>
      <c r="BH176" s="801"/>
      <c r="BI176" s="801"/>
      <c r="BJ176" s="801"/>
      <c r="BK176" s="801"/>
      <c r="BL176" s="801"/>
    </row>
    <row r="177" spans="7:64" x14ac:dyDescent="0.25">
      <c r="G177" s="801"/>
      <c r="H177" s="801"/>
      <c r="I177" s="801"/>
      <c r="J177" s="801"/>
      <c r="K177" s="801"/>
      <c r="L177" s="801"/>
      <c r="M177" s="801"/>
      <c r="N177" s="801"/>
      <c r="O177" s="801"/>
      <c r="P177" s="801"/>
      <c r="Q177" s="801"/>
      <c r="R177" s="801"/>
      <c r="S177" s="801"/>
      <c r="T177" s="801"/>
      <c r="U177" s="801"/>
      <c r="V177" s="801"/>
      <c r="W177" s="801"/>
      <c r="X177" s="801"/>
      <c r="Y177" s="801"/>
      <c r="Z177" s="801"/>
      <c r="AA177" s="801"/>
      <c r="AB177" s="801"/>
      <c r="AC177" s="801"/>
      <c r="AD177" s="801"/>
      <c r="AE177" s="801"/>
      <c r="AF177" s="801"/>
      <c r="AG177" s="801"/>
      <c r="AH177" s="801"/>
      <c r="AI177" s="801"/>
      <c r="AJ177" s="802"/>
      <c r="AK177" s="801"/>
      <c r="AL177" s="801"/>
      <c r="AM177" s="803"/>
      <c r="AN177" s="803"/>
      <c r="AO177" s="803"/>
      <c r="AP177" s="803"/>
      <c r="AQ177" s="803"/>
      <c r="AR177" s="803"/>
      <c r="AS177" s="803"/>
      <c r="AT177" s="803"/>
      <c r="AU177" s="803"/>
      <c r="AV177" s="803"/>
      <c r="AW177" s="803"/>
      <c r="AX177" s="803"/>
      <c r="AY177" s="803"/>
      <c r="AZ177" s="803"/>
      <c r="BA177" s="803"/>
      <c r="BB177" s="803"/>
      <c r="BC177" s="803"/>
      <c r="BD177" s="803"/>
      <c r="BE177" s="803"/>
      <c r="BF177" s="803"/>
      <c r="BG177" s="801"/>
      <c r="BH177" s="801"/>
      <c r="BI177" s="801"/>
      <c r="BJ177" s="801"/>
      <c r="BK177" s="801"/>
      <c r="BL177" s="801"/>
    </row>
    <row r="178" spans="7:64" x14ac:dyDescent="0.25">
      <c r="G178" s="801"/>
      <c r="H178" s="801"/>
      <c r="I178" s="801"/>
      <c r="J178" s="801"/>
      <c r="K178" s="801"/>
      <c r="L178" s="801"/>
      <c r="M178" s="801"/>
      <c r="N178" s="801"/>
      <c r="O178" s="801"/>
      <c r="P178" s="801"/>
      <c r="Q178" s="801"/>
      <c r="R178" s="801"/>
      <c r="S178" s="801"/>
      <c r="T178" s="801"/>
      <c r="U178" s="801"/>
      <c r="V178" s="801"/>
      <c r="W178" s="801"/>
      <c r="X178" s="801"/>
      <c r="Y178" s="801"/>
      <c r="Z178" s="801"/>
      <c r="AA178" s="801"/>
      <c r="AB178" s="801"/>
      <c r="AC178" s="801"/>
      <c r="AD178" s="801"/>
      <c r="AE178" s="801"/>
      <c r="AF178" s="801"/>
      <c r="AG178" s="801"/>
      <c r="AH178" s="801"/>
      <c r="AI178" s="801"/>
      <c r="AJ178" s="802"/>
      <c r="AK178" s="801"/>
      <c r="AL178" s="801"/>
      <c r="AM178" s="803"/>
      <c r="AN178" s="803"/>
      <c r="AO178" s="803"/>
      <c r="AP178" s="803"/>
      <c r="AQ178" s="803"/>
      <c r="AR178" s="803"/>
      <c r="AS178" s="803"/>
      <c r="AT178" s="803"/>
      <c r="AU178" s="803"/>
      <c r="AV178" s="803"/>
      <c r="AW178" s="803"/>
      <c r="AX178" s="803"/>
      <c r="AY178" s="803"/>
      <c r="AZ178" s="803"/>
      <c r="BA178" s="803"/>
      <c r="BB178" s="803"/>
      <c r="BC178" s="803"/>
      <c r="BD178" s="803"/>
      <c r="BE178" s="803"/>
      <c r="BF178" s="803"/>
      <c r="BG178" s="801"/>
      <c r="BH178" s="801"/>
      <c r="BI178" s="801"/>
      <c r="BJ178" s="801"/>
      <c r="BK178" s="801"/>
      <c r="BL178" s="801"/>
    </row>
    <row r="179" spans="7:64" x14ac:dyDescent="0.25">
      <c r="G179" s="801"/>
      <c r="H179" s="801"/>
      <c r="I179" s="801"/>
      <c r="J179" s="801"/>
      <c r="K179" s="801"/>
      <c r="L179" s="801"/>
      <c r="M179" s="801"/>
      <c r="N179" s="801"/>
      <c r="O179" s="801"/>
      <c r="P179" s="801"/>
      <c r="Q179" s="801"/>
      <c r="R179" s="801"/>
      <c r="S179" s="801"/>
      <c r="T179" s="801"/>
      <c r="U179" s="801"/>
      <c r="V179" s="801"/>
      <c r="W179" s="801"/>
      <c r="X179" s="801"/>
      <c r="Y179" s="801"/>
      <c r="Z179" s="801"/>
      <c r="AA179" s="801"/>
      <c r="AB179" s="801"/>
      <c r="AC179" s="801"/>
      <c r="AD179" s="801"/>
      <c r="AE179" s="801"/>
      <c r="AF179" s="801"/>
      <c r="AG179" s="801"/>
      <c r="AH179" s="801"/>
      <c r="AI179" s="801"/>
      <c r="AJ179" s="802"/>
      <c r="AK179" s="801"/>
      <c r="AL179" s="801"/>
      <c r="AM179" s="803"/>
      <c r="AN179" s="803"/>
      <c r="AO179" s="803"/>
      <c r="AP179" s="803"/>
      <c r="AQ179" s="803"/>
      <c r="AR179" s="803"/>
      <c r="AS179" s="803"/>
      <c r="AT179" s="803"/>
      <c r="AU179" s="803"/>
      <c r="AV179" s="803"/>
      <c r="AW179" s="803"/>
      <c r="AX179" s="803"/>
      <c r="AY179" s="803"/>
      <c r="AZ179" s="803"/>
      <c r="BA179" s="803"/>
      <c r="BB179" s="803"/>
      <c r="BC179" s="803"/>
      <c r="BD179" s="803"/>
      <c r="BE179" s="803"/>
      <c r="BF179" s="803"/>
      <c r="BG179" s="801"/>
      <c r="BH179" s="801"/>
      <c r="BI179" s="801"/>
      <c r="BJ179" s="801"/>
      <c r="BK179" s="801"/>
      <c r="BL179" s="801"/>
    </row>
    <row r="180" spans="7:64" x14ac:dyDescent="0.25">
      <c r="G180" s="801"/>
      <c r="H180" s="801"/>
      <c r="I180" s="801"/>
      <c r="J180" s="801"/>
      <c r="K180" s="801"/>
      <c r="L180" s="801"/>
      <c r="M180" s="801"/>
      <c r="N180" s="801"/>
      <c r="O180" s="801"/>
      <c r="P180" s="801"/>
      <c r="Q180" s="801"/>
      <c r="R180" s="801"/>
      <c r="S180" s="801"/>
      <c r="T180" s="801"/>
      <c r="U180" s="801"/>
      <c r="V180" s="801"/>
      <c r="W180" s="801"/>
      <c r="X180" s="801"/>
      <c r="Y180" s="801"/>
      <c r="Z180" s="801"/>
      <c r="AA180" s="801"/>
      <c r="AB180" s="801"/>
      <c r="AC180" s="801"/>
      <c r="AD180" s="801"/>
      <c r="AE180" s="801"/>
      <c r="AF180" s="801"/>
      <c r="AG180" s="801"/>
      <c r="AH180" s="801"/>
      <c r="AI180" s="801"/>
      <c r="AJ180" s="802"/>
      <c r="AK180" s="801"/>
      <c r="AL180" s="801"/>
      <c r="AM180" s="803"/>
      <c r="AN180" s="803"/>
      <c r="AO180" s="803"/>
      <c r="AP180" s="803"/>
      <c r="AQ180" s="803"/>
      <c r="AR180" s="803"/>
      <c r="AS180" s="803"/>
      <c r="AT180" s="803"/>
      <c r="AU180" s="803"/>
      <c r="AV180" s="803"/>
      <c r="AW180" s="803"/>
      <c r="AX180" s="803"/>
      <c r="AY180" s="803"/>
      <c r="AZ180" s="803"/>
      <c r="BA180" s="803"/>
      <c r="BB180" s="803"/>
      <c r="BC180" s="803"/>
      <c r="BD180" s="803"/>
      <c r="BE180" s="803"/>
      <c r="BF180" s="803"/>
      <c r="BG180" s="801"/>
      <c r="BH180" s="801"/>
      <c r="BI180" s="801"/>
      <c r="BJ180" s="801"/>
      <c r="BK180" s="801"/>
      <c r="BL180" s="801"/>
    </row>
    <row r="181" spans="7:64" x14ac:dyDescent="0.25">
      <c r="G181" s="801"/>
      <c r="H181" s="801"/>
      <c r="I181" s="801"/>
      <c r="J181" s="801"/>
      <c r="K181" s="801"/>
      <c r="L181" s="801"/>
      <c r="M181" s="801"/>
      <c r="N181" s="801"/>
      <c r="O181" s="801"/>
      <c r="P181" s="801"/>
      <c r="Q181" s="801"/>
      <c r="R181" s="801"/>
      <c r="S181" s="801"/>
      <c r="T181" s="801"/>
      <c r="U181" s="801"/>
      <c r="V181" s="801"/>
      <c r="W181" s="801"/>
      <c r="X181" s="801"/>
      <c r="Y181" s="801"/>
      <c r="Z181" s="801"/>
      <c r="AA181" s="801"/>
      <c r="AB181" s="801"/>
      <c r="AC181" s="801"/>
      <c r="AD181" s="801"/>
      <c r="AE181" s="801"/>
      <c r="AF181" s="801"/>
      <c r="AG181" s="801"/>
      <c r="AH181" s="801"/>
      <c r="AI181" s="801"/>
      <c r="AJ181" s="802"/>
      <c r="AK181" s="801"/>
      <c r="AL181" s="801"/>
      <c r="AM181" s="803"/>
      <c r="AN181" s="803"/>
      <c r="AO181" s="803"/>
      <c r="AP181" s="803"/>
      <c r="AQ181" s="803"/>
      <c r="AR181" s="803"/>
      <c r="AS181" s="803"/>
      <c r="AT181" s="803"/>
      <c r="AU181" s="803"/>
      <c r="AV181" s="803"/>
      <c r="AW181" s="803"/>
      <c r="AX181" s="803"/>
      <c r="AY181" s="803"/>
      <c r="AZ181" s="803"/>
      <c r="BA181" s="803"/>
      <c r="BB181" s="803"/>
      <c r="BC181" s="803"/>
      <c r="BD181" s="803"/>
      <c r="BE181" s="803"/>
      <c r="BF181" s="803"/>
      <c r="BG181" s="801"/>
      <c r="BH181" s="801"/>
      <c r="BI181" s="801"/>
      <c r="BJ181" s="801"/>
      <c r="BK181" s="801"/>
      <c r="BL181" s="801"/>
    </row>
    <row r="182" spans="7:64" x14ac:dyDescent="0.25">
      <c r="G182" s="801"/>
      <c r="H182" s="801"/>
      <c r="I182" s="801"/>
      <c r="J182" s="801"/>
      <c r="K182" s="801"/>
      <c r="L182" s="801"/>
      <c r="M182" s="801"/>
      <c r="N182" s="801"/>
      <c r="O182" s="801"/>
      <c r="P182" s="801"/>
      <c r="Q182" s="801"/>
      <c r="R182" s="801"/>
      <c r="S182" s="801"/>
      <c r="T182" s="801"/>
      <c r="U182" s="801"/>
      <c r="V182" s="801"/>
      <c r="W182" s="801"/>
      <c r="X182" s="801"/>
      <c r="Y182" s="801"/>
      <c r="Z182" s="801"/>
      <c r="AA182" s="801"/>
      <c r="AB182" s="801"/>
      <c r="AC182" s="801"/>
      <c r="AD182" s="801"/>
      <c r="AE182" s="801"/>
      <c r="AF182" s="801"/>
      <c r="AG182" s="801"/>
      <c r="AH182" s="801"/>
      <c r="AI182" s="801"/>
      <c r="AJ182" s="802"/>
      <c r="AK182" s="801"/>
      <c r="AL182" s="801"/>
      <c r="AM182" s="803"/>
      <c r="AN182" s="803"/>
      <c r="AO182" s="803"/>
      <c r="AP182" s="803"/>
      <c r="AQ182" s="803"/>
      <c r="AR182" s="803"/>
      <c r="AS182" s="803"/>
      <c r="AT182" s="803"/>
      <c r="AU182" s="803"/>
      <c r="AV182" s="803"/>
      <c r="AW182" s="803"/>
      <c r="AX182" s="803"/>
      <c r="AY182" s="803"/>
      <c r="AZ182" s="803"/>
      <c r="BA182" s="803"/>
      <c r="BB182" s="803"/>
      <c r="BC182" s="803"/>
      <c r="BD182" s="803"/>
      <c r="BE182" s="803"/>
      <c r="BF182" s="803"/>
      <c r="BG182" s="801"/>
      <c r="BH182" s="801"/>
      <c r="BI182" s="801"/>
      <c r="BJ182" s="801"/>
      <c r="BK182" s="801"/>
      <c r="BL182" s="801"/>
    </row>
    <row r="183" spans="7:64" x14ac:dyDescent="0.25">
      <c r="G183" s="801"/>
      <c r="H183" s="801"/>
      <c r="I183" s="801"/>
      <c r="J183" s="801"/>
      <c r="K183" s="801"/>
      <c r="L183" s="801"/>
      <c r="M183" s="801"/>
      <c r="N183" s="801"/>
      <c r="O183" s="801"/>
      <c r="P183" s="801"/>
      <c r="Q183" s="801"/>
      <c r="R183" s="801"/>
      <c r="S183" s="801"/>
      <c r="T183" s="801"/>
      <c r="U183" s="801"/>
      <c r="V183" s="801"/>
      <c r="W183" s="801"/>
      <c r="X183" s="801"/>
      <c r="Y183" s="801"/>
      <c r="Z183" s="801"/>
      <c r="AA183" s="801"/>
      <c r="AB183" s="801"/>
      <c r="AC183" s="801"/>
      <c r="AD183" s="801"/>
      <c r="AE183" s="801"/>
      <c r="AF183" s="801"/>
      <c r="AG183" s="801"/>
      <c r="AH183" s="801"/>
      <c r="AI183" s="801"/>
      <c r="AJ183" s="802"/>
      <c r="AK183" s="801"/>
      <c r="AL183" s="801"/>
      <c r="AM183" s="803"/>
      <c r="AN183" s="803"/>
      <c r="AO183" s="803"/>
      <c r="AP183" s="803"/>
      <c r="AQ183" s="803"/>
      <c r="AR183" s="803"/>
      <c r="AS183" s="803"/>
      <c r="AT183" s="803"/>
      <c r="AU183" s="803"/>
      <c r="AV183" s="803"/>
      <c r="AW183" s="803"/>
      <c r="AX183" s="803"/>
      <c r="AY183" s="803"/>
      <c r="AZ183" s="803"/>
      <c r="BA183" s="803"/>
      <c r="BB183" s="803"/>
      <c r="BC183" s="803"/>
      <c r="BD183" s="803"/>
      <c r="BE183" s="803"/>
      <c r="BF183" s="803"/>
      <c r="BG183" s="801"/>
      <c r="BH183" s="801"/>
      <c r="BI183" s="801"/>
      <c r="BJ183" s="801"/>
      <c r="BK183" s="801"/>
      <c r="BL183" s="801"/>
    </row>
    <row r="184" spans="7:64" x14ac:dyDescent="0.25">
      <c r="G184" s="801"/>
      <c r="H184" s="801"/>
      <c r="I184" s="801"/>
      <c r="J184" s="801"/>
      <c r="K184" s="801"/>
      <c r="L184" s="801"/>
      <c r="M184" s="801"/>
      <c r="N184" s="801"/>
      <c r="O184" s="801"/>
      <c r="P184" s="801"/>
      <c r="Q184" s="801"/>
      <c r="R184" s="801"/>
      <c r="S184" s="801"/>
      <c r="T184" s="801"/>
      <c r="U184" s="801"/>
      <c r="V184" s="801"/>
      <c r="W184" s="801"/>
      <c r="X184" s="801"/>
      <c r="Y184" s="801"/>
      <c r="Z184" s="801"/>
      <c r="AA184" s="801"/>
      <c r="AB184" s="801"/>
      <c r="AC184" s="801"/>
      <c r="AD184" s="801"/>
      <c r="AE184" s="801"/>
      <c r="AF184" s="801"/>
      <c r="AG184" s="801"/>
      <c r="AH184" s="801"/>
      <c r="AI184" s="801"/>
      <c r="AJ184" s="802"/>
      <c r="AK184" s="801"/>
      <c r="AL184" s="801"/>
      <c r="AM184" s="803"/>
      <c r="AN184" s="803"/>
      <c r="AO184" s="803"/>
      <c r="AP184" s="803"/>
      <c r="AQ184" s="803"/>
      <c r="AR184" s="803"/>
      <c r="AS184" s="803"/>
      <c r="AT184" s="803"/>
      <c r="AU184" s="803"/>
      <c r="AV184" s="803"/>
      <c r="AW184" s="803"/>
      <c r="AX184" s="803"/>
      <c r="AY184" s="803"/>
      <c r="AZ184" s="803"/>
      <c r="BA184" s="803"/>
      <c r="BB184" s="803"/>
      <c r="BC184" s="803"/>
      <c r="BD184" s="803"/>
      <c r="BE184" s="803"/>
      <c r="BF184" s="803"/>
      <c r="BG184" s="801"/>
      <c r="BH184" s="801"/>
      <c r="BI184" s="801"/>
      <c r="BJ184" s="801"/>
      <c r="BK184" s="801"/>
      <c r="BL184" s="801"/>
    </row>
    <row r="185" spans="7:64" x14ac:dyDescent="0.25">
      <c r="G185" s="801"/>
      <c r="H185" s="801"/>
      <c r="I185" s="801"/>
      <c r="J185" s="801"/>
      <c r="K185" s="801"/>
      <c r="L185" s="801"/>
      <c r="M185" s="801"/>
      <c r="N185" s="801"/>
      <c r="O185" s="801"/>
      <c r="P185" s="801"/>
      <c r="Q185" s="801"/>
      <c r="R185" s="801"/>
      <c r="S185" s="801"/>
      <c r="T185" s="801"/>
      <c r="U185" s="801"/>
      <c r="V185" s="801"/>
      <c r="W185" s="801"/>
      <c r="X185" s="801"/>
      <c r="Y185" s="801"/>
      <c r="Z185" s="801"/>
      <c r="AA185" s="801"/>
      <c r="AB185" s="801"/>
      <c r="AC185" s="801"/>
      <c r="AD185" s="801"/>
      <c r="AE185" s="801"/>
      <c r="AF185" s="801"/>
      <c r="AG185" s="801"/>
      <c r="AH185" s="801"/>
      <c r="AI185" s="801"/>
      <c r="AJ185" s="802"/>
      <c r="AK185" s="801"/>
      <c r="AL185" s="801"/>
      <c r="AM185" s="803"/>
      <c r="AN185" s="803"/>
      <c r="AO185" s="803"/>
      <c r="AP185" s="803"/>
      <c r="AQ185" s="803"/>
      <c r="AR185" s="803"/>
      <c r="AS185" s="803"/>
      <c r="AT185" s="803"/>
      <c r="AU185" s="803"/>
      <c r="AV185" s="803"/>
      <c r="AW185" s="803"/>
      <c r="AX185" s="803"/>
      <c r="AY185" s="803"/>
      <c r="AZ185" s="803"/>
      <c r="BA185" s="803"/>
      <c r="BB185" s="803"/>
      <c r="BC185" s="803"/>
      <c r="BD185" s="803"/>
      <c r="BE185" s="803"/>
      <c r="BF185" s="803"/>
      <c r="BG185" s="801"/>
      <c r="BH185" s="801"/>
      <c r="BI185" s="801"/>
      <c r="BJ185" s="801"/>
      <c r="BK185" s="801"/>
      <c r="BL185" s="801"/>
    </row>
    <row r="186" spans="7:64" x14ac:dyDescent="0.25">
      <c r="G186" s="801"/>
      <c r="H186" s="801"/>
      <c r="I186" s="801"/>
      <c r="J186" s="801"/>
      <c r="K186" s="801"/>
      <c r="L186" s="801"/>
      <c r="M186" s="801"/>
      <c r="N186" s="801"/>
      <c r="O186" s="801"/>
      <c r="P186" s="801"/>
      <c r="Q186" s="801"/>
      <c r="R186" s="801"/>
      <c r="S186" s="801"/>
      <c r="T186" s="801"/>
      <c r="U186" s="801"/>
      <c r="V186" s="801"/>
      <c r="W186" s="801"/>
      <c r="X186" s="801"/>
      <c r="Y186" s="801"/>
      <c r="Z186" s="801"/>
      <c r="AA186" s="801"/>
      <c r="AB186" s="801"/>
      <c r="AC186" s="801"/>
      <c r="AD186" s="801"/>
      <c r="AE186" s="801"/>
      <c r="AF186" s="801"/>
      <c r="AG186" s="801"/>
      <c r="AH186" s="801"/>
      <c r="AI186" s="801"/>
      <c r="AJ186" s="802"/>
      <c r="AK186" s="801"/>
      <c r="AL186" s="801"/>
      <c r="AM186" s="803"/>
      <c r="AN186" s="803"/>
      <c r="AO186" s="803"/>
      <c r="AP186" s="803"/>
      <c r="AQ186" s="803"/>
      <c r="AR186" s="803"/>
      <c r="AS186" s="803"/>
      <c r="AT186" s="803"/>
      <c r="AU186" s="803"/>
      <c r="AV186" s="803"/>
      <c r="AW186" s="803"/>
      <c r="AX186" s="803"/>
      <c r="AY186" s="803"/>
      <c r="AZ186" s="803"/>
      <c r="BA186" s="803"/>
      <c r="BB186" s="803"/>
      <c r="BC186" s="803"/>
      <c r="BD186" s="803"/>
      <c r="BE186" s="803"/>
      <c r="BF186" s="803"/>
      <c r="BG186" s="801"/>
      <c r="BH186" s="801"/>
      <c r="BI186" s="801"/>
      <c r="BJ186" s="801"/>
      <c r="BK186" s="801"/>
      <c r="BL186" s="801"/>
    </row>
    <row r="187" spans="7:64" x14ac:dyDescent="0.25">
      <c r="G187" s="801"/>
      <c r="H187" s="801"/>
      <c r="I187" s="801"/>
      <c r="J187" s="801"/>
      <c r="K187" s="801"/>
      <c r="L187" s="801"/>
      <c r="M187" s="801"/>
      <c r="N187" s="801"/>
      <c r="O187" s="801"/>
      <c r="P187" s="801"/>
      <c r="Q187" s="801"/>
      <c r="R187" s="801"/>
      <c r="S187" s="801"/>
      <c r="T187" s="801"/>
      <c r="U187" s="801"/>
      <c r="V187" s="801"/>
      <c r="W187" s="801"/>
      <c r="X187" s="801"/>
      <c r="Y187" s="801"/>
      <c r="Z187" s="801"/>
      <c r="AA187" s="801"/>
      <c r="AB187" s="801"/>
      <c r="AC187" s="801"/>
      <c r="AD187" s="801"/>
      <c r="AE187" s="801"/>
      <c r="AF187" s="801"/>
      <c r="AG187" s="801"/>
      <c r="AH187" s="801"/>
      <c r="AI187" s="801"/>
      <c r="AJ187" s="802"/>
      <c r="AK187" s="801"/>
      <c r="AL187" s="801"/>
      <c r="AM187" s="803"/>
      <c r="AN187" s="803"/>
      <c r="AO187" s="803"/>
      <c r="AP187" s="803"/>
      <c r="AQ187" s="803"/>
      <c r="AR187" s="803"/>
      <c r="AS187" s="803"/>
      <c r="AT187" s="803"/>
      <c r="AU187" s="803"/>
      <c r="AV187" s="803"/>
      <c r="AW187" s="803"/>
      <c r="AX187" s="803"/>
      <c r="AY187" s="803"/>
      <c r="AZ187" s="803"/>
      <c r="BA187" s="803"/>
      <c r="BB187" s="803"/>
      <c r="BC187" s="803"/>
      <c r="BD187" s="803"/>
      <c r="BE187" s="803"/>
      <c r="BF187" s="803"/>
      <c r="BG187" s="801"/>
      <c r="BH187" s="801"/>
      <c r="BI187" s="801"/>
      <c r="BJ187" s="801"/>
      <c r="BK187" s="801"/>
      <c r="BL187" s="801"/>
    </row>
    <row r="188" spans="7:64" x14ac:dyDescent="0.25">
      <c r="G188" s="801"/>
      <c r="H188" s="801"/>
      <c r="I188" s="801"/>
      <c r="J188" s="801"/>
      <c r="K188" s="801"/>
      <c r="L188" s="801"/>
      <c r="M188" s="801"/>
      <c r="N188" s="801"/>
      <c r="O188" s="801"/>
      <c r="P188" s="801"/>
      <c r="Q188" s="801"/>
      <c r="R188" s="801"/>
      <c r="S188" s="801"/>
      <c r="T188" s="801"/>
      <c r="U188" s="801"/>
      <c r="V188" s="801"/>
      <c r="W188" s="801"/>
      <c r="X188" s="801"/>
      <c r="Y188" s="801"/>
      <c r="Z188" s="801"/>
      <c r="AA188" s="801"/>
      <c r="AB188" s="801"/>
      <c r="AC188" s="801"/>
      <c r="AD188" s="801"/>
      <c r="AE188" s="801"/>
      <c r="AF188" s="801"/>
      <c r="AG188" s="801"/>
      <c r="AH188" s="801"/>
      <c r="AI188" s="801"/>
      <c r="AJ188" s="802"/>
      <c r="AK188" s="801"/>
      <c r="AL188" s="801"/>
      <c r="AM188" s="803"/>
      <c r="AN188" s="803"/>
      <c r="AO188" s="803"/>
      <c r="AP188" s="803"/>
      <c r="AQ188" s="803"/>
      <c r="AR188" s="803"/>
      <c r="AS188" s="803"/>
      <c r="AT188" s="803"/>
      <c r="AU188" s="803"/>
      <c r="AV188" s="803"/>
      <c r="AW188" s="803"/>
      <c r="AX188" s="803"/>
      <c r="AY188" s="803"/>
      <c r="AZ188" s="803"/>
      <c r="BA188" s="803"/>
      <c r="BB188" s="803"/>
      <c r="BC188" s="803"/>
      <c r="BD188" s="803"/>
      <c r="BE188" s="803"/>
      <c r="BF188" s="803"/>
      <c r="BG188" s="801"/>
      <c r="BH188" s="801"/>
      <c r="BI188" s="801"/>
      <c r="BJ188" s="801"/>
      <c r="BK188" s="801"/>
      <c r="BL188" s="801"/>
    </row>
    <row r="189" spans="7:64" x14ac:dyDescent="0.25">
      <c r="G189" s="801"/>
      <c r="H189" s="801"/>
      <c r="I189" s="801"/>
      <c r="J189" s="801"/>
      <c r="K189" s="801"/>
      <c r="L189" s="801"/>
      <c r="M189" s="801"/>
      <c r="N189" s="801"/>
      <c r="O189" s="801"/>
      <c r="P189" s="801"/>
      <c r="Q189" s="801"/>
      <c r="R189" s="801"/>
      <c r="S189" s="801"/>
      <c r="T189" s="801"/>
      <c r="U189" s="801"/>
      <c r="V189" s="801"/>
      <c r="W189" s="801"/>
      <c r="X189" s="801"/>
      <c r="Y189" s="801"/>
      <c r="Z189" s="801"/>
      <c r="AA189" s="801"/>
      <c r="AB189" s="801"/>
      <c r="AC189" s="801"/>
      <c r="AD189" s="801"/>
      <c r="AE189" s="801"/>
      <c r="AF189" s="801"/>
      <c r="AG189" s="801"/>
      <c r="AH189" s="801"/>
      <c r="AI189" s="801"/>
      <c r="AJ189" s="802"/>
      <c r="AK189" s="801"/>
      <c r="AL189" s="801"/>
      <c r="AM189" s="803"/>
      <c r="AN189" s="803"/>
      <c r="AO189" s="803"/>
      <c r="AP189" s="803"/>
      <c r="AQ189" s="803"/>
      <c r="AR189" s="803"/>
      <c r="AS189" s="803"/>
      <c r="AT189" s="803"/>
      <c r="AU189" s="803"/>
      <c r="AV189" s="803"/>
      <c r="AW189" s="803"/>
      <c r="AX189" s="803"/>
      <c r="AY189" s="803"/>
      <c r="AZ189" s="803"/>
      <c r="BA189" s="803"/>
      <c r="BB189" s="803"/>
      <c r="BC189" s="803"/>
      <c r="BD189" s="803"/>
      <c r="BE189" s="803"/>
      <c r="BF189" s="803"/>
      <c r="BG189" s="801"/>
      <c r="BH189" s="801"/>
      <c r="BI189" s="801"/>
      <c r="BJ189" s="801"/>
      <c r="BK189" s="801"/>
      <c r="BL189" s="801"/>
    </row>
    <row r="190" spans="7:64" x14ac:dyDescent="0.25">
      <c r="G190" s="801"/>
      <c r="H190" s="801"/>
      <c r="I190" s="801"/>
      <c r="J190" s="801"/>
      <c r="K190" s="801"/>
      <c r="L190" s="801"/>
      <c r="M190" s="801"/>
      <c r="N190" s="801"/>
      <c r="O190" s="801"/>
      <c r="P190" s="801"/>
      <c r="Q190" s="801"/>
      <c r="R190" s="801"/>
      <c r="S190" s="801"/>
      <c r="T190" s="801"/>
      <c r="U190" s="801"/>
      <c r="V190" s="801"/>
      <c r="W190" s="801"/>
      <c r="X190" s="801"/>
      <c r="Y190" s="801"/>
      <c r="Z190" s="801"/>
      <c r="AA190" s="801"/>
      <c r="AB190" s="801"/>
      <c r="AC190" s="801"/>
      <c r="AD190" s="801"/>
      <c r="AE190" s="801"/>
      <c r="AF190" s="801"/>
      <c r="AG190" s="801"/>
      <c r="AH190" s="801"/>
      <c r="AI190" s="801"/>
      <c r="AJ190" s="802"/>
      <c r="AK190" s="801"/>
      <c r="AL190" s="801"/>
      <c r="AM190" s="803"/>
      <c r="AN190" s="803"/>
      <c r="AO190" s="803"/>
      <c r="AP190" s="803"/>
      <c r="AQ190" s="803"/>
      <c r="AR190" s="803"/>
      <c r="AS190" s="803"/>
      <c r="AT190" s="803"/>
      <c r="AU190" s="803"/>
      <c r="AV190" s="803"/>
      <c r="AW190" s="803"/>
      <c r="AX190" s="803"/>
      <c r="AY190" s="803"/>
      <c r="AZ190" s="803"/>
      <c r="BA190" s="803"/>
      <c r="BB190" s="803"/>
      <c r="BC190" s="803"/>
      <c r="BD190" s="803"/>
      <c r="BE190" s="803"/>
      <c r="BF190" s="803"/>
      <c r="BG190" s="801"/>
      <c r="BH190" s="801"/>
      <c r="BI190" s="801"/>
      <c r="BJ190" s="801"/>
      <c r="BK190" s="801"/>
      <c r="BL190" s="801"/>
    </row>
    <row r="191" spans="7:64" x14ac:dyDescent="0.25">
      <c r="G191" s="801"/>
      <c r="H191" s="801"/>
      <c r="I191" s="801"/>
      <c r="J191" s="801"/>
      <c r="K191" s="801"/>
      <c r="L191" s="801"/>
      <c r="M191" s="801"/>
      <c r="N191" s="801"/>
      <c r="O191" s="801"/>
      <c r="P191" s="801"/>
      <c r="Q191" s="801"/>
      <c r="R191" s="801"/>
      <c r="S191" s="801"/>
      <c r="T191" s="801"/>
      <c r="U191" s="801"/>
      <c r="V191" s="801"/>
      <c r="W191" s="801"/>
      <c r="X191" s="801"/>
      <c r="Y191" s="801"/>
      <c r="Z191" s="801"/>
      <c r="AA191" s="801"/>
      <c r="AB191" s="801"/>
      <c r="AC191" s="801"/>
      <c r="AD191" s="801"/>
      <c r="AE191" s="801"/>
      <c r="AF191" s="801"/>
      <c r="AG191" s="801"/>
      <c r="AH191" s="801"/>
      <c r="AI191" s="801"/>
      <c r="AJ191" s="802"/>
      <c r="AK191" s="801"/>
      <c r="AL191" s="801"/>
      <c r="AM191" s="803"/>
      <c r="AN191" s="803"/>
      <c r="AO191" s="803"/>
      <c r="AP191" s="803"/>
      <c r="AQ191" s="803"/>
      <c r="AR191" s="803"/>
      <c r="AS191" s="803"/>
      <c r="AT191" s="803"/>
      <c r="AU191" s="803"/>
      <c r="AV191" s="803"/>
      <c r="AW191" s="803"/>
      <c r="AX191" s="803"/>
      <c r="AY191" s="803"/>
      <c r="AZ191" s="803"/>
      <c r="BA191" s="803"/>
      <c r="BB191" s="803"/>
      <c r="BC191" s="803"/>
      <c r="BD191" s="803"/>
      <c r="BE191" s="803"/>
      <c r="BF191" s="803"/>
      <c r="BG191" s="801"/>
      <c r="BH191" s="801"/>
      <c r="BI191" s="801"/>
      <c r="BJ191" s="801"/>
      <c r="BK191" s="801"/>
      <c r="BL191" s="801"/>
    </row>
    <row r="192" spans="7:64" x14ac:dyDescent="0.25">
      <c r="G192" s="801"/>
      <c r="H192" s="801"/>
      <c r="I192" s="801"/>
      <c r="J192" s="801"/>
      <c r="K192" s="801"/>
      <c r="L192" s="801"/>
      <c r="M192" s="801"/>
      <c r="N192" s="801"/>
      <c r="O192" s="801"/>
      <c r="P192" s="801"/>
      <c r="Q192" s="801"/>
      <c r="R192" s="801"/>
      <c r="S192" s="801"/>
      <c r="T192" s="801"/>
      <c r="U192" s="801"/>
      <c r="V192" s="801"/>
      <c r="W192" s="801"/>
      <c r="X192" s="801"/>
      <c r="Y192" s="801"/>
      <c r="Z192" s="801"/>
      <c r="AA192" s="801"/>
      <c r="AB192" s="801"/>
      <c r="AC192" s="801"/>
      <c r="AD192" s="801"/>
      <c r="AE192" s="801"/>
      <c r="AF192" s="801"/>
      <c r="AG192" s="801"/>
      <c r="AH192" s="801"/>
      <c r="AI192" s="801"/>
      <c r="AJ192" s="802"/>
      <c r="AK192" s="801"/>
      <c r="AL192" s="801"/>
      <c r="AM192" s="803"/>
      <c r="AN192" s="803"/>
      <c r="AO192" s="803"/>
      <c r="AP192" s="803"/>
      <c r="AQ192" s="803"/>
      <c r="AR192" s="803"/>
      <c r="AS192" s="803"/>
      <c r="AT192" s="803"/>
      <c r="AU192" s="803"/>
      <c r="AV192" s="803"/>
      <c r="AW192" s="803"/>
      <c r="AX192" s="803"/>
      <c r="AY192" s="803"/>
      <c r="AZ192" s="803"/>
      <c r="BA192" s="803"/>
      <c r="BB192" s="803"/>
      <c r="BC192" s="803"/>
      <c r="BD192" s="803"/>
      <c r="BE192" s="803"/>
      <c r="BF192" s="803"/>
      <c r="BG192" s="801"/>
      <c r="BH192" s="801"/>
      <c r="BI192" s="801"/>
      <c r="BJ192" s="801"/>
      <c r="BK192" s="801"/>
      <c r="BL192" s="801"/>
    </row>
    <row r="193" spans="7:64" x14ac:dyDescent="0.25">
      <c r="G193" s="801"/>
      <c r="H193" s="801"/>
      <c r="I193" s="801"/>
      <c r="J193" s="801"/>
      <c r="K193" s="801"/>
      <c r="L193" s="801"/>
      <c r="M193" s="801"/>
      <c r="N193" s="801"/>
      <c r="O193" s="801"/>
      <c r="P193" s="801"/>
      <c r="Q193" s="801"/>
      <c r="R193" s="801"/>
      <c r="S193" s="801"/>
      <c r="T193" s="801"/>
      <c r="U193" s="801"/>
      <c r="V193" s="801"/>
      <c r="W193" s="801"/>
      <c r="X193" s="801"/>
      <c r="Y193" s="801"/>
      <c r="Z193" s="801"/>
      <c r="AA193" s="801"/>
      <c r="AB193" s="801"/>
      <c r="AC193" s="801"/>
      <c r="AD193" s="801"/>
      <c r="AE193" s="801"/>
      <c r="AF193" s="801"/>
      <c r="AG193" s="801"/>
      <c r="AH193" s="801"/>
      <c r="AI193" s="801"/>
      <c r="AJ193" s="802"/>
      <c r="AK193" s="801"/>
      <c r="AL193" s="801"/>
      <c r="AM193" s="803"/>
      <c r="AN193" s="803"/>
      <c r="AO193" s="803"/>
      <c r="AP193" s="803"/>
      <c r="AQ193" s="803"/>
      <c r="AR193" s="803"/>
      <c r="AS193" s="803"/>
      <c r="AT193" s="803"/>
      <c r="AU193" s="803"/>
      <c r="AV193" s="803"/>
      <c r="AW193" s="803"/>
      <c r="AX193" s="803"/>
      <c r="AY193" s="803"/>
      <c r="AZ193" s="803"/>
      <c r="BA193" s="803"/>
      <c r="BB193" s="803"/>
      <c r="BC193" s="803"/>
      <c r="BD193" s="803"/>
      <c r="BE193" s="803"/>
      <c r="BF193" s="803"/>
      <c r="BG193" s="801"/>
      <c r="BH193" s="801"/>
      <c r="BI193" s="801"/>
      <c r="BJ193" s="801"/>
      <c r="BK193" s="801"/>
      <c r="BL193" s="801"/>
    </row>
    <row r="194" spans="7:64" x14ac:dyDescent="0.25">
      <c r="G194" s="801"/>
      <c r="H194" s="801"/>
      <c r="I194" s="801"/>
      <c r="J194" s="801"/>
      <c r="K194" s="801"/>
      <c r="L194" s="801"/>
      <c r="M194" s="801"/>
      <c r="N194" s="801"/>
      <c r="O194" s="801"/>
      <c r="P194" s="801"/>
      <c r="Q194" s="801"/>
      <c r="R194" s="801"/>
      <c r="S194" s="801"/>
      <c r="T194" s="801"/>
      <c r="U194" s="801"/>
      <c r="V194" s="801"/>
      <c r="W194" s="801"/>
      <c r="X194" s="801"/>
      <c r="Y194" s="801"/>
      <c r="Z194" s="801"/>
      <c r="AA194" s="801"/>
      <c r="AB194" s="801"/>
      <c r="AC194" s="801"/>
      <c r="AD194" s="801"/>
      <c r="AE194" s="801"/>
      <c r="AF194" s="801"/>
      <c r="AG194" s="801"/>
      <c r="AH194" s="801"/>
      <c r="AI194" s="801"/>
      <c r="AJ194" s="802"/>
      <c r="AK194" s="801"/>
      <c r="AL194" s="801"/>
      <c r="AM194" s="803"/>
      <c r="AN194" s="803"/>
      <c r="AO194" s="803"/>
      <c r="AP194" s="803"/>
      <c r="AQ194" s="803"/>
      <c r="AR194" s="803"/>
      <c r="AS194" s="803"/>
      <c r="AT194" s="803"/>
      <c r="AU194" s="803"/>
      <c r="AV194" s="803"/>
      <c r="AW194" s="803"/>
      <c r="AX194" s="803"/>
      <c r="AY194" s="803"/>
      <c r="AZ194" s="803"/>
      <c r="BA194" s="803"/>
      <c r="BB194" s="803"/>
      <c r="BC194" s="803"/>
      <c r="BD194" s="803"/>
      <c r="BE194" s="803"/>
      <c r="BF194" s="803"/>
      <c r="BG194" s="801"/>
      <c r="BH194" s="801"/>
      <c r="BI194" s="801"/>
      <c r="BJ194" s="801"/>
      <c r="BK194" s="801"/>
      <c r="BL194" s="801"/>
    </row>
    <row r="195" spans="7:64" x14ac:dyDescent="0.25">
      <c r="G195" s="801"/>
      <c r="H195" s="801"/>
      <c r="I195" s="801"/>
      <c r="J195" s="801"/>
      <c r="K195" s="801"/>
      <c r="L195" s="801"/>
      <c r="M195" s="801"/>
      <c r="N195" s="801"/>
      <c r="O195" s="801"/>
      <c r="P195" s="801"/>
      <c r="Q195" s="801"/>
      <c r="R195" s="801"/>
      <c r="S195" s="801"/>
      <c r="T195" s="801"/>
      <c r="U195" s="801"/>
      <c r="V195" s="801"/>
      <c r="W195" s="801"/>
      <c r="X195" s="801"/>
      <c r="Y195" s="801"/>
      <c r="Z195" s="801"/>
      <c r="AA195" s="801"/>
      <c r="AB195" s="801"/>
      <c r="AC195" s="801"/>
      <c r="AD195" s="801"/>
      <c r="AE195" s="801"/>
      <c r="AF195" s="801"/>
      <c r="AG195" s="801"/>
      <c r="AH195" s="801"/>
      <c r="AI195" s="801"/>
      <c r="AJ195" s="802"/>
      <c r="AK195" s="801"/>
      <c r="AL195" s="801"/>
      <c r="AM195" s="803"/>
      <c r="AN195" s="803"/>
      <c r="AO195" s="803"/>
      <c r="AP195" s="803"/>
      <c r="AQ195" s="803"/>
      <c r="AR195" s="803"/>
      <c r="AS195" s="803"/>
      <c r="AT195" s="803"/>
      <c r="AU195" s="803"/>
      <c r="AV195" s="803"/>
      <c r="AW195" s="803"/>
      <c r="AX195" s="803"/>
      <c r="AY195" s="803"/>
      <c r="AZ195" s="803"/>
      <c r="BA195" s="803"/>
      <c r="BB195" s="803"/>
      <c r="BC195" s="803"/>
      <c r="BD195" s="803"/>
      <c r="BE195" s="803"/>
      <c r="BF195" s="803"/>
      <c r="BG195" s="801"/>
      <c r="BH195" s="801"/>
      <c r="BI195" s="801"/>
      <c r="BJ195" s="801"/>
      <c r="BK195" s="801"/>
      <c r="BL195" s="801"/>
    </row>
    <row r="196" spans="7:64" x14ac:dyDescent="0.25">
      <c r="G196" s="801"/>
      <c r="H196" s="801"/>
      <c r="I196" s="801"/>
      <c r="J196" s="801"/>
      <c r="K196" s="801"/>
      <c r="L196" s="801"/>
      <c r="M196" s="801"/>
      <c r="N196" s="801"/>
      <c r="O196" s="801"/>
      <c r="P196" s="801"/>
      <c r="Q196" s="801"/>
      <c r="R196" s="801"/>
      <c r="S196" s="801"/>
      <c r="T196" s="801"/>
      <c r="U196" s="801"/>
      <c r="V196" s="801"/>
      <c r="W196" s="801"/>
      <c r="X196" s="801"/>
      <c r="Y196" s="801"/>
      <c r="Z196" s="801"/>
      <c r="AA196" s="801"/>
      <c r="AB196" s="801"/>
      <c r="AC196" s="801"/>
      <c r="AD196" s="801"/>
      <c r="AE196" s="801"/>
      <c r="AF196" s="801"/>
      <c r="AG196" s="801"/>
      <c r="AH196" s="801"/>
      <c r="AI196" s="801"/>
      <c r="AJ196" s="802"/>
      <c r="AK196" s="801"/>
      <c r="AL196" s="801"/>
      <c r="AM196" s="803"/>
      <c r="AN196" s="803"/>
      <c r="AO196" s="803"/>
      <c r="AP196" s="803"/>
      <c r="AQ196" s="803"/>
      <c r="AR196" s="803"/>
      <c r="AS196" s="803"/>
      <c r="AT196" s="803"/>
      <c r="AU196" s="803"/>
      <c r="AV196" s="803"/>
      <c r="AW196" s="803"/>
      <c r="AX196" s="803"/>
      <c r="AY196" s="803"/>
      <c r="AZ196" s="803"/>
      <c r="BA196" s="803"/>
      <c r="BB196" s="803"/>
      <c r="BC196" s="803"/>
      <c r="BD196" s="803"/>
      <c r="BE196" s="803"/>
      <c r="BF196" s="803"/>
      <c r="BG196" s="801"/>
      <c r="BH196" s="801"/>
      <c r="BI196" s="801"/>
      <c r="BJ196" s="801"/>
      <c r="BK196" s="801"/>
      <c r="BL196" s="801"/>
    </row>
    <row r="197" spans="7:64" x14ac:dyDescent="0.25">
      <c r="G197" s="801"/>
      <c r="H197" s="801"/>
      <c r="I197" s="801"/>
      <c r="J197" s="801"/>
      <c r="K197" s="801"/>
      <c r="L197" s="801"/>
      <c r="M197" s="801"/>
      <c r="N197" s="801"/>
      <c r="O197" s="801"/>
      <c r="P197" s="801"/>
      <c r="Q197" s="801"/>
      <c r="R197" s="801"/>
      <c r="S197" s="801"/>
      <c r="T197" s="801"/>
      <c r="U197" s="801"/>
      <c r="V197" s="801"/>
      <c r="W197" s="801"/>
      <c r="X197" s="801"/>
      <c r="Y197" s="801"/>
      <c r="Z197" s="801"/>
      <c r="AA197" s="801"/>
      <c r="AB197" s="801"/>
      <c r="AC197" s="801"/>
      <c r="AD197" s="801"/>
      <c r="AE197" s="801"/>
      <c r="AF197" s="801"/>
      <c r="AG197" s="801"/>
      <c r="AH197" s="801"/>
      <c r="AI197" s="801"/>
      <c r="AJ197" s="802"/>
      <c r="AK197" s="801"/>
      <c r="AL197" s="801"/>
      <c r="AM197" s="803"/>
      <c r="AN197" s="803"/>
      <c r="AO197" s="803"/>
      <c r="AP197" s="803"/>
      <c r="AQ197" s="803"/>
      <c r="AR197" s="803"/>
      <c r="AS197" s="803"/>
      <c r="AT197" s="803"/>
      <c r="AU197" s="803"/>
      <c r="AV197" s="803"/>
      <c r="AW197" s="803"/>
      <c r="AX197" s="803"/>
      <c r="AY197" s="803"/>
      <c r="AZ197" s="803"/>
      <c r="BA197" s="803"/>
      <c r="BB197" s="803"/>
      <c r="BC197" s="803"/>
      <c r="BD197" s="803"/>
      <c r="BE197" s="803"/>
      <c r="BF197" s="803"/>
      <c r="BG197" s="801"/>
      <c r="BH197" s="801"/>
      <c r="BI197" s="801"/>
      <c r="BJ197" s="801"/>
      <c r="BK197" s="801"/>
      <c r="BL197" s="801"/>
    </row>
    <row r="198" spans="7:64" x14ac:dyDescent="0.25">
      <c r="G198" s="801"/>
      <c r="H198" s="801"/>
      <c r="I198" s="801"/>
      <c r="J198" s="801"/>
      <c r="K198" s="801"/>
      <c r="L198" s="801"/>
      <c r="M198" s="801"/>
      <c r="N198" s="801"/>
      <c r="O198" s="801"/>
      <c r="P198" s="801"/>
      <c r="Q198" s="801"/>
      <c r="R198" s="801"/>
      <c r="S198" s="801"/>
      <c r="T198" s="801"/>
      <c r="U198" s="801"/>
      <c r="V198" s="801"/>
      <c r="W198" s="801"/>
      <c r="X198" s="801"/>
      <c r="Y198" s="801"/>
      <c r="Z198" s="801"/>
      <c r="AA198" s="801"/>
      <c r="AB198" s="801"/>
      <c r="AC198" s="801"/>
      <c r="AD198" s="801"/>
      <c r="AE198" s="801"/>
      <c r="AF198" s="801"/>
      <c r="AG198" s="801"/>
      <c r="AH198" s="801"/>
      <c r="AI198" s="801"/>
      <c r="AJ198" s="802"/>
      <c r="AK198" s="801"/>
      <c r="AL198" s="801"/>
      <c r="AM198" s="803"/>
      <c r="AN198" s="803"/>
      <c r="AO198" s="803"/>
      <c r="AP198" s="803"/>
      <c r="AQ198" s="803"/>
      <c r="AR198" s="803"/>
      <c r="AS198" s="803"/>
      <c r="AT198" s="803"/>
      <c r="AU198" s="803"/>
      <c r="AV198" s="803"/>
      <c r="AW198" s="803"/>
      <c r="AX198" s="803"/>
      <c r="AY198" s="803"/>
      <c r="AZ198" s="803"/>
      <c r="BA198" s="803"/>
      <c r="BB198" s="803"/>
      <c r="BC198" s="803"/>
      <c r="BD198" s="803"/>
      <c r="BE198" s="803"/>
      <c r="BF198" s="803"/>
      <c r="BG198" s="801"/>
      <c r="BH198" s="801"/>
      <c r="BI198" s="801"/>
      <c r="BJ198" s="801"/>
      <c r="BK198" s="801"/>
      <c r="BL198" s="801"/>
    </row>
    <row r="199" spans="7:64" x14ac:dyDescent="0.25">
      <c r="G199" s="801"/>
      <c r="H199" s="801"/>
      <c r="I199" s="801"/>
      <c r="J199" s="801"/>
      <c r="K199" s="801"/>
      <c r="L199" s="801"/>
      <c r="M199" s="801"/>
      <c r="N199" s="801"/>
      <c r="O199" s="801"/>
      <c r="P199" s="801"/>
      <c r="Q199" s="801"/>
      <c r="R199" s="801"/>
      <c r="S199" s="801"/>
      <c r="T199" s="801"/>
      <c r="U199" s="801"/>
      <c r="V199" s="801"/>
      <c r="W199" s="801"/>
      <c r="X199" s="801"/>
      <c r="Y199" s="801"/>
      <c r="Z199" s="801"/>
      <c r="AA199" s="801"/>
      <c r="AB199" s="801"/>
      <c r="AC199" s="801"/>
      <c r="AD199" s="801"/>
      <c r="AE199" s="801"/>
      <c r="AF199" s="801"/>
      <c r="AG199" s="801"/>
      <c r="AH199" s="801"/>
      <c r="AI199" s="801"/>
      <c r="AJ199" s="802"/>
      <c r="AK199" s="801"/>
      <c r="AL199" s="801"/>
      <c r="AM199" s="803"/>
      <c r="AN199" s="803"/>
      <c r="AO199" s="803"/>
      <c r="AP199" s="803"/>
      <c r="AQ199" s="803"/>
      <c r="AR199" s="803"/>
      <c r="AS199" s="803"/>
      <c r="AT199" s="803"/>
      <c r="AU199" s="803"/>
      <c r="AV199" s="803"/>
      <c r="AW199" s="803"/>
      <c r="AX199" s="803"/>
      <c r="AY199" s="803"/>
      <c r="AZ199" s="803"/>
      <c r="BA199" s="803"/>
      <c r="BB199" s="803"/>
      <c r="BC199" s="803"/>
      <c r="BD199" s="803"/>
      <c r="BE199" s="803"/>
      <c r="BF199" s="803"/>
      <c r="BG199" s="801"/>
      <c r="BH199" s="801"/>
      <c r="BI199" s="801"/>
      <c r="BJ199" s="801"/>
      <c r="BK199" s="801"/>
      <c r="BL199" s="801"/>
    </row>
    <row r="200" spans="7:64" x14ac:dyDescent="0.25">
      <c r="G200" s="801"/>
      <c r="H200" s="801"/>
      <c r="I200" s="801"/>
      <c r="J200" s="801"/>
      <c r="K200" s="801"/>
      <c r="L200" s="801"/>
      <c r="M200" s="801"/>
      <c r="N200" s="801"/>
      <c r="O200" s="801"/>
      <c r="P200" s="801"/>
      <c r="Q200" s="801"/>
      <c r="R200" s="801"/>
      <c r="S200" s="801"/>
      <c r="T200" s="801"/>
      <c r="U200" s="801"/>
      <c r="V200" s="801"/>
      <c r="W200" s="801"/>
      <c r="X200" s="801"/>
      <c r="Y200" s="801"/>
      <c r="Z200" s="801"/>
      <c r="AA200" s="801"/>
      <c r="AB200" s="801"/>
      <c r="AC200" s="801"/>
      <c r="AD200" s="801"/>
      <c r="AE200" s="801"/>
      <c r="AF200" s="801"/>
      <c r="AG200" s="801"/>
      <c r="AH200" s="801"/>
      <c r="AI200" s="801"/>
      <c r="AJ200" s="802"/>
      <c r="AK200" s="801"/>
      <c r="AL200" s="801"/>
      <c r="AM200" s="803"/>
      <c r="AN200" s="803"/>
      <c r="AO200" s="803"/>
      <c r="AP200" s="803"/>
      <c r="AQ200" s="803"/>
      <c r="AR200" s="803"/>
      <c r="AS200" s="803"/>
      <c r="AT200" s="803"/>
      <c r="AU200" s="803"/>
      <c r="AV200" s="803"/>
      <c r="AW200" s="803"/>
      <c r="AX200" s="803"/>
      <c r="AY200" s="803"/>
      <c r="AZ200" s="803"/>
      <c r="BA200" s="803"/>
      <c r="BB200" s="803"/>
      <c r="BC200" s="803"/>
      <c r="BD200" s="803"/>
      <c r="BE200" s="803"/>
      <c r="BF200" s="803"/>
      <c r="BG200" s="801"/>
      <c r="BH200" s="801"/>
      <c r="BI200" s="801"/>
      <c r="BJ200" s="801"/>
      <c r="BK200" s="801"/>
      <c r="BL200" s="801"/>
    </row>
    <row r="201" spans="7:64" x14ac:dyDescent="0.25">
      <c r="G201" s="801"/>
      <c r="H201" s="801"/>
      <c r="I201" s="801"/>
      <c r="J201" s="801"/>
      <c r="K201" s="801"/>
      <c r="L201" s="801"/>
      <c r="M201" s="801"/>
      <c r="N201" s="801"/>
      <c r="O201" s="801"/>
      <c r="P201" s="801"/>
      <c r="Q201" s="801"/>
      <c r="R201" s="801"/>
      <c r="S201" s="801"/>
      <c r="T201" s="801"/>
      <c r="U201" s="801"/>
      <c r="V201" s="801"/>
      <c r="W201" s="801"/>
      <c r="X201" s="801"/>
      <c r="Y201" s="801"/>
      <c r="Z201" s="801"/>
      <c r="AA201" s="801"/>
      <c r="AB201" s="801"/>
      <c r="AC201" s="801"/>
      <c r="AD201" s="801"/>
      <c r="AE201" s="801"/>
      <c r="AF201" s="801"/>
      <c r="AG201" s="801"/>
      <c r="AH201" s="801"/>
      <c r="AI201" s="801"/>
      <c r="AJ201" s="802"/>
      <c r="AK201" s="801"/>
      <c r="AL201" s="801"/>
      <c r="AM201" s="803"/>
      <c r="AN201" s="803"/>
      <c r="AO201" s="803"/>
      <c r="AP201" s="803"/>
      <c r="AQ201" s="803"/>
      <c r="AR201" s="803"/>
      <c r="AS201" s="803"/>
      <c r="AT201" s="803"/>
      <c r="AU201" s="803"/>
      <c r="AV201" s="803"/>
      <c r="AW201" s="803"/>
      <c r="AX201" s="803"/>
      <c r="AY201" s="803"/>
      <c r="AZ201" s="803"/>
      <c r="BA201" s="803"/>
      <c r="BB201" s="803"/>
      <c r="BC201" s="803"/>
      <c r="BD201" s="803"/>
      <c r="BE201" s="803"/>
      <c r="BF201" s="803"/>
      <c r="BG201" s="801"/>
      <c r="BH201" s="801"/>
      <c r="BI201" s="801"/>
      <c r="BJ201" s="801"/>
      <c r="BK201" s="801"/>
      <c r="BL201" s="801"/>
    </row>
    <row r="202" spans="7:64" x14ac:dyDescent="0.25">
      <c r="G202" s="801"/>
      <c r="H202" s="801"/>
      <c r="I202" s="801"/>
      <c r="J202" s="801"/>
      <c r="K202" s="801"/>
      <c r="L202" s="801"/>
      <c r="M202" s="801"/>
      <c r="N202" s="801"/>
      <c r="O202" s="801"/>
      <c r="P202" s="801"/>
      <c r="Q202" s="801"/>
      <c r="R202" s="801"/>
      <c r="S202" s="801"/>
      <c r="T202" s="801"/>
      <c r="U202" s="801"/>
      <c r="V202" s="801"/>
      <c r="W202" s="801"/>
      <c r="X202" s="801"/>
      <c r="Y202" s="801"/>
      <c r="Z202" s="801"/>
      <c r="AA202" s="801"/>
      <c r="AB202" s="801"/>
      <c r="AC202" s="801"/>
      <c r="AD202" s="801"/>
      <c r="AE202" s="801"/>
      <c r="AF202" s="801"/>
      <c r="AG202" s="801"/>
      <c r="AH202" s="801"/>
      <c r="AI202" s="801"/>
      <c r="AJ202" s="802"/>
      <c r="AK202" s="801"/>
      <c r="AL202" s="801"/>
      <c r="AM202" s="803"/>
      <c r="AN202" s="803"/>
      <c r="AO202" s="803"/>
      <c r="AP202" s="803"/>
      <c r="AQ202" s="803"/>
      <c r="AR202" s="803"/>
      <c r="AS202" s="803"/>
      <c r="AT202" s="803"/>
      <c r="AU202" s="803"/>
      <c r="AV202" s="803"/>
      <c r="AW202" s="803"/>
      <c r="AX202" s="803"/>
      <c r="AY202" s="803"/>
      <c r="AZ202" s="803"/>
      <c r="BA202" s="803"/>
      <c r="BB202" s="803"/>
      <c r="BC202" s="803"/>
      <c r="BD202" s="803"/>
      <c r="BE202" s="803"/>
      <c r="BF202" s="803"/>
      <c r="BG202" s="801"/>
      <c r="BH202" s="801"/>
      <c r="BI202" s="801"/>
      <c r="BJ202" s="801"/>
      <c r="BK202" s="801"/>
      <c r="BL202" s="801"/>
    </row>
    <row r="203" spans="7:64" x14ac:dyDescent="0.25">
      <c r="G203" s="801"/>
      <c r="H203" s="801"/>
      <c r="I203" s="801"/>
      <c r="J203" s="801"/>
      <c r="K203" s="801"/>
      <c r="L203" s="801"/>
      <c r="M203" s="801"/>
      <c r="N203" s="801"/>
      <c r="O203" s="801"/>
      <c r="P203" s="801"/>
      <c r="Q203" s="801"/>
      <c r="R203" s="801"/>
      <c r="S203" s="801"/>
      <c r="T203" s="801"/>
      <c r="U203" s="801"/>
      <c r="V203" s="801"/>
      <c r="W203" s="801"/>
      <c r="X203" s="801"/>
      <c r="Y203" s="801"/>
      <c r="Z203" s="801"/>
      <c r="AA203" s="801"/>
      <c r="AB203" s="801"/>
      <c r="AC203" s="801"/>
      <c r="AD203" s="801"/>
      <c r="AE203" s="801"/>
      <c r="AF203" s="801"/>
      <c r="AG203" s="801"/>
      <c r="AH203" s="801"/>
      <c r="AI203" s="801"/>
      <c r="AJ203" s="802"/>
      <c r="AK203" s="801"/>
      <c r="AL203" s="801"/>
      <c r="AM203" s="803"/>
      <c r="AN203" s="803"/>
      <c r="AO203" s="803"/>
      <c r="AP203" s="803"/>
      <c r="AQ203" s="803"/>
      <c r="AR203" s="803"/>
      <c r="AS203" s="803"/>
      <c r="AT203" s="803"/>
      <c r="AU203" s="803"/>
      <c r="AV203" s="803"/>
      <c r="AW203" s="803"/>
      <c r="AX203" s="803"/>
      <c r="AY203" s="803"/>
      <c r="AZ203" s="803"/>
      <c r="BA203" s="803"/>
      <c r="BB203" s="803"/>
      <c r="BC203" s="803"/>
      <c r="BD203" s="803"/>
      <c r="BE203" s="803"/>
      <c r="BF203" s="803"/>
      <c r="BG203" s="801"/>
      <c r="BH203" s="801"/>
      <c r="BI203" s="801"/>
      <c r="BJ203" s="801"/>
      <c r="BK203" s="801"/>
      <c r="BL203" s="801"/>
    </row>
    <row r="204" spans="7:64" x14ac:dyDescent="0.25">
      <c r="G204" s="801"/>
      <c r="H204" s="801"/>
      <c r="I204" s="801"/>
      <c r="J204" s="801"/>
      <c r="K204" s="801"/>
      <c r="L204" s="801"/>
      <c r="M204" s="801"/>
      <c r="N204" s="801"/>
      <c r="O204" s="801"/>
      <c r="P204" s="801"/>
      <c r="Q204" s="801"/>
      <c r="R204" s="801"/>
      <c r="S204" s="801"/>
      <c r="T204" s="801"/>
      <c r="U204" s="801"/>
      <c r="V204" s="801"/>
      <c r="W204" s="801"/>
      <c r="X204" s="801"/>
      <c r="Y204" s="801"/>
      <c r="Z204" s="801"/>
      <c r="AA204" s="801"/>
      <c r="AB204" s="801"/>
      <c r="AC204" s="801"/>
      <c r="AD204" s="801"/>
      <c r="AE204" s="801"/>
      <c r="AF204" s="801"/>
      <c r="AG204" s="801"/>
      <c r="AH204" s="801"/>
      <c r="AI204" s="801"/>
      <c r="AJ204" s="802"/>
      <c r="AK204" s="801"/>
      <c r="AL204" s="801"/>
      <c r="AM204" s="803"/>
      <c r="AN204" s="803"/>
      <c r="AO204" s="803"/>
      <c r="AP204" s="803"/>
      <c r="AQ204" s="803"/>
      <c r="AR204" s="803"/>
      <c r="AS204" s="803"/>
      <c r="AT204" s="803"/>
      <c r="AU204" s="803"/>
      <c r="AV204" s="803"/>
      <c r="AW204" s="803"/>
      <c r="AX204" s="803"/>
      <c r="AY204" s="803"/>
      <c r="AZ204" s="803"/>
      <c r="BA204" s="803"/>
      <c r="BB204" s="803"/>
      <c r="BC204" s="803"/>
      <c r="BD204" s="803"/>
      <c r="BE204" s="803"/>
      <c r="BF204" s="803"/>
      <c r="BG204" s="801"/>
      <c r="BH204" s="801"/>
      <c r="BI204" s="801"/>
      <c r="BJ204" s="801"/>
      <c r="BK204" s="801"/>
      <c r="BL204" s="801"/>
    </row>
    <row r="205" spans="7:64" x14ac:dyDescent="0.25">
      <c r="G205" s="801"/>
      <c r="H205" s="801"/>
      <c r="I205" s="801"/>
      <c r="J205" s="801"/>
      <c r="K205" s="801"/>
      <c r="L205" s="801"/>
      <c r="M205" s="801"/>
      <c r="N205" s="801"/>
      <c r="O205" s="801"/>
      <c r="P205" s="801"/>
      <c r="Q205" s="801"/>
      <c r="R205" s="801"/>
      <c r="S205" s="801"/>
      <c r="T205" s="801"/>
      <c r="U205" s="801"/>
      <c r="V205" s="801"/>
      <c r="W205" s="801"/>
      <c r="X205" s="801"/>
      <c r="Y205" s="801"/>
      <c r="Z205" s="801"/>
      <c r="AA205" s="801"/>
      <c r="AB205" s="801"/>
      <c r="AC205" s="801"/>
      <c r="AD205" s="801"/>
      <c r="AE205" s="801"/>
      <c r="AF205" s="801"/>
      <c r="AG205" s="801"/>
      <c r="AH205" s="801"/>
      <c r="AI205" s="801"/>
      <c r="AJ205" s="802"/>
      <c r="AK205" s="801"/>
      <c r="AL205" s="801"/>
      <c r="AM205" s="803"/>
      <c r="AN205" s="803"/>
      <c r="AO205" s="803"/>
      <c r="AP205" s="803"/>
      <c r="AQ205" s="803"/>
      <c r="AR205" s="803"/>
      <c r="AS205" s="803"/>
      <c r="AT205" s="803"/>
      <c r="AU205" s="803"/>
      <c r="AV205" s="803"/>
      <c r="AW205" s="803"/>
      <c r="AX205" s="803"/>
      <c r="AY205" s="803"/>
      <c r="AZ205" s="803"/>
      <c r="BA205" s="803"/>
      <c r="BB205" s="803"/>
      <c r="BC205" s="803"/>
      <c r="BD205" s="803"/>
      <c r="BE205" s="803"/>
      <c r="BF205" s="803"/>
      <c r="BG205" s="801"/>
      <c r="BH205" s="801"/>
      <c r="BI205" s="801"/>
      <c r="BJ205" s="801"/>
      <c r="BK205" s="801"/>
      <c r="BL205" s="801"/>
    </row>
    <row r="206" spans="7:64" x14ac:dyDescent="0.25">
      <c r="G206" s="801"/>
      <c r="H206" s="801"/>
      <c r="I206" s="801"/>
      <c r="J206" s="801"/>
      <c r="K206" s="801"/>
      <c r="L206" s="801"/>
      <c r="M206" s="801"/>
      <c r="N206" s="801"/>
      <c r="O206" s="801"/>
      <c r="P206" s="801"/>
      <c r="Q206" s="801"/>
      <c r="R206" s="801"/>
      <c r="S206" s="801"/>
      <c r="T206" s="801"/>
      <c r="U206" s="801"/>
      <c r="V206" s="801"/>
      <c r="W206" s="801"/>
      <c r="X206" s="801"/>
      <c r="Y206" s="801"/>
      <c r="Z206" s="801"/>
      <c r="AA206" s="801"/>
      <c r="AB206" s="801"/>
      <c r="AC206" s="801"/>
      <c r="AD206" s="801"/>
      <c r="AE206" s="801"/>
      <c r="AF206" s="801"/>
      <c r="AG206" s="801"/>
      <c r="AH206" s="801"/>
      <c r="AI206" s="801"/>
      <c r="AJ206" s="802"/>
      <c r="AK206" s="801"/>
      <c r="AL206" s="801"/>
      <c r="AM206" s="803"/>
      <c r="AN206" s="803"/>
      <c r="AO206" s="803"/>
      <c r="AP206" s="803"/>
      <c r="AQ206" s="803"/>
      <c r="AR206" s="803"/>
      <c r="AS206" s="803"/>
      <c r="AT206" s="803"/>
      <c r="AU206" s="803"/>
      <c r="AV206" s="803"/>
      <c r="AW206" s="803"/>
      <c r="AX206" s="803"/>
      <c r="AY206" s="803"/>
      <c r="AZ206" s="803"/>
      <c r="BA206" s="803"/>
      <c r="BB206" s="803"/>
      <c r="BC206" s="803"/>
      <c r="BD206" s="803"/>
      <c r="BE206" s="803"/>
      <c r="BF206" s="803"/>
      <c r="BG206" s="801"/>
      <c r="BH206" s="801"/>
      <c r="BI206" s="801"/>
      <c r="BJ206" s="801"/>
      <c r="BK206" s="801"/>
      <c r="BL206" s="801"/>
    </row>
    <row r="207" spans="7:64" x14ac:dyDescent="0.25">
      <c r="G207" s="801"/>
      <c r="H207" s="801"/>
      <c r="I207" s="801"/>
      <c r="J207" s="801"/>
      <c r="K207" s="801"/>
      <c r="L207" s="801"/>
      <c r="M207" s="801"/>
      <c r="N207" s="801"/>
      <c r="O207" s="801"/>
      <c r="P207" s="801"/>
      <c r="Q207" s="801"/>
      <c r="R207" s="801"/>
      <c r="S207" s="801"/>
      <c r="T207" s="801"/>
      <c r="U207" s="801"/>
      <c r="V207" s="801"/>
      <c r="W207" s="801"/>
      <c r="X207" s="801"/>
      <c r="Y207" s="801"/>
      <c r="Z207" s="801"/>
      <c r="AA207" s="801"/>
      <c r="AB207" s="801"/>
      <c r="AC207" s="801"/>
      <c r="AD207" s="801"/>
      <c r="AE207" s="801"/>
      <c r="AF207" s="801"/>
      <c r="AG207" s="801"/>
      <c r="AH207" s="801"/>
      <c r="AI207" s="801"/>
      <c r="AJ207" s="802"/>
      <c r="AK207" s="801"/>
      <c r="AL207" s="801"/>
      <c r="AM207" s="803"/>
      <c r="AN207" s="803"/>
      <c r="AO207" s="803"/>
      <c r="AP207" s="803"/>
      <c r="AQ207" s="803"/>
      <c r="AR207" s="803"/>
      <c r="AS207" s="803"/>
      <c r="AT207" s="803"/>
      <c r="AU207" s="803"/>
      <c r="AV207" s="803"/>
      <c r="AW207" s="803"/>
      <c r="AX207" s="803"/>
      <c r="AY207" s="803"/>
      <c r="AZ207" s="803"/>
      <c r="BA207" s="803"/>
      <c r="BB207" s="803"/>
      <c r="BC207" s="803"/>
      <c r="BD207" s="803"/>
      <c r="BE207" s="803"/>
      <c r="BF207" s="803"/>
      <c r="BG207" s="801"/>
      <c r="BH207" s="801"/>
      <c r="BI207" s="801"/>
      <c r="BJ207" s="801"/>
      <c r="BK207" s="801"/>
      <c r="BL207" s="801"/>
    </row>
    <row r="208" spans="7:64" x14ac:dyDescent="0.25">
      <c r="G208" s="801"/>
      <c r="H208" s="801"/>
      <c r="I208" s="801"/>
      <c r="J208" s="801"/>
      <c r="K208" s="801"/>
      <c r="L208" s="801"/>
      <c r="M208" s="801"/>
      <c r="N208" s="801"/>
      <c r="O208" s="801"/>
      <c r="P208" s="801"/>
      <c r="Q208" s="801"/>
      <c r="R208" s="801"/>
      <c r="S208" s="801"/>
      <c r="T208" s="801"/>
      <c r="U208" s="801"/>
      <c r="V208" s="801"/>
      <c r="W208" s="801"/>
      <c r="X208" s="801"/>
      <c r="Y208" s="801"/>
      <c r="Z208" s="801"/>
      <c r="AA208" s="801"/>
      <c r="AB208" s="801"/>
      <c r="AC208" s="801"/>
      <c r="AD208" s="801"/>
      <c r="AE208" s="801"/>
      <c r="AF208" s="801"/>
      <c r="AG208" s="801"/>
      <c r="AH208" s="801"/>
      <c r="AI208" s="801"/>
      <c r="AJ208" s="802"/>
      <c r="AK208" s="801"/>
      <c r="AL208" s="801"/>
      <c r="AM208" s="803"/>
      <c r="AN208" s="803"/>
      <c r="AO208" s="803"/>
      <c r="AP208" s="803"/>
      <c r="AQ208" s="803"/>
      <c r="AR208" s="803"/>
      <c r="AS208" s="803"/>
      <c r="AT208" s="803"/>
      <c r="AU208" s="803"/>
      <c r="AV208" s="803"/>
      <c r="AW208" s="803"/>
      <c r="AX208" s="803"/>
      <c r="AY208" s="803"/>
      <c r="AZ208" s="803"/>
      <c r="BA208" s="803"/>
      <c r="BB208" s="803"/>
      <c r="BC208" s="803"/>
      <c r="BD208" s="803"/>
      <c r="BE208" s="803"/>
      <c r="BF208" s="803"/>
      <c r="BG208" s="801"/>
      <c r="BH208" s="801"/>
      <c r="BI208" s="801"/>
      <c r="BJ208" s="801"/>
      <c r="BK208" s="801"/>
      <c r="BL208" s="801"/>
    </row>
    <row r="209" spans="7:64" x14ac:dyDescent="0.25">
      <c r="G209" s="801"/>
      <c r="H209" s="801"/>
      <c r="I209" s="801"/>
      <c r="J209" s="801"/>
      <c r="K209" s="801"/>
      <c r="L209" s="801"/>
      <c r="M209" s="801"/>
      <c r="N209" s="801"/>
      <c r="O209" s="801"/>
      <c r="P209" s="801"/>
      <c r="Q209" s="801"/>
      <c r="R209" s="801"/>
      <c r="S209" s="801"/>
      <c r="T209" s="801"/>
      <c r="U209" s="801"/>
      <c r="V209" s="801"/>
      <c r="W209" s="801"/>
      <c r="X209" s="801"/>
      <c r="Y209" s="801"/>
      <c r="Z209" s="801"/>
      <c r="AA209" s="801"/>
      <c r="AB209" s="801"/>
      <c r="AC209" s="801"/>
      <c r="AD209" s="801"/>
      <c r="AE209" s="801"/>
      <c r="AF209" s="801"/>
      <c r="AG209" s="801"/>
      <c r="AH209" s="801"/>
      <c r="AI209" s="801"/>
      <c r="AJ209" s="802"/>
      <c r="AK209" s="801"/>
      <c r="AL209" s="801"/>
      <c r="AM209" s="803"/>
      <c r="AN209" s="803"/>
      <c r="AO209" s="803"/>
      <c r="AP209" s="803"/>
      <c r="AQ209" s="803"/>
      <c r="AR209" s="803"/>
      <c r="AS209" s="803"/>
      <c r="AT209" s="803"/>
      <c r="AU209" s="803"/>
      <c r="AV209" s="803"/>
      <c r="AW209" s="803"/>
      <c r="AX209" s="803"/>
      <c r="AY209" s="803"/>
      <c r="AZ209" s="803"/>
      <c r="BA209" s="803"/>
      <c r="BB209" s="803"/>
      <c r="BC209" s="803"/>
      <c r="BD209" s="803"/>
      <c r="BE209" s="803"/>
      <c r="BF209" s="803"/>
      <c r="BG209" s="801"/>
      <c r="BH209" s="801"/>
      <c r="BI209" s="801"/>
      <c r="BJ209" s="801"/>
      <c r="BK209" s="801"/>
      <c r="BL209" s="801"/>
    </row>
    <row r="210" spans="7:64" x14ac:dyDescent="0.25">
      <c r="G210" s="801"/>
      <c r="H210" s="801"/>
      <c r="I210" s="801"/>
      <c r="J210" s="801"/>
      <c r="K210" s="801"/>
      <c r="L210" s="801"/>
      <c r="M210" s="801"/>
      <c r="N210" s="801"/>
      <c r="O210" s="801"/>
      <c r="P210" s="801"/>
      <c r="Q210" s="801"/>
      <c r="R210" s="801"/>
      <c r="S210" s="801"/>
      <c r="T210" s="801"/>
      <c r="U210" s="801"/>
      <c r="V210" s="801"/>
      <c r="W210" s="801"/>
      <c r="X210" s="801"/>
      <c r="Y210" s="801"/>
      <c r="Z210" s="801"/>
      <c r="AA210" s="801"/>
      <c r="AB210" s="801"/>
      <c r="AC210" s="801"/>
      <c r="AD210" s="801"/>
      <c r="AE210" s="801"/>
      <c r="AF210" s="801"/>
      <c r="AG210" s="801"/>
      <c r="AH210" s="801"/>
      <c r="AI210" s="801"/>
      <c r="AJ210" s="802"/>
      <c r="AK210" s="801"/>
      <c r="AL210" s="801"/>
      <c r="AM210" s="803"/>
      <c r="AN210" s="803"/>
      <c r="AO210" s="803"/>
      <c r="AP210" s="803"/>
      <c r="AQ210" s="803"/>
      <c r="AR210" s="803"/>
      <c r="AS210" s="803"/>
      <c r="AT210" s="803"/>
      <c r="AU210" s="803"/>
      <c r="AV210" s="803"/>
      <c r="AW210" s="803"/>
      <c r="AX210" s="803"/>
      <c r="AY210" s="803"/>
      <c r="AZ210" s="803"/>
      <c r="BA210" s="803"/>
      <c r="BB210" s="803"/>
      <c r="BC210" s="803"/>
      <c r="BD210" s="803"/>
      <c r="BE210" s="803"/>
      <c r="BF210" s="803"/>
      <c r="BG210" s="801"/>
      <c r="BH210" s="801"/>
      <c r="BI210" s="801"/>
      <c r="BJ210" s="801"/>
      <c r="BK210" s="801"/>
      <c r="BL210" s="801"/>
    </row>
    <row r="211" spans="7:64" x14ac:dyDescent="0.25">
      <c r="G211" s="801"/>
      <c r="H211" s="801"/>
      <c r="I211" s="801"/>
      <c r="J211" s="801"/>
      <c r="K211" s="801"/>
      <c r="L211" s="801"/>
      <c r="M211" s="801"/>
      <c r="N211" s="801"/>
      <c r="O211" s="801"/>
      <c r="P211" s="801"/>
      <c r="Q211" s="801"/>
      <c r="R211" s="801"/>
      <c r="S211" s="801"/>
      <c r="T211" s="801"/>
      <c r="U211" s="801"/>
      <c r="V211" s="801"/>
      <c r="W211" s="801"/>
      <c r="X211" s="801"/>
      <c r="Y211" s="801"/>
      <c r="Z211" s="801"/>
      <c r="AA211" s="801"/>
      <c r="AB211" s="801"/>
      <c r="AC211" s="801"/>
      <c r="AD211" s="801"/>
      <c r="AE211" s="801"/>
      <c r="AF211" s="801"/>
      <c r="AG211" s="801"/>
      <c r="AH211" s="801"/>
      <c r="AI211" s="801"/>
      <c r="AJ211" s="802"/>
      <c r="AK211" s="801"/>
      <c r="AL211" s="801"/>
      <c r="AM211" s="803"/>
      <c r="AN211" s="803"/>
      <c r="AO211" s="803"/>
      <c r="AP211" s="803"/>
      <c r="AQ211" s="803"/>
      <c r="AR211" s="803"/>
      <c r="AS211" s="803"/>
      <c r="AT211" s="803"/>
      <c r="AU211" s="803"/>
      <c r="AV211" s="803"/>
      <c r="AW211" s="803"/>
      <c r="AX211" s="803"/>
      <c r="AY211" s="803"/>
      <c r="AZ211" s="803"/>
      <c r="BA211" s="803"/>
      <c r="BB211" s="803"/>
      <c r="BC211" s="803"/>
      <c r="BD211" s="803"/>
      <c r="BE211" s="803"/>
      <c r="BF211" s="803"/>
      <c r="BG211" s="801"/>
      <c r="BH211" s="801"/>
      <c r="BI211" s="801"/>
      <c r="BJ211" s="801"/>
      <c r="BK211" s="801"/>
      <c r="BL211" s="801"/>
    </row>
    <row r="212" spans="7:64" x14ac:dyDescent="0.25">
      <c r="G212" s="801"/>
      <c r="H212" s="801"/>
      <c r="I212" s="801"/>
      <c r="J212" s="801"/>
      <c r="K212" s="801"/>
      <c r="L212" s="801"/>
      <c r="M212" s="801"/>
      <c r="N212" s="801"/>
      <c r="O212" s="801"/>
      <c r="P212" s="801"/>
      <c r="Q212" s="801"/>
      <c r="R212" s="801"/>
      <c r="S212" s="801"/>
      <c r="T212" s="801"/>
      <c r="U212" s="801"/>
      <c r="V212" s="801"/>
      <c r="W212" s="801"/>
      <c r="X212" s="801"/>
      <c r="Y212" s="801"/>
      <c r="Z212" s="801"/>
      <c r="AA212" s="801"/>
      <c r="AB212" s="801"/>
      <c r="AC212" s="801"/>
      <c r="AD212" s="801"/>
      <c r="AE212" s="801"/>
      <c r="AF212" s="801"/>
      <c r="AG212" s="801"/>
      <c r="AH212" s="801"/>
      <c r="AI212" s="801"/>
      <c r="AJ212" s="802"/>
      <c r="AK212" s="801"/>
      <c r="AL212" s="801"/>
      <c r="AM212" s="803"/>
      <c r="AN212" s="803"/>
      <c r="AO212" s="803"/>
      <c r="AP212" s="803"/>
      <c r="AQ212" s="803"/>
      <c r="AR212" s="803"/>
      <c r="AS212" s="803"/>
      <c r="AT212" s="803"/>
      <c r="AU212" s="803"/>
      <c r="AV212" s="803"/>
      <c r="AW212" s="803"/>
      <c r="AX212" s="803"/>
      <c r="AY212" s="803"/>
      <c r="AZ212" s="803"/>
      <c r="BA212" s="803"/>
      <c r="BB212" s="803"/>
      <c r="BC212" s="803"/>
      <c r="BD212" s="803"/>
      <c r="BE212" s="803"/>
      <c r="BF212" s="803"/>
      <c r="BG212" s="801"/>
      <c r="BH212" s="801"/>
      <c r="BI212" s="801"/>
      <c r="BJ212" s="801"/>
      <c r="BK212" s="801"/>
      <c r="BL212" s="801"/>
    </row>
    <row r="213" spans="7:64" x14ac:dyDescent="0.25">
      <c r="G213" s="801"/>
      <c r="H213" s="801"/>
      <c r="I213" s="801"/>
      <c r="J213" s="801"/>
      <c r="K213" s="801"/>
      <c r="L213" s="801"/>
      <c r="M213" s="801"/>
      <c r="N213" s="801"/>
      <c r="O213" s="801"/>
      <c r="P213" s="801"/>
      <c r="Q213" s="801"/>
      <c r="R213" s="801"/>
      <c r="S213" s="801"/>
      <c r="T213" s="801"/>
      <c r="U213" s="801"/>
      <c r="V213" s="801"/>
      <c r="W213" s="801"/>
      <c r="X213" s="801"/>
      <c r="Y213" s="801"/>
      <c r="Z213" s="801"/>
      <c r="AA213" s="801"/>
      <c r="AB213" s="801"/>
      <c r="AC213" s="801"/>
      <c r="AD213" s="801"/>
      <c r="AE213" s="801"/>
      <c r="AF213" s="801"/>
      <c r="AG213" s="801"/>
      <c r="AH213" s="801"/>
      <c r="AI213" s="801"/>
      <c r="AJ213" s="802"/>
      <c r="AK213" s="801"/>
      <c r="AL213" s="801"/>
      <c r="AM213" s="803"/>
      <c r="AN213" s="803"/>
      <c r="AO213" s="803"/>
      <c r="AP213" s="803"/>
      <c r="AQ213" s="803"/>
      <c r="AR213" s="803"/>
      <c r="AS213" s="803"/>
      <c r="AT213" s="803"/>
      <c r="AU213" s="803"/>
      <c r="AV213" s="803"/>
      <c r="AW213" s="803"/>
      <c r="AX213" s="803"/>
      <c r="AY213" s="803"/>
      <c r="AZ213" s="803"/>
      <c r="BA213" s="803"/>
      <c r="BB213" s="803"/>
      <c r="BC213" s="803"/>
      <c r="BD213" s="803"/>
      <c r="BE213" s="803"/>
      <c r="BF213" s="803"/>
      <c r="BG213" s="801"/>
      <c r="BH213" s="801"/>
      <c r="BI213" s="801"/>
      <c r="BJ213" s="801"/>
      <c r="BK213" s="801"/>
      <c r="BL213" s="801"/>
    </row>
    <row r="214" spans="7:64" x14ac:dyDescent="0.25">
      <c r="G214" s="801"/>
      <c r="H214" s="801"/>
      <c r="I214" s="801"/>
      <c r="J214" s="801"/>
      <c r="K214" s="801"/>
      <c r="L214" s="801"/>
      <c r="M214" s="801"/>
      <c r="N214" s="801"/>
      <c r="O214" s="801"/>
      <c r="P214" s="801"/>
      <c r="Q214" s="801"/>
      <c r="R214" s="801"/>
      <c r="S214" s="801"/>
      <c r="T214" s="801"/>
      <c r="U214" s="801"/>
      <c r="V214" s="801"/>
      <c r="W214" s="801"/>
      <c r="X214" s="801"/>
      <c r="Y214" s="801"/>
      <c r="Z214" s="801"/>
      <c r="AA214" s="801"/>
      <c r="AB214" s="801"/>
      <c r="AC214" s="801"/>
      <c r="AD214" s="801"/>
      <c r="AE214" s="801"/>
      <c r="AF214" s="801"/>
      <c r="AG214" s="801"/>
      <c r="AH214" s="801"/>
      <c r="AI214" s="801"/>
      <c r="AJ214" s="802"/>
      <c r="AK214" s="801"/>
      <c r="AL214" s="801"/>
      <c r="AM214" s="803"/>
      <c r="AN214" s="803"/>
      <c r="AO214" s="803"/>
      <c r="AP214" s="803"/>
      <c r="AQ214" s="803"/>
      <c r="AR214" s="803"/>
      <c r="AS214" s="803"/>
      <c r="AT214" s="803"/>
      <c r="AU214" s="803"/>
      <c r="AV214" s="803"/>
      <c r="AW214" s="803"/>
      <c r="AX214" s="803"/>
      <c r="AY214" s="803"/>
      <c r="AZ214" s="803"/>
      <c r="BA214" s="803"/>
      <c r="BB214" s="803"/>
      <c r="BC214" s="803"/>
      <c r="BD214" s="803"/>
      <c r="BE214" s="803"/>
      <c r="BF214" s="803"/>
      <c r="BG214" s="801"/>
      <c r="BH214" s="801"/>
      <c r="BI214" s="801"/>
      <c r="BJ214" s="801"/>
      <c r="BK214" s="801"/>
      <c r="BL214" s="801"/>
    </row>
    <row r="215" spans="7:64" x14ac:dyDescent="0.25">
      <c r="G215" s="801"/>
      <c r="H215" s="801"/>
      <c r="I215" s="801"/>
      <c r="J215" s="801"/>
      <c r="K215" s="801"/>
      <c r="L215" s="801"/>
      <c r="M215" s="801"/>
      <c r="N215" s="801"/>
      <c r="O215" s="801"/>
      <c r="P215" s="801"/>
      <c r="Q215" s="801"/>
      <c r="R215" s="801"/>
      <c r="S215" s="801"/>
      <c r="T215" s="801"/>
      <c r="U215" s="801"/>
      <c r="V215" s="801"/>
      <c r="W215" s="801"/>
      <c r="X215" s="801"/>
      <c r="Y215" s="801"/>
      <c r="Z215" s="801"/>
      <c r="AA215" s="801"/>
      <c r="AB215" s="801"/>
      <c r="AC215" s="801"/>
      <c r="AD215" s="801"/>
      <c r="AE215" s="801"/>
      <c r="AF215" s="801"/>
      <c r="AG215" s="801"/>
      <c r="AH215" s="801"/>
      <c r="AI215" s="801"/>
      <c r="AJ215" s="802"/>
      <c r="AK215" s="801"/>
      <c r="AL215" s="801"/>
      <c r="AM215" s="803"/>
      <c r="AN215" s="803"/>
      <c r="AO215" s="803"/>
      <c r="AP215" s="803"/>
      <c r="AQ215" s="803"/>
      <c r="AR215" s="803"/>
      <c r="AS215" s="803"/>
      <c r="AT215" s="803"/>
      <c r="AU215" s="803"/>
      <c r="AV215" s="803"/>
      <c r="AW215" s="803"/>
      <c r="AX215" s="803"/>
      <c r="AY215" s="803"/>
      <c r="AZ215" s="803"/>
      <c r="BA215" s="803"/>
      <c r="BB215" s="803"/>
      <c r="BC215" s="803"/>
      <c r="BD215" s="803"/>
      <c r="BE215" s="803"/>
      <c r="BF215" s="803"/>
      <c r="BG215" s="801"/>
      <c r="BH215" s="801"/>
      <c r="BI215" s="801"/>
      <c r="BJ215" s="801"/>
      <c r="BK215" s="801"/>
      <c r="BL215" s="801"/>
    </row>
    <row r="216" spans="7:64" x14ac:dyDescent="0.25">
      <c r="G216" s="801"/>
      <c r="H216" s="801"/>
      <c r="I216" s="801"/>
      <c r="J216" s="801"/>
      <c r="K216" s="801"/>
      <c r="L216" s="801"/>
      <c r="M216" s="801"/>
      <c r="N216" s="801"/>
      <c r="O216" s="801"/>
      <c r="P216" s="801"/>
      <c r="Q216" s="801"/>
      <c r="R216" s="801"/>
      <c r="S216" s="801"/>
      <c r="T216" s="801"/>
      <c r="U216" s="801"/>
      <c r="V216" s="801"/>
      <c r="W216" s="801"/>
      <c r="X216" s="801"/>
      <c r="Y216" s="801"/>
      <c r="Z216" s="801"/>
      <c r="AA216" s="801"/>
      <c r="AB216" s="801"/>
      <c r="AC216" s="801"/>
      <c r="AD216" s="801"/>
      <c r="AE216" s="801"/>
      <c r="AF216" s="801"/>
      <c r="AG216" s="801"/>
      <c r="AH216" s="801"/>
      <c r="AI216" s="801"/>
      <c r="AJ216" s="802"/>
      <c r="AK216" s="801"/>
      <c r="AL216" s="801"/>
      <c r="AM216" s="803"/>
      <c r="AN216" s="803"/>
      <c r="AO216" s="803"/>
      <c r="AP216" s="803"/>
      <c r="AQ216" s="803"/>
      <c r="AR216" s="803"/>
      <c r="AS216" s="803"/>
      <c r="AT216" s="803"/>
      <c r="AU216" s="803"/>
      <c r="AV216" s="803"/>
      <c r="AW216" s="803"/>
      <c r="AX216" s="803"/>
      <c r="AY216" s="803"/>
      <c r="AZ216" s="803"/>
      <c r="BA216" s="803"/>
      <c r="BB216" s="803"/>
      <c r="BC216" s="803"/>
      <c r="BD216" s="803"/>
      <c r="BE216" s="803"/>
      <c r="BF216" s="803"/>
      <c r="BG216" s="801"/>
      <c r="BH216" s="801"/>
      <c r="BI216" s="801"/>
      <c r="BJ216" s="801"/>
      <c r="BK216" s="801"/>
      <c r="BL216" s="801"/>
    </row>
    <row r="217" spans="7:64" x14ac:dyDescent="0.25">
      <c r="G217" s="801"/>
      <c r="H217" s="801"/>
      <c r="I217" s="801"/>
      <c r="J217" s="801"/>
      <c r="K217" s="801"/>
      <c r="L217" s="801"/>
      <c r="M217" s="801"/>
      <c r="N217" s="801"/>
      <c r="O217" s="801"/>
      <c r="P217" s="801"/>
      <c r="Q217" s="801"/>
      <c r="R217" s="801"/>
      <c r="S217" s="801"/>
      <c r="T217" s="801"/>
      <c r="U217" s="801"/>
      <c r="V217" s="801"/>
      <c r="W217" s="801"/>
      <c r="X217" s="801"/>
      <c r="Y217" s="801"/>
      <c r="Z217" s="801"/>
      <c r="AA217" s="801"/>
      <c r="AB217" s="801"/>
      <c r="AC217" s="801"/>
      <c r="AD217" s="801"/>
      <c r="AE217" s="801"/>
      <c r="AF217" s="801"/>
      <c r="AG217" s="801"/>
      <c r="AH217" s="801"/>
      <c r="AI217" s="801"/>
      <c r="AJ217" s="802"/>
      <c r="AK217" s="801"/>
      <c r="AL217" s="801"/>
      <c r="AM217" s="803"/>
      <c r="AN217" s="803"/>
      <c r="AO217" s="803"/>
      <c r="AP217" s="803"/>
      <c r="AQ217" s="803"/>
      <c r="AR217" s="803"/>
      <c r="AS217" s="803"/>
      <c r="AT217" s="803"/>
      <c r="AU217" s="803"/>
      <c r="AV217" s="803"/>
      <c r="AW217" s="803"/>
      <c r="AX217" s="803"/>
      <c r="AY217" s="803"/>
      <c r="AZ217" s="803"/>
      <c r="BA217" s="803"/>
      <c r="BB217" s="803"/>
      <c r="BC217" s="803"/>
      <c r="BD217" s="803"/>
      <c r="BE217" s="803"/>
      <c r="BF217" s="803"/>
      <c r="BG217" s="801"/>
      <c r="BH217" s="801"/>
      <c r="BI217" s="801"/>
      <c r="BJ217" s="801"/>
      <c r="BK217" s="801"/>
      <c r="BL217" s="801"/>
    </row>
    <row r="218" spans="7:64" x14ac:dyDescent="0.25">
      <c r="G218" s="801"/>
      <c r="H218" s="801"/>
      <c r="I218" s="801"/>
      <c r="J218" s="801"/>
      <c r="K218" s="801"/>
      <c r="L218" s="801"/>
      <c r="M218" s="801"/>
      <c r="N218" s="801"/>
      <c r="O218" s="801"/>
      <c r="P218" s="801"/>
      <c r="Q218" s="801"/>
      <c r="R218" s="801"/>
      <c r="S218" s="801"/>
      <c r="T218" s="801"/>
      <c r="U218" s="801"/>
      <c r="V218" s="801"/>
      <c r="W218" s="801"/>
      <c r="X218" s="801"/>
      <c r="Y218" s="801"/>
      <c r="Z218" s="801"/>
      <c r="AA218" s="801"/>
      <c r="AB218" s="801"/>
      <c r="AC218" s="801"/>
      <c r="AD218" s="801"/>
      <c r="AE218" s="801"/>
      <c r="AF218" s="801"/>
      <c r="AG218" s="801"/>
      <c r="AH218" s="801"/>
      <c r="AI218" s="801"/>
      <c r="AJ218" s="802"/>
      <c r="AK218" s="801"/>
      <c r="AL218" s="801"/>
      <c r="AM218" s="803"/>
      <c r="AN218" s="803"/>
      <c r="AO218" s="803"/>
      <c r="AP218" s="803"/>
      <c r="AQ218" s="803"/>
      <c r="AR218" s="803"/>
      <c r="AS218" s="803"/>
      <c r="AT218" s="803"/>
      <c r="AU218" s="803"/>
      <c r="AV218" s="803"/>
      <c r="AW218" s="803"/>
      <c r="AX218" s="803"/>
      <c r="AY218" s="803"/>
      <c r="AZ218" s="803"/>
      <c r="BA218" s="803"/>
      <c r="BB218" s="803"/>
      <c r="BC218" s="803"/>
      <c r="BD218" s="803"/>
      <c r="BE218" s="803"/>
      <c r="BF218" s="803"/>
      <c r="BG218" s="801"/>
      <c r="BH218" s="801"/>
      <c r="BI218" s="801"/>
      <c r="BJ218" s="801"/>
      <c r="BK218" s="801"/>
      <c r="BL218" s="801"/>
    </row>
    <row r="219" spans="7:64" x14ac:dyDescent="0.25">
      <c r="G219" s="801"/>
      <c r="H219" s="801"/>
      <c r="I219" s="801"/>
      <c r="J219" s="801"/>
      <c r="K219" s="801"/>
      <c r="L219" s="801"/>
      <c r="M219" s="801"/>
      <c r="N219" s="801"/>
      <c r="O219" s="801"/>
      <c r="P219" s="801"/>
      <c r="Q219" s="801"/>
      <c r="R219" s="801"/>
      <c r="S219" s="801"/>
      <c r="T219" s="801"/>
      <c r="U219" s="801"/>
      <c r="V219" s="801"/>
      <c r="W219" s="801"/>
      <c r="X219" s="801"/>
      <c r="Y219" s="801"/>
      <c r="Z219" s="801"/>
      <c r="AA219" s="801"/>
      <c r="AB219" s="801"/>
      <c r="AC219" s="801"/>
      <c r="AD219" s="801"/>
      <c r="AE219" s="801"/>
      <c r="AF219" s="801"/>
      <c r="AG219" s="801"/>
      <c r="AH219" s="801"/>
      <c r="AI219" s="801"/>
      <c r="AJ219" s="802"/>
      <c r="AK219" s="801"/>
      <c r="AL219" s="801"/>
      <c r="AM219" s="803"/>
      <c r="AN219" s="803"/>
      <c r="AO219" s="803"/>
      <c r="AP219" s="803"/>
      <c r="AQ219" s="803"/>
      <c r="AR219" s="803"/>
      <c r="AS219" s="803"/>
      <c r="AT219" s="803"/>
      <c r="AU219" s="803"/>
      <c r="AV219" s="803"/>
      <c r="AW219" s="803"/>
      <c r="AX219" s="803"/>
      <c r="AY219" s="803"/>
      <c r="AZ219" s="803"/>
      <c r="BA219" s="803"/>
      <c r="BB219" s="803"/>
      <c r="BC219" s="803"/>
      <c r="BD219" s="803"/>
      <c r="BE219" s="803"/>
      <c r="BF219" s="803"/>
      <c r="BG219" s="801"/>
      <c r="BH219" s="801"/>
      <c r="BI219" s="801"/>
      <c r="BJ219" s="801"/>
      <c r="BK219" s="801"/>
      <c r="BL219" s="801"/>
    </row>
    <row r="220" spans="7:64" x14ac:dyDescent="0.25">
      <c r="G220" s="801"/>
      <c r="H220" s="801"/>
      <c r="I220" s="801"/>
      <c r="J220" s="801"/>
      <c r="K220" s="801"/>
      <c r="L220" s="801"/>
      <c r="M220" s="801"/>
      <c r="N220" s="801"/>
      <c r="O220" s="801"/>
      <c r="P220" s="801"/>
      <c r="Q220" s="801"/>
      <c r="R220" s="801"/>
      <c r="S220" s="801"/>
      <c r="T220" s="801"/>
      <c r="U220" s="801"/>
      <c r="V220" s="801"/>
      <c r="W220" s="801"/>
      <c r="X220" s="801"/>
      <c r="Y220" s="801"/>
      <c r="Z220" s="801"/>
      <c r="AA220" s="801"/>
      <c r="AB220" s="801"/>
      <c r="AC220" s="801"/>
      <c r="AD220" s="801"/>
      <c r="AE220" s="801"/>
      <c r="AF220" s="801"/>
      <c r="AG220" s="801"/>
      <c r="AH220" s="801"/>
      <c r="AI220" s="801"/>
      <c r="AJ220" s="802"/>
      <c r="AK220" s="801"/>
      <c r="AL220" s="801"/>
      <c r="AM220" s="803"/>
      <c r="AN220" s="803"/>
      <c r="AO220" s="803"/>
      <c r="AP220" s="803"/>
      <c r="AQ220" s="803"/>
      <c r="AR220" s="803"/>
      <c r="AS220" s="803"/>
      <c r="AT220" s="803"/>
      <c r="AU220" s="803"/>
      <c r="AV220" s="803"/>
      <c r="AW220" s="803"/>
      <c r="AX220" s="803"/>
      <c r="AY220" s="803"/>
      <c r="AZ220" s="803"/>
      <c r="BA220" s="803"/>
      <c r="BB220" s="803"/>
      <c r="BC220" s="803"/>
      <c r="BD220" s="803"/>
      <c r="BE220" s="803"/>
      <c r="BF220" s="803"/>
      <c r="BG220" s="801"/>
      <c r="BH220" s="801"/>
      <c r="BI220" s="801"/>
      <c r="BJ220" s="801"/>
      <c r="BK220" s="801"/>
      <c r="BL220" s="801"/>
    </row>
    <row r="221" spans="7:64" x14ac:dyDescent="0.25">
      <c r="G221" s="801"/>
      <c r="H221" s="801"/>
      <c r="I221" s="801"/>
      <c r="J221" s="801"/>
      <c r="K221" s="801"/>
      <c r="L221" s="801"/>
      <c r="M221" s="801"/>
      <c r="N221" s="801"/>
      <c r="O221" s="801"/>
      <c r="P221" s="801"/>
      <c r="Q221" s="801"/>
      <c r="R221" s="801"/>
      <c r="S221" s="801"/>
      <c r="T221" s="801"/>
      <c r="U221" s="801"/>
      <c r="V221" s="801"/>
      <c r="W221" s="801"/>
      <c r="X221" s="801"/>
      <c r="Y221" s="801"/>
      <c r="Z221" s="801"/>
      <c r="AA221" s="801"/>
      <c r="AB221" s="801"/>
      <c r="AC221" s="801"/>
      <c r="AD221" s="801"/>
      <c r="AE221" s="801"/>
      <c r="AF221" s="801"/>
      <c r="AG221" s="801"/>
      <c r="AH221" s="801"/>
      <c r="AI221" s="801"/>
      <c r="AJ221" s="802"/>
      <c r="AK221" s="801"/>
      <c r="AL221" s="801"/>
      <c r="AM221" s="803"/>
      <c r="AN221" s="803"/>
      <c r="AO221" s="803"/>
      <c r="AP221" s="803"/>
      <c r="AQ221" s="803"/>
      <c r="AR221" s="803"/>
      <c r="AS221" s="803"/>
      <c r="AT221" s="803"/>
      <c r="AU221" s="803"/>
      <c r="AV221" s="803"/>
      <c r="AW221" s="803"/>
      <c r="AX221" s="803"/>
      <c r="AY221" s="803"/>
      <c r="AZ221" s="803"/>
      <c r="BA221" s="803"/>
      <c r="BB221" s="803"/>
      <c r="BC221" s="803"/>
      <c r="BD221" s="803"/>
      <c r="BE221" s="803"/>
      <c r="BF221" s="803"/>
      <c r="BG221" s="801"/>
      <c r="BH221" s="801"/>
      <c r="BI221" s="801"/>
      <c r="BJ221" s="801"/>
      <c r="BK221" s="801"/>
      <c r="BL221" s="801"/>
    </row>
    <row r="222" spans="7:64" x14ac:dyDescent="0.25">
      <c r="G222" s="801"/>
      <c r="H222" s="801"/>
      <c r="I222" s="801"/>
      <c r="J222" s="801"/>
      <c r="K222" s="801"/>
      <c r="L222" s="801"/>
      <c r="M222" s="801"/>
      <c r="N222" s="801"/>
      <c r="O222" s="801"/>
      <c r="P222" s="801"/>
      <c r="Q222" s="801"/>
      <c r="R222" s="801"/>
      <c r="S222" s="801"/>
      <c r="T222" s="801"/>
      <c r="U222" s="801"/>
      <c r="V222" s="801"/>
      <c r="W222" s="801"/>
      <c r="X222" s="801"/>
      <c r="Y222" s="801"/>
      <c r="Z222" s="801"/>
      <c r="AA222" s="801"/>
      <c r="AB222" s="801"/>
      <c r="AC222" s="801"/>
      <c r="AD222" s="801"/>
      <c r="AE222" s="801"/>
      <c r="AF222" s="801"/>
      <c r="AG222" s="801"/>
      <c r="AH222" s="801"/>
      <c r="AI222" s="801"/>
      <c r="AJ222" s="802"/>
      <c r="AK222" s="801"/>
      <c r="AL222" s="801"/>
      <c r="AM222" s="803"/>
      <c r="AN222" s="803"/>
      <c r="AO222" s="803"/>
      <c r="AP222" s="803"/>
      <c r="AQ222" s="803"/>
      <c r="AR222" s="803"/>
      <c r="AS222" s="803"/>
      <c r="AT222" s="803"/>
      <c r="AU222" s="803"/>
      <c r="AV222" s="803"/>
      <c r="AW222" s="803"/>
      <c r="AX222" s="803"/>
      <c r="AY222" s="803"/>
      <c r="AZ222" s="803"/>
      <c r="BA222" s="803"/>
      <c r="BB222" s="803"/>
      <c r="BC222" s="803"/>
      <c r="BD222" s="803"/>
      <c r="BE222" s="803"/>
      <c r="BF222" s="803"/>
      <c r="BG222" s="801"/>
      <c r="BH222" s="801"/>
      <c r="BI222" s="801"/>
      <c r="BJ222" s="801"/>
      <c r="BK222" s="801"/>
      <c r="BL222" s="801"/>
    </row>
    <row r="223" spans="7:64" x14ac:dyDescent="0.25">
      <c r="G223" s="801"/>
      <c r="H223" s="801"/>
      <c r="I223" s="801"/>
      <c r="J223" s="801"/>
      <c r="K223" s="801"/>
      <c r="L223" s="801"/>
      <c r="M223" s="801"/>
      <c r="N223" s="801"/>
      <c r="O223" s="801"/>
      <c r="P223" s="801"/>
      <c r="Q223" s="801"/>
      <c r="R223" s="801"/>
      <c r="S223" s="801"/>
      <c r="T223" s="801"/>
      <c r="U223" s="801"/>
      <c r="V223" s="801"/>
      <c r="W223" s="801"/>
      <c r="X223" s="801"/>
      <c r="Y223" s="801"/>
      <c r="Z223" s="801"/>
      <c r="AA223" s="801"/>
      <c r="AB223" s="801"/>
      <c r="AC223" s="801"/>
      <c r="AD223" s="801"/>
      <c r="AE223" s="801"/>
      <c r="AF223" s="801"/>
      <c r="AG223" s="801"/>
      <c r="AH223" s="801"/>
      <c r="AI223" s="801"/>
      <c r="AJ223" s="802"/>
      <c r="AK223" s="801"/>
      <c r="AL223" s="801"/>
      <c r="AM223" s="803"/>
      <c r="AN223" s="803"/>
      <c r="AO223" s="803"/>
      <c r="AP223" s="803"/>
      <c r="AQ223" s="803"/>
      <c r="AR223" s="803"/>
      <c r="AS223" s="803"/>
      <c r="AT223" s="803"/>
      <c r="AU223" s="803"/>
      <c r="AV223" s="803"/>
      <c r="AW223" s="803"/>
      <c r="AX223" s="803"/>
      <c r="AY223" s="803"/>
      <c r="AZ223" s="803"/>
      <c r="BA223" s="803"/>
      <c r="BB223" s="803"/>
      <c r="BC223" s="803"/>
      <c r="BD223" s="803"/>
      <c r="BE223" s="803"/>
      <c r="BF223" s="803"/>
      <c r="BG223" s="801"/>
      <c r="BH223" s="801"/>
      <c r="BI223" s="801"/>
      <c r="BJ223" s="801"/>
      <c r="BK223" s="801"/>
      <c r="BL223" s="801"/>
    </row>
    <row r="224" spans="7:64" x14ac:dyDescent="0.25">
      <c r="G224" s="801"/>
      <c r="H224" s="801"/>
      <c r="I224" s="801"/>
      <c r="J224" s="801"/>
      <c r="K224" s="801"/>
      <c r="L224" s="801"/>
      <c r="M224" s="801"/>
      <c r="N224" s="801"/>
      <c r="O224" s="801"/>
      <c r="P224" s="801"/>
      <c r="Q224" s="801"/>
      <c r="R224" s="801"/>
      <c r="S224" s="801"/>
      <c r="T224" s="801"/>
      <c r="U224" s="801"/>
      <c r="V224" s="801"/>
      <c r="W224" s="801"/>
      <c r="X224" s="801"/>
      <c r="Y224" s="801"/>
      <c r="Z224" s="801"/>
      <c r="AA224" s="801"/>
      <c r="AB224" s="801"/>
      <c r="AC224" s="801"/>
      <c r="AD224" s="801"/>
      <c r="AE224" s="801"/>
      <c r="AF224" s="801"/>
      <c r="AG224" s="801"/>
      <c r="AH224" s="801"/>
      <c r="AI224" s="801"/>
      <c r="AJ224" s="802"/>
      <c r="AK224" s="801"/>
      <c r="AL224" s="801"/>
      <c r="AM224" s="803"/>
      <c r="AN224" s="803"/>
      <c r="AO224" s="803"/>
      <c r="AP224" s="803"/>
      <c r="AQ224" s="803"/>
      <c r="AR224" s="803"/>
      <c r="AS224" s="803"/>
      <c r="AT224" s="803"/>
      <c r="AU224" s="803"/>
      <c r="AV224" s="803"/>
      <c r="AW224" s="803"/>
      <c r="AX224" s="803"/>
      <c r="AY224" s="803"/>
      <c r="AZ224" s="803"/>
      <c r="BA224" s="803"/>
      <c r="BB224" s="803"/>
      <c r="BC224" s="803"/>
      <c r="BD224" s="803"/>
      <c r="BE224" s="803"/>
      <c r="BF224" s="803"/>
      <c r="BG224" s="801"/>
      <c r="BH224" s="801"/>
      <c r="BI224" s="801"/>
      <c r="BJ224" s="801"/>
      <c r="BK224" s="801"/>
      <c r="BL224" s="801"/>
    </row>
    <row r="225" spans="7:64" x14ac:dyDescent="0.25">
      <c r="G225" s="801"/>
      <c r="H225" s="801"/>
      <c r="I225" s="801"/>
      <c r="J225" s="801"/>
      <c r="K225" s="801"/>
      <c r="L225" s="801"/>
      <c r="M225" s="801"/>
      <c r="N225" s="801"/>
      <c r="O225" s="801"/>
      <c r="P225" s="801"/>
      <c r="Q225" s="801"/>
      <c r="R225" s="801"/>
      <c r="S225" s="801"/>
      <c r="T225" s="801"/>
      <c r="U225" s="801"/>
      <c r="V225" s="801"/>
      <c r="W225" s="801"/>
      <c r="X225" s="801"/>
      <c r="Y225" s="801"/>
      <c r="Z225" s="801"/>
      <c r="AA225" s="801"/>
      <c r="AB225" s="801"/>
      <c r="AC225" s="801"/>
      <c r="AD225" s="801"/>
      <c r="AE225" s="801"/>
      <c r="AF225" s="801"/>
      <c r="AG225" s="801"/>
      <c r="AH225" s="801"/>
      <c r="AI225" s="801"/>
      <c r="AJ225" s="802"/>
      <c r="AK225" s="801"/>
      <c r="AL225" s="801"/>
      <c r="AM225" s="803"/>
      <c r="AN225" s="803"/>
      <c r="AO225" s="803"/>
      <c r="AP225" s="803"/>
      <c r="AQ225" s="803"/>
      <c r="AR225" s="803"/>
      <c r="AS225" s="803"/>
      <c r="AT225" s="803"/>
      <c r="AU225" s="803"/>
      <c r="AV225" s="803"/>
      <c r="AW225" s="803"/>
      <c r="AX225" s="803"/>
      <c r="AY225" s="803"/>
      <c r="AZ225" s="803"/>
      <c r="BA225" s="803"/>
      <c r="BB225" s="803"/>
      <c r="BC225" s="803"/>
      <c r="BD225" s="803"/>
      <c r="BE225" s="803"/>
      <c r="BF225" s="803"/>
      <c r="BG225" s="801"/>
      <c r="BH225" s="801"/>
      <c r="BI225" s="801"/>
      <c r="BJ225" s="801"/>
      <c r="BK225" s="801"/>
      <c r="BL225" s="801"/>
    </row>
    <row r="226" spans="7:64" x14ac:dyDescent="0.25">
      <c r="G226" s="801"/>
      <c r="H226" s="801"/>
      <c r="I226" s="801"/>
      <c r="J226" s="801"/>
      <c r="K226" s="801"/>
      <c r="L226" s="801"/>
      <c r="M226" s="801"/>
      <c r="N226" s="801"/>
      <c r="O226" s="801"/>
      <c r="P226" s="801"/>
      <c r="Q226" s="801"/>
      <c r="R226" s="801"/>
      <c r="S226" s="801"/>
      <c r="T226" s="801"/>
      <c r="U226" s="801"/>
      <c r="V226" s="801"/>
      <c r="W226" s="801"/>
      <c r="X226" s="801"/>
      <c r="Y226" s="801"/>
      <c r="Z226" s="801"/>
      <c r="AA226" s="801"/>
      <c r="AB226" s="801"/>
      <c r="AC226" s="801"/>
      <c r="AD226" s="801"/>
      <c r="AE226" s="801"/>
      <c r="AF226" s="801"/>
      <c r="AG226" s="801"/>
      <c r="AH226" s="801"/>
      <c r="AI226" s="801"/>
      <c r="AJ226" s="802"/>
      <c r="AK226" s="801"/>
      <c r="AL226" s="801"/>
      <c r="AM226" s="803"/>
      <c r="AN226" s="803"/>
      <c r="AO226" s="803"/>
      <c r="AP226" s="803"/>
      <c r="AQ226" s="803"/>
      <c r="AR226" s="803"/>
      <c r="AS226" s="803"/>
      <c r="AT226" s="803"/>
      <c r="AU226" s="803"/>
      <c r="AV226" s="803"/>
      <c r="AW226" s="803"/>
      <c r="AX226" s="803"/>
      <c r="AY226" s="803"/>
      <c r="AZ226" s="803"/>
      <c r="BA226" s="803"/>
      <c r="BB226" s="803"/>
      <c r="BC226" s="803"/>
      <c r="BD226" s="803"/>
      <c r="BE226" s="803"/>
      <c r="BF226" s="803"/>
      <c r="BG226" s="801"/>
      <c r="BH226" s="801"/>
      <c r="BI226" s="801"/>
      <c r="BJ226" s="801"/>
      <c r="BK226" s="801"/>
      <c r="BL226" s="801"/>
    </row>
    <row r="227" spans="7:64" x14ac:dyDescent="0.25">
      <c r="G227" s="801"/>
      <c r="H227" s="801"/>
      <c r="I227" s="801"/>
      <c r="J227" s="801"/>
      <c r="K227" s="801"/>
      <c r="L227" s="801"/>
      <c r="M227" s="801"/>
      <c r="N227" s="801"/>
      <c r="O227" s="801"/>
      <c r="P227" s="801"/>
      <c r="Q227" s="801"/>
      <c r="R227" s="801"/>
      <c r="S227" s="801"/>
      <c r="T227" s="801"/>
      <c r="U227" s="801"/>
      <c r="V227" s="801"/>
      <c r="W227" s="801"/>
      <c r="X227" s="801"/>
      <c r="Y227" s="801"/>
      <c r="Z227" s="801"/>
      <c r="AA227" s="801"/>
      <c r="AB227" s="801"/>
      <c r="AC227" s="801"/>
      <c r="AD227" s="801"/>
      <c r="AE227" s="801"/>
      <c r="AF227" s="801"/>
      <c r="AG227" s="801"/>
      <c r="AH227" s="801"/>
      <c r="AI227" s="801"/>
      <c r="AJ227" s="802"/>
      <c r="AK227" s="801"/>
      <c r="AL227" s="801"/>
      <c r="AM227" s="803"/>
      <c r="AN227" s="803"/>
      <c r="AO227" s="803"/>
      <c r="AP227" s="803"/>
      <c r="AQ227" s="803"/>
      <c r="AR227" s="803"/>
      <c r="AS227" s="803"/>
      <c r="AT227" s="803"/>
      <c r="AU227" s="803"/>
      <c r="AV227" s="803"/>
      <c r="AW227" s="803"/>
      <c r="AX227" s="803"/>
      <c r="AY227" s="803"/>
      <c r="AZ227" s="803"/>
      <c r="BA227" s="803"/>
      <c r="BB227" s="803"/>
      <c r="BC227" s="803"/>
      <c r="BD227" s="803"/>
      <c r="BE227" s="803"/>
      <c r="BF227" s="803"/>
      <c r="BG227" s="801"/>
      <c r="BH227" s="801"/>
      <c r="BI227" s="801"/>
      <c r="BJ227" s="801"/>
      <c r="BK227" s="801"/>
      <c r="BL227" s="801"/>
    </row>
    <row r="228" spans="7:64" x14ac:dyDescent="0.25">
      <c r="G228" s="801"/>
      <c r="H228" s="801"/>
      <c r="I228" s="801"/>
      <c r="J228" s="801"/>
      <c r="K228" s="801"/>
      <c r="L228" s="801"/>
      <c r="M228" s="801"/>
      <c r="N228" s="801"/>
      <c r="O228" s="801"/>
      <c r="P228" s="801"/>
      <c r="Q228" s="801"/>
      <c r="R228" s="801"/>
      <c r="S228" s="801"/>
      <c r="T228" s="801"/>
      <c r="U228" s="801"/>
      <c r="V228" s="801"/>
      <c r="W228" s="801"/>
      <c r="X228" s="801"/>
      <c r="Y228" s="801"/>
      <c r="Z228" s="801"/>
      <c r="AA228" s="801"/>
      <c r="AB228" s="801"/>
      <c r="AC228" s="801"/>
      <c r="AD228" s="801"/>
      <c r="AE228" s="801"/>
      <c r="AF228" s="801"/>
      <c r="AG228" s="801"/>
      <c r="AH228" s="801"/>
      <c r="AI228" s="801"/>
      <c r="AJ228" s="802"/>
      <c r="AK228" s="801"/>
      <c r="AL228" s="801"/>
      <c r="AM228" s="803"/>
      <c r="AN228" s="803"/>
      <c r="AO228" s="803"/>
      <c r="AP228" s="803"/>
      <c r="AQ228" s="803"/>
      <c r="AR228" s="803"/>
      <c r="AS228" s="803"/>
      <c r="AT228" s="803"/>
      <c r="AU228" s="803"/>
      <c r="AV228" s="803"/>
      <c r="AW228" s="803"/>
      <c r="AX228" s="803"/>
      <c r="AY228" s="803"/>
      <c r="AZ228" s="803"/>
      <c r="BA228" s="803"/>
      <c r="BB228" s="803"/>
      <c r="BC228" s="803"/>
      <c r="BD228" s="803"/>
      <c r="BE228" s="803"/>
      <c r="BF228" s="803"/>
      <c r="BG228" s="801"/>
      <c r="BH228" s="801"/>
      <c r="BI228" s="801"/>
      <c r="BJ228" s="801"/>
      <c r="BK228" s="801"/>
      <c r="BL228" s="801"/>
    </row>
    <row r="229" spans="7:64" x14ac:dyDescent="0.25">
      <c r="G229" s="801"/>
      <c r="H229" s="801"/>
      <c r="I229" s="801"/>
      <c r="J229" s="801"/>
      <c r="K229" s="801"/>
      <c r="L229" s="801"/>
      <c r="M229" s="801"/>
      <c r="N229" s="801"/>
      <c r="O229" s="801"/>
      <c r="P229" s="801"/>
      <c r="Q229" s="801"/>
      <c r="R229" s="801"/>
      <c r="S229" s="801"/>
      <c r="T229" s="801"/>
      <c r="U229" s="801"/>
      <c r="V229" s="801"/>
      <c r="W229" s="801"/>
      <c r="X229" s="801"/>
      <c r="Y229" s="801"/>
      <c r="Z229" s="801"/>
      <c r="AA229" s="801"/>
      <c r="AB229" s="801"/>
      <c r="AC229" s="801"/>
      <c r="AD229" s="801"/>
      <c r="AE229" s="801"/>
      <c r="AF229" s="801"/>
      <c r="AG229" s="801"/>
      <c r="AH229" s="801"/>
      <c r="AI229" s="801"/>
      <c r="AJ229" s="802"/>
      <c r="AK229" s="801"/>
      <c r="AL229" s="801"/>
      <c r="AM229" s="803"/>
      <c r="AN229" s="803"/>
      <c r="AO229" s="803"/>
      <c r="AP229" s="803"/>
      <c r="AQ229" s="803"/>
      <c r="AR229" s="803"/>
      <c r="AS229" s="803"/>
      <c r="AT229" s="803"/>
      <c r="AU229" s="803"/>
      <c r="AV229" s="803"/>
      <c r="AW229" s="803"/>
      <c r="AX229" s="803"/>
      <c r="AY229" s="803"/>
      <c r="AZ229" s="803"/>
      <c r="BA229" s="803"/>
      <c r="BB229" s="803"/>
      <c r="BC229" s="803"/>
      <c r="BD229" s="803"/>
      <c r="BE229" s="803"/>
      <c r="BF229" s="803"/>
      <c r="BG229" s="801"/>
      <c r="BH229" s="801"/>
      <c r="BI229" s="801"/>
      <c r="BJ229" s="801"/>
      <c r="BK229" s="801"/>
      <c r="BL229" s="801"/>
    </row>
    <row r="230" spans="7:64" x14ac:dyDescent="0.25">
      <c r="G230" s="801"/>
      <c r="H230" s="801"/>
      <c r="I230" s="801"/>
      <c r="J230" s="801"/>
      <c r="K230" s="801"/>
      <c r="L230" s="801"/>
      <c r="M230" s="801"/>
      <c r="N230" s="801"/>
      <c r="O230" s="801"/>
      <c r="P230" s="801"/>
      <c r="Q230" s="801"/>
      <c r="R230" s="801"/>
      <c r="S230" s="801"/>
      <c r="T230" s="801"/>
      <c r="U230" s="801"/>
      <c r="V230" s="801"/>
      <c r="W230" s="801"/>
      <c r="X230" s="801"/>
      <c r="Y230" s="801"/>
      <c r="Z230" s="801"/>
      <c r="AA230" s="801"/>
      <c r="AB230" s="801"/>
      <c r="AC230" s="801"/>
      <c r="AD230" s="801"/>
      <c r="AE230" s="801"/>
      <c r="AF230" s="801"/>
      <c r="AG230" s="801"/>
      <c r="AH230" s="801"/>
      <c r="AI230" s="801"/>
      <c r="AJ230" s="802"/>
      <c r="AK230" s="801"/>
      <c r="AL230" s="801"/>
      <c r="AM230" s="803"/>
      <c r="AN230" s="803"/>
      <c r="AO230" s="803"/>
      <c r="AP230" s="803"/>
      <c r="AQ230" s="803"/>
      <c r="AR230" s="803"/>
      <c r="AS230" s="803"/>
      <c r="AT230" s="803"/>
      <c r="AU230" s="803"/>
      <c r="AV230" s="803"/>
      <c r="AW230" s="803"/>
      <c r="AX230" s="803"/>
      <c r="AY230" s="803"/>
      <c r="AZ230" s="803"/>
      <c r="BA230" s="803"/>
      <c r="BB230" s="803"/>
      <c r="BC230" s="803"/>
      <c r="BD230" s="803"/>
      <c r="BE230" s="803"/>
      <c r="BF230" s="803"/>
      <c r="BG230" s="801"/>
      <c r="BH230" s="801"/>
      <c r="BI230" s="801"/>
      <c r="BJ230" s="801"/>
      <c r="BK230" s="801"/>
      <c r="BL230" s="801"/>
    </row>
    <row r="231" spans="7:64" x14ac:dyDescent="0.25">
      <c r="G231" s="801"/>
      <c r="H231" s="801"/>
      <c r="I231" s="801"/>
      <c r="J231" s="801"/>
      <c r="K231" s="801"/>
      <c r="L231" s="801"/>
      <c r="M231" s="801"/>
      <c r="N231" s="801"/>
      <c r="O231" s="801"/>
      <c r="P231" s="801"/>
      <c r="Q231" s="801"/>
      <c r="R231" s="801"/>
      <c r="S231" s="801"/>
      <c r="T231" s="801"/>
      <c r="U231" s="801"/>
      <c r="V231" s="801"/>
      <c r="W231" s="801"/>
      <c r="X231" s="801"/>
      <c r="Y231" s="801"/>
      <c r="Z231" s="801"/>
      <c r="AA231" s="801"/>
      <c r="AB231" s="801"/>
      <c r="AC231" s="801"/>
      <c r="AD231" s="801"/>
      <c r="AE231" s="801"/>
      <c r="AF231" s="801"/>
      <c r="AG231" s="801"/>
      <c r="AH231" s="801"/>
      <c r="AI231" s="801"/>
      <c r="AJ231" s="802"/>
      <c r="AK231" s="801"/>
      <c r="AL231" s="801"/>
      <c r="AM231" s="803"/>
      <c r="AN231" s="803"/>
      <c r="AO231" s="803"/>
      <c r="AP231" s="803"/>
      <c r="AQ231" s="803"/>
      <c r="AR231" s="803"/>
      <c r="AS231" s="803"/>
      <c r="AT231" s="803"/>
      <c r="AU231" s="803"/>
      <c r="AV231" s="803"/>
      <c r="AW231" s="803"/>
      <c r="AX231" s="803"/>
      <c r="AY231" s="803"/>
      <c r="AZ231" s="803"/>
      <c r="BA231" s="803"/>
      <c r="BB231" s="803"/>
      <c r="BC231" s="803"/>
      <c r="BD231" s="803"/>
      <c r="BE231" s="803"/>
      <c r="BF231" s="803"/>
      <c r="BG231" s="801"/>
      <c r="BH231" s="801"/>
      <c r="BI231" s="801"/>
      <c r="BJ231" s="801"/>
      <c r="BK231" s="801"/>
      <c r="BL231" s="801"/>
    </row>
    <row r="232" spans="7:64" x14ac:dyDescent="0.25">
      <c r="G232" s="801"/>
      <c r="H232" s="801"/>
      <c r="I232" s="801"/>
      <c r="J232" s="801"/>
      <c r="K232" s="801"/>
      <c r="L232" s="801"/>
      <c r="M232" s="801"/>
      <c r="N232" s="801"/>
      <c r="O232" s="801"/>
      <c r="P232" s="801"/>
      <c r="Q232" s="801"/>
      <c r="R232" s="801"/>
      <c r="S232" s="801"/>
      <c r="T232" s="801"/>
      <c r="U232" s="801"/>
      <c r="V232" s="801"/>
      <c r="W232" s="801"/>
      <c r="X232" s="801"/>
      <c r="Y232" s="801"/>
      <c r="Z232" s="801"/>
      <c r="AA232" s="801"/>
      <c r="AB232" s="801"/>
      <c r="AC232" s="801"/>
      <c r="AD232" s="801"/>
      <c r="AE232" s="801"/>
      <c r="AF232" s="801"/>
      <c r="AG232" s="801"/>
      <c r="AH232" s="801"/>
      <c r="AI232" s="801"/>
      <c r="AJ232" s="802"/>
      <c r="AK232" s="801"/>
      <c r="AL232" s="801"/>
      <c r="AM232" s="803"/>
      <c r="AN232" s="803"/>
      <c r="AO232" s="803"/>
      <c r="AP232" s="803"/>
      <c r="AQ232" s="803"/>
      <c r="AR232" s="803"/>
      <c r="AS232" s="803"/>
      <c r="AT232" s="803"/>
      <c r="AU232" s="803"/>
      <c r="AV232" s="803"/>
      <c r="AW232" s="803"/>
      <c r="AX232" s="803"/>
      <c r="AY232" s="803"/>
      <c r="AZ232" s="803"/>
      <c r="BA232" s="803"/>
      <c r="BB232" s="803"/>
      <c r="BC232" s="803"/>
      <c r="BD232" s="803"/>
      <c r="BE232" s="803"/>
      <c r="BF232" s="803"/>
      <c r="BG232" s="801"/>
      <c r="BH232" s="801"/>
      <c r="BI232" s="801"/>
      <c r="BJ232" s="801"/>
      <c r="BK232" s="801"/>
      <c r="BL232" s="801"/>
    </row>
    <row r="233" spans="7:64" x14ac:dyDescent="0.25">
      <c r="G233" s="801"/>
      <c r="H233" s="801"/>
      <c r="I233" s="801"/>
      <c r="J233" s="801"/>
      <c r="K233" s="801"/>
      <c r="L233" s="801"/>
      <c r="M233" s="801"/>
      <c r="N233" s="801"/>
      <c r="O233" s="801"/>
      <c r="P233" s="801"/>
      <c r="Q233" s="801"/>
      <c r="R233" s="801"/>
      <c r="S233" s="801"/>
      <c r="T233" s="801"/>
      <c r="U233" s="801"/>
      <c r="V233" s="801"/>
      <c r="W233" s="801"/>
      <c r="X233" s="801"/>
      <c r="Y233" s="801"/>
      <c r="Z233" s="801"/>
      <c r="AA233" s="801"/>
      <c r="AB233" s="801"/>
      <c r="AC233" s="801"/>
      <c r="AD233" s="801"/>
      <c r="AE233" s="801"/>
      <c r="AF233" s="801"/>
      <c r="AG233" s="801"/>
      <c r="AH233" s="801"/>
      <c r="AI233" s="801"/>
      <c r="AJ233" s="802"/>
      <c r="AK233" s="801"/>
      <c r="AL233" s="801"/>
      <c r="AM233" s="803"/>
      <c r="AN233" s="803"/>
      <c r="AO233" s="803"/>
      <c r="AP233" s="803"/>
      <c r="AQ233" s="803"/>
      <c r="AR233" s="803"/>
      <c r="AS233" s="803"/>
      <c r="AT233" s="803"/>
      <c r="AU233" s="803"/>
      <c r="AV233" s="803"/>
      <c r="AW233" s="803"/>
      <c r="AX233" s="803"/>
      <c r="AY233" s="803"/>
      <c r="AZ233" s="803"/>
      <c r="BA233" s="803"/>
      <c r="BB233" s="803"/>
      <c r="BC233" s="803"/>
      <c r="BD233" s="803"/>
      <c r="BE233" s="803"/>
      <c r="BF233" s="803"/>
      <c r="BG233" s="801"/>
      <c r="BH233" s="801"/>
      <c r="BI233" s="801"/>
      <c r="BJ233" s="801"/>
      <c r="BK233" s="801"/>
      <c r="BL233" s="801"/>
    </row>
  </sheetData>
  <mergeCells count="5">
    <mergeCell ref="U53:W53"/>
    <mergeCell ref="G3:T3"/>
    <mergeCell ref="U3:AH3"/>
    <mergeCell ref="AK6:AX6"/>
    <mergeCell ref="AZ6:BC6"/>
  </mergeCells>
  <pageMargins left="0.70866141732283472" right="0.70866141732283472" top="0.74803149606299213" bottom="0.74803149606299213" header="0.31496062992125984" footer="0.31496062992125984"/>
  <pageSetup paperSize="9" scale="73" orientation="landscape" r:id="rId1"/>
  <colBreaks count="1" manualBreakCount="1">
    <brk id="47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1E6F2-4F37-4390-A9F8-242620E50C4F}">
  <sheetPr>
    <pageSetUpPr fitToPage="1"/>
  </sheetPr>
  <dimension ref="A1:AQ305"/>
  <sheetViews>
    <sheetView topLeftCell="A4" workbookViewId="0">
      <selection activeCell="G19" sqref="G19"/>
    </sheetView>
  </sheetViews>
  <sheetFormatPr defaultColWidth="8.85546875" defaultRowHeight="12.75" x14ac:dyDescent="0.2"/>
  <cols>
    <col min="1" max="1" width="1.7109375" style="558" customWidth="1"/>
    <col min="2" max="2" width="3" style="558" customWidth="1"/>
    <col min="3" max="4" width="1.85546875" style="558" customWidth="1"/>
    <col min="5" max="5" width="77.5703125" style="558" bestFit="1" customWidth="1"/>
    <col min="6" max="6" width="3.85546875" style="652" customWidth="1"/>
    <col min="7" max="7" width="16.28515625" style="558" customWidth="1"/>
    <col min="8" max="8" width="15.7109375" style="558" hidden="1" customWidth="1"/>
    <col min="9" max="9" width="16.28515625" style="558" customWidth="1"/>
    <col min="10" max="10" width="14" style="558" hidden="1" customWidth="1"/>
    <col min="11" max="11" width="15.42578125" style="558" hidden="1" customWidth="1"/>
    <col min="12" max="14" width="15.7109375" style="558" hidden="1" customWidth="1"/>
    <col min="15" max="16" width="15.85546875" style="558" hidden="1" customWidth="1"/>
    <col min="17" max="17" width="15.7109375" style="558" hidden="1" customWidth="1"/>
    <col min="18" max="18" width="15.5703125" style="558" hidden="1" customWidth="1"/>
    <col min="19" max="19" width="16.7109375" style="558" hidden="1" customWidth="1"/>
    <col min="20" max="21" width="16.28515625" style="558" customWidth="1"/>
    <col min="22" max="22" width="15.7109375" style="558" hidden="1" customWidth="1"/>
    <col min="23" max="23" width="16.28515625" style="558" customWidth="1"/>
    <col min="24" max="24" width="16" style="558" hidden="1" customWidth="1"/>
    <col min="25" max="25" width="14.5703125" style="558" hidden="1" customWidth="1"/>
    <col min="26" max="28" width="15.7109375" style="558" hidden="1" customWidth="1"/>
    <col min="29" max="29" width="16.42578125" style="558" hidden="1" customWidth="1"/>
    <col min="30" max="30" width="16.28515625" style="558" hidden="1" customWidth="1"/>
    <col min="31" max="31" width="16.140625" style="558" hidden="1" customWidth="1"/>
    <col min="32" max="32" width="13.85546875" style="558" hidden="1" customWidth="1"/>
    <col min="33" max="33" width="13.7109375" style="558" hidden="1" customWidth="1"/>
    <col min="34" max="34" width="16.28515625" style="558" customWidth="1"/>
    <col min="35" max="35" width="3" style="558" customWidth="1"/>
    <col min="36" max="36" width="1.7109375" style="558" customWidth="1"/>
    <col min="37" max="37" width="16.42578125" style="558" hidden="1" customWidth="1"/>
    <col min="38" max="38" width="12.5703125" style="558" hidden="1" customWidth="1"/>
    <col min="39" max="39" width="12" style="558" hidden="1" customWidth="1"/>
    <col min="40" max="40" width="4.42578125" style="558" bestFit="1" customWidth="1"/>
    <col min="41" max="41" width="12.42578125" style="558" bestFit="1" customWidth="1"/>
    <col min="42" max="42" width="8" style="558" customWidth="1"/>
    <col min="43" max="43" width="11.140625" style="558" bestFit="1" customWidth="1"/>
    <col min="44" max="16384" width="8.85546875" style="558"/>
  </cols>
  <sheetData>
    <row r="1" spans="1:43" hidden="1" x14ac:dyDescent="0.2">
      <c r="B1" s="559"/>
      <c r="C1" s="559"/>
      <c r="D1" s="559"/>
      <c r="E1" s="333"/>
      <c r="F1" s="32"/>
      <c r="G1" s="559"/>
      <c r="H1" s="559"/>
      <c r="I1" s="559"/>
      <c r="J1" s="559"/>
      <c r="K1" s="559"/>
      <c r="L1" s="559"/>
      <c r="M1" s="559"/>
      <c r="N1" s="560"/>
      <c r="O1" s="560"/>
      <c r="P1" s="559"/>
      <c r="Q1" s="560"/>
      <c r="R1" s="561"/>
      <c r="S1" s="559"/>
      <c r="T1" s="562"/>
      <c r="U1" s="559"/>
      <c r="V1" s="559"/>
      <c r="W1" s="559"/>
      <c r="X1" s="559"/>
      <c r="Y1" s="559"/>
      <c r="Z1" s="559"/>
      <c r="AA1" s="559"/>
      <c r="AB1" s="559"/>
      <c r="AC1" s="559"/>
      <c r="AD1" s="559"/>
      <c r="AE1" s="559"/>
      <c r="AF1" s="559"/>
      <c r="AG1" s="559"/>
      <c r="AH1" s="559"/>
      <c r="AI1" s="559"/>
    </row>
    <row r="2" spans="1:43" hidden="1" x14ac:dyDescent="0.2">
      <c r="A2" s="559"/>
      <c r="B2" s="559"/>
      <c r="C2" s="559"/>
      <c r="D2" s="559"/>
      <c r="E2" s="559"/>
      <c r="F2" s="563"/>
      <c r="G2" s="559"/>
      <c r="H2" s="559"/>
      <c r="I2" s="559"/>
      <c r="J2" s="559"/>
      <c r="K2" s="560"/>
      <c r="L2" s="561"/>
      <c r="M2" s="561"/>
      <c r="N2" s="560"/>
      <c r="O2" s="564"/>
      <c r="P2" s="559"/>
      <c r="Q2" s="560"/>
      <c r="R2" s="559"/>
      <c r="S2" s="559"/>
      <c r="T2" s="565"/>
      <c r="U2" s="559"/>
      <c r="V2" s="559"/>
      <c r="W2" s="559"/>
      <c r="X2" s="559"/>
      <c r="Y2" s="559"/>
      <c r="Z2" s="559"/>
      <c r="AA2" s="559"/>
      <c r="AB2" s="559"/>
      <c r="AC2" s="559"/>
      <c r="AD2" s="559"/>
      <c r="AE2" s="559"/>
      <c r="AF2" s="559"/>
      <c r="AG2" s="559"/>
      <c r="AH2" s="559"/>
      <c r="AI2" s="559"/>
      <c r="AJ2" s="559"/>
    </row>
    <row r="3" spans="1:43" hidden="1" x14ac:dyDescent="0.2">
      <c r="A3" s="559"/>
      <c r="B3" s="559"/>
      <c r="C3" s="559"/>
      <c r="D3" s="559"/>
      <c r="E3" s="559"/>
      <c r="F3" s="563"/>
      <c r="G3" s="559"/>
      <c r="H3" s="559"/>
      <c r="I3" s="559"/>
      <c r="J3" s="559"/>
      <c r="K3" s="566"/>
      <c r="L3" s="561"/>
      <c r="M3" s="567"/>
      <c r="N3" s="560"/>
      <c r="O3" s="561"/>
      <c r="P3" s="561"/>
      <c r="Q3" s="561"/>
      <c r="R3" s="561"/>
      <c r="S3" s="561"/>
      <c r="T3" s="561"/>
      <c r="U3" s="559"/>
      <c r="V3" s="559"/>
      <c r="W3" s="559"/>
      <c r="X3" s="559"/>
      <c r="Y3" s="559"/>
      <c r="Z3" s="559"/>
      <c r="AA3" s="559"/>
      <c r="AB3" s="559"/>
      <c r="AC3" s="559"/>
      <c r="AD3" s="559"/>
      <c r="AE3" s="559"/>
      <c r="AF3" s="559"/>
      <c r="AG3" s="559"/>
      <c r="AH3" s="559"/>
      <c r="AI3" s="559"/>
      <c r="AJ3" s="559"/>
    </row>
    <row r="4" spans="1:43" x14ac:dyDescent="0.2">
      <c r="A4" s="559"/>
      <c r="B4" s="559"/>
      <c r="D4" s="559"/>
      <c r="E4" s="559"/>
      <c r="F4" s="563"/>
      <c r="G4" s="559"/>
      <c r="H4" s="559"/>
      <c r="I4" s="559"/>
      <c r="J4" s="559"/>
      <c r="K4" s="559"/>
      <c r="L4" s="559"/>
      <c r="M4" s="559"/>
      <c r="N4" s="559"/>
      <c r="O4" s="559"/>
      <c r="P4" s="559"/>
      <c r="Q4" s="559"/>
      <c r="R4" s="559"/>
      <c r="S4" s="559"/>
      <c r="T4" s="333"/>
      <c r="U4" s="559"/>
      <c r="V4" s="559"/>
      <c r="W4" s="559"/>
      <c r="X4" s="559"/>
      <c r="Y4" s="559"/>
      <c r="Z4" s="559"/>
      <c r="AA4" s="559"/>
      <c r="AB4" s="559"/>
      <c r="AC4" s="559"/>
      <c r="AD4" s="559"/>
      <c r="AE4" s="559"/>
      <c r="AF4" s="559"/>
      <c r="AG4" s="559"/>
      <c r="AH4" s="559"/>
      <c r="AI4" s="559"/>
      <c r="AJ4" s="559"/>
    </row>
    <row r="5" spans="1:43" ht="15.75" x14ac:dyDescent="0.25">
      <c r="A5" s="559"/>
      <c r="B5" s="559"/>
      <c r="C5" s="568" t="s">
        <v>464</v>
      </c>
      <c r="D5" s="559"/>
      <c r="E5" s="559"/>
      <c r="F5" s="563"/>
      <c r="G5" s="559"/>
      <c r="H5" s="559"/>
      <c r="I5" s="559"/>
      <c r="J5" s="559"/>
      <c r="K5" s="559"/>
      <c r="L5" s="559"/>
      <c r="M5" s="559"/>
      <c r="N5" s="559"/>
      <c r="O5" s="559"/>
      <c r="P5" s="559"/>
      <c r="Q5" s="559"/>
      <c r="R5" s="559"/>
      <c r="S5" s="559"/>
      <c r="T5" s="559"/>
      <c r="U5" s="559"/>
      <c r="V5" s="559"/>
      <c r="W5" s="559"/>
      <c r="X5" s="559"/>
      <c r="Y5" s="559"/>
      <c r="Z5" s="559"/>
      <c r="AA5" s="559"/>
      <c r="AB5" s="559"/>
      <c r="AC5" s="559"/>
      <c r="AD5" s="559"/>
      <c r="AE5" s="559"/>
      <c r="AF5" s="559"/>
      <c r="AG5" s="559"/>
      <c r="AH5" s="559"/>
      <c r="AI5" s="559"/>
      <c r="AJ5" s="559"/>
      <c r="AK5" s="332"/>
    </row>
    <row r="6" spans="1:43" x14ac:dyDescent="0.2">
      <c r="A6" s="559"/>
      <c r="B6" s="569"/>
      <c r="C6" s="570"/>
      <c r="D6" s="571"/>
      <c r="E6" s="571"/>
      <c r="F6" s="572"/>
      <c r="G6" s="845" t="s">
        <v>1</v>
      </c>
      <c r="H6" s="859"/>
      <c r="I6" s="859"/>
      <c r="J6" s="859"/>
      <c r="K6" s="859"/>
      <c r="L6" s="859"/>
      <c r="M6" s="859"/>
      <c r="N6" s="859"/>
      <c r="O6" s="859"/>
      <c r="P6" s="859"/>
      <c r="Q6" s="859"/>
      <c r="R6" s="859"/>
      <c r="S6" s="859"/>
      <c r="T6" s="860"/>
      <c r="U6" s="845" t="s">
        <v>2</v>
      </c>
      <c r="V6" s="859"/>
      <c r="W6" s="859"/>
      <c r="X6" s="859"/>
      <c r="Y6" s="859"/>
      <c r="Z6" s="859"/>
      <c r="AA6" s="859"/>
      <c r="AB6" s="859"/>
      <c r="AC6" s="859"/>
      <c r="AD6" s="859"/>
      <c r="AE6" s="859"/>
      <c r="AF6" s="859"/>
      <c r="AG6" s="859"/>
      <c r="AH6" s="861"/>
      <c r="AI6" s="573"/>
      <c r="AJ6" s="559"/>
    </row>
    <row r="7" spans="1:43" ht="15.75" customHeight="1" x14ac:dyDescent="0.2">
      <c r="A7" s="559"/>
      <c r="B7" s="569"/>
      <c r="C7" s="574"/>
      <c r="D7" s="575"/>
      <c r="E7" s="575"/>
      <c r="F7" s="151"/>
      <c r="G7" s="152" t="s">
        <v>3</v>
      </c>
      <c r="H7" s="167" t="s">
        <v>4</v>
      </c>
      <c r="I7" s="167" t="s">
        <v>5</v>
      </c>
      <c r="J7" s="167" t="s">
        <v>6</v>
      </c>
      <c r="K7" s="167" t="s">
        <v>7</v>
      </c>
      <c r="L7" s="152" t="s">
        <v>8</v>
      </c>
      <c r="M7" s="152" t="s">
        <v>9</v>
      </c>
      <c r="N7" s="167" t="s">
        <v>10</v>
      </c>
      <c r="O7" s="152" t="s">
        <v>11</v>
      </c>
      <c r="P7" s="167" t="s">
        <v>12</v>
      </c>
      <c r="Q7" s="152" t="s">
        <v>13</v>
      </c>
      <c r="R7" s="167" t="s">
        <v>14</v>
      </c>
      <c r="S7" s="152" t="s">
        <v>15</v>
      </c>
      <c r="T7" s="152" t="s">
        <v>16</v>
      </c>
      <c r="U7" s="152" t="s">
        <v>17</v>
      </c>
      <c r="V7" s="150" t="s">
        <v>4</v>
      </c>
      <c r="W7" s="167" t="s">
        <v>5</v>
      </c>
      <c r="X7" s="167" t="s">
        <v>6</v>
      </c>
      <c r="Y7" s="167" t="s">
        <v>7</v>
      </c>
      <c r="Z7" s="152" t="s">
        <v>8</v>
      </c>
      <c r="AA7" s="152" t="s">
        <v>9</v>
      </c>
      <c r="AB7" s="167" t="s">
        <v>10</v>
      </c>
      <c r="AC7" s="152" t="s">
        <v>11</v>
      </c>
      <c r="AD7" s="167" t="s">
        <v>12</v>
      </c>
      <c r="AE7" s="152" t="s">
        <v>13</v>
      </c>
      <c r="AF7" s="167" t="s">
        <v>14</v>
      </c>
      <c r="AG7" s="152" t="s">
        <v>15</v>
      </c>
      <c r="AH7" s="576" t="s">
        <v>16</v>
      </c>
      <c r="AI7" s="573"/>
      <c r="AJ7" s="559"/>
      <c r="AK7" s="567"/>
      <c r="AO7" s="577"/>
    </row>
    <row r="8" spans="1:43" x14ac:dyDescent="0.2">
      <c r="A8" s="559"/>
      <c r="B8" s="569"/>
      <c r="C8" s="578" t="s">
        <v>18</v>
      </c>
      <c r="D8" s="579"/>
      <c r="E8" s="579"/>
      <c r="F8" s="159"/>
      <c r="G8" s="580" t="s">
        <v>19</v>
      </c>
      <c r="H8" s="160"/>
      <c r="I8" s="581"/>
      <c r="J8" s="581"/>
      <c r="K8" s="581"/>
      <c r="L8" s="581"/>
      <c r="M8" s="581"/>
      <c r="N8" s="581"/>
      <c r="O8" s="581"/>
      <c r="P8" s="581"/>
      <c r="Q8" s="581"/>
      <c r="R8" s="581"/>
      <c r="S8" s="581"/>
      <c r="T8" s="581"/>
      <c r="U8" s="160" t="s">
        <v>20</v>
      </c>
      <c r="V8" s="158"/>
      <c r="W8" s="581"/>
      <c r="X8" s="581"/>
      <c r="Y8" s="581"/>
      <c r="Z8" s="464"/>
      <c r="AA8" s="581"/>
      <c r="AB8" s="581"/>
      <c r="AC8" s="581"/>
      <c r="AD8" s="581"/>
      <c r="AE8" s="581"/>
      <c r="AF8" s="581"/>
      <c r="AG8" s="581"/>
      <c r="AH8" s="582"/>
      <c r="AI8" s="573"/>
      <c r="AJ8" s="559"/>
      <c r="AK8" s="583"/>
    </row>
    <row r="9" spans="1:43" x14ac:dyDescent="0.2">
      <c r="A9" s="559"/>
      <c r="B9" s="569"/>
      <c r="C9" s="573"/>
      <c r="D9" s="559"/>
      <c r="E9" s="559"/>
      <c r="F9" s="563"/>
      <c r="G9" s="584"/>
      <c r="H9" s="585"/>
      <c r="I9" s="585"/>
      <c r="J9" s="585"/>
      <c r="K9" s="585"/>
      <c r="L9" s="585"/>
      <c r="M9" s="585"/>
      <c r="N9" s="585"/>
      <c r="O9" s="585"/>
      <c r="P9" s="585"/>
      <c r="Q9" s="585"/>
      <c r="R9" s="585"/>
      <c r="S9" s="585"/>
      <c r="T9" s="585"/>
      <c r="U9" s="584"/>
      <c r="V9" s="584"/>
      <c r="W9" s="585"/>
      <c r="X9" s="585"/>
      <c r="Y9" s="585"/>
      <c r="Z9" s="584"/>
      <c r="AA9" s="585"/>
      <c r="AB9" s="585"/>
      <c r="AC9" s="585"/>
      <c r="AD9" s="585"/>
      <c r="AE9" s="585"/>
      <c r="AF9" s="585"/>
      <c r="AG9" s="585"/>
      <c r="AH9" s="586"/>
      <c r="AI9" s="573"/>
      <c r="AJ9" s="559"/>
      <c r="AK9" s="583"/>
    </row>
    <row r="10" spans="1:43" x14ac:dyDescent="0.2">
      <c r="A10" s="559"/>
      <c r="B10" s="569"/>
      <c r="C10" s="574" t="s">
        <v>465</v>
      </c>
      <c r="D10" s="575"/>
      <c r="E10" s="575"/>
      <c r="F10" s="587" t="s">
        <v>466</v>
      </c>
      <c r="G10" s="588">
        <f>+'[1]Statement 1'!$H$116</f>
        <v>1588043680.6219997</v>
      </c>
      <c r="H10" s="588">
        <f>92817465+[20]original!$G$6</f>
        <v>92847271</v>
      </c>
      <c r="I10" s="588">
        <f>106249482+[21]original!$H$6</f>
        <v>106851114</v>
      </c>
      <c r="J10" s="588">
        <v>0</v>
      </c>
      <c r="K10" s="588">
        <v>0</v>
      </c>
      <c r="L10" s="588">
        <v>0</v>
      </c>
      <c r="M10" s="588">
        <v>0</v>
      </c>
      <c r="N10" s="588">
        <v>0</v>
      </c>
      <c r="O10" s="588">
        <v>0</v>
      </c>
      <c r="P10" s="588">
        <v>0</v>
      </c>
      <c r="Q10" s="588">
        <v>0</v>
      </c>
      <c r="R10" s="588">
        <v>0</v>
      </c>
      <c r="S10" s="588">
        <v>0</v>
      </c>
      <c r="T10" s="588">
        <f>SUM(H10:S10)</f>
        <v>199698385</v>
      </c>
      <c r="U10" s="588">
        <v>1565390507</v>
      </c>
      <c r="V10" s="588">
        <v>85753800</v>
      </c>
      <c r="W10" s="588">
        <v>96174024</v>
      </c>
      <c r="X10" s="588">
        <v>205314615</v>
      </c>
      <c r="Y10" s="588">
        <v>79590444</v>
      </c>
      <c r="Z10" s="588">
        <v>123281595</v>
      </c>
      <c r="AA10" s="588">
        <v>134627956</v>
      </c>
      <c r="AB10" s="588">
        <v>98747755</v>
      </c>
      <c r="AC10" s="588">
        <v>109994082</v>
      </c>
      <c r="AD10" s="588">
        <v>212619040</v>
      </c>
      <c r="AE10" s="588">
        <v>105095721</v>
      </c>
      <c r="AF10" s="588">
        <v>151890431</v>
      </c>
      <c r="AG10" s="588">
        <v>162301044</v>
      </c>
      <c r="AH10" s="589">
        <f>SUM(V10:W10)</f>
        <v>181927824</v>
      </c>
      <c r="AI10" s="590"/>
      <c r="AJ10" s="563"/>
      <c r="AK10" s="583">
        <f>AH10-U10</f>
        <v>-1383462683</v>
      </c>
      <c r="AL10" s="332">
        <f t="shared" ref="AL10:AL21" si="0">SUM(V10:AG10)-AH10</f>
        <v>1383462683</v>
      </c>
      <c r="AM10" s="332">
        <f>U10-AH10</f>
        <v>1383462683</v>
      </c>
      <c r="AN10" s="567"/>
      <c r="AO10" s="332"/>
    </row>
    <row r="11" spans="1:43" x14ac:dyDescent="0.2">
      <c r="A11" s="559"/>
      <c r="B11" s="569"/>
      <c r="C11" s="574"/>
      <c r="D11" s="575"/>
      <c r="E11" s="575"/>
      <c r="F11" s="563"/>
      <c r="G11" s="591"/>
      <c r="H11" s="588"/>
      <c r="I11" s="588"/>
      <c r="J11" s="588"/>
      <c r="K11" s="588"/>
      <c r="L11" s="588"/>
      <c r="M11" s="588"/>
      <c r="N11" s="588"/>
      <c r="O11" s="588"/>
      <c r="P11" s="588"/>
      <c r="Q11" s="588"/>
      <c r="R11" s="588"/>
      <c r="S11" s="588"/>
      <c r="T11" s="588"/>
      <c r="U11" s="591"/>
      <c r="V11" s="588"/>
      <c r="W11" s="588"/>
      <c r="X11" s="588"/>
      <c r="Y11" s="588"/>
      <c r="Z11" s="588"/>
      <c r="AA11" s="588"/>
      <c r="AB11" s="588"/>
      <c r="AC11" s="588"/>
      <c r="AD11" s="588"/>
      <c r="AE11" s="588"/>
      <c r="AF11" s="588"/>
      <c r="AG11" s="588"/>
      <c r="AH11" s="589"/>
      <c r="AI11" s="590"/>
      <c r="AJ11" s="563"/>
      <c r="AK11" s="583"/>
      <c r="AL11" s="332"/>
      <c r="AM11" s="332"/>
      <c r="AO11" s="332"/>
    </row>
    <row r="12" spans="1:43" x14ac:dyDescent="0.2">
      <c r="A12" s="559"/>
      <c r="B12" s="569"/>
      <c r="C12" s="574" t="s">
        <v>467</v>
      </c>
      <c r="D12" s="575"/>
      <c r="E12" s="575"/>
      <c r="F12" s="587" t="s">
        <v>468</v>
      </c>
      <c r="G12" s="591">
        <f>G14+G16+G25+G26+G28</f>
        <v>1975256520</v>
      </c>
      <c r="H12" s="591">
        <f>170709735-[20]original!$G$40</f>
        <v>170893097</v>
      </c>
      <c r="I12" s="591">
        <f>129433373-[21]original!$H$40</f>
        <v>129493771</v>
      </c>
      <c r="J12" s="591">
        <v>0</v>
      </c>
      <c r="K12" s="591">
        <v>0</v>
      </c>
      <c r="L12" s="591">
        <v>0</v>
      </c>
      <c r="M12" s="591">
        <v>0</v>
      </c>
      <c r="N12" s="591">
        <v>0</v>
      </c>
      <c r="O12" s="591">
        <v>0</v>
      </c>
      <c r="P12" s="591">
        <v>0</v>
      </c>
      <c r="Q12" s="591">
        <v>0</v>
      </c>
      <c r="R12" s="591">
        <v>0</v>
      </c>
      <c r="S12" s="591">
        <v>0</v>
      </c>
      <c r="T12" s="591">
        <f>SUM(H12:S12)</f>
        <v>300386868</v>
      </c>
      <c r="U12" s="591">
        <f>+U14+U16</f>
        <v>1884122743</v>
      </c>
      <c r="V12" s="591">
        <v>160210362</v>
      </c>
      <c r="W12" s="591">
        <v>114101689</v>
      </c>
      <c r="X12" s="591">
        <v>138957780</v>
      </c>
      <c r="Y12" s="591">
        <v>219381354</v>
      </c>
      <c r="Z12" s="591">
        <v>165335782</v>
      </c>
      <c r="AA12" s="591">
        <v>132912471</v>
      </c>
      <c r="AB12" s="591">
        <v>136994474</v>
      </c>
      <c r="AC12" s="591">
        <v>121159072</v>
      </c>
      <c r="AD12" s="591">
        <v>170346057</v>
      </c>
      <c r="AE12" s="591">
        <v>166593931</v>
      </c>
      <c r="AF12" s="591">
        <v>175165547</v>
      </c>
      <c r="AG12" s="591">
        <v>182964224</v>
      </c>
      <c r="AH12" s="589">
        <f>SUM(V12:W12)</f>
        <v>274312051</v>
      </c>
      <c r="AI12" s="590"/>
      <c r="AJ12" s="32">
        <f>+AH14+AH16</f>
        <v>274312051</v>
      </c>
      <c r="AK12" s="592">
        <f>AH12-U12</f>
        <v>-1609810692</v>
      </c>
      <c r="AL12" s="332">
        <f t="shared" si="0"/>
        <v>1609810692</v>
      </c>
      <c r="AM12" s="332">
        <f t="shared" ref="AM12:AM75" si="1">U12-AH12</f>
        <v>1609810692</v>
      </c>
      <c r="AN12" s="567"/>
      <c r="AO12" s="332"/>
    </row>
    <row r="13" spans="1:43" x14ac:dyDescent="0.2">
      <c r="A13" s="559"/>
      <c r="B13" s="569"/>
      <c r="C13" s="573"/>
      <c r="D13" s="559"/>
      <c r="E13" s="559"/>
      <c r="F13" s="563"/>
      <c r="G13" s="593"/>
      <c r="H13" s="594"/>
      <c r="I13" s="594"/>
      <c r="J13" s="594"/>
      <c r="K13" s="594"/>
      <c r="L13" s="594"/>
      <c r="M13" s="594"/>
      <c r="N13" s="595"/>
      <c r="O13" s="594"/>
      <c r="P13" s="594"/>
      <c r="Q13" s="594"/>
      <c r="R13" s="594"/>
      <c r="S13" s="594"/>
      <c r="T13" s="594"/>
      <c r="U13" s="233"/>
      <c r="V13" s="594"/>
      <c r="W13" s="594"/>
      <c r="X13" s="594"/>
      <c r="Y13" s="594"/>
      <c r="Z13" s="594"/>
      <c r="AA13" s="594"/>
      <c r="AB13" s="595"/>
      <c r="AC13" s="594"/>
      <c r="AD13" s="594"/>
      <c r="AE13" s="594"/>
      <c r="AF13" s="594"/>
      <c r="AG13" s="594"/>
      <c r="AH13" s="596"/>
      <c r="AI13" s="590"/>
      <c r="AJ13" s="563"/>
      <c r="AK13" s="583"/>
      <c r="AL13" s="332"/>
      <c r="AM13" s="332"/>
      <c r="AN13" s="567"/>
      <c r="AO13" s="332"/>
    </row>
    <row r="14" spans="1:43" x14ac:dyDescent="0.2">
      <c r="A14" s="559"/>
      <c r="B14" s="569"/>
      <c r="C14" s="573"/>
      <c r="D14" s="559" t="s">
        <v>469</v>
      </c>
      <c r="E14" s="559"/>
      <c r="F14" s="587" t="s">
        <v>470</v>
      </c>
      <c r="G14" s="593">
        <f>+'[4]22-23'!$I$48</f>
        <v>1057028607</v>
      </c>
      <c r="H14" s="593">
        <f>+H12-H16</f>
        <v>117946848</v>
      </c>
      <c r="I14" s="594">
        <f>+I12-I16</f>
        <v>77960510</v>
      </c>
      <c r="J14" s="594">
        <f t="shared" ref="J14:S14" si="2">+J12-J16</f>
        <v>0</v>
      </c>
      <c r="K14" s="594">
        <f>+K12-K16</f>
        <v>0</v>
      </c>
      <c r="L14" s="594">
        <f t="shared" si="2"/>
        <v>0</v>
      </c>
      <c r="M14" s="594">
        <f t="shared" si="2"/>
        <v>0</v>
      </c>
      <c r="N14" s="594">
        <f t="shared" si="2"/>
        <v>0</v>
      </c>
      <c r="O14" s="594">
        <f t="shared" si="2"/>
        <v>0</v>
      </c>
      <c r="P14" s="594">
        <f t="shared" si="2"/>
        <v>0</v>
      </c>
      <c r="Q14" s="594">
        <f t="shared" si="2"/>
        <v>0</v>
      </c>
      <c r="R14" s="594">
        <f>+R12-R16</f>
        <v>0</v>
      </c>
      <c r="S14" s="594">
        <f t="shared" si="2"/>
        <v>0</v>
      </c>
      <c r="T14" s="595">
        <f>SUM(H14:S14)</f>
        <v>195907358</v>
      </c>
      <c r="U14" s="233">
        <v>1030588840</v>
      </c>
      <c r="V14" s="593">
        <f>+V12-V16</f>
        <v>111710758</v>
      </c>
      <c r="W14" s="594">
        <f t="shared" ref="W14:AG14" si="3">+W12-W16</f>
        <v>66840458</v>
      </c>
      <c r="X14" s="594">
        <f t="shared" si="3"/>
        <v>68509357</v>
      </c>
      <c r="Y14" s="594">
        <f t="shared" si="3"/>
        <v>131078583</v>
      </c>
      <c r="Z14" s="594">
        <f t="shared" si="3"/>
        <v>78683618</v>
      </c>
      <c r="AA14" s="594">
        <f t="shared" si="3"/>
        <v>62622349</v>
      </c>
      <c r="AB14" s="594">
        <f t="shared" si="3"/>
        <v>84501502</v>
      </c>
      <c r="AC14" s="594">
        <f t="shared" si="3"/>
        <v>73159642</v>
      </c>
      <c r="AD14" s="594">
        <f t="shared" si="3"/>
        <v>90643538</v>
      </c>
      <c r="AE14" s="594">
        <f t="shared" si="3"/>
        <v>77520738</v>
      </c>
      <c r="AF14" s="594">
        <f t="shared" si="3"/>
        <v>82451588</v>
      </c>
      <c r="AG14" s="594">
        <f t="shared" si="3"/>
        <v>105789709</v>
      </c>
      <c r="AH14" s="597">
        <f>SUM(V14:W14)</f>
        <v>178551216</v>
      </c>
      <c r="AI14" s="590"/>
      <c r="AJ14" s="563"/>
      <c r="AK14" s="583">
        <f>AH14-U14</f>
        <v>-852037624</v>
      </c>
      <c r="AL14" s="332">
        <f>SUM(V14:AG14)-AH14</f>
        <v>854960624</v>
      </c>
      <c r="AM14" s="332">
        <f t="shared" si="1"/>
        <v>852037624</v>
      </c>
      <c r="AN14" s="567"/>
      <c r="AO14" s="332"/>
    </row>
    <row r="15" spans="1:43" x14ac:dyDescent="0.2">
      <c r="A15" s="559"/>
      <c r="B15" s="569"/>
      <c r="C15" s="573"/>
      <c r="D15" s="559"/>
      <c r="E15" s="559"/>
      <c r="F15" s="563"/>
      <c r="G15" s="593"/>
      <c r="H15" s="594"/>
      <c r="I15" s="594"/>
      <c r="J15" s="594"/>
      <c r="K15" s="594"/>
      <c r="L15" s="594"/>
      <c r="M15" s="594"/>
      <c r="N15" s="595"/>
      <c r="O15" s="594"/>
      <c r="P15" s="594"/>
      <c r="Q15" s="594"/>
      <c r="R15" s="594"/>
      <c r="S15" s="594"/>
      <c r="T15" s="594"/>
      <c r="U15" s="233"/>
      <c r="V15" s="594"/>
      <c r="W15" s="594"/>
      <c r="X15" s="594"/>
      <c r="Y15" s="594"/>
      <c r="Z15" s="594"/>
      <c r="AA15" s="594"/>
      <c r="AB15" s="595"/>
      <c r="AC15" s="594"/>
      <c r="AD15" s="594"/>
      <c r="AE15" s="594"/>
      <c r="AF15" s="594"/>
      <c r="AG15" s="594"/>
      <c r="AH15" s="596"/>
      <c r="AI15" s="590"/>
      <c r="AJ15" s="563"/>
      <c r="AK15" s="583"/>
      <c r="AL15" s="332"/>
      <c r="AM15" s="332"/>
      <c r="AN15" s="567"/>
      <c r="AO15" s="332"/>
    </row>
    <row r="16" spans="1:43" s="577" customFormat="1" x14ac:dyDescent="0.2">
      <c r="A16" s="575"/>
      <c r="B16" s="598"/>
      <c r="C16" s="574"/>
      <c r="D16" s="575" t="s">
        <v>471</v>
      </c>
      <c r="E16" s="575"/>
      <c r="F16" s="151"/>
      <c r="G16" s="599">
        <f>SUM(G17:G23)-G22</f>
        <v>902658438</v>
      </c>
      <c r="H16" s="600">
        <f>SUM(H17:H21)</f>
        <v>52946249</v>
      </c>
      <c r="I16" s="600">
        <f t="shared" ref="I16:J16" si="4">SUM(I17:I21)</f>
        <v>51533261</v>
      </c>
      <c r="J16" s="600">
        <f t="shared" si="4"/>
        <v>0</v>
      </c>
      <c r="K16" s="600">
        <f>SUM(K17:K21)</f>
        <v>0</v>
      </c>
      <c r="L16" s="600">
        <f>SUM(L17:L21)</f>
        <v>0</v>
      </c>
      <c r="M16" s="600">
        <f>SUM(M17:M21)</f>
        <v>0</v>
      </c>
      <c r="N16" s="588">
        <f>SUM(N17:N21)</f>
        <v>0</v>
      </c>
      <c r="O16" s="600">
        <f>SUM(O17:O21)</f>
        <v>0</v>
      </c>
      <c r="P16" s="600">
        <f t="shared" ref="P16:S16" si="5">SUM(P17:P21)</f>
        <v>0</v>
      </c>
      <c r="Q16" s="600">
        <f>SUM(Q17:Q22)</f>
        <v>0</v>
      </c>
      <c r="R16" s="600">
        <f>SUM(R17:R21)</f>
        <v>0</v>
      </c>
      <c r="S16" s="600">
        <f t="shared" si="5"/>
        <v>0</v>
      </c>
      <c r="T16" s="600">
        <f>SUM(T17:T22)-T22</f>
        <v>104479510</v>
      </c>
      <c r="U16" s="600">
        <f>SUM(U17:U22)</f>
        <v>853533903</v>
      </c>
      <c r="V16" s="600">
        <f>SUM(V17:V22)</f>
        <v>48499604</v>
      </c>
      <c r="W16" s="600">
        <f>SUM(W17:W21)</f>
        <v>47261231</v>
      </c>
      <c r="X16" s="600">
        <f t="shared" ref="X16:AG16" si="6">SUM(X17:X21)</f>
        <v>70448423</v>
      </c>
      <c r="Y16" s="600">
        <f t="shared" si="6"/>
        <v>88302771</v>
      </c>
      <c r="Z16" s="600">
        <f t="shared" si="6"/>
        <v>86652164</v>
      </c>
      <c r="AA16" s="600">
        <f>SUM(AA17:AA22)-AA22</f>
        <v>70290122</v>
      </c>
      <c r="AB16" s="588">
        <f t="shared" si="6"/>
        <v>52492972</v>
      </c>
      <c r="AC16" s="600">
        <f t="shared" si="6"/>
        <v>47999430</v>
      </c>
      <c r="AD16" s="600">
        <f t="shared" si="6"/>
        <v>79702519</v>
      </c>
      <c r="AE16" s="600">
        <f>SUM(AE17:AE21)</f>
        <v>89073193</v>
      </c>
      <c r="AF16" s="600">
        <f t="shared" si="6"/>
        <v>92713959</v>
      </c>
      <c r="AG16" s="600">
        <f t="shared" si="6"/>
        <v>77174515</v>
      </c>
      <c r="AH16" s="601">
        <f>SUM(AH17:AH22)-AH22</f>
        <v>95760835</v>
      </c>
      <c r="AI16" s="602"/>
      <c r="AJ16" s="151"/>
      <c r="AK16" s="583">
        <f>AH16-U16</f>
        <v>-757773068</v>
      </c>
      <c r="AL16" s="332">
        <f t="shared" si="0"/>
        <v>754850068</v>
      </c>
      <c r="AM16" s="332">
        <f t="shared" si="1"/>
        <v>757773068</v>
      </c>
      <c r="AN16" s="567"/>
      <c r="AO16" s="332"/>
      <c r="AQ16" s="349"/>
    </row>
    <row r="17" spans="1:43" x14ac:dyDescent="0.2">
      <c r="A17" s="559"/>
      <c r="B17" s="569"/>
      <c r="C17" s="573"/>
      <c r="D17" s="559"/>
      <c r="E17" s="559" t="s">
        <v>472</v>
      </c>
      <c r="F17" s="603"/>
      <c r="G17" s="593">
        <f>+'[4]22-23'!$I$53</f>
        <v>301806272</v>
      </c>
      <c r="H17" s="594">
        <v>3721160</v>
      </c>
      <c r="I17" s="594">
        <v>2275266</v>
      </c>
      <c r="J17" s="594">
        <v>0</v>
      </c>
      <c r="K17" s="594">
        <v>0</v>
      </c>
      <c r="L17" s="594">
        <v>0</v>
      </c>
      <c r="M17" s="594">
        <v>0</v>
      </c>
      <c r="N17" s="594">
        <v>0</v>
      </c>
      <c r="O17" s="594">
        <v>0</v>
      </c>
      <c r="P17" s="594">
        <v>0</v>
      </c>
      <c r="Q17" s="594">
        <v>0</v>
      </c>
      <c r="R17" s="594">
        <v>0</v>
      </c>
      <c r="S17" s="594">
        <v>0</v>
      </c>
      <c r="T17" s="595">
        <f t="shared" ref="T17:T23" si="7">SUM(H17:S17)</f>
        <v>5996426</v>
      </c>
      <c r="U17" s="595">
        <v>268071291</v>
      </c>
      <c r="V17" s="594">
        <v>3056124</v>
      </c>
      <c r="W17" s="594">
        <v>1776935</v>
      </c>
      <c r="X17" s="594">
        <v>24998657</v>
      </c>
      <c r="Y17" s="594">
        <v>42852890</v>
      </c>
      <c r="Z17" s="594">
        <v>36300005</v>
      </c>
      <c r="AA17" s="594">
        <v>24540931</v>
      </c>
      <c r="AB17" s="595">
        <v>-226643</v>
      </c>
      <c r="AC17" s="594">
        <v>1955814</v>
      </c>
      <c r="AD17" s="594">
        <v>29097954</v>
      </c>
      <c r="AE17" s="594">
        <v>43407779</v>
      </c>
      <c r="AF17" s="594">
        <v>37890810</v>
      </c>
      <c r="AG17" s="594">
        <v>22420035</v>
      </c>
      <c r="AH17" s="597">
        <f t="shared" ref="AH17:AH23" si="8">SUM(V17:W17)</f>
        <v>4833059</v>
      </c>
      <c r="AI17" s="590"/>
      <c r="AJ17" s="563"/>
      <c r="AK17" s="583">
        <f>AH17-U17</f>
        <v>-263238232</v>
      </c>
      <c r="AL17" s="332">
        <f t="shared" si="0"/>
        <v>263238232</v>
      </c>
      <c r="AM17" s="332">
        <f t="shared" si="1"/>
        <v>263238232</v>
      </c>
      <c r="AN17" s="567"/>
      <c r="AO17" s="332"/>
    </row>
    <row r="18" spans="1:43" x14ac:dyDescent="0.2">
      <c r="A18" s="559"/>
      <c r="B18" s="569"/>
      <c r="C18" s="573"/>
      <c r="D18" s="559"/>
      <c r="E18" s="559" t="s">
        <v>473</v>
      </c>
      <c r="F18" s="32"/>
      <c r="G18" s="593">
        <f>+'[4]22-23'!$I$56</f>
        <v>560756789</v>
      </c>
      <c r="H18" s="594">
        <v>46729733</v>
      </c>
      <c r="I18" s="594">
        <v>46729733</v>
      </c>
      <c r="J18" s="594">
        <v>0</v>
      </c>
      <c r="K18" s="594">
        <v>0</v>
      </c>
      <c r="L18" s="594">
        <v>0</v>
      </c>
      <c r="M18" s="594">
        <v>0</v>
      </c>
      <c r="N18" s="594">
        <v>0</v>
      </c>
      <c r="O18" s="594">
        <v>0</v>
      </c>
      <c r="P18" s="594">
        <v>0</v>
      </c>
      <c r="Q18" s="594">
        <v>0</v>
      </c>
      <c r="R18" s="594">
        <v>0</v>
      </c>
      <c r="S18" s="594">
        <v>0</v>
      </c>
      <c r="T18" s="595">
        <f t="shared" si="7"/>
        <v>93459466</v>
      </c>
      <c r="U18" s="595">
        <v>544834911</v>
      </c>
      <c r="V18" s="594">
        <v>43640529</v>
      </c>
      <c r="W18" s="594">
        <v>43640529</v>
      </c>
      <c r="X18" s="594">
        <v>43640529</v>
      </c>
      <c r="Y18" s="594">
        <v>43640529</v>
      </c>
      <c r="Z18" s="594">
        <v>43640529</v>
      </c>
      <c r="AA18" s="594">
        <v>43640529</v>
      </c>
      <c r="AB18" s="595">
        <v>50993065</v>
      </c>
      <c r="AC18" s="594">
        <v>43640529</v>
      </c>
      <c r="AD18" s="594">
        <v>43640529</v>
      </c>
      <c r="AE18" s="594">
        <v>43640530</v>
      </c>
      <c r="AF18" s="594">
        <v>52837880</v>
      </c>
      <c r="AG18" s="594">
        <v>48239204</v>
      </c>
      <c r="AH18" s="597">
        <f t="shared" si="8"/>
        <v>87281058</v>
      </c>
      <c r="AI18" s="590"/>
      <c r="AJ18" s="563"/>
      <c r="AK18" s="583">
        <f t="shared" ref="AK18:AK81" si="9">AH18-U18</f>
        <v>-457553853</v>
      </c>
      <c r="AL18" s="332">
        <f t="shared" si="0"/>
        <v>457553853</v>
      </c>
      <c r="AM18" s="332">
        <f t="shared" si="1"/>
        <v>457553853</v>
      </c>
      <c r="AN18" s="567"/>
      <c r="AO18" s="332"/>
    </row>
    <row r="19" spans="1:43" ht="14.45" customHeight="1" x14ac:dyDescent="0.2">
      <c r="A19" s="559"/>
      <c r="B19" s="569"/>
      <c r="C19" s="573"/>
      <c r="D19" s="559"/>
      <c r="E19" s="559" t="s">
        <v>474</v>
      </c>
      <c r="F19" s="563"/>
      <c r="G19" s="593">
        <f>+'[4]22-23'!$I$57</f>
        <v>15334823</v>
      </c>
      <c r="H19" s="594">
        <v>0</v>
      </c>
      <c r="I19" s="594">
        <v>0</v>
      </c>
      <c r="J19" s="594">
        <v>0</v>
      </c>
      <c r="K19" s="594">
        <v>0</v>
      </c>
      <c r="L19" s="594">
        <v>0</v>
      </c>
      <c r="M19" s="594">
        <v>0</v>
      </c>
      <c r="N19" s="594">
        <v>0</v>
      </c>
      <c r="O19" s="594">
        <v>0</v>
      </c>
      <c r="P19" s="594">
        <v>0</v>
      </c>
      <c r="Q19" s="594">
        <v>0</v>
      </c>
      <c r="R19" s="594">
        <v>0</v>
      </c>
      <c r="S19" s="594">
        <v>0</v>
      </c>
      <c r="T19" s="595">
        <f t="shared" si="7"/>
        <v>0</v>
      </c>
      <c r="U19" s="595">
        <v>14617279</v>
      </c>
      <c r="V19" s="594">
        <v>0</v>
      </c>
      <c r="W19" s="594">
        <v>0</v>
      </c>
      <c r="X19" s="594">
        <v>0</v>
      </c>
      <c r="Y19" s="594">
        <v>0</v>
      </c>
      <c r="Z19" s="594">
        <v>4902476</v>
      </c>
      <c r="AA19" s="594">
        <v>0</v>
      </c>
      <c r="AB19" s="595">
        <v>0</v>
      </c>
      <c r="AC19" s="594">
        <v>0</v>
      </c>
      <c r="AD19" s="594">
        <v>4872427</v>
      </c>
      <c r="AE19" s="594">
        <v>0</v>
      </c>
      <c r="AF19" s="594">
        <v>0</v>
      </c>
      <c r="AG19" s="594">
        <v>4842376</v>
      </c>
      <c r="AH19" s="597">
        <f t="shared" si="8"/>
        <v>0</v>
      </c>
      <c r="AI19" s="590"/>
      <c r="AJ19" s="563"/>
      <c r="AK19" s="583">
        <f t="shared" si="9"/>
        <v>-14617279</v>
      </c>
      <c r="AL19" s="332">
        <f t="shared" si="0"/>
        <v>14617279</v>
      </c>
      <c r="AM19" s="332">
        <f t="shared" si="1"/>
        <v>14617279</v>
      </c>
      <c r="AN19" s="567"/>
      <c r="AO19" s="332"/>
    </row>
    <row r="20" spans="1:43" ht="14.45" customHeight="1" x14ac:dyDescent="0.2">
      <c r="A20" s="559"/>
      <c r="B20" s="569"/>
      <c r="C20" s="573"/>
      <c r="D20" s="559"/>
      <c r="E20" s="559" t="s">
        <v>475</v>
      </c>
      <c r="F20" s="563"/>
      <c r="G20" s="593">
        <f>+'[4]22-23'!$I$60</f>
        <v>20619315</v>
      </c>
      <c r="H20" s="594">
        <v>2180969</v>
      </c>
      <c r="I20" s="594">
        <v>2172623</v>
      </c>
      <c r="J20" s="594">
        <v>0</v>
      </c>
      <c r="K20" s="594">
        <v>0</v>
      </c>
      <c r="L20" s="594">
        <v>0</v>
      </c>
      <c r="M20" s="594">
        <v>0</v>
      </c>
      <c r="N20" s="594">
        <v>0</v>
      </c>
      <c r="O20" s="594">
        <v>0</v>
      </c>
      <c r="P20" s="594">
        <v>0</v>
      </c>
      <c r="Q20" s="594">
        <v>0</v>
      </c>
      <c r="R20" s="594">
        <v>0</v>
      </c>
      <c r="S20" s="594">
        <v>0</v>
      </c>
      <c r="T20" s="595">
        <f t="shared" si="7"/>
        <v>4353592</v>
      </c>
      <c r="U20" s="595">
        <v>19011610</v>
      </c>
      <c r="V20" s="594">
        <v>1484405</v>
      </c>
      <c r="W20" s="594">
        <v>1484405</v>
      </c>
      <c r="X20" s="594">
        <v>1484405</v>
      </c>
      <c r="Y20" s="594">
        <v>1484405</v>
      </c>
      <c r="Z20" s="594">
        <v>1484405</v>
      </c>
      <c r="AA20" s="594">
        <v>1784405</v>
      </c>
      <c r="AB20" s="595">
        <v>1484405</v>
      </c>
      <c r="AC20" s="594">
        <v>1984405</v>
      </c>
      <c r="AD20" s="594">
        <v>1684405</v>
      </c>
      <c r="AE20" s="594">
        <v>1684405</v>
      </c>
      <c r="AF20" s="594">
        <v>1629405</v>
      </c>
      <c r="AG20" s="594">
        <v>1338155</v>
      </c>
      <c r="AH20" s="597">
        <f t="shared" si="8"/>
        <v>2968810</v>
      </c>
      <c r="AI20" s="590"/>
      <c r="AJ20" s="563"/>
      <c r="AK20" s="583">
        <f t="shared" si="9"/>
        <v>-16042800</v>
      </c>
      <c r="AL20" s="332">
        <f t="shared" si="0"/>
        <v>16042800</v>
      </c>
      <c r="AM20" s="332">
        <f t="shared" si="1"/>
        <v>16042800</v>
      </c>
      <c r="AN20" s="567"/>
      <c r="AO20" s="332"/>
    </row>
    <row r="21" spans="1:43" x14ac:dyDescent="0.2">
      <c r="A21" s="559"/>
      <c r="B21" s="569"/>
      <c r="C21" s="573"/>
      <c r="D21" s="559"/>
      <c r="E21" s="559" t="s">
        <v>476</v>
      </c>
      <c r="F21" s="563"/>
      <c r="G21" s="593">
        <f>+'[4]22-23'!$I$51+'[4]22-23'!$I$52+'[4]22-23'!$I$58+'[4]22-23'!$I$59+'[4]22-23'!$I$62+'[4]22-23'!$I$63+'[4]22-23'!$I$61</f>
        <v>4141239</v>
      </c>
      <c r="H21" s="594">
        <v>314387</v>
      </c>
      <c r="I21" s="594">
        <f>641+39309+42582+199437+73670</f>
        <v>355639</v>
      </c>
      <c r="J21" s="594">
        <v>0</v>
      </c>
      <c r="K21" s="594">
        <v>0</v>
      </c>
      <c r="L21" s="594">
        <v>0</v>
      </c>
      <c r="M21" s="594">
        <v>0</v>
      </c>
      <c r="N21" s="594">
        <v>0</v>
      </c>
      <c r="O21" s="594">
        <v>0</v>
      </c>
      <c r="P21" s="594">
        <v>0</v>
      </c>
      <c r="Q21" s="594">
        <v>0</v>
      </c>
      <c r="R21" s="594">
        <v>0</v>
      </c>
      <c r="S21" s="594">
        <v>0</v>
      </c>
      <c r="T21" s="595">
        <f t="shared" si="7"/>
        <v>670026</v>
      </c>
      <c r="U21" s="595">
        <v>4075812</v>
      </c>
      <c r="V21" s="594">
        <v>318546</v>
      </c>
      <c r="W21" s="594">
        <v>359362</v>
      </c>
      <c r="X21" s="594">
        <v>324832</v>
      </c>
      <c r="Y21" s="594">
        <v>324947</v>
      </c>
      <c r="Z21" s="594">
        <v>324749</v>
      </c>
      <c r="AA21" s="594">
        <v>324257</v>
      </c>
      <c r="AB21" s="595">
        <v>242145</v>
      </c>
      <c r="AC21" s="594">
        <v>418682</v>
      </c>
      <c r="AD21" s="594">
        <v>407204</v>
      </c>
      <c r="AE21" s="594">
        <v>340479</v>
      </c>
      <c r="AF21" s="594">
        <v>355864</v>
      </c>
      <c r="AG21" s="594">
        <v>334745</v>
      </c>
      <c r="AH21" s="597">
        <f t="shared" si="8"/>
        <v>677908</v>
      </c>
      <c r="AI21" s="590"/>
      <c r="AJ21" s="563"/>
      <c r="AK21" s="583">
        <f t="shared" si="9"/>
        <v>-3397904</v>
      </c>
      <c r="AL21" s="332">
        <f t="shared" si="0"/>
        <v>3397904</v>
      </c>
      <c r="AM21" s="332">
        <f t="shared" si="1"/>
        <v>3397904</v>
      </c>
      <c r="AN21" s="567"/>
      <c r="AO21" s="332"/>
    </row>
    <row r="22" spans="1:43" x14ac:dyDescent="0.2">
      <c r="A22" s="559"/>
      <c r="B22" s="569"/>
      <c r="C22" s="559"/>
      <c r="D22" s="575"/>
      <c r="E22" s="604" t="s">
        <v>477</v>
      </c>
      <c r="F22" s="563"/>
      <c r="G22" s="593">
        <f>SUM(G23:G23)</f>
        <v>0</v>
      </c>
      <c r="H22" s="594">
        <v>0</v>
      </c>
      <c r="I22" s="605">
        <v>0</v>
      </c>
      <c r="J22" s="600">
        <v>0</v>
      </c>
      <c r="K22" s="600">
        <v>0</v>
      </c>
      <c r="L22" s="600">
        <v>0</v>
      </c>
      <c r="M22" s="594">
        <v>0</v>
      </c>
      <c r="N22" s="595">
        <v>0</v>
      </c>
      <c r="O22" s="594">
        <v>0</v>
      </c>
      <c r="P22" s="594">
        <v>0</v>
      </c>
      <c r="Q22" s="594">
        <v>0</v>
      </c>
      <c r="R22" s="594">
        <v>0</v>
      </c>
      <c r="S22" s="594">
        <v>0</v>
      </c>
      <c r="T22" s="595">
        <f t="shared" si="7"/>
        <v>0</v>
      </c>
      <c r="U22" s="233">
        <v>2923000</v>
      </c>
      <c r="V22" s="233">
        <v>0</v>
      </c>
      <c r="W22" s="233">
        <v>0</v>
      </c>
      <c r="X22" s="233"/>
      <c r="Y22" s="233"/>
      <c r="Z22" s="233"/>
      <c r="AA22" s="233">
        <v>0</v>
      </c>
      <c r="AB22" s="233">
        <v>0</v>
      </c>
      <c r="AC22" s="233">
        <v>0</v>
      </c>
      <c r="AD22" s="233">
        <v>0</v>
      </c>
      <c r="AE22" s="233">
        <v>2923000</v>
      </c>
      <c r="AF22" s="233">
        <v>0</v>
      </c>
      <c r="AG22" s="233">
        <v>0</v>
      </c>
      <c r="AH22" s="233">
        <f t="shared" si="8"/>
        <v>0</v>
      </c>
      <c r="AI22" s="590"/>
      <c r="AJ22" s="563"/>
      <c r="AK22" s="583"/>
      <c r="AL22" s="332"/>
      <c r="AM22" s="332">
        <f t="shared" si="1"/>
        <v>2923000</v>
      </c>
      <c r="AN22" s="567"/>
      <c r="AO22" s="332"/>
      <c r="AQ22" s="567"/>
    </row>
    <row r="23" spans="1:43" s="616" customFormat="1" x14ac:dyDescent="0.2">
      <c r="A23" s="319"/>
      <c r="B23" s="606"/>
      <c r="C23" s="319"/>
      <c r="D23" s="607"/>
      <c r="E23" s="608" t="str">
        <f>+'[6]21-22'!$B$63</f>
        <v>Denel (Public Enterprises)</v>
      </c>
      <c r="F23" s="587"/>
      <c r="G23" s="609">
        <v>0</v>
      </c>
      <c r="H23" s="605">
        <v>0</v>
      </c>
      <c r="I23" s="605">
        <v>0</v>
      </c>
      <c r="J23" s="610">
        <v>0</v>
      </c>
      <c r="K23" s="610">
        <v>0</v>
      </c>
      <c r="L23" s="610">
        <v>0</v>
      </c>
      <c r="M23" s="605">
        <v>0</v>
      </c>
      <c r="N23" s="611">
        <v>0</v>
      </c>
      <c r="O23" s="605">
        <v>0</v>
      </c>
      <c r="P23" s="605">
        <v>0</v>
      </c>
      <c r="Q23" s="605">
        <v>0</v>
      </c>
      <c r="R23" s="605">
        <v>0</v>
      </c>
      <c r="S23" s="605">
        <v>0</v>
      </c>
      <c r="T23" s="611">
        <f t="shared" si="7"/>
        <v>0</v>
      </c>
      <c r="U23" s="230">
        <v>2923000</v>
      </c>
      <c r="V23" s="605">
        <v>0</v>
      </c>
      <c r="W23" s="605">
        <v>0</v>
      </c>
      <c r="X23" s="605"/>
      <c r="Y23" s="605"/>
      <c r="Z23" s="605"/>
      <c r="AA23" s="605"/>
      <c r="AB23" s="611"/>
      <c r="AC23" s="605"/>
      <c r="AD23" s="605">
        <v>0</v>
      </c>
      <c r="AE23" s="605">
        <v>2923000</v>
      </c>
      <c r="AF23" s="605">
        <v>0</v>
      </c>
      <c r="AG23" s="605">
        <v>0</v>
      </c>
      <c r="AH23" s="612">
        <f t="shared" si="8"/>
        <v>0</v>
      </c>
      <c r="AI23" s="613"/>
      <c r="AJ23" s="587"/>
      <c r="AK23" s="499"/>
      <c r="AL23" s="614"/>
      <c r="AM23" s="614">
        <f t="shared" si="1"/>
        <v>2923000</v>
      </c>
      <c r="AN23" s="615"/>
      <c r="AO23" s="614"/>
    </row>
    <row r="24" spans="1:43" s="616" customFormat="1" x14ac:dyDescent="0.2">
      <c r="A24" s="319"/>
      <c r="B24" s="606"/>
      <c r="C24" s="319"/>
      <c r="D24" s="607"/>
      <c r="E24" s="608"/>
      <c r="F24" s="587"/>
      <c r="G24" s="617"/>
      <c r="H24" s="610"/>
      <c r="I24" s="610"/>
      <c r="J24" s="610"/>
      <c r="K24" s="610"/>
      <c r="L24" s="610"/>
      <c r="M24" s="605"/>
      <c r="N24" s="611"/>
      <c r="O24" s="605"/>
      <c r="P24" s="605"/>
      <c r="Q24" s="605"/>
      <c r="R24" s="605"/>
      <c r="S24" s="605"/>
      <c r="T24" s="611"/>
      <c r="U24" s="230"/>
      <c r="V24" s="605"/>
      <c r="W24" s="605"/>
      <c r="X24" s="605"/>
      <c r="Y24" s="605"/>
      <c r="Z24" s="605"/>
      <c r="AA24" s="605"/>
      <c r="AB24" s="611"/>
      <c r="AC24" s="605"/>
      <c r="AD24" s="605"/>
      <c r="AE24" s="605"/>
      <c r="AF24" s="605"/>
      <c r="AG24" s="605"/>
      <c r="AH24" s="612"/>
      <c r="AI24" s="613"/>
      <c r="AJ24" s="587"/>
      <c r="AK24" s="499"/>
      <c r="AL24" s="614"/>
      <c r="AM24" s="614"/>
      <c r="AN24" s="615"/>
      <c r="AO24" s="614"/>
    </row>
    <row r="25" spans="1:43" x14ac:dyDescent="0.2">
      <c r="A25" s="559"/>
      <c r="B25" s="569"/>
      <c r="C25" s="559"/>
      <c r="D25" s="558" t="str">
        <f>+'[4]22-23'!$A$65</f>
        <v>Provisional allocations not assigned to votes</v>
      </c>
      <c r="E25" s="559"/>
      <c r="F25" s="563"/>
      <c r="G25" s="593">
        <f>+'[4]22-23'!$I$65</f>
        <v>1372123</v>
      </c>
      <c r="H25" s="594">
        <v>0</v>
      </c>
      <c r="I25" s="594">
        <v>0</v>
      </c>
      <c r="J25" s="594">
        <v>0</v>
      </c>
      <c r="K25" s="594">
        <v>0</v>
      </c>
      <c r="L25" s="594">
        <v>0</v>
      </c>
      <c r="M25" s="594">
        <v>0</v>
      </c>
      <c r="N25" s="595">
        <v>0</v>
      </c>
      <c r="O25" s="594">
        <v>0</v>
      </c>
      <c r="P25" s="594">
        <v>0</v>
      </c>
      <c r="Q25" s="594">
        <v>0</v>
      </c>
      <c r="R25" s="594">
        <v>0</v>
      </c>
      <c r="S25" s="594">
        <v>0</v>
      </c>
      <c r="T25" s="594">
        <f>SUM(H25:S25)</f>
        <v>0</v>
      </c>
      <c r="U25" s="233">
        <v>0</v>
      </c>
      <c r="V25" s="594">
        <v>0</v>
      </c>
      <c r="W25" s="594">
        <v>0</v>
      </c>
      <c r="X25" s="594">
        <v>0</v>
      </c>
      <c r="Y25" s="594">
        <v>0</v>
      </c>
      <c r="Z25" s="594">
        <v>0</v>
      </c>
      <c r="AA25" s="594">
        <v>0</v>
      </c>
      <c r="AB25" s="595">
        <v>0</v>
      </c>
      <c r="AC25" s="594">
        <v>0</v>
      </c>
      <c r="AD25" s="594">
        <v>0</v>
      </c>
      <c r="AE25" s="594">
        <v>0</v>
      </c>
      <c r="AF25" s="594">
        <v>0</v>
      </c>
      <c r="AG25" s="594">
        <v>0</v>
      </c>
      <c r="AH25" s="596">
        <f t="shared" ref="AH25:AH26" si="10">SUM(V25:W25)</f>
        <v>0</v>
      </c>
      <c r="AI25" s="590"/>
      <c r="AJ25" s="563"/>
      <c r="AK25" s="583">
        <f>AH25-U25</f>
        <v>0</v>
      </c>
      <c r="AL25" s="332">
        <f>SUM(V25:AG25)-AH25</f>
        <v>0</v>
      </c>
      <c r="AM25" s="332">
        <f t="shared" si="1"/>
        <v>0</v>
      </c>
      <c r="AO25" s="332"/>
    </row>
    <row r="26" spans="1:43" s="577" customFormat="1" x14ac:dyDescent="0.2">
      <c r="A26" s="575"/>
      <c r="B26" s="598"/>
      <c r="C26" s="575"/>
      <c r="D26" s="182" t="str">
        <f>+'[4]22-23'!$A$66</f>
        <v>Infrastructure Fund not assigned to votes</v>
      </c>
      <c r="E26" s="559"/>
      <c r="F26" s="563"/>
      <c r="G26" s="593">
        <f>+'[4]22-23'!$I$66</f>
        <v>4197352</v>
      </c>
      <c r="H26" s="594">
        <v>0</v>
      </c>
      <c r="I26" s="594">
        <v>0</v>
      </c>
      <c r="J26" s="594">
        <v>0</v>
      </c>
      <c r="K26" s="594">
        <v>0</v>
      </c>
      <c r="L26" s="594">
        <v>0</v>
      </c>
      <c r="M26" s="594">
        <v>0</v>
      </c>
      <c r="N26" s="595">
        <v>0</v>
      </c>
      <c r="O26" s="594">
        <v>0</v>
      </c>
      <c r="P26" s="594">
        <v>0</v>
      </c>
      <c r="Q26" s="594">
        <v>0</v>
      </c>
      <c r="R26" s="594">
        <v>0</v>
      </c>
      <c r="S26" s="594">
        <v>0</v>
      </c>
      <c r="T26" s="595">
        <f>SUM(H26:S26)</f>
        <v>0</v>
      </c>
      <c r="U26" s="595">
        <v>0</v>
      </c>
      <c r="V26" s="594">
        <v>0</v>
      </c>
      <c r="W26" s="594">
        <v>0</v>
      </c>
      <c r="X26" s="594">
        <v>0</v>
      </c>
      <c r="Y26" s="594">
        <v>0</v>
      </c>
      <c r="Z26" s="594">
        <v>0</v>
      </c>
      <c r="AA26" s="594">
        <v>0</v>
      </c>
      <c r="AB26" s="595">
        <v>0</v>
      </c>
      <c r="AC26" s="594">
        <v>0</v>
      </c>
      <c r="AD26" s="594">
        <v>0</v>
      </c>
      <c r="AE26" s="594">
        <v>0</v>
      </c>
      <c r="AF26" s="594">
        <v>0</v>
      </c>
      <c r="AG26" s="594"/>
      <c r="AH26" s="595">
        <f t="shared" si="10"/>
        <v>0</v>
      </c>
      <c r="AI26" s="602"/>
      <c r="AJ26" s="151"/>
      <c r="AK26" s="583"/>
      <c r="AL26" s="332"/>
      <c r="AM26" s="332">
        <f t="shared" si="1"/>
        <v>0</v>
      </c>
      <c r="AO26" s="332"/>
    </row>
    <row r="27" spans="1:43" s="577" customFormat="1" x14ac:dyDescent="0.2">
      <c r="A27" s="575"/>
      <c r="B27" s="598"/>
      <c r="C27" s="575"/>
      <c r="D27" s="182"/>
      <c r="E27" s="559"/>
      <c r="F27" s="563"/>
      <c r="G27" s="593"/>
      <c r="H27" s="594"/>
      <c r="I27" s="594"/>
      <c r="J27" s="594"/>
      <c r="K27" s="594"/>
      <c r="L27" s="594"/>
      <c r="M27" s="594"/>
      <c r="N27" s="595"/>
      <c r="O27" s="594"/>
      <c r="P27" s="594"/>
      <c r="Q27" s="594"/>
      <c r="R27" s="594"/>
      <c r="S27" s="594"/>
      <c r="T27" s="595"/>
      <c r="U27" s="233"/>
      <c r="V27" s="594"/>
      <c r="W27" s="594"/>
      <c r="X27" s="594"/>
      <c r="Y27" s="594"/>
      <c r="Z27" s="594"/>
      <c r="AA27" s="594"/>
      <c r="AB27" s="595"/>
      <c r="AC27" s="594"/>
      <c r="AD27" s="594"/>
      <c r="AE27" s="594"/>
      <c r="AF27" s="594"/>
      <c r="AG27" s="594"/>
      <c r="AH27" s="233"/>
      <c r="AI27" s="602"/>
      <c r="AJ27" s="151"/>
      <c r="AK27" s="583"/>
      <c r="AL27" s="332"/>
      <c r="AM27" s="332"/>
      <c r="AO27" s="332"/>
    </row>
    <row r="28" spans="1:43" s="577" customFormat="1" x14ac:dyDescent="0.2">
      <c r="A28" s="575"/>
      <c r="B28" s="598"/>
      <c r="C28" s="575"/>
      <c r="D28" s="182" t="str">
        <f>+'[4]22-23'!$A$68</f>
        <v>Contingency reserve</v>
      </c>
      <c r="E28" s="559"/>
      <c r="F28" s="563"/>
      <c r="G28" s="593">
        <f>+'[4]22-23'!$I$68</f>
        <v>10000000</v>
      </c>
      <c r="H28" s="594">
        <v>0</v>
      </c>
      <c r="I28" s="594">
        <v>0</v>
      </c>
      <c r="J28" s="594">
        <v>0</v>
      </c>
      <c r="K28" s="594">
        <v>0</v>
      </c>
      <c r="L28" s="594">
        <v>0</v>
      </c>
      <c r="M28" s="594">
        <v>0</v>
      </c>
      <c r="N28" s="595">
        <v>0</v>
      </c>
      <c r="O28" s="594">
        <v>0</v>
      </c>
      <c r="P28" s="594">
        <v>0</v>
      </c>
      <c r="Q28" s="594">
        <v>0</v>
      </c>
      <c r="R28" s="594">
        <v>0</v>
      </c>
      <c r="S28" s="594">
        <v>0</v>
      </c>
      <c r="T28" s="595">
        <f>SUM(H28:S28)</f>
        <v>0</v>
      </c>
      <c r="U28" s="233">
        <v>0</v>
      </c>
      <c r="V28" s="594">
        <v>0</v>
      </c>
      <c r="W28" s="594">
        <v>0</v>
      </c>
      <c r="X28" s="594">
        <v>0</v>
      </c>
      <c r="Y28" s="594">
        <v>0</v>
      </c>
      <c r="Z28" s="594">
        <v>0</v>
      </c>
      <c r="AA28" s="594">
        <v>0</v>
      </c>
      <c r="AB28" s="595">
        <v>0</v>
      </c>
      <c r="AC28" s="594">
        <v>0</v>
      </c>
      <c r="AD28" s="594">
        <v>0</v>
      </c>
      <c r="AE28" s="594">
        <v>0</v>
      </c>
      <c r="AF28" s="594">
        <v>0</v>
      </c>
      <c r="AG28" s="594"/>
      <c r="AH28" s="233">
        <f>SUM(V28:W28)</f>
        <v>0</v>
      </c>
      <c r="AI28" s="602"/>
      <c r="AJ28" s="151"/>
      <c r="AK28" s="583"/>
      <c r="AL28" s="332"/>
      <c r="AM28" s="332">
        <f t="shared" ref="AM28" si="11">U28-AH28</f>
        <v>0</v>
      </c>
      <c r="AO28" s="332"/>
    </row>
    <row r="29" spans="1:43" s="577" customFormat="1" x14ac:dyDescent="0.2">
      <c r="A29" s="575"/>
      <c r="B29" s="598"/>
      <c r="C29" s="574"/>
      <c r="D29" s="575"/>
      <c r="E29" s="334"/>
      <c r="F29" s="151"/>
      <c r="G29" s="253"/>
      <c r="H29" s="618"/>
      <c r="I29" s="618"/>
      <c r="J29" s="618"/>
      <c r="K29" s="618"/>
      <c r="L29" s="618"/>
      <c r="M29" s="618"/>
      <c r="N29" s="618"/>
      <c r="O29" s="618"/>
      <c r="P29" s="618"/>
      <c r="Q29" s="618"/>
      <c r="R29" s="618"/>
      <c r="S29" s="618"/>
      <c r="T29" s="618"/>
      <c r="U29" s="253"/>
      <c r="V29" s="618"/>
      <c r="W29" s="618"/>
      <c r="X29" s="618"/>
      <c r="Y29" s="618"/>
      <c r="Z29" s="618"/>
      <c r="AA29" s="618"/>
      <c r="AB29" s="618"/>
      <c r="AC29" s="618"/>
      <c r="AD29" s="618"/>
      <c r="AE29" s="618"/>
      <c r="AF29" s="618"/>
      <c r="AG29" s="618"/>
      <c r="AH29" s="619"/>
      <c r="AI29" s="602"/>
      <c r="AJ29" s="151"/>
      <c r="AK29" s="583"/>
      <c r="AL29" s="332"/>
      <c r="AM29" s="332">
        <f t="shared" si="1"/>
        <v>0</v>
      </c>
      <c r="AO29" s="332"/>
    </row>
    <row r="30" spans="1:43" s="577" customFormat="1" x14ac:dyDescent="0.2">
      <c r="A30" s="575"/>
      <c r="B30" s="598"/>
      <c r="C30" s="574"/>
      <c r="D30" s="575"/>
      <c r="E30" s="575"/>
      <c r="F30" s="151"/>
      <c r="G30" s="591"/>
      <c r="H30" s="588"/>
      <c r="I30" s="588"/>
      <c r="J30" s="588"/>
      <c r="K30" s="588"/>
      <c r="L30" s="588"/>
      <c r="M30" s="588"/>
      <c r="N30" s="588"/>
      <c r="O30" s="588"/>
      <c r="P30" s="588"/>
      <c r="Q30" s="588"/>
      <c r="R30" s="588"/>
      <c r="S30" s="588"/>
      <c r="T30" s="588"/>
      <c r="U30" s="591"/>
      <c r="V30" s="588"/>
      <c r="W30" s="588"/>
      <c r="X30" s="588"/>
      <c r="Y30" s="588"/>
      <c r="Z30" s="588"/>
      <c r="AA30" s="588"/>
      <c r="AB30" s="588"/>
      <c r="AC30" s="588"/>
      <c r="AD30" s="588"/>
      <c r="AE30" s="588"/>
      <c r="AF30" s="588"/>
      <c r="AG30" s="588"/>
      <c r="AH30" s="589"/>
      <c r="AI30" s="602"/>
      <c r="AJ30" s="151"/>
      <c r="AK30" s="583"/>
      <c r="AL30" s="332"/>
      <c r="AM30" s="332"/>
      <c r="AO30" s="332"/>
    </row>
    <row r="31" spans="1:43" s="577" customFormat="1" x14ac:dyDescent="0.2">
      <c r="A31" s="575"/>
      <c r="B31" s="598"/>
      <c r="C31" s="574" t="s">
        <v>478</v>
      </c>
      <c r="D31" s="575"/>
      <c r="E31" s="575"/>
      <c r="F31" s="151"/>
      <c r="G31" s="591">
        <f>+G10-G12</f>
        <v>-387212839.37800026</v>
      </c>
      <c r="H31" s="588">
        <f>(H10-H12)</f>
        <v>-78045826</v>
      </c>
      <c r="I31" s="588">
        <f>(I10-I12)</f>
        <v>-22642657</v>
      </c>
      <c r="J31" s="588">
        <f t="shared" ref="J31:AH31" si="12">(J10-J12)</f>
        <v>0</v>
      </c>
      <c r="K31" s="588">
        <f t="shared" si="12"/>
        <v>0</v>
      </c>
      <c r="L31" s="588">
        <f t="shared" si="12"/>
        <v>0</v>
      </c>
      <c r="M31" s="588">
        <f t="shared" si="12"/>
        <v>0</v>
      </c>
      <c r="N31" s="588">
        <f t="shared" si="12"/>
        <v>0</v>
      </c>
      <c r="O31" s="588">
        <f t="shared" si="12"/>
        <v>0</v>
      </c>
      <c r="P31" s="588">
        <f t="shared" si="12"/>
        <v>0</v>
      </c>
      <c r="Q31" s="588">
        <f t="shared" si="12"/>
        <v>0</v>
      </c>
      <c r="R31" s="588">
        <f t="shared" si="12"/>
        <v>0</v>
      </c>
      <c r="S31" s="588">
        <f t="shared" si="12"/>
        <v>0</v>
      </c>
      <c r="T31" s="588">
        <f t="shared" si="12"/>
        <v>-100688483</v>
      </c>
      <c r="U31" s="588">
        <f t="shared" si="12"/>
        <v>-318732236</v>
      </c>
      <c r="V31" s="588">
        <f t="shared" si="12"/>
        <v>-74456562</v>
      </c>
      <c r="W31" s="588">
        <f t="shared" si="12"/>
        <v>-17927665</v>
      </c>
      <c r="X31" s="588">
        <f t="shared" si="12"/>
        <v>66356835</v>
      </c>
      <c r="Y31" s="588">
        <f t="shared" si="12"/>
        <v>-139790910</v>
      </c>
      <c r="Z31" s="588">
        <f t="shared" si="12"/>
        <v>-42054187</v>
      </c>
      <c r="AA31" s="588">
        <f t="shared" si="12"/>
        <v>1715485</v>
      </c>
      <c r="AB31" s="588">
        <f t="shared" si="12"/>
        <v>-38246719</v>
      </c>
      <c r="AC31" s="588">
        <f t="shared" si="12"/>
        <v>-11164990</v>
      </c>
      <c r="AD31" s="588">
        <f t="shared" si="12"/>
        <v>42272983</v>
      </c>
      <c r="AE31" s="588">
        <f t="shared" si="12"/>
        <v>-61498210</v>
      </c>
      <c r="AF31" s="588">
        <f t="shared" si="12"/>
        <v>-23275116</v>
      </c>
      <c r="AG31" s="588">
        <f t="shared" si="12"/>
        <v>-20663180</v>
      </c>
      <c r="AH31" s="589">
        <f t="shared" si="12"/>
        <v>-92384227</v>
      </c>
      <c r="AI31" s="602"/>
      <c r="AJ31" s="151"/>
      <c r="AK31" s="583">
        <f>AH31-U31</f>
        <v>226348009</v>
      </c>
      <c r="AL31" s="332">
        <f>SUM(V31:AG31)-AH31</f>
        <v>-226348009</v>
      </c>
      <c r="AM31" s="332">
        <f t="shared" si="1"/>
        <v>-226348009</v>
      </c>
      <c r="AO31" s="332"/>
    </row>
    <row r="32" spans="1:43" s="577" customFormat="1" x14ac:dyDescent="0.2">
      <c r="A32" s="575"/>
      <c r="B32" s="598"/>
      <c r="C32" s="574"/>
      <c r="D32" s="575"/>
      <c r="E32" s="334"/>
      <c r="F32" s="151"/>
      <c r="G32" s="591"/>
      <c r="H32" s="588"/>
      <c r="I32" s="588"/>
      <c r="J32" s="588"/>
      <c r="K32" s="588"/>
      <c r="L32" s="588"/>
      <c r="M32" s="588"/>
      <c r="N32" s="588"/>
      <c r="O32" s="588"/>
      <c r="P32" s="588"/>
      <c r="Q32" s="588"/>
      <c r="R32" s="588"/>
      <c r="S32" s="588"/>
      <c r="T32" s="588"/>
      <c r="U32" s="591"/>
      <c r="V32" s="588"/>
      <c r="W32" s="588"/>
      <c r="X32" s="588"/>
      <c r="Y32" s="588"/>
      <c r="Z32" s="588"/>
      <c r="AA32" s="588"/>
      <c r="AB32" s="588"/>
      <c r="AC32" s="588"/>
      <c r="AD32" s="588"/>
      <c r="AE32" s="588"/>
      <c r="AF32" s="588"/>
      <c r="AG32" s="588"/>
      <c r="AH32" s="589"/>
      <c r="AI32" s="602"/>
      <c r="AJ32" s="151"/>
      <c r="AK32" s="583"/>
      <c r="AL32" s="332"/>
      <c r="AM32" s="332"/>
      <c r="AO32" s="332"/>
    </row>
    <row r="33" spans="1:41" s="577" customFormat="1" x14ac:dyDescent="0.2">
      <c r="A33" s="575"/>
      <c r="B33" s="575"/>
      <c r="C33" s="574" t="s">
        <v>479</v>
      </c>
      <c r="D33" s="575"/>
      <c r="E33" s="575"/>
      <c r="F33" s="587"/>
      <c r="G33" s="591">
        <f>+G36+G38+G54+G78</f>
        <v>387212839.37800026</v>
      </c>
      <c r="H33" s="588">
        <f t="shared" ref="H33:S33" si="13">+H36+H38+H54+H78</f>
        <v>78045826</v>
      </c>
      <c r="I33" s="588">
        <f>+I36+I38+I54+I78</f>
        <v>22642657</v>
      </c>
      <c r="J33" s="588">
        <f t="shared" si="13"/>
        <v>287722671</v>
      </c>
      <c r="K33" s="588">
        <f t="shared" si="13"/>
        <v>0</v>
      </c>
      <c r="L33" s="588">
        <f t="shared" si="13"/>
        <v>0</v>
      </c>
      <c r="M33" s="588">
        <f t="shared" si="13"/>
        <v>0</v>
      </c>
      <c r="N33" s="588">
        <f t="shared" si="13"/>
        <v>0</v>
      </c>
      <c r="O33" s="588">
        <f t="shared" si="13"/>
        <v>0</v>
      </c>
      <c r="P33" s="588">
        <f t="shared" si="13"/>
        <v>0</v>
      </c>
      <c r="Q33" s="588">
        <f t="shared" si="13"/>
        <v>0</v>
      </c>
      <c r="R33" s="588">
        <f t="shared" si="13"/>
        <v>0</v>
      </c>
      <c r="S33" s="588">
        <f t="shared" si="13"/>
        <v>0</v>
      </c>
      <c r="T33" s="588">
        <f>(+T36+T38+T54+T78)</f>
        <v>100688483</v>
      </c>
      <c r="U33" s="588">
        <f t="shared" ref="U33:AG33" si="14">+U36+U38+U54+U78</f>
        <v>318732236</v>
      </c>
      <c r="V33" s="588">
        <f t="shared" si="14"/>
        <v>74456562</v>
      </c>
      <c r="W33" s="588">
        <f t="shared" si="14"/>
        <v>17927665</v>
      </c>
      <c r="X33" s="588">
        <f t="shared" si="14"/>
        <v>-66356835</v>
      </c>
      <c r="Y33" s="588">
        <f t="shared" si="14"/>
        <v>139790910</v>
      </c>
      <c r="Z33" s="588">
        <f t="shared" si="14"/>
        <v>42054187</v>
      </c>
      <c r="AA33" s="588">
        <f t="shared" si="14"/>
        <v>-1715485</v>
      </c>
      <c r="AB33" s="588">
        <f t="shared" si="14"/>
        <v>38246719</v>
      </c>
      <c r="AC33" s="588">
        <f t="shared" si="14"/>
        <v>11164990</v>
      </c>
      <c r="AD33" s="588">
        <f t="shared" si="14"/>
        <v>-42272983</v>
      </c>
      <c r="AE33" s="588">
        <f t="shared" si="14"/>
        <v>61498210</v>
      </c>
      <c r="AF33" s="588">
        <f t="shared" si="14"/>
        <v>23275116</v>
      </c>
      <c r="AG33" s="588">
        <f t="shared" si="14"/>
        <v>20663180</v>
      </c>
      <c r="AH33" s="589">
        <f>(+AH36+AH38+AH54+AH78)</f>
        <v>92384227</v>
      </c>
      <c r="AI33" s="602"/>
      <c r="AJ33" s="151"/>
      <c r="AK33" s="583">
        <f>AH33-U33</f>
        <v>-226348009</v>
      </c>
      <c r="AL33" s="332">
        <f>SUM(V33:AG33)-AH33</f>
        <v>226348009</v>
      </c>
      <c r="AM33" s="332">
        <f t="shared" si="1"/>
        <v>226348009</v>
      </c>
      <c r="AN33" s="349"/>
      <c r="AO33" s="332"/>
    </row>
    <row r="34" spans="1:41" s="577" customFormat="1" x14ac:dyDescent="0.2">
      <c r="A34" s="575"/>
      <c r="B34" s="575"/>
      <c r="C34" s="574"/>
      <c r="D34" s="575"/>
      <c r="E34" s="575"/>
      <c r="F34" s="151"/>
      <c r="G34" s="253"/>
      <c r="H34" s="618"/>
      <c r="I34" s="618"/>
      <c r="J34" s="618"/>
      <c r="K34" s="618"/>
      <c r="L34" s="618"/>
      <c r="M34" s="618"/>
      <c r="N34" s="618"/>
      <c r="O34" s="618"/>
      <c r="P34" s="618"/>
      <c r="Q34" s="618"/>
      <c r="R34" s="618"/>
      <c r="S34" s="618"/>
      <c r="T34" s="618"/>
      <c r="U34" s="253"/>
      <c r="V34" s="618"/>
      <c r="W34" s="618"/>
      <c r="X34" s="618"/>
      <c r="Y34" s="618"/>
      <c r="Z34" s="618"/>
      <c r="AA34" s="618"/>
      <c r="AB34" s="618"/>
      <c r="AC34" s="618"/>
      <c r="AD34" s="618"/>
      <c r="AE34" s="618"/>
      <c r="AF34" s="618"/>
      <c r="AG34" s="618"/>
      <c r="AH34" s="619"/>
      <c r="AI34" s="602"/>
      <c r="AJ34" s="151"/>
      <c r="AK34" s="583"/>
      <c r="AL34" s="332"/>
      <c r="AM34" s="332"/>
      <c r="AO34" s="332"/>
    </row>
    <row r="35" spans="1:41" s="577" customFormat="1" x14ac:dyDescent="0.2">
      <c r="A35" s="575"/>
      <c r="B35" s="575"/>
      <c r="C35" s="574"/>
      <c r="D35" s="575"/>
      <c r="E35" s="575"/>
      <c r="F35" s="151"/>
      <c r="G35" s="591"/>
      <c r="H35" s="588"/>
      <c r="I35" s="588"/>
      <c r="J35" s="588"/>
      <c r="K35" s="588"/>
      <c r="L35" s="588"/>
      <c r="M35" s="588"/>
      <c r="N35" s="588"/>
      <c r="O35" s="588"/>
      <c r="P35" s="588"/>
      <c r="Q35" s="588"/>
      <c r="R35" s="588"/>
      <c r="S35" s="588"/>
      <c r="T35" s="588"/>
      <c r="U35" s="591"/>
      <c r="V35" s="588"/>
      <c r="W35" s="588"/>
      <c r="X35" s="588"/>
      <c r="Y35" s="588"/>
      <c r="Z35" s="588"/>
      <c r="AA35" s="588"/>
      <c r="AB35" s="588"/>
      <c r="AC35" s="588"/>
      <c r="AD35" s="588"/>
      <c r="AE35" s="588"/>
      <c r="AF35" s="588"/>
      <c r="AG35" s="588"/>
      <c r="AH35" s="589"/>
      <c r="AI35" s="602"/>
      <c r="AJ35" s="151"/>
      <c r="AK35" s="583"/>
      <c r="AL35" s="332"/>
      <c r="AM35" s="332"/>
      <c r="AO35" s="332"/>
    </row>
    <row r="36" spans="1:41" s="577" customFormat="1" x14ac:dyDescent="0.2">
      <c r="A36" s="575"/>
      <c r="B36" s="575"/>
      <c r="C36" s="574" t="s">
        <v>263</v>
      </c>
      <c r="D36" s="575"/>
      <c r="E36" s="575"/>
      <c r="F36" s="151"/>
      <c r="G36" s="591">
        <f>[9]Summary!$H$13</f>
        <v>0</v>
      </c>
      <c r="H36" s="588">
        <f>[9]Summary!$M$13</f>
        <v>1030450</v>
      </c>
      <c r="I36" s="588">
        <f>+[10]Summary!$R$13</f>
        <v>-592737</v>
      </c>
      <c r="J36" s="588">
        <v>0</v>
      </c>
      <c r="K36" s="588">
        <v>0</v>
      </c>
      <c r="L36" s="588">
        <v>0</v>
      </c>
      <c r="M36" s="588">
        <v>0</v>
      </c>
      <c r="N36" s="588">
        <v>0</v>
      </c>
      <c r="O36" s="588">
        <v>0</v>
      </c>
      <c r="P36" s="588">
        <v>0</v>
      </c>
      <c r="Q36" s="588">
        <v>0</v>
      </c>
      <c r="R36" s="588">
        <v>0</v>
      </c>
      <c r="S36" s="588">
        <v>0</v>
      </c>
      <c r="T36" s="588">
        <f>SUM(H36:S36)</f>
        <v>437713</v>
      </c>
      <c r="U36" s="591">
        <f>[25]Summary!$BZ$13</f>
        <v>-7954770</v>
      </c>
      <c r="V36" s="588">
        <f>[25]Summary!$CE$13</f>
        <v>9415800</v>
      </c>
      <c r="W36" s="588">
        <v>-6660753</v>
      </c>
      <c r="X36" s="588">
        <v>5151867</v>
      </c>
      <c r="Y36" s="588">
        <v>-7112395</v>
      </c>
      <c r="Z36" s="588">
        <v>-2312355</v>
      </c>
      <c r="AA36" s="588">
        <v>2272137</v>
      </c>
      <c r="AB36" s="588">
        <v>-3832432</v>
      </c>
      <c r="AC36" s="588">
        <v>-3742209</v>
      </c>
      <c r="AD36" s="588">
        <v>-1384946</v>
      </c>
      <c r="AE36" s="588">
        <v>429685</v>
      </c>
      <c r="AF36" s="588">
        <v>2124947</v>
      </c>
      <c r="AG36" s="588">
        <v>-2304116</v>
      </c>
      <c r="AH36" s="589">
        <f>SUM(V36:W36)</f>
        <v>2755047</v>
      </c>
      <c r="AI36" s="602"/>
      <c r="AJ36" s="151"/>
      <c r="AK36" s="583">
        <f t="shared" si="9"/>
        <v>10709817</v>
      </c>
      <c r="AL36" s="332">
        <f t="shared" ref="AL36:AL72" si="15">SUM(V36:AG36)-AH36</f>
        <v>-10709817</v>
      </c>
      <c r="AM36" s="332">
        <f t="shared" si="1"/>
        <v>-10709817</v>
      </c>
      <c r="AO36" s="332"/>
    </row>
    <row r="37" spans="1:41" s="577" customFormat="1" x14ac:dyDescent="0.2">
      <c r="A37" s="575"/>
      <c r="B37" s="575"/>
      <c r="C37" s="574"/>
      <c r="D37" s="575"/>
      <c r="E37" s="575"/>
      <c r="F37" s="151"/>
      <c r="G37" s="591"/>
      <c r="H37" s="588"/>
      <c r="I37" s="588"/>
      <c r="J37" s="588"/>
      <c r="K37" s="588"/>
      <c r="L37" s="588"/>
      <c r="M37" s="588"/>
      <c r="N37" s="588"/>
      <c r="O37" s="588"/>
      <c r="P37" s="588"/>
      <c r="Q37" s="588"/>
      <c r="R37" s="588"/>
      <c r="S37" s="588"/>
      <c r="T37" s="588"/>
      <c r="U37" s="591"/>
      <c r="V37" s="588"/>
      <c r="W37" s="588"/>
      <c r="X37" s="588"/>
      <c r="Y37" s="588"/>
      <c r="Z37" s="588"/>
      <c r="AA37" s="588"/>
      <c r="AB37" s="588"/>
      <c r="AC37" s="588"/>
      <c r="AD37" s="588"/>
      <c r="AE37" s="588"/>
      <c r="AF37" s="588"/>
      <c r="AG37" s="588"/>
      <c r="AH37" s="589"/>
      <c r="AI37" s="602"/>
      <c r="AJ37" s="151"/>
      <c r="AK37" s="583"/>
      <c r="AL37" s="332"/>
      <c r="AM37" s="332"/>
      <c r="AO37" s="332"/>
    </row>
    <row r="38" spans="1:41" s="577" customFormat="1" x14ac:dyDescent="0.2">
      <c r="A38" s="575"/>
      <c r="B38" s="575"/>
      <c r="C38" s="574" t="s">
        <v>271</v>
      </c>
      <c r="D38" s="575"/>
      <c r="E38" s="575"/>
      <c r="F38" s="151"/>
      <c r="G38" s="591">
        <f>+G40+G45+G50</f>
        <v>249108000</v>
      </c>
      <c r="H38" s="620">
        <f>+H40+H45+H50</f>
        <v>20015505</v>
      </c>
      <c r="I38" s="620">
        <f t="shared" ref="I38:AM38" si="16">+I40+I45+I50</f>
        <v>25455403</v>
      </c>
      <c r="J38" s="620">
        <f t="shared" si="16"/>
        <v>0</v>
      </c>
      <c r="K38" s="620">
        <f t="shared" si="16"/>
        <v>0</v>
      </c>
      <c r="L38" s="620">
        <f t="shared" si="16"/>
        <v>0</v>
      </c>
      <c r="M38" s="620">
        <f t="shared" si="16"/>
        <v>0</v>
      </c>
      <c r="N38" s="620">
        <f t="shared" si="16"/>
        <v>0</v>
      </c>
      <c r="O38" s="620">
        <f t="shared" si="16"/>
        <v>0</v>
      </c>
      <c r="P38" s="620">
        <f t="shared" si="16"/>
        <v>0</v>
      </c>
      <c r="Q38" s="620">
        <f t="shared" si="16"/>
        <v>0</v>
      </c>
      <c r="R38" s="620">
        <f t="shared" si="16"/>
        <v>0</v>
      </c>
      <c r="S38" s="620">
        <f t="shared" si="16"/>
        <v>0</v>
      </c>
      <c r="T38" s="588">
        <f>+T40+T45+T50</f>
        <v>45470908</v>
      </c>
      <c r="U38" s="591">
        <f t="shared" si="16"/>
        <v>228921382</v>
      </c>
      <c r="V38" s="620">
        <f t="shared" si="16"/>
        <v>26656371</v>
      </c>
      <c r="W38" s="620">
        <f t="shared" si="16"/>
        <v>26132793</v>
      </c>
      <c r="X38" s="620">
        <f t="shared" si="16"/>
        <v>23736909</v>
      </c>
      <c r="Y38" s="620">
        <f t="shared" si="16"/>
        <v>28680625</v>
      </c>
      <c r="Z38" s="620">
        <f t="shared" si="16"/>
        <v>23457599</v>
      </c>
      <c r="AA38" s="620">
        <f t="shared" si="16"/>
        <v>21280959</v>
      </c>
      <c r="AB38" s="620">
        <f t="shared" si="16"/>
        <v>27957835</v>
      </c>
      <c r="AC38" s="620">
        <f t="shared" si="16"/>
        <v>19605231</v>
      </c>
      <c r="AD38" s="620">
        <f t="shared" si="16"/>
        <v>20296122</v>
      </c>
      <c r="AE38" s="620">
        <f t="shared" si="16"/>
        <v>-39139018</v>
      </c>
      <c r="AF38" s="620">
        <f t="shared" si="16"/>
        <v>25287603</v>
      </c>
      <c r="AG38" s="620">
        <f t="shared" si="16"/>
        <v>24968353</v>
      </c>
      <c r="AH38" s="589">
        <f t="shared" si="16"/>
        <v>52789164</v>
      </c>
      <c r="AI38" s="602"/>
      <c r="AJ38" s="151"/>
      <c r="AK38" s="621">
        <f t="shared" si="16"/>
        <v>-176132218</v>
      </c>
      <c r="AL38" s="332">
        <f t="shared" si="16"/>
        <v>176132218</v>
      </c>
      <c r="AM38" s="332">
        <f t="shared" si="16"/>
        <v>176132218</v>
      </c>
      <c r="AO38" s="332"/>
    </row>
    <row r="39" spans="1:41" x14ac:dyDescent="0.2">
      <c r="A39" s="559"/>
      <c r="B39" s="559"/>
      <c r="C39" s="573"/>
      <c r="D39" s="559"/>
      <c r="E39" s="559"/>
      <c r="F39" s="563"/>
      <c r="G39" s="235"/>
      <c r="H39" s="307"/>
      <c r="I39" s="307"/>
      <c r="J39" s="307"/>
      <c r="K39" s="307"/>
      <c r="L39" s="307"/>
      <c r="M39" s="307"/>
      <c r="N39" s="307"/>
      <c r="O39" s="307"/>
      <c r="P39" s="307"/>
      <c r="Q39" s="307"/>
      <c r="R39" s="307"/>
      <c r="S39" s="307"/>
      <c r="T39" s="307"/>
      <c r="U39" s="235"/>
      <c r="V39" s="307"/>
      <c r="W39" s="307"/>
      <c r="X39" s="307"/>
      <c r="Y39" s="307"/>
      <c r="Z39" s="307"/>
      <c r="AA39" s="307"/>
      <c r="AB39" s="307"/>
      <c r="AC39" s="307"/>
      <c r="AD39" s="307"/>
      <c r="AE39" s="307"/>
      <c r="AF39" s="307"/>
      <c r="AG39" s="307"/>
      <c r="AH39" s="622"/>
      <c r="AI39" s="590"/>
      <c r="AJ39" s="563"/>
      <c r="AK39" s="583"/>
      <c r="AL39" s="332"/>
      <c r="AM39" s="332"/>
      <c r="AO39" s="332"/>
    </row>
    <row r="40" spans="1:41" x14ac:dyDescent="0.2">
      <c r="A40" s="559"/>
      <c r="B40" s="559"/>
      <c r="C40" s="573"/>
      <c r="D40" s="559" t="s">
        <v>480</v>
      </c>
      <c r="E40" s="559"/>
      <c r="F40" s="563"/>
      <c r="G40" s="235">
        <f t="shared" ref="G40:S40" si="17">SUM(G41:G43)</f>
        <v>249108000</v>
      </c>
      <c r="H40" s="307">
        <f>SUM(H41:H43)</f>
        <v>19978246</v>
      </c>
      <c r="I40" s="307">
        <f t="shared" si="17"/>
        <v>25370100</v>
      </c>
      <c r="J40" s="307">
        <f t="shared" si="17"/>
        <v>0</v>
      </c>
      <c r="K40" s="307">
        <f t="shared" si="17"/>
        <v>0</v>
      </c>
      <c r="L40" s="307">
        <f t="shared" si="17"/>
        <v>0</v>
      </c>
      <c r="M40" s="307">
        <f t="shared" si="17"/>
        <v>0</v>
      </c>
      <c r="N40" s="307">
        <f t="shared" si="17"/>
        <v>0</v>
      </c>
      <c r="O40" s="307">
        <f t="shared" si="17"/>
        <v>0</v>
      </c>
      <c r="P40" s="307">
        <f t="shared" si="17"/>
        <v>0</v>
      </c>
      <c r="Q40" s="307">
        <f t="shared" si="17"/>
        <v>0</v>
      </c>
      <c r="R40" s="307">
        <f t="shared" si="17"/>
        <v>0</v>
      </c>
      <c r="S40" s="307">
        <f t="shared" si="17"/>
        <v>0</v>
      </c>
      <c r="T40" s="595">
        <f>SUM(T41:T43)</f>
        <v>45348346</v>
      </c>
      <c r="U40" s="235">
        <f>SUM(U41:U43)</f>
        <v>228559729</v>
      </c>
      <c r="V40" s="307">
        <f t="shared" ref="V40:AH40" si="18">SUM(V41:V43)</f>
        <v>26533639</v>
      </c>
      <c r="W40" s="307">
        <f t="shared" si="18"/>
        <v>26055503</v>
      </c>
      <c r="X40" s="307">
        <f t="shared" si="18"/>
        <v>23681234</v>
      </c>
      <c r="Y40" s="307">
        <f t="shared" si="18"/>
        <v>28661100</v>
      </c>
      <c r="Z40" s="307">
        <f t="shared" si="18"/>
        <v>23342406</v>
      </c>
      <c r="AA40" s="307">
        <f t="shared" si="18"/>
        <v>21441003</v>
      </c>
      <c r="AB40" s="307">
        <f t="shared" si="18"/>
        <v>27882872</v>
      </c>
      <c r="AC40" s="307">
        <f t="shared" si="18"/>
        <v>19576600</v>
      </c>
      <c r="AD40" s="307">
        <f t="shared" si="18"/>
        <v>20282793</v>
      </c>
      <c r="AE40" s="307">
        <f t="shared" si="18"/>
        <v>-39151262</v>
      </c>
      <c r="AF40" s="307">
        <f t="shared" si="18"/>
        <v>25073273</v>
      </c>
      <c r="AG40" s="307">
        <f t="shared" si="18"/>
        <v>25180568</v>
      </c>
      <c r="AH40" s="597">
        <f t="shared" si="18"/>
        <v>52589142</v>
      </c>
      <c r="AI40" s="590"/>
      <c r="AJ40" s="563"/>
      <c r="AK40" s="621">
        <f>AH40-U40</f>
        <v>-175970587</v>
      </c>
      <c r="AL40" s="332">
        <f t="shared" si="15"/>
        <v>175970587</v>
      </c>
      <c r="AM40" s="332">
        <f t="shared" si="1"/>
        <v>175970587</v>
      </c>
      <c r="AO40" s="332"/>
    </row>
    <row r="41" spans="1:41" x14ac:dyDescent="0.2">
      <c r="A41" s="559"/>
      <c r="B41" s="559"/>
      <c r="C41" s="573"/>
      <c r="D41" s="559"/>
      <c r="E41" s="559" t="s">
        <v>481</v>
      </c>
      <c r="F41" s="563"/>
      <c r="G41" s="233">
        <f>[9]Summary!$H$25</f>
        <v>349415000</v>
      </c>
      <c r="H41" s="595">
        <f>[9]Summary!$M$25</f>
        <v>23849866</v>
      </c>
      <c r="I41" s="595">
        <f>+[10]Summary!$R$25</f>
        <v>30102790</v>
      </c>
      <c r="J41" s="595">
        <v>0</v>
      </c>
      <c r="K41" s="595">
        <v>0</v>
      </c>
      <c r="L41" s="595">
        <v>0</v>
      </c>
      <c r="M41" s="595">
        <v>0</v>
      </c>
      <c r="N41" s="595">
        <v>0</v>
      </c>
      <c r="O41" s="595">
        <v>0</v>
      </c>
      <c r="P41" s="595">
        <v>0</v>
      </c>
      <c r="Q41" s="595">
        <v>0</v>
      </c>
      <c r="R41" s="595">
        <v>0</v>
      </c>
      <c r="S41" s="595">
        <v>0</v>
      </c>
      <c r="T41" s="595">
        <f>SUM(H41:S41)</f>
        <v>53952656</v>
      </c>
      <c r="U41" s="233">
        <f>[25]Summary!$BZ$25</f>
        <v>337762752</v>
      </c>
      <c r="V41" s="595">
        <f>[25]Summary!$CE$25</f>
        <v>32347333</v>
      </c>
      <c r="W41" s="595">
        <v>30897412</v>
      </c>
      <c r="X41" s="595">
        <v>27576195</v>
      </c>
      <c r="Y41" s="595">
        <v>32976789</v>
      </c>
      <c r="Z41" s="595">
        <v>27670253</v>
      </c>
      <c r="AA41" s="595">
        <v>25324462</v>
      </c>
      <c r="AB41" s="595">
        <v>33828275</v>
      </c>
      <c r="AC41" s="595">
        <v>23303905</v>
      </c>
      <c r="AD41" s="595">
        <v>24962859</v>
      </c>
      <c r="AE41" s="595">
        <v>21654275</v>
      </c>
      <c r="AF41" s="595">
        <v>28691924</v>
      </c>
      <c r="AG41" s="595">
        <v>28529070</v>
      </c>
      <c r="AH41" s="597">
        <f t="shared" ref="AH41:AH43" si="19">SUM(V41:W41)</f>
        <v>63244745</v>
      </c>
      <c r="AI41" s="590"/>
      <c r="AJ41" s="563"/>
      <c r="AK41" s="621">
        <f>AH41-U41</f>
        <v>-274518007</v>
      </c>
      <c r="AL41" s="332">
        <f t="shared" si="15"/>
        <v>274518007</v>
      </c>
      <c r="AM41" s="332">
        <f t="shared" si="1"/>
        <v>274518007</v>
      </c>
      <c r="AO41" s="332"/>
    </row>
    <row r="42" spans="1:41" x14ac:dyDescent="0.2">
      <c r="A42" s="559"/>
      <c r="B42" s="559"/>
      <c r="C42" s="573"/>
      <c r="D42" s="559"/>
      <c r="E42" s="559" t="s">
        <v>482</v>
      </c>
      <c r="F42" s="563"/>
      <c r="G42" s="233">
        <f>[9]Summary!$H$26</f>
        <v>-19015000</v>
      </c>
      <c r="H42" s="595">
        <f>[9]Summary!$M$26</f>
        <v>-3357671</v>
      </c>
      <c r="I42" s="595">
        <f>+[10]Summary!$R$26</f>
        <v>-4348042</v>
      </c>
      <c r="J42" s="595">
        <v>0</v>
      </c>
      <c r="K42" s="595">
        <v>0</v>
      </c>
      <c r="L42" s="595">
        <v>0</v>
      </c>
      <c r="M42" s="595">
        <v>0</v>
      </c>
      <c r="N42" s="595">
        <v>0</v>
      </c>
      <c r="O42" s="595">
        <v>0</v>
      </c>
      <c r="P42" s="595">
        <v>0</v>
      </c>
      <c r="Q42" s="595">
        <v>0</v>
      </c>
      <c r="R42" s="595">
        <v>0</v>
      </c>
      <c r="S42" s="595">
        <v>0</v>
      </c>
      <c r="T42" s="595">
        <f>SUM(H42:S42)</f>
        <v>-7705713</v>
      </c>
      <c r="U42" s="233">
        <f>[25]Summary!$BZ$26</f>
        <v>-47829626</v>
      </c>
      <c r="V42" s="595">
        <f>[25]Summary!$CE$26</f>
        <v>-5645039</v>
      </c>
      <c r="W42" s="595">
        <v>-4477496</v>
      </c>
      <c r="X42" s="595">
        <v>-3697051</v>
      </c>
      <c r="Y42" s="595">
        <v>-4028774</v>
      </c>
      <c r="Z42" s="595">
        <v>-4063950</v>
      </c>
      <c r="AA42" s="595">
        <v>-3732222</v>
      </c>
      <c r="AB42" s="595">
        <v>-5478270</v>
      </c>
      <c r="AC42" s="595">
        <v>-3339881</v>
      </c>
      <c r="AD42" s="595">
        <v>-4186870</v>
      </c>
      <c r="AE42" s="595">
        <v>-2875651</v>
      </c>
      <c r="AF42" s="595">
        <v>-3208682</v>
      </c>
      <c r="AG42" s="595">
        <v>-3095740</v>
      </c>
      <c r="AH42" s="597">
        <f t="shared" si="19"/>
        <v>-10122535</v>
      </c>
      <c r="AI42" s="590"/>
      <c r="AJ42" s="563"/>
      <c r="AK42" s="621">
        <f t="shared" si="9"/>
        <v>37707091</v>
      </c>
      <c r="AL42" s="332">
        <f t="shared" si="15"/>
        <v>-37707091</v>
      </c>
      <c r="AM42" s="332">
        <f t="shared" si="1"/>
        <v>-37707091</v>
      </c>
      <c r="AO42" s="332"/>
    </row>
    <row r="43" spans="1:41" x14ac:dyDescent="0.2">
      <c r="A43" s="559"/>
      <c r="B43" s="559"/>
      <c r="C43" s="573"/>
      <c r="D43" s="559"/>
      <c r="E43" s="559" t="s">
        <v>421</v>
      </c>
      <c r="F43" s="563"/>
      <c r="G43" s="233">
        <f>[9]Summary!$H$27</f>
        <v>-81292000</v>
      </c>
      <c r="H43" s="595">
        <f>[9]Summary!$M$27</f>
        <v>-513949</v>
      </c>
      <c r="I43" s="595">
        <f>+[10]Summary!$R$27</f>
        <v>-384648</v>
      </c>
      <c r="J43" s="595">
        <v>0</v>
      </c>
      <c r="K43" s="595">
        <v>0</v>
      </c>
      <c r="L43" s="595">
        <v>0</v>
      </c>
      <c r="M43" s="595">
        <v>0</v>
      </c>
      <c r="N43" s="595">
        <v>0</v>
      </c>
      <c r="O43" s="595">
        <v>0</v>
      </c>
      <c r="P43" s="595">
        <v>0</v>
      </c>
      <c r="Q43" s="595">
        <v>0</v>
      </c>
      <c r="R43" s="595">
        <v>0</v>
      </c>
      <c r="S43" s="595">
        <v>0</v>
      </c>
      <c r="T43" s="595">
        <f>SUM(H43:S43)</f>
        <v>-898597</v>
      </c>
      <c r="U43" s="233">
        <f>[25]Summary!$BZ$27</f>
        <v>-61373397</v>
      </c>
      <c r="V43" s="595">
        <f>[25]Summary!$CE$27</f>
        <v>-168655</v>
      </c>
      <c r="W43" s="595">
        <v>-364413</v>
      </c>
      <c r="X43" s="595">
        <v>-197910</v>
      </c>
      <c r="Y43" s="595">
        <v>-286915</v>
      </c>
      <c r="Z43" s="595">
        <v>-263897</v>
      </c>
      <c r="AA43" s="595">
        <v>-151237</v>
      </c>
      <c r="AB43" s="595">
        <v>-467133</v>
      </c>
      <c r="AC43" s="595">
        <v>-387424</v>
      </c>
      <c r="AD43" s="595">
        <v>-493196</v>
      </c>
      <c r="AE43" s="595">
        <v>-57929886</v>
      </c>
      <c r="AF43" s="595">
        <v>-409969</v>
      </c>
      <c r="AG43" s="595">
        <v>-252762</v>
      </c>
      <c r="AH43" s="597">
        <f t="shared" si="19"/>
        <v>-533068</v>
      </c>
      <c r="AI43" s="590"/>
      <c r="AJ43" s="563"/>
      <c r="AK43" s="583">
        <f t="shared" si="9"/>
        <v>60840329</v>
      </c>
      <c r="AL43" s="332">
        <f t="shared" si="15"/>
        <v>-60840329</v>
      </c>
      <c r="AM43" s="332">
        <f t="shared" si="1"/>
        <v>-60840329</v>
      </c>
      <c r="AO43" s="332"/>
    </row>
    <row r="44" spans="1:41" x14ac:dyDescent="0.2">
      <c r="A44" s="559"/>
      <c r="B44" s="559"/>
      <c r="C44" s="573"/>
      <c r="D44" s="559"/>
      <c r="E44" s="559"/>
      <c r="F44" s="563"/>
      <c r="G44" s="233"/>
      <c r="H44" s="595"/>
      <c r="I44" s="595"/>
      <c r="J44" s="595"/>
      <c r="K44" s="595"/>
      <c r="L44" s="595"/>
      <c r="M44" s="595"/>
      <c r="N44" s="595"/>
      <c r="O44" s="595"/>
      <c r="P44" s="595"/>
      <c r="Q44" s="595"/>
      <c r="R44" s="595"/>
      <c r="S44" s="595"/>
      <c r="T44" s="595"/>
      <c r="U44" s="233"/>
      <c r="V44" s="595"/>
      <c r="W44" s="595"/>
      <c r="X44" s="595"/>
      <c r="Y44" s="595"/>
      <c r="Z44" s="595"/>
      <c r="AA44" s="595"/>
      <c r="AB44" s="595"/>
      <c r="AC44" s="595"/>
      <c r="AD44" s="595"/>
      <c r="AE44" s="595"/>
      <c r="AF44" s="595"/>
      <c r="AG44" s="595"/>
      <c r="AH44" s="597"/>
      <c r="AI44" s="590"/>
      <c r="AJ44" s="563"/>
      <c r="AK44" s="583"/>
      <c r="AL44" s="332"/>
      <c r="AM44" s="332"/>
      <c r="AO44" s="332"/>
    </row>
    <row r="45" spans="1:41" x14ac:dyDescent="0.2">
      <c r="A45" s="559"/>
      <c r="B45" s="559"/>
      <c r="C45" s="573"/>
      <c r="D45" s="559" t="s">
        <v>483</v>
      </c>
      <c r="E45" s="559"/>
      <c r="F45" s="563"/>
      <c r="G45" s="233">
        <f t="shared" ref="G45:S45" si="20">SUM(G46:G48)</f>
        <v>0</v>
      </c>
      <c r="H45" s="307">
        <f t="shared" si="20"/>
        <v>37259</v>
      </c>
      <c r="I45" s="307">
        <f t="shared" si="20"/>
        <v>39042</v>
      </c>
      <c r="J45" s="307">
        <f t="shared" si="20"/>
        <v>0</v>
      </c>
      <c r="K45" s="307">
        <f>SUM(K46:K48)</f>
        <v>0</v>
      </c>
      <c r="L45" s="307">
        <f t="shared" si="20"/>
        <v>0</v>
      </c>
      <c r="M45" s="307">
        <f t="shared" si="20"/>
        <v>0</v>
      </c>
      <c r="N45" s="307">
        <f t="shared" si="20"/>
        <v>0</v>
      </c>
      <c r="O45" s="307">
        <f t="shared" si="20"/>
        <v>0</v>
      </c>
      <c r="P45" s="307">
        <f t="shared" si="20"/>
        <v>0</v>
      </c>
      <c r="Q45" s="307">
        <f t="shared" si="20"/>
        <v>0</v>
      </c>
      <c r="R45" s="307">
        <f t="shared" si="20"/>
        <v>0</v>
      </c>
      <c r="S45" s="307">
        <f t="shared" si="20"/>
        <v>0</v>
      </c>
      <c r="T45" s="307">
        <f>SUM(T46:T48)</f>
        <v>76301</v>
      </c>
      <c r="U45" s="233">
        <f>SUM(U46:U48)</f>
        <v>361653</v>
      </c>
      <c r="V45" s="307">
        <f t="shared" ref="V45:AH45" si="21">SUM(V46:V48)</f>
        <v>122732</v>
      </c>
      <c r="W45" s="307">
        <f t="shared" si="21"/>
        <v>77290</v>
      </c>
      <c r="X45" s="307">
        <f t="shared" si="21"/>
        <v>55675</v>
      </c>
      <c r="Y45" s="307">
        <f t="shared" si="21"/>
        <v>19525</v>
      </c>
      <c r="Z45" s="307">
        <f t="shared" si="21"/>
        <v>115193</v>
      </c>
      <c r="AA45" s="307">
        <f t="shared" si="21"/>
        <v>-160044</v>
      </c>
      <c r="AB45" s="307">
        <f t="shared" si="21"/>
        <v>74963</v>
      </c>
      <c r="AC45" s="307">
        <f t="shared" si="21"/>
        <v>28631</v>
      </c>
      <c r="AD45" s="307">
        <f t="shared" si="21"/>
        <v>13329</v>
      </c>
      <c r="AE45" s="307">
        <f t="shared" si="21"/>
        <v>12244</v>
      </c>
      <c r="AF45" s="307">
        <f t="shared" si="21"/>
        <v>124085</v>
      </c>
      <c r="AG45" s="307">
        <f t="shared" si="21"/>
        <v>-121970</v>
      </c>
      <c r="AH45" s="597">
        <f t="shared" si="21"/>
        <v>200022</v>
      </c>
      <c r="AI45" s="590"/>
      <c r="AJ45" s="563"/>
      <c r="AK45" s="583">
        <f t="shared" si="9"/>
        <v>-161631</v>
      </c>
      <c r="AL45" s="332">
        <f t="shared" si="15"/>
        <v>161631</v>
      </c>
      <c r="AM45" s="332">
        <f t="shared" si="1"/>
        <v>161631</v>
      </c>
      <c r="AO45" s="332"/>
    </row>
    <row r="46" spans="1:41" x14ac:dyDescent="0.2">
      <c r="A46" s="559"/>
      <c r="B46" s="559"/>
      <c r="C46" s="573"/>
      <c r="D46" s="559"/>
      <c r="E46" s="559" t="s">
        <v>481</v>
      </c>
      <c r="F46" s="563"/>
      <c r="G46" s="233">
        <f>[9]Summary!$H$31</f>
        <v>0</v>
      </c>
      <c r="H46" s="595">
        <f>[9]Summary!$M$31</f>
        <v>3409508</v>
      </c>
      <c r="I46" s="595">
        <f>+[10]Summary!$R$31</f>
        <v>4054354</v>
      </c>
      <c r="J46" s="595">
        <v>0</v>
      </c>
      <c r="K46" s="595">
        <v>0</v>
      </c>
      <c r="L46" s="595">
        <v>0</v>
      </c>
      <c r="M46" s="595">
        <v>0</v>
      </c>
      <c r="N46" s="595">
        <v>0</v>
      </c>
      <c r="O46" s="595">
        <v>0</v>
      </c>
      <c r="P46" s="595">
        <v>0</v>
      </c>
      <c r="Q46" s="595">
        <v>0</v>
      </c>
      <c r="R46" s="595">
        <v>0</v>
      </c>
      <c r="S46" s="595">
        <v>0</v>
      </c>
      <c r="T46" s="595">
        <f>SUM(H46:S46)</f>
        <v>7463862</v>
      </c>
      <c r="U46" s="233">
        <f>[25]Summary!$BZ$31</f>
        <v>53972577</v>
      </c>
      <c r="V46" s="595">
        <f>[25]Summary!$CE$31</f>
        <v>11663028</v>
      </c>
      <c r="W46" s="595">
        <v>3767776</v>
      </c>
      <c r="X46" s="595">
        <v>7710681</v>
      </c>
      <c r="Y46" s="595">
        <v>3456518</v>
      </c>
      <c r="Z46" s="595">
        <v>4835965</v>
      </c>
      <c r="AA46" s="595">
        <v>2187184</v>
      </c>
      <c r="AB46" s="595">
        <v>5017820</v>
      </c>
      <c r="AC46" s="595">
        <v>4108885</v>
      </c>
      <c r="AD46" s="595">
        <v>3708680</v>
      </c>
      <c r="AE46" s="595">
        <v>2673022</v>
      </c>
      <c r="AF46" s="595">
        <v>3014010</v>
      </c>
      <c r="AG46" s="595">
        <v>1829008</v>
      </c>
      <c r="AH46" s="597">
        <f t="shared" ref="AH46:AH48" si="22">SUM(V46:W46)</f>
        <v>15430804</v>
      </c>
      <c r="AI46" s="590"/>
      <c r="AJ46" s="563"/>
      <c r="AK46" s="583">
        <f t="shared" si="9"/>
        <v>-38541773</v>
      </c>
      <c r="AL46" s="332">
        <f t="shared" si="15"/>
        <v>38541773</v>
      </c>
      <c r="AM46" s="332">
        <f t="shared" si="1"/>
        <v>38541773</v>
      </c>
      <c r="AO46" s="332"/>
    </row>
    <row r="47" spans="1:41" x14ac:dyDescent="0.2">
      <c r="A47" s="559"/>
      <c r="B47" s="559"/>
      <c r="C47" s="573"/>
      <c r="D47" s="559"/>
      <c r="E47" s="559" t="s">
        <v>482</v>
      </c>
      <c r="F47" s="563"/>
      <c r="G47" s="233">
        <f>[9]Summary!$H$32</f>
        <v>0</v>
      </c>
      <c r="H47" s="595">
        <f>[9]Summary!$M$32</f>
        <v>-337249</v>
      </c>
      <c r="I47" s="595">
        <f>[10]Summary!$R$32</f>
        <v>-605312</v>
      </c>
      <c r="J47" s="595">
        <v>0</v>
      </c>
      <c r="K47" s="595">
        <v>0</v>
      </c>
      <c r="L47" s="595">
        <v>0</v>
      </c>
      <c r="M47" s="595">
        <v>0</v>
      </c>
      <c r="N47" s="595">
        <v>0</v>
      </c>
      <c r="O47" s="595">
        <v>0</v>
      </c>
      <c r="P47" s="595">
        <v>0</v>
      </c>
      <c r="Q47" s="595">
        <v>0</v>
      </c>
      <c r="R47" s="595">
        <v>0</v>
      </c>
      <c r="S47" s="595">
        <v>0</v>
      </c>
      <c r="T47" s="595">
        <f>SUM(H47:S47)</f>
        <v>-942561</v>
      </c>
      <c r="U47" s="233">
        <f>[25]Summary!$BZ$32</f>
        <v>-5585924</v>
      </c>
      <c r="V47" s="595">
        <f>[25]Summary!$CE$32</f>
        <v>-1360296</v>
      </c>
      <c r="W47" s="595">
        <v>-515486</v>
      </c>
      <c r="X47" s="595">
        <v>-670006</v>
      </c>
      <c r="Y47" s="595">
        <v>-271993</v>
      </c>
      <c r="Z47" s="595">
        <v>-350772</v>
      </c>
      <c r="AA47" s="595">
        <v>-77228</v>
      </c>
      <c r="AB47" s="595">
        <v>-682857</v>
      </c>
      <c r="AC47" s="595">
        <v>-605254</v>
      </c>
      <c r="AD47" s="595">
        <v>-375351</v>
      </c>
      <c r="AE47" s="595">
        <v>-335778</v>
      </c>
      <c r="AF47" s="595">
        <v>-274925</v>
      </c>
      <c r="AG47" s="595">
        <v>-65978</v>
      </c>
      <c r="AH47" s="597">
        <f t="shared" si="22"/>
        <v>-1875782</v>
      </c>
      <c r="AI47" s="590"/>
      <c r="AJ47" s="563"/>
      <c r="AK47" s="583">
        <f t="shared" si="9"/>
        <v>3710142</v>
      </c>
      <c r="AL47" s="332">
        <f t="shared" si="15"/>
        <v>-3710142</v>
      </c>
      <c r="AM47" s="332">
        <f t="shared" si="1"/>
        <v>-3710142</v>
      </c>
      <c r="AN47" s="332"/>
      <c r="AO47" s="332"/>
    </row>
    <row r="48" spans="1:41" x14ac:dyDescent="0.2">
      <c r="A48" s="559"/>
      <c r="B48" s="559"/>
      <c r="C48" s="573"/>
      <c r="D48" s="559"/>
      <c r="E48" s="559" t="s">
        <v>484</v>
      </c>
      <c r="F48" s="563"/>
      <c r="G48" s="233">
        <f>[9]Summary!$H$33</f>
        <v>0</v>
      </c>
      <c r="H48" s="595">
        <f>[9]Summary!$M$33</f>
        <v>-3035000</v>
      </c>
      <c r="I48" s="595">
        <f>[10]Summary!$R$33</f>
        <v>-3410000</v>
      </c>
      <c r="J48" s="595">
        <v>0</v>
      </c>
      <c r="K48" s="595">
        <v>0</v>
      </c>
      <c r="L48" s="595">
        <v>0</v>
      </c>
      <c r="M48" s="595">
        <v>0</v>
      </c>
      <c r="N48" s="595">
        <v>0</v>
      </c>
      <c r="O48" s="595">
        <v>0</v>
      </c>
      <c r="P48" s="595">
        <v>0</v>
      </c>
      <c r="Q48" s="595">
        <v>0</v>
      </c>
      <c r="R48" s="595">
        <v>0</v>
      </c>
      <c r="S48" s="595">
        <v>0</v>
      </c>
      <c r="T48" s="595">
        <f>SUM(H48:S48)</f>
        <v>-6445000</v>
      </c>
      <c r="U48" s="233">
        <f>[25]Summary!$BZ$33</f>
        <v>-48025000</v>
      </c>
      <c r="V48" s="595">
        <f>[25]Summary!$CE$33</f>
        <v>-10180000</v>
      </c>
      <c r="W48" s="595">
        <v>-3175000</v>
      </c>
      <c r="X48" s="595">
        <v>-6985000</v>
      </c>
      <c r="Y48" s="595">
        <v>-3165000</v>
      </c>
      <c r="Z48" s="595">
        <v>-4370000</v>
      </c>
      <c r="AA48" s="595">
        <v>-2270000</v>
      </c>
      <c r="AB48" s="595">
        <v>-4260000</v>
      </c>
      <c r="AC48" s="595">
        <v>-3475000</v>
      </c>
      <c r="AD48" s="595">
        <v>-3320000</v>
      </c>
      <c r="AE48" s="595">
        <v>-2325000</v>
      </c>
      <c r="AF48" s="595">
        <v>-2615000</v>
      </c>
      <c r="AG48" s="595">
        <v>-1885000</v>
      </c>
      <c r="AH48" s="597">
        <f t="shared" si="22"/>
        <v>-13355000</v>
      </c>
      <c r="AI48" s="590"/>
      <c r="AJ48" s="563"/>
      <c r="AK48" s="583">
        <f t="shared" si="9"/>
        <v>34670000</v>
      </c>
      <c r="AL48" s="332">
        <f t="shared" si="15"/>
        <v>-34670000</v>
      </c>
      <c r="AM48" s="332">
        <f t="shared" si="1"/>
        <v>-34670000</v>
      </c>
      <c r="AO48" s="332"/>
    </row>
    <row r="49" spans="1:41" x14ac:dyDescent="0.2">
      <c r="A49" s="559"/>
      <c r="B49" s="559"/>
      <c r="C49" s="573"/>
      <c r="D49" s="559"/>
      <c r="E49" s="559"/>
      <c r="F49" s="563"/>
      <c r="G49" s="233"/>
      <c r="H49" s="595"/>
      <c r="I49" s="595"/>
      <c r="J49" s="595"/>
      <c r="K49" s="595"/>
      <c r="L49" s="595"/>
      <c r="M49" s="595"/>
      <c r="N49" s="595"/>
      <c r="O49" s="595"/>
      <c r="P49" s="595"/>
      <c r="Q49" s="595"/>
      <c r="R49" s="595"/>
      <c r="S49" s="595"/>
      <c r="T49" s="595"/>
      <c r="U49" s="233"/>
      <c r="V49" s="595"/>
      <c r="W49" s="595"/>
      <c r="X49" s="595"/>
      <c r="Y49" s="595"/>
      <c r="Z49" s="595"/>
      <c r="AA49" s="595"/>
      <c r="AB49" s="595"/>
      <c r="AC49" s="595"/>
      <c r="AD49" s="595"/>
      <c r="AE49" s="595"/>
      <c r="AF49" s="595"/>
      <c r="AG49" s="595"/>
      <c r="AH49" s="597"/>
      <c r="AI49" s="590"/>
      <c r="AJ49" s="563"/>
      <c r="AK49" s="583"/>
      <c r="AL49" s="332"/>
      <c r="AM49" s="332"/>
      <c r="AO49" s="332"/>
    </row>
    <row r="50" spans="1:41" x14ac:dyDescent="0.2">
      <c r="A50" s="559"/>
      <c r="B50" s="559"/>
      <c r="C50" s="573"/>
      <c r="D50" s="559" t="s">
        <v>485</v>
      </c>
      <c r="E50" s="559"/>
      <c r="F50" s="563"/>
      <c r="G50" s="233">
        <f t="shared" ref="G50:AF50" si="23">SUM(G51:G52)</f>
        <v>0</v>
      </c>
      <c r="H50" s="307">
        <f t="shared" si="23"/>
        <v>0</v>
      </c>
      <c r="I50" s="307">
        <f>SUM(I51:I52)</f>
        <v>46261</v>
      </c>
      <c r="J50" s="307">
        <f>SUM(J51:J52)</f>
        <v>0</v>
      </c>
      <c r="K50" s="307">
        <f>SUM(K51:K52)</f>
        <v>0</v>
      </c>
      <c r="L50" s="307">
        <f t="shared" si="23"/>
        <v>0</v>
      </c>
      <c r="M50" s="307">
        <f t="shared" si="23"/>
        <v>0</v>
      </c>
      <c r="N50" s="307">
        <f t="shared" si="23"/>
        <v>0</v>
      </c>
      <c r="O50" s="307">
        <f t="shared" si="23"/>
        <v>0</v>
      </c>
      <c r="P50" s="307">
        <f t="shared" si="23"/>
        <v>0</v>
      </c>
      <c r="Q50" s="307">
        <f t="shared" si="23"/>
        <v>0</v>
      </c>
      <c r="R50" s="307">
        <f t="shared" si="23"/>
        <v>0</v>
      </c>
      <c r="S50" s="307">
        <f t="shared" si="23"/>
        <v>0</v>
      </c>
      <c r="T50" s="595">
        <f t="shared" si="23"/>
        <v>46261</v>
      </c>
      <c r="U50" s="233">
        <f t="shared" si="23"/>
        <v>0</v>
      </c>
      <c r="V50" s="307">
        <f t="shared" si="23"/>
        <v>0</v>
      </c>
      <c r="W50" s="307">
        <f t="shared" si="23"/>
        <v>0</v>
      </c>
      <c r="X50" s="307">
        <f t="shared" si="23"/>
        <v>0</v>
      </c>
      <c r="Y50" s="307">
        <f t="shared" si="23"/>
        <v>0</v>
      </c>
      <c r="Z50" s="307">
        <f t="shared" si="23"/>
        <v>0</v>
      </c>
      <c r="AA50" s="307">
        <f t="shared" si="23"/>
        <v>0</v>
      </c>
      <c r="AB50" s="307">
        <f t="shared" si="23"/>
        <v>0</v>
      </c>
      <c r="AC50" s="307">
        <f>SUM(AC51:AC52)</f>
        <v>0</v>
      </c>
      <c r="AD50" s="307">
        <f t="shared" si="23"/>
        <v>0</v>
      </c>
      <c r="AE50" s="307">
        <f t="shared" si="23"/>
        <v>0</v>
      </c>
      <c r="AF50" s="307">
        <f t="shared" si="23"/>
        <v>90245</v>
      </c>
      <c r="AG50" s="307">
        <f>SUM(AG51:AG52)</f>
        <v>-90245</v>
      </c>
      <c r="AH50" s="597">
        <f>SUM(AH51:AH52)</f>
        <v>0</v>
      </c>
      <c r="AI50" s="590"/>
      <c r="AJ50" s="563"/>
      <c r="AK50" s="583">
        <f t="shared" si="9"/>
        <v>0</v>
      </c>
      <c r="AL50" s="332">
        <f t="shared" si="15"/>
        <v>0</v>
      </c>
      <c r="AM50" s="332">
        <f t="shared" si="1"/>
        <v>0</v>
      </c>
      <c r="AO50" s="332"/>
    </row>
    <row r="51" spans="1:41" x14ac:dyDescent="0.2">
      <c r="A51" s="559"/>
      <c r="B51" s="559"/>
      <c r="C51" s="573"/>
      <c r="D51" s="559"/>
      <c r="E51" s="559" t="s">
        <v>486</v>
      </c>
      <c r="F51" s="563"/>
      <c r="G51" s="233">
        <f>[9]Summary!$H$36</f>
        <v>0</v>
      </c>
      <c r="H51" s="595">
        <f>[9]Summary!$M$36</f>
        <v>827198</v>
      </c>
      <c r="I51" s="595">
        <f>[10]Summary!$R$36</f>
        <v>3114442</v>
      </c>
      <c r="J51" s="595">
        <v>0</v>
      </c>
      <c r="K51" s="595">
        <v>0</v>
      </c>
      <c r="L51" s="595">
        <v>0</v>
      </c>
      <c r="M51" s="595">
        <v>0</v>
      </c>
      <c r="N51" s="595">
        <v>0</v>
      </c>
      <c r="O51" s="595">
        <v>0</v>
      </c>
      <c r="P51" s="595">
        <v>0</v>
      </c>
      <c r="Q51" s="595">
        <v>0</v>
      </c>
      <c r="R51" s="595">
        <v>0</v>
      </c>
      <c r="S51" s="595">
        <v>0</v>
      </c>
      <c r="T51" s="595">
        <f>SUM(H51:S51)</f>
        <v>3941640</v>
      </c>
      <c r="U51" s="233">
        <f>[25]Summary!$BZ$36</f>
        <v>7476976</v>
      </c>
      <c r="V51" s="595">
        <f>[25]Summary!$CE$36</f>
        <v>195061</v>
      </c>
      <c r="W51" s="595">
        <v>0</v>
      </c>
      <c r="X51" s="595">
        <v>956108</v>
      </c>
      <c r="Y51" s="595">
        <v>380371</v>
      </c>
      <c r="Z51" s="595">
        <v>83879</v>
      </c>
      <c r="AA51" s="595">
        <v>27624</v>
      </c>
      <c r="AB51" s="595">
        <v>481602</v>
      </c>
      <c r="AC51" s="595">
        <v>1204105</v>
      </c>
      <c r="AD51" s="595">
        <v>342784</v>
      </c>
      <c r="AE51" s="595">
        <v>0</v>
      </c>
      <c r="AF51" s="595">
        <v>772365</v>
      </c>
      <c r="AG51" s="595">
        <v>3033077</v>
      </c>
      <c r="AH51" s="597">
        <f t="shared" ref="AH51:AH52" si="24">SUM(V51:W51)</f>
        <v>195061</v>
      </c>
      <c r="AI51" s="590"/>
      <c r="AJ51" s="563"/>
      <c r="AK51" s="583">
        <f t="shared" si="9"/>
        <v>-7281915</v>
      </c>
      <c r="AL51" s="332">
        <f t="shared" si="15"/>
        <v>7281915</v>
      </c>
      <c r="AM51" s="332">
        <f t="shared" si="1"/>
        <v>7281915</v>
      </c>
      <c r="AO51" s="332"/>
    </row>
    <row r="52" spans="1:41" x14ac:dyDescent="0.2">
      <c r="A52" s="559"/>
      <c r="B52" s="559"/>
      <c r="C52" s="573"/>
      <c r="D52" s="559"/>
      <c r="E52" s="559" t="s">
        <v>487</v>
      </c>
      <c r="F52" s="563"/>
      <c r="G52" s="233">
        <f>[9]Summary!$H$37</f>
        <v>0</v>
      </c>
      <c r="H52" s="595">
        <f>[9]Summary!$M$37</f>
        <v>-827198</v>
      </c>
      <c r="I52" s="595">
        <f>[10]Summary!$R$37</f>
        <v>-3068181</v>
      </c>
      <c r="J52" s="595">
        <v>0</v>
      </c>
      <c r="K52" s="595">
        <v>0</v>
      </c>
      <c r="L52" s="595">
        <v>0</v>
      </c>
      <c r="M52" s="595">
        <v>0</v>
      </c>
      <c r="N52" s="595">
        <v>0</v>
      </c>
      <c r="O52" s="595">
        <v>0</v>
      </c>
      <c r="P52" s="595">
        <v>0</v>
      </c>
      <c r="Q52" s="595">
        <v>0</v>
      </c>
      <c r="R52" s="595">
        <v>0</v>
      </c>
      <c r="S52" s="595">
        <v>0</v>
      </c>
      <c r="T52" s="595">
        <f>SUM(H52:S52)</f>
        <v>-3895379</v>
      </c>
      <c r="U52" s="233">
        <f>[25]Summary!$BZ$37</f>
        <v>-7476976</v>
      </c>
      <c r="V52" s="595">
        <f>[25]Summary!$CE$37</f>
        <v>-195061</v>
      </c>
      <c r="W52" s="595">
        <v>0</v>
      </c>
      <c r="X52" s="595">
        <v>-956108</v>
      </c>
      <c r="Y52" s="595">
        <v>-380371</v>
      </c>
      <c r="Z52" s="595">
        <v>-83879</v>
      </c>
      <c r="AA52" s="595">
        <v>-27624</v>
      </c>
      <c r="AB52" s="595">
        <v>-481602</v>
      </c>
      <c r="AC52" s="595">
        <v>-1204105</v>
      </c>
      <c r="AD52" s="595">
        <v>-342784</v>
      </c>
      <c r="AE52" s="595">
        <v>0</v>
      </c>
      <c r="AF52" s="595">
        <v>-682120</v>
      </c>
      <c r="AG52" s="595">
        <v>-3123322</v>
      </c>
      <c r="AH52" s="597">
        <f t="shared" si="24"/>
        <v>-195061</v>
      </c>
      <c r="AI52" s="590"/>
      <c r="AJ52" s="563"/>
      <c r="AK52" s="583">
        <f t="shared" si="9"/>
        <v>7281915</v>
      </c>
      <c r="AL52" s="332">
        <f t="shared" si="15"/>
        <v>-7281915</v>
      </c>
      <c r="AM52" s="332">
        <f t="shared" si="1"/>
        <v>-7281915</v>
      </c>
      <c r="AO52" s="332"/>
    </row>
    <row r="53" spans="1:41" x14ac:dyDescent="0.2">
      <c r="A53" s="559"/>
      <c r="B53" s="559"/>
      <c r="C53" s="573"/>
      <c r="D53" s="559"/>
      <c r="E53" s="559"/>
      <c r="F53" s="563"/>
      <c r="G53" s="233"/>
      <c r="H53" s="595"/>
      <c r="I53" s="595"/>
      <c r="J53" s="595"/>
      <c r="K53" s="595"/>
      <c r="L53" s="595"/>
      <c r="M53" s="595"/>
      <c r="N53" s="595"/>
      <c r="O53" s="595"/>
      <c r="P53" s="595"/>
      <c r="Q53" s="595"/>
      <c r="R53" s="595"/>
      <c r="S53" s="595"/>
      <c r="T53" s="595"/>
      <c r="U53" s="233"/>
      <c r="V53" s="595"/>
      <c r="W53" s="595"/>
      <c r="X53" s="595"/>
      <c r="Y53" s="595"/>
      <c r="Z53" s="595"/>
      <c r="AA53" s="595"/>
      <c r="AB53" s="595"/>
      <c r="AC53" s="595"/>
      <c r="AD53" s="595"/>
      <c r="AE53" s="595"/>
      <c r="AF53" s="595"/>
      <c r="AG53" s="595"/>
      <c r="AH53" s="597"/>
      <c r="AI53" s="590"/>
      <c r="AJ53" s="563"/>
      <c r="AK53" s="583"/>
      <c r="AL53" s="332"/>
      <c r="AM53" s="332"/>
      <c r="AO53" s="332"/>
    </row>
    <row r="54" spans="1:41" s="577" customFormat="1" x14ac:dyDescent="0.2">
      <c r="A54" s="575"/>
      <c r="B54" s="575"/>
      <c r="C54" s="574" t="s">
        <v>286</v>
      </c>
      <c r="D54" s="575"/>
      <c r="E54" s="575"/>
      <c r="F54" s="151"/>
      <c r="G54" s="591">
        <f t="shared" ref="G54:AC54" si="25">+G56+G63+G70</f>
        <v>31920000</v>
      </c>
      <c r="H54" s="588">
        <f>+H56+H63+H70</f>
        <v>46626420</v>
      </c>
      <c r="I54" s="588">
        <f t="shared" si="25"/>
        <v>-15761600</v>
      </c>
      <c r="J54" s="588">
        <f t="shared" si="25"/>
        <v>0</v>
      </c>
      <c r="K54" s="588">
        <f t="shared" si="25"/>
        <v>0</v>
      </c>
      <c r="L54" s="588">
        <f t="shared" si="25"/>
        <v>0</v>
      </c>
      <c r="M54" s="588">
        <f t="shared" si="25"/>
        <v>0</v>
      </c>
      <c r="N54" s="588">
        <f t="shared" si="25"/>
        <v>0</v>
      </c>
      <c r="O54" s="588">
        <f t="shared" si="25"/>
        <v>0</v>
      </c>
      <c r="P54" s="588">
        <f t="shared" si="25"/>
        <v>0</v>
      </c>
      <c r="Q54" s="588">
        <f t="shared" si="25"/>
        <v>0</v>
      </c>
      <c r="R54" s="588">
        <f t="shared" si="25"/>
        <v>0</v>
      </c>
      <c r="S54" s="588">
        <f t="shared" si="25"/>
        <v>0</v>
      </c>
      <c r="T54" s="588">
        <f t="shared" si="25"/>
        <v>30864820</v>
      </c>
      <c r="U54" s="591">
        <f t="shared" si="25"/>
        <v>27396681</v>
      </c>
      <c r="V54" s="588">
        <f t="shared" si="25"/>
        <v>0</v>
      </c>
      <c r="W54" s="588">
        <f t="shared" si="25"/>
        <v>-6054</v>
      </c>
      <c r="X54" s="588">
        <f t="shared" si="25"/>
        <v>14088400</v>
      </c>
      <c r="Y54" s="588">
        <f t="shared" si="25"/>
        <v>0</v>
      </c>
      <c r="Z54" s="588">
        <f t="shared" si="25"/>
        <v>0</v>
      </c>
      <c r="AA54" s="588">
        <f t="shared" si="25"/>
        <v>-3912780</v>
      </c>
      <c r="AB54" s="588">
        <f t="shared" si="25"/>
        <v>0</v>
      </c>
      <c r="AC54" s="588">
        <f t="shared" si="25"/>
        <v>6098240</v>
      </c>
      <c r="AD54" s="588">
        <f>+AD56+AD63+AD70</f>
        <v>0</v>
      </c>
      <c r="AE54" s="588">
        <f>+AE56+AE63+AE70</f>
        <v>0</v>
      </c>
      <c r="AF54" s="588">
        <f>+AF56+AF63+AF70</f>
        <v>0</v>
      </c>
      <c r="AG54" s="588">
        <f>+AG56+AG63+AG70</f>
        <v>11128875</v>
      </c>
      <c r="AH54" s="589">
        <f>+AH56+AH63+AH70</f>
        <v>-6054</v>
      </c>
      <c r="AI54" s="602"/>
      <c r="AJ54" s="151"/>
      <c r="AK54" s="583">
        <f t="shared" si="9"/>
        <v>-27402735</v>
      </c>
      <c r="AL54" s="332">
        <f t="shared" si="15"/>
        <v>27402735</v>
      </c>
      <c r="AM54" s="332">
        <f t="shared" si="1"/>
        <v>27402735</v>
      </c>
      <c r="AO54" s="332"/>
    </row>
    <row r="55" spans="1:41" hidden="1" x14ac:dyDescent="0.2">
      <c r="A55" s="559"/>
      <c r="B55" s="559"/>
      <c r="C55" s="573"/>
      <c r="D55" s="559"/>
      <c r="E55" s="559"/>
      <c r="F55" s="563"/>
      <c r="G55" s="233"/>
      <c r="H55" s="595"/>
      <c r="I55" s="595"/>
      <c r="J55" s="595"/>
      <c r="K55" s="595"/>
      <c r="L55" s="595"/>
      <c r="M55" s="595"/>
      <c r="N55" s="595"/>
      <c r="O55" s="595"/>
      <c r="P55" s="595"/>
      <c r="Q55" s="595"/>
      <c r="R55" s="595"/>
      <c r="S55" s="595"/>
      <c r="T55" s="595"/>
      <c r="U55" s="233"/>
      <c r="V55" s="595"/>
      <c r="W55" s="595"/>
      <c r="X55" s="595"/>
      <c r="Y55" s="595"/>
      <c r="Z55" s="595"/>
      <c r="AA55" s="595"/>
      <c r="AB55" s="595"/>
      <c r="AC55" s="595"/>
      <c r="AD55" s="595"/>
      <c r="AE55" s="595"/>
      <c r="AF55" s="595"/>
      <c r="AG55" s="595"/>
      <c r="AH55" s="597"/>
      <c r="AI55" s="590"/>
      <c r="AJ55" s="563"/>
      <c r="AK55" s="583"/>
      <c r="AL55" s="332"/>
      <c r="AM55" s="332"/>
      <c r="AO55" s="332"/>
    </row>
    <row r="56" spans="1:41" x14ac:dyDescent="0.2">
      <c r="A56" s="559"/>
      <c r="B56" s="559"/>
      <c r="C56" s="573"/>
      <c r="D56" s="559" t="s">
        <v>480</v>
      </c>
      <c r="E56" s="559"/>
      <c r="F56" s="563"/>
      <c r="G56" s="233">
        <f t="shared" ref="G56:L56" si="26">SUM(G57:G61)</f>
        <v>31920000</v>
      </c>
      <c r="H56" s="233">
        <f t="shared" si="26"/>
        <v>46626420</v>
      </c>
      <c r="I56" s="233">
        <f t="shared" si="26"/>
        <v>-15761600</v>
      </c>
      <c r="J56" s="233">
        <f t="shared" si="26"/>
        <v>0</v>
      </c>
      <c r="K56" s="233">
        <f t="shared" si="26"/>
        <v>0</v>
      </c>
      <c r="L56" s="233">
        <f t="shared" si="26"/>
        <v>0</v>
      </c>
      <c r="M56" s="233">
        <f t="shared" ref="M56:AH56" si="27">SUM(M57:M61)</f>
        <v>0</v>
      </c>
      <c r="N56" s="233">
        <f t="shared" si="27"/>
        <v>0</v>
      </c>
      <c r="O56" s="233">
        <f t="shared" si="27"/>
        <v>0</v>
      </c>
      <c r="P56" s="233">
        <f>SUM(P57:P61)</f>
        <v>0</v>
      </c>
      <c r="Q56" s="233">
        <f>SUM(Q57:Q61)</f>
        <v>0</v>
      </c>
      <c r="R56" s="233">
        <f>SUM(R57:R61)</f>
        <v>0</v>
      </c>
      <c r="S56" s="233">
        <f>SUM(S57:S61)</f>
        <v>0</v>
      </c>
      <c r="T56" s="233">
        <f>SUM(T57:T61)</f>
        <v>30864820</v>
      </c>
      <c r="U56" s="233">
        <f t="shared" si="27"/>
        <v>27396681</v>
      </c>
      <c r="V56" s="233">
        <f t="shared" si="27"/>
        <v>0</v>
      </c>
      <c r="W56" s="233">
        <f t="shared" si="27"/>
        <v>-6054</v>
      </c>
      <c r="X56" s="233">
        <f t="shared" si="27"/>
        <v>14088400</v>
      </c>
      <c r="Y56" s="233">
        <f t="shared" si="27"/>
        <v>0</v>
      </c>
      <c r="Z56" s="233">
        <f t="shared" si="27"/>
        <v>0</v>
      </c>
      <c r="AA56" s="233">
        <f t="shared" si="27"/>
        <v>-3912780</v>
      </c>
      <c r="AB56" s="233">
        <f t="shared" si="27"/>
        <v>0</v>
      </c>
      <c r="AC56" s="233">
        <f t="shared" si="27"/>
        <v>6098240</v>
      </c>
      <c r="AD56" s="233">
        <f t="shared" si="27"/>
        <v>0</v>
      </c>
      <c r="AE56" s="233">
        <f t="shared" si="27"/>
        <v>0</v>
      </c>
      <c r="AF56" s="233">
        <f t="shared" si="27"/>
        <v>0</v>
      </c>
      <c r="AG56" s="233">
        <f t="shared" si="27"/>
        <v>11128875</v>
      </c>
      <c r="AH56" s="597">
        <f t="shared" si="27"/>
        <v>-6054</v>
      </c>
      <c r="AI56" s="590"/>
      <c r="AJ56" s="563"/>
      <c r="AK56" s="583">
        <f t="shared" si="9"/>
        <v>-27402735</v>
      </c>
      <c r="AL56" s="332">
        <f t="shared" si="15"/>
        <v>27402735</v>
      </c>
      <c r="AM56" s="332">
        <f t="shared" si="1"/>
        <v>27402735</v>
      </c>
      <c r="AO56" s="332"/>
    </row>
    <row r="57" spans="1:41" x14ac:dyDescent="0.2">
      <c r="A57" s="559"/>
      <c r="B57" s="559"/>
      <c r="C57" s="573"/>
      <c r="D57" s="559"/>
      <c r="E57" s="559" t="s">
        <v>481</v>
      </c>
      <c r="F57" s="563"/>
      <c r="G57" s="233">
        <f>[9]Summary!$H$42</f>
        <v>47880000</v>
      </c>
      <c r="H57" s="595">
        <f>[9]Summary!$M$42</f>
        <v>46626420</v>
      </c>
      <c r="I57" s="595">
        <f>[10]Summary!$R$42</f>
        <v>0</v>
      </c>
      <c r="J57" s="595">
        <v>0</v>
      </c>
      <c r="K57" s="595">
        <v>0</v>
      </c>
      <c r="L57" s="595">
        <v>0</v>
      </c>
      <c r="M57" s="595">
        <v>0</v>
      </c>
      <c r="N57" s="595">
        <v>0</v>
      </c>
      <c r="O57" s="595">
        <v>0</v>
      </c>
      <c r="P57" s="595">
        <v>0</v>
      </c>
      <c r="Q57" s="595">
        <v>0</v>
      </c>
      <c r="R57" s="595">
        <v>0</v>
      </c>
      <c r="S57" s="595">
        <v>0</v>
      </c>
      <c r="T57" s="595">
        <f>SUM(H57:S57)</f>
        <v>46626420</v>
      </c>
      <c r="U57" s="233">
        <f>[25]Summary!$BZ$42</f>
        <v>31315515</v>
      </c>
      <c r="V57" s="595">
        <f>[25]Summary!$CE$42</f>
        <v>0</v>
      </c>
      <c r="W57" s="595">
        <v>0</v>
      </c>
      <c r="X57" s="595">
        <v>14088400</v>
      </c>
      <c r="Y57" s="595">
        <v>0</v>
      </c>
      <c r="Z57" s="595">
        <v>0</v>
      </c>
      <c r="AA57" s="595">
        <v>0</v>
      </c>
      <c r="AB57" s="595">
        <v>0</v>
      </c>
      <c r="AC57" s="595">
        <v>6098240</v>
      </c>
      <c r="AD57" s="595">
        <v>0</v>
      </c>
      <c r="AE57" s="595">
        <v>0</v>
      </c>
      <c r="AF57" s="595">
        <v>0</v>
      </c>
      <c r="AG57" s="595">
        <v>11128875</v>
      </c>
      <c r="AH57" s="597">
        <f>SUM(V57:W57)</f>
        <v>0</v>
      </c>
      <c r="AI57" s="590"/>
      <c r="AJ57" s="563"/>
      <c r="AK57" s="583">
        <f t="shared" si="9"/>
        <v>-31315515</v>
      </c>
      <c r="AL57" s="332">
        <f t="shared" si="15"/>
        <v>31315515</v>
      </c>
      <c r="AM57" s="332">
        <f t="shared" si="1"/>
        <v>31315515</v>
      </c>
      <c r="AO57" s="332"/>
    </row>
    <row r="58" spans="1:41" hidden="1" x14ac:dyDescent="0.2">
      <c r="A58" s="559"/>
      <c r="B58" s="559"/>
      <c r="C58" s="573"/>
      <c r="D58" s="559"/>
      <c r="E58" s="559" t="s">
        <v>482</v>
      </c>
      <c r="F58" s="563"/>
      <c r="G58" s="233">
        <f>[25]Summary!$H$43</f>
        <v>0</v>
      </c>
      <c r="H58" s="595">
        <v>0</v>
      </c>
      <c r="I58" s="595">
        <v>0</v>
      </c>
      <c r="J58" s="595">
        <v>0</v>
      </c>
      <c r="K58" s="595">
        <v>0</v>
      </c>
      <c r="L58" s="595">
        <v>0</v>
      </c>
      <c r="M58" s="595">
        <v>0</v>
      </c>
      <c r="N58" s="595">
        <v>0</v>
      </c>
      <c r="O58" s="595">
        <v>0</v>
      </c>
      <c r="P58" s="595">
        <v>0</v>
      </c>
      <c r="Q58" s="595">
        <v>0</v>
      </c>
      <c r="R58" s="595">
        <v>0</v>
      </c>
      <c r="S58" s="595">
        <v>0</v>
      </c>
      <c r="T58" s="595">
        <f>SUM(H58:S58)</f>
        <v>0</v>
      </c>
      <c r="U58" s="233">
        <f>[25]Summary!$BZ$43</f>
        <v>0</v>
      </c>
      <c r="V58" s="595">
        <f>[25]Summary!$CE$43</f>
        <v>0</v>
      </c>
      <c r="W58" s="595">
        <v>0</v>
      </c>
      <c r="X58" s="595">
        <v>0</v>
      </c>
      <c r="Y58" s="595">
        <v>0</v>
      </c>
      <c r="Z58" s="595">
        <v>0</v>
      </c>
      <c r="AA58" s="595">
        <v>0</v>
      </c>
      <c r="AB58" s="595">
        <v>0</v>
      </c>
      <c r="AC58" s="595">
        <v>0</v>
      </c>
      <c r="AD58" s="595">
        <v>0</v>
      </c>
      <c r="AE58" s="595">
        <v>0</v>
      </c>
      <c r="AF58" s="595">
        <v>0</v>
      </c>
      <c r="AG58" s="595">
        <v>0</v>
      </c>
      <c r="AH58" s="597">
        <f t="shared" ref="AH58" si="28">SUM(V58)</f>
        <v>0</v>
      </c>
      <c r="AI58" s="590"/>
      <c r="AJ58" s="563"/>
      <c r="AK58" s="583">
        <f t="shared" si="9"/>
        <v>0</v>
      </c>
      <c r="AL58" s="332">
        <f t="shared" si="15"/>
        <v>0</v>
      </c>
      <c r="AM58" s="332">
        <f t="shared" si="1"/>
        <v>0</v>
      </c>
      <c r="AO58" s="332"/>
    </row>
    <row r="59" spans="1:41" x14ac:dyDescent="0.2">
      <c r="A59" s="559"/>
      <c r="B59" s="559"/>
      <c r="C59" s="573"/>
      <c r="D59" s="559"/>
      <c r="E59" s="559" t="s">
        <v>421</v>
      </c>
      <c r="F59" s="563"/>
      <c r="G59" s="233"/>
      <c r="H59" s="595"/>
      <c r="I59" s="595"/>
      <c r="J59" s="595"/>
      <c r="K59" s="595"/>
      <c r="L59" s="595"/>
      <c r="M59" s="595"/>
      <c r="N59" s="595"/>
      <c r="O59" s="595"/>
      <c r="P59" s="595"/>
      <c r="Q59" s="595"/>
      <c r="R59" s="595"/>
      <c r="S59" s="595"/>
      <c r="T59" s="595"/>
      <c r="U59" s="233"/>
      <c r="V59" s="595"/>
      <c r="W59" s="595"/>
      <c r="X59" s="595"/>
      <c r="Y59" s="595"/>
      <c r="Z59" s="595"/>
      <c r="AA59" s="595"/>
      <c r="AB59" s="595"/>
      <c r="AC59" s="595"/>
      <c r="AD59" s="595"/>
      <c r="AE59" s="595"/>
      <c r="AF59" s="595"/>
      <c r="AG59" s="595"/>
      <c r="AH59" s="597"/>
      <c r="AI59" s="590"/>
      <c r="AJ59" s="563"/>
      <c r="AK59" s="583"/>
      <c r="AL59" s="332"/>
      <c r="AM59" s="332"/>
      <c r="AO59" s="332"/>
    </row>
    <row r="60" spans="1:41" x14ac:dyDescent="0.2">
      <c r="A60" s="559"/>
      <c r="B60" s="559"/>
      <c r="C60" s="573"/>
      <c r="D60" s="559"/>
      <c r="E60" s="623" t="s">
        <v>488</v>
      </c>
      <c r="F60" s="563"/>
      <c r="G60" s="233">
        <f>[9]Summary!$H$45</f>
        <v>-7115000</v>
      </c>
      <c r="H60" s="595">
        <f>[9]Summary!$M$45</f>
        <v>0</v>
      </c>
      <c r="I60" s="595">
        <f>[10]Summary!$R$45</f>
        <v>-7115000</v>
      </c>
      <c r="J60" s="595">
        <v>0</v>
      </c>
      <c r="K60" s="595">
        <v>0</v>
      </c>
      <c r="L60" s="595">
        <v>0</v>
      </c>
      <c r="M60" s="595">
        <v>0</v>
      </c>
      <c r="N60" s="595">
        <v>0</v>
      </c>
      <c r="O60" s="595">
        <v>0</v>
      </c>
      <c r="P60" s="595">
        <v>0</v>
      </c>
      <c r="Q60" s="595">
        <v>0</v>
      </c>
      <c r="R60" s="595">
        <v>0</v>
      </c>
      <c r="S60" s="595">
        <v>0</v>
      </c>
      <c r="T60" s="595">
        <f>SUM(H60:S60)</f>
        <v>-7115000</v>
      </c>
      <c r="U60" s="233">
        <f>[25]Summary!$BZ$45</f>
        <v>-1995428</v>
      </c>
      <c r="V60" s="595">
        <f>[25]Summary!$CE$45</f>
        <v>0</v>
      </c>
      <c r="W60" s="595">
        <v>-1940</v>
      </c>
      <c r="X60" s="595">
        <v>0</v>
      </c>
      <c r="Y60" s="595">
        <v>0</v>
      </c>
      <c r="Z60" s="595">
        <v>0</v>
      </c>
      <c r="AA60" s="595">
        <v>-1993488</v>
      </c>
      <c r="AB60" s="595">
        <v>0</v>
      </c>
      <c r="AC60" s="595">
        <v>0</v>
      </c>
      <c r="AD60" s="595">
        <v>0</v>
      </c>
      <c r="AE60" s="595">
        <v>0</v>
      </c>
      <c r="AF60" s="595">
        <v>0</v>
      </c>
      <c r="AG60" s="595">
        <v>0</v>
      </c>
      <c r="AH60" s="597">
        <f t="shared" ref="AH60:AH61" si="29">SUM(V60:W60)</f>
        <v>-1940</v>
      </c>
      <c r="AI60" s="590"/>
      <c r="AJ60" s="563"/>
      <c r="AK60" s="583">
        <f t="shared" si="9"/>
        <v>1993488</v>
      </c>
      <c r="AL60" s="332">
        <f t="shared" si="15"/>
        <v>-1993488</v>
      </c>
      <c r="AM60" s="332">
        <f t="shared" si="1"/>
        <v>-1993488</v>
      </c>
      <c r="AO60" s="332"/>
    </row>
    <row r="61" spans="1:41" x14ac:dyDescent="0.2">
      <c r="A61" s="559"/>
      <c r="B61" s="559"/>
      <c r="C61" s="573"/>
      <c r="D61" s="559"/>
      <c r="E61" s="623" t="s">
        <v>489</v>
      </c>
      <c r="F61" s="603"/>
      <c r="G61" s="233">
        <f>[9]Summary!$H$46</f>
        <v>-8845000</v>
      </c>
      <c r="H61" s="595">
        <f>[9]Summary!$M$46</f>
        <v>0</v>
      </c>
      <c r="I61" s="595">
        <f>[10]Summary!$R$46</f>
        <v>-8646600</v>
      </c>
      <c r="J61" s="595">
        <v>0</v>
      </c>
      <c r="K61" s="595">
        <v>0</v>
      </c>
      <c r="L61" s="595">
        <v>0</v>
      </c>
      <c r="M61" s="595">
        <v>0</v>
      </c>
      <c r="N61" s="595">
        <v>0</v>
      </c>
      <c r="O61" s="595">
        <v>0</v>
      </c>
      <c r="P61" s="595">
        <v>0</v>
      </c>
      <c r="Q61" s="595">
        <v>0</v>
      </c>
      <c r="R61" s="595">
        <v>0</v>
      </c>
      <c r="S61" s="595">
        <v>0</v>
      </c>
      <c r="T61" s="595">
        <f>SUM(H61:S61)</f>
        <v>-8646600</v>
      </c>
      <c r="U61" s="233">
        <f>[25]Summary!$BZ$46</f>
        <v>-1923406</v>
      </c>
      <c r="V61" s="595">
        <f>[25]Summary!$CE$46</f>
        <v>0</v>
      </c>
      <c r="W61" s="595">
        <v>-4114</v>
      </c>
      <c r="X61" s="595">
        <v>0</v>
      </c>
      <c r="Y61" s="595">
        <v>0</v>
      </c>
      <c r="Z61" s="595">
        <v>0</v>
      </c>
      <c r="AA61" s="595">
        <v>-1919292</v>
      </c>
      <c r="AB61" s="595">
        <v>0</v>
      </c>
      <c r="AC61" s="595">
        <v>0</v>
      </c>
      <c r="AD61" s="595">
        <v>0</v>
      </c>
      <c r="AE61" s="595">
        <v>0</v>
      </c>
      <c r="AF61" s="595">
        <v>0</v>
      </c>
      <c r="AG61" s="595">
        <v>0</v>
      </c>
      <c r="AH61" s="597">
        <f t="shared" si="29"/>
        <v>-4114</v>
      </c>
      <c r="AI61" s="590"/>
      <c r="AJ61" s="563"/>
      <c r="AK61" s="583">
        <f t="shared" si="9"/>
        <v>1919292</v>
      </c>
      <c r="AL61" s="332">
        <f t="shared" si="15"/>
        <v>-1919292</v>
      </c>
      <c r="AM61" s="332">
        <f t="shared" si="1"/>
        <v>-1919292</v>
      </c>
      <c r="AO61" s="332"/>
    </row>
    <row r="62" spans="1:41" x14ac:dyDescent="0.2">
      <c r="A62" s="559"/>
      <c r="B62" s="559"/>
      <c r="C62" s="573"/>
      <c r="D62" s="559"/>
      <c r="E62" s="623"/>
      <c r="F62" s="603"/>
      <c r="G62" s="233"/>
      <c r="H62" s="595"/>
      <c r="I62" s="595"/>
      <c r="J62" s="595"/>
      <c r="K62" s="595"/>
      <c r="L62" s="595"/>
      <c r="M62" s="595"/>
      <c r="N62" s="595"/>
      <c r="O62" s="595"/>
      <c r="P62" s="595"/>
      <c r="Q62" s="595"/>
      <c r="R62" s="595"/>
      <c r="S62" s="595"/>
      <c r="T62" s="595"/>
      <c r="U62" s="233"/>
      <c r="V62" s="595"/>
      <c r="W62" s="595"/>
      <c r="X62" s="595"/>
      <c r="Y62" s="595"/>
      <c r="Z62" s="595"/>
      <c r="AA62" s="595"/>
      <c r="AB62" s="595"/>
      <c r="AC62" s="595"/>
      <c r="AD62" s="595"/>
      <c r="AE62" s="595"/>
      <c r="AF62" s="595"/>
      <c r="AG62" s="595"/>
      <c r="AH62" s="597"/>
      <c r="AI62" s="590"/>
      <c r="AJ62" s="563"/>
      <c r="AK62" s="583"/>
      <c r="AL62" s="332"/>
      <c r="AM62" s="332"/>
      <c r="AO62" s="332"/>
    </row>
    <row r="63" spans="1:41" hidden="1" x14ac:dyDescent="0.2">
      <c r="A63" s="559"/>
      <c r="B63" s="559"/>
      <c r="C63" s="573"/>
      <c r="D63" s="559" t="s">
        <v>483</v>
      </c>
      <c r="E63" s="559"/>
      <c r="F63" s="603"/>
      <c r="G63" s="233">
        <f t="shared" ref="G63:S63" si="30">SUM(G64:G68)</f>
        <v>0</v>
      </c>
      <c r="H63" s="233">
        <f t="shared" si="30"/>
        <v>0</v>
      </c>
      <c r="I63" s="233">
        <f t="shared" si="30"/>
        <v>0</v>
      </c>
      <c r="J63" s="233">
        <f t="shared" si="30"/>
        <v>0</v>
      </c>
      <c r="K63" s="233">
        <f t="shared" si="30"/>
        <v>0</v>
      </c>
      <c r="L63" s="233">
        <f t="shared" si="30"/>
        <v>0</v>
      </c>
      <c r="M63" s="233">
        <f t="shared" si="30"/>
        <v>0</v>
      </c>
      <c r="N63" s="233">
        <f t="shared" si="30"/>
        <v>0</v>
      </c>
      <c r="O63" s="233">
        <f t="shared" si="30"/>
        <v>0</v>
      </c>
      <c r="P63" s="233">
        <f t="shared" si="30"/>
        <v>0</v>
      </c>
      <c r="Q63" s="233">
        <f t="shared" si="30"/>
        <v>0</v>
      </c>
      <c r="R63" s="233">
        <f t="shared" si="30"/>
        <v>0</v>
      </c>
      <c r="S63" s="233">
        <f t="shared" si="30"/>
        <v>0</v>
      </c>
      <c r="T63" s="595">
        <f>SUM(T64:T68)</f>
        <v>0</v>
      </c>
      <c r="U63" s="233">
        <v>0</v>
      </c>
      <c r="V63" s="233">
        <f t="shared" ref="V63:AG63" si="31">SUM(V64:V68)</f>
        <v>0</v>
      </c>
      <c r="W63" s="233">
        <f t="shared" si="31"/>
        <v>0</v>
      </c>
      <c r="X63" s="233">
        <f t="shared" si="31"/>
        <v>0</v>
      </c>
      <c r="Y63" s="233">
        <f t="shared" si="31"/>
        <v>0</v>
      </c>
      <c r="Z63" s="233">
        <f t="shared" si="31"/>
        <v>0</v>
      </c>
      <c r="AA63" s="233">
        <f t="shared" si="31"/>
        <v>0</v>
      </c>
      <c r="AB63" s="233">
        <f t="shared" si="31"/>
        <v>0</v>
      </c>
      <c r="AC63" s="233">
        <f t="shared" si="31"/>
        <v>0</v>
      </c>
      <c r="AD63" s="233">
        <f t="shared" si="31"/>
        <v>0</v>
      </c>
      <c r="AE63" s="233">
        <f t="shared" si="31"/>
        <v>0</v>
      </c>
      <c r="AF63" s="233">
        <f t="shared" si="31"/>
        <v>0</v>
      </c>
      <c r="AG63" s="233">
        <f t="shared" si="31"/>
        <v>0</v>
      </c>
      <c r="AH63" s="597">
        <f>SUM(AH64:AH68)</f>
        <v>0</v>
      </c>
      <c r="AI63" s="590"/>
      <c r="AJ63" s="563"/>
      <c r="AK63" s="583">
        <f t="shared" si="9"/>
        <v>0</v>
      </c>
      <c r="AL63" s="332">
        <f t="shared" si="15"/>
        <v>0</v>
      </c>
      <c r="AM63" s="332">
        <f t="shared" si="1"/>
        <v>0</v>
      </c>
      <c r="AO63" s="332"/>
    </row>
    <row r="64" spans="1:41" hidden="1" x14ac:dyDescent="0.2">
      <c r="A64" s="559"/>
      <c r="B64" s="559"/>
      <c r="C64" s="573"/>
      <c r="D64" s="559"/>
      <c r="E64" s="559" t="s">
        <v>481</v>
      </c>
      <c r="F64" s="603"/>
      <c r="G64" s="233">
        <f>[26]summary!$H$55</f>
        <v>0</v>
      </c>
      <c r="H64" s="233">
        <f>[26]summary!$M$55</f>
        <v>0</v>
      </c>
      <c r="I64" s="233">
        <f>[27]summary!$R$55</f>
        <v>0</v>
      </c>
      <c r="J64" s="233">
        <v>0</v>
      </c>
      <c r="K64" s="233">
        <v>0</v>
      </c>
      <c r="L64" s="233">
        <v>0</v>
      </c>
      <c r="M64" s="233">
        <v>0</v>
      </c>
      <c r="N64" s="233">
        <v>0</v>
      </c>
      <c r="O64" s="233">
        <v>0</v>
      </c>
      <c r="P64" s="233">
        <v>0</v>
      </c>
      <c r="Q64" s="233">
        <v>0</v>
      </c>
      <c r="R64" s="233">
        <v>0</v>
      </c>
      <c r="S64" s="233">
        <f>[28]summary!$BP$55</f>
        <v>0</v>
      </c>
      <c r="T64" s="595">
        <f>SUM(H64:I64)</f>
        <v>0</v>
      </c>
      <c r="U64" s="233">
        <v>0</v>
      </c>
      <c r="V64" s="233">
        <f>[26]summary!$M$55</f>
        <v>0</v>
      </c>
      <c r="W64" s="233">
        <f>[27]summary!$R$55</f>
        <v>0</v>
      </c>
      <c r="X64" s="233">
        <v>0</v>
      </c>
      <c r="Y64" s="233">
        <v>0</v>
      </c>
      <c r="Z64" s="233">
        <v>0</v>
      </c>
      <c r="AA64" s="233">
        <v>0</v>
      </c>
      <c r="AB64" s="233">
        <v>0</v>
      </c>
      <c r="AC64" s="233">
        <v>0</v>
      </c>
      <c r="AD64" s="233">
        <v>0</v>
      </c>
      <c r="AE64" s="233">
        <v>0</v>
      </c>
      <c r="AF64" s="233">
        <v>0</v>
      </c>
      <c r="AG64" s="233">
        <f>[28]summary!$BP$55</f>
        <v>0</v>
      </c>
      <c r="AH64" s="597">
        <f>SUM(V64:W64)</f>
        <v>0</v>
      </c>
      <c r="AI64" s="590"/>
      <c r="AJ64" s="563"/>
      <c r="AK64" s="583">
        <f t="shared" si="9"/>
        <v>0</v>
      </c>
      <c r="AL64" s="332">
        <f t="shared" si="15"/>
        <v>0</v>
      </c>
      <c r="AM64" s="332">
        <f t="shared" si="1"/>
        <v>0</v>
      </c>
      <c r="AO64" s="332"/>
    </row>
    <row r="65" spans="1:41" hidden="1" x14ac:dyDescent="0.2">
      <c r="A65" s="559"/>
      <c r="B65" s="559"/>
      <c r="C65" s="573"/>
      <c r="D65" s="559"/>
      <c r="E65" s="559" t="s">
        <v>482</v>
      </c>
      <c r="F65" s="603"/>
      <c r="G65" s="233">
        <f>[26]summary!$H$56</f>
        <v>0</v>
      </c>
      <c r="H65" s="233">
        <f>[26]summary!$M$56</f>
        <v>0</v>
      </c>
      <c r="I65" s="233">
        <f>[27]summary!$R$56</f>
        <v>0</v>
      </c>
      <c r="J65" s="233">
        <v>0</v>
      </c>
      <c r="K65" s="233">
        <v>0</v>
      </c>
      <c r="L65" s="233">
        <v>0</v>
      </c>
      <c r="M65" s="233">
        <v>0</v>
      </c>
      <c r="N65" s="233">
        <v>0</v>
      </c>
      <c r="O65" s="233">
        <v>0</v>
      </c>
      <c r="P65" s="233">
        <v>0</v>
      </c>
      <c r="Q65" s="233">
        <v>0</v>
      </c>
      <c r="R65" s="233">
        <v>0</v>
      </c>
      <c r="S65" s="233">
        <f>[28]summary!$BP$56</f>
        <v>0</v>
      </c>
      <c r="T65" s="595">
        <f>SUM(H65:I65)</f>
        <v>0</v>
      </c>
      <c r="U65" s="233">
        <v>0</v>
      </c>
      <c r="V65" s="233">
        <f>[26]summary!$M$56</f>
        <v>0</v>
      </c>
      <c r="W65" s="233">
        <f>[27]summary!$R$56</f>
        <v>0</v>
      </c>
      <c r="X65" s="233">
        <v>0</v>
      </c>
      <c r="Y65" s="233">
        <v>0</v>
      </c>
      <c r="Z65" s="233">
        <v>0</v>
      </c>
      <c r="AA65" s="233">
        <v>0</v>
      </c>
      <c r="AB65" s="233">
        <v>0</v>
      </c>
      <c r="AC65" s="233">
        <v>0</v>
      </c>
      <c r="AD65" s="233">
        <v>0</v>
      </c>
      <c r="AE65" s="233">
        <v>0</v>
      </c>
      <c r="AF65" s="233">
        <v>0</v>
      </c>
      <c r="AG65" s="233">
        <f>[28]summary!$BP$56</f>
        <v>0</v>
      </c>
      <c r="AH65" s="597">
        <f>SUM(V65:W65)</f>
        <v>0</v>
      </c>
      <c r="AI65" s="590"/>
      <c r="AJ65" s="563"/>
      <c r="AK65" s="583">
        <f t="shared" si="9"/>
        <v>0</v>
      </c>
      <c r="AL65" s="332">
        <f t="shared" si="15"/>
        <v>0</v>
      </c>
      <c r="AM65" s="332">
        <f t="shared" si="1"/>
        <v>0</v>
      </c>
      <c r="AO65" s="332"/>
    </row>
    <row r="66" spans="1:41" hidden="1" x14ac:dyDescent="0.2">
      <c r="A66" s="559"/>
      <c r="B66" s="559"/>
      <c r="C66" s="573"/>
      <c r="D66" s="559"/>
      <c r="E66" s="559" t="s">
        <v>490</v>
      </c>
      <c r="F66" s="603"/>
      <c r="G66" s="233"/>
      <c r="H66" s="233"/>
      <c r="I66" s="233"/>
      <c r="J66" s="233"/>
      <c r="K66" s="233"/>
      <c r="L66" s="233"/>
      <c r="M66" s="233"/>
      <c r="N66" s="233"/>
      <c r="O66" s="233"/>
      <c r="P66" s="233"/>
      <c r="Q66" s="233"/>
      <c r="R66" s="233"/>
      <c r="S66" s="233"/>
      <c r="T66" s="595"/>
      <c r="U66" s="233"/>
      <c r="V66" s="233"/>
      <c r="W66" s="233"/>
      <c r="X66" s="233"/>
      <c r="Y66" s="233"/>
      <c r="Z66" s="233"/>
      <c r="AA66" s="233"/>
      <c r="AB66" s="233"/>
      <c r="AC66" s="233"/>
      <c r="AD66" s="233"/>
      <c r="AE66" s="233"/>
      <c r="AF66" s="233"/>
      <c r="AG66" s="233"/>
      <c r="AH66" s="597"/>
      <c r="AI66" s="590"/>
      <c r="AJ66" s="563"/>
      <c r="AK66" s="583">
        <f t="shared" si="9"/>
        <v>0</v>
      </c>
      <c r="AL66" s="332">
        <f t="shared" si="15"/>
        <v>0</v>
      </c>
      <c r="AM66" s="332">
        <f t="shared" si="1"/>
        <v>0</v>
      </c>
      <c r="AO66" s="332"/>
    </row>
    <row r="67" spans="1:41" hidden="1" x14ac:dyDescent="0.2">
      <c r="A67" s="559"/>
      <c r="B67" s="559"/>
      <c r="C67" s="573"/>
      <c r="D67" s="559"/>
      <c r="E67" s="623" t="s">
        <v>488</v>
      </c>
      <c r="F67" s="603"/>
      <c r="G67" s="233">
        <f>[26]summary!$H$58</f>
        <v>0</v>
      </c>
      <c r="H67" s="233">
        <f>[26]summary!$M$58</f>
        <v>0</v>
      </c>
      <c r="I67" s="233">
        <f>[27]summary!$R$58</f>
        <v>0</v>
      </c>
      <c r="J67" s="233">
        <v>0</v>
      </c>
      <c r="K67" s="233">
        <v>0</v>
      </c>
      <c r="L67" s="233">
        <v>0</v>
      </c>
      <c r="M67" s="233">
        <v>0</v>
      </c>
      <c r="N67" s="233">
        <v>0</v>
      </c>
      <c r="O67" s="233">
        <v>0</v>
      </c>
      <c r="P67" s="233">
        <v>0</v>
      </c>
      <c r="Q67" s="233">
        <v>0</v>
      </c>
      <c r="R67" s="233">
        <v>0</v>
      </c>
      <c r="S67" s="233">
        <f>[28]summary!$BP$58</f>
        <v>0</v>
      </c>
      <c r="T67" s="595">
        <f>SUM(H67:I67)</f>
        <v>0</v>
      </c>
      <c r="U67" s="233">
        <v>0</v>
      </c>
      <c r="V67" s="233">
        <f>[26]summary!$M$58</f>
        <v>0</v>
      </c>
      <c r="W67" s="233">
        <f>[27]summary!$R$58</f>
        <v>0</v>
      </c>
      <c r="X67" s="233">
        <v>0</v>
      </c>
      <c r="Y67" s="233">
        <v>0</v>
      </c>
      <c r="Z67" s="233">
        <v>0</v>
      </c>
      <c r="AA67" s="233">
        <v>0</v>
      </c>
      <c r="AB67" s="233">
        <v>0</v>
      </c>
      <c r="AC67" s="233">
        <v>0</v>
      </c>
      <c r="AD67" s="233">
        <v>0</v>
      </c>
      <c r="AE67" s="233">
        <v>0</v>
      </c>
      <c r="AF67" s="233">
        <v>0</v>
      </c>
      <c r="AG67" s="233">
        <f>[28]summary!$BP$58</f>
        <v>0</v>
      </c>
      <c r="AH67" s="597">
        <f>SUM(V67:W67)</f>
        <v>0</v>
      </c>
      <c r="AI67" s="590"/>
      <c r="AJ67" s="563"/>
      <c r="AK67" s="583">
        <f t="shared" si="9"/>
        <v>0</v>
      </c>
      <c r="AL67" s="332">
        <f t="shared" si="15"/>
        <v>0</v>
      </c>
      <c r="AM67" s="332">
        <f t="shared" si="1"/>
        <v>0</v>
      </c>
      <c r="AO67" s="332"/>
    </row>
    <row r="68" spans="1:41" hidden="1" x14ac:dyDescent="0.2">
      <c r="A68" s="559"/>
      <c r="B68" s="559"/>
      <c r="C68" s="573"/>
      <c r="D68" s="559"/>
      <c r="E68" s="623" t="s">
        <v>489</v>
      </c>
      <c r="F68" s="603"/>
      <c r="G68" s="233">
        <f>[26]summary!$H$59</f>
        <v>0</v>
      </c>
      <c r="H68" s="233">
        <f>[26]summary!$M$59</f>
        <v>0</v>
      </c>
      <c r="I68" s="233">
        <f>[27]summary!$R$59</f>
        <v>0</v>
      </c>
      <c r="J68" s="233">
        <v>0</v>
      </c>
      <c r="K68" s="233">
        <v>0</v>
      </c>
      <c r="L68" s="233">
        <v>0</v>
      </c>
      <c r="M68" s="233">
        <v>0</v>
      </c>
      <c r="N68" s="233">
        <v>0</v>
      </c>
      <c r="O68" s="233">
        <v>0</v>
      </c>
      <c r="P68" s="233">
        <v>0</v>
      </c>
      <c r="Q68" s="233">
        <v>0</v>
      </c>
      <c r="R68" s="233">
        <v>0</v>
      </c>
      <c r="S68" s="233">
        <f>[28]summary!$BP$59</f>
        <v>0</v>
      </c>
      <c r="T68" s="595">
        <f>SUM(H68:I68)</f>
        <v>0</v>
      </c>
      <c r="U68" s="233">
        <v>0</v>
      </c>
      <c r="V68" s="233">
        <f>[26]summary!$M$59</f>
        <v>0</v>
      </c>
      <c r="W68" s="233">
        <f>[27]summary!$R$59</f>
        <v>0</v>
      </c>
      <c r="X68" s="233">
        <v>0</v>
      </c>
      <c r="Y68" s="233">
        <v>0</v>
      </c>
      <c r="Z68" s="233">
        <v>0</v>
      </c>
      <c r="AA68" s="233">
        <v>0</v>
      </c>
      <c r="AB68" s="233">
        <v>0</v>
      </c>
      <c r="AC68" s="233">
        <v>0</v>
      </c>
      <c r="AD68" s="233">
        <v>0</v>
      </c>
      <c r="AE68" s="233">
        <v>0</v>
      </c>
      <c r="AF68" s="233">
        <v>0</v>
      </c>
      <c r="AG68" s="233">
        <f>[28]summary!$BP$59</f>
        <v>0</v>
      </c>
      <c r="AH68" s="597">
        <f>SUM(V68:W68)</f>
        <v>0</v>
      </c>
      <c r="AI68" s="590"/>
      <c r="AJ68" s="563"/>
      <c r="AK68" s="583">
        <f t="shared" si="9"/>
        <v>0</v>
      </c>
      <c r="AL68" s="332">
        <f t="shared" si="15"/>
        <v>0</v>
      </c>
      <c r="AM68" s="332">
        <f t="shared" si="1"/>
        <v>0</v>
      </c>
      <c r="AO68" s="332"/>
    </row>
    <row r="69" spans="1:41" hidden="1" x14ac:dyDescent="0.2">
      <c r="A69" s="559"/>
      <c r="B69" s="559"/>
      <c r="C69" s="573"/>
      <c r="D69" s="559"/>
      <c r="E69" s="623"/>
      <c r="F69" s="603"/>
      <c r="G69" s="233"/>
      <c r="H69" s="233"/>
      <c r="I69" s="233"/>
      <c r="J69" s="233"/>
      <c r="K69" s="233"/>
      <c r="L69" s="233"/>
      <c r="M69" s="233"/>
      <c r="N69" s="233"/>
      <c r="O69" s="233"/>
      <c r="P69" s="233"/>
      <c r="Q69" s="233"/>
      <c r="R69" s="233"/>
      <c r="S69" s="233"/>
      <c r="T69" s="595"/>
      <c r="U69" s="233"/>
      <c r="V69" s="233"/>
      <c r="W69" s="233"/>
      <c r="X69" s="233"/>
      <c r="Y69" s="233"/>
      <c r="Z69" s="233"/>
      <c r="AA69" s="233"/>
      <c r="AB69" s="233"/>
      <c r="AC69" s="233"/>
      <c r="AD69" s="233"/>
      <c r="AE69" s="233"/>
      <c r="AF69" s="233"/>
      <c r="AG69" s="233"/>
      <c r="AH69" s="597"/>
      <c r="AI69" s="590"/>
      <c r="AJ69" s="563"/>
      <c r="AK69" s="583">
        <f t="shared" si="9"/>
        <v>0</v>
      </c>
      <c r="AL69" s="332">
        <f t="shared" si="15"/>
        <v>0</v>
      </c>
      <c r="AM69" s="332">
        <f t="shared" si="1"/>
        <v>0</v>
      </c>
      <c r="AO69" s="332"/>
    </row>
    <row r="70" spans="1:41" hidden="1" x14ac:dyDescent="0.2">
      <c r="A70" s="559"/>
      <c r="B70" s="559"/>
      <c r="C70" s="573"/>
      <c r="D70" s="559" t="s">
        <v>491</v>
      </c>
      <c r="E70" s="559"/>
      <c r="F70" s="603"/>
      <c r="G70" s="233">
        <v>0</v>
      </c>
      <c r="H70" s="233">
        <f t="shared" ref="H70:S70" si="32">SUM(H71:H75)</f>
        <v>0</v>
      </c>
      <c r="I70" s="233">
        <f t="shared" si="32"/>
        <v>0</v>
      </c>
      <c r="J70" s="233">
        <f t="shared" si="32"/>
        <v>0</v>
      </c>
      <c r="K70" s="233">
        <f t="shared" si="32"/>
        <v>0</v>
      </c>
      <c r="L70" s="233">
        <f t="shared" si="32"/>
        <v>0</v>
      </c>
      <c r="M70" s="233">
        <f t="shared" si="32"/>
        <v>0</v>
      </c>
      <c r="N70" s="233">
        <f t="shared" si="32"/>
        <v>0</v>
      </c>
      <c r="O70" s="233">
        <f t="shared" si="32"/>
        <v>0</v>
      </c>
      <c r="P70" s="233">
        <f t="shared" si="32"/>
        <v>0</v>
      </c>
      <c r="Q70" s="233">
        <f t="shared" si="32"/>
        <v>0</v>
      </c>
      <c r="R70" s="233">
        <f t="shared" si="32"/>
        <v>0</v>
      </c>
      <c r="S70" s="233">
        <f t="shared" si="32"/>
        <v>0</v>
      </c>
      <c r="T70" s="595">
        <f>SUM(T71:T75)</f>
        <v>0</v>
      </c>
      <c r="U70" s="233">
        <v>0</v>
      </c>
      <c r="V70" s="233">
        <f t="shared" ref="V70:AG70" si="33">SUM(V71:V75)</f>
        <v>0</v>
      </c>
      <c r="W70" s="233">
        <f t="shared" si="33"/>
        <v>0</v>
      </c>
      <c r="X70" s="233">
        <f t="shared" si="33"/>
        <v>0</v>
      </c>
      <c r="Y70" s="233">
        <f t="shared" si="33"/>
        <v>0</v>
      </c>
      <c r="Z70" s="233">
        <f t="shared" si="33"/>
        <v>0</v>
      </c>
      <c r="AA70" s="233">
        <f t="shared" si="33"/>
        <v>0</v>
      </c>
      <c r="AB70" s="233">
        <f t="shared" si="33"/>
        <v>0</v>
      </c>
      <c r="AC70" s="233">
        <f t="shared" si="33"/>
        <v>0</v>
      </c>
      <c r="AD70" s="233">
        <f t="shared" si="33"/>
        <v>0</v>
      </c>
      <c r="AE70" s="233">
        <f t="shared" si="33"/>
        <v>0</v>
      </c>
      <c r="AF70" s="233">
        <f t="shared" si="33"/>
        <v>0</v>
      </c>
      <c r="AG70" s="233">
        <f t="shared" si="33"/>
        <v>0</v>
      </c>
      <c r="AH70" s="597">
        <f>SUM(AH71:AH75)</f>
        <v>0</v>
      </c>
      <c r="AI70" s="590"/>
      <c r="AJ70" s="563"/>
      <c r="AK70" s="583">
        <f t="shared" si="9"/>
        <v>0</v>
      </c>
      <c r="AL70" s="332">
        <f t="shared" si="15"/>
        <v>0</v>
      </c>
      <c r="AM70" s="332">
        <f t="shared" si="1"/>
        <v>0</v>
      </c>
      <c r="AO70" s="332"/>
    </row>
    <row r="71" spans="1:41" hidden="1" x14ac:dyDescent="0.2">
      <c r="A71" s="559"/>
      <c r="B71" s="559"/>
      <c r="C71" s="573"/>
      <c r="D71" s="559"/>
      <c r="E71" s="559" t="s">
        <v>481</v>
      </c>
      <c r="F71" s="603"/>
      <c r="G71" s="233">
        <v>0</v>
      </c>
      <c r="H71" s="233">
        <v>0</v>
      </c>
      <c r="I71" s="233">
        <v>0</v>
      </c>
      <c r="J71" s="233">
        <v>0</v>
      </c>
      <c r="K71" s="233">
        <v>0</v>
      </c>
      <c r="L71" s="233">
        <v>0</v>
      </c>
      <c r="M71" s="233">
        <v>0</v>
      </c>
      <c r="N71" s="233">
        <v>0</v>
      </c>
      <c r="O71" s="233">
        <v>0</v>
      </c>
      <c r="P71" s="233">
        <v>0</v>
      </c>
      <c r="Q71" s="233">
        <v>0</v>
      </c>
      <c r="R71" s="233">
        <v>0</v>
      </c>
      <c r="S71" s="233">
        <v>0</v>
      </c>
      <c r="T71" s="595">
        <f>SUM(H71:S71)</f>
        <v>0</v>
      </c>
      <c r="U71" s="233">
        <v>0</v>
      </c>
      <c r="V71" s="233">
        <v>0</v>
      </c>
      <c r="W71" s="233">
        <v>0</v>
      </c>
      <c r="X71" s="233">
        <v>0</v>
      </c>
      <c r="Y71" s="233">
        <v>0</v>
      </c>
      <c r="Z71" s="233">
        <v>0</v>
      </c>
      <c r="AA71" s="233">
        <v>0</v>
      </c>
      <c r="AB71" s="233">
        <v>0</v>
      </c>
      <c r="AC71" s="233">
        <v>0</v>
      </c>
      <c r="AD71" s="233">
        <v>0</v>
      </c>
      <c r="AE71" s="233">
        <v>0</v>
      </c>
      <c r="AF71" s="233">
        <v>0</v>
      </c>
      <c r="AG71" s="233">
        <v>0</v>
      </c>
      <c r="AH71" s="597">
        <f>SUM(V71:AG71)</f>
        <v>0</v>
      </c>
      <c r="AI71" s="590"/>
      <c r="AJ71" s="563"/>
      <c r="AK71" s="583">
        <f t="shared" si="9"/>
        <v>0</v>
      </c>
      <c r="AL71" s="332">
        <f t="shared" si="15"/>
        <v>0</v>
      </c>
      <c r="AM71" s="332">
        <f t="shared" si="1"/>
        <v>0</v>
      </c>
      <c r="AO71" s="332"/>
    </row>
    <row r="72" spans="1:41" hidden="1" x14ac:dyDescent="0.2">
      <c r="A72" s="559"/>
      <c r="B72" s="559"/>
      <c r="C72" s="573"/>
      <c r="D72" s="559"/>
      <c r="E72" s="559" t="s">
        <v>482</v>
      </c>
      <c r="F72" s="603"/>
      <c r="G72" s="233">
        <v>0</v>
      </c>
      <c r="H72" s="233">
        <v>0</v>
      </c>
      <c r="I72" s="233">
        <v>0</v>
      </c>
      <c r="J72" s="233">
        <v>0</v>
      </c>
      <c r="K72" s="233">
        <v>0</v>
      </c>
      <c r="L72" s="233">
        <v>0</v>
      </c>
      <c r="M72" s="233">
        <v>0</v>
      </c>
      <c r="N72" s="233">
        <v>0</v>
      </c>
      <c r="O72" s="233">
        <v>0</v>
      </c>
      <c r="P72" s="233">
        <v>0</v>
      </c>
      <c r="Q72" s="233">
        <v>0</v>
      </c>
      <c r="R72" s="233">
        <v>0</v>
      </c>
      <c r="S72" s="233">
        <v>0</v>
      </c>
      <c r="T72" s="595">
        <f>SUM(H72:S72)</f>
        <v>0</v>
      </c>
      <c r="U72" s="233">
        <v>0</v>
      </c>
      <c r="V72" s="233">
        <v>0</v>
      </c>
      <c r="W72" s="233">
        <v>0</v>
      </c>
      <c r="X72" s="233">
        <v>0</v>
      </c>
      <c r="Y72" s="233">
        <v>0</v>
      </c>
      <c r="Z72" s="233">
        <v>0</v>
      </c>
      <c r="AA72" s="233">
        <v>0</v>
      </c>
      <c r="AB72" s="233">
        <v>0</v>
      </c>
      <c r="AC72" s="233">
        <v>0</v>
      </c>
      <c r="AD72" s="233">
        <v>0</v>
      </c>
      <c r="AE72" s="233">
        <v>0</v>
      </c>
      <c r="AF72" s="233">
        <v>0</v>
      </c>
      <c r="AG72" s="233">
        <v>0</v>
      </c>
      <c r="AH72" s="597">
        <f>SUM(V72:AG72)</f>
        <v>0</v>
      </c>
      <c r="AI72" s="590"/>
      <c r="AJ72" s="563"/>
      <c r="AK72" s="583">
        <f t="shared" si="9"/>
        <v>0</v>
      </c>
      <c r="AL72" s="332">
        <f t="shared" si="15"/>
        <v>0</v>
      </c>
      <c r="AM72" s="332">
        <f t="shared" si="1"/>
        <v>0</v>
      </c>
      <c r="AO72" s="332"/>
    </row>
    <row r="73" spans="1:41" hidden="1" x14ac:dyDescent="0.2">
      <c r="A73" s="559"/>
      <c r="B73" s="559"/>
      <c r="C73" s="573"/>
      <c r="D73" s="559"/>
      <c r="E73" s="559" t="s">
        <v>492</v>
      </c>
      <c r="F73" s="603"/>
      <c r="G73" s="233"/>
      <c r="H73" s="233"/>
      <c r="I73" s="233"/>
      <c r="J73" s="233"/>
      <c r="K73" s="233"/>
      <c r="L73" s="233"/>
      <c r="M73" s="233"/>
      <c r="N73" s="233"/>
      <c r="O73" s="233"/>
      <c r="P73" s="233"/>
      <c r="Q73" s="233"/>
      <c r="R73" s="233"/>
      <c r="S73" s="233"/>
      <c r="T73" s="595"/>
      <c r="U73" s="233"/>
      <c r="V73" s="233"/>
      <c r="W73" s="233"/>
      <c r="X73" s="233"/>
      <c r="Y73" s="233"/>
      <c r="Z73" s="233"/>
      <c r="AA73" s="233"/>
      <c r="AB73" s="233"/>
      <c r="AC73" s="233"/>
      <c r="AD73" s="233"/>
      <c r="AE73" s="233"/>
      <c r="AF73" s="233"/>
      <c r="AG73" s="233"/>
      <c r="AH73" s="597"/>
      <c r="AI73" s="590"/>
      <c r="AJ73" s="563"/>
      <c r="AK73" s="583">
        <f t="shared" si="9"/>
        <v>0</v>
      </c>
      <c r="AL73" s="332">
        <f t="shared" ref="AL73:AL86" si="34">SUM(V73:AG73)-AH73</f>
        <v>0</v>
      </c>
      <c r="AM73" s="332">
        <f t="shared" si="1"/>
        <v>0</v>
      </c>
      <c r="AO73" s="332"/>
    </row>
    <row r="74" spans="1:41" hidden="1" x14ac:dyDescent="0.2">
      <c r="A74" s="559"/>
      <c r="B74" s="559"/>
      <c r="C74" s="573"/>
      <c r="D74" s="559"/>
      <c r="E74" s="623" t="s">
        <v>488</v>
      </c>
      <c r="F74" s="603"/>
      <c r="G74" s="233">
        <v>0</v>
      </c>
      <c r="H74" s="233">
        <v>0</v>
      </c>
      <c r="I74" s="233">
        <v>0</v>
      </c>
      <c r="J74" s="233">
        <v>0</v>
      </c>
      <c r="K74" s="233">
        <v>0</v>
      </c>
      <c r="L74" s="233">
        <v>0</v>
      </c>
      <c r="M74" s="233">
        <v>0</v>
      </c>
      <c r="N74" s="233">
        <v>0</v>
      </c>
      <c r="O74" s="233">
        <v>0</v>
      </c>
      <c r="P74" s="233">
        <v>0</v>
      </c>
      <c r="Q74" s="233">
        <v>0</v>
      </c>
      <c r="R74" s="233">
        <v>0</v>
      </c>
      <c r="S74" s="233">
        <v>0</v>
      </c>
      <c r="T74" s="595">
        <f>SUM(H74:S74)</f>
        <v>0</v>
      </c>
      <c r="U74" s="233">
        <v>0</v>
      </c>
      <c r="V74" s="233">
        <v>0</v>
      </c>
      <c r="W74" s="233">
        <v>0</v>
      </c>
      <c r="X74" s="233">
        <v>0</v>
      </c>
      <c r="Y74" s="233">
        <v>0</v>
      </c>
      <c r="Z74" s="233">
        <v>0</v>
      </c>
      <c r="AA74" s="233">
        <v>0</v>
      </c>
      <c r="AB74" s="233">
        <v>0</v>
      </c>
      <c r="AC74" s="233">
        <v>0</v>
      </c>
      <c r="AD74" s="233">
        <v>0</v>
      </c>
      <c r="AE74" s="233">
        <v>0</v>
      </c>
      <c r="AF74" s="233">
        <v>0</v>
      </c>
      <c r="AG74" s="233">
        <v>0</v>
      </c>
      <c r="AH74" s="597">
        <f>SUM(V74:AG74)</f>
        <v>0</v>
      </c>
      <c r="AI74" s="590"/>
      <c r="AJ74" s="563"/>
      <c r="AK74" s="583">
        <f t="shared" si="9"/>
        <v>0</v>
      </c>
      <c r="AL74" s="332">
        <f t="shared" si="34"/>
        <v>0</v>
      </c>
      <c r="AM74" s="332">
        <f t="shared" si="1"/>
        <v>0</v>
      </c>
      <c r="AO74" s="332"/>
    </row>
    <row r="75" spans="1:41" hidden="1" x14ac:dyDescent="0.2">
      <c r="A75" s="559"/>
      <c r="B75" s="559"/>
      <c r="C75" s="573"/>
      <c r="D75" s="559"/>
      <c r="E75" s="623" t="s">
        <v>489</v>
      </c>
      <c r="F75" s="603"/>
      <c r="G75" s="233">
        <v>0</v>
      </c>
      <c r="H75" s="233">
        <v>0</v>
      </c>
      <c r="I75" s="233">
        <v>0</v>
      </c>
      <c r="J75" s="233">
        <v>0</v>
      </c>
      <c r="K75" s="233">
        <v>0</v>
      </c>
      <c r="L75" s="233">
        <v>0</v>
      </c>
      <c r="M75" s="233">
        <v>0</v>
      </c>
      <c r="N75" s="233">
        <v>0</v>
      </c>
      <c r="O75" s="233">
        <v>0</v>
      </c>
      <c r="P75" s="233">
        <v>0</v>
      </c>
      <c r="Q75" s="233">
        <v>0</v>
      </c>
      <c r="R75" s="233">
        <v>0</v>
      </c>
      <c r="S75" s="233">
        <v>0</v>
      </c>
      <c r="T75" s="595">
        <f>SUM(H75:S75)</f>
        <v>0</v>
      </c>
      <c r="U75" s="233">
        <v>0</v>
      </c>
      <c r="V75" s="233">
        <v>0</v>
      </c>
      <c r="W75" s="233">
        <v>0</v>
      </c>
      <c r="X75" s="233">
        <v>0</v>
      </c>
      <c r="Y75" s="233">
        <v>0</v>
      </c>
      <c r="Z75" s="233">
        <v>0</v>
      </c>
      <c r="AA75" s="233">
        <v>0</v>
      </c>
      <c r="AB75" s="233">
        <v>0</v>
      </c>
      <c r="AC75" s="233">
        <v>0</v>
      </c>
      <c r="AD75" s="233">
        <v>0</v>
      </c>
      <c r="AE75" s="233">
        <v>0</v>
      </c>
      <c r="AF75" s="233">
        <v>0</v>
      </c>
      <c r="AG75" s="233">
        <v>0</v>
      </c>
      <c r="AH75" s="597">
        <f>SUM(V75:AG75)</f>
        <v>0</v>
      </c>
      <c r="AI75" s="590"/>
      <c r="AJ75" s="563"/>
      <c r="AK75" s="583">
        <f t="shared" si="9"/>
        <v>0</v>
      </c>
      <c r="AL75" s="332">
        <f t="shared" si="34"/>
        <v>0</v>
      </c>
      <c r="AM75" s="332">
        <f t="shared" si="1"/>
        <v>0</v>
      </c>
      <c r="AO75" s="332"/>
    </row>
    <row r="76" spans="1:41" hidden="1" x14ac:dyDescent="0.2">
      <c r="A76" s="559"/>
      <c r="B76" s="559"/>
      <c r="C76" s="573"/>
      <c r="D76" s="559"/>
      <c r="E76" s="559"/>
      <c r="F76" s="603"/>
      <c r="G76" s="233"/>
      <c r="H76" s="595"/>
      <c r="I76" s="595"/>
      <c r="J76" s="595"/>
      <c r="K76" s="595"/>
      <c r="L76" s="595"/>
      <c r="M76" s="595"/>
      <c r="N76" s="595"/>
      <c r="O76" s="595"/>
      <c r="P76" s="595"/>
      <c r="Q76" s="595"/>
      <c r="R76" s="595"/>
      <c r="S76" s="595"/>
      <c r="T76" s="595"/>
      <c r="U76" s="233"/>
      <c r="V76" s="595"/>
      <c r="W76" s="595"/>
      <c r="X76" s="595"/>
      <c r="Y76" s="595"/>
      <c r="Z76" s="595"/>
      <c r="AA76" s="595"/>
      <c r="AB76" s="595"/>
      <c r="AC76" s="595"/>
      <c r="AD76" s="595"/>
      <c r="AE76" s="595"/>
      <c r="AF76" s="595"/>
      <c r="AG76" s="595"/>
      <c r="AH76" s="597"/>
      <c r="AI76" s="590"/>
      <c r="AJ76" s="563"/>
      <c r="AK76" s="583">
        <f t="shared" si="9"/>
        <v>0</v>
      </c>
      <c r="AL76" s="332">
        <f t="shared" si="34"/>
        <v>0</v>
      </c>
      <c r="AM76" s="332">
        <f t="shared" ref="AM76:AM94" si="35">U76-AH76</f>
        <v>0</v>
      </c>
      <c r="AO76" s="332"/>
    </row>
    <row r="77" spans="1:41" hidden="1" x14ac:dyDescent="0.2">
      <c r="A77" s="559"/>
      <c r="B77" s="559"/>
      <c r="C77" s="573"/>
      <c r="D77" s="559"/>
      <c r="E77" s="559"/>
      <c r="F77" s="563"/>
      <c r="G77" s="233"/>
      <c r="H77" s="595"/>
      <c r="I77" s="595"/>
      <c r="J77" s="595"/>
      <c r="K77" s="595"/>
      <c r="L77" s="595"/>
      <c r="M77" s="595"/>
      <c r="N77" s="595"/>
      <c r="O77" s="595"/>
      <c r="P77" s="595"/>
      <c r="Q77" s="595"/>
      <c r="R77" s="595"/>
      <c r="S77" s="595"/>
      <c r="T77" s="595"/>
      <c r="U77" s="233"/>
      <c r="V77" s="595"/>
      <c r="W77" s="595"/>
      <c r="X77" s="595"/>
      <c r="Y77" s="595"/>
      <c r="Z77" s="595"/>
      <c r="AA77" s="595"/>
      <c r="AB77" s="595"/>
      <c r="AC77" s="595"/>
      <c r="AD77" s="595"/>
      <c r="AE77" s="595"/>
      <c r="AF77" s="595"/>
      <c r="AG77" s="595"/>
      <c r="AH77" s="597"/>
      <c r="AI77" s="590"/>
      <c r="AJ77" s="563"/>
      <c r="AK77" s="583">
        <f t="shared" si="9"/>
        <v>0</v>
      </c>
      <c r="AL77" s="332">
        <f t="shared" si="34"/>
        <v>0</v>
      </c>
      <c r="AM77" s="332">
        <f t="shared" si="35"/>
        <v>0</v>
      </c>
      <c r="AO77" s="332"/>
    </row>
    <row r="78" spans="1:41" s="577" customFormat="1" x14ac:dyDescent="0.2">
      <c r="A78" s="575"/>
      <c r="B78" s="575"/>
      <c r="C78" s="574" t="s">
        <v>493</v>
      </c>
      <c r="D78" s="575"/>
      <c r="E78" s="575"/>
      <c r="F78" s="587" t="s">
        <v>494</v>
      </c>
      <c r="G78" s="591">
        <f t="shared" ref="G78:AD78" si="36">SUM(G79:G82)</f>
        <v>106184839.37800026</v>
      </c>
      <c r="H78" s="588">
        <f>SUM(H79:H82)</f>
        <v>10373451</v>
      </c>
      <c r="I78" s="588">
        <f t="shared" si="36"/>
        <v>13541591</v>
      </c>
      <c r="J78" s="588">
        <f>SUM(J79:J82)</f>
        <v>287722671</v>
      </c>
      <c r="K78" s="588">
        <f t="shared" si="36"/>
        <v>0</v>
      </c>
      <c r="L78" s="588">
        <f t="shared" si="36"/>
        <v>0</v>
      </c>
      <c r="M78" s="588">
        <f t="shared" si="36"/>
        <v>0</v>
      </c>
      <c r="N78" s="588">
        <f t="shared" si="36"/>
        <v>0</v>
      </c>
      <c r="O78" s="588">
        <f t="shared" si="36"/>
        <v>0</v>
      </c>
      <c r="P78" s="588">
        <f t="shared" si="36"/>
        <v>0</v>
      </c>
      <c r="Q78" s="588">
        <f t="shared" si="36"/>
        <v>0</v>
      </c>
      <c r="R78" s="588">
        <f t="shared" si="36"/>
        <v>0</v>
      </c>
      <c r="S78" s="588">
        <f t="shared" si="36"/>
        <v>0</v>
      </c>
      <c r="T78" s="588">
        <f>SUM(T79:T82)</f>
        <v>23915042</v>
      </c>
      <c r="U78" s="591">
        <f t="shared" si="36"/>
        <v>70368943</v>
      </c>
      <c r="V78" s="588">
        <f t="shared" si="36"/>
        <v>38384391</v>
      </c>
      <c r="W78" s="588">
        <f t="shared" si="36"/>
        <v>-1538321</v>
      </c>
      <c r="X78" s="588">
        <f t="shared" si="36"/>
        <v>-109334011</v>
      </c>
      <c r="Y78" s="588">
        <f t="shared" si="36"/>
        <v>118222680</v>
      </c>
      <c r="Z78" s="588">
        <f t="shared" si="36"/>
        <v>20908943</v>
      </c>
      <c r="AA78" s="588">
        <f t="shared" si="36"/>
        <v>-21355801</v>
      </c>
      <c r="AB78" s="588">
        <f t="shared" si="36"/>
        <v>14121316</v>
      </c>
      <c r="AC78" s="588">
        <f t="shared" si="36"/>
        <v>-10796272</v>
      </c>
      <c r="AD78" s="588">
        <f t="shared" si="36"/>
        <v>-61184159</v>
      </c>
      <c r="AE78" s="588">
        <f>SUM(AE79:AE82)</f>
        <v>100207543</v>
      </c>
      <c r="AF78" s="588">
        <f>SUM(AF79:AF82)</f>
        <v>-4137434</v>
      </c>
      <c r="AG78" s="588">
        <f>SUM(AG79:AG82)</f>
        <v>-13129932</v>
      </c>
      <c r="AH78" s="589">
        <f>SUM(AH79:AH82)</f>
        <v>36846070</v>
      </c>
      <c r="AI78" s="602"/>
      <c r="AJ78" s="151"/>
      <c r="AK78" s="583">
        <f t="shared" si="9"/>
        <v>-33522873</v>
      </c>
      <c r="AL78" s="332">
        <f t="shared" si="34"/>
        <v>33522873</v>
      </c>
      <c r="AM78" s="332">
        <f t="shared" si="35"/>
        <v>33522873</v>
      </c>
      <c r="AO78" s="332"/>
    </row>
    <row r="79" spans="1:41" x14ac:dyDescent="0.2">
      <c r="A79" s="559"/>
      <c r="B79" s="559"/>
      <c r="C79" s="573"/>
      <c r="D79" s="559"/>
      <c r="E79" s="559" t="s">
        <v>495</v>
      </c>
      <c r="F79" s="563"/>
      <c r="G79" s="233">
        <f>[9]Summary!$H$67+[9]Summary!$H$68</f>
        <v>6573839.3780002603</v>
      </c>
      <c r="H79" s="595">
        <f>[9]Summary!$M$67+[9]Summary!$M$68</f>
        <v>1585476</v>
      </c>
      <c r="I79" s="595">
        <f>[10]Summary!$R$67+[10]Summary!$R$68</f>
        <v>1883939</v>
      </c>
      <c r="J79" s="595">
        <v>0</v>
      </c>
      <c r="K79" s="595">
        <v>0</v>
      </c>
      <c r="L79" s="595">
        <v>0</v>
      </c>
      <c r="M79" s="595">
        <v>0</v>
      </c>
      <c r="N79" s="595">
        <v>0</v>
      </c>
      <c r="O79" s="595">
        <v>0</v>
      </c>
      <c r="P79" s="595">
        <v>0</v>
      </c>
      <c r="Q79" s="595">
        <v>0</v>
      </c>
      <c r="R79" s="595">
        <v>0</v>
      </c>
      <c r="S79" s="595">
        <v>0</v>
      </c>
      <c r="T79" s="595">
        <f>SUM(H79:S79)</f>
        <v>3469415</v>
      </c>
      <c r="U79" s="233">
        <f>[25]Summary!$BZ$67+[25]Summary!$BZ$68</f>
        <v>24426108</v>
      </c>
      <c r="V79" s="595">
        <f>[25]Summary!$CE$67+[25]Summary!$CE$68</f>
        <v>1088487</v>
      </c>
      <c r="W79" s="595">
        <v>1683039</v>
      </c>
      <c r="X79" s="595">
        <v>205110</v>
      </c>
      <c r="Y79" s="595">
        <v>17656</v>
      </c>
      <c r="Z79" s="595">
        <v>1013935</v>
      </c>
      <c r="AA79" s="595">
        <v>533280</v>
      </c>
      <c r="AB79" s="595">
        <v>530072</v>
      </c>
      <c r="AC79" s="595">
        <v>6244768</v>
      </c>
      <c r="AD79" s="595">
        <v>560492</v>
      </c>
      <c r="AE79" s="595">
        <v>2756088</v>
      </c>
      <c r="AF79" s="595">
        <v>8018455</v>
      </c>
      <c r="AG79" s="595">
        <v>1774726</v>
      </c>
      <c r="AH79" s="597">
        <f>SUM(V79:W79)</f>
        <v>2771526</v>
      </c>
      <c r="AI79" s="590"/>
      <c r="AJ79" s="563"/>
      <c r="AK79" s="583">
        <f t="shared" si="9"/>
        <v>-21654582</v>
      </c>
      <c r="AL79" s="332">
        <f t="shared" si="34"/>
        <v>21654582</v>
      </c>
      <c r="AM79" s="332">
        <f t="shared" si="35"/>
        <v>21654582</v>
      </c>
      <c r="AO79" s="332"/>
    </row>
    <row r="80" spans="1:41" x14ac:dyDescent="0.2">
      <c r="A80" s="559"/>
      <c r="B80" s="559"/>
      <c r="C80" s="573"/>
      <c r="D80" s="559"/>
      <c r="E80" s="559" t="s">
        <v>496</v>
      </c>
      <c r="F80" s="624"/>
      <c r="G80" s="595">
        <f>[9]Summary!$H$65</f>
        <v>0</v>
      </c>
      <c r="H80" s="625">
        <f>[9]Summary!$M$65</f>
        <v>32499994</v>
      </c>
      <c r="I80" s="625">
        <f>[10]Summary!$R$65</f>
        <v>1683425</v>
      </c>
      <c r="J80" s="625">
        <v>0</v>
      </c>
      <c r="K80" s="625">
        <v>0</v>
      </c>
      <c r="L80" s="625">
        <v>0</v>
      </c>
      <c r="M80" s="625">
        <v>0</v>
      </c>
      <c r="N80" s="625">
        <v>0</v>
      </c>
      <c r="O80" s="625">
        <v>0</v>
      </c>
      <c r="P80" s="625">
        <v>0</v>
      </c>
      <c r="Q80" s="625">
        <v>0</v>
      </c>
      <c r="R80" s="625">
        <v>0</v>
      </c>
      <c r="S80" s="625">
        <v>0</v>
      </c>
      <c r="T80" s="595">
        <f>SUM(H80:S80)</f>
        <v>34183419</v>
      </c>
      <c r="U80" s="595">
        <f>[25]Summary!$BZ$65</f>
        <v>-17675966</v>
      </c>
      <c r="V80" s="625">
        <f>[25]Summary!$CE$65</f>
        <v>-8786316</v>
      </c>
      <c r="W80" s="625">
        <v>10103585</v>
      </c>
      <c r="X80" s="625">
        <v>-1521846</v>
      </c>
      <c r="Y80" s="625">
        <v>6074461</v>
      </c>
      <c r="Z80" s="625">
        <v>516138</v>
      </c>
      <c r="AA80" s="625">
        <v>-12799947</v>
      </c>
      <c r="AB80" s="625">
        <v>4934831</v>
      </c>
      <c r="AC80" s="625">
        <v>-5282423</v>
      </c>
      <c r="AD80" s="625">
        <v>2079416</v>
      </c>
      <c r="AE80" s="625">
        <v>-12244714</v>
      </c>
      <c r="AF80" s="625">
        <v>14186127</v>
      </c>
      <c r="AG80" s="625">
        <v>-14935278</v>
      </c>
      <c r="AH80" s="597">
        <f t="shared" ref="AH80:AH81" si="37">SUM(V80:W80)</f>
        <v>1317269</v>
      </c>
      <c r="AI80" s="590"/>
      <c r="AJ80" s="563"/>
      <c r="AK80" s="583">
        <f t="shared" si="9"/>
        <v>18993235</v>
      </c>
      <c r="AL80" s="332">
        <f t="shared" si="34"/>
        <v>-18993235</v>
      </c>
      <c r="AM80" s="332">
        <f t="shared" si="35"/>
        <v>-18993235</v>
      </c>
      <c r="AO80" s="332"/>
    </row>
    <row r="81" spans="1:41" x14ac:dyDescent="0.2">
      <c r="A81" s="559"/>
      <c r="B81" s="559"/>
      <c r="C81" s="573"/>
      <c r="D81" s="559"/>
      <c r="E81" s="559" t="s">
        <v>298</v>
      </c>
      <c r="F81" s="563"/>
      <c r="G81" s="233">
        <f>[9]Summary!$H$66</f>
        <v>0</v>
      </c>
      <c r="H81" s="595">
        <f>[9]Summary!$M$66</f>
        <v>0</v>
      </c>
      <c r="I81" s="595">
        <f>[10]Summary!$R$66</f>
        <v>0</v>
      </c>
      <c r="J81" s="595">
        <v>0</v>
      </c>
      <c r="K81" s="595">
        <v>0</v>
      </c>
      <c r="L81" s="595">
        <v>0</v>
      </c>
      <c r="M81" s="595">
        <v>0</v>
      </c>
      <c r="N81" s="595">
        <v>0</v>
      </c>
      <c r="O81" s="595">
        <v>0</v>
      </c>
      <c r="P81" s="595">
        <v>0</v>
      </c>
      <c r="Q81" s="595">
        <v>0</v>
      </c>
      <c r="R81" s="595">
        <v>0</v>
      </c>
      <c r="S81" s="595">
        <v>0</v>
      </c>
      <c r="T81" s="595">
        <f>SUM(H81:S81)</f>
        <v>0</v>
      </c>
      <c r="U81" s="233">
        <f>[25]Summary!$BZ$66</f>
        <v>0</v>
      </c>
      <c r="V81" s="595">
        <f>[25]Summary!$CE$66</f>
        <v>0</v>
      </c>
      <c r="W81" s="595">
        <v>0</v>
      </c>
      <c r="X81" s="595">
        <v>0</v>
      </c>
      <c r="Y81" s="595">
        <v>0</v>
      </c>
      <c r="Z81" s="595">
        <v>0</v>
      </c>
      <c r="AA81" s="595">
        <v>0</v>
      </c>
      <c r="AB81" s="595">
        <v>0</v>
      </c>
      <c r="AC81" s="595">
        <v>0</v>
      </c>
      <c r="AD81" s="595">
        <v>0</v>
      </c>
      <c r="AE81" s="595">
        <v>0</v>
      </c>
      <c r="AF81" s="595">
        <v>0</v>
      </c>
      <c r="AG81" s="595">
        <v>0</v>
      </c>
      <c r="AH81" s="597">
        <f t="shared" si="37"/>
        <v>0</v>
      </c>
      <c r="AI81" s="590"/>
      <c r="AJ81" s="563"/>
      <c r="AK81" s="583">
        <f t="shared" si="9"/>
        <v>0</v>
      </c>
      <c r="AL81" s="332">
        <f t="shared" si="34"/>
        <v>0</v>
      </c>
      <c r="AM81" s="332">
        <f t="shared" si="35"/>
        <v>0</v>
      </c>
      <c r="AO81" s="332"/>
    </row>
    <row r="82" spans="1:41" x14ac:dyDescent="0.2">
      <c r="A82" s="559"/>
      <c r="B82" s="559"/>
      <c r="C82" s="573"/>
      <c r="D82" s="559"/>
      <c r="E82" s="559" t="s">
        <v>497</v>
      </c>
      <c r="F82" s="563"/>
      <c r="G82" s="233">
        <f>+G86</f>
        <v>99611000</v>
      </c>
      <c r="H82" s="595">
        <f>+H86</f>
        <v>-23712019</v>
      </c>
      <c r="I82" s="595">
        <f>+I86</f>
        <v>9974227</v>
      </c>
      <c r="J82" s="595">
        <f>+J86</f>
        <v>287722671</v>
      </c>
      <c r="K82" s="595">
        <f>+K86</f>
        <v>0</v>
      </c>
      <c r="L82" s="595">
        <f>L86</f>
        <v>0</v>
      </c>
      <c r="M82" s="595">
        <f t="shared" ref="M82:R82" si="38">M86</f>
        <v>0</v>
      </c>
      <c r="N82" s="595">
        <f>N86</f>
        <v>0</v>
      </c>
      <c r="O82" s="595">
        <f t="shared" si="38"/>
        <v>0</v>
      </c>
      <c r="P82" s="595">
        <f>P86</f>
        <v>0</v>
      </c>
      <c r="Q82" s="595">
        <f t="shared" si="38"/>
        <v>0</v>
      </c>
      <c r="R82" s="595">
        <f t="shared" si="38"/>
        <v>0</v>
      </c>
      <c r="S82" s="595">
        <f>S86</f>
        <v>0</v>
      </c>
      <c r="T82" s="595">
        <f>+T86</f>
        <v>-13737792</v>
      </c>
      <c r="U82" s="233">
        <f t="shared" ref="U82:Y82" si="39">+U86</f>
        <v>63618801</v>
      </c>
      <c r="V82" s="595">
        <f t="shared" si="39"/>
        <v>46082220</v>
      </c>
      <c r="W82" s="595">
        <f t="shared" si="39"/>
        <v>-13324945</v>
      </c>
      <c r="X82" s="595">
        <f t="shared" si="39"/>
        <v>-108017275</v>
      </c>
      <c r="Y82" s="595">
        <f t="shared" si="39"/>
        <v>112130563</v>
      </c>
      <c r="Z82" s="595">
        <f t="shared" ref="Z82:AG82" si="40">Z86</f>
        <v>19378870</v>
      </c>
      <c r="AA82" s="595">
        <f t="shared" si="40"/>
        <v>-9089134</v>
      </c>
      <c r="AB82" s="595">
        <f t="shared" si="40"/>
        <v>8656413</v>
      </c>
      <c r="AC82" s="595">
        <f t="shared" si="40"/>
        <v>-11758617</v>
      </c>
      <c r="AD82" s="595">
        <f t="shared" si="40"/>
        <v>-63824067</v>
      </c>
      <c r="AE82" s="595">
        <f t="shared" si="40"/>
        <v>109696169</v>
      </c>
      <c r="AF82" s="595">
        <f t="shared" si="40"/>
        <v>-26342016</v>
      </c>
      <c r="AG82" s="595">
        <f t="shared" si="40"/>
        <v>30620</v>
      </c>
      <c r="AH82" s="597">
        <f>+AH86</f>
        <v>32757275</v>
      </c>
      <c r="AI82" s="590"/>
      <c r="AJ82" s="563"/>
      <c r="AK82" s="583">
        <f t="shared" ref="AK82:AK91" si="41">AH82-U82</f>
        <v>-30861526</v>
      </c>
      <c r="AL82" s="332">
        <f t="shared" si="34"/>
        <v>30861526</v>
      </c>
      <c r="AM82" s="332">
        <f t="shared" si="35"/>
        <v>30861526</v>
      </c>
      <c r="AO82" s="332"/>
    </row>
    <row r="83" spans="1:41" x14ac:dyDescent="0.2">
      <c r="A83" s="559"/>
      <c r="B83" s="559"/>
      <c r="C83" s="626"/>
      <c r="D83" s="627"/>
      <c r="E83" s="627"/>
      <c r="F83" s="628"/>
      <c r="G83" s="629"/>
      <c r="H83" s="630"/>
      <c r="I83" s="630"/>
      <c r="J83" s="630"/>
      <c r="K83" s="630"/>
      <c r="L83" s="630"/>
      <c r="M83" s="630"/>
      <c r="N83" s="630"/>
      <c r="O83" s="630"/>
      <c r="P83" s="630"/>
      <c r="Q83" s="630"/>
      <c r="R83" s="630"/>
      <c r="S83" s="630"/>
      <c r="T83" s="630"/>
      <c r="U83" s="629"/>
      <c r="V83" s="630"/>
      <c r="W83" s="630"/>
      <c r="X83" s="630"/>
      <c r="Y83" s="630"/>
      <c r="Z83" s="630"/>
      <c r="AA83" s="630"/>
      <c r="AB83" s="630"/>
      <c r="AC83" s="630"/>
      <c r="AD83" s="630"/>
      <c r="AE83" s="630"/>
      <c r="AF83" s="630"/>
      <c r="AG83" s="630"/>
      <c r="AH83" s="631"/>
      <c r="AI83" s="590"/>
      <c r="AJ83" s="563"/>
      <c r="AK83" s="583"/>
      <c r="AL83" s="332"/>
      <c r="AM83" s="332"/>
      <c r="AO83" s="332"/>
    </row>
    <row r="84" spans="1:41" x14ac:dyDescent="0.2">
      <c r="A84" s="559"/>
      <c r="B84" s="559"/>
      <c r="C84" s="559"/>
      <c r="D84" s="559"/>
      <c r="E84" s="559"/>
      <c r="F84" s="563"/>
      <c r="G84" s="632"/>
      <c r="H84" s="632"/>
      <c r="I84" s="632"/>
      <c r="J84" s="632"/>
      <c r="K84" s="632"/>
      <c r="L84" s="632"/>
      <c r="M84" s="632"/>
      <c r="N84" s="632"/>
      <c r="O84" s="632"/>
      <c r="P84" s="632"/>
      <c r="Q84" s="632"/>
      <c r="R84" s="632"/>
      <c r="S84" s="632"/>
      <c r="T84" s="632"/>
      <c r="U84" s="632"/>
      <c r="V84" s="632"/>
      <c r="W84" s="632"/>
      <c r="X84" s="632"/>
      <c r="Y84" s="632"/>
      <c r="Z84" s="632"/>
      <c r="AA84" s="632"/>
      <c r="AB84" s="632"/>
      <c r="AC84" s="632"/>
      <c r="AD84" s="632"/>
      <c r="AE84" s="632"/>
      <c r="AF84" s="632"/>
      <c r="AG84" s="632"/>
      <c r="AH84" s="632"/>
      <c r="AI84" s="563"/>
      <c r="AJ84" s="563"/>
      <c r="AK84" s="583"/>
      <c r="AL84" s="332"/>
      <c r="AM84" s="332"/>
      <c r="AO84" s="332"/>
    </row>
    <row r="85" spans="1:41" x14ac:dyDescent="0.2">
      <c r="A85" s="559"/>
      <c r="B85" s="569"/>
      <c r="C85" s="633"/>
      <c r="D85" s="634"/>
      <c r="E85" s="635"/>
      <c r="F85" s="636"/>
      <c r="G85" s="637"/>
      <c r="H85" s="638"/>
      <c r="I85" s="638"/>
      <c r="J85" s="638"/>
      <c r="K85" s="638"/>
      <c r="L85" s="638"/>
      <c r="M85" s="638"/>
      <c r="N85" s="638"/>
      <c r="O85" s="638"/>
      <c r="P85" s="638"/>
      <c r="Q85" s="638"/>
      <c r="R85" s="638"/>
      <c r="S85" s="638"/>
      <c r="T85" s="637"/>
      <c r="U85" s="637"/>
      <c r="V85" s="638"/>
      <c r="W85" s="638"/>
      <c r="X85" s="638"/>
      <c r="Y85" s="638"/>
      <c r="Z85" s="638"/>
      <c r="AA85" s="638"/>
      <c r="AB85" s="638"/>
      <c r="AC85" s="638"/>
      <c r="AD85" s="638"/>
      <c r="AE85" s="638"/>
      <c r="AF85" s="638"/>
      <c r="AG85" s="638"/>
      <c r="AH85" s="639"/>
      <c r="AI85" s="602"/>
      <c r="AJ85" s="563"/>
      <c r="AK85" s="583"/>
      <c r="AL85" s="332"/>
      <c r="AM85" s="332"/>
      <c r="AO85" s="332"/>
    </row>
    <row r="86" spans="1:41" s="577" customFormat="1" x14ac:dyDescent="0.2">
      <c r="A86" s="575"/>
      <c r="B86" s="598"/>
      <c r="C86" s="640" t="s">
        <v>498</v>
      </c>
      <c r="D86" s="641"/>
      <c r="E86" s="575"/>
      <c r="F86" s="587" t="s">
        <v>499</v>
      </c>
      <c r="G86" s="591">
        <f t="shared" ref="G86:AH86" si="42">+G88-G92</f>
        <v>99611000</v>
      </c>
      <c r="H86" s="588">
        <f t="shared" si="42"/>
        <v>-23712019</v>
      </c>
      <c r="I86" s="588">
        <f t="shared" si="42"/>
        <v>9974227</v>
      </c>
      <c r="J86" s="588">
        <f t="shared" si="42"/>
        <v>287722671</v>
      </c>
      <c r="K86" s="588">
        <f t="shared" si="42"/>
        <v>0</v>
      </c>
      <c r="L86" s="588">
        <f t="shared" si="42"/>
        <v>0</v>
      </c>
      <c r="M86" s="588">
        <f t="shared" si="42"/>
        <v>0</v>
      </c>
      <c r="N86" s="588">
        <f t="shared" si="42"/>
        <v>0</v>
      </c>
      <c r="O86" s="588">
        <f t="shared" si="42"/>
        <v>0</v>
      </c>
      <c r="P86" s="588">
        <f t="shared" si="42"/>
        <v>0</v>
      </c>
      <c r="Q86" s="588">
        <f t="shared" si="42"/>
        <v>0</v>
      </c>
      <c r="R86" s="588">
        <f t="shared" si="42"/>
        <v>0</v>
      </c>
      <c r="S86" s="588">
        <f t="shared" si="42"/>
        <v>0</v>
      </c>
      <c r="T86" s="591">
        <f t="shared" si="42"/>
        <v>-13737792</v>
      </c>
      <c r="U86" s="591">
        <f t="shared" si="42"/>
        <v>63618801</v>
      </c>
      <c r="V86" s="588">
        <f t="shared" si="42"/>
        <v>46082220</v>
      </c>
      <c r="W86" s="588">
        <f t="shared" si="42"/>
        <v>-13324945</v>
      </c>
      <c r="X86" s="588">
        <f t="shared" si="42"/>
        <v>-108017275</v>
      </c>
      <c r="Y86" s="588">
        <f t="shared" si="42"/>
        <v>112130563</v>
      </c>
      <c r="Z86" s="588">
        <f t="shared" si="42"/>
        <v>19378870</v>
      </c>
      <c r="AA86" s="588">
        <f t="shared" si="42"/>
        <v>-9089134</v>
      </c>
      <c r="AB86" s="588">
        <f t="shared" si="42"/>
        <v>8656413</v>
      </c>
      <c r="AC86" s="588">
        <f t="shared" si="42"/>
        <v>-11758617</v>
      </c>
      <c r="AD86" s="588">
        <f t="shared" si="42"/>
        <v>-63824067</v>
      </c>
      <c r="AE86" s="588">
        <f t="shared" si="42"/>
        <v>109696169</v>
      </c>
      <c r="AF86" s="588">
        <f t="shared" si="42"/>
        <v>-26342016</v>
      </c>
      <c r="AG86" s="588">
        <f t="shared" si="42"/>
        <v>30620</v>
      </c>
      <c r="AH86" s="589">
        <f t="shared" si="42"/>
        <v>32757275</v>
      </c>
      <c r="AI86" s="590"/>
      <c r="AJ86" s="151"/>
      <c r="AK86" s="583">
        <f t="shared" si="41"/>
        <v>-30861526</v>
      </c>
      <c r="AL86" s="332">
        <f t="shared" si="34"/>
        <v>30861526</v>
      </c>
      <c r="AM86" s="332">
        <f t="shared" si="35"/>
        <v>30861526</v>
      </c>
      <c r="AO86" s="332"/>
    </row>
    <row r="87" spans="1:41" x14ac:dyDescent="0.2">
      <c r="A87" s="559"/>
      <c r="B87" s="569"/>
      <c r="C87" s="642"/>
      <c r="D87" s="643"/>
      <c r="E87" s="559"/>
      <c r="F87" s="563"/>
      <c r="G87" s="233"/>
      <c r="H87" s="595"/>
      <c r="I87" s="595"/>
      <c r="J87" s="595"/>
      <c r="K87" s="595"/>
      <c r="L87" s="595"/>
      <c r="M87" s="595"/>
      <c r="N87" s="595"/>
      <c r="O87" s="595"/>
      <c r="P87" s="595"/>
      <c r="Q87" s="595"/>
      <c r="R87" s="595"/>
      <c r="S87" s="595"/>
      <c r="T87" s="233"/>
      <c r="U87" s="233"/>
      <c r="V87" s="595"/>
      <c r="W87" s="595"/>
      <c r="X87" s="595"/>
      <c r="Y87" s="595"/>
      <c r="Z87" s="595"/>
      <c r="AA87" s="595"/>
      <c r="AB87" s="595"/>
      <c r="AC87" s="595"/>
      <c r="AD87" s="595"/>
      <c r="AE87" s="595"/>
      <c r="AF87" s="595"/>
      <c r="AG87" s="595"/>
      <c r="AH87" s="597"/>
      <c r="AI87" s="590"/>
      <c r="AJ87" s="563"/>
      <c r="AK87" s="583"/>
      <c r="AL87" s="332"/>
      <c r="AM87" s="332"/>
      <c r="AO87" s="332"/>
    </row>
    <row r="88" spans="1:41" x14ac:dyDescent="0.2">
      <c r="A88" s="559"/>
      <c r="B88" s="569"/>
      <c r="C88" s="573" t="s">
        <v>500</v>
      </c>
      <c r="D88" s="559"/>
      <c r="E88" s="559"/>
      <c r="F88" s="587" t="s">
        <v>501</v>
      </c>
      <c r="G88" s="644">
        <f t="shared" ref="G88:AH88" si="43">SUM(G89:G90)</f>
        <v>290012000</v>
      </c>
      <c r="H88" s="367">
        <f t="shared" si="43"/>
        <v>273984879</v>
      </c>
      <c r="I88" s="367">
        <f t="shared" si="43"/>
        <v>297696898</v>
      </c>
      <c r="J88" s="367">
        <f t="shared" si="43"/>
        <v>287722671</v>
      </c>
      <c r="K88" s="367">
        <f t="shared" si="43"/>
        <v>0</v>
      </c>
      <c r="L88" s="367">
        <f t="shared" si="43"/>
        <v>0</v>
      </c>
      <c r="M88" s="367">
        <f t="shared" si="43"/>
        <v>0</v>
      </c>
      <c r="N88" s="367">
        <f t="shared" si="43"/>
        <v>0</v>
      </c>
      <c r="O88" s="367">
        <f t="shared" si="43"/>
        <v>0</v>
      </c>
      <c r="P88" s="367">
        <f t="shared" si="43"/>
        <v>0</v>
      </c>
      <c r="Q88" s="367">
        <f t="shared" si="43"/>
        <v>0</v>
      </c>
      <c r="R88" s="367">
        <f t="shared" si="43"/>
        <v>0</v>
      </c>
      <c r="S88" s="367">
        <f t="shared" si="43"/>
        <v>0</v>
      </c>
      <c r="T88" s="351">
        <f t="shared" si="43"/>
        <v>273984879</v>
      </c>
      <c r="U88" s="644">
        <f t="shared" si="43"/>
        <v>337603680</v>
      </c>
      <c r="V88" s="367">
        <f t="shared" si="43"/>
        <v>337603680</v>
      </c>
      <c r="W88" s="367">
        <f t="shared" si="43"/>
        <v>291521460</v>
      </c>
      <c r="X88" s="367">
        <f t="shared" si="43"/>
        <v>304846405</v>
      </c>
      <c r="Y88" s="367">
        <f t="shared" si="43"/>
        <v>412863680</v>
      </c>
      <c r="Z88" s="367">
        <f t="shared" si="43"/>
        <v>300733117</v>
      </c>
      <c r="AA88" s="367">
        <f t="shared" si="43"/>
        <v>281354247</v>
      </c>
      <c r="AB88" s="367">
        <f t="shared" si="43"/>
        <v>290443381</v>
      </c>
      <c r="AC88" s="367">
        <f t="shared" si="43"/>
        <v>281786968</v>
      </c>
      <c r="AD88" s="367">
        <f t="shared" si="43"/>
        <v>293545585</v>
      </c>
      <c r="AE88" s="367">
        <f t="shared" si="43"/>
        <v>357369652</v>
      </c>
      <c r="AF88" s="367">
        <f t="shared" si="43"/>
        <v>247673483</v>
      </c>
      <c r="AG88" s="367">
        <f t="shared" si="43"/>
        <v>274015499</v>
      </c>
      <c r="AH88" s="645">
        <f t="shared" si="43"/>
        <v>337603680</v>
      </c>
      <c r="AI88" s="590"/>
      <c r="AJ88" s="563"/>
      <c r="AK88" s="583">
        <f t="shared" si="41"/>
        <v>0</v>
      </c>
      <c r="AL88" s="332"/>
      <c r="AM88" s="332">
        <f t="shared" si="35"/>
        <v>0</v>
      </c>
      <c r="AO88" s="332"/>
    </row>
    <row r="89" spans="1:41" x14ac:dyDescent="0.2">
      <c r="A89" s="559"/>
      <c r="B89" s="569"/>
      <c r="C89" s="646"/>
      <c r="D89" s="647"/>
      <c r="E89" s="559" t="s">
        <v>502</v>
      </c>
      <c r="F89" s="563"/>
      <c r="G89" s="233">
        <f>[9]Cashbalances!$H$14</f>
        <v>185652000</v>
      </c>
      <c r="H89" s="307">
        <f>[9]Cashbalances!$M$14</f>
        <v>145289346</v>
      </c>
      <c r="I89" s="307">
        <f>H93</f>
        <v>189293723</v>
      </c>
      <c r="J89" s="307">
        <f>I93</f>
        <v>172981345</v>
      </c>
      <c r="K89" s="307">
        <f t="shared" ref="I89:M90" si="44">J93</f>
        <v>0</v>
      </c>
      <c r="L89" s="307">
        <f t="shared" si="44"/>
        <v>0</v>
      </c>
      <c r="M89" s="307">
        <f t="shared" si="44"/>
        <v>0</v>
      </c>
      <c r="N89" s="307">
        <f>M93</f>
        <v>0</v>
      </c>
      <c r="O89" s="307">
        <f>N93</f>
        <v>0</v>
      </c>
      <c r="P89" s="307">
        <f>O93</f>
        <v>0</v>
      </c>
      <c r="Q89" s="307">
        <f t="shared" ref="O89:Q90" si="45">P93</f>
        <v>0</v>
      </c>
      <c r="R89" s="307">
        <f>Q93</f>
        <v>0</v>
      </c>
      <c r="S89" s="307">
        <f>R93</f>
        <v>0</v>
      </c>
      <c r="T89" s="233">
        <f>H89</f>
        <v>145289346</v>
      </c>
      <c r="U89" s="233">
        <f>[25]Cashbalances!$BZ$14</f>
        <v>139049630</v>
      </c>
      <c r="V89" s="307">
        <f>U89</f>
        <v>139049630</v>
      </c>
      <c r="W89" s="307">
        <f t="shared" ref="W89:AE90" si="46">V93</f>
        <v>137054271</v>
      </c>
      <c r="X89" s="307">
        <f t="shared" si="46"/>
        <v>136607709</v>
      </c>
      <c r="Y89" s="307">
        <f t="shared" si="46"/>
        <v>148178204</v>
      </c>
      <c r="Z89" s="307">
        <f t="shared" si="46"/>
        <v>146233206</v>
      </c>
      <c r="AA89" s="307">
        <f t="shared" si="46"/>
        <v>144539099</v>
      </c>
      <c r="AB89" s="307">
        <f t="shared" si="46"/>
        <v>136722463</v>
      </c>
      <c r="AC89" s="307">
        <f t="shared" si="46"/>
        <v>134466283</v>
      </c>
      <c r="AD89" s="307">
        <f t="shared" si="46"/>
        <v>148540639</v>
      </c>
      <c r="AE89" s="307">
        <f t="shared" si="46"/>
        <v>142485704</v>
      </c>
      <c r="AF89" s="307">
        <f>AE93</f>
        <v>141049011</v>
      </c>
      <c r="AG89" s="307">
        <f>AF93</f>
        <v>140242471</v>
      </c>
      <c r="AH89" s="597">
        <f>V89</f>
        <v>139049630</v>
      </c>
      <c r="AI89" s="590"/>
      <c r="AJ89" s="563"/>
      <c r="AK89" s="583">
        <f t="shared" si="41"/>
        <v>0</v>
      </c>
      <c r="AL89" s="332"/>
      <c r="AM89" s="332">
        <f t="shared" si="35"/>
        <v>0</v>
      </c>
      <c r="AO89" s="332"/>
    </row>
    <row r="90" spans="1:41" x14ac:dyDescent="0.2">
      <c r="A90" s="559"/>
      <c r="B90" s="569"/>
      <c r="C90" s="646"/>
      <c r="D90" s="647"/>
      <c r="E90" s="559" t="s">
        <v>503</v>
      </c>
      <c r="F90" s="563"/>
      <c r="G90" s="233">
        <f>[9]Cashbalances!$H$15</f>
        <v>104360000</v>
      </c>
      <c r="H90" s="307">
        <f>[9]Cashbalances!$M$15</f>
        <v>128695533</v>
      </c>
      <c r="I90" s="307">
        <f t="shared" si="44"/>
        <v>108403175</v>
      </c>
      <c r="J90" s="307">
        <f>I94</f>
        <v>114741326</v>
      </c>
      <c r="K90" s="307">
        <f t="shared" si="44"/>
        <v>0</v>
      </c>
      <c r="L90" s="307">
        <f t="shared" si="44"/>
        <v>0</v>
      </c>
      <c r="M90" s="307">
        <f t="shared" si="44"/>
        <v>0</v>
      </c>
      <c r="N90" s="307">
        <f>M94</f>
        <v>0</v>
      </c>
      <c r="O90" s="307">
        <f t="shared" si="45"/>
        <v>0</v>
      </c>
      <c r="P90" s="307">
        <f t="shared" si="45"/>
        <v>0</v>
      </c>
      <c r="Q90" s="307">
        <f t="shared" si="45"/>
        <v>0</v>
      </c>
      <c r="R90" s="307">
        <f>Q94</f>
        <v>0</v>
      </c>
      <c r="S90" s="307">
        <f>R94</f>
        <v>0</v>
      </c>
      <c r="T90" s="233">
        <f>H90</f>
        <v>128695533</v>
      </c>
      <c r="U90" s="233">
        <f>[25]Cashbalances!$BZ$15</f>
        <v>198554050</v>
      </c>
      <c r="V90" s="307">
        <f>U90</f>
        <v>198554050</v>
      </c>
      <c r="W90" s="307">
        <f t="shared" si="46"/>
        <v>154467189</v>
      </c>
      <c r="X90" s="307">
        <f t="shared" si="46"/>
        <v>168238696</v>
      </c>
      <c r="Y90" s="307">
        <f t="shared" si="46"/>
        <v>264685476</v>
      </c>
      <c r="Z90" s="307">
        <f t="shared" si="46"/>
        <v>154499911</v>
      </c>
      <c r="AA90" s="307">
        <f t="shared" si="46"/>
        <v>136815148</v>
      </c>
      <c r="AB90" s="307">
        <f t="shared" si="46"/>
        <v>153720918</v>
      </c>
      <c r="AC90" s="307">
        <f t="shared" si="46"/>
        <v>147320685</v>
      </c>
      <c r="AD90" s="307">
        <f t="shared" si="46"/>
        <v>145004946</v>
      </c>
      <c r="AE90" s="307">
        <f t="shared" si="46"/>
        <v>214883948</v>
      </c>
      <c r="AF90" s="307">
        <f>AE94</f>
        <v>106624472</v>
      </c>
      <c r="AG90" s="307">
        <f>AF94</f>
        <v>133773028</v>
      </c>
      <c r="AH90" s="597">
        <f>V90</f>
        <v>198554050</v>
      </c>
      <c r="AI90" s="590"/>
      <c r="AJ90" s="563"/>
      <c r="AK90" s="583">
        <f t="shared" si="41"/>
        <v>0</v>
      </c>
      <c r="AL90" s="332"/>
      <c r="AM90" s="332">
        <f t="shared" si="35"/>
        <v>0</v>
      </c>
      <c r="AO90" s="332"/>
    </row>
    <row r="91" spans="1:41" x14ac:dyDescent="0.2">
      <c r="A91" s="559"/>
      <c r="B91" s="569"/>
      <c r="C91" s="573"/>
      <c r="D91" s="559"/>
      <c r="E91" s="559"/>
      <c r="F91" s="563"/>
      <c r="G91" s="233"/>
      <c r="H91" s="595"/>
      <c r="I91" s="595"/>
      <c r="J91" s="595"/>
      <c r="K91" s="595"/>
      <c r="L91" s="595"/>
      <c r="M91" s="595"/>
      <c r="N91" s="595"/>
      <c r="O91" s="595"/>
      <c r="P91" s="595"/>
      <c r="Q91" s="595"/>
      <c r="R91" s="595"/>
      <c r="S91" s="595"/>
      <c r="T91" s="233"/>
      <c r="U91" s="233"/>
      <c r="V91" s="595"/>
      <c r="W91" s="595"/>
      <c r="X91" s="595"/>
      <c r="Y91" s="595"/>
      <c r="Z91" s="595"/>
      <c r="AA91" s="595"/>
      <c r="AB91" s="595"/>
      <c r="AC91" s="595"/>
      <c r="AD91" s="595"/>
      <c r="AE91" s="595"/>
      <c r="AF91" s="595"/>
      <c r="AG91" s="595"/>
      <c r="AH91" s="597"/>
      <c r="AI91" s="590"/>
      <c r="AJ91" s="563"/>
      <c r="AK91" s="583">
        <f t="shared" si="41"/>
        <v>0</v>
      </c>
      <c r="AL91" s="332"/>
      <c r="AM91" s="332">
        <f t="shared" si="35"/>
        <v>0</v>
      </c>
      <c r="AO91" s="332"/>
    </row>
    <row r="92" spans="1:41" x14ac:dyDescent="0.2">
      <c r="A92" s="559"/>
      <c r="B92" s="569"/>
      <c r="C92" s="573" t="s">
        <v>504</v>
      </c>
      <c r="D92" s="559"/>
      <c r="E92" s="559"/>
      <c r="F92" s="563"/>
      <c r="G92" s="307">
        <f t="shared" ref="G92:AH92" si="47">SUM(G93:G94)</f>
        <v>190401000</v>
      </c>
      <c r="H92" s="595">
        <f t="shared" si="47"/>
        <v>297696898</v>
      </c>
      <c r="I92" s="595">
        <f t="shared" si="47"/>
        <v>287722671</v>
      </c>
      <c r="J92" s="595">
        <f t="shared" si="47"/>
        <v>0</v>
      </c>
      <c r="K92" s="595">
        <f t="shared" si="47"/>
        <v>0</v>
      </c>
      <c r="L92" s="595">
        <f t="shared" si="47"/>
        <v>0</v>
      </c>
      <c r="M92" s="595">
        <f t="shared" si="47"/>
        <v>0</v>
      </c>
      <c r="N92" s="595">
        <f t="shared" si="47"/>
        <v>0</v>
      </c>
      <c r="O92" s="595">
        <f t="shared" si="47"/>
        <v>0</v>
      </c>
      <c r="P92" s="595">
        <f t="shared" si="47"/>
        <v>0</v>
      </c>
      <c r="Q92" s="595">
        <f t="shared" si="47"/>
        <v>0</v>
      </c>
      <c r="R92" s="595">
        <f t="shared" si="47"/>
        <v>0</v>
      </c>
      <c r="S92" s="595">
        <f t="shared" si="47"/>
        <v>0</v>
      </c>
      <c r="T92" s="233">
        <f>SUM(T93:T94)</f>
        <v>287722671</v>
      </c>
      <c r="U92" s="307">
        <f t="shared" si="47"/>
        <v>273984879</v>
      </c>
      <c r="V92" s="595">
        <f t="shared" si="47"/>
        <v>291521460</v>
      </c>
      <c r="W92" s="595">
        <f t="shared" si="47"/>
        <v>304846405</v>
      </c>
      <c r="X92" s="595">
        <f t="shared" si="47"/>
        <v>412863680</v>
      </c>
      <c r="Y92" s="595">
        <f t="shared" si="47"/>
        <v>300733117</v>
      </c>
      <c r="Z92" s="595">
        <f t="shared" si="47"/>
        <v>281354247</v>
      </c>
      <c r="AA92" s="595">
        <f t="shared" si="47"/>
        <v>290443381</v>
      </c>
      <c r="AB92" s="595">
        <f t="shared" si="47"/>
        <v>281786968</v>
      </c>
      <c r="AC92" s="595">
        <f t="shared" si="47"/>
        <v>293545585</v>
      </c>
      <c r="AD92" s="595">
        <f t="shared" si="47"/>
        <v>357369652</v>
      </c>
      <c r="AE92" s="595">
        <f t="shared" si="47"/>
        <v>247673483</v>
      </c>
      <c r="AF92" s="595">
        <f t="shared" si="47"/>
        <v>274015499</v>
      </c>
      <c r="AG92" s="595">
        <f t="shared" si="47"/>
        <v>273984879</v>
      </c>
      <c r="AH92" s="597">
        <f t="shared" si="47"/>
        <v>304846405</v>
      </c>
      <c r="AI92" s="590"/>
      <c r="AJ92" s="563"/>
      <c r="AK92" s="583">
        <f>AH92-U92</f>
        <v>30861526</v>
      </c>
      <c r="AL92" s="332"/>
      <c r="AM92" s="332">
        <f t="shared" si="35"/>
        <v>-30861526</v>
      </c>
      <c r="AO92" s="332"/>
    </row>
    <row r="93" spans="1:41" x14ac:dyDescent="0.2">
      <c r="A93" s="559"/>
      <c r="B93" s="569"/>
      <c r="C93" s="573"/>
      <c r="D93" s="559"/>
      <c r="E93" s="559" t="s">
        <v>502</v>
      </c>
      <c r="F93" s="563"/>
      <c r="G93" s="233">
        <f>[9]Cashbalances!$H$18</f>
        <v>140401000</v>
      </c>
      <c r="H93" s="307">
        <f>[9]Cashbalances!$M$18</f>
        <v>189293723</v>
      </c>
      <c r="I93" s="307">
        <f>+[10]Cashbalances!$R$18</f>
        <v>172981345</v>
      </c>
      <c r="J93" s="307">
        <v>0</v>
      </c>
      <c r="K93" s="307">
        <v>0</v>
      </c>
      <c r="L93" s="307">
        <v>0</v>
      </c>
      <c r="M93" s="307">
        <v>0</v>
      </c>
      <c r="N93" s="307">
        <v>0</v>
      </c>
      <c r="O93" s="307">
        <v>0</v>
      </c>
      <c r="P93" s="307">
        <v>0</v>
      </c>
      <c r="Q93" s="307">
        <v>0</v>
      </c>
      <c r="R93" s="307">
        <v>0</v>
      </c>
      <c r="S93" s="307">
        <v>0</v>
      </c>
      <c r="T93" s="233">
        <f>I93</f>
        <v>172981345</v>
      </c>
      <c r="U93" s="233">
        <f>[25]Cashbalances!$BZ$18</f>
        <v>145289346</v>
      </c>
      <c r="V93" s="307">
        <f>[25]Cashbalances!$CE$18</f>
        <v>137054271</v>
      </c>
      <c r="W93" s="307">
        <f>+[10]Cashbalances!$CJ$18</f>
        <v>136607709</v>
      </c>
      <c r="X93" s="307">
        <v>148178204</v>
      </c>
      <c r="Y93" s="307">
        <v>146233206</v>
      </c>
      <c r="Z93" s="307">
        <v>144539099</v>
      </c>
      <c r="AA93" s="307">
        <v>136722463</v>
      </c>
      <c r="AB93" s="307">
        <v>134466283</v>
      </c>
      <c r="AC93" s="307">
        <v>148540639</v>
      </c>
      <c r="AD93" s="307">
        <v>142485704</v>
      </c>
      <c r="AE93" s="307">
        <v>141049011</v>
      </c>
      <c r="AF93" s="307">
        <v>140242471</v>
      </c>
      <c r="AG93" s="307">
        <v>145289346</v>
      </c>
      <c r="AH93" s="622">
        <f>SUM(W93)</f>
        <v>136607709</v>
      </c>
      <c r="AI93" s="590"/>
      <c r="AJ93" s="563"/>
      <c r="AK93" s="583">
        <f>AH93-U93</f>
        <v>-8681637</v>
      </c>
      <c r="AL93" s="332"/>
      <c r="AM93" s="332">
        <f t="shared" si="35"/>
        <v>8681637</v>
      </c>
      <c r="AO93" s="332"/>
    </row>
    <row r="94" spans="1:41" x14ac:dyDescent="0.2">
      <c r="A94" s="559"/>
      <c r="B94" s="569"/>
      <c r="C94" s="573"/>
      <c r="D94" s="559"/>
      <c r="E94" s="559" t="s">
        <v>505</v>
      </c>
      <c r="F94" s="587"/>
      <c r="G94" s="233">
        <f>[9]Cashbalances!$H$19</f>
        <v>50000000</v>
      </c>
      <c r="H94" s="307">
        <f>[9]Cashbalances!$M$19</f>
        <v>108403175</v>
      </c>
      <c r="I94" s="307">
        <f>+[10]Cashbalances!$R$19</f>
        <v>114741326</v>
      </c>
      <c r="J94" s="307">
        <v>0</v>
      </c>
      <c r="K94" s="307">
        <v>0</v>
      </c>
      <c r="L94" s="307">
        <v>0</v>
      </c>
      <c r="M94" s="307">
        <v>0</v>
      </c>
      <c r="N94" s="307">
        <v>0</v>
      </c>
      <c r="O94" s="307">
        <v>0</v>
      </c>
      <c r="P94" s="307">
        <v>0</v>
      </c>
      <c r="Q94" s="307">
        <v>0</v>
      </c>
      <c r="R94" s="307">
        <v>0</v>
      </c>
      <c r="S94" s="307">
        <v>0</v>
      </c>
      <c r="T94" s="233">
        <f>I94</f>
        <v>114741326</v>
      </c>
      <c r="U94" s="233">
        <f>[25]Cashbalances!$BZ$19</f>
        <v>128695533</v>
      </c>
      <c r="V94" s="307">
        <f>[25]Cashbalances!$CE$19</f>
        <v>154467189</v>
      </c>
      <c r="W94" s="307">
        <f>[10]Cashbalances!$CJ$19</f>
        <v>168238696</v>
      </c>
      <c r="X94" s="307">
        <v>264685476</v>
      </c>
      <c r="Y94" s="307">
        <v>154499911</v>
      </c>
      <c r="Z94" s="307">
        <v>136815148</v>
      </c>
      <c r="AA94" s="307">
        <v>153720918</v>
      </c>
      <c r="AB94" s="307">
        <v>147320685</v>
      </c>
      <c r="AC94" s="307">
        <v>145004946</v>
      </c>
      <c r="AD94" s="307">
        <v>214883948</v>
      </c>
      <c r="AE94" s="307">
        <v>106624472</v>
      </c>
      <c r="AF94" s="307">
        <v>133773028</v>
      </c>
      <c r="AG94" s="307">
        <v>128695533</v>
      </c>
      <c r="AH94" s="622">
        <f>SUM(W94)</f>
        <v>168238696</v>
      </c>
      <c r="AI94" s="590"/>
      <c r="AJ94" s="563"/>
      <c r="AK94" s="583">
        <f>AH94-U94</f>
        <v>39543163</v>
      </c>
      <c r="AL94" s="332"/>
      <c r="AM94" s="332">
        <f t="shared" si="35"/>
        <v>-39543163</v>
      </c>
      <c r="AO94" s="332"/>
    </row>
    <row r="95" spans="1:41" x14ac:dyDescent="0.2">
      <c r="A95" s="559"/>
      <c r="B95" s="559"/>
      <c r="C95" s="626"/>
      <c r="D95" s="627"/>
      <c r="E95" s="627"/>
      <c r="F95" s="628"/>
      <c r="G95" s="629"/>
      <c r="H95" s="629"/>
      <c r="I95" s="629"/>
      <c r="J95" s="629"/>
      <c r="K95" s="629"/>
      <c r="L95" s="629"/>
      <c r="M95" s="629"/>
      <c r="N95" s="629"/>
      <c r="O95" s="630"/>
      <c r="P95" s="629"/>
      <c r="Q95" s="630"/>
      <c r="R95" s="630"/>
      <c r="S95" s="629"/>
      <c r="T95" s="630"/>
      <c r="U95" s="630"/>
      <c r="V95" s="629"/>
      <c r="W95" s="630"/>
      <c r="X95" s="629"/>
      <c r="Y95" s="630"/>
      <c r="Z95" s="630"/>
      <c r="AA95" s="630"/>
      <c r="AB95" s="629"/>
      <c r="AC95" s="630"/>
      <c r="AD95" s="629"/>
      <c r="AE95" s="630"/>
      <c r="AF95" s="630"/>
      <c r="AG95" s="630"/>
      <c r="AH95" s="631"/>
      <c r="AI95" s="590"/>
      <c r="AJ95" s="563"/>
      <c r="AK95" s="583"/>
      <c r="AL95" s="332"/>
      <c r="AM95" s="332"/>
    </row>
    <row r="96" spans="1:41" x14ac:dyDescent="0.2">
      <c r="A96" s="559"/>
      <c r="B96" s="559"/>
      <c r="C96" s="648" t="s">
        <v>506</v>
      </c>
      <c r="D96" s="648"/>
      <c r="E96" s="221"/>
      <c r="F96" s="563"/>
      <c r="G96" s="234"/>
      <c r="H96" s="234"/>
      <c r="I96" s="234"/>
      <c r="J96" s="234"/>
      <c r="K96" s="234"/>
      <c r="L96" s="234"/>
      <c r="M96" s="234"/>
      <c r="N96" s="234"/>
      <c r="O96" s="234"/>
      <c r="P96" s="234"/>
      <c r="Q96" s="234"/>
      <c r="R96" s="234"/>
      <c r="S96" s="234"/>
      <c r="T96" s="234"/>
      <c r="U96" s="234"/>
      <c r="V96" s="234"/>
      <c r="W96" s="234"/>
      <c r="X96" s="234"/>
      <c r="Y96" s="234"/>
      <c r="Z96" s="234"/>
      <c r="AA96" s="234"/>
      <c r="AB96" s="234"/>
      <c r="AC96" s="234"/>
      <c r="AD96" s="234"/>
      <c r="AE96" s="234"/>
      <c r="AF96" s="234"/>
      <c r="AG96" s="234"/>
      <c r="AH96" s="234"/>
      <c r="AI96" s="563"/>
      <c r="AJ96" s="563"/>
      <c r="AK96" s="583"/>
      <c r="AL96" s="332"/>
      <c r="AM96" s="332"/>
    </row>
    <row r="97" spans="1:39" x14ac:dyDescent="0.2">
      <c r="A97" s="559"/>
      <c r="B97" s="559"/>
      <c r="C97" s="648" t="s">
        <v>507</v>
      </c>
      <c r="D97" s="648"/>
      <c r="E97" s="319"/>
      <c r="F97" s="563"/>
      <c r="G97" s="234"/>
      <c r="H97" s="234"/>
      <c r="I97" s="234"/>
      <c r="J97" s="234"/>
      <c r="K97" s="234"/>
      <c r="L97" s="234"/>
      <c r="M97" s="234"/>
      <c r="N97" s="234"/>
      <c r="O97" s="234"/>
      <c r="P97" s="234"/>
      <c r="Q97" s="234"/>
      <c r="R97" s="234"/>
      <c r="S97" s="234"/>
      <c r="T97" s="234"/>
      <c r="U97" s="234"/>
      <c r="V97" s="234"/>
      <c r="W97" s="234"/>
      <c r="X97" s="234"/>
      <c r="Y97" s="234"/>
      <c r="Z97" s="234"/>
      <c r="AA97" s="234"/>
      <c r="AB97" s="234"/>
      <c r="AC97" s="234"/>
      <c r="AD97" s="234"/>
      <c r="AE97" s="234"/>
      <c r="AF97" s="234"/>
      <c r="AG97" s="234"/>
      <c r="AH97" s="234"/>
      <c r="AI97" s="563"/>
      <c r="AJ97" s="563"/>
      <c r="AK97" s="583"/>
      <c r="AL97" s="332"/>
      <c r="AM97" s="332"/>
    </row>
    <row r="98" spans="1:39" x14ac:dyDescent="0.2">
      <c r="A98" s="559"/>
      <c r="B98" s="559"/>
      <c r="C98" s="648" t="s">
        <v>508</v>
      </c>
      <c r="D98" s="648"/>
      <c r="E98" s="319"/>
      <c r="F98" s="563"/>
      <c r="G98" s="234"/>
      <c r="H98" s="234"/>
      <c r="I98" s="234"/>
      <c r="J98" s="234"/>
      <c r="K98" s="234"/>
      <c r="L98" s="234"/>
      <c r="M98" s="234"/>
      <c r="N98" s="234"/>
      <c r="O98" s="234"/>
      <c r="P98" s="234"/>
      <c r="Q98" s="234"/>
      <c r="R98" s="234"/>
      <c r="S98" s="234"/>
      <c r="T98" s="234"/>
      <c r="U98" s="234"/>
      <c r="V98" s="234"/>
      <c r="W98" s="234"/>
      <c r="X98" s="234"/>
      <c r="Y98" s="234"/>
      <c r="Z98" s="234"/>
      <c r="AA98" s="234"/>
      <c r="AB98" s="234"/>
      <c r="AC98" s="234"/>
      <c r="AD98" s="234"/>
      <c r="AE98" s="234"/>
      <c r="AF98" s="234"/>
      <c r="AG98" s="234"/>
      <c r="AH98" s="234"/>
      <c r="AI98" s="563"/>
      <c r="AJ98" s="563"/>
      <c r="AK98" s="583"/>
      <c r="AL98" s="332"/>
      <c r="AM98" s="332"/>
    </row>
    <row r="99" spans="1:39" x14ac:dyDescent="0.2">
      <c r="A99" s="559"/>
      <c r="B99" s="559"/>
      <c r="C99" s="649" t="s">
        <v>509</v>
      </c>
      <c r="D99" s="220"/>
      <c r="E99" s="220"/>
      <c r="F99" s="650"/>
      <c r="G99" s="220"/>
      <c r="H99" s="220"/>
      <c r="I99" s="220"/>
      <c r="J99" s="220"/>
      <c r="K99" s="220"/>
      <c r="L99" s="220"/>
      <c r="M99" s="220"/>
      <c r="N99" s="220"/>
      <c r="O99" s="220"/>
      <c r="P99" s="220"/>
      <c r="Q99" s="220"/>
      <c r="R99" s="220"/>
      <c r="S99" s="220"/>
      <c r="T99" s="220"/>
      <c r="U99" s="220"/>
      <c r="V99" s="220"/>
      <c r="W99" s="220"/>
      <c r="X99" s="220"/>
      <c r="Y99" s="234"/>
      <c r="Z99" s="234"/>
      <c r="AA99" s="234"/>
      <c r="AB99" s="234"/>
      <c r="AC99" s="234"/>
      <c r="AD99" s="234"/>
      <c r="AE99" s="234"/>
      <c r="AF99" s="234"/>
      <c r="AG99" s="234"/>
      <c r="AH99" s="234"/>
      <c r="AI99" s="563"/>
      <c r="AJ99" s="563"/>
      <c r="AK99" s="583"/>
      <c r="AL99" s="332"/>
      <c r="AM99" s="332"/>
    </row>
    <row r="100" spans="1:39" x14ac:dyDescent="0.2">
      <c r="A100" s="559"/>
      <c r="B100" s="559"/>
      <c r="C100" s="651"/>
      <c r="G100" s="234"/>
      <c r="H100" s="234"/>
      <c r="I100" s="234"/>
      <c r="J100" s="234"/>
      <c r="K100" s="234"/>
      <c r="L100" s="234"/>
      <c r="M100" s="234"/>
      <c r="N100" s="234"/>
      <c r="O100" s="234"/>
      <c r="P100" s="234"/>
      <c r="Q100" s="234"/>
      <c r="R100" s="234"/>
      <c r="S100" s="234"/>
      <c r="T100" s="234"/>
      <c r="U100" s="234"/>
      <c r="V100" s="234"/>
      <c r="W100" s="234"/>
      <c r="X100" s="234"/>
      <c r="Y100" s="234"/>
      <c r="Z100" s="234"/>
      <c r="AA100" s="234"/>
      <c r="AB100" s="234"/>
      <c r="AC100" s="234"/>
      <c r="AD100" s="234"/>
      <c r="AE100" s="234"/>
      <c r="AF100" s="234"/>
      <c r="AG100" s="234"/>
      <c r="AH100" s="234"/>
      <c r="AI100" s="563"/>
      <c r="AJ100" s="563"/>
      <c r="AK100" s="652"/>
      <c r="AM100" s="332"/>
    </row>
    <row r="101" spans="1:39" s="559" customFormat="1" ht="13.5" x14ac:dyDescent="0.2">
      <c r="C101" s="653"/>
      <c r="F101" s="563"/>
      <c r="G101" s="234"/>
      <c r="H101" s="234"/>
      <c r="I101" s="234"/>
      <c r="J101" s="234"/>
      <c r="K101" s="234"/>
      <c r="L101" s="234"/>
      <c r="M101" s="234"/>
      <c r="N101" s="234"/>
      <c r="O101" s="234"/>
      <c r="P101" s="234"/>
      <c r="Q101" s="234"/>
      <c r="R101" s="234"/>
      <c r="S101" s="234"/>
      <c r="T101" s="234"/>
      <c r="U101" s="234"/>
      <c r="V101" s="234"/>
      <c r="W101" s="234"/>
      <c r="X101" s="234"/>
      <c r="Y101" s="234"/>
      <c r="Z101" s="234"/>
      <c r="AA101" s="234"/>
      <c r="AB101" s="234"/>
      <c r="AC101" s="234"/>
      <c r="AD101" s="234"/>
      <c r="AE101" s="234"/>
      <c r="AF101" s="234"/>
      <c r="AG101" s="234"/>
      <c r="AH101" s="234"/>
      <c r="AI101" s="563"/>
      <c r="AJ101" s="563"/>
      <c r="AK101" s="563"/>
      <c r="AM101" s="333"/>
    </row>
    <row r="102" spans="1:39" s="559" customFormat="1" x14ac:dyDescent="0.2">
      <c r="F102" s="563"/>
      <c r="G102" s="234"/>
      <c r="H102" s="234"/>
      <c r="I102" s="234"/>
      <c r="J102" s="234"/>
      <c r="K102" s="234"/>
      <c r="L102" s="234"/>
      <c r="M102" s="234"/>
      <c r="N102" s="234"/>
      <c r="O102" s="234"/>
      <c r="P102" s="234"/>
      <c r="Q102" s="234"/>
      <c r="R102" s="234"/>
      <c r="S102" s="234"/>
      <c r="T102" s="234"/>
      <c r="U102" s="234"/>
      <c r="V102" s="234"/>
      <c r="W102" s="234"/>
      <c r="X102" s="234"/>
      <c r="Y102" s="234"/>
      <c r="Z102" s="234"/>
      <c r="AA102" s="234"/>
      <c r="AB102" s="234"/>
      <c r="AC102" s="234"/>
      <c r="AD102" s="234"/>
      <c r="AE102" s="234"/>
      <c r="AF102" s="234"/>
      <c r="AG102" s="234"/>
      <c r="AH102" s="234"/>
      <c r="AI102" s="563"/>
      <c r="AJ102" s="563"/>
      <c r="AK102" s="563"/>
      <c r="AM102" s="333"/>
    </row>
    <row r="103" spans="1:39" s="559" customFormat="1" x14ac:dyDescent="0.2">
      <c r="F103" s="563"/>
      <c r="G103" s="234"/>
      <c r="H103" s="234"/>
      <c r="I103" s="234"/>
      <c r="J103" s="234"/>
      <c r="K103" s="234"/>
      <c r="L103" s="234"/>
      <c r="M103" s="234"/>
      <c r="N103" s="234"/>
      <c r="O103" s="234"/>
      <c r="P103" s="234"/>
      <c r="Q103" s="234"/>
      <c r="R103" s="234"/>
      <c r="S103" s="234"/>
      <c r="T103" s="234"/>
      <c r="U103" s="234"/>
      <c r="V103" s="234"/>
      <c r="W103" s="234"/>
      <c r="X103" s="234"/>
      <c r="Y103" s="234"/>
      <c r="Z103" s="234"/>
      <c r="AA103" s="234"/>
      <c r="AB103" s="234"/>
      <c r="AC103" s="234"/>
      <c r="AD103" s="234"/>
      <c r="AE103" s="234"/>
      <c r="AF103" s="234"/>
      <c r="AG103" s="234"/>
      <c r="AH103" s="234"/>
      <c r="AI103" s="563"/>
      <c r="AJ103" s="563"/>
      <c r="AK103" s="563"/>
      <c r="AM103" s="333"/>
    </row>
    <row r="104" spans="1:39" s="575" customFormat="1" x14ac:dyDescent="0.2">
      <c r="F104" s="151"/>
      <c r="G104" s="695"/>
      <c r="H104" s="695"/>
      <c r="I104" s="695"/>
      <c r="J104" s="695"/>
      <c r="K104" s="695"/>
      <c r="L104" s="695"/>
      <c r="M104" s="695"/>
      <c r="N104" s="695"/>
      <c r="O104" s="695"/>
      <c r="P104" s="695"/>
      <c r="Q104" s="695"/>
      <c r="R104" s="695"/>
      <c r="S104" s="695"/>
      <c r="T104" s="695"/>
      <c r="U104" s="806"/>
      <c r="V104" s="695"/>
      <c r="W104" s="695"/>
      <c r="X104" s="695"/>
      <c r="Y104" s="695"/>
      <c r="Z104" s="695"/>
      <c r="AA104" s="695"/>
      <c r="AB104" s="695"/>
      <c r="AC104" s="695"/>
      <c r="AD104" s="695"/>
      <c r="AE104" s="695"/>
      <c r="AF104" s="695"/>
      <c r="AG104" s="695"/>
      <c r="AH104" s="695"/>
      <c r="AI104" s="151"/>
      <c r="AJ104" s="151"/>
      <c r="AK104" s="151"/>
      <c r="AL104" s="334"/>
      <c r="AM104" s="334"/>
    </row>
    <row r="105" spans="1:39" s="559" customFormat="1" x14ac:dyDescent="0.2">
      <c r="F105" s="563"/>
      <c r="G105" s="234"/>
      <c r="H105" s="234"/>
      <c r="I105" s="234"/>
      <c r="J105" s="234"/>
      <c r="K105" s="234"/>
      <c r="L105" s="234"/>
      <c r="M105" s="234"/>
      <c r="N105" s="234"/>
      <c r="O105" s="234"/>
      <c r="P105" s="234"/>
      <c r="Q105" s="234"/>
      <c r="R105" s="234"/>
      <c r="S105" s="234"/>
      <c r="T105" s="234"/>
      <c r="U105" s="234"/>
      <c r="V105" s="234"/>
      <c r="W105" s="234"/>
      <c r="X105" s="234"/>
      <c r="Y105" s="234"/>
      <c r="Z105" s="234"/>
      <c r="AA105" s="234"/>
      <c r="AB105" s="234"/>
      <c r="AC105" s="234"/>
      <c r="AD105" s="234"/>
      <c r="AE105" s="234"/>
      <c r="AF105" s="234"/>
      <c r="AG105" s="234"/>
      <c r="AH105" s="234"/>
      <c r="AI105" s="563"/>
      <c r="AJ105" s="563"/>
      <c r="AK105" s="563"/>
      <c r="AM105" s="333"/>
    </row>
    <row r="106" spans="1:39" s="559" customFormat="1" x14ac:dyDescent="0.2">
      <c r="F106" s="563"/>
      <c r="G106" s="234"/>
      <c r="H106" s="234"/>
      <c r="I106" s="234"/>
      <c r="J106" s="234"/>
      <c r="K106" s="234"/>
      <c r="L106" s="234"/>
      <c r="M106" s="234"/>
      <c r="N106" s="234"/>
      <c r="O106" s="234"/>
      <c r="P106" s="234"/>
      <c r="Q106" s="234"/>
      <c r="R106" s="234"/>
      <c r="S106" s="234"/>
      <c r="T106" s="234"/>
      <c r="U106" s="234"/>
      <c r="V106" s="234"/>
      <c r="W106" s="234"/>
      <c r="X106" s="234"/>
      <c r="Y106" s="234"/>
      <c r="Z106" s="234"/>
      <c r="AA106" s="234"/>
      <c r="AB106" s="234"/>
      <c r="AC106" s="234"/>
      <c r="AD106" s="234"/>
      <c r="AE106" s="234"/>
      <c r="AF106" s="234"/>
      <c r="AG106" s="234"/>
      <c r="AH106" s="234"/>
      <c r="AI106" s="563"/>
      <c r="AJ106" s="563"/>
      <c r="AK106" s="563"/>
      <c r="AM106" s="333"/>
    </row>
    <row r="107" spans="1:39" s="575" customFormat="1" x14ac:dyDescent="0.2">
      <c r="F107" s="151"/>
      <c r="G107" s="695"/>
      <c r="H107" s="695"/>
      <c r="I107" s="695"/>
      <c r="J107" s="695"/>
      <c r="K107" s="695"/>
      <c r="L107" s="695"/>
      <c r="M107" s="695"/>
      <c r="N107" s="695"/>
      <c r="O107" s="695"/>
      <c r="P107" s="695"/>
      <c r="Q107" s="695"/>
      <c r="R107" s="695"/>
      <c r="S107" s="695"/>
      <c r="T107" s="695"/>
      <c r="U107" s="695"/>
      <c r="V107" s="695"/>
      <c r="W107" s="695"/>
      <c r="X107" s="695"/>
      <c r="Y107" s="695"/>
      <c r="Z107" s="695"/>
      <c r="AA107" s="695"/>
      <c r="AB107" s="695"/>
      <c r="AC107" s="695"/>
      <c r="AD107" s="695"/>
      <c r="AE107" s="695"/>
      <c r="AF107" s="695"/>
      <c r="AG107" s="695"/>
      <c r="AH107" s="695"/>
      <c r="AI107" s="151"/>
      <c r="AJ107" s="151"/>
      <c r="AK107" s="151"/>
      <c r="AM107" s="334"/>
    </row>
    <row r="108" spans="1:39" s="559" customFormat="1" x14ac:dyDescent="0.2">
      <c r="F108" s="563"/>
      <c r="G108" s="234"/>
      <c r="H108" s="234"/>
      <c r="I108" s="234"/>
      <c r="J108" s="234"/>
      <c r="K108" s="234"/>
      <c r="L108" s="234"/>
      <c r="M108" s="234"/>
      <c r="N108" s="234"/>
      <c r="O108" s="234"/>
      <c r="P108" s="234"/>
      <c r="Q108" s="234"/>
      <c r="R108" s="234"/>
      <c r="S108" s="234"/>
      <c r="T108" s="234"/>
      <c r="U108" s="234"/>
      <c r="V108" s="234"/>
      <c r="W108" s="234"/>
      <c r="X108" s="234"/>
      <c r="Y108" s="234"/>
      <c r="Z108" s="234"/>
      <c r="AA108" s="234"/>
      <c r="AB108" s="234"/>
      <c r="AC108" s="234"/>
      <c r="AD108" s="234"/>
      <c r="AE108" s="234"/>
      <c r="AF108" s="234"/>
      <c r="AG108" s="234"/>
      <c r="AH108" s="234"/>
      <c r="AI108" s="563"/>
      <c r="AJ108" s="563"/>
      <c r="AK108" s="563"/>
      <c r="AM108" s="333"/>
    </row>
    <row r="109" spans="1:39" s="559" customFormat="1" x14ac:dyDescent="0.2">
      <c r="F109" s="563"/>
      <c r="G109" s="655"/>
      <c r="H109" s="234"/>
      <c r="I109" s="234"/>
      <c r="J109" s="234"/>
      <c r="K109" s="234"/>
      <c r="L109" s="656"/>
      <c r="M109" s="234"/>
      <c r="N109" s="234"/>
      <c r="O109" s="234"/>
      <c r="P109" s="657"/>
      <c r="Q109" s="234"/>
      <c r="R109" s="234"/>
      <c r="S109" s="234"/>
      <c r="T109" s="234"/>
      <c r="U109" s="234"/>
      <c r="V109" s="234"/>
      <c r="W109" s="234"/>
      <c r="X109" s="234"/>
      <c r="Y109" s="234"/>
      <c r="Z109" s="234"/>
      <c r="AA109" s="234"/>
      <c r="AB109" s="234"/>
      <c r="AC109" s="234"/>
      <c r="AD109" s="234"/>
      <c r="AE109" s="234"/>
      <c r="AF109" s="234"/>
      <c r="AG109" s="234"/>
      <c r="AH109" s="234"/>
      <c r="AI109" s="563"/>
      <c r="AJ109" s="563"/>
      <c r="AK109" s="563"/>
      <c r="AM109" s="333"/>
    </row>
    <row r="110" spans="1:39" s="559" customFormat="1" x14ac:dyDescent="0.2">
      <c r="F110" s="563"/>
      <c r="G110" s="657"/>
      <c r="H110" s="234"/>
      <c r="I110" s="234"/>
      <c r="J110" s="234"/>
      <c r="K110" s="234"/>
      <c r="L110" s="234"/>
      <c r="M110" s="234"/>
      <c r="N110" s="234"/>
      <c r="O110" s="234"/>
      <c r="P110" s="234"/>
      <c r="Q110" s="234"/>
      <c r="R110" s="657"/>
      <c r="S110" s="234"/>
      <c r="T110" s="234"/>
      <c r="U110" s="234"/>
      <c r="V110" s="234"/>
      <c r="W110" s="234"/>
      <c r="X110" s="234"/>
      <c r="Y110" s="234"/>
      <c r="Z110" s="234"/>
      <c r="AA110" s="234"/>
      <c r="AB110" s="234"/>
      <c r="AC110" s="234"/>
      <c r="AD110" s="234"/>
      <c r="AE110" s="234"/>
      <c r="AF110" s="234"/>
      <c r="AG110" s="234"/>
      <c r="AH110" s="234"/>
      <c r="AI110" s="563"/>
      <c r="AJ110" s="563"/>
      <c r="AK110" s="563"/>
      <c r="AM110" s="333"/>
    </row>
    <row r="111" spans="1:39" s="559" customFormat="1" x14ac:dyDescent="0.2">
      <c r="F111" s="563"/>
      <c r="G111" s="657"/>
      <c r="H111" s="234"/>
      <c r="I111" s="234"/>
      <c r="J111" s="234"/>
      <c r="K111" s="234"/>
      <c r="L111" s="234"/>
      <c r="M111" s="234"/>
      <c r="N111" s="234"/>
      <c r="O111" s="657"/>
      <c r="P111" s="234"/>
      <c r="Q111" s="234"/>
      <c r="R111" s="234"/>
      <c r="S111" s="234"/>
      <c r="T111" s="234"/>
      <c r="U111" s="234"/>
      <c r="V111" s="234"/>
      <c r="W111" s="234"/>
      <c r="X111" s="234"/>
      <c r="Y111" s="234"/>
      <c r="Z111" s="234"/>
      <c r="AA111" s="234"/>
      <c r="AB111" s="234"/>
      <c r="AC111" s="234"/>
      <c r="AD111" s="234"/>
      <c r="AE111" s="234"/>
      <c r="AF111" s="234"/>
      <c r="AG111" s="234"/>
      <c r="AH111" s="234"/>
      <c r="AI111" s="563"/>
      <c r="AJ111" s="563"/>
      <c r="AK111" s="563"/>
      <c r="AM111" s="333"/>
    </row>
    <row r="112" spans="1:39" x14ac:dyDescent="0.2">
      <c r="A112" s="559"/>
      <c r="B112" s="559"/>
      <c r="G112" s="234"/>
      <c r="H112" s="234"/>
      <c r="I112" s="234"/>
      <c r="J112" s="234"/>
      <c r="K112" s="234"/>
      <c r="L112" s="234"/>
      <c r="M112" s="234"/>
      <c r="N112" s="234"/>
      <c r="O112" s="234"/>
      <c r="P112" s="234"/>
      <c r="Q112" s="234"/>
      <c r="R112" s="234"/>
      <c r="S112" s="234"/>
      <c r="T112" s="234"/>
      <c r="U112" s="234"/>
      <c r="V112" s="234"/>
      <c r="W112" s="234"/>
      <c r="X112" s="234"/>
      <c r="Y112" s="234"/>
      <c r="Z112" s="234"/>
      <c r="AA112" s="234"/>
      <c r="AB112" s="234"/>
      <c r="AC112" s="234"/>
      <c r="AD112" s="234"/>
      <c r="AE112" s="234"/>
      <c r="AF112" s="234"/>
      <c r="AG112" s="234"/>
      <c r="AH112" s="234"/>
      <c r="AI112" s="563"/>
      <c r="AJ112" s="563"/>
      <c r="AK112" s="652"/>
      <c r="AM112" s="332"/>
    </row>
    <row r="113" spans="1:39" x14ac:dyDescent="0.2">
      <c r="A113" s="559"/>
      <c r="B113" s="559"/>
      <c r="G113" s="234"/>
      <c r="H113" s="234"/>
      <c r="I113" s="234"/>
      <c r="J113" s="234"/>
      <c r="K113" s="234"/>
      <c r="L113" s="234"/>
      <c r="M113" s="234"/>
      <c r="N113" s="234"/>
      <c r="O113" s="234"/>
      <c r="P113" s="234"/>
      <c r="Q113" s="234"/>
      <c r="R113" s="234"/>
      <c r="S113" s="234"/>
      <c r="T113" s="234"/>
      <c r="U113" s="234"/>
      <c r="V113" s="234"/>
      <c r="W113" s="234"/>
      <c r="X113" s="234"/>
      <c r="Y113" s="234"/>
      <c r="Z113" s="234"/>
      <c r="AA113" s="234"/>
      <c r="AB113" s="234"/>
      <c r="AC113" s="234"/>
      <c r="AD113" s="234"/>
      <c r="AE113" s="234"/>
      <c r="AF113" s="234"/>
      <c r="AG113" s="234"/>
      <c r="AH113" s="234"/>
      <c r="AI113" s="563"/>
      <c r="AJ113" s="563"/>
      <c r="AK113" s="652"/>
      <c r="AM113" s="332"/>
    </row>
    <row r="114" spans="1:39" x14ac:dyDescent="0.2">
      <c r="A114" s="559"/>
      <c r="B114" s="559"/>
      <c r="G114" s="234"/>
      <c r="H114" s="234"/>
      <c r="I114" s="234"/>
      <c r="J114" s="234"/>
      <c r="K114" s="234"/>
      <c r="L114" s="234"/>
      <c r="M114" s="234"/>
      <c r="N114" s="234"/>
      <c r="O114" s="234"/>
      <c r="P114" s="234"/>
      <c r="Q114" s="234"/>
      <c r="R114" s="234"/>
      <c r="S114" s="234"/>
      <c r="T114" s="234"/>
      <c r="U114" s="234"/>
      <c r="V114" s="234"/>
      <c r="W114" s="234"/>
      <c r="X114" s="234"/>
      <c r="Y114" s="234"/>
      <c r="Z114" s="234"/>
      <c r="AA114" s="234"/>
      <c r="AB114" s="234"/>
      <c r="AC114" s="234"/>
      <c r="AD114" s="234"/>
      <c r="AE114" s="234"/>
      <c r="AF114" s="234"/>
      <c r="AG114" s="234"/>
      <c r="AH114" s="234"/>
      <c r="AI114" s="563"/>
      <c r="AJ114" s="563"/>
      <c r="AK114" s="652"/>
      <c r="AM114" s="332"/>
    </row>
    <row r="115" spans="1:39" x14ac:dyDescent="0.2">
      <c r="A115" s="559"/>
      <c r="B115" s="559"/>
      <c r="G115" s="234"/>
      <c r="H115" s="234"/>
      <c r="I115" s="234"/>
      <c r="J115" s="234"/>
      <c r="K115" s="234"/>
      <c r="L115" s="234"/>
      <c r="M115" s="234"/>
      <c r="N115" s="234"/>
      <c r="O115" s="234"/>
      <c r="P115" s="234"/>
      <c r="Q115" s="234"/>
      <c r="R115" s="234"/>
      <c r="S115" s="234"/>
      <c r="T115" s="234"/>
      <c r="U115" s="234"/>
      <c r="V115" s="234"/>
      <c r="W115" s="234"/>
      <c r="X115" s="234"/>
      <c r="Y115" s="234"/>
      <c r="Z115" s="234"/>
      <c r="AA115" s="234"/>
      <c r="AB115" s="234"/>
      <c r="AC115" s="234"/>
      <c r="AD115" s="234"/>
      <c r="AE115" s="234"/>
      <c r="AF115" s="234"/>
      <c r="AG115" s="234"/>
      <c r="AH115" s="234"/>
      <c r="AI115" s="563"/>
      <c r="AJ115" s="563"/>
      <c r="AK115" s="652"/>
      <c r="AM115" s="332"/>
    </row>
    <row r="116" spans="1:39" x14ac:dyDescent="0.2">
      <c r="A116" s="559"/>
      <c r="B116" s="559"/>
      <c r="G116" s="234"/>
      <c r="H116" s="234"/>
      <c r="I116" s="234"/>
      <c r="J116" s="234"/>
      <c r="K116" s="234"/>
      <c r="L116" s="234"/>
      <c r="M116" s="234"/>
      <c r="N116" s="234"/>
      <c r="O116" s="234"/>
      <c r="P116" s="234"/>
      <c r="Q116" s="234"/>
      <c r="R116" s="234"/>
      <c r="S116" s="234"/>
      <c r="T116" s="234"/>
      <c r="U116" s="234"/>
      <c r="V116" s="234"/>
      <c r="W116" s="234"/>
      <c r="X116" s="234"/>
      <c r="Y116" s="234"/>
      <c r="Z116" s="234"/>
      <c r="AA116" s="234"/>
      <c r="AB116" s="234"/>
      <c r="AC116" s="234"/>
      <c r="AD116" s="234"/>
      <c r="AE116" s="234"/>
      <c r="AF116" s="234"/>
      <c r="AG116" s="234"/>
      <c r="AH116" s="234"/>
      <c r="AI116" s="563"/>
      <c r="AJ116" s="563"/>
      <c r="AK116" s="652"/>
      <c r="AM116" s="332"/>
    </row>
    <row r="117" spans="1:39" x14ac:dyDescent="0.2">
      <c r="A117" s="559"/>
      <c r="B117" s="559"/>
      <c r="G117" s="234"/>
      <c r="H117" s="234"/>
      <c r="I117" s="234"/>
      <c r="J117" s="234"/>
      <c r="K117" s="234"/>
      <c r="L117" s="234"/>
      <c r="M117" s="234"/>
      <c r="N117" s="234"/>
      <c r="O117" s="234"/>
      <c r="P117" s="234"/>
      <c r="Q117" s="234"/>
      <c r="R117" s="234"/>
      <c r="S117" s="234"/>
      <c r="T117" s="234"/>
      <c r="U117" s="234"/>
      <c r="V117" s="234"/>
      <c r="W117" s="234"/>
      <c r="X117" s="234"/>
      <c r="Y117" s="234"/>
      <c r="Z117" s="234"/>
      <c r="AA117" s="234"/>
      <c r="AB117" s="234"/>
      <c r="AC117" s="234"/>
      <c r="AD117" s="234"/>
      <c r="AE117" s="234"/>
      <c r="AF117" s="234"/>
      <c r="AG117" s="234"/>
      <c r="AH117" s="234"/>
      <c r="AI117" s="563"/>
      <c r="AJ117" s="563"/>
      <c r="AK117" s="652"/>
      <c r="AM117" s="332"/>
    </row>
    <row r="118" spans="1:39" x14ac:dyDescent="0.2">
      <c r="A118" s="559"/>
      <c r="B118" s="559"/>
      <c r="G118" s="234"/>
      <c r="H118" s="234"/>
      <c r="I118" s="234"/>
      <c r="J118" s="234"/>
      <c r="K118" s="234"/>
      <c r="L118" s="234"/>
      <c r="M118" s="234"/>
      <c r="N118" s="234"/>
      <c r="O118" s="234"/>
      <c r="P118" s="234"/>
      <c r="Q118" s="234"/>
      <c r="R118" s="234"/>
      <c r="S118" s="234"/>
      <c r="T118" s="234"/>
      <c r="U118" s="234"/>
      <c r="V118" s="234"/>
      <c r="W118" s="234"/>
      <c r="X118" s="234"/>
      <c r="Y118" s="234"/>
      <c r="Z118" s="234"/>
      <c r="AA118" s="234"/>
      <c r="AB118" s="234"/>
      <c r="AC118" s="234"/>
      <c r="AD118" s="234"/>
      <c r="AE118" s="234"/>
      <c r="AF118" s="234"/>
      <c r="AG118" s="234"/>
      <c r="AH118" s="234"/>
      <c r="AI118" s="563"/>
      <c r="AJ118" s="563"/>
      <c r="AK118" s="652"/>
      <c r="AM118" s="332"/>
    </row>
    <row r="119" spans="1:39" x14ac:dyDescent="0.2">
      <c r="A119" s="559"/>
      <c r="B119" s="559"/>
      <c r="G119" s="234"/>
      <c r="H119" s="234"/>
      <c r="I119" s="234"/>
      <c r="J119" s="234"/>
      <c r="K119" s="234"/>
      <c r="L119" s="234"/>
      <c r="M119" s="234"/>
      <c r="N119" s="234"/>
      <c r="O119" s="234"/>
      <c r="P119" s="234"/>
      <c r="Q119" s="234"/>
      <c r="R119" s="234"/>
      <c r="S119" s="234"/>
      <c r="T119" s="234"/>
      <c r="U119" s="234"/>
      <c r="V119" s="234"/>
      <c r="W119" s="234"/>
      <c r="X119" s="234"/>
      <c r="Y119" s="234"/>
      <c r="Z119" s="234"/>
      <c r="AA119" s="234"/>
      <c r="AB119" s="234"/>
      <c r="AC119" s="234"/>
      <c r="AD119" s="234"/>
      <c r="AE119" s="234"/>
      <c r="AF119" s="234"/>
      <c r="AG119" s="234"/>
      <c r="AH119" s="234"/>
      <c r="AI119" s="563"/>
      <c r="AJ119" s="563"/>
      <c r="AK119" s="652"/>
      <c r="AM119" s="332"/>
    </row>
    <row r="120" spans="1:39" x14ac:dyDescent="0.2">
      <c r="A120" s="559"/>
      <c r="B120" s="559"/>
      <c r="G120" s="234"/>
      <c r="H120" s="234"/>
      <c r="I120" s="234"/>
      <c r="J120" s="234"/>
      <c r="K120" s="234"/>
      <c r="L120" s="234"/>
      <c r="M120" s="234"/>
      <c r="N120" s="234"/>
      <c r="O120" s="234"/>
      <c r="P120" s="234"/>
      <c r="Q120" s="234"/>
      <c r="R120" s="234"/>
      <c r="S120" s="234"/>
      <c r="T120" s="234"/>
      <c r="U120" s="234"/>
      <c r="V120" s="234"/>
      <c r="W120" s="234"/>
      <c r="X120" s="234"/>
      <c r="Y120" s="234"/>
      <c r="Z120" s="234"/>
      <c r="AA120" s="234"/>
      <c r="AB120" s="234"/>
      <c r="AC120" s="234"/>
      <c r="AD120" s="234"/>
      <c r="AE120" s="234"/>
      <c r="AF120" s="234"/>
      <c r="AG120" s="234"/>
      <c r="AH120" s="234"/>
      <c r="AI120" s="563"/>
      <c r="AJ120" s="563"/>
      <c r="AK120" s="652"/>
      <c r="AM120" s="332"/>
    </row>
    <row r="121" spans="1:39" x14ac:dyDescent="0.2">
      <c r="A121" s="559"/>
      <c r="B121" s="559"/>
      <c r="G121" s="234"/>
      <c r="H121" s="234"/>
      <c r="I121" s="234"/>
      <c r="J121" s="234"/>
      <c r="K121" s="234"/>
      <c r="L121" s="234"/>
      <c r="M121" s="234"/>
      <c r="N121" s="234"/>
      <c r="O121" s="234"/>
      <c r="P121" s="234"/>
      <c r="Q121" s="234"/>
      <c r="R121" s="234"/>
      <c r="S121" s="234"/>
      <c r="T121" s="234"/>
      <c r="U121" s="234"/>
      <c r="V121" s="234"/>
      <c r="W121" s="234"/>
      <c r="X121" s="234"/>
      <c r="Y121" s="234"/>
      <c r="Z121" s="234"/>
      <c r="AA121" s="234"/>
      <c r="AB121" s="234"/>
      <c r="AC121" s="234"/>
      <c r="AD121" s="234"/>
      <c r="AE121" s="234"/>
      <c r="AF121" s="234"/>
      <c r="AG121" s="234"/>
      <c r="AH121" s="234"/>
      <c r="AI121" s="563"/>
      <c r="AJ121" s="563"/>
      <c r="AK121" s="652"/>
      <c r="AM121" s="332"/>
    </row>
    <row r="122" spans="1:39" x14ac:dyDescent="0.2">
      <c r="A122" s="559"/>
      <c r="B122" s="559"/>
      <c r="G122" s="234"/>
      <c r="H122" s="234"/>
      <c r="I122" s="234"/>
      <c r="J122" s="234"/>
      <c r="K122" s="234"/>
      <c r="L122" s="234"/>
      <c r="M122" s="234"/>
      <c r="N122" s="234"/>
      <c r="O122" s="234"/>
      <c r="P122" s="234"/>
      <c r="Q122" s="234"/>
      <c r="R122" s="234"/>
      <c r="S122" s="234"/>
      <c r="T122" s="234"/>
      <c r="U122" s="234"/>
      <c r="V122" s="234"/>
      <c r="W122" s="234"/>
      <c r="X122" s="234"/>
      <c r="Y122" s="234"/>
      <c r="Z122" s="234"/>
      <c r="AA122" s="234"/>
      <c r="AB122" s="234"/>
      <c r="AC122" s="234"/>
      <c r="AD122" s="234"/>
      <c r="AE122" s="234"/>
      <c r="AF122" s="234"/>
      <c r="AG122" s="234"/>
      <c r="AH122" s="234"/>
      <c r="AI122" s="563"/>
      <c r="AJ122" s="563"/>
      <c r="AK122" s="652"/>
      <c r="AM122" s="332"/>
    </row>
    <row r="123" spans="1:39" x14ac:dyDescent="0.2">
      <c r="A123" s="559"/>
      <c r="B123" s="559"/>
      <c r="G123" s="234"/>
      <c r="H123" s="234"/>
      <c r="I123" s="234"/>
      <c r="J123" s="234"/>
      <c r="K123" s="234"/>
      <c r="L123" s="234"/>
      <c r="M123" s="234"/>
      <c r="N123" s="234"/>
      <c r="O123" s="234"/>
      <c r="P123" s="234"/>
      <c r="Q123" s="234"/>
      <c r="R123" s="234"/>
      <c r="S123" s="234"/>
      <c r="T123" s="234"/>
      <c r="U123" s="234"/>
      <c r="V123" s="234"/>
      <c r="W123" s="234"/>
      <c r="X123" s="234"/>
      <c r="Y123" s="234"/>
      <c r="Z123" s="234"/>
      <c r="AA123" s="234"/>
      <c r="AB123" s="234"/>
      <c r="AC123" s="234"/>
      <c r="AD123" s="234"/>
      <c r="AE123" s="234"/>
      <c r="AF123" s="234"/>
      <c r="AG123" s="234"/>
      <c r="AH123" s="234"/>
      <c r="AI123" s="563"/>
      <c r="AJ123" s="563"/>
      <c r="AK123" s="652"/>
      <c r="AM123" s="332"/>
    </row>
    <row r="124" spans="1:39" x14ac:dyDescent="0.2">
      <c r="A124" s="559"/>
      <c r="B124" s="559"/>
      <c r="G124" s="234"/>
      <c r="H124" s="234"/>
      <c r="I124" s="234"/>
      <c r="J124" s="234"/>
      <c r="K124" s="234"/>
      <c r="L124" s="234"/>
      <c r="M124" s="234"/>
      <c r="N124" s="234"/>
      <c r="O124" s="234"/>
      <c r="P124" s="234"/>
      <c r="Q124" s="234"/>
      <c r="R124" s="234"/>
      <c r="S124" s="234"/>
      <c r="T124" s="234"/>
      <c r="U124" s="234"/>
      <c r="V124" s="234"/>
      <c r="W124" s="234"/>
      <c r="X124" s="234"/>
      <c r="Y124" s="234"/>
      <c r="Z124" s="234"/>
      <c r="AA124" s="234"/>
      <c r="AB124" s="234"/>
      <c r="AC124" s="234"/>
      <c r="AD124" s="234"/>
      <c r="AE124" s="234"/>
      <c r="AF124" s="234"/>
      <c r="AG124" s="234"/>
      <c r="AH124" s="234"/>
      <c r="AI124" s="563"/>
      <c r="AJ124" s="563"/>
      <c r="AK124" s="652"/>
      <c r="AM124" s="332"/>
    </row>
    <row r="125" spans="1:39" x14ac:dyDescent="0.2">
      <c r="A125" s="559"/>
      <c r="B125" s="319"/>
      <c r="G125" s="234"/>
      <c r="H125" s="234"/>
      <c r="I125" s="234"/>
      <c r="J125" s="234"/>
      <c r="K125" s="234"/>
      <c r="L125" s="234"/>
      <c r="M125" s="234"/>
      <c r="N125" s="234"/>
      <c r="O125" s="234"/>
      <c r="P125" s="234"/>
      <c r="Q125" s="234"/>
      <c r="R125" s="234"/>
      <c r="S125" s="234"/>
      <c r="T125" s="234"/>
      <c r="U125" s="234"/>
      <c r="V125" s="234"/>
      <c r="W125" s="234"/>
      <c r="X125" s="234"/>
      <c r="Y125" s="234"/>
      <c r="Z125" s="234"/>
      <c r="AA125" s="234"/>
      <c r="AB125" s="234"/>
      <c r="AC125" s="234"/>
      <c r="AD125" s="234"/>
      <c r="AE125" s="234"/>
      <c r="AF125" s="234"/>
      <c r="AG125" s="234"/>
      <c r="AH125" s="234"/>
      <c r="AI125" s="563"/>
      <c r="AJ125" s="563"/>
      <c r="AK125" s="652"/>
      <c r="AM125" s="332"/>
    </row>
    <row r="126" spans="1:39" x14ac:dyDescent="0.2">
      <c r="G126" s="234"/>
      <c r="H126" s="234"/>
      <c r="I126" s="234"/>
      <c r="J126" s="234"/>
      <c r="K126" s="234"/>
      <c r="L126" s="234"/>
      <c r="M126" s="234"/>
      <c r="N126" s="234"/>
      <c r="O126" s="234"/>
      <c r="P126" s="234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  <c r="AA126" s="234"/>
      <c r="AB126" s="234"/>
      <c r="AC126" s="234"/>
      <c r="AD126" s="234"/>
      <c r="AE126" s="234"/>
      <c r="AF126" s="234"/>
      <c r="AG126" s="234"/>
      <c r="AH126" s="234"/>
      <c r="AI126" s="652"/>
      <c r="AJ126" s="652"/>
      <c r="AK126" s="652"/>
      <c r="AM126" s="332"/>
    </row>
    <row r="127" spans="1:39" x14ac:dyDescent="0.2">
      <c r="G127" s="234"/>
      <c r="H127" s="234"/>
      <c r="I127" s="234"/>
      <c r="J127" s="234"/>
      <c r="K127" s="234"/>
      <c r="L127" s="234"/>
      <c r="M127" s="234"/>
      <c r="N127" s="234"/>
      <c r="O127" s="234"/>
      <c r="P127" s="234"/>
      <c r="Q127" s="234"/>
      <c r="R127" s="234"/>
      <c r="S127" s="234"/>
      <c r="T127" s="234"/>
      <c r="U127" s="234"/>
      <c r="V127" s="234"/>
      <c r="W127" s="234"/>
      <c r="X127" s="234"/>
      <c r="Y127" s="234"/>
      <c r="Z127" s="234"/>
      <c r="AA127" s="234"/>
      <c r="AB127" s="234"/>
      <c r="AC127" s="234"/>
      <c r="AD127" s="234"/>
      <c r="AE127" s="234"/>
      <c r="AF127" s="234"/>
      <c r="AG127" s="234"/>
      <c r="AH127" s="234"/>
      <c r="AI127" s="652"/>
      <c r="AJ127" s="652"/>
      <c r="AK127" s="652"/>
      <c r="AM127" s="332"/>
    </row>
    <row r="128" spans="1:39" x14ac:dyDescent="0.2">
      <c r="G128" s="234"/>
      <c r="H128" s="234"/>
      <c r="I128" s="234"/>
      <c r="J128" s="234"/>
      <c r="K128" s="234"/>
      <c r="L128" s="234"/>
      <c r="M128" s="234"/>
      <c r="N128" s="234"/>
      <c r="O128" s="234"/>
      <c r="P128" s="234"/>
      <c r="Q128" s="234"/>
      <c r="R128" s="234"/>
      <c r="S128" s="234"/>
      <c r="T128" s="234"/>
      <c r="U128" s="234"/>
      <c r="V128" s="234"/>
      <c r="W128" s="234"/>
      <c r="X128" s="234"/>
      <c r="Y128" s="234"/>
      <c r="Z128" s="234"/>
      <c r="AA128" s="234"/>
      <c r="AB128" s="234"/>
      <c r="AC128" s="234"/>
      <c r="AD128" s="234"/>
      <c r="AE128" s="234"/>
      <c r="AF128" s="234"/>
      <c r="AG128" s="234"/>
      <c r="AH128" s="234"/>
      <c r="AI128" s="652"/>
      <c r="AJ128" s="652"/>
      <c r="AK128" s="652"/>
      <c r="AM128" s="332"/>
    </row>
    <row r="129" spans="7:39" x14ac:dyDescent="0.2">
      <c r="G129" s="234"/>
      <c r="H129" s="234"/>
      <c r="I129" s="234"/>
      <c r="J129" s="234"/>
      <c r="K129" s="234"/>
      <c r="L129" s="234"/>
      <c r="M129" s="234"/>
      <c r="N129" s="234"/>
      <c r="O129" s="234"/>
      <c r="P129" s="234"/>
      <c r="Q129" s="234"/>
      <c r="R129" s="234"/>
      <c r="S129" s="234"/>
      <c r="T129" s="234"/>
      <c r="U129" s="234"/>
      <c r="V129" s="234"/>
      <c r="W129" s="234"/>
      <c r="X129" s="234"/>
      <c r="Y129" s="234"/>
      <c r="Z129" s="234"/>
      <c r="AA129" s="234"/>
      <c r="AB129" s="234"/>
      <c r="AC129" s="234"/>
      <c r="AD129" s="234"/>
      <c r="AE129" s="234"/>
      <c r="AF129" s="234"/>
      <c r="AG129" s="234"/>
      <c r="AH129" s="234"/>
      <c r="AI129" s="652"/>
      <c r="AJ129" s="652"/>
      <c r="AK129" s="652"/>
      <c r="AM129" s="332"/>
    </row>
    <row r="130" spans="7:39" x14ac:dyDescent="0.2">
      <c r="G130" s="234"/>
      <c r="H130" s="234"/>
      <c r="I130" s="234"/>
      <c r="J130" s="234"/>
      <c r="K130" s="234"/>
      <c r="L130" s="234"/>
      <c r="M130" s="234"/>
      <c r="N130" s="234"/>
      <c r="O130" s="234"/>
      <c r="P130" s="234"/>
      <c r="Q130" s="234"/>
      <c r="R130" s="234"/>
      <c r="S130" s="234"/>
      <c r="T130" s="234"/>
      <c r="U130" s="234"/>
      <c r="V130" s="234"/>
      <c r="W130" s="234"/>
      <c r="X130" s="234"/>
      <c r="Y130" s="234"/>
      <c r="Z130" s="234"/>
      <c r="AA130" s="234"/>
      <c r="AB130" s="234"/>
      <c r="AC130" s="234"/>
      <c r="AD130" s="234"/>
      <c r="AE130" s="234"/>
      <c r="AF130" s="234"/>
      <c r="AG130" s="234"/>
      <c r="AH130" s="234"/>
      <c r="AI130" s="652"/>
      <c r="AJ130" s="652"/>
      <c r="AK130" s="652"/>
      <c r="AM130" s="332"/>
    </row>
    <row r="131" spans="7:39" x14ac:dyDescent="0.2">
      <c r="G131" s="234"/>
      <c r="H131" s="234"/>
      <c r="I131" s="234"/>
      <c r="J131" s="234"/>
      <c r="K131" s="234"/>
      <c r="L131" s="234"/>
      <c r="M131" s="234"/>
      <c r="N131" s="234"/>
      <c r="O131" s="234"/>
      <c r="P131" s="234"/>
      <c r="Q131" s="234"/>
      <c r="R131" s="234"/>
      <c r="S131" s="234"/>
      <c r="T131" s="234"/>
      <c r="U131" s="234"/>
      <c r="V131" s="234"/>
      <c r="W131" s="234"/>
      <c r="X131" s="234"/>
      <c r="Y131" s="234"/>
      <c r="Z131" s="234"/>
      <c r="AA131" s="234"/>
      <c r="AB131" s="234"/>
      <c r="AC131" s="234"/>
      <c r="AD131" s="234"/>
      <c r="AE131" s="234"/>
      <c r="AF131" s="234"/>
      <c r="AG131" s="234"/>
      <c r="AH131" s="234"/>
      <c r="AI131" s="652"/>
      <c r="AJ131" s="652"/>
      <c r="AK131" s="652"/>
      <c r="AM131" s="332"/>
    </row>
    <row r="132" spans="7:39" x14ac:dyDescent="0.2">
      <c r="G132" s="234"/>
      <c r="H132" s="234"/>
      <c r="I132" s="234"/>
      <c r="J132" s="234"/>
      <c r="K132" s="234"/>
      <c r="L132" s="234"/>
      <c r="M132" s="234"/>
      <c r="N132" s="234"/>
      <c r="O132" s="234"/>
      <c r="P132" s="234"/>
      <c r="Q132" s="234"/>
      <c r="R132" s="234"/>
      <c r="S132" s="234"/>
      <c r="T132" s="234"/>
      <c r="U132" s="234"/>
      <c r="V132" s="234"/>
      <c r="W132" s="234"/>
      <c r="X132" s="234"/>
      <c r="Y132" s="234"/>
      <c r="Z132" s="234"/>
      <c r="AA132" s="234"/>
      <c r="AB132" s="234"/>
      <c r="AC132" s="234"/>
      <c r="AD132" s="234"/>
      <c r="AE132" s="234"/>
      <c r="AF132" s="234"/>
      <c r="AG132" s="234"/>
      <c r="AH132" s="234"/>
      <c r="AI132" s="652"/>
      <c r="AJ132" s="652"/>
      <c r="AK132" s="652"/>
      <c r="AM132" s="332"/>
    </row>
    <row r="133" spans="7:39" x14ac:dyDescent="0.2">
      <c r="G133" s="234"/>
      <c r="H133" s="234"/>
      <c r="I133" s="234"/>
      <c r="J133" s="234"/>
      <c r="K133" s="234"/>
      <c r="L133" s="234"/>
      <c r="M133" s="234"/>
      <c r="N133" s="234"/>
      <c r="O133" s="234"/>
      <c r="P133" s="234"/>
      <c r="Q133" s="234"/>
      <c r="R133" s="234"/>
      <c r="S133" s="234"/>
      <c r="T133" s="234"/>
      <c r="U133" s="234"/>
      <c r="V133" s="234"/>
      <c r="W133" s="234"/>
      <c r="X133" s="234"/>
      <c r="Y133" s="234"/>
      <c r="Z133" s="234"/>
      <c r="AA133" s="234"/>
      <c r="AB133" s="234"/>
      <c r="AC133" s="234"/>
      <c r="AD133" s="234"/>
      <c r="AE133" s="234"/>
      <c r="AF133" s="234"/>
      <c r="AG133" s="234"/>
      <c r="AH133" s="234"/>
      <c r="AI133" s="652"/>
      <c r="AJ133" s="652"/>
      <c r="AK133" s="652"/>
      <c r="AM133" s="332"/>
    </row>
    <row r="134" spans="7:39" x14ac:dyDescent="0.2">
      <c r="G134" s="234"/>
      <c r="H134" s="234"/>
      <c r="I134" s="234"/>
      <c r="J134" s="234"/>
      <c r="K134" s="234"/>
      <c r="L134" s="234"/>
      <c r="M134" s="234"/>
      <c r="N134" s="234"/>
      <c r="O134" s="234"/>
      <c r="P134" s="234"/>
      <c r="Q134" s="234"/>
      <c r="R134" s="234"/>
      <c r="S134" s="234"/>
      <c r="T134" s="234"/>
      <c r="U134" s="234"/>
      <c r="V134" s="234"/>
      <c r="W134" s="234"/>
      <c r="X134" s="234"/>
      <c r="Y134" s="234"/>
      <c r="Z134" s="234"/>
      <c r="AA134" s="234"/>
      <c r="AB134" s="234"/>
      <c r="AC134" s="234"/>
      <c r="AD134" s="234"/>
      <c r="AE134" s="234"/>
      <c r="AF134" s="234"/>
      <c r="AG134" s="234"/>
      <c r="AH134" s="234"/>
      <c r="AI134" s="652"/>
      <c r="AJ134" s="652"/>
      <c r="AK134" s="652"/>
      <c r="AM134" s="332"/>
    </row>
    <row r="135" spans="7:39" x14ac:dyDescent="0.2">
      <c r="G135" s="234"/>
      <c r="H135" s="234"/>
      <c r="I135" s="234"/>
      <c r="J135" s="234"/>
      <c r="K135" s="234"/>
      <c r="L135" s="234"/>
      <c r="M135" s="234"/>
      <c r="N135" s="234"/>
      <c r="O135" s="234"/>
      <c r="P135" s="234"/>
      <c r="Q135" s="234"/>
      <c r="R135" s="234"/>
      <c r="S135" s="234"/>
      <c r="T135" s="234"/>
      <c r="U135" s="234"/>
      <c r="V135" s="234"/>
      <c r="W135" s="234"/>
      <c r="X135" s="234"/>
      <c r="Y135" s="234"/>
      <c r="Z135" s="234"/>
      <c r="AA135" s="234"/>
      <c r="AB135" s="234"/>
      <c r="AC135" s="234"/>
      <c r="AD135" s="234"/>
      <c r="AE135" s="234"/>
      <c r="AF135" s="234"/>
      <c r="AG135" s="234"/>
      <c r="AH135" s="234"/>
      <c r="AI135" s="652"/>
      <c r="AJ135" s="652"/>
      <c r="AK135" s="652"/>
      <c r="AM135" s="332"/>
    </row>
    <row r="136" spans="7:39" x14ac:dyDescent="0.2">
      <c r="G136" s="234"/>
      <c r="H136" s="234"/>
      <c r="I136" s="234"/>
      <c r="J136" s="234"/>
      <c r="K136" s="234"/>
      <c r="L136" s="234"/>
      <c r="M136" s="234"/>
      <c r="N136" s="234"/>
      <c r="O136" s="234"/>
      <c r="P136" s="234"/>
      <c r="Q136" s="234"/>
      <c r="R136" s="234"/>
      <c r="S136" s="234"/>
      <c r="T136" s="234"/>
      <c r="U136" s="234"/>
      <c r="V136" s="234"/>
      <c r="W136" s="234"/>
      <c r="X136" s="234"/>
      <c r="Y136" s="234"/>
      <c r="Z136" s="234"/>
      <c r="AA136" s="234"/>
      <c r="AB136" s="234"/>
      <c r="AC136" s="234"/>
      <c r="AD136" s="234"/>
      <c r="AE136" s="234"/>
      <c r="AF136" s="234"/>
      <c r="AG136" s="234"/>
      <c r="AH136" s="234"/>
      <c r="AI136" s="652"/>
      <c r="AJ136" s="652"/>
      <c r="AK136" s="652"/>
      <c r="AM136" s="332"/>
    </row>
    <row r="137" spans="7:39" x14ac:dyDescent="0.2">
      <c r="G137" s="234"/>
      <c r="H137" s="234"/>
      <c r="I137" s="234"/>
      <c r="J137" s="234"/>
      <c r="K137" s="234"/>
      <c r="L137" s="234"/>
      <c r="M137" s="234"/>
      <c r="N137" s="234"/>
      <c r="O137" s="234"/>
      <c r="P137" s="234"/>
      <c r="Q137" s="234"/>
      <c r="R137" s="234"/>
      <c r="S137" s="234"/>
      <c r="T137" s="234"/>
      <c r="U137" s="234"/>
      <c r="V137" s="234"/>
      <c r="W137" s="234"/>
      <c r="X137" s="234"/>
      <c r="Y137" s="234"/>
      <c r="Z137" s="234"/>
      <c r="AA137" s="234"/>
      <c r="AB137" s="234"/>
      <c r="AC137" s="234"/>
      <c r="AD137" s="234"/>
      <c r="AE137" s="234"/>
      <c r="AF137" s="234"/>
      <c r="AG137" s="234"/>
      <c r="AH137" s="234"/>
      <c r="AI137" s="652"/>
      <c r="AJ137" s="652"/>
      <c r="AK137" s="652"/>
      <c r="AM137" s="332"/>
    </row>
    <row r="138" spans="7:39" x14ac:dyDescent="0.2">
      <c r="G138" s="234"/>
      <c r="H138" s="234"/>
      <c r="I138" s="234"/>
      <c r="J138" s="234"/>
      <c r="K138" s="234"/>
      <c r="L138" s="234"/>
      <c r="M138" s="234"/>
      <c r="N138" s="234"/>
      <c r="O138" s="234"/>
      <c r="P138" s="234"/>
      <c r="Q138" s="234"/>
      <c r="R138" s="234"/>
      <c r="S138" s="234"/>
      <c r="T138" s="234"/>
      <c r="U138" s="234"/>
      <c r="V138" s="234"/>
      <c r="W138" s="234"/>
      <c r="X138" s="234"/>
      <c r="Y138" s="234"/>
      <c r="Z138" s="234"/>
      <c r="AA138" s="234"/>
      <c r="AB138" s="234"/>
      <c r="AC138" s="234"/>
      <c r="AD138" s="234"/>
      <c r="AE138" s="234"/>
      <c r="AF138" s="234"/>
      <c r="AG138" s="234"/>
      <c r="AH138" s="234"/>
      <c r="AI138" s="652"/>
      <c r="AJ138" s="652"/>
      <c r="AK138" s="652"/>
      <c r="AM138" s="332"/>
    </row>
    <row r="139" spans="7:39" x14ac:dyDescent="0.2">
      <c r="G139" s="234"/>
      <c r="H139" s="234"/>
      <c r="I139" s="234"/>
      <c r="J139" s="234"/>
      <c r="K139" s="234"/>
      <c r="L139" s="234"/>
      <c r="M139" s="234"/>
      <c r="N139" s="234"/>
      <c r="O139" s="234"/>
      <c r="P139" s="234"/>
      <c r="Q139" s="234"/>
      <c r="R139" s="234"/>
      <c r="S139" s="234"/>
      <c r="T139" s="234"/>
      <c r="U139" s="234"/>
      <c r="V139" s="234"/>
      <c r="W139" s="234"/>
      <c r="X139" s="234"/>
      <c r="Y139" s="234"/>
      <c r="Z139" s="234"/>
      <c r="AA139" s="234"/>
      <c r="AB139" s="234"/>
      <c r="AC139" s="234"/>
      <c r="AD139" s="234"/>
      <c r="AE139" s="234"/>
      <c r="AF139" s="234"/>
      <c r="AG139" s="234"/>
      <c r="AH139" s="234"/>
      <c r="AI139" s="652"/>
      <c r="AJ139" s="652"/>
      <c r="AK139" s="652"/>
      <c r="AM139" s="332"/>
    </row>
    <row r="140" spans="7:39" x14ac:dyDescent="0.2">
      <c r="G140" s="234"/>
      <c r="H140" s="234"/>
      <c r="I140" s="234"/>
      <c r="J140" s="234"/>
      <c r="K140" s="234"/>
      <c r="L140" s="234"/>
      <c r="M140" s="234"/>
      <c r="N140" s="234"/>
      <c r="O140" s="234"/>
      <c r="P140" s="234"/>
      <c r="Q140" s="234"/>
      <c r="R140" s="234"/>
      <c r="S140" s="234"/>
      <c r="T140" s="234"/>
      <c r="U140" s="234"/>
      <c r="V140" s="234"/>
      <c r="W140" s="234"/>
      <c r="X140" s="234"/>
      <c r="Y140" s="234"/>
      <c r="Z140" s="234"/>
      <c r="AA140" s="234"/>
      <c r="AB140" s="234"/>
      <c r="AC140" s="234"/>
      <c r="AD140" s="234"/>
      <c r="AE140" s="234"/>
      <c r="AF140" s="234"/>
      <c r="AG140" s="234"/>
      <c r="AH140" s="234"/>
      <c r="AI140" s="652"/>
      <c r="AJ140" s="652"/>
      <c r="AK140" s="652"/>
      <c r="AM140" s="332"/>
    </row>
    <row r="141" spans="7:39" x14ac:dyDescent="0.2">
      <c r="G141" s="234"/>
      <c r="H141" s="234"/>
      <c r="I141" s="234"/>
      <c r="J141" s="234"/>
      <c r="K141" s="234"/>
      <c r="L141" s="234"/>
      <c r="M141" s="234"/>
      <c r="N141" s="234"/>
      <c r="O141" s="234"/>
      <c r="P141" s="234"/>
      <c r="Q141" s="234"/>
      <c r="R141" s="234"/>
      <c r="S141" s="234"/>
      <c r="T141" s="234"/>
      <c r="U141" s="234"/>
      <c r="V141" s="234"/>
      <c r="W141" s="234"/>
      <c r="X141" s="234"/>
      <c r="Y141" s="234"/>
      <c r="Z141" s="234"/>
      <c r="AA141" s="234"/>
      <c r="AB141" s="234"/>
      <c r="AC141" s="234"/>
      <c r="AD141" s="234"/>
      <c r="AE141" s="234"/>
      <c r="AF141" s="234"/>
      <c r="AG141" s="234"/>
      <c r="AH141" s="234"/>
      <c r="AI141" s="652"/>
      <c r="AJ141" s="652"/>
      <c r="AK141" s="652"/>
      <c r="AM141" s="332"/>
    </row>
    <row r="142" spans="7:39" x14ac:dyDescent="0.2">
      <c r="G142" s="234"/>
      <c r="H142" s="234"/>
      <c r="I142" s="234"/>
      <c r="J142" s="234"/>
      <c r="K142" s="234"/>
      <c r="L142" s="234"/>
      <c r="M142" s="234"/>
      <c r="N142" s="234"/>
      <c r="O142" s="234"/>
      <c r="P142" s="234"/>
      <c r="Q142" s="234"/>
      <c r="R142" s="234"/>
      <c r="S142" s="234"/>
      <c r="T142" s="234"/>
      <c r="U142" s="234"/>
      <c r="V142" s="234"/>
      <c r="W142" s="234"/>
      <c r="X142" s="234"/>
      <c r="Y142" s="234"/>
      <c r="Z142" s="234"/>
      <c r="AA142" s="234"/>
      <c r="AB142" s="234"/>
      <c r="AC142" s="234"/>
      <c r="AD142" s="234"/>
      <c r="AE142" s="234"/>
      <c r="AF142" s="234"/>
      <c r="AG142" s="234"/>
      <c r="AH142" s="234"/>
      <c r="AI142" s="652"/>
      <c r="AJ142" s="652"/>
      <c r="AK142" s="652"/>
      <c r="AM142" s="332"/>
    </row>
    <row r="143" spans="7:39" x14ac:dyDescent="0.2">
      <c r="G143" s="234"/>
      <c r="H143" s="234"/>
      <c r="I143" s="234"/>
      <c r="J143" s="234"/>
      <c r="K143" s="234"/>
      <c r="L143" s="234"/>
      <c r="M143" s="234"/>
      <c r="N143" s="234"/>
      <c r="O143" s="234"/>
      <c r="P143" s="234"/>
      <c r="Q143" s="234"/>
      <c r="R143" s="234"/>
      <c r="S143" s="234"/>
      <c r="T143" s="234"/>
      <c r="U143" s="234"/>
      <c r="V143" s="234"/>
      <c r="W143" s="234"/>
      <c r="X143" s="234"/>
      <c r="Y143" s="234"/>
      <c r="Z143" s="234"/>
      <c r="AA143" s="234"/>
      <c r="AB143" s="234"/>
      <c r="AC143" s="234"/>
      <c r="AD143" s="234"/>
      <c r="AE143" s="234"/>
      <c r="AF143" s="234"/>
      <c r="AG143" s="234"/>
      <c r="AH143" s="234"/>
      <c r="AI143" s="652"/>
      <c r="AJ143" s="652"/>
      <c r="AK143" s="652"/>
      <c r="AM143" s="332"/>
    </row>
    <row r="144" spans="7:39" x14ac:dyDescent="0.2">
      <c r="G144" s="234"/>
      <c r="H144" s="234"/>
      <c r="I144" s="234"/>
      <c r="J144" s="234"/>
      <c r="K144" s="234"/>
      <c r="L144" s="234"/>
      <c r="M144" s="234"/>
      <c r="N144" s="234"/>
      <c r="O144" s="234"/>
      <c r="P144" s="234"/>
      <c r="Q144" s="234"/>
      <c r="R144" s="234"/>
      <c r="S144" s="234"/>
      <c r="T144" s="234"/>
      <c r="U144" s="234"/>
      <c r="V144" s="234"/>
      <c r="W144" s="234"/>
      <c r="X144" s="234"/>
      <c r="Y144" s="234"/>
      <c r="Z144" s="234"/>
      <c r="AA144" s="234"/>
      <c r="AB144" s="234"/>
      <c r="AC144" s="234"/>
      <c r="AD144" s="234"/>
      <c r="AE144" s="234"/>
      <c r="AF144" s="234"/>
      <c r="AG144" s="234"/>
      <c r="AH144" s="234"/>
      <c r="AI144" s="652"/>
      <c r="AJ144" s="652"/>
      <c r="AK144" s="652"/>
      <c r="AM144" s="332"/>
    </row>
    <row r="145" spans="7:39" x14ac:dyDescent="0.2">
      <c r="G145" s="234"/>
      <c r="H145" s="234"/>
      <c r="I145" s="234"/>
      <c r="J145" s="234"/>
      <c r="K145" s="234"/>
      <c r="L145" s="234"/>
      <c r="M145" s="234"/>
      <c r="N145" s="234"/>
      <c r="O145" s="234"/>
      <c r="P145" s="234"/>
      <c r="Q145" s="234"/>
      <c r="R145" s="234"/>
      <c r="S145" s="234"/>
      <c r="T145" s="234"/>
      <c r="U145" s="234"/>
      <c r="V145" s="234"/>
      <c r="W145" s="234"/>
      <c r="X145" s="234"/>
      <c r="Y145" s="234"/>
      <c r="Z145" s="234"/>
      <c r="AA145" s="234"/>
      <c r="AB145" s="234"/>
      <c r="AC145" s="234"/>
      <c r="AD145" s="234"/>
      <c r="AE145" s="234"/>
      <c r="AF145" s="234"/>
      <c r="AG145" s="234"/>
      <c r="AH145" s="234"/>
      <c r="AI145" s="652"/>
      <c r="AJ145" s="652"/>
      <c r="AK145" s="652"/>
      <c r="AM145" s="332"/>
    </row>
    <row r="146" spans="7:39" x14ac:dyDescent="0.2">
      <c r="G146" s="234"/>
      <c r="H146" s="234"/>
      <c r="I146" s="234"/>
      <c r="J146" s="234"/>
      <c r="K146" s="234"/>
      <c r="L146" s="234"/>
      <c r="M146" s="234"/>
      <c r="N146" s="234"/>
      <c r="O146" s="234"/>
      <c r="P146" s="234"/>
      <c r="Q146" s="234"/>
      <c r="R146" s="234"/>
      <c r="S146" s="234"/>
      <c r="T146" s="234"/>
      <c r="U146" s="234"/>
      <c r="V146" s="234"/>
      <c r="W146" s="234"/>
      <c r="X146" s="234"/>
      <c r="Y146" s="234"/>
      <c r="Z146" s="234"/>
      <c r="AA146" s="234"/>
      <c r="AB146" s="234"/>
      <c r="AC146" s="234"/>
      <c r="AD146" s="234"/>
      <c r="AE146" s="234"/>
      <c r="AF146" s="234"/>
      <c r="AG146" s="234"/>
      <c r="AH146" s="234"/>
      <c r="AI146" s="652"/>
      <c r="AJ146" s="652"/>
      <c r="AK146" s="652"/>
      <c r="AM146" s="332"/>
    </row>
    <row r="147" spans="7:39" x14ac:dyDescent="0.2">
      <c r="G147" s="234"/>
      <c r="H147" s="234"/>
      <c r="I147" s="234"/>
      <c r="J147" s="234"/>
      <c r="K147" s="234"/>
      <c r="L147" s="234"/>
      <c r="M147" s="234"/>
      <c r="N147" s="234"/>
      <c r="O147" s="234"/>
      <c r="P147" s="234"/>
      <c r="Q147" s="234"/>
      <c r="R147" s="234"/>
      <c r="S147" s="234"/>
      <c r="T147" s="234"/>
      <c r="U147" s="234"/>
      <c r="V147" s="234"/>
      <c r="W147" s="234"/>
      <c r="X147" s="234"/>
      <c r="Y147" s="234"/>
      <c r="Z147" s="234"/>
      <c r="AA147" s="234"/>
      <c r="AB147" s="234"/>
      <c r="AC147" s="234"/>
      <c r="AD147" s="234"/>
      <c r="AE147" s="234"/>
      <c r="AF147" s="234"/>
      <c r="AG147" s="234"/>
      <c r="AH147" s="234"/>
      <c r="AI147" s="652"/>
      <c r="AJ147" s="652"/>
      <c r="AK147" s="652"/>
      <c r="AM147" s="332"/>
    </row>
    <row r="148" spans="7:39" x14ac:dyDescent="0.2">
      <c r="G148" s="234"/>
      <c r="H148" s="234"/>
      <c r="I148" s="234"/>
      <c r="J148" s="234"/>
      <c r="K148" s="234"/>
      <c r="L148" s="234"/>
      <c r="M148" s="234"/>
      <c r="N148" s="234"/>
      <c r="O148" s="234"/>
      <c r="P148" s="234"/>
      <c r="Q148" s="234"/>
      <c r="R148" s="234"/>
      <c r="S148" s="234"/>
      <c r="T148" s="234"/>
      <c r="U148" s="234"/>
      <c r="V148" s="234"/>
      <c r="W148" s="234"/>
      <c r="X148" s="234"/>
      <c r="Y148" s="234"/>
      <c r="Z148" s="234"/>
      <c r="AA148" s="234"/>
      <c r="AB148" s="234"/>
      <c r="AC148" s="234"/>
      <c r="AD148" s="234"/>
      <c r="AE148" s="234"/>
      <c r="AF148" s="234"/>
      <c r="AG148" s="234"/>
      <c r="AH148" s="234"/>
      <c r="AI148" s="652"/>
      <c r="AJ148" s="652"/>
      <c r="AK148" s="652"/>
      <c r="AM148" s="332"/>
    </row>
    <row r="149" spans="7:39" x14ac:dyDescent="0.2">
      <c r="G149" s="234"/>
      <c r="H149" s="234"/>
      <c r="I149" s="234"/>
      <c r="J149" s="234"/>
      <c r="K149" s="234"/>
      <c r="L149" s="234"/>
      <c r="M149" s="234"/>
      <c r="N149" s="234"/>
      <c r="O149" s="234"/>
      <c r="P149" s="234"/>
      <c r="Q149" s="234"/>
      <c r="R149" s="234"/>
      <c r="S149" s="234"/>
      <c r="T149" s="234"/>
      <c r="U149" s="234"/>
      <c r="V149" s="234"/>
      <c r="W149" s="234"/>
      <c r="X149" s="234"/>
      <c r="Y149" s="234"/>
      <c r="Z149" s="234"/>
      <c r="AA149" s="234"/>
      <c r="AB149" s="234"/>
      <c r="AC149" s="234"/>
      <c r="AD149" s="234"/>
      <c r="AE149" s="234"/>
      <c r="AF149" s="234"/>
      <c r="AG149" s="234"/>
      <c r="AH149" s="234"/>
      <c r="AI149" s="652"/>
      <c r="AJ149" s="652"/>
      <c r="AK149" s="652"/>
      <c r="AM149" s="332"/>
    </row>
    <row r="150" spans="7:39" x14ac:dyDescent="0.2">
      <c r="G150" s="234"/>
      <c r="H150" s="234"/>
      <c r="I150" s="234"/>
      <c r="J150" s="234"/>
      <c r="K150" s="234"/>
      <c r="L150" s="234"/>
      <c r="M150" s="234"/>
      <c r="N150" s="234"/>
      <c r="O150" s="234"/>
      <c r="P150" s="234"/>
      <c r="Q150" s="234"/>
      <c r="R150" s="234"/>
      <c r="S150" s="234"/>
      <c r="T150" s="234"/>
      <c r="U150" s="234"/>
      <c r="V150" s="234"/>
      <c r="W150" s="234"/>
      <c r="X150" s="234"/>
      <c r="Y150" s="234"/>
      <c r="Z150" s="234"/>
      <c r="AA150" s="234"/>
      <c r="AB150" s="234"/>
      <c r="AC150" s="234"/>
      <c r="AD150" s="234"/>
      <c r="AE150" s="234"/>
      <c r="AF150" s="234"/>
      <c r="AG150" s="234"/>
      <c r="AH150" s="234"/>
      <c r="AI150" s="652"/>
      <c r="AJ150" s="652"/>
      <c r="AK150" s="652"/>
      <c r="AM150" s="332"/>
    </row>
    <row r="151" spans="7:39" x14ac:dyDescent="0.2">
      <c r="G151" s="234"/>
      <c r="H151" s="234"/>
      <c r="I151" s="234"/>
      <c r="J151" s="234"/>
      <c r="K151" s="234"/>
      <c r="L151" s="234"/>
      <c r="M151" s="234"/>
      <c r="N151" s="234"/>
      <c r="O151" s="234"/>
      <c r="P151" s="234"/>
      <c r="Q151" s="234"/>
      <c r="R151" s="234"/>
      <c r="S151" s="234"/>
      <c r="T151" s="234"/>
      <c r="U151" s="234"/>
      <c r="V151" s="234"/>
      <c r="W151" s="234"/>
      <c r="X151" s="234"/>
      <c r="Y151" s="234"/>
      <c r="Z151" s="234"/>
      <c r="AA151" s="234"/>
      <c r="AB151" s="234"/>
      <c r="AC151" s="234"/>
      <c r="AD151" s="234"/>
      <c r="AE151" s="234"/>
      <c r="AF151" s="234"/>
      <c r="AG151" s="234"/>
      <c r="AH151" s="234"/>
      <c r="AI151" s="652"/>
      <c r="AJ151" s="652"/>
      <c r="AK151" s="652"/>
      <c r="AM151" s="332"/>
    </row>
    <row r="152" spans="7:39" x14ac:dyDescent="0.2">
      <c r="G152" s="234"/>
      <c r="H152" s="234"/>
      <c r="I152" s="234"/>
      <c r="J152" s="234"/>
      <c r="K152" s="234"/>
      <c r="L152" s="234"/>
      <c r="M152" s="234"/>
      <c r="N152" s="234"/>
      <c r="O152" s="234"/>
      <c r="P152" s="234"/>
      <c r="Q152" s="234"/>
      <c r="R152" s="234"/>
      <c r="S152" s="234"/>
      <c r="T152" s="234"/>
      <c r="U152" s="234"/>
      <c r="V152" s="234"/>
      <c r="W152" s="234"/>
      <c r="X152" s="234"/>
      <c r="Y152" s="234"/>
      <c r="Z152" s="234"/>
      <c r="AA152" s="234"/>
      <c r="AB152" s="234"/>
      <c r="AC152" s="234"/>
      <c r="AD152" s="234"/>
      <c r="AE152" s="234"/>
      <c r="AF152" s="234"/>
      <c r="AG152" s="234"/>
      <c r="AH152" s="234"/>
      <c r="AI152" s="652"/>
      <c r="AJ152" s="652"/>
      <c r="AK152" s="652"/>
      <c r="AM152" s="332"/>
    </row>
    <row r="153" spans="7:39" x14ac:dyDescent="0.2">
      <c r="G153" s="234"/>
      <c r="H153" s="234"/>
      <c r="I153" s="234"/>
      <c r="J153" s="234"/>
      <c r="K153" s="234"/>
      <c r="L153" s="234"/>
      <c r="M153" s="234"/>
      <c r="N153" s="234"/>
      <c r="O153" s="234"/>
      <c r="P153" s="234"/>
      <c r="Q153" s="234"/>
      <c r="R153" s="234"/>
      <c r="S153" s="234"/>
      <c r="T153" s="234"/>
      <c r="U153" s="234"/>
      <c r="V153" s="234"/>
      <c r="W153" s="234"/>
      <c r="X153" s="234"/>
      <c r="Y153" s="234"/>
      <c r="Z153" s="234"/>
      <c r="AA153" s="234"/>
      <c r="AB153" s="234"/>
      <c r="AC153" s="234"/>
      <c r="AD153" s="234"/>
      <c r="AE153" s="234"/>
      <c r="AF153" s="234"/>
      <c r="AG153" s="234"/>
      <c r="AH153" s="234"/>
      <c r="AI153" s="652"/>
      <c r="AJ153" s="652"/>
      <c r="AK153" s="652"/>
      <c r="AM153" s="332"/>
    </row>
    <row r="154" spans="7:39" x14ac:dyDescent="0.2">
      <c r="G154" s="234"/>
      <c r="H154" s="234"/>
      <c r="I154" s="234"/>
      <c r="J154" s="234"/>
      <c r="K154" s="234"/>
      <c r="L154" s="234"/>
      <c r="M154" s="234"/>
      <c r="N154" s="234"/>
      <c r="O154" s="234"/>
      <c r="P154" s="234"/>
      <c r="Q154" s="234"/>
      <c r="R154" s="234"/>
      <c r="S154" s="234"/>
      <c r="T154" s="234"/>
      <c r="U154" s="234"/>
      <c r="V154" s="234"/>
      <c r="W154" s="234"/>
      <c r="X154" s="234"/>
      <c r="Y154" s="234"/>
      <c r="Z154" s="234"/>
      <c r="AA154" s="234"/>
      <c r="AB154" s="234"/>
      <c r="AC154" s="234"/>
      <c r="AD154" s="234"/>
      <c r="AE154" s="234"/>
      <c r="AF154" s="234"/>
      <c r="AG154" s="234"/>
      <c r="AH154" s="234"/>
      <c r="AI154" s="652"/>
      <c r="AJ154" s="652"/>
      <c r="AK154" s="652"/>
      <c r="AM154" s="332"/>
    </row>
    <row r="155" spans="7:39" x14ac:dyDescent="0.2">
      <c r="G155" s="234"/>
      <c r="H155" s="234"/>
      <c r="I155" s="234"/>
      <c r="J155" s="234"/>
      <c r="K155" s="234"/>
      <c r="L155" s="234"/>
      <c r="M155" s="234"/>
      <c r="N155" s="234"/>
      <c r="O155" s="234"/>
      <c r="P155" s="234"/>
      <c r="Q155" s="234"/>
      <c r="R155" s="234"/>
      <c r="S155" s="234"/>
      <c r="T155" s="234"/>
      <c r="U155" s="234"/>
      <c r="V155" s="234"/>
      <c r="W155" s="234"/>
      <c r="X155" s="234"/>
      <c r="Y155" s="234"/>
      <c r="Z155" s="234"/>
      <c r="AA155" s="234"/>
      <c r="AB155" s="234"/>
      <c r="AC155" s="234"/>
      <c r="AD155" s="234"/>
      <c r="AE155" s="234"/>
      <c r="AF155" s="234"/>
      <c r="AG155" s="234"/>
      <c r="AH155" s="234"/>
      <c r="AI155" s="652"/>
      <c r="AJ155" s="652"/>
      <c r="AK155" s="652"/>
      <c r="AM155" s="332"/>
    </row>
    <row r="156" spans="7:39" x14ac:dyDescent="0.2">
      <c r="G156" s="234"/>
      <c r="H156" s="234"/>
      <c r="I156" s="234"/>
      <c r="J156" s="234"/>
      <c r="K156" s="234"/>
      <c r="L156" s="234"/>
      <c r="M156" s="234"/>
      <c r="N156" s="234"/>
      <c r="O156" s="234"/>
      <c r="P156" s="234"/>
      <c r="Q156" s="234"/>
      <c r="R156" s="234"/>
      <c r="S156" s="234"/>
      <c r="T156" s="234"/>
      <c r="U156" s="234"/>
      <c r="V156" s="234"/>
      <c r="W156" s="234"/>
      <c r="X156" s="234"/>
      <c r="Y156" s="234"/>
      <c r="Z156" s="234"/>
      <c r="AA156" s="234"/>
      <c r="AB156" s="234"/>
      <c r="AC156" s="234"/>
      <c r="AD156" s="234"/>
      <c r="AE156" s="234"/>
      <c r="AF156" s="234"/>
      <c r="AG156" s="234"/>
      <c r="AH156" s="234"/>
      <c r="AI156" s="652"/>
      <c r="AJ156" s="652"/>
      <c r="AK156" s="652"/>
      <c r="AM156" s="332"/>
    </row>
    <row r="157" spans="7:39" x14ac:dyDescent="0.2">
      <c r="G157" s="234"/>
      <c r="H157" s="234"/>
      <c r="I157" s="234"/>
      <c r="J157" s="234"/>
      <c r="K157" s="234"/>
      <c r="L157" s="234"/>
      <c r="M157" s="234"/>
      <c r="N157" s="234"/>
      <c r="O157" s="234"/>
      <c r="P157" s="234"/>
      <c r="Q157" s="234"/>
      <c r="R157" s="234"/>
      <c r="S157" s="234"/>
      <c r="T157" s="234"/>
      <c r="U157" s="234"/>
      <c r="V157" s="234"/>
      <c r="W157" s="234"/>
      <c r="X157" s="234"/>
      <c r="Y157" s="234"/>
      <c r="Z157" s="234"/>
      <c r="AA157" s="234"/>
      <c r="AB157" s="234"/>
      <c r="AC157" s="234"/>
      <c r="AD157" s="234"/>
      <c r="AE157" s="234"/>
      <c r="AF157" s="234"/>
      <c r="AG157" s="234"/>
      <c r="AH157" s="234"/>
      <c r="AI157" s="652"/>
      <c r="AJ157" s="652"/>
      <c r="AK157" s="652"/>
      <c r="AM157" s="332"/>
    </row>
    <row r="158" spans="7:39" x14ac:dyDescent="0.2">
      <c r="G158" s="234"/>
      <c r="H158" s="234"/>
      <c r="I158" s="234"/>
      <c r="J158" s="234"/>
      <c r="K158" s="234"/>
      <c r="L158" s="234"/>
      <c r="M158" s="234"/>
      <c r="N158" s="234"/>
      <c r="O158" s="234"/>
      <c r="P158" s="234"/>
      <c r="Q158" s="234"/>
      <c r="R158" s="234"/>
      <c r="S158" s="234"/>
      <c r="T158" s="234"/>
      <c r="U158" s="234"/>
      <c r="V158" s="234"/>
      <c r="W158" s="234"/>
      <c r="X158" s="234"/>
      <c r="Y158" s="234"/>
      <c r="Z158" s="234"/>
      <c r="AA158" s="234"/>
      <c r="AB158" s="234"/>
      <c r="AC158" s="234"/>
      <c r="AD158" s="234"/>
      <c r="AE158" s="234"/>
      <c r="AF158" s="234"/>
      <c r="AG158" s="234"/>
      <c r="AH158" s="234"/>
      <c r="AI158" s="652"/>
      <c r="AJ158" s="652"/>
      <c r="AK158" s="652"/>
      <c r="AM158" s="332"/>
    </row>
    <row r="159" spans="7:39" x14ac:dyDescent="0.2">
      <c r="G159" s="234"/>
      <c r="H159" s="234"/>
      <c r="I159" s="234"/>
      <c r="J159" s="234"/>
      <c r="K159" s="234"/>
      <c r="L159" s="234"/>
      <c r="M159" s="234"/>
      <c r="N159" s="234"/>
      <c r="O159" s="234"/>
      <c r="P159" s="234"/>
      <c r="Q159" s="234"/>
      <c r="R159" s="234"/>
      <c r="S159" s="234"/>
      <c r="T159" s="234"/>
      <c r="U159" s="234"/>
      <c r="V159" s="234"/>
      <c r="W159" s="234"/>
      <c r="X159" s="234"/>
      <c r="Y159" s="234"/>
      <c r="Z159" s="234"/>
      <c r="AA159" s="234"/>
      <c r="AB159" s="234"/>
      <c r="AC159" s="234"/>
      <c r="AD159" s="234"/>
      <c r="AE159" s="234"/>
      <c r="AF159" s="234"/>
      <c r="AG159" s="234"/>
      <c r="AH159" s="234"/>
      <c r="AI159" s="652"/>
      <c r="AJ159" s="652"/>
      <c r="AK159" s="652"/>
      <c r="AM159" s="332"/>
    </row>
    <row r="160" spans="7:39" x14ac:dyDescent="0.2">
      <c r="G160" s="234"/>
      <c r="H160" s="234"/>
      <c r="I160" s="234"/>
      <c r="J160" s="234"/>
      <c r="K160" s="234"/>
      <c r="L160" s="234"/>
      <c r="M160" s="234"/>
      <c r="N160" s="234"/>
      <c r="O160" s="234"/>
      <c r="P160" s="234"/>
      <c r="Q160" s="234"/>
      <c r="R160" s="234"/>
      <c r="S160" s="234"/>
      <c r="T160" s="234"/>
      <c r="U160" s="234"/>
      <c r="V160" s="234"/>
      <c r="W160" s="234"/>
      <c r="X160" s="234"/>
      <c r="Y160" s="234"/>
      <c r="Z160" s="234"/>
      <c r="AA160" s="234"/>
      <c r="AB160" s="234"/>
      <c r="AC160" s="234"/>
      <c r="AD160" s="234"/>
      <c r="AE160" s="234"/>
      <c r="AF160" s="234"/>
      <c r="AG160" s="234"/>
      <c r="AH160" s="234"/>
      <c r="AI160" s="652"/>
      <c r="AJ160" s="652"/>
      <c r="AK160" s="652"/>
      <c r="AM160" s="332"/>
    </row>
    <row r="161" spans="7:39" x14ac:dyDescent="0.2">
      <c r="G161" s="234"/>
      <c r="H161" s="234"/>
      <c r="I161" s="234"/>
      <c r="J161" s="234"/>
      <c r="K161" s="234"/>
      <c r="L161" s="234"/>
      <c r="M161" s="234"/>
      <c r="N161" s="234"/>
      <c r="O161" s="234"/>
      <c r="P161" s="234"/>
      <c r="Q161" s="234"/>
      <c r="R161" s="234"/>
      <c r="S161" s="234"/>
      <c r="T161" s="234"/>
      <c r="U161" s="234"/>
      <c r="V161" s="234"/>
      <c r="W161" s="234"/>
      <c r="X161" s="563"/>
      <c r="Y161" s="563"/>
      <c r="Z161" s="563"/>
      <c r="AA161" s="563"/>
      <c r="AB161" s="563"/>
      <c r="AC161" s="563"/>
      <c r="AD161" s="563"/>
      <c r="AE161" s="563"/>
      <c r="AF161" s="563"/>
      <c r="AG161" s="563"/>
      <c r="AH161" s="563"/>
      <c r="AI161" s="652"/>
      <c r="AJ161" s="652"/>
      <c r="AK161" s="652"/>
      <c r="AM161" s="332"/>
    </row>
    <row r="162" spans="7:39" x14ac:dyDescent="0.2">
      <c r="G162" s="234"/>
      <c r="H162" s="234"/>
      <c r="I162" s="234"/>
      <c r="J162" s="234"/>
      <c r="K162" s="234"/>
      <c r="L162" s="234"/>
      <c r="M162" s="234"/>
      <c r="N162" s="234"/>
      <c r="O162" s="234"/>
      <c r="P162" s="234"/>
      <c r="Q162" s="234"/>
      <c r="R162" s="234"/>
      <c r="S162" s="234"/>
      <c r="T162" s="234"/>
      <c r="U162" s="234"/>
      <c r="V162" s="234"/>
      <c r="W162" s="234"/>
      <c r="X162" s="563"/>
      <c r="Y162" s="563"/>
      <c r="Z162" s="563"/>
      <c r="AA162" s="563"/>
      <c r="AB162" s="563"/>
      <c r="AC162" s="563"/>
      <c r="AD162" s="563"/>
      <c r="AE162" s="563"/>
      <c r="AF162" s="563"/>
      <c r="AG162" s="563"/>
      <c r="AH162" s="563"/>
      <c r="AI162" s="652"/>
      <c r="AJ162" s="652"/>
      <c r="AK162" s="652"/>
      <c r="AM162" s="332"/>
    </row>
    <row r="163" spans="7:39" x14ac:dyDescent="0.2">
      <c r="G163" s="234"/>
      <c r="H163" s="234"/>
      <c r="I163" s="234"/>
      <c r="J163" s="234"/>
      <c r="K163" s="234"/>
      <c r="L163" s="234"/>
      <c r="M163" s="234"/>
      <c r="N163" s="234"/>
      <c r="O163" s="234"/>
      <c r="P163" s="234"/>
      <c r="Q163" s="234"/>
      <c r="R163" s="234"/>
      <c r="S163" s="234"/>
      <c r="T163" s="234"/>
      <c r="U163" s="234"/>
      <c r="V163" s="234"/>
      <c r="W163" s="234"/>
      <c r="X163" s="563"/>
      <c r="Y163" s="563"/>
      <c r="Z163" s="563"/>
      <c r="AA163" s="563"/>
      <c r="AB163" s="563"/>
      <c r="AC163" s="563"/>
      <c r="AD163" s="563"/>
      <c r="AE163" s="563"/>
      <c r="AF163" s="563"/>
      <c r="AG163" s="563"/>
      <c r="AH163" s="563"/>
      <c r="AI163" s="652"/>
      <c r="AJ163" s="652"/>
      <c r="AK163" s="652"/>
      <c r="AM163" s="332"/>
    </row>
    <row r="164" spans="7:39" x14ac:dyDescent="0.2">
      <c r="G164" s="234"/>
      <c r="H164" s="234"/>
      <c r="I164" s="234"/>
      <c r="J164" s="234"/>
      <c r="K164" s="234"/>
      <c r="L164" s="234"/>
      <c r="M164" s="234"/>
      <c r="N164" s="234"/>
      <c r="O164" s="234"/>
      <c r="P164" s="234"/>
      <c r="Q164" s="234"/>
      <c r="R164" s="234"/>
      <c r="S164" s="234"/>
      <c r="T164" s="234"/>
      <c r="U164" s="234"/>
      <c r="V164" s="234"/>
      <c r="W164" s="234"/>
      <c r="X164" s="563"/>
      <c r="Y164" s="563"/>
      <c r="Z164" s="563"/>
      <c r="AA164" s="563"/>
      <c r="AB164" s="563"/>
      <c r="AC164" s="563"/>
      <c r="AD164" s="563"/>
      <c r="AE164" s="563"/>
      <c r="AF164" s="563"/>
      <c r="AG164" s="563"/>
      <c r="AH164" s="563"/>
      <c r="AI164" s="652"/>
      <c r="AJ164" s="652"/>
      <c r="AK164" s="652"/>
      <c r="AM164" s="332"/>
    </row>
    <row r="165" spans="7:39" x14ac:dyDescent="0.2">
      <c r="G165" s="234"/>
      <c r="H165" s="234"/>
      <c r="I165" s="234"/>
      <c r="J165" s="234"/>
      <c r="K165" s="234"/>
      <c r="L165" s="234"/>
      <c r="M165" s="234"/>
      <c r="N165" s="234"/>
      <c r="O165" s="234"/>
      <c r="P165" s="234"/>
      <c r="Q165" s="234"/>
      <c r="R165" s="234"/>
      <c r="S165" s="234"/>
      <c r="T165" s="234"/>
      <c r="U165" s="234"/>
      <c r="V165" s="234"/>
      <c r="W165" s="234"/>
      <c r="X165" s="563"/>
      <c r="Y165" s="563"/>
      <c r="Z165" s="563"/>
      <c r="AA165" s="563"/>
      <c r="AB165" s="563"/>
      <c r="AC165" s="563"/>
      <c r="AD165" s="563"/>
      <c r="AE165" s="563"/>
      <c r="AF165" s="563"/>
      <c r="AG165" s="563"/>
      <c r="AH165" s="563"/>
      <c r="AI165" s="652"/>
      <c r="AJ165" s="652"/>
      <c r="AK165" s="652"/>
      <c r="AM165" s="332"/>
    </row>
    <row r="166" spans="7:39" x14ac:dyDescent="0.2">
      <c r="G166" s="234"/>
      <c r="H166" s="234"/>
      <c r="I166" s="234"/>
      <c r="J166" s="234"/>
      <c r="K166" s="234"/>
      <c r="L166" s="234"/>
      <c r="M166" s="234"/>
      <c r="N166" s="234"/>
      <c r="O166" s="234"/>
      <c r="P166" s="234"/>
      <c r="Q166" s="234"/>
      <c r="R166" s="234"/>
      <c r="S166" s="234"/>
      <c r="T166" s="234"/>
      <c r="U166" s="234"/>
      <c r="V166" s="234"/>
      <c r="W166" s="234"/>
      <c r="X166" s="563"/>
      <c r="Y166" s="563"/>
      <c r="Z166" s="563"/>
      <c r="AA166" s="563"/>
      <c r="AB166" s="563"/>
      <c r="AC166" s="563"/>
      <c r="AD166" s="563"/>
      <c r="AE166" s="563"/>
      <c r="AF166" s="563"/>
      <c r="AG166" s="563"/>
      <c r="AH166" s="563"/>
      <c r="AI166" s="652"/>
      <c r="AJ166" s="652"/>
      <c r="AK166" s="652"/>
      <c r="AM166" s="332"/>
    </row>
    <row r="167" spans="7:39" x14ac:dyDescent="0.2">
      <c r="G167" s="234"/>
      <c r="H167" s="234"/>
      <c r="I167" s="234"/>
      <c r="J167" s="234"/>
      <c r="K167" s="234"/>
      <c r="L167" s="234"/>
      <c r="M167" s="234"/>
      <c r="N167" s="234"/>
      <c r="O167" s="234"/>
      <c r="P167" s="234"/>
      <c r="Q167" s="234"/>
      <c r="R167" s="234"/>
      <c r="S167" s="234"/>
      <c r="T167" s="234"/>
      <c r="U167" s="234"/>
      <c r="V167" s="234"/>
      <c r="W167" s="234"/>
      <c r="X167" s="563"/>
      <c r="Y167" s="563"/>
      <c r="Z167" s="563"/>
      <c r="AA167" s="563"/>
      <c r="AB167" s="563"/>
      <c r="AC167" s="563"/>
      <c r="AD167" s="563"/>
      <c r="AE167" s="563"/>
      <c r="AF167" s="563"/>
      <c r="AG167" s="563"/>
      <c r="AH167" s="563"/>
      <c r="AI167" s="652"/>
      <c r="AJ167" s="652"/>
      <c r="AK167" s="652"/>
      <c r="AM167" s="332"/>
    </row>
    <row r="168" spans="7:39" x14ac:dyDescent="0.2">
      <c r="G168" s="234"/>
      <c r="H168" s="234"/>
      <c r="I168" s="234"/>
      <c r="J168" s="234"/>
      <c r="K168" s="234"/>
      <c r="L168" s="234"/>
      <c r="M168" s="234"/>
      <c r="N168" s="234"/>
      <c r="O168" s="234"/>
      <c r="P168" s="234"/>
      <c r="Q168" s="234"/>
      <c r="R168" s="234"/>
      <c r="S168" s="234"/>
      <c r="T168" s="234"/>
      <c r="U168" s="234"/>
      <c r="V168" s="234"/>
      <c r="W168" s="234"/>
      <c r="X168" s="563"/>
      <c r="Y168" s="563"/>
      <c r="Z168" s="563"/>
      <c r="AA168" s="563"/>
      <c r="AB168" s="563"/>
      <c r="AC168" s="563"/>
      <c r="AD168" s="563"/>
      <c r="AE168" s="563"/>
      <c r="AF168" s="563"/>
      <c r="AG168" s="563"/>
      <c r="AH168" s="563"/>
      <c r="AI168" s="652"/>
      <c r="AJ168" s="652"/>
      <c r="AK168" s="652"/>
      <c r="AM168" s="332"/>
    </row>
    <row r="169" spans="7:39" x14ac:dyDescent="0.2">
      <c r="G169" s="234"/>
      <c r="H169" s="234"/>
      <c r="I169" s="234"/>
      <c r="J169" s="234"/>
      <c r="K169" s="234"/>
      <c r="L169" s="234"/>
      <c r="M169" s="234"/>
      <c r="N169" s="234"/>
      <c r="O169" s="234"/>
      <c r="P169" s="234"/>
      <c r="Q169" s="234"/>
      <c r="R169" s="234"/>
      <c r="S169" s="234"/>
      <c r="T169" s="234"/>
      <c r="U169" s="234"/>
      <c r="V169" s="234"/>
      <c r="W169" s="234"/>
      <c r="X169" s="563"/>
      <c r="Y169" s="563"/>
      <c r="Z169" s="563"/>
      <c r="AA169" s="563"/>
      <c r="AB169" s="563"/>
      <c r="AC169" s="563"/>
      <c r="AD169" s="563"/>
      <c r="AE169" s="563"/>
      <c r="AF169" s="563"/>
      <c r="AG169" s="563"/>
      <c r="AH169" s="563"/>
      <c r="AI169" s="652"/>
      <c r="AJ169" s="652"/>
      <c r="AK169" s="652"/>
      <c r="AM169" s="332"/>
    </row>
    <row r="170" spans="7:39" x14ac:dyDescent="0.2">
      <c r="G170" s="234"/>
      <c r="H170" s="234"/>
      <c r="I170" s="234"/>
      <c r="J170" s="234"/>
      <c r="K170" s="234"/>
      <c r="L170" s="234"/>
      <c r="M170" s="234"/>
      <c r="N170" s="234"/>
      <c r="O170" s="234"/>
      <c r="P170" s="234"/>
      <c r="Q170" s="234"/>
      <c r="R170" s="234"/>
      <c r="S170" s="234"/>
      <c r="T170" s="234"/>
      <c r="U170" s="234"/>
      <c r="V170" s="234"/>
      <c r="W170" s="234"/>
      <c r="X170" s="563"/>
      <c r="Y170" s="563"/>
      <c r="Z170" s="563"/>
      <c r="AA170" s="563"/>
      <c r="AB170" s="563"/>
      <c r="AC170" s="563"/>
      <c r="AD170" s="563"/>
      <c r="AE170" s="563"/>
      <c r="AF170" s="563"/>
      <c r="AG170" s="563"/>
      <c r="AH170" s="563"/>
      <c r="AI170" s="652"/>
      <c r="AJ170" s="652"/>
      <c r="AK170" s="652"/>
      <c r="AM170" s="332"/>
    </row>
    <row r="171" spans="7:39" x14ac:dyDescent="0.2">
      <c r="G171" s="234"/>
      <c r="H171" s="234"/>
      <c r="I171" s="234"/>
      <c r="J171" s="234"/>
      <c r="K171" s="234"/>
      <c r="L171" s="234"/>
      <c r="M171" s="234"/>
      <c r="N171" s="234"/>
      <c r="O171" s="234"/>
      <c r="P171" s="234"/>
      <c r="Q171" s="234"/>
      <c r="R171" s="234"/>
      <c r="S171" s="234"/>
      <c r="T171" s="234"/>
      <c r="U171" s="234"/>
      <c r="V171" s="234"/>
      <c r="W171" s="234"/>
      <c r="X171" s="652"/>
      <c r="Y171" s="652"/>
      <c r="Z171" s="652"/>
      <c r="AA171" s="652"/>
      <c r="AB171" s="652"/>
      <c r="AC171" s="652"/>
      <c r="AD171" s="652"/>
      <c r="AE171" s="652"/>
      <c r="AF171" s="652"/>
      <c r="AG171" s="652"/>
      <c r="AH171" s="652"/>
      <c r="AI171" s="652"/>
      <c r="AJ171" s="652"/>
      <c r="AK171" s="652"/>
      <c r="AM171" s="332"/>
    </row>
    <row r="172" spans="7:39" x14ac:dyDescent="0.2">
      <c r="G172" s="234"/>
      <c r="H172" s="234"/>
      <c r="I172" s="234"/>
      <c r="J172" s="234"/>
      <c r="K172" s="234"/>
      <c r="L172" s="234"/>
      <c r="M172" s="234"/>
      <c r="N172" s="234"/>
      <c r="O172" s="234"/>
      <c r="P172" s="234"/>
      <c r="Q172" s="234"/>
      <c r="R172" s="234"/>
      <c r="S172" s="234"/>
      <c r="T172" s="234"/>
      <c r="U172" s="234"/>
      <c r="V172" s="234"/>
      <c r="W172" s="234"/>
      <c r="X172" s="652"/>
      <c r="Y172" s="652"/>
      <c r="Z172" s="652"/>
      <c r="AA172" s="652"/>
      <c r="AB172" s="652"/>
      <c r="AC172" s="652"/>
      <c r="AD172" s="652"/>
      <c r="AE172" s="652"/>
      <c r="AF172" s="652"/>
      <c r="AG172" s="652"/>
      <c r="AH172" s="652"/>
      <c r="AI172" s="652"/>
      <c r="AJ172" s="652"/>
      <c r="AK172" s="652"/>
      <c r="AM172" s="332"/>
    </row>
    <row r="173" spans="7:39" x14ac:dyDescent="0.2">
      <c r="G173" s="234"/>
      <c r="H173" s="234"/>
      <c r="I173" s="234"/>
      <c r="J173" s="234"/>
      <c r="K173" s="234"/>
      <c r="L173" s="234"/>
      <c r="M173" s="234"/>
      <c r="N173" s="234"/>
      <c r="O173" s="234"/>
      <c r="P173" s="234"/>
      <c r="Q173" s="234"/>
      <c r="R173" s="234"/>
      <c r="S173" s="234"/>
      <c r="T173" s="234"/>
      <c r="U173" s="234"/>
      <c r="V173" s="234"/>
      <c r="W173" s="234"/>
      <c r="X173" s="652"/>
      <c r="Y173" s="652"/>
      <c r="Z173" s="652"/>
      <c r="AA173" s="652"/>
      <c r="AB173" s="652"/>
      <c r="AC173" s="652"/>
      <c r="AD173" s="652"/>
      <c r="AE173" s="652"/>
      <c r="AF173" s="652"/>
      <c r="AG173" s="652"/>
      <c r="AH173" s="652"/>
      <c r="AI173" s="652"/>
      <c r="AJ173" s="652"/>
      <c r="AK173" s="652"/>
      <c r="AM173" s="332"/>
    </row>
    <row r="174" spans="7:39" x14ac:dyDescent="0.2">
      <c r="G174" s="234"/>
      <c r="H174" s="234"/>
      <c r="I174" s="234"/>
      <c r="J174" s="234"/>
      <c r="K174" s="234"/>
      <c r="L174" s="234"/>
      <c r="M174" s="234"/>
      <c r="N174" s="234"/>
      <c r="O174" s="234"/>
      <c r="P174" s="234"/>
      <c r="Q174" s="234"/>
      <c r="R174" s="234"/>
      <c r="S174" s="234"/>
      <c r="T174" s="234"/>
      <c r="U174" s="234"/>
      <c r="V174" s="234"/>
      <c r="W174" s="234"/>
      <c r="X174" s="652"/>
      <c r="Y174" s="652"/>
      <c r="Z174" s="652"/>
      <c r="AA174" s="652"/>
      <c r="AB174" s="652"/>
      <c r="AC174" s="652"/>
      <c r="AD174" s="652"/>
      <c r="AE174" s="652"/>
      <c r="AF174" s="652"/>
      <c r="AG174" s="652"/>
      <c r="AH174" s="652"/>
      <c r="AI174" s="652"/>
      <c r="AJ174" s="652"/>
      <c r="AK174" s="652"/>
      <c r="AM174" s="332"/>
    </row>
    <row r="175" spans="7:39" x14ac:dyDescent="0.2">
      <c r="G175" s="234"/>
      <c r="H175" s="234"/>
      <c r="I175" s="234"/>
      <c r="J175" s="234"/>
      <c r="K175" s="234"/>
      <c r="L175" s="234"/>
      <c r="M175" s="234"/>
      <c r="N175" s="234"/>
      <c r="O175" s="234"/>
      <c r="P175" s="234"/>
      <c r="Q175" s="234"/>
      <c r="R175" s="234"/>
      <c r="S175" s="234"/>
      <c r="T175" s="234"/>
      <c r="U175" s="234"/>
      <c r="V175" s="234"/>
      <c r="W175" s="234"/>
      <c r="X175" s="652"/>
      <c r="Y175" s="652"/>
      <c r="Z175" s="652"/>
      <c r="AA175" s="652"/>
      <c r="AB175" s="652"/>
      <c r="AC175" s="652"/>
      <c r="AD175" s="652"/>
      <c r="AE175" s="652"/>
      <c r="AF175" s="652"/>
      <c r="AG175" s="652"/>
      <c r="AH175" s="652"/>
      <c r="AI175" s="652"/>
      <c r="AJ175" s="652"/>
      <c r="AK175" s="652"/>
      <c r="AM175" s="332"/>
    </row>
    <row r="176" spans="7:39" x14ac:dyDescent="0.2">
      <c r="G176" s="234"/>
      <c r="H176" s="234"/>
      <c r="I176" s="234"/>
      <c r="J176" s="234"/>
      <c r="K176" s="234"/>
      <c r="L176" s="234"/>
      <c r="M176" s="234"/>
      <c r="N176" s="234"/>
      <c r="O176" s="234"/>
      <c r="P176" s="234"/>
      <c r="Q176" s="234"/>
      <c r="R176" s="234"/>
      <c r="S176" s="234"/>
      <c r="T176" s="234"/>
      <c r="U176" s="234"/>
      <c r="V176" s="234"/>
      <c r="W176" s="234"/>
      <c r="X176" s="652"/>
      <c r="Y176" s="652"/>
      <c r="Z176" s="652"/>
      <c r="AA176" s="652"/>
      <c r="AB176" s="652"/>
      <c r="AC176" s="652"/>
      <c r="AD176" s="652"/>
      <c r="AE176" s="652"/>
      <c r="AF176" s="652"/>
      <c r="AG176" s="652"/>
      <c r="AH176" s="652"/>
      <c r="AI176" s="652"/>
      <c r="AJ176" s="652"/>
      <c r="AK176" s="652"/>
      <c r="AM176" s="332"/>
    </row>
    <row r="177" spans="7:39" x14ac:dyDescent="0.2">
      <c r="G177" s="234"/>
      <c r="H177" s="234"/>
      <c r="I177" s="234"/>
      <c r="J177" s="234"/>
      <c r="K177" s="234"/>
      <c r="L177" s="234"/>
      <c r="M177" s="234"/>
      <c r="N177" s="234"/>
      <c r="O177" s="234"/>
      <c r="P177" s="234"/>
      <c r="Q177" s="234"/>
      <c r="R177" s="234"/>
      <c r="S177" s="234"/>
      <c r="T177" s="234"/>
      <c r="U177" s="234"/>
      <c r="V177" s="234"/>
      <c r="W177" s="234"/>
      <c r="X177" s="652"/>
      <c r="Y177" s="652"/>
      <c r="Z177" s="652"/>
      <c r="AA177" s="652"/>
      <c r="AB177" s="652"/>
      <c r="AC177" s="652"/>
      <c r="AD177" s="652"/>
      <c r="AE177" s="652"/>
      <c r="AF177" s="652"/>
      <c r="AG177" s="652"/>
      <c r="AH177" s="652"/>
      <c r="AI177" s="652"/>
      <c r="AJ177" s="652"/>
      <c r="AK177" s="652"/>
      <c r="AM177" s="332"/>
    </row>
    <row r="178" spans="7:39" x14ac:dyDescent="0.2">
      <c r="G178" s="234"/>
      <c r="H178" s="234"/>
      <c r="I178" s="234"/>
      <c r="J178" s="234"/>
      <c r="K178" s="234"/>
      <c r="L178" s="234"/>
      <c r="M178" s="234"/>
      <c r="N178" s="234"/>
      <c r="O178" s="234"/>
      <c r="P178" s="234"/>
      <c r="Q178" s="234"/>
      <c r="R178" s="234"/>
      <c r="S178" s="234"/>
      <c r="T178" s="234"/>
      <c r="U178" s="234"/>
      <c r="V178" s="234"/>
      <c r="W178" s="234"/>
      <c r="X178" s="652"/>
      <c r="Y178" s="652"/>
      <c r="Z178" s="652"/>
      <c r="AA178" s="652"/>
      <c r="AB178" s="652"/>
      <c r="AC178" s="652"/>
      <c r="AD178" s="652"/>
      <c r="AE178" s="652"/>
      <c r="AF178" s="652"/>
      <c r="AG178" s="652"/>
      <c r="AH178" s="652"/>
      <c r="AI178" s="652"/>
      <c r="AJ178" s="652"/>
      <c r="AK178" s="652"/>
      <c r="AM178" s="332"/>
    </row>
    <row r="179" spans="7:39" x14ac:dyDescent="0.2">
      <c r="G179" s="234"/>
      <c r="H179" s="234"/>
      <c r="I179" s="234"/>
      <c r="J179" s="234"/>
      <c r="K179" s="234"/>
      <c r="L179" s="234"/>
      <c r="M179" s="234"/>
      <c r="N179" s="234"/>
      <c r="O179" s="234"/>
      <c r="P179" s="234"/>
      <c r="Q179" s="234"/>
      <c r="R179" s="234"/>
      <c r="S179" s="234"/>
      <c r="T179" s="234"/>
      <c r="U179" s="234"/>
      <c r="V179" s="234"/>
      <c r="W179" s="234"/>
      <c r="X179" s="652"/>
      <c r="Y179" s="652"/>
      <c r="Z179" s="652"/>
      <c r="AA179" s="652"/>
      <c r="AB179" s="652"/>
      <c r="AC179" s="652"/>
      <c r="AD179" s="652"/>
      <c r="AE179" s="652"/>
      <c r="AF179" s="652"/>
      <c r="AG179" s="652"/>
      <c r="AH179" s="652"/>
      <c r="AI179" s="652"/>
      <c r="AJ179" s="652"/>
      <c r="AK179" s="652"/>
      <c r="AM179" s="332"/>
    </row>
    <row r="180" spans="7:39" x14ac:dyDescent="0.2">
      <c r="G180" s="234"/>
      <c r="H180" s="234"/>
      <c r="I180" s="234"/>
      <c r="J180" s="234"/>
      <c r="K180" s="234"/>
      <c r="L180" s="234"/>
      <c r="M180" s="234"/>
      <c r="N180" s="234"/>
      <c r="O180" s="234"/>
      <c r="P180" s="234"/>
      <c r="Q180" s="234"/>
      <c r="R180" s="234"/>
      <c r="S180" s="234"/>
      <c r="T180" s="234"/>
      <c r="U180" s="234"/>
      <c r="V180" s="234"/>
      <c r="W180" s="234"/>
      <c r="X180" s="652"/>
      <c r="Y180" s="652"/>
      <c r="Z180" s="652"/>
      <c r="AA180" s="652"/>
      <c r="AB180" s="652"/>
      <c r="AC180" s="652"/>
      <c r="AD180" s="652"/>
      <c r="AE180" s="652"/>
      <c r="AF180" s="652"/>
      <c r="AG180" s="652"/>
      <c r="AH180" s="652"/>
      <c r="AI180" s="652"/>
      <c r="AJ180" s="652"/>
      <c r="AK180" s="652"/>
      <c r="AM180" s="332"/>
    </row>
    <row r="181" spans="7:39" x14ac:dyDescent="0.2">
      <c r="G181" s="234"/>
      <c r="H181" s="234"/>
      <c r="I181" s="234"/>
      <c r="J181" s="234"/>
      <c r="K181" s="234"/>
      <c r="L181" s="234"/>
      <c r="M181" s="234"/>
      <c r="N181" s="234"/>
      <c r="O181" s="234"/>
      <c r="P181" s="234"/>
      <c r="Q181" s="234"/>
      <c r="R181" s="234"/>
      <c r="S181" s="234"/>
      <c r="T181" s="234"/>
      <c r="U181" s="234"/>
      <c r="V181" s="234"/>
      <c r="W181" s="234"/>
      <c r="X181" s="652"/>
      <c r="Y181" s="652"/>
      <c r="Z181" s="652"/>
      <c r="AA181" s="652"/>
      <c r="AB181" s="652"/>
      <c r="AC181" s="652"/>
      <c r="AD181" s="652"/>
      <c r="AE181" s="652"/>
      <c r="AF181" s="652"/>
      <c r="AG181" s="652"/>
      <c r="AH181" s="652"/>
      <c r="AI181" s="652"/>
      <c r="AJ181" s="652"/>
      <c r="AK181" s="652"/>
      <c r="AM181" s="332"/>
    </row>
    <row r="182" spans="7:39" x14ac:dyDescent="0.2">
      <c r="G182" s="234"/>
      <c r="H182" s="234"/>
      <c r="I182" s="234"/>
      <c r="J182" s="234"/>
      <c r="K182" s="234"/>
      <c r="L182" s="234"/>
      <c r="M182" s="234"/>
      <c r="N182" s="234"/>
      <c r="O182" s="234"/>
      <c r="P182" s="234"/>
      <c r="Q182" s="234"/>
      <c r="R182" s="234"/>
      <c r="S182" s="234"/>
      <c r="T182" s="234"/>
      <c r="U182" s="234"/>
      <c r="V182" s="234"/>
      <c r="W182" s="234"/>
      <c r="X182" s="652"/>
      <c r="Y182" s="652"/>
      <c r="Z182" s="652"/>
      <c r="AA182" s="652"/>
      <c r="AB182" s="652"/>
      <c r="AC182" s="652"/>
      <c r="AD182" s="652"/>
      <c r="AE182" s="652"/>
      <c r="AF182" s="652"/>
      <c r="AG182" s="652"/>
      <c r="AH182" s="652"/>
      <c r="AI182" s="652"/>
      <c r="AJ182" s="652"/>
      <c r="AK182" s="652"/>
      <c r="AM182" s="332"/>
    </row>
    <row r="183" spans="7:39" x14ac:dyDescent="0.2">
      <c r="G183" s="234"/>
      <c r="H183" s="234"/>
      <c r="I183" s="234"/>
      <c r="J183" s="234"/>
      <c r="K183" s="234"/>
      <c r="L183" s="234"/>
      <c r="M183" s="234"/>
      <c r="N183" s="234"/>
      <c r="O183" s="234"/>
      <c r="P183" s="234"/>
      <c r="Q183" s="234"/>
      <c r="R183" s="234"/>
      <c r="S183" s="234"/>
      <c r="T183" s="234"/>
      <c r="U183" s="234"/>
      <c r="V183" s="234"/>
      <c r="W183" s="234"/>
      <c r="X183" s="652"/>
      <c r="Y183" s="652"/>
      <c r="Z183" s="652"/>
      <c r="AA183" s="652"/>
      <c r="AB183" s="652"/>
      <c r="AC183" s="652"/>
      <c r="AD183" s="652"/>
      <c r="AE183" s="652"/>
      <c r="AF183" s="652"/>
      <c r="AG183" s="652"/>
      <c r="AH183" s="652"/>
      <c r="AI183" s="652"/>
      <c r="AJ183" s="652"/>
      <c r="AK183" s="652"/>
      <c r="AM183" s="332"/>
    </row>
    <row r="184" spans="7:39" x14ac:dyDescent="0.2">
      <c r="G184" s="234"/>
      <c r="H184" s="234"/>
      <c r="I184" s="234"/>
      <c r="J184" s="234"/>
      <c r="K184" s="234"/>
      <c r="L184" s="234"/>
      <c r="M184" s="234"/>
      <c r="N184" s="234"/>
      <c r="O184" s="234"/>
      <c r="P184" s="234"/>
      <c r="Q184" s="234"/>
      <c r="R184" s="234"/>
      <c r="S184" s="234"/>
      <c r="T184" s="234"/>
      <c r="U184" s="234"/>
      <c r="V184" s="234"/>
      <c r="W184" s="234"/>
      <c r="X184" s="652"/>
      <c r="Y184" s="652"/>
      <c r="Z184" s="652"/>
      <c r="AA184" s="652"/>
      <c r="AB184" s="652"/>
      <c r="AC184" s="652"/>
      <c r="AD184" s="652"/>
      <c r="AE184" s="652"/>
      <c r="AF184" s="652"/>
      <c r="AG184" s="652"/>
      <c r="AH184" s="652"/>
      <c r="AI184" s="652"/>
      <c r="AJ184" s="652"/>
      <c r="AK184" s="652"/>
      <c r="AM184" s="332"/>
    </row>
    <row r="185" spans="7:39" x14ac:dyDescent="0.2">
      <c r="G185" s="234"/>
      <c r="H185" s="234"/>
      <c r="I185" s="234"/>
      <c r="J185" s="234"/>
      <c r="K185" s="234"/>
      <c r="L185" s="234"/>
      <c r="M185" s="234"/>
      <c r="N185" s="234"/>
      <c r="O185" s="234"/>
      <c r="P185" s="234"/>
      <c r="Q185" s="234"/>
      <c r="R185" s="234"/>
      <c r="S185" s="234"/>
      <c r="T185" s="234"/>
      <c r="U185" s="652"/>
      <c r="V185" s="652"/>
      <c r="W185" s="652"/>
      <c r="X185" s="652"/>
      <c r="Y185" s="652"/>
      <c r="Z185" s="652"/>
      <c r="AA185" s="652"/>
      <c r="AB185" s="652"/>
      <c r="AC185" s="652"/>
      <c r="AD185" s="652"/>
      <c r="AE185" s="652"/>
      <c r="AF185" s="652"/>
      <c r="AG185" s="652"/>
      <c r="AH185" s="652"/>
      <c r="AI185" s="652"/>
      <c r="AJ185" s="652"/>
      <c r="AK185" s="652"/>
      <c r="AM185" s="332"/>
    </row>
    <row r="186" spans="7:39" x14ac:dyDescent="0.2">
      <c r="G186" s="234"/>
      <c r="H186" s="234"/>
      <c r="I186" s="234"/>
      <c r="J186" s="234"/>
      <c r="K186" s="234"/>
      <c r="L186" s="234"/>
      <c r="M186" s="234"/>
      <c r="N186" s="234"/>
      <c r="O186" s="234"/>
      <c r="P186" s="234"/>
      <c r="Q186" s="234"/>
      <c r="R186" s="234"/>
      <c r="S186" s="234"/>
      <c r="T186" s="234"/>
      <c r="U186" s="652"/>
      <c r="V186" s="652"/>
      <c r="W186" s="652"/>
      <c r="X186" s="652"/>
      <c r="Y186" s="652"/>
      <c r="Z186" s="652"/>
      <c r="AA186" s="652"/>
      <c r="AB186" s="652"/>
      <c r="AC186" s="652"/>
      <c r="AD186" s="652"/>
      <c r="AE186" s="652"/>
      <c r="AF186" s="652"/>
      <c r="AG186" s="652"/>
      <c r="AH186" s="652"/>
      <c r="AI186" s="652"/>
      <c r="AJ186" s="652"/>
      <c r="AK186" s="652"/>
      <c r="AM186" s="332"/>
    </row>
    <row r="187" spans="7:39" x14ac:dyDescent="0.2">
      <c r="G187" s="234"/>
      <c r="H187" s="234"/>
      <c r="I187" s="234"/>
      <c r="J187" s="234"/>
      <c r="K187" s="234"/>
      <c r="L187" s="234"/>
      <c r="M187" s="234"/>
      <c r="N187" s="234"/>
      <c r="O187" s="234"/>
      <c r="P187" s="234"/>
      <c r="Q187" s="234"/>
      <c r="R187" s="234"/>
      <c r="S187" s="234"/>
      <c r="T187" s="234"/>
      <c r="U187" s="652"/>
      <c r="V187" s="652"/>
      <c r="W187" s="652"/>
      <c r="X187" s="652"/>
      <c r="Y187" s="652"/>
      <c r="Z187" s="652"/>
      <c r="AA187" s="652"/>
      <c r="AB187" s="652"/>
      <c r="AC187" s="652"/>
      <c r="AD187" s="652"/>
      <c r="AE187" s="652"/>
      <c r="AF187" s="652"/>
      <c r="AG187" s="652"/>
      <c r="AH187" s="652"/>
      <c r="AI187" s="652"/>
      <c r="AJ187" s="652"/>
      <c r="AK187" s="652"/>
      <c r="AM187" s="332"/>
    </row>
    <row r="188" spans="7:39" x14ac:dyDescent="0.2">
      <c r="G188" s="234"/>
      <c r="H188" s="234"/>
      <c r="I188" s="234"/>
      <c r="J188" s="234"/>
      <c r="K188" s="234"/>
      <c r="L188" s="234"/>
      <c r="M188" s="234"/>
      <c r="N188" s="234"/>
      <c r="O188" s="234"/>
      <c r="P188" s="234"/>
      <c r="Q188" s="234"/>
      <c r="R188" s="234"/>
      <c r="S188" s="234"/>
      <c r="T188" s="234"/>
      <c r="U188" s="652"/>
      <c r="V188" s="652"/>
      <c r="W188" s="652"/>
      <c r="X188" s="652"/>
      <c r="Y188" s="652"/>
      <c r="Z188" s="652"/>
      <c r="AA188" s="652"/>
      <c r="AB188" s="652"/>
      <c r="AC188" s="652"/>
      <c r="AD188" s="652"/>
      <c r="AE188" s="652"/>
      <c r="AF188" s="652"/>
      <c r="AG188" s="652"/>
      <c r="AH188" s="652"/>
      <c r="AI188" s="652"/>
      <c r="AJ188" s="652"/>
      <c r="AK188" s="652"/>
      <c r="AM188" s="332"/>
    </row>
    <row r="189" spans="7:39" x14ac:dyDescent="0.2">
      <c r="G189" s="234"/>
      <c r="H189" s="234"/>
      <c r="I189" s="234"/>
      <c r="J189" s="234"/>
      <c r="K189" s="234"/>
      <c r="L189" s="234"/>
      <c r="M189" s="234"/>
      <c r="N189" s="234"/>
      <c r="O189" s="234"/>
      <c r="P189" s="234"/>
      <c r="Q189" s="234"/>
      <c r="R189" s="234"/>
      <c r="S189" s="234"/>
      <c r="T189" s="234"/>
      <c r="U189" s="652"/>
      <c r="V189" s="652"/>
      <c r="W189" s="652"/>
      <c r="X189" s="652"/>
      <c r="Y189" s="652"/>
      <c r="Z189" s="652"/>
      <c r="AA189" s="652"/>
      <c r="AB189" s="652"/>
      <c r="AC189" s="652"/>
      <c r="AD189" s="652"/>
      <c r="AE189" s="652"/>
      <c r="AF189" s="652"/>
      <c r="AG189" s="652"/>
      <c r="AH189" s="652"/>
      <c r="AI189" s="652"/>
      <c r="AJ189" s="652"/>
      <c r="AK189" s="652"/>
      <c r="AM189" s="332"/>
    </row>
    <row r="190" spans="7:39" x14ac:dyDescent="0.2">
      <c r="G190" s="234"/>
      <c r="H190" s="234"/>
      <c r="I190" s="234"/>
      <c r="J190" s="234"/>
      <c r="K190" s="234"/>
      <c r="L190" s="234"/>
      <c r="M190" s="234"/>
      <c r="N190" s="234"/>
      <c r="O190" s="234"/>
      <c r="P190" s="234"/>
      <c r="Q190" s="234"/>
      <c r="R190" s="234"/>
      <c r="S190" s="234"/>
      <c r="T190" s="234"/>
      <c r="U190" s="652"/>
      <c r="V190" s="652"/>
      <c r="W190" s="652"/>
      <c r="X190" s="652"/>
      <c r="Y190" s="652"/>
      <c r="Z190" s="652"/>
      <c r="AA190" s="652"/>
      <c r="AB190" s="652"/>
      <c r="AC190" s="652"/>
      <c r="AD190" s="652"/>
      <c r="AE190" s="652"/>
      <c r="AF190" s="652"/>
      <c r="AG190" s="652"/>
      <c r="AH190" s="652"/>
      <c r="AI190" s="652"/>
      <c r="AJ190" s="652"/>
      <c r="AK190" s="652"/>
      <c r="AM190" s="332"/>
    </row>
    <row r="191" spans="7:39" x14ac:dyDescent="0.2">
      <c r="G191" s="234"/>
      <c r="H191" s="234"/>
      <c r="I191" s="234"/>
      <c r="J191" s="234"/>
      <c r="K191" s="234"/>
      <c r="L191" s="234"/>
      <c r="M191" s="234"/>
      <c r="N191" s="234"/>
      <c r="O191" s="234"/>
      <c r="P191" s="234"/>
      <c r="Q191" s="234"/>
      <c r="R191" s="234"/>
      <c r="S191" s="234"/>
      <c r="T191" s="234"/>
      <c r="U191" s="652"/>
      <c r="V191" s="652"/>
      <c r="W191" s="652"/>
      <c r="X191" s="652"/>
      <c r="Y191" s="652"/>
      <c r="Z191" s="652"/>
      <c r="AA191" s="652"/>
      <c r="AB191" s="652"/>
      <c r="AC191" s="652"/>
      <c r="AD191" s="652"/>
      <c r="AE191" s="652"/>
      <c r="AF191" s="652"/>
      <c r="AG191" s="652"/>
      <c r="AH191" s="652"/>
      <c r="AI191" s="652"/>
      <c r="AJ191" s="652"/>
      <c r="AK191" s="652"/>
      <c r="AM191" s="332"/>
    </row>
    <row r="192" spans="7:39" x14ac:dyDescent="0.2">
      <c r="G192" s="234"/>
      <c r="H192" s="234"/>
      <c r="I192" s="234"/>
      <c r="J192" s="234"/>
      <c r="K192" s="234"/>
      <c r="L192" s="234"/>
      <c r="M192" s="234"/>
      <c r="N192" s="234"/>
      <c r="O192" s="234"/>
      <c r="P192" s="234"/>
      <c r="Q192" s="234"/>
      <c r="R192" s="234"/>
      <c r="S192" s="234"/>
      <c r="T192" s="234"/>
      <c r="U192" s="652"/>
      <c r="V192" s="652"/>
      <c r="W192" s="652"/>
      <c r="X192" s="652"/>
      <c r="Y192" s="652"/>
      <c r="Z192" s="652"/>
      <c r="AA192" s="652"/>
      <c r="AB192" s="652"/>
      <c r="AC192" s="652"/>
      <c r="AD192" s="652"/>
      <c r="AE192" s="652"/>
      <c r="AF192" s="652"/>
      <c r="AG192" s="652"/>
      <c r="AH192" s="652"/>
      <c r="AI192" s="652"/>
      <c r="AJ192" s="652"/>
      <c r="AK192" s="652"/>
      <c r="AM192" s="332"/>
    </row>
    <row r="193" spans="7:39" x14ac:dyDescent="0.2">
      <c r="G193" s="234"/>
      <c r="H193" s="234"/>
      <c r="I193" s="234"/>
      <c r="J193" s="234"/>
      <c r="K193" s="234"/>
      <c r="L193" s="234"/>
      <c r="M193" s="234"/>
      <c r="N193" s="234"/>
      <c r="O193" s="234"/>
      <c r="P193" s="234"/>
      <c r="Q193" s="234"/>
      <c r="R193" s="234"/>
      <c r="S193" s="234"/>
      <c r="T193" s="234"/>
      <c r="U193" s="652"/>
      <c r="V193" s="652"/>
      <c r="W193" s="652"/>
      <c r="X193" s="652"/>
      <c r="Y193" s="652"/>
      <c r="Z193" s="652"/>
      <c r="AA193" s="652"/>
      <c r="AB193" s="652"/>
      <c r="AC193" s="652"/>
      <c r="AD193" s="652"/>
      <c r="AE193" s="652"/>
      <c r="AF193" s="652"/>
      <c r="AG193" s="652"/>
      <c r="AH193" s="652"/>
      <c r="AI193" s="652"/>
      <c r="AJ193" s="652"/>
      <c r="AK193" s="652"/>
      <c r="AM193" s="332"/>
    </row>
    <row r="194" spans="7:39" x14ac:dyDescent="0.2">
      <c r="G194" s="234"/>
      <c r="H194" s="234"/>
      <c r="I194" s="234"/>
      <c r="J194" s="234"/>
      <c r="K194" s="234"/>
      <c r="L194" s="234"/>
      <c r="M194" s="234"/>
      <c r="N194" s="234"/>
      <c r="O194" s="234"/>
      <c r="P194" s="234"/>
      <c r="Q194" s="234"/>
      <c r="R194" s="234"/>
      <c r="S194" s="234"/>
      <c r="T194" s="234"/>
      <c r="U194" s="652"/>
      <c r="V194" s="652"/>
      <c r="W194" s="652"/>
      <c r="X194" s="652"/>
      <c r="Y194" s="652"/>
      <c r="Z194" s="652"/>
      <c r="AA194" s="652"/>
      <c r="AB194" s="652"/>
      <c r="AC194" s="652"/>
      <c r="AD194" s="652"/>
      <c r="AE194" s="652"/>
      <c r="AF194" s="652"/>
      <c r="AG194" s="652"/>
      <c r="AH194" s="652"/>
      <c r="AI194" s="652"/>
      <c r="AJ194" s="652"/>
      <c r="AK194" s="652"/>
      <c r="AM194" s="332"/>
    </row>
    <row r="195" spans="7:39" x14ac:dyDescent="0.2">
      <c r="G195" s="234"/>
      <c r="H195" s="234"/>
      <c r="I195" s="234"/>
      <c r="J195" s="234"/>
      <c r="K195" s="234"/>
      <c r="L195" s="234"/>
      <c r="M195" s="234"/>
      <c r="N195" s="234"/>
      <c r="O195" s="234"/>
      <c r="P195" s="234"/>
      <c r="Q195" s="234"/>
      <c r="R195" s="234"/>
      <c r="S195" s="234"/>
      <c r="T195" s="234"/>
      <c r="U195" s="652"/>
      <c r="V195" s="652"/>
      <c r="W195" s="652"/>
      <c r="X195" s="652"/>
      <c r="Y195" s="652"/>
      <c r="Z195" s="652"/>
      <c r="AA195" s="652"/>
      <c r="AB195" s="652"/>
      <c r="AC195" s="652"/>
      <c r="AD195" s="652"/>
      <c r="AE195" s="652"/>
      <c r="AF195" s="652"/>
      <c r="AG195" s="652"/>
      <c r="AH195" s="652"/>
      <c r="AI195" s="652"/>
      <c r="AJ195" s="652"/>
      <c r="AK195" s="652"/>
      <c r="AM195" s="332"/>
    </row>
    <row r="196" spans="7:39" x14ac:dyDescent="0.2">
      <c r="G196" s="234"/>
      <c r="H196" s="234"/>
      <c r="I196" s="234"/>
      <c r="J196" s="234"/>
      <c r="K196" s="234"/>
      <c r="L196" s="234"/>
      <c r="M196" s="234"/>
      <c r="N196" s="234"/>
      <c r="O196" s="234"/>
      <c r="P196" s="234"/>
      <c r="Q196" s="234"/>
      <c r="R196" s="234"/>
      <c r="S196" s="234"/>
      <c r="T196" s="234"/>
      <c r="U196" s="652"/>
      <c r="V196" s="652"/>
      <c r="W196" s="652"/>
      <c r="X196" s="652"/>
      <c r="Y196" s="652"/>
      <c r="Z196" s="652"/>
      <c r="AA196" s="652"/>
      <c r="AB196" s="652"/>
      <c r="AC196" s="652"/>
      <c r="AD196" s="652"/>
      <c r="AE196" s="652"/>
      <c r="AF196" s="652"/>
      <c r="AG196" s="652"/>
      <c r="AH196" s="652"/>
      <c r="AI196" s="652"/>
      <c r="AJ196" s="652"/>
      <c r="AK196" s="652"/>
      <c r="AM196" s="332"/>
    </row>
    <row r="197" spans="7:39" x14ac:dyDescent="0.2">
      <c r="G197" s="234"/>
      <c r="H197" s="234"/>
      <c r="I197" s="234"/>
      <c r="J197" s="234"/>
      <c r="K197" s="234"/>
      <c r="L197" s="234"/>
      <c r="M197" s="234"/>
      <c r="N197" s="234"/>
      <c r="O197" s="234"/>
      <c r="P197" s="234"/>
      <c r="Q197" s="234"/>
      <c r="R197" s="234"/>
      <c r="S197" s="234"/>
      <c r="T197" s="234"/>
      <c r="U197" s="652"/>
      <c r="V197" s="652"/>
      <c r="W197" s="652"/>
      <c r="X197" s="652"/>
      <c r="Y197" s="652"/>
      <c r="Z197" s="652"/>
      <c r="AA197" s="652"/>
      <c r="AB197" s="652"/>
      <c r="AC197" s="652"/>
      <c r="AD197" s="652"/>
      <c r="AE197" s="652"/>
      <c r="AF197" s="652"/>
      <c r="AG197" s="652"/>
      <c r="AH197" s="652"/>
      <c r="AI197" s="652"/>
      <c r="AJ197" s="652"/>
      <c r="AK197" s="652"/>
      <c r="AM197" s="332"/>
    </row>
    <row r="198" spans="7:39" x14ac:dyDescent="0.2">
      <c r="G198" s="234"/>
      <c r="H198" s="234"/>
      <c r="I198" s="234"/>
      <c r="J198" s="234"/>
      <c r="K198" s="234"/>
      <c r="L198" s="234"/>
      <c r="M198" s="234"/>
      <c r="N198" s="234"/>
      <c r="O198" s="234"/>
      <c r="P198" s="234"/>
      <c r="Q198" s="234"/>
      <c r="R198" s="234"/>
      <c r="S198" s="234"/>
      <c r="T198" s="234"/>
      <c r="U198" s="652"/>
      <c r="V198" s="652"/>
      <c r="W198" s="652"/>
      <c r="X198" s="652"/>
      <c r="Y198" s="652"/>
      <c r="Z198" s="652"/>
      <c r="AA198" s="652"/>
      <c r="AB198" s="652"/>
      <c r="AC198" s="652"/>
      <c r="AD198" s="652"/>
      <c r="AE198" s="652"/>
      <c r="AF198" s="652"/>
      <c r="AG198" s="652"/>
      <c r="AH198" s="652"/>
      <c r="AI198" s="652"/>
      <c r="AJ198" s="652"/>
      <c r="AK198" s="652"/>
      <c r="AM198" s="332"/>
    </row>
    <row r="199" spans="7:39" x14ac:dyDescent="0.2">
      <c r="G199" s="234"/>
      <c r="H199" s="234"/>
      <c r="I199" s="234"/>
      <c r="J199" s="234"/>
      <c r="K199" s="234"/>
      <c r="L199" s="234"/>
      <c r="M199" s="234"/>
      <c r="N199" s="234"/>
      <c r="O199" s="234"/>
      <c r="P199" s="234"/>
      <c r="Q199" s="234"/>
      <c r="R199" s="234"/>
      <c r="S199" s="234"/>
      <c r="T199" s="234"/>
      <c r="U199" s="652"/>
      <c r="V199" s="652"/>
      <c r="W199" s="652"/>
      <c r="X199" s="652"/>
      <c r="Y199" s="652"/>
      <c r="Z199" s="652"/>
      <c r="AA199" s="652"/>
      <c r="AB199" s="652"/>
      <c r="AC199" s="652"/>
      <c r="AD199" s="652"/>
      <c r="AE199" s="652"/>
      <c r="AF199" s="652"/>
      <c r="AG199" s="652"/>
      <c r="AH199" s="652"/>
      <c r="AI199" s="652"/>
      <c r="AJ199" s="652"/>
      <c r="AK199" s="652"/>
      <c r="AM199" s="332"/>
    </row>
    <row r="200" spans="7:39" x14ac:dyDescent="0.2">
      <c r="G200" s="234"/>
      <c r="H200" s="234"/>
      <c r="I200" s="234"/>
      <c r="J200" s="234"/>
      <c r="K200" s="234"/>
      <c r="L200" s="234"/>
      <c r="M200" s="234"/>
      <c r="N200" s="234"/>
      <c r="O200" s="234"/>
      <c r="P200" s="234"/>
      <c r="Q200" s="234"/>
      <c r="R200" s="234"/>
      <c r="S200" s="234"/>
      <c r="T200" s="234"/>
      <c r="U200" s="652"/>
      <c r="V200" s="652"/>
      <c r="W200" s="652"/>
      <c r="X200" s="652"/>
      <c r="Y200" s="652"/>
      <c r="Z200" s="652"/>
      <c r="AA200" s="652"/>
      <c r="AB200" s="652"/>
      <c r="AC200" s="652"/>
      <c r="AD200" s="652"/>
      <c r="AE200" s="652"/>
      <c r="AF200" s="652"/>
      <c r="AG200" s="652"/>
      <c r="AH200" s="652"/>
      <c r="AI200" s="652"/>
      <c r="AJ200" s="652"/>
      <c r="AK200" s="652"/>
      <c r="AM200" s="332"/>
    </row>
    <row r="201" spans="7:39" x14ac:dyDescent="0.2">
      <c r="G201" s="234"/>
      <c r="H201" s="234"/>
      <c r="I201" s="234"/>
      <c r="J201" s="234"/>
      <c r="K201" s="234"/>
      <c r="L201" s="234"/>
      <c r="M201" s="234"/>
      <c r="N201" s="234"/>
      <c r="O201" s="234"/>
      <c r="P201" s="234"/>
      <c r="Q201" s="234"/>
      <c r="R201" s="234"/>
      <c r="S201" s="234"/>
      <c r="T201" s="234"/>
      <c r="U201" s="652"/>
      <c r="V201" s="652"/>
      <c r="W201" s="652"/>
      <c r="X201" s="652"/>
      <c r="Y201" s="652"/>
      <c r="Z201" s="652"/>
      <c r="AA201" s="652"/>
      <c r="AB201" s="652"/>
      <c r="AC201" s="652"/>
      <c r="AD201" s="652"/>
      <c r="AE201" s="652"/>
      <c r="AF201" s="652"/>
      <c r="AG201" s="652"/>
      <c r="AH201" s="652"/>
      <c r="AI201" s="652"/>
      <c r="AJ201" s="652"/>
      <c r="AK201" s="652"/>
      <c r="AM201" s="332"/>
    </row>
    <row r="202" spans="7:39" x14ac:dyDescent="0.2">
      <c r="G202" s="234"/>
      <c r="H202" s="234"/>
      <c r="I202" s="234"/>
      <c r="J202" s="234"/>
      <c r="K202" s="234"/>
      <c r="L202" s="234"/>
      <c r="M202" s="234"/>
      <c r="N202" s="234"/>
      <c r="O202" s="234"/>
      <c r="P202" s="234"/>
      <c r="Q202" s="234"/>
      <c r="R202" s="234"/>
      <c r="S202" s="234"/>
      <c r="T202" s="234"/>
      <c r="U202" s="652"/>
      <c r="V202" s="652"/>
      <c r="W202" s="652"/>
      <c r="X202" s="652"/>
      <c r="Y202" s="652"/>
      <c r="Z202" s="652"/>
      <c r="AA202" s="652"/>
      <c r="AB202" s="652"/>
      <c r="AC202" s="652"/>
      <c r="AD202" s="652"/>
      <c r="AE202" s="652"/>
      <c r="AF202" s="652"/>
      <c r="AG202" s="652"/>
      <c r="AH202" s="652"/>
      <c r="AI202" s="652"/>
      <c r="AJ202" s="652"/>
      <c r="AK202" s="652"/>
      <c r="AM202" s="332"/>
    </row>
    <row r="203" spans="7:39" x14ac:dyDescent="0.2">
      <c r="G203" s="234"/>
      <c r="H203" s="234"/>
      <c r="I203" s="234"/>
      <c r="J203" s="234"/>
      <c r="K203" s="234"/>
      <c r="L203" s="234"/>
      <c r="M203" s="234"/>
      <c r="N203" s="234"/>
      <c r="O203" s="234"/>
      <c r="P203" s="234"/>
      <c r="Q203" s="234"/>
      <c r="R203" s="234"/>
      <c r="S203" s="234"/>
      <c r="T203" s="234"/>
      <c r="U203" s="652"/>
      <c r="V203" s="652"/>
      <c r="W203" s="652"/>
      <c r="X203" s="652"/>
      <c r="Y203" s="652"/>
      <c r="Z203" s="652"/>
      <c r="AA203" s="652"/>
      <c r="AB203" s="652"/>
      <c r="AC203" s="652"/>
      <c r="AD203" s="652"/>
      <c r="AE203" s="652"/>
      <c r="AF203" s="652"/>
      <c r="AG203" s="652"/>
      <c r="AH203" s="652"/>
      <c r="AI203" s="652"/>
      <c r="AJ203" s="652"/>
      <c r="AK203" s="652"/>
      <c r="AM203" s="332"/>
    </row>
    <row r="204" spans="7:39" x14ac:dyDescent="0.2">
      <c r="G204" s="234"/>
      <c r="H204" s="234"/>
      <c r="I204" s="234"/>
      <c r="J204" s="234"/>
      <c r="K204" s="234"/>
      <c r="L204" s="234"/>
      <c r="M204" s="234"/>
      <c r="N204" s="234"/>
      <c r="O204" s="234"/>
      <c r="P204" s="234"/>
      <c r="Q204" s="234"/>
      <c r="R204" s="234"/>
      <c r="S204" s="234"/>
      <c r="T204" s="234"/>
      <c r="U204" s="652"/>
      <c r="V204" s="652"/>
      <c r="W204" s="652"/>
      <c r="X204" s="652"/>
      <c r="Y204" s="652"/>
      <c r="Z204" s="652"/>
      <c r="AA204" s="652"/>
      <c r="AB204" s="652"/>
      <c r="AC204" s="652"/>
      <c r="AD204" s="652"/>
      <c r="AE204" s="652"/>
      <c r="AF204" s="652"/>
      <c r="AG204" s="652"/>
      <c r="AH204" s="652"/>
      <c r="AI204" s="652"/>
      <c r="AJ204" s="652"/>
      <c r="AK204" s="652"/>
      <c r="AM204" s="332"/>
    </row>
    <row r="205" spans="7:39" x14ac:dyDescent="0.2">
      <c r="G205" s="234"/>
      <c r="H205" s="234"/>
      <c r="I205" s="234"/>
      <c r="J205" s="234"/>
      <c r="K205" s="234"/>
      <c r="L205" s="234"/>
      <c r="M205" s="234"/>
      <c r="N205" s="234"/>
      <c r="O205" s="234"/>
      <c r="P205" s="234"/>
      <c r="Q205" s="234"/>
      <c r="R205" s="234"/>
      <c r="S205" s="234"/>
      <c r="T205" s="234"/>
      <c r="U205" s="652"/>
      <c r="V205" s="652"/>
      <c r="W205" s="652"/>
      <c r="X205" s="652"/>
      <c r="Y205" s="652"/>
      <c r="Z205" s="652"/>
      <c r="AA205" s="652"/>
      <c r="AB205" s="652"/>
      <c r="AC205" s="652"/>
      <c r="AD205" s="652"/>
      <c r="AE205" s="652"/>
      <c r="AF205" s="652"/>
      <c r="AG205" s="652"/>
      <c r="AH205" s="652"/>
      <c r="AI205" s="652"/>
      <c r="AJ205" s="652"/>
      <c r="AK205" s="652"/>
      <c r="AM205" s="332"/>
    </row>
    <row r="206" spans="7:39" x14ac:dyDescent="0.2">
      <c r="G206" s="234"/>
      <c r="H206" s="234"/>
      <c r="I206" s="234"/>
      <c r="J206" s="234"/>
      <c r="K206" s="234"/>
      <c r="L206" s="234"/>
      <c r="M206" s="234"/>
      <c r="N206" s="234"/>
      <c r="O206" s="234"/>
      <c r="P206" s="234"/>
      <c r="Q206" s="234"/>
      <c r="R206" s="234"/>
      <c r="S206" s="234"/>
      <c r="T206" s="234"/>
      <c r="U206" s="652"/>
      <c r="V206" s="652"/>
      <c r="W206" s="652"/>
      <c r="X206" s="652"/>
      <c r="Y206" s="652"/>
      <c r="Z206" s="652"/>
      <c r="AA206" s="652"/>
      <c r="AB206" s="652"/>
      <c r="AC206" s="652"/>
      <c r="AD206" s="652"/>
      <c r="AE206" s="652"/>
      <c r="AF206" s="652"/>
      <c r="AG206" s="652"/>
      <c r="AH206" s="652"/>
      <c r="AI206" s="652"/>
      <c r="AJ206" s="652"/>
      <c r="AK206" s="652"/>
      <c r="AM206" s="332"/>
    </row>
    <row r="207" spans="7:39" x14ac:dyDescent="0.2">
      <c r="G207" s="234"/>
      <c r="H207" s="234"/>
      <c r="I207" s="234"/>
      <c r="J207" s="234"/>
      <c r="K207" s="234"/>
      <c r="L207" s="234"/>
      <c r="M207" s="234"/>
      <c r="N207" s="234"/>
      <c r="O207" s="234"/>
      <c r="P207" s="234"/>
      <c r="Q207" s="234"/>
      <c r="R207" s="234"/>
      <c r="S207" s="234"/>
      <c r="T207" s="234"/>
      <c r="U207" s="652"/>
      <c r="V207" s="652"/>
      <c r="W207" s="652"/>
      <c r="X207" s="652"/>
      <c r="Y207" s="652"/>
      <c r="Z207" s="652"/>
      <c r="AA207" s="652"/>
      <c r="AB207" s="652"/>
      <c r="AC207" s="652"/>
      <c r="AD207" s="652"/>
      <c r="AE207" s="652"/>
      <c r="AF207" s="652"/>
      <c r="AG207" s="652"/>
      <c r="AH207" s="652"/>
      <c r="AI207" s="652"/>
      <c r="AJ207" s="652"/>
      <c r="AK207" s="652"/>
      <c r="AM207" s="332"/>
    </row>
    <row r="208" spans="7:39" x14ac:dyDescent="0.2">
      <c r="G208" s="234"/>
      <c r="H208" s="234"/>
      <c r="I208" s="234"/>
      <c r="J208" s="234"/>
      <c r="K208" s="234"/>
      <c r="L208" s="234"/>
      <c r="M208" s="234"/>
      <c r="N208" s="234"/>
      <c r="O208" s="234"/>
      <c r="P208" s="234"/>
      <c r="Q208" s="234"/>
      <c r="R208" s="234"/>
      <c r="S208" s="234"/>
      <c r="T208" s="234"/>
      <c r="U208" s="652"/>
      <c r="V208" s="652"/>
      <c r="W208" s="652"/>
      <c r="X208" s="652"/>
      <c r="Y208" s="652"/>
      <c r="Z208" s="652"/>
      <c r="AA208" s="652"/>
      <c r="AB208" s="652"/>
      <c r="AC208" s="652"/>
      <c r="AD208" s="652"/>
      <c r="AE208" s="652"/>
      <c r="AF208" s="652"/>
      <c r="AG208" s="652"/>
      <c r="AH208" s="652"/>
      <c r="AI208" s="652"/>
      <c r="AJ208" s="652"/>
      <c r="AK208" s="652"/>
      <c r="AM208" s="332"/>
    </row>
    <row r="209" spans="7:39" x14ac:dyDescent="0.2">
      <c r="G209" s="234"/>
      <c r="H209" s="234"/>
      <c r="I209" s="234"/>
      <c r="J209" s="234"/>
      <c r="K209" s="234"/>
      <c r="L209" s="234"/>
      <c r="M209" s="234"/>
      <c r="N209" s="234"/>
      <c r="O209" s="234"/>
      <c r="P209" s="234"/>
      <c r="Q209" s="234"/>
      <c r="R209" s="234"/>
      <c r="S209" s="234"/>
      <c r="T209" s="234"/>
      <c r="U209" s="652"/>
      <c r="V209" s="652"/>
      <c r="W209" s="652"/>
      <c r="X209" s="652"/>
      <c r="Y209" s="652"/>
      <c r="Z209" s="652"/>
      <c r="AA209" s="652"/>
      <c r="AB209" s="652"/>
      <c r="AC209" s="652"/>
      <c r="AD209" s="652"/>
      <c r="AE209" s="652"/>
      <c r="AF209" s="652"/>
      <c r="AG209" s="652"/>
      <c r="AH209" s="652"/>
      <c r="AI209" s="652"/>
      <c r="AJ209" s="652"/>
      <c r="AK209" s="652"/>
      <c r="AM209" s="332"/>
    </row>
    <row r="210" spans="7:39" x14ac:dyDescent="0.2">
      <c r="G210" s="234"/>
      <c r="H210" s="234"/>
      <c r="I210" s="234"/>
      <c r="J210" s="234"/>
      <c r="K210" s="234"/>
      <c r="L210" s="234"/>
      <c r="M210" s="234"/>
      <c r="N210" s="234"/>
      <c r="O210" s="234"/>
      <c r="P210" s="234"/>
      <c r="Q210" s="234"/>
      <c r="R210" s="234"/>
      <c r="S210" s="234"/>
      <c r="T210" s="234"/>
      <c r="U210" s="652"/>
      <c r="V210" s="652"/>
      <c r="W210" s="652"/>
      <c r="X210" s="652"/>
      <c r="Y210" s="652"/>
      <c r="Z210" s="652"/>
      <c r="AA210" s="652"/>
      <c r="AB210" s="652"/>
      <c r="AC210" s="652"/>
      <c r="AD210" s="652"/>
      <c r="AE210" s="652"/>
      <c r="AF210" s="652"/>
      <c r="AG210" s="652"/>
      <c r="AH210" s="652"/>
      <c r="AI210" s="652"/>
      <c r="AJ210" s="652"/>
      <c r="AK210" s="652"/>
      <c r="AM210" s="332"/>
    </row>
    <row r="211" spans="7:39" x14ac:dyDescent="0.2">
      <c r="G211" s="234"/>
      <c r="H211" s="234"/>
      <c r="I211" s="234"/>
      <c r="J211" s="234"/>
      <c r="K211" s="234"/>
      <c r="L211" s="234"/>
      <c r="M211" s="234"/>
      <c r="N211" s="234"/>
      <c r="O211" s="234"/>
      <c r="P211" s="234"/>
      <c r="Q211" s="234"/>
      <c r="R211" s="234"/>
      <c r="S211" s="234"/>
      <c r="T211" s="234"/>
      <c r="U211" s="652"/>
      <c r="V211" s="652"/>
      <c r="W211" s="652"/>
      <c r="X211" s="652"/>
      <c r="Y211" s="652"/>
      <c r="Z211" s="652"/>
      <c r="AA211" s="652"/>
      <c r="AB211" s="652"/>
      <c r="AC211" s="652"/>
      <c r="AD211" s="652"/>
      <c r="AE211" s="652"/>
      <c r="AF211" s="652"/>
      <c r="AG211" s="652"/>
      <c r="AH211" s="652"/>
      <c r="AI211" s="652"/>
      <c r="AJ211" s="652"/>
      <c r="AK211" s="652"/>
      <c r="AM211" s="332"/>
    </row>
    <row r="212" spans="7:39" x14ac:dyDescent="0.2">
      <c r="G212" s="234"/>
      <c r="H212" s="234"/>
      <c r="I212" s="652"/>
      <c r="J212" s="652"/>
      <c r="K212" s="652"/>
      <c r="L212" s="652"/>
      <c r="M212" s="652"/>
      <c r="N212" s="652"/>
      <c r="O212" s="652"/>
      <c r="P212" s="652"/>
      <c r="Q212" s="652"/>
      <c r="R212" s="652"/>
      <c r="S212" s="652"/>
      <c r="T212" s="652"/>
      <c r="U212" s="652"/>
      <c r="V212" s="652"/>
      <c r="W212" s="652"/>
      <c r="X212" s="652"/>
      <c r="Y212" s="652"/>
      <c r="Z212" s="652"/>
      <c r="AA212" s="652"/>
      <c r="AB212" s="652"/>
      <c r="AC212" s="652"/>
      <c r="AD212" s="652"/>
      <c r="AE212" s="652"/>
      <c r="AF212" s="652"/>
      <c r="AG212" s="652"/>
      <c r="AH212" s="652"/>
      <c r="AI212" s="652"/>
      <c r="AJ212" s="652"/>
      <c r="AK212" s="652"/>
    </row>
    <row r="213" spans="7:39" x14ac:dyDescent="0.2">
      <c r="G213" s="234"/>
      <c r="H213" s="652"/>
      <c r="I213" s="652"/>
      <c r="J213" s="652"/>
      <c r="K213" s="652"/>
      <c r="L213" s="652"/>
      <c r="M213" s="652"/>
      <c r="N213" s="652"/>
      <c r="O213" s="652"/>
      <c r="P213" s="652"/>
      <c r="Q213" s="652"/>
      <c r="R213" s="652"/>
      <c r="S213" s="652"/>
      <c r="T213" s="652"/>
      <c r="U213" s="652"/>
      <c r="V213" s="652"/>
      <c r="W213" s="652"/>
      <c r="X213" s="652"/>
      <c r="Y213" s="652"/>
      <c r="Z213" s="652"/>
      <c r="AA213" s="652"/>
      <c r="AB213" s="652"/>
      <c r="AC213" s="652"/>
      <c r="AD213" s="652"/>
      <c r="AE213" s="652"/>
      <c r="AF213" s="652"/>
      <c r="AG213" s="652"/>
      <c r="AH213" s="652"/>
      <c r="AI213" s="652"/>
      <c r="AJ213" s="652"/>
      <c r="AK213" s="652"/>
    </row>
    <row r="214" spans="7:39" x14ac:dyDescent="0.2">
      <c r="G214" s="234"/>
      <c r="H214" s="652"/>
      <c r="I214" s="652"/>
      <c r="J214" s="652"/>
      <c r="K214" s="652"/>
      <c r="L214" s="652"/>
      <c r="M214" s="652"/>
      <c r="N214" s="652"/>
      <c r="O214" s="652"/>
      <c r="P214" s="652"/>
      <c r="Q214" s="652"/>
      <c r="R214" s="652"/>
      <c r="S214" s="652"/>
      <c r="T214" s="652"/>
      <c r="U214" s="652"/>
      <c r="V214" s="652"/>
      <c r="W214" s="652"/>
      <c r="X214" s="652"/>
      <c r="Y214" s="652"/>
      <c r="Z214" s="652"/>
      <c r="AA214" s="652"/>
      <c r="AB214" s="652"/>
      <c r="AC214" s="652"/>
      <c r="AD214" s="652"/>
      <c r="AE214" s="652"/>
      <c r="AF214" s="652"/>
      <c r="AG214" s="652"/>
      <c r="AH214" s="652"/>
      <c r="AI214" s="652"/>
      <c r="AJ214" s="652"/>
      <c r="AK214" s="652"/>
    </row>
    <row r="215" spans="7:39" x14ac:dyDescent="0.2">
      <c r="G215" s="234"/>
      <c r="H215" s="652"/>
      <c r="I215" s="652"/>
      <c r="J215" s="652"/>
      <c r="K215" s="652"/>
      <c r="L215" s="652"/>
      <c r="M215" s="652"/>
      <c r="N215" s="652"/>
      <c r="O215" s="652"/>
      <c r="P215" s="652"/>
      <c r="Q215" s="652"/>
      <c r="R215" s="652"/>
      <c r="S215" s="652"/>
      <c r="T215" s="652"/>
      <c r="U215" s="652"/>
      <c r="V215" s="652"/>
      <c r="W215" s="652"/>
      <c r="X215" s="652"/>
      <c r="Y215" s="652"/>
      <c r="Z215" s="652"/>
      <c r="AA215" s="652"/>
      <c r="AB215" s="652"/>
      <c r="AC215" s="652"/>
      <c r="AD215" s="652"/>
      <c r="AE215" s="652"/>
      <c r="AF215" s="652"/>
      <c r="AG215" s="652"/>
      <c r="AH215" s="652"/>
      <c r="AI215" s="652"/>
      <c r="AJ215" s="652"/>
      <c r="AK215" s="652"/>
    </row>
    <row r="216" spans="7:39" x14ac:dyDescent="0.2">
      <c r="G216" s="234"/>
      <c r="H216" s="652"/>
      <c r="I216" s="652"/>
      <c r="J216" s="652"/>
      <c r="K216" s="652"/>
      <c r="L216" s="652"/>
      <c r="M216" s="652"/>
      <c r="N216" s="652"/>
      <c r="O216" s="652"/>
      <c r="P216" s="652"/>
      <c r="Q216" s="652"/>
      <c r="R216" s="652"/>
      <c r="S216" s="652"/>
      <c r="T216" s="652"/>
      <c r="U216" s="652"/>
      <c r="V216" s="652"/>
      <c r="W216" s="652"/>
      <c r="X216" s="652"/>
      <c r="Y216" s="652"/>
      <c r="Z216" s="652"/>
      <c r="AA216" s="652"/>
      <c r="AB216" s="652"/>
      <c r="AC216" s="652"/>
      <c r="AD216" s="652"/>
      <c r="AE216" s="652"/>
      <c r="AF216" s="652"/>
      <c r="AG216" s="652"/>
      <c r="AH216" s="652"/>
      <c r="AI216" s="652"/>
      <c r="AJ216" s="652"/>
      <c r="AK216" s="652"/>
    </row>
    <row r="217" spans="7:39" x14ac:dyDescent="0.2">
      <c r="G217" s="234"/>
      <c r="H217" s="652"/>
      <c r="I217" s="652"/>
      <c r="J217" s="652"/>
      <c r="K217" s="652"/>
      <c r="L217" s="652"/>
      <c r="M217" s="652"/>
      <c r="N217" s="652"/>
      <c r="O217" s="652"/>
      <c r="P217" s="652"/>
      <c r="Q217" s="652"/>
      <c r="R217" s="652"/>
      <c r="S217" s="652"/>
      <c r="T217" s="652"/>
      <c r="U217" s="652"/>
      <c r="V217" s="652"/>
      <c r="W217" s="652"/>
      <c r="X217" s="652"/>
      <c r="Y217" s="652"/>
      <c r="Z217" s="652"/>
      <c r="AA217" s="652"/>
      <c r="AB217" s="652"/>
      <c r="AC217" s="652"/>
      <c r="AD217" s="652"/>
      <c r="AE217" s="652"/>
      <c r="AF217" s="652"/>
      <c r="AG217" s="652"/>
      <c r="AH217" s="652"/>
      <c r="AI217" s="652"/>
      <c r="AJ217" s="652"/>
      <c r="AK217" s="652"/>
    </row>
    <row r="218" spans="7:39" x14ac:dyDescent="0.2">
      <c r="G218" s="234"/>
      <c r="H218" s="652"/>
      <c r="I218" s="652"/>
      <c r="J218" s="652"/>
      <c r="K218" s="652"/>
      <c r="L218" s="652"/>
      <c r="M218" s="652"/>
      <c r="N218" s="652"/>
      <c r="O218" s="652"/>
      <c r="P218" s="652"/>
      <c r="Q218" s="652"/>
      <c r="R218" s="652"/>
      <c r="S218" s="652"/>
      <c r="T218" s="652"/>
      <c r="U218" s="652"/>
      <c r="V218" s="652"/>
      <c r="W218" s="652"/>
      <c r="X218" s="652"/>
      <c r="Y218" s="652"/>
      <c r="Z218" s="652"/>
      <c r="AA218" s="652"/>
      <c r="AB218" s="652"/>
      <c r="AC218" s="652"/>
      <c r="AD218" s="652"/>
      <c r="AE218" s="652"/>
      <c r="AF218" s="652"/>
      <c r="AG218" s="652"/>
      <c r="AH218" s="652"/>
      <c r="AI218" s="652"/>
      <c r="AJ218" s="652"/>
      <c r="AK218" s="652"/>
    </row>
    <row r="219" spans="7:39" x14ac:dyDescent="0.2">
      <c r="G219" s="234"/>
      <c r="H219" s="652"/>
      <c r="I219" s="652"/>
      <c r="J219" s="652"/>
      <c r="K219" s="652"/>
      <c r="L219" s="652"/>
      <c r="M219" s="652"/>
      <c r="N219" s="652"/>
      <c r="O219" s="652"/>
      <c r="P219" s="652"/>
      <c r="Q219" s="652"/>
      <c r="R219" s="652"/>
      <c r="S219" s="652"/>
      <c r="T219" s="652"/>
      <c r="U219" s="652"/>
      <c r="V219" s="652"/>
      <c r="W219" s="652"/>
      <c r="X219" s="652"/>
      <c r="Y219" s="652"/>
      <c r="Z219" s="652"/>
      <c r="AA219" s="652"/>
      <c r="AB219" s="652"/>
      <c r="AC219" s="652"/>
      <c r="AD219" s="652"/>
      <c r="AE219" s="652"/>
      <c r="AF219" s="652"/>
      <c r="AG219" s="652"/>
      <c r="AH219" s="652"/>
      <c r="AI219" s="652"/>
      <c r="AJ219" s="652"/>
      <c r="AK219" s="652"/>
    </row>
    <row r="220" spans="7:39" x14ac:dyDescent="0.2">
      <c r="G220" s="234"/>
      <c r="H220" s="652"/>
      <c r="I220" s="652"/>
      <c r="J220" s="652"/>
      <c r="K220" s="652"/>
      <c r="L220" s="652"/>
      <c r="M220" s="652"/>
      <c r="N220" s="652"/>
      <c r="O220" s="652"/>
      <c r="P220" s="652"/>
      <c r="Q220" s="652"/>
      <c r="R220" s="652"/>
      <c r="S220" s="652"/>
      <c r="T220" s="652"/>
      <c r="U220" s="652"/>
      <c r="V220" s="652"/>
      <c r="W220" s="652"/>
      <c r="X220" s="652"/>
      <c r="Y220" s="652"/>
      <c r="Z220" s="652"/>
      <c r="AA220" s="652"/>
      <c r="AB220" s="652"/>
      <c r="AC220" s="652"/>
      <c r="AD220" s="652"/>
      <c r="AE220" s="652"/>
      <c r="AF220" s="652"/>
      <c r="AG220" s="652"/>
      <c r="AH220" s="652"/>
      <c r="AI220" s="652"/>
      <c r="AJ220" s="652"/>
      <c r="AK220" s="652"/>
    </row>
    <row r="221" spans="7:39" x14ac:dyDescent="0.2">
      <c r="G221" s="234"/>
      <c r="H221" s="652"/>
      <c r="I221" s="652"/>
      <c r="J221" s="652"/>
      <c r="K221" s="652"/>
      <c r="L221" s="652"/>
      <c r="M221" s="652"/>
      <c r="N221" s="652"/>
      <c r="O221" s="652"/>
      <c r="P221" s="652"/>
      <c r="Q221" s="652"/>
      <c r="R221" s="652"/>
      <c r="S221" s="652"/>
      <c r="T221" s="652"/>
      <c r="U221" s="652"/>
      <c r="V221" s="652"/>
      <c r="W221" s="652"/>
      <c r="X221" s="652"/>
      <c r="Y221" s="652"/>
      <c r="Z221" s="652"/>
      <c r="AA221" s="652"/>
      <c r="AB221" s="652"/>
      <c r="AC221" s="652"/>
      <c r="AD221" s="652"/>
      <c r="AE221" s="652"/>
      <c r="AF221" s="652"/>
      <c r="AG221" s="652"/>
      <c r="AH221" s="652"/>
      <c r="AI221" s="652"/>
      <c r="AJ221" s="652"/>
      <c r="AK221" s="652"/>
    </row>
    <row r="222" spans="7:39" x14ac:dyDescent="0.2">
      <c r="G222" s="234"/>
      <c r="H222" s="652"/>
      <c r="I222" s="652"/>
      <c r="J222" s="652"/>
      <c r="K222" s="652"/>
      <c r="L222" s="652"/>
      <c r="M222" s="652"/>
      <c r="N222" s="652"/>
      <c r="O222" s="652"/>
      <c r="P222" s="652"/>
      <c r="Q222" s="652"/>
      <c r="R222" s="652"/>
      <c r="S222" s="652"/>
      <c r="T222" s="652"/>
      <c r="U222" s="652"/>
      <c r="V222" s="652"/>
      <c r="W222" s="652"/>
      <c r="X222" s="652"/>
      <c r="Y222" s="652"/>
      <c r="Z222" s="652"/>
      <c r="AA222" s="652"/>
      <c r="AB222" s="652"/>
      <c r="AC222" s="652"/>
      <c r="AD222" s="652"/>
      <c r="AE222" s="652"/>
      <c r="AF222" s="652"/>
      <c r="AG222" s="652"/>
      <c r="AH222" s="652"/>
      <c r="AI222" s="652"/>
      <c r="AJ222" s="652"/>
      <c r="AK222" s="652"/>
    </row>
    <row r="223" spans="7:39" x14ac:dyDescent="0.2">
      <c r="G223" s="234"/>
      <c r="H223" s="652"/>
      <c r="I223" s="652"/>
      <c r="J223" s="652"/>
      <c r="K223" s="652"/>
      <c r="L223" s="652"/>
      <c r="M223" s="652"/>
      <c r="N223" s="652"/>
      <c r="O223" s="652"/>
      <c r="P223" s="652"/>
      <c r="Q223" s="652"/>
      <c r="R223" s="652"/>
      <c r="S223" s="652"/>
      <c r="T223" s="652"/>
      <c r="U223" s="652"/>
      <c r="V223" s="652"/>
      <c r="W223" s="652"/>
      <c r="X223" s="652"/>
      <c r="Y223" s="652"/>
      <c r="Z223" s="652"/>
      <c r="AA223" s="652"/>
      <c r="AB223" s="652"/>
      <c r="AC223" s="652"/>
      <c r="AD223" s="652"/>
      <c r="AE223" s="652"/>
      <c r="AF223" s="652"/>
      <c r="AG223" s="652"/>
      <c r="AH223" s="652"/>
      <c r="AI223" s="652"/>
      <c r="AJ223" s="652"/>
      <c r="AK223" s="652"/>
    </row>
    <row r="224" spans="7:39" x14ac:dyDescent="0.2">
      <c r="G224" s="234"/>
      <c r="H224" s="652"/>
      <c r="I224" s="652"/>
      <c r="J224" s="652"/>
      <c r="K224" s="652"/>
      <c r="L224" s="652"/>
      <c r="M224" s="652"/>
      <c r="N224" s="652"/>
      <c r="O224" s="652"/>
      <c r="P224" s="652"/>
      <c r="Q224" s="652"/>
      <c r="R224" s="652"/>
      <c r="S224" s="652"/>
      <c r="T224" s="652"/>
      <c r="U224" s="652"/>
      <c r="V224" s="652"/>
      <c r="W224" s="652"/>
      <c r="X224" s="652"/>
      <c r="Y224" s="652"/>
      <c r="Z224" s="652"/>
      <c r="AA224" s="652"/>
      <c r="AB224" s="652"/>
      <c r="AC224" s="652"/>
      <c r="AD224" s="652"/>
      <c r="AE224" s="652"/>
      <c r="AF224" s="652"/>
      <c r="AG224" s="652"/>
      <c r="AH224" s="652"/>
      <c r="AI224" s="652"/>
      <c r="AJ224" s="652"/>
      <c r="AK224" s="652"/>
    </row>
    <row r="225" spans="7:37" x14ac:dyDescent="0.2">
      <c r="G225" s="234"/>
      <c r="H225" s="652"/>
      <c r="I225" s="652"/>
      <c r="J225" s="652"/>
      <c r="K225" s="652"/>
      <c r="L225" s="652"/>
      <c r="M225" s="652"/>
      <c r="N225" s="652"/>
      <c r="O225" s="652"/>
      <c r="P225" s="652"/>
      <c r="Q225" s="652"/>
      <c r="R225" s="652"/>
      <c r="S225" s="652"/>
      <c r="T225" s="652"/>
      <c r="U225" s="652"/>
      <c r="V225" s="652"/>
      <c r="W225" s="652"/>
      <c r="X225" s="652"/>
      <c r="Y225" s="652"/>
      <c r="Z225" s="652"/>
      <c r="AA225" s="652"/>
      <c r="AB225" s="652"/>
      <c r="AC225" s="652"/>
      <c r="AD225" s="652"/>
      <c r="AE225" s="652"/>
      <c r="AF225" s="652"/>
      <c r="AG225" s="652"/>
      <c r="AH225" s="652"/>
      <c r="AI225" s="652"/>
      <c r="AJ225" s="652"/>
      <c r="AK225" s="652"/>
    </row>
    <row r="226" spans="7:37" x14ac:dyDescent="0.2">
      <c r="G226" s="234"/>
      <c r="H226" s="652"/>
      <c r="I226" s="652"/>
      <c r="J226" s="652"/>
      <c r="K226" s="652"/>
      <c r="L226" s="652"/>
      <c r="M226" s="652"/>
      <c r="N226" s="652"/>
      <c r="O226" s="652"/>
      <c r="P226" s="652"/>
      <c r="Q226" s="652"/>
      <c r="R226" s="652"/>
      <c r="S226" s="652"/>
      <c r="T226" s="652"/>
      <c r="U226" s="652"/>
      <c r="V226" s="652"/>
      <c r="W226" s="652"/>
      <c r="X226" s="652"/>
      <c r="Y226" s="652"/>
      <c r="Z226" s="652"/>
      <c r="AA226" s="652"/>
      <c r="AB226" s="652"/>
      <c r="AC226" s="652"/>
      <c r="AD226" s="652"/>
      <c r="AE226" s="652"/>
      <c r="AF226" s="652"/>
      <c r="AG226" s="652"/>
      <c r="AH226" s="652"/>
      <c r="AI226" s="652"/>
      <c r="AJ226" s="652"/>
      <c r="AK226" s="652"/>
    </row>
    <row r="227" spans="7:37" x14ac:dyDescent="0.2">
      <c r="G227" s="234"/>
      <c r="H227" s="652"/>
      <c r="I227" s="652"/>
      <c r="J227" s="652"/>
      <c r="K227" s="652"/>
      <c r="L227" s="652"/>
      <c r="M227" s="652"/>
      <c r="N227" s="652"/>
      <c r="O227" s="652"/>
      <c r="P227" s="652"/>
      <c r="Q227" s="652"/>
      <c r="R227" s="652"/>
      <c r="S227" s="652"/>
      <c r="T227" s="652"/>
      <c r="U227" s="652"/>
      <c r="V227" s="652"/>
      <c r="W227" s="652"/>
      <c r="X227" s="652"/>
      <c r="Y227" s="652"/>
      <c r="Z227" s="652"/>
      <c r="AA227" s="652"/>
      <c r="AB227" s="652"/>
      <c r="AC227" s="652"/>
      <c r="AD227" s="652"/>
      <c r="AE227" s="652"/>
      <c r="AF227" s="652"/>
      <c r="AG227" s="652"/>
      <c r="AH227" s="652"/>
      <c r="AI227" s="652"/>
      <c r="AJ227" s="652"/>
      <c r="AK227" s="652"/>
    </row>
    <row r="228" spans="7:37" x14ac:dyDescent="0.2">
      <c r="G228" s="234"/>
      <c r="H228" s="652"/>
      <c r="I228" s="652"/>
      <c r="J228" s="652"/>
      <c r="K228" s="652"/>
      <c r="L228" s="652"/>
      <c r="M228" s="652"/>
      <c r="N228" s="652"/>
      <c r="O228" s="652"/>
      <c r="P228" s="652"/>
      <c r="Q228" s="652"/>
      <c r="R228" s="652"/>
      <c r="S228" s="652"/>
      <c r="T228" s="652"/>
      <c r="U228" s="652"/>
      <c r="V228" s="652"/>
      <c r="W228" s="652"/>
      <c r="X228" s="652"/>
      <c r="Y228" s="652"/>
      <c r="Z228" s="652"/>
      <c r="AA228" s="652"/>
      <c r="AB228" s="652"/>
      <c r="AC228" s="652"/>
      <c r="AD228" s="652"/>
      <c r="AE228" s="652"/>
      <c r="AF228" s="652"/>
      <c r="AG228" s="652"/>
      <c r="AH228" s="652"/>
      <c r="AI228" s="652"/>
      <c r="AJ228" s="652"/>
      <c r="AK228" s="652"/>
    </row>
    <row r="229" spans="7:37" x14ac:dyDescent="0.2">
      <c r="G229" s="234"/>
      <c r="H229" s="652"/>
      <c r="I229" s="652"/>
      <c r="J229" s="652"/>
      <c r="K229" s="652"/>
      <c r="L229" s="652"/>
      <c r="M229" s="652"/>
      <c r="N229" s="652"/>
      <c r="O229" s="652"/>
      <c r="P229" s="652"/>
      <c r="Q229" s="652"/>
      <c r="R229" s="652"/>
      <c r="S229" s="652"/>
      <c r="T229" s="652"/>
      <c r="U229" s="652"/>
      <c r="V229" s="652"/>
      <c r="W229" s="652"/>
      <c r="X229" s="652"/>
      <c r="Y229" s="652"/>
      <c r="Z229" s="652"/>
      <c r="AA229" s="652"/>
      <c r="AB229" s="652"/>
      <c r="AC229" s="652"/>
      <c r="AD229" s="652"/>
      <c r="AE229" s="652"/>
      <c r="AF229" s="652"/>
      <c r="AG229" s="652"/>
      <c r="AH229" s="652"/>
      <c r="AI229" s="652"/>
      <c r="AJ229" s="652"/>
      <c r="AK229" s="652"/>
    </row>
    <row r="230" spans="7:37" x14ac:dyDescent="0.2">
      <c r="G230" s="234"/>
      <c r="H230" s="652"/>
      <c r="I230" s="652"/>
      <c r="J230" s="652"/>
      <c r="K230" s="652"/>
      <c r="L230" s="652"/>
      <c r="M230" s="652"/>
      <c r="N230" s="652"/>
      <c r="O230" s="652"/>
      <c r="P230" s="652"/>
      <c r="Q230" s="652"/>
      <c r="R230" s="652"/>
      <c r="S230" s="652"/>
      <c r="T230" s="652"/>
      <c r="U230" s="652"/>
      <c r="V230" s="652"/>
      <c r="W230" s="652"/>
      <c r="X230" s="652"/>
      <c r="Y230" s="652"/>
      <c r="Z230" s="652"/>
      <c r="AA230" s="652"/>
      <c r="AB230" s="652"/>
      <c r="AC230" s="652"/>
      <c r="AD230" s="652"/>
      <c r="AE230" s="652"/>
      <c r="AF230" s="652"/>
      <c r="AG230" s="652"/>
      <c r="AH230" s="652"/>
      <c r="AI230" s="652"/>
      <c r="AJ230" s="652"/>
      <c r="AK230" s="652"/>
    </row>
    <row r="231" spans="7:37" x14ac:dyDescent="0.2">
      <c r="G231" s="652"/>
      <c r="H231" s="652"/>
      <c r="I231" s="652"/>
      <c r="J231" s="652"/>
      <c r="K231" s="652"/>
      <c r="L231" s="652"/>
      <c r="M231" s="652"/>
      <c r="N231" s="652"/>
      <c r="O231" s="652"/>
      <c r="P231" s="652"/>
      <c r="Q231" s="652"/>
      <c r="R231" s="652"/>
      <c r="S231" s="652"/>
      <c r="T231" s="652"/>
      <c r="U231" s="652"/>
      <c r="V231" s="652"/>
      <c r="W231" s="652"/>
      <c r="X231" s="652"/>
      <c r="Y231" s="652"/>
      <c r="Z231" s="652"/>
      <c r="AA231" s="652"/>
      <c r="AB231" s="652"/>
      <c r="AC231" s="652"/>
      <c r="AD231" s="652"/>
      <c r="AE231" s="652"/>
      <c r="AF231" s="652"/>
      <c r="AG231" s="652"/>
      <c r="AH231" s="652"/>
      <c r="AI231" s="652"/>
      <c r="AJ231" s="652"/>
      <c r="AK231" s="652"/>
    </row>
    <row r="232" spans="7:37" x14ac:dyDescent="0.2">
      <c r="G232" s="652"/>
      <c r="H232" s="652"/>
      <c r="I232" s="652"/>
      <c r="J232" s="652"/>
      <c r="K232" s="652"/>
      <c r="L232" s="652"/>
      <c r="M232" s="652"/>
      <c r="N232" s="652"/>
      <c r="O232" s="652"/>
      <c r="P232" s="652"/>
      <c r="Q232" s="652"/>
      <c r="R232" s="652"/>
      <c r="S232" s="652"/>
      <c r="T232" s="652"/>
      <c r="U232" s="652"/>
      <c r="V232" s="652"/>
      <c r="W232" s="652"/>
      <c r="X232" s="652"/>
      <c r="Y232" s="652"/>
      <c r="Z232" s="652"/>
      <c r="AA232" s="652"/>
      <c r="AB232" s="652"/>
      <c r="AC232" s="652"/>
      <c r="AD232" s="652"/>
      <c r="AE232" s="652"/>
      <c r="AF232" s="652"/>
      <c r="AG232" s="652"/>
      <c r="AH232" s="652"/>
      <c r="AI232" s="652"/>
      <c r="AJ232" s="652"/>
      <c r="AK232" s="652"/>
    </row>
    <row r="233" spans="7:37" x14ac:dyDescent="0.2">
      <c r="G233" s="652"/>
      <c r="H233" s="652"/>
      <c r="I233" s="652"/>
      <c r="J233" s="652"/>
      <c r="K233" s="652"/>
      <c r="L233" s="652"/>
      <c r="M233" s="652"/>
      <c r="N233" s="652"/>
      <c r="O233" s="652"/>
      <c r="P233" s="652"/>
      <c r="Q233" s="652"/>
      <c r="R233" s="652"/>
      <c r="S233" s="652"/>
      <c r="T233" s="652"/>
      <c r="U233" s="652"/>
      <c r="V233" s="652"/>
      <c r="W233" s="652"/>
      <c r="X233" s="652"/>
      <c r="Y233" s="652"/>
      <c r="Z233" s="652"/>
      <c r="AA233" s="652"/>
      <c r="AB233" s="652"/>
      <c r="AC233" s="652"/>
      <c r="AD233" s="652"/>
      <c r="AE233" s="652"/>
      <c r="AF233" s="652"/>
      <c r="AG233" s="652"/>
      <c r="AH233" s="652"/>
      <c r="AI233" s="652"/>
      <c r="AJ233" s="652"/>
      <c r="AK233" s="652"/>
    </row>
    <row r="234" spans="7:37" x14ac:dyDescent="0.2">
      <c r="G234" s="652"/>
      <c r="H234" s="652"/>
      <c r="I234" s="652"/>
      <c r="J234" s="652"/>
      <c r="K234" s="652"/>
      <c r="L234" s="652"/>
      <c r="M234" s="652"/>
      <c r="N234" s="652"/>
      <c r="O234" s="652"/>
      <c r="P234" s="652"/>
      <c r="Q234" s="652"/>
      <c r="R234" s="652"/>
      <c r="S234" s="652"/>
      <c r="T234" s="652"/>
      <c r="U234" s="652"/>
      <c r="V234" s="652"/>
      <c r="W234" s="652"/>
      <c r="X234" s="652"/>
      <c r="Y234" s="652"/>
      <c r="Z234" s="652"/>
      <c r="AA234" s="652"/>
      <c r="AB234" s="652"/>
      <c r="AC234" s="652"/>
      <c r="AD234" s="652"/>
      <c r="AE234" s="652"/>
      <c r="AF234" s="652"/>
      <c r="AG234" s="652"/>
      <c r="AH234" s="652"/>
      <c r="AI234" s="652"/>
      <c r="AJ234" s="652"/>
      <c r="AK234" s="652"/>
    </row>
    <row r="235" spans="7:37" x14ac:dyDescent="0.2">
      <c r="G235" s="652"/>
      <c r="H235" s="652"/>
      <c r="I235" s="652"/>
      <c r="J235" s="652"/>
      <c r="K235" s="652"/>
      <c r="L235" s="652"/>
      <c r="M235" s="652"/>
      <c r="N235" s="652"/>
      <c r="O235" s="652"/>
      <c r="P235" s="652"/>
      <c r="Q235" s="652"/>
      <c r="R235" s="652"/>
      <c r="S235" s="652"/>
      <c r="T235" s="652"/>
      <c r="U235" s="652"/>
      <c r="V235" s="652"/>
      <c r="W235" s="652"/>
      <c r="X235" s="652"/>
      <c r="Y235" s="652"/>
      <c r="Z235" s="652"/>
      <c r="AA235" s="652"/>
      <c r="AB235" s="652"/>
      <c r="AC235" s="652"/>
      <c r="AD235" s="652"/>
      <c r="AE235" s="652"/>
      <c r="AF235" s="652"/>
      <c r="AG235" s="652"/>
      <c r="AH235" s="652"/>
      <c r="AI235" s="652"/>
      <c r="AJ235" s="652"/>
      <c r="AK235" s="652"/>
    </row>
    <row r="236" spans="7:37" x14ac:dyDescent="0.2">
      <c r="G236" s="652"/>
      <c r="H236" s="652"/>
      <c r="I236" s="652"/>
      <c r="J236" s="652"/>
      <c r="K236" s="652"/>
      <c r="L236" s="652"/>
      <c r="M236" s="652"/>
      <c r="N236" s="652"/>
      <c r="O236" s="652"/>
      <c r="P236" s="652"/>
      <c r="Q236" s="652"/>
      <c r="R236" s="652"/>
      <c r="S236" s="652"/>
      <c r="T236" s="652"/>
      <c r="U236" s="652"/>
      <c r="V236" s="652"/>
      <c r="W236" s="652"/>
      <c r="X236" s="652"/>
      <c r="Y236" s="652"/>
      <c r="Z236" s="652"/>
      <c r="AA236" s="652"/>
      <c r="AB236" s="652"/>
      <c r="AC236" s="652"/>
      <c r="AD236" s="652"/>
      <c r="AE236" s="652"/>
      <c r="AF236" s="652"/>
      <c r="AG236" s="652"/>
      <c r="AH236" s="652"/>
      <c r="AI236" s="652"/>
      <c r="AJ236" s="652"/>
      <c r="AK236" s="652"/>
    </row>
    <row r="237" spans="7:37" x14ac:dyDescent="0.2">
      <c r="G237" s="652"/>
      <c r="H237" s="652"/>
      <c r="I237" s="652"/>
      <c r="J237" s="652"/>
      <c r="K237" s="652"/>
      <c r="L237" s="652"/>
      <c r="M237" s="652"/>
      <c r="N237" s="652"/>
      <c r="O237" s="652"/>
      <c r="P237" s="652"/>
      <c r="Q237" s="652"/>
      <c r="R237" s="652"/>
      <c r="S237" s="652"/>
      <c r="T237" s="652"/>
      <c r="U237" s="652"/>
      <c r="V237" s="652"/>
      <c r="W237" s="652"/>
      <c r="X237" s="652"/>
      <c r="Y237" s="652"/>
      <c r="Z237" s="652"/>
      <c r="AA237" s="652"/>
      <c r="AB237" s="652"/>
      <c r="AC237" s="652"/>
      <c r="AD237" s="652"/>
      <c r="AE237" s="652"/>
      <c r="AF237" s="652"/>
      <c r="AG237" s="652"/>
      <c r="AH237" s="652"/>
      <c r="AI237" s="652"/>
      <c r="AJ237" s="652"/>
      <c r="AK237" s="652"/>
    </row>
    <row r="238" spans="7:37" x14ac:dyDescent="0.2">
      <c r="G238" s="652"/>
      <c r="H238" s="652"/>
      <c r="I238" s="652"/>
      <c r="J238" s="652"/>
      <c r="K238" s="652"/>
      <c r="L238" s="652"/>
      <c r="M238" s="652"/>
      <c r="N238" s="652"/>
      <c r="O238" s="652"/>
      <c r="P238" s="652"/>
      <c r="Q238" s="652"/>
      <c r="R238" s="652"/>
      <c r="S238" s="652"/>
      <c r="T238" s="652"/>
      <c r="U238" s="652"/>
      <c r="V238" s="652"/>
      <c r="W238" s="652"/>
      <c r="X238" s="652"/>
      <c r="Y238" s="652"/>
      <c r="Z238" s="652"/>
      <c r="AA238" s="652"/>
      <c r="AB238" s="652"/>
      <c r="AC238" s="652"/>
      <c r="AD238" s="652"/>
      <c r="AE238" s="652"/>
      <c r="AF238" s="652"/>
      <c r="AG238" s="652"/>
      <c r="AH238" s="652"/>
      <c r="AI238" s="652"/>
      <c r="AJ238" s="652"/>
      <c r="AK238" s="652"/>
    </row>
    <row r="239" spans="7:37" x14ac:dyDescent="0.2">
      <c r="G239" s="652"/>
      <c r="H239" s="652"/>
      <c r="I239" s="652"/>
      <c r="J239" s="652"/>
      <c r="K239" s="652"/>
      <c r="L239" s="652"/>
      <c r="M239" s="652"/>
      <c r="N239" s="652"/>
      <c r="O239" s="652"/>
      <c r="P239" s="652"/>
      <c r="Q239" s="652"/>
      <c r="R239" s="652"/>
      <c r="S239" s="652"/>
      <c r="T239" s="652"/>
      <c r="U239" s="652"/>
      <c r="V239" s="652"/>
      <c r="W239" s="652"/>
      <c r="X239" s="652"/>
      <c r="Y239" s="652"/>
      <c r="Z239" s="652"/>
      <c r="AA239" s="652"/>
      <c r="AB239" s="652"/>
      <c r="AC239" s="652"/>
      <c r="AD239" s="652"/>
      <c r="AE239" s="652"/>
      <c r="AF239" s="652"/>
      <c r="AG239" s="652"/>
      <c r="AH239" s="652"/>
      <c r="AI239" s="652"/>
      <c r="AJ239" s="652"/>
      <c r="AK239" s="652"/>
    </row>
    <row r="240" spans="7:37" x14ac:dyDescent="0.2">
      <c r="G240" s="652"/>
      <c r="H240" s="652"/>
      <c r="I240" s="652"/>
      <c r="J240" s="652"/>
      <c r="K240" s="652"/>
      <c r="L240" s="652"/>
      <c r="M240" s="652"/>
      <c r="N240" s="652"/>
      <c r="O240" s="652"/>
      <c r="P240" s="652"/>
      <c r="Q240" s="652"/>
      <c r="R240" s="652"/>
      <c r="S240" s="652"/>
      <c r="T240" s="652"/>
      <c r="U240" s="652"/>
      <c r="V240" s="652"/>
      <c r="W240" s="652"/>
      <c r="X240" s="652"/>
      <c r="Y240" s="652"/>
      <c r="Z240" s="652"/>
      <c r="AA240" s="652"/>
      <c r="AB240" s="652"/>
      <c r="AC240" s="652"/>
      <c r="AD240" s="652"/>
      <c r="AE240" s="652"/>
      <c r="AF240" s="652"/>
      <c r="AG240" s="652"/>
      <c r="AH240" s="652"/>
      <c r="AI240" s="652"/>
      <c r="AJ240" s="652"/>
      <c r="AK240" s="652"/>
    </row>
    <row r="241" spans="7:37" x14ac:dyDescent="0.2">
      <c r="G241" s="652"/>
      <c r="H241" s="652"/>
      <c r="I241" s="652"/>
      <c r="J241" s="652"/>
      <c r="K241" s="652"/>
      <c r="L241" s="652"/>
      <c r="M241" s="652"/>
      <c r="N241" s="652"/>
      <c r="O241" s="652"/>
      <c r="P241" s="652"/>
      <c r="Q241" s="652"/>
      <c r="R241" s="652"/>
      <c r="S241" s="652"/>
      <c r="T241" s="652"/>
      <c r="U241" s="652"/>
      <c r="V241" s="652"/>
      <c r="W241" s="652"/>
      <c r="X241" s="652"/>
      <c r="Y241" s="652"/>
      <c r="Z241" s="652"/>
      <c r="AA241" s="652"/>
      <c r="AB241" s="652"/>
      <c r="AC241" s="652"/>
      <c r="AD241" s="652"/>
      <c r="AE241" s="652"/>
      <c r="AF241" s="652"/>
      <c r="AG241" s="652"/>
      <c r="AH241" s="652"/>
      <c r="AI241" s="652"/>
      <c r="AJ241" s="652"/>
      <c r="AK241" s="652"/>
    </row>
    <row r="242" spans="7:37" x14ac:dyDescent="0.2">
      <c r="G242" s="652"/>
      <c r="H242" s="652"/>
      <c r="I242" s="652"/>
      <c r="J242" s="652"/>
      <c r="K242" s="652"/>
      <c r="L242" s="652"/>
      <c r="M242" s="652"/>
      <c r="N242" s="652"/>
      <c r="O242" s="652"/>
      <c r="P242" s="652"/>
      <c r="Q242" s="652"/>
      <c r="R242" s="652"/>
      <c r="S242" s="652"/>
      <c r="T242" s="652"/>
      <c r="U242" s="652"/>
      <c r="V242" s="652"/>
      <c r="W242" s="652"/>
      <c r="X242" s="652"/>
      <c r="Y242" s="652"/>
      <c r="Z242" s="652"/>
      <c r="AA242" s="652"/>
      <c r="AB242" s="652"/>
      <c r="AC242" s="652"/>
      <c r="AD242" s="652"/>
      <c r="AE242" s="652"/>
      <c r="AF242" s="652"/>
      <c r="AG242" s="652"/>
      <c r="AH242" s="652"/>
      <c r="AI242" s="652"/>
      <c r="AJ242" s="652"/>
      <c r="AK242" s="652"/>
    </row>
    <row r="243" spans="7:37" x14ac:dyDescent="0.2">
      <c r="G243" s="652"/>
      <c r="H243" s="652"/>
      <c r="I243" s="652"/>
      <c r="J243" s="652"/>
      <c r="K243" s="652"/>
      <c r="L243" s="652"/>
      <c r="M243" s="652"/>
      <c r="N243" s="652"/>
      <c r="O243" s="652"/>
      <c r="P243" s="652"/>
      <c r="Q243" s="652"/>
      <c r="R243" s="652"/>
      <c r="S243" s="652"/>
      <c r="T243" s="652"/>
      <c r="U243" s="652"/>
      <c r="V243" s="652"/>
      <c r="W243" s="652"/>
      <c r="X243" s="652"/>
      <c r="Y243" s="652"/>
      <c r="Z243" s="652"/>
      <c r="AA243" s="652"/>
      <c r="AB243" s="652"/>
      <c r="AC243" s="652"/>
      <c r="AD243" s="652"/>
      <c r="AE243" s="652"/>
      <c r="AF243" s="652"/>
      <c r="AG243" s="652"/>
      <c r="AH243" s="652"/>
      <c r="AI243" s="652"/>
      <c r="AJ243" s="652"/>
      <c r="AK243" s="652"/>
    </row>
    <row r="244" spans="7:37" x14ac:dyDescent="0.2">
      <c r="G244" s="234"/>
      <c r="H244" s="652"/>
      <c r="I244" s="652"/>
      <c r="J244" s="652"/>
      <c r="K244" s="652"/>
      <c r="L244" s="652"/>
      <c r="M244" s="652"/>
      <c r="N244" s="652"/>
      <c r="O244" s="652"/>
      <c r="P244" s="652"/>
      <c r="Q244" s="652"/>
      <c r="R244" s="652"/>
      <c r="S244" s="652"/>
      <c r="T244" s="652"/>
      <c r="U244" s="652"/>
      <c r="V244" s="652"/>
      <c r="W244" s="652"/>
      <c r="X244" s="652"/>
      <c r="Y244" s="652"/>
      <c r="Z244" s="652"/>
      <c r="AA244" s="652"/>
      <c r="AB244" s="652"/>
      <c r="AC244" s="652"/>
      <c r="AD244" s="652"/>
      <c r="AE244" s="652"/>
      <c r="AF244" s="652"/>
      <c r="AG244" s="652"/>
      <c r="AH244" s="652"/>
      <c r="AI244" s="652"/>
      <c r="AJ244" s="652"/>
      <c r="AK244" s="652"/>
    </row>
    <row r="245" spans="7:37" x14ac:dyDescent="0.2">
      <c r="G245" s="234"/>
      <c r="H245" s="652"/>
      <c r="I245" s="652"/>
      <c r="J245" s="652"/>
      <c r="K245" s="652"/>
      <c r="L245" s="652"/>
      <c r="M245" s="652"/>
      <c r="N245" s="652"/>
      <c r="O245" s="652"/>
      <c r="P245" s="652"/>
      <c r="Q245" s="652"/>
      <c r="R245" s="652"/>
      <c r="S245" s="652"/>
      <c r="T245" s="652"/>
      <c r="U245" s="652"/>
      <c r="V245" s="652"/>
      <c r="W245" s="652"/>
      <c r="X245" s="652"/>
      <c r="Y245" s="652"/>
      <c r="Z245" s="652"/>
      <c r="AA245" s="652"/>
      <c r="AB245" s="652"/>
      <c r="AC245" s="652"/>
      <c r="AD245" s="652"/>
      <c r="AE245" s="652"/>
      <c r="AF245" s="652"/>
      <c r="AG245" s="652"/>
      <c r="AH245" s="652"/>
      <c r="AI245" s="652"/>
      <c r="AJ245" s="652"/>
      <c r="AK245" s="652"/>
    </row>
    <row r="246" spans="7:37" x14ac:dyDescent="0.2">
      <c r="G246" s="234"/>
      <c r="H246" s="652"/>
      <c r="I246" s="652"/>
      <c r="J246" s="652"/>
      <c r="K246" s="652"/>
      <c r="L246" s="652"/>
      <c r="M246" s="652"/>
      <c r="N246" s="652"/>
      <c r="O246" s="652"/>
      <c r="P246" s="652"/>
      <c r="Q246" s="652"/>
      <c r="R246" s="652"/>
      <c r="S246" s="652"/>
      <c r="T246" s="652"/>
      <c r="U246" s="652"/>
      <c r="V246" s="652"/>
      <c r="W246" s="652"/>
      <c r="X246" s="652"/>
      <c r="Y246" s="652"/>
      <c r="Z246" s="652"/>
      <c r="AA246" s="652"/>
      <c r="AB246" s="652"/>
      <c r="AC246" s="652"/>
      <c r="AD246" s="652"/>
      <c r="AE246" s="652"/>
      <c r="AF246" s="652"/>
      <c r="AG246" s="652"/>
      <c r="AH246" s="652"/>
      <c r="AI246" s="652"/>
      <c r="AJ246" s="652"/>
      <c r="AK246" s="652"/>
    </row>
    <row r="247" spans="7:37" x14ac:dyDescent="0.2">
      <c r="G247" s="234"/>
      <c r="H247" s="652"/>
      <c r="I247" s="652"/>
      <c r="J247" s="652"/>
      <c r="K247" s="652"/>
      <c r="L247" s="652"/>
      <c r="M247" s="652"/>
      <c r="N247" s="652"/>
      <c r="O247" s="652"/>
      <c r="P247" s="652"/>
      <c r="Q247" s="652"/>
      <c r="R247" s="652"/>
      <c r="S247" s="652"/>
      <c r="T247" s="652"/>
      <c r="U247" s="652"/>
      <c r="V247" s="652"/>
      <c r="W247" s="652"/>
      <c r="X247" s="652"/>
      <c r="Y247" s="652"/>
      <c r="Z247" s="652"/>
      <c r="AA247" s="652"/>
      <c r="AB247" s="652"/>
      <c r="AC247" s="652"/>
      <c r="AD247" s="652"/>
      <c r="AE247" s="652"/>
      <c r="AF247" s="652"/>
      <c r="AG247" s="652"/>
      <c r="AH247" s="652"/>
      <c r="AI247" s="652"/>
      <c r="AJ247" s="652"/>
      <c r="AK247" s="652"/>
    </row>
    <row r="248" spans="7:37" x14ac:dyDescent="0.2">
      <c r="G248" s="234"/>
      <c r="H248" s="652"/>
      <c r="I248" s="652"/>
      <c r="J248" s="652"/>
      <c r="K248" s="652"/>
      <c r="L248" s="652"/>
      <c r="M248" s="652"/>
      <c r="N248" s="652"/>
      <c r="O248" s="652"/>
      <c r="P248" s="652"/>
      <c r="Q248" s="652"/>
      <c r="R248" s="652"/>
      <c r="S248" s="652"/>
      <c r="T248" s="652"/>
      <c r="U248" s="652"/>
      <c r="V248" s="652"/>
      <c r="W248" s="652"/>
      <c r="X248" s="652"/>
      <c r="Y248" s="652"/>
      <c r="Z248" s="652"/>
      <c r="AA248" s="652"/>
      <c r="AB248" s="652"/>
      <c r="AC248" s="652"/>
      <c r="AD248" s="652"/>
      <c r="AE248" s="652"/>
      <c r="AF248" s="652"/>
      <c r="AG248" s="652"/>
      <c r="AH248" s="652"/>
      <c r="AI248" s="652"/>
      <c r="AJ248" s="652"/>
      <c r="AK248" s="652"/>
    </row>
    <row r="249" spans="7:37" x14ac:dyDescent="0.2">
      <c r="G249" s="234"/>
      <c r="H249" s="652"/>
      <c r="I249" s="652"/>
      <c r="J249" s="652"/>
      <c r="K249" s="652"/>
      <c r="L249" s="652"/>
      <c r="M249" s="652"/>
      <c r="N249" s="652"/>
      <c r="O249" s="652"/>
      <c r="P249" s="652"/>
      <c r="Q249" s="652"/>
      <c r="R249" s="652"/>
      <c r="S249" s="652"/>
      <c r="T249" s="652"/>
      <c r="U249" s="652"/>
      <c r="V249" s="652"/>
      <c r="W249" s="652"/>
      <c r="X249" s="652"/>
      <c r="Y249" s="652"/>
      <c r="Z249" s="652"/>
      <c r="AA249" s="652"/>
      <c r="AB249" s="652"/>
      <c r="AC249" s="652"/>
      <c r="AD249" s="652"/>
      <c r="AE249" s="652"/>
      <c r="AF249" s="652"/>
      <c r="AG249" s="652"/>
      <c r="AH249" s="652"/>
      <c r="AI249" s="652"/>
      <c r="AJ249" s="652"/>
      <c r="AK249" s="652"/>
    </row>
    <row r="250" spans="7:37" x14ac:dyDescent="0.2">
      <c r="G250" s="234"/>
      <c r="H250" s="652"/>
      <c r="I250" s="652"/>
      <c r="J250" s="652"/>
      <c r="K250" s="652"/>
      <c r="L250" s="652"/>
      <c r="M250" s="652"/>
      <c r="N250" s="652"/>
      <c r="O250" s="652"/>
      <c r="P250" s="652"/>
      <c r="Q250" s="652"/>
      <c r="R250" s="652"/>
      <c r="S250" s="652"/>
      <c r="T250" s="652"/>
      <c r="U250" s="652"/>
      <c r="V250" s="652"/>
      <c r="W250" s="652"/>
      <c r="X250" s="652"/>
      <c r="Y250" s="652"/>
      <c r="Z250" s="652"/>
      <c r="AA250" s="652"/>
      <c r="AB250" s="652"/>
      <c r="AC250" s="652"/>
      <c r="AD250" s="652"/>
      <c r="AE250" s="652"/>
      <c r="AF250" s="652"/>
      <c r="AG250" s="652"/>
      <c r="AH250" s="652"/>
      <c r="AI250" s="652"/>
      <c r="AJ250" s="652"/>
      <c r="AK250" s="652"/>
    </row>
    <row r="251" spans="7:37" x14ac:dyDescent="0.2">
      <c r="G251" s="652"/>
      <c r="H251" s="652"/>
      <c r="I251" s="652"/>
      <c r="J251" s="652"/>
      <c r="K251" s="652"/>
      <c r="L251" s="652"/>
      <c r="M251" s="652"/>
      <c r="N251" s="652"/>
      <c r="O251" s="652"/>
      <c r="P251" s="652"/>
      <c r="Q251" s="652"/>
      <c r="R251" s="652"/>
      <c r="S251" s="652"/>
      <c r="T251" s="652"/>
      <c r="U251" s="652"/>
      <c r="V251" s="652"/>
      <c r="W251" s="652"/>
      <c r="X251" s="652"/>
      <c r="Y251" s="652"/>
      <c r="Z251" s="652"/>
      <c r="AA251" s="652"/>
      <c r="AB251" s="652"/>
      <c r="AC251" s="652"/>
      <c r="AD251" s="652"/>
      <c r="AE251" s="652"/>
      <c r="AF251" s="652"/>
      <c r="AG251" s="652"/>
      <c r="AH251" s="652"/>
      <c r="AI251" s="652"/>
      <c r="AJ251" s="652"/>
      <c r="AK251" s="652"/>
    </row>
    <row r="252" spans="7:37" x14ac:dyDescent="0.2">
      <c r="G252" s="652"/>
      <c r="H252" s="652"/>
      <c r="I252" s="652"/>
      <c r="J252" s="652"/>
      <c r="K252" s="652"/>
      <c r="L252" s="652"/>
      <c r="M252" s="652"/>
      <c r="N252" s="652"/>
      <c r="O252" s="652"/>
      <c r="P252" s="652"/>
      <c r="Q252" s="652"/>
      <c r="R252" s="652"/>
      <c r="S252" s="652"/>
      <c r="T252" s="652"/>
      <c r="U252" s="652"/>
      <c r="V252" s="652"/>
      <c r="W252" s="652"/>
      <c r="X252" s="652"/>
      <c r="Y252" s="652"/>
      <c r="Z252" s="652"/>
      <c r="AA252" s="652"/>
      <c r="AB252" s="652"/>
      <c r="AC252" s="652"/>
      <c r="AD252" s="652"/>
      <c r="AE252" s="652"/>
      <c r="AF252" s="652"/>
      <c r="AG252" s="652"/>
      <c r="AH252" s="652"/>
      <c r="AI252" s="652"/>
      <c r="AJ252" s="652"/>
      <c r="AK252" s="652"/>
    </row>
    <row r="253" spans="7:37" x14ac:dyDescent="0.2">
      <c r="G253" s="652"/>
      <c r="H253" s="652"/>
      <c r="I253" s="652"/>
      <c r="J253" s="652"/>
      <c r="K253" s="652"/>
      <c r="L253" s="652"/>
      <c r="M253" s="652"/>
      <c r="N253" s="652"/>
      <c r="O253" s="652"/>
      <c r="P253" s="652"/>
      <c r="Q253" s="652"/>
      <c r="R253" s="652"/>
      <c r="S253" s="652"/>
      <c r="T253" s="652"/>
      <c r="U253" s="652"/>
      <c r="V253" s="652"/>
      <c r="W253" s="652"/>
      <c r="X253" s="652"/>
      <c r="Y253" s="652"/>
      <c r="Z253" s="652"/>
      <c r="AA253" s="652"/>
      <c r="AB253" s="652"/>
      <c r="AC253" s="652"/>
      <c r="AD253" s="652"/>
      <c r="AE253" s="652"/>
      <c r="AF253" s="652"/>
      <c r="AG253" s="652"/>
      <c r="AH253" s="652"/>
      <c r="AI253" s="652"/>
      <c r="AJ253" s="652"/>
      <c r="AK253" s="652"/>
    </row>
    <row r="254" spans="7:37" x14ac:dyDescent="0.2">
      <c r="G254" s="652"/>
      <c r="H254" s="652"/>
      <c r="I254" s="652"/>
      <c r="J254" s="652"/>
      <c r="K254" s="652"/>
      <c r="L254" s="652"/>
      <c r="M254" s="652"/>
      <c r="N254" s="652"/>
      <c r="O254" s="652"/>
      <c r="P254" s="652"/>
      <c r="Q254" s="652"/>
      <c r="R254" s="652"/>
      <c r="S254" s="652"/>
      <c r="T254" s="652"/>
      <c r="U254" s="652"/>
      <c r="V254" s="652"/>
      <c r="W254" s="652"/>
      <c r="X254" s="652"/>
      <c r="Y254" s="652"/>
      <c r="Z254" s="652"/>
      <c r="AA254" s="652"/>
      <c r="AB254" s="652"/>
      <c r="AC254" s="652"/>
      <c r="AD254" s="652"/>
      <c r="AE254" s="652"/>
      <c r="AF254" s="652"/>
      <c r="AG254" s="652"/>
      <c r="AH254" s="652"/>
      <c r="AI254" s="652"/>
      <c r="AJ254" s="652"/>
      <c r="AK254" s="652"/>
    </row>
    <row r="255" spans="7:37" x14ac:dyDescent="0.2">
      <c r="G255" s="652"/>
      <c r="H255" s="652"/>
      <c r="I255" s="652"/>
      <c r="J255" s="652"/>
      <c r="K255" s="652"/>
      <c r="L255" s="652"/>
      <c r="M255" s="652"/>
      <c r="N255" s="652"/>
      <c r="O255" s="652"/>
      <c r="P255" s="652"/>
      <c r="Q255" s="652"/>
      <c r="R255" s="652"/>
      <c r="S255" s="652"/>
      <c r="T255" s="652"/>
      <c r="U255" s="652"/>
      <c r="V255" s="652"/>
      <c r="W255" s="652"/>
      <c r="X255" s="652"/>
      <c r="Y255" s="652"/>
      <c r="Z255" s="652"/>
      <c r="AA255" s="652"/>
      <c r="AB255" s="652"/>
      <c r="AC255" s="652"/>
      <c r="AD255" s="652"/>
      <c r="AE255" s="652"/>
      <c r="AF255" s="652"/>
      <c r="AG255" s="652"/>
      <c r="AH255" s="652"/>
      <c r="AI255" s="652"/>
      <c r="AJ255" s="652"/>
      <c r="AK255" s="652"/>
    </row>
    <row r="256" spans="7:37" x14ac:dyDescent="0.2">
      <c r="G256" s="652"/>
      <c r="H256" s="652"/>
      <c r="I256" s="652"/>
      <c r="J256" s="652"/>
      <c r="K256" s="652"/>
      <c r="L256" s="652"/>
      <c r="M256" s="652"/>
      <c r="N256" s="652"/>
      <c r="O256" s="652"/>
      <c r="P256" s="652"/>
      <c r="Q256" s="652"/>
      <c r="R256" s="652"/>
      <c r="S256" s="652"/>
      <c r="T256" s="652"/>
      <c r="U256" s="652"/>
      <c r="V256" s="652"/>
      <c r="W256" s="652"/>
      <c r="X256" s="652"/>
      <c r="Y256" s="652"/>
      <c r="Z256" s="652"/>
      <c r="AA256" s="652"/>
      <c r="AB256" s="652"/>
      <c r="AC256" s="652"/>
      <c r="AD256" s="652"/>
      <c r="AE256" s="652"/>
      <c r="AF256" s="652"/>
      <c r="AG256" s="652"/>
      <c r="AH256" s="652"/>
      <c r="AI256" s="652"/>
      <c r="AJ256" s="652"/>
      <c r="AK256" s="652"/>
    </row>
    <row r="257" spans="7:37" x14ac:dyDescent="0.2">
      <c r="G257" s="652"/>
      <c r="H257" s="652"/>
      <c r="I257" s="652"/>
      <c r="J257" s="652"/>
      <c r="K257" s="652"/>
      <c r="L257" s="652"/>
      <c r="M257" s="652"/>
      <c r="N257" s="652"/>
      <c r="O257" s="652"/>
      <c r="P257" s="652"/>
      <c r="Q257" s="652"/>
      <c r="R257" s="652"/>
      <c r="S257" s="652"/>
      <c r="T257" s="652"/>
      <c r="U257" s="652"/>
      <c r="V257" s="652"/>
      <c r="W257" s="652"/>
      <c r="X257" s="652"/>
      <c r="Y257" s="652"/>
      <c r="Z257" s="652"/>
      <c r="AA257" s="652"/>
      <c r="AB257" s="652"/>
      <c r="AC257" s="652"/>
      <c r="AD257" s="652"/>
      <c r="AE257" s="652"/>
      <c r="AF257" s="652"/>
      <c r="AG257" s="652"/>
      <c r="AH257" s="652"/>
      <c r="AI257" s="652"/>
      <c r="AJ257" s="652"/>
      <c r="AK257" s="652"/>
    </row>
    <row r="258" spans="7:37" x14ac:dyDescent="0.2">
      <c r="G258" s="652"/>
      <c r="H258" s="652"/>
      <c r="I258" s="652"/>
      <c r="J258" s="652"/>
      <c r="K258" s="652"/>
      <c r="L258" s="652"/>
      <c r="M258" s="652"/>
      <c r="N258" s="652"/>
      <c r="O258" s="652"/>
      <c r="P258" s="652"/>
      <c r="Q258" s="652"/>
      <c r="R258" s="652"/>
      <c r="S258" s="652"/>
      <c r="T258" s="652"/>
      <c r="U258" s="652"/>
      <c r="V258" s="652"/>
      <c r="W258" s="652"/>
      <c r="X258" s="652"/>
      <c r="Y258" s="652"/>
      <c r="Z258" s="652"/>
      <c r="AA258" s="652"/>
      <c r="AB258" s="652"/>
      <c r="AC258" s="652"/>
      <c r="AD258" s="652"/>
      <c r="AE258" s="652"/>
      <c r="AF258" s="652"/>
      <c r="AG258" s="652"/>
      <c r="AH258" s="652"/>
      <c r="AI258" s="652"/>
      <c r="AJ258" s="652"/>
      <c r="AK258" s="652"/>
    </row>
    <row r="259" spans="7:37" x14ac:dyDescent="0.2">
      <c r="G259" s="652"/>
      <c r="H259" s="652"/>
      <c r="I259" s="652"/>
      <c r="J259" s="652"/>
      <c r="K259" s="652"/>
      <c r="L259" s="652"/>
      <c r="M259" s="652"/>
      <c r="N259" s="652"/>
      <c r="O259" s="652"/>
      <c r="P259" s="652"/>
      <c r="Q259" s="652"/>
      <c r="R259" s="652"/>
      <c r="S259" s="652"/>
      <c r="T259" s="652"/>
      <c r="U259" s="652"/>
      <c r="V259" s="652"/>
      <c r="W259" s="652"/>
      <c r="X259" s="652"/>
      <c r="Y259" s="652"/>
      <c r="Z259" s="652"/>
      <c r="AA259" s="652"/>
      <c r="AB259" s="652"/>
      <c r="AC259" s="652"/>
      <c r="AD259" s="652"/>
      <c r="AE259" s="652"/>
      <c r="AF259" s="652"/>
      <c r="AG259" s="652"/>
      <c r="AH259" s="652"/>
      <c r="AI259" s="652"/>
      <c r="AJ259" s="652"/>
      <c r="AK259" s="652"/>
    </row>
    <row r="260" spans="7:37" x14ac:dyDescent="0.2">
      <c r="G260" s="652"/>
      <c r="H260" s="652"/>
      <c r="I260" s="652"/>
      <c r="J260" s="652"/>
      <c r="K260" s="652"/>
      <c r="L260" s="652"/>
      <c r="M260" s="652"/>
      <c r="N260" s="652"/>
      <c r="O260" s="652"/>
      <c r="P260" s="652"/>
      <c r="Q260" s="652"/>
      <c r="R260" s="652"/>
      <c r="S260" s="652"/>
      <c r="T260" s="652"/>
      <c r="U260" s="652"/>
      <c r="V260" s="652"/>
      <c r="W260" s="652"/>
      <c r="X260" s="652"/>
      <c r="Y260" s="652"/>
      <c r="Z260" s="652"/>
      <c r="AA260" s="652"/>
      <c r="AB260" s="652"/>
      <c r="AC260" s="652"/>
      <c r="AD260" s="652"/>
      <c r="AE260" s="652"/>
      <c r="AF260" s="652"/>
      <c r="AG260" s="652"/>
      <c r="AH260" s="652"/>
      <c r="AI260" s="652"/>
      <c r="AJ260" s="652"/>
      <c r="AK260" s="652"/>
    </row>
    <row r="261" spans="7:37" x14ac:dyDescent="0.2">
      <c r="G261" s="652"/>
      <c r="H261" s="652"/>
      <c r="I261" s="652"/>
      <c r="J261" s="652"/>
      <c r="K261" s="652"/>
      <c r="L261" s="652"/>
      <c r="M261" s="652"/>
      <c r="N261" s="652"/>
      <c r="O261" s="652"/>
      <c r="P261" s="652"/>
      <c r="Q261" s="652"/>
      <c r="R261" s="652"/>
      <c r="S261" s="652"/>
      <c r="T261" s="652"/>
      <c r="U261" s="652"/>
      <c r="V261" s="652"/>
      <c r="W261" s="652"/>
      <c r="X261" s="652"/>
      <c r="Y261" s="652"/>
      <c r="Z261" s="652"/>
      <c r="AA261" s="652"/>
      <c r="AB261" s="652"/>
      <c r="AC261" s="652"/>
      <c r="AD261" s="652"/>
      <c r="AE261" s="652"/>
      <c r="AF261" s="652"/>
      <c r="AG261" s="652"/>
      <c r="AH261" s="652"/>
      <c r="AI261" s="652"/>
      <c r="AJ261" s="652"/>
      <c r="AK261" s="652"/>
    </row>
    <row r="262" spans="7:37" x14ac:dyDescent="0.2">
      <c r="G262" s="652"/>
      <c r="H262" s="652"/>
      <c r="I262" s="652"/>
      <c r="J262" s="652"/>
      <c r="K262" s="652"/>
      <c r="L262" s="652"/>
      <c r="M262" s="652"/>
      <c r="N262" s="652"/>
      <c r="O262" s="652"/>
      <c r="P262" s="652"/>
      <c r="Q262" s="652"/>
      <c r="R262" s="652"/>
      <c r="S262" s="652"/>
      <c r="T262" s="652"/>
      <c r="U262" s="652"/>
      <c r="V262" s="652"/>
      <c r="W262" s="652"/>
      <c r="X262" s="652"/>
      <c r="Y262" s="652"/>
      <c r="Z262" s="652"/>
      <c r="AA262" s="652"/>
      <c r="AB262" s="652"/>
      <c r="AC262" s="652"/>
      <c r="AD262" s="652"/>
      <c r="AE262" s="652"/>
      <c r="AF262" s="652"/>
      <c r="AG262" s="652"/>
      <c r="AH262" s="652"/>
      <c r="AI262" s="652"/>
      <c r="AJ262" s="652"/>
      <c r="AK262" s="652"/>
    </row>
    <row r="263" spans="7:37" x14ac:dyDescent="0.2">
      <c r="G263" s="652"/>
      <c r="H263" s="652"/>
      <c r="I263" s="652"/>
      <c r="J263" s="652"/>
      <c r="K263" s="652"/>
      <c r="L263" s="652"/>
      <c r="M263" s="652"/>
      <c r="N263" s="652"/>
      <c r="O263" s="652"/>
      <c r="P263" s="652"/>
      <c r="Q263" s="652"/>
      <c r="R263" s="652"/>
      <c r="S263" s="652"/>
      <c r="T263" s="652"/>
      <c r="U263" s="652"/>
      <c r="V263" s="652"/>
      <c r="W263" s="652"/>
      <c r="X263" s="652"/>
      <c r="Y263" s="652"/>
      <c r="Z263" s="652"/>
      <c r="AA263" s="652"/>
      <c r="AB263" s="652"/>
      <c r="AC263" s="652"/>
      <c r="AD263" s="652"/>
      <c r="AE263" s="652"/>
      <c r="AF263" s="652"/>
      <c r="AG263" s="652"/>
      <c r="AH263" s="652"/>
      <c r="AI263" s="652"/>
      <c r="AJ263" s="652"/>
      <c r="AK263" s="652"/>
    </row>
    <row r="264" spans="7:37" x14ac:dyDescent="0.2">
      <c r="G264" s="652"/>
      <c r="H264" s="652"/>
      <c r="I264" s="652"/>
      <c r="J264" s="652"/>
      <c r="K264" s="652"/>
      <c r="L264" s="652"/>
      <c r="M264" s="652"/>
      <c r="N264" s="652"/>
      <c r="O264" s="652"/>
      <c r="P264" s="652"/>
      <c r="Q264" s="652"/>
      <c r="R264" s="652"/>
      <c r="S264" s="652"/>
      <c r="T264" s="652"/>
      <c r="U264" s="652"/>
      <c r="V264" s="652"/>
      <c r="W264" s="652"/>
      <c r="X264" s="652"/>
      <c r="Y264" s="652"/>
      <c r="Z264" s="652"/>
      <c r="AA264" s="652"/>
      <c r="AB264" s="652"/>
      <c r="AC264" s="652"/>
      <c r="AD264" s="652"/>
      <c r="AE264" s="652"/>
      <c r="AF264" s="652"/>
      <c r="AG264" s="652"/>
      <c r="AH264" s="652"/>
      <c r="AI264" s="652"/>
      <c r="AJ264" s="652"/>
      <c r="AK264" s="652"/>
    </row>
    <row r="265" spans="7:37" x14ac:dyDescent="0.2">
      <c r="G265" s="652"/>
      <c r="H265" s="652"/>
      <c r="I265" s="652"/>
      <c r="J265" s="652"/>
      <c r="K265" s="652"/>
      <c r="L265" s="652"/>
      <c r="M265" s="652"/>
      <c r="N265" s="652"/>
      <c r="O265" s="652"/>
      <c r="P265" s="652"/>
      <c r="Q265" s="652"/>
      <c r="R265" s="652"/>
      <c r="S265" s="652"/>
      <c r="T265" s="652"/>
      <c r="U265" s="652"/>
      <c r="V265" s="652"/>
      <c r="W265" s="652"/>
      <c r="X265" s="652"/>
      <c r="Y265" s="652"/>
      <c r="Z265" s="652"/>
      <c r="AA265" s="652"/>
      <c r="AB265" s="652"/>
      <c r="AC265" s="652"/>
      <c r="AD265" s="652"/>
      <c r="AE265" s="652"/>
      <c r="AF265" s="652"/>
      <c r="AG265" s="652"/>
      <c r="AH265" s="652"/>
      <c r="AI265" s="652"/>
      <c r="AJ265" s="652"/>
      <c r="AK265" s="652"/>
    </row>
    <row r="266" spans="7:37" x14ac:dyDescent="0.2">
      <c r="G266" s="652"/>
      <c r="H266" s="652"/>
      <c r="I266" s="652"/>
      <c r="J266" s="652"/>
      <c r="K266" s="652"/>
      <c r="L266" s="652"/>
      <c r="M266" s="652"/>
      <c r="N266" s="652"/>
      <c r="O266" s="652"/>
      <c r="P266" s="652"/>
      <c r="Q266" s="652"/>
      <c r="R266" s="652"/>
      <c r="S266" s="652"/>
      <c r="T266" s="652"/>
      <c r="U266" s="652"/>
      <c r="V266" s="652"/>
      <c r="W266" s="652"/>
      <c r="X266" s="652"/>
      <c r="Y266" s="652"/>
      <c r="Z266" s="652"/>
      <c r="AA266" s="652"/>
      <c r="AB266" s="652"/>
      <c r="AC266" s="652"/>
      <c r="AD266" s="652"/>
      <c r="AE266" s="652"/>
      <c r="AF266" s="652"/>
      <c r="AG266" s="652"/>
      <c r="AH266" s="652"/>
      <c r="AI266" s="652"/>
      <c r="AJ266" s="652"/>
      <c r="AK266" s="652"/>
    </row>
    <row r="267" spans="7:37" x14ac:dyDescent="0.2">
      <c r="G267" s="652"/>
      <c r="H267" s="652"/>
      <c r="I267" s="652"/>
      <c r="J267" s="652"/>
      <c r="K267" s="652"/>
      <c r="L267" s="652"/>
      <c r="M267" s="652"/>
      <c r="N267" s="652"/>
      <c r="O267" s="652"/>
      <c r="P267" s="652"/>
      <c r="Q267" s="652"/>
      <c r="R267" s="652"/>
      <c r="S267" s="652"/>
      <c r="T267" s="652"/>
      <c r="U267" s="652"/>
      <c r="V267" s="652"/>
      <c r="W267" s="652"/>
      <c r="X267" s="652"/>
      <c r="Y267" s="652"/>
      <c r="Z267" s="652"/>
      <c r="AA267" s="652"/>
      <c r="AB267" s="652"/>
      <c r="AC267" s="652"/>
      <c r="AD267" s="652"/>
      <c r="AE267" s="652"/>
      <c r="AF267" s="652"/>
      <c r="AG267" s="652"/>
      <c r="AH267" s="652"/>
      <c r="AI267" s="652"/>
      <c r="AJ267" s="652"/>
      <c r="AK267" s="652"/>
    </row>
    <row r="268" spans="7:37" x14ac:dyDescent="0.2">
      <c r="G268" s="652"/>
      <c r="H268" s="652"/>
      <c r="I268" s="652"/>
      <c r="J268" s="652"/>
      <c r="K268" s="652"/>
      <c r="L268" s="652"/>
      <c r="M268" s="652"/>
      <c r="N268" s="652"/>
      <c r="O268" s="652"/>
      <c r="P268" s="652"/>
      <c r="Q268" s="652"/>
      <c r="R268" s="652"/>
      <c r="S268" s="652"/>
      <c r="T268" s="652"/>
      <c r="U268" s="652"/>
      <c r="V268" s="652"/>
      <c r="W268" s="652"/>
      <c r="X268" s="652"/>
      <c r="Y268" s="652"/>
      <c r="Z268" s="652"/>
      <c r="AA268" s="652"/>
      <c r="AB268" s="652"/>
      <c r="AC268" s="652"/>
      <c r="AD268" s="652"/>
      <c r="AE268" s="652"/>
      <c r="AF268" s="652"/>
      <c r="AG268" s="652"/>
      <c r="AH268" s="652"/>
      <c r="AI268" s="652"/>
      <c r="AJ268" s="652"/>
      <c r="AK268" s="652"/>
    </row>
    <row r="269" spans="7:37" x14ac:dyDescent="0.2">
      <c r="G269" s="652"/>
      <c r="H269" s="652"/>
      <c r="I269" s="652"/>
      <c r="J269" s="652"/>
      <c r="K269" s="652"/>
      <c r="L269" s="652"/>
      <c r="M269" s="652"/>
      <c r="N269" s="652"/>
      <c r="O269" s="652"/>
      <c r="P269" s="652"/>
      <c r="Q269" s="652"/>
      <c r="R269" s="652"/>
      <c r="S269" s="652"/>
      <c r="T269" s="652"/>
      <c r="U269" s="652"/>
      <c r="V269" s="652"/>
      <c r="W269" s="652"/>
      <c r="X269" s="652"/>
      <c r="Y269" s="652"/>
      <c r="Z269" s="652"/>
      <c r="AA269" s="652"/>
      <c r="AB269" s="652"/>
      <c r="AC269" s="652"/>
      <c r="AD269" s="652"/>
      <c r="AE269" s="652"/>
      <c r="AF269" s="652"/>
      <c r="AG269" s="652"/>
      <c r="AH269" s="652"/>
      <c r="AI269" s="652"/>
      <c r="AJ269" s="652"/>
      <c r="AK269" s="652"/>
    </row>
    <row r="270" spans="7:37" x14ac:dyDescent="0.2">
      <c r="G270" s="652"/>
      <c r="H270" s="652"/>
      <c r="I270" s="652"/>
      <c r="J270" s="652"/>
      <c r="K270" s="652"/>
      <c r="L270" s="652"/>
      <c r="M270" s="652"/>
      <c r="N270" s="652"/>
      <c r="O270" s="652"/>
      <c r="P270" s="652"/>
      <c r="Q270" s="652"/>
      <c r="R270" s="652"/>
      <c r="S270" s="652"/>
      <c r="T270" s="652"/>
      <c r="U270" s="652"/>
      <c r="V270" s="652"/>
      <c r="W270" s="652"/>
      <c r="X270" s="652"/>
      <c r="Y270" s="652"/>
      <c r="Z270" s="652"/>
      <c r="AA270" s="652"/>
      <c r="AB270" s="652"/>
      <c r="AC270" s="652"/>
      <c r="AD270" s="652"/>
      <c r="AE270" s="652"/>
      <c r="AF270" s="652"/>
      <c r="AG270" s="652"/>
      <c r="AH270" s="652"/>
      <c r="AI270" s="652"/>
      <c r="AJ270" s="652"/>
      <c r="AK270" s="652"/>
    </row>
    <row r="271" spans="7:37" x14ac:dyDescent="0.2">
      <c r="G271" s="652"/>
      <c r="H271" s="652"/>
      <c r="I271" s="652"/>
      <c r="J271" s="652"/>
      <c r="K271" s="652"/>
      <c r="L271" s="652"/>
      <c r="M271" s="652"/>
      <c r="N271" s="652"/>
      <c r="O271" s="652"/>
      <c r="P271" s="652"/>
      <c r="Q271" s="652"/>
      <c r="R271" s="652"/>
      <c r="S271" s="652"/>
      <c r="T271" s="652"/>
      <c r="U271" s="652"/>
      <c r="V271" s="652"/>
      <c r="W271" s="652"/>
      <c r="X271" s="652"/>
      <c r="Y271" s="652"/>
      <c r="Z271" s="652"/>
      <c r="AA271" s="652"/>
      <c r="AB271" s="652"/>
      <c r="AC271" s="652"/>
      <c r="AD271" s="652"/>
      <c r="AE271" s="652"/>
      <c r="AF271" s="652"/>
      <c r="AG271" s="652"/>
      <c r="AH271" s="652"/>
      <c r="AI271" s="652"/>
      <c r="AJ271" s="652"/>
      <c r="AK271" s="652"/>
    </row>
    <row r="272" spans="7:37" x14ac:dyDescent="0.2">
      <c r="G272" s="652"/>
      <c r="H272" s="652"/>
      <c r="I272" s="652"/>
      <c r="J272" s="652"/>
      <c r="K272" s="652"/>
      <c r="L272" s="652"/>
      <c r="M272" s="652"/>
      <c r="N272" s="652"/>
      <c r="O272" s="652"/>
      <c r="P272" s="652"/>
      <c r="Q272" s="652"/>
      <c r="R272" s="652"/>
      <c r="S272" s="652"/>
      <c r="T272" s="652"/>
      <c r="U272" s="652"/>
      <c r="V272" s="652"/>
      <c r="W272" s="652"/>
      <c r="X272" s="652"/>
      <c r="Y272" s="652"/>
      <c r="Z272" s="652"/>
      <c r="AA272" s="652"/>
      <c r="AB272" s="652"/>
      <c r="AC272" s="652"/>
      <c r="AD272" s="652"/>
      <c r="AE272" s="652"/>
      <c r="AF272" s="652"/>
      <c r="AG272" s="652"/>
      <c r="AH272" s="652"/>
      <c r="AI272" s="652"/>
      <c r="AJ272" s="652"/>
      <c r="AK272" s="652"/>
    </row>
    <row r="273" spans="7:37" x14ac:dyDescent="0.2">
      <c r="G273" s="652"/>
      <c r="H273" s="652"/>
      <c r="I273" s="652"/>
      <c r="J273" s="652"/>
      <c r="K273" s="652"/>
      <c r="L273" s="652"/>
      <c r="M273" s="652"/>
      <c r="N273" s="652"/>
      <c r="O273" s="652"/>
      <c r="P273" s="652"/>
      <c r="Q273" s="652"/>
      <c r="R273" s="652"/>
      <c r="S273" s="652"/>
      <c r="T273" s="652"/>
      <c r="U273" s="652"/>
      <c r="V273" s="652"/>
      <c r="W273" s="652"/>
      <c r="X273" s="652"/>
      <c r="Y273" s="652"/>
      <c r="Z273" s="652"/>
      <c r="AA273" s="652"/>
      <c r="AB273" s="652"/>
      <c r="AC273" s="652"/>
      <c r="AD273" s="652"/>
      <c r="AE273" s="652"/>
      <c r="AF273" s="652"/>
      <c r="AG273" s="652"/>
      <c r="AH273" s="652"/>
      <c r="AI273" s="652"/>
      <c r="AJ273" s="652"/>
      <c r="AK273" s="652"/>
    </row>
    <row r="274" spans="7:37" x14ac:dyDescent="0.2">
      <c r="G274" s="652"/>
      <c r="H274" s="652"/>
      <c r="I274" s="652"/>
      <c r="J274" s="652"/>
      <c r="K274" s="652"/>
      <c r="L274" s="652"/>
      <c r="M274" s="652"/>
      <c r="N274" s="652"/>
      <c r="O274" s="652"/>
      <c r="P274" s="652"/>
      <c r="Q274" s="652"/>
      <c r="R274" s="652"/>
      <c r="S274" s="652"/>
      <c r="T274" s="652"/>
      <c r="U274" s="652"/>
      <c r="V274" s="652"/>
      <c r="W274" s="652"/>
      <c r="X274" s="652"/>
      <c r="Y274" s="652"/>
      <c r="Z274" s="652"/>
      <c r="AA274" s="652"/>
      <c r="AB274" s="652"/>
      <c r="AC274" s="652"/>
      <c r="AD274" s="652"/>
      <c r="AE274" s="652"/>
      <c r="AF274" s="652"/>
      <c r="AG274" s="652"/>
      <c r="AH274" s="652"/>
      <c r="AI274" s="652"/>
      <c r="AJ274" s="652"/>
      <c r="AK274" s="652"/>
    </row>
    <row r="275" spans="7:37" x14ac:dyDescent="0.2">
      <c r="G275" s="652"/>
      <c r="H275" s="652"/>
      <c r="I275" s="652"/>
      <c r="J275" s="652"/>
      <c r="K275" s="652"/>
      <c r="L275" s="652"/>
      <c r="M275" s="652"/>
      <c r="N275" s="652"/>
      <c r="O275" s="652"/>
      <c r="P275" s="652"/>
      <c r="Q275" s="652"/>
      <c r="R275" s="652"/>
      <c r="S275" s="652"/>
      <c r="T275" s="652"/>
      <c r="U275" s="652"/>
      <c r="V275" s="652"/>
      <c r="W275" s="652"/>
      <c r="X275" s="652"/>
      <c r="Y275" s="652"/>
      <c r="Z275" s="652"/>
      <c r="AA275" s="652"/>
      <c r="AB275" s="652"/>
      <c r="AC275" s="652"/>
      <c r="AD275" s="652"/>
      <c r="AE275" s="652"/>
      <c r="AF275" s="652"/>
      <c r="AG275" s="652"/>
      <c r="AH275" s="652"/>
      <c r="AI275" s="652"/>
      <c r="AJ275" s="652"/>
      <c r="AK275" s="652"/>
    </row>
    <row r="276" spans="7:37" x14ac:dyDescent="0.2">
      <c r="G276" s="652"/>
      <c r="H276" s="652"/>
      <c r="I276" s="652"/>
      <c r="J276" s="652"/>
      <c r="K276" s="652"/>
      <c r="L276" s="652"/>
      <c r="M276" s="652"/>
      <c r="N276" s="652"/>
      <c r="O276" s="652"/>
      <c r="P276" s="652"/>
      <c r="Q276" s="652"/>
      <c r="R276" s="652"/>
      <c r="S276" s="652"/>
      <c r="T276" s="652"/>
      <c r="U276" s="652"/>
      <c r="V276" s="652"/>
      <c r="W276" s="652"/>
      <c r="X276" s="652"/>
      <c r="Y276" s="652"/>
      <c r="Z276" s="652"/>
      <c r="AA276" s="652"/>
      <c r="AB276" s="652"/>
      <c r="AC276" s="652"/>
      <c r="AD276" s="652"/>
      <c r="AE276" s="652"/>
      <c r="AF276" s="652"/>
      <c r="AG276" s="652"/>
      <c r="AH276" s="652"/>
      <c r="AI276" s="652"/>
      <c r="AJ276" s="652"/>
      <c r="AK276" s="652"/>
    </row>
    <row r="277" spans="7:37" x14ac:dyDescent="0.2">
      <c r="G277" s="652"/>
      <c r="H277" s="652"/>
      <c r="I277" s="652"/>
      <c r="J277" s="652"/>
      <c r="K277" s="652"/>
      <c r="L277" s="652"/>
      <c r="M277" s="652"/>
      <c r="N277" s="652"/>
      <c r="O277" s="652"/>
      <c r="P277" s="652"/>
      <c r="Q277" s="652"/>
      <c r="R277" s="652"/>
      <c r="S277" s="652"/>
      <c r="T277" s="652"/>
      <c r="U277" s="652"/>
      <c r="V277" s="652"/>
      <c r="W277" s="652"/>
      <c r="X277" s="652"/>
      <c r="Y277" s="652"/>
      <c r="Z277" s="652"/>
      <c r="AA277" s="652"/>
      <c r="AB277" s="652"/>
      <c r="AC277" s="652"/>
      <c r="AD277" s="652"/>
      <c r="AE277" s="652"/>
      <c r="AF277" s="652"/>
      <c r="AG277" s="652"/>
      <c r="AH277" s="652"/>
      <c r="AI277" s="652"/>
      <c r="AJ277" s="652"/>
      <c r="AK277" s="652"/>
    </row>
    <row r="278" spans="7:37" x14ac:dyDescent="0.2">
      <c r="G278" s="652"/>
      <c r="H278" s="652"/>
      <c r="I278" s="652"/>
      <c r="J278" s="652"/>
      <c r="K278" s="652"/>
      <c r="L278" s="652"/>
      <c r="M278" s="652"/>
      <c r="N278" s="652"/>
      <c r="O278" s="652"/>
      <c r="P278" s="652"/>
      <c r="Q278" s="652"/>
      <c r="R278" s="652"/>
      <c r="S278" s="652"/>
      <c r="T278" s="652"/>
      <c r="U278" s="652"/>
      <c r="V278" s="652"/>
      <c r="W278" s="652"/>
      <c r="X278" s="652"/>
      <c r="Y278" s="652"/>
      <c r="Z278" s="652"/>
      <c r="AA278" s="652"/>
      <c r="AB278" s="652"/>
      <c r="AC278" s="652"/>
      <c r="AD278" s="652"/>
      <c r="AE278" s="652"/>
      <c r="AF278" s="652"/>
      <c r="AG278" s="652"/>
      <c r="AH278" s="652"/>
      <c r="AI278" s="652"/>
      <c r="AJ278" s="652"/>
      <c r="AK278" s="652"/>
    </row>
    <row r="279" spans="7:37" x14ac:dyDescent="0.2">
      <c r="G279" s="652"/>
      <c r="H279" s="652"/>
      <c r="I279" s="652"/>
      <c r="J279" s="652"/>
      <c r="K279" s="652"/>
      <c r="L279" s="652"/>
      <c r="M279" s="652"/>
      <c r="N279" s="652"/>
      <c r="O279" s="652"/>
      <c r="P279" s="652"/>
      <c r="Q279" s="652"/>
      <c r="R279" s="652"/>
      <c r="S279" s="652"/>
      <c r="T279" s="652"/>
      <c r="U279" s="652"/>
      <c r="V279" s="652"/>
      <c r="W279" s="652"/>
      <c r="X279" s="652"/>
      <c r="Y279" s="652"/>
      <c r="Z279" s="652"/>
      <c r="AA279" s="652"/>
      <c r="AB279" s="652"/>
      <c r="AC279" s="652"/>
      <c r="AD279" s="652"/>
      <c r="AE279" s="652"/>
      <c r="AF279" s="652"/>
      <c r="AG279" s="652"/>
      <c r="AH279" s="652"/>
      <c r="AI279" s="652"/>
      <c r="AJ279" s="652"/>
      <c r="AK279" s="652"/>
    </row>
    <row r="280" spans="7:37" x14ac:dyDescent="0.2">
      <c r="G280" s="652"/>
      <c r="H280" s="652"/>
      <c r="I280" s="652"/>
      <c r="J280" s="652"/>
      <c r="K280" s="652"/>
      <c r="L280" s="652"/>
      <c r="M280" s="652"/>
      <c r="N280" s="652"/>
      <c r="O280" s="652"/>
      <c r="P280" s="652"/>
      <c r="Q280" s="652"/>
      <c r="R280" s="652"/>
      <c r="S280" s="652"/>
      <c r="T280" s="652"/>
      <c r="U280" s="652"/>
      <c r="V280" s="652"/>
      <c r="W280" s="652"/>
      <c r="X280" s="652"/>
      <c r="Y280" s="652"/>
      <c r="Z280" s="652"/>
      <c r="AA280" s="652"/>
      <c r="AB280" s="652"/>
      <c r="AC280" s="652"/>
      <c r="AD280" s="652"/>
      <c r="AE280" s="652"/>
      <c r="AF280" s="652"/>
      <c r="AG280" s="652"/>
      <c r="AH280" s="652"/>
      <c r="AI280" s="652"/>
      <c r="AJ280" s="652"/>
      <c r="AK280" s="652"/>
    </row>
    <row r="281" spans="7:37" x14ac:dyDescent="0.2">
      <c r="G281" s="652"/>
      <c r="H281" s="652"/>
      <c r="I281" s="652"/>
      <c r="J281" s="652"/>
      <c r="K281" s="652"/>
      <c r="L281" s="652"/>
      <c r="M281" s="652"/>
      <c r="N281" s="652"/>
      <c r="O281" s="652"/>
      <c r="P281" s="652"/>
      <c r="Q281" s="652"/>
      <c r="R281" s="652"/>
      <c r="S281" s="652"/>
      <c r="T281" s="652"/>
      <c r="U281" s="652"/>
      <c r="V281" s="652"/>
      <c r="W281" s="652"/>
      <c r="X281" s="652"/>
      <c r="Y281" s="652"/>
      <c r="Z281" s="652"/>
      <c r="AA281" s="652"/>
      <c r="AB281" s="652"/>
      <c r="AC281" s="652"/>
      <c r="AD281" s="652"/>
      <c r="AE281" s="652"/>
      <c r="AF281" s="652"/>
      <c r="AG281" s="652"/>
      <c r="AH281" s="652"/>
      <c r="AI281" s="652"/>
      <c r="AJ281" s="652"/>
      <c r="AK281" s="652"/>
    </row>
    <row r="282" spans="7:37" x14ac:dyDescent="0.2">
      <c r="G282" s="652"/>
      <c r="H282" s="652"/>
      <c r="I282" s="652"/>
      <c r="J282" s="652"/>
      <c r="K282" s="652"/>
      <c r="L282" s="652"/>
      <c r="M282" s="652"/>
      <c r="N282" s="652"/>
      <c r="O282" s="652"/>
      <c r="P282" s="652"/>
      <c r="Q282" s="652"/>
      <c r="R282" s="652"/>
      <c r="S282" s="652"/>
      <c r="T282" s="652"/>
      <c r="U282" s="652"/>
      <c r="V282" s="652"/>
      <c r="W282" s="652"/>
      <c r="X282" s="652"/>
      <c r="Y282" s="652"/>
      <c r="Z282" s="652"/>
      <c r="AA282" s="652"/>
      <c r="AB282" s="652"/>
      <c r="AC282" s="652"/>
      <c r="AD282" s="652"/>
      <c r="AE282" s="652"/>
      <c r="AF282" s="652"/>
      <c r="AG282" s="652"/>
      <c r="AH282" s="652"/>
      <c r="AI282" s="652"/>
      <c r="AJ282" s="652"/>
      <c r="AK282" s="652"/>
    </row>
    <row r="283" spans="7:37" x14ac:dyDescent="0.2">
      <c r="G283" s="652"/>
      <c r="H283" s="652"/>
      <c r="I283" s="652"/>
      <c r="J283" s="652"/>
      <c r="K283" s="652"/>
      <c r="L283" s="652"/>
      <c r="M283" s="652"/>
      <c r="N283" s="652"/>
      <c r="O283" s="652"/>
      <c r="P283" s="652"/>
      <c r="Q283" s="652"/>
      <c r="R283" s="652"/>
      <c r="S283" s="652"/>
      <c r="T283" s="652"/>
      <c r="U283" s="652"/>
      <c r="V283" s="652"/>
      <c r="W283" s="652"/>
      <c r="X283" s="652"/>
      <c r="Y283" s="652"/>
      <c r="Z283" s="652"/>
      <c r="AA283" s="652"/>
      <c r="AB283" s="652"/>
      <c r="AC283" s="652"/>
      <c r="AD283" s="652"/>
      <c r="AE283" s="652"/>
      <c r="AF283" s="652"/>
      <c r="AG283" s="652"/>
      <c r="AH283" s="652"/>
      <c r="AI283" s="652"/>
      <c r="AJ283" s="652"/>
      <c r="AK283" s="652"/>
    </row>
    <row r="284" spans="7:37" x14ac:dyDescent="0.2">
      <c r="G284" s="652"/>
      <c r="H284" s="652"/>
      <c r="I284" s="652"/>
      <c r="J284" s="652"/>
      <c r="K284" s="652"/>
      <c r="L284" s="652"/>
      <c r="M284" s="652"/>
      <c r="N284" s="652"/>
      <c r="O284" s="652"/>
      <c r="P284" s="652"/>
      <c r="Q284" s="652"/>
      <c r="R284" s="652"/>
      <c r="S284" s="652"/>
      <c r="T284" s="652"/>
      <c r="U284" s="652"/>
      <c r="V284" s="652"/>
      <c r="W284" s="652"/>
      <c r="X284" s="652"/>
      <c r="Y284" s="652"/>
      <c r="Z284" s="652"/>
      <c r="AA284" s="652"/>
      <c r="AB284" s="652"/>
      <c r="AC284" s="652"/>
      <c r="AD284" s="652"/>
      <c r="AE284" s="652"/>
      <c r="AF284" s="652"/>
      <c r="AG284" s="652"/>
      <c r="AH284" s="652"/>
      <c r="AI284" s="652"/>
      <c r="AJ284" s="652"/>
      <c r="AK284" s="652"/>
    </row>
    <row r="285" spans="7:37" x14ac:dyDescent="0.2">
      <c r="G285" s="652"/>
      <c r="H285" s="652"/>
      <c r="I285" s="652"/>
      <c r="J285" s="652"/>
      <c r="K285" s="652"/>
      <c r="L285" s="652"/>
      <c r="M285" s="652"/>
      <c r="N285" s="652"/>
      <c r="O285" s="652"/>
      <c r="P285" s="652"/>
      <c r="Q285" s="652"/>
      <c r="R285" s="652"/>
      <c r="S285" s="652"/>
      <c r="T285" s="652"/>
      <c r="U285" s="652"/>
      <c r="V285" s="652"/>
      <c r="W285" s="652"/>
      <c r="X285" s="652"/>
      <c r="Y285" s="652"/>
      <c r="Z285" s="652"/>
      <c r="AA285" s="652"/>
      <c r="AB285" s="652"/>
      <c r="AC285" s="652"/>
      <c r="AD285" s="652"/>
      <c r="AE285" s="652"/>
      <c r="AF285" s="652"/>
      <c r="AG285" s="652"/>
      <c r="AH285" s="652"/>
      <c r="AI285" s="652"/>
      <c r="AJ285" s="652"/>
      <c r="AK285" s="652"/>
    </row>
    <row r="286" spans="7:37" x14ac:dyDescent="0.2">
      <c r="G286" s="652"/>
      <c r="H286" s="652"/>
      <c r="I286" s="652"/>
      <c r="J286" s="652"/>
      <c r="K286" s="652"/>
      <c r="L286" s="652"/>
      <c r="M286" s="652"/>
      <c r="N286" s="652"/>
      <c r="O286" s="652"/>
      <c r="P286" s="652"/>
      <c r="Q286" s="652"/>
      <c r="R286" s="652"/>
      <c r="S286" s="652"/>
      <c r="T286" s="652"/>
      <c r="U286" s="652"/>
      <c r="V286" s="652"/>
      <c r="W286" s="652"/>
      <c r="X286" s="652"/>
      <c r="Y286" s="652"/>
      <c r="Z286" s="652"/>
      <c r="AA286" s="652"/>
      <c r="AB286" s="652"/>
      <c r="AC286" s="652"/>
      <c r="AD286" s="652"/>
      <c r="AE286" s="652"/>
      <c r="AF286" s="652"/>
      <c r="AG286" s="652"/>
      <c r="AH286" s="652"/>
      <c r="AI286" s="652"/>
      <c r="AJ286" s="652"/>
      <c r="AK286" s="652"/>
    </row>
    <row r="287" spans="7:37" x14ac:dyDescent="0.2">
      <c r="G287" s="652"/>
      <c r="H287" s="652"/>
      <c r="I287" s="652"/>
      <c r="J287" s="652"/>
      <c r="K287" s="652"/>
      <c r="L287" s="652"/>
      <c r="M287" s="652"/>
      <c r="N287" s="652"/>
      <c r="O287" s="652"/>
      <c r="P287" s="652"/>
      <c r="Q287" s="652"/>
      <c r="R287" s="652"/>
      <c r="S287" s="652"/>
      <c r="T287" s="652"/>
      <c r="U287" s="652"/>
      <c r="V287" s="652"/>
      <c r="W287" s="652"/>
      <c r="X287" s="652"/>
      <c r="Y287" s="652"/>
      <c r="Z287" s="652"/>
      <c r="AA287" s="652"/>
      <c r="AB287" s="652"/>
      <c r="AC287" s="652"/>
      <c r="AD287" s="652"/>
      <c r="AE287" s="652"/>
      <c r="AF287" s="652"/>
      <c r="AG287" s="652"/>
      <c r="AH287" s="652"/>
      <c r="AI287" s="652"/>
      <c r="AJ287" s="652"/>
      <c r="AK287" s="652"/>
    </row>
    <row r="288" spans="7:37" x14ac:dyDescent="0.2">
      <c r="G288" s="652"/>
      <c r="H288" s="652"/>
      <c r="I288" s="652"/>
      <c r="J288" s="652"/>
      <c r="K288" s="652"/>
      <c r="L288" s="652"/>
      <c r="M288" s="652"/>
      <c r="N288" s="652"/>
      <c r="O288" s="652"/>
      <c r="P288" s="652"/>
      <c r="Q288" s="652"/>
      <c r="R288" s="652"/>
      <c r="S288" s="652"/>
      <c r="T288" s="652"/>
      <c r="U288" s="652"/>
      <c r="V288" s="652"/>
      <c r="W288" s="652"/>
      <c r="X288" s="652"/>
      <c r="Y288" s="652"/>
      <c r="Z288" s="652"/>
      <c r="AA288" s="652"/>
      <c r="AB288" s="652"/>
      <c r="AC288" s="652"/>
      <c r="AD288" s="652"/>
      <c r="AE288" s="652"/>
      <c r="AF288" s="652"/>
      <c r="AG288" s="652"/>
      <c r="AH288" s="652"/>
      <c r="AI288" s="652"/>
      <c r="AJ288" s="652"/>
      <c r="AK288" s="652"/>
    </row>
    <row r="289" spans="7:37" x14ac:dyDescent="0.2">
      <c r="G289" s="652"/>
      <c r="H289" s="652"/>
      <c r="I289" s="652"/>
      <c r="J289" s="652"/>
      <c r="K289" s="652"/>
      <c r="L289" s="652"/>
      <c r="M289" s="652"/>
      <c r="N289" s="652"/>
      <c r="O289" s="652"/>
      <c r="P289" s="652"/>
      <c r="Q289" s="652"/>
      <c r="R289" s="652"/>
      <c r="S289" s="652"/>
      <c r="T289" s="652"/>
      <c r="U289" s="652"/>
      <c r="V289" s="652"/>
      <c r="W289" s="652"/>
      <c r="X289" s="652"/>
      <c r="Y289" s="652"/>
      <c r="Z289" s="652"/>
      <c r="AA289" s="652"/>
      <c r="AB289" s="652"/>
      <c r="AC289" s="652"/>
      <c r="AD289" s="652"/>
      <c r="AE289" s="652"/>
      <c r="AF289" s="652"/>
      <c r="AG289" s="652"/>
      <c r="AH289" s="652"/>
      <c r="AI289" s="652"/>
      <c r="AJ289" s="652"/>
      <c r="AK289" s="652"/>
    </row>
    <row r="290" spans="7:37" x14ac:dyDescent="0.2">
      <c r="G290" s="652"/>
      <c r="H290" s="652"/>
      <c r="I290" s="652"/>
      <c r="J290" s="652"/>
      <c r="K290" s="652"/>
      <c r="L290" s="652"/>
      <c r="M290" s="652"/>
      <c r="N290" s="652"/>
      <c r="O290" s="652"/>
      <c r="P290" s="652"/>
      <c r="Q290" s="652"/>
      <c r="R290" s="652"/>
      <c r="S290" s="652"/>
      <c r="T290" s="652"/>
      <c r="U290" s="652"/>
      <c r="V290" s="652"/>
      <c r="W290" s="652"/>
      <c r="X290" s="652"/>
      <c r="Y290" s="652"/>
      <c r="Z290" s="652"/>
      <c r="AA290" s="652"/>
      <c r="AB290" s="652"/>
      <c r="AC290" s="652"/>
      <c r="AD290" s="652"/>
      <c r="AE290" s="652"/>
      <c r="AF290" s="652"/>
      <c r="AG290" s="652"/>
      <c r="AH290" s="652"/>
      <c r="AI290" s="652"/>
      <c r="AJ290" s="652"/>
      <c r="AK290" s="652"/>
    </row>
    <row r="291" spans="7:37" x14ac:dyDescent="0.2">
      <c r="G291" s="652"/>
      <c r="H291" s="652"/>
      <c r="I291" s="652"/>
      <c r="J291" s="652"/>
      <c r="K291" s="652"/>
      <c r="L291" s="652"/>
      <c r="M291" s="652"/>
      <c r="N291" s="652"/>
      <c r="O291" s="652"/>
      <c r="P291" s="652"/>
      <c r="Q291" s="652"/>
      <c r="R291" s="652"/>
      <c r="S291" s="652"/>
      <c r="T291" s="652"/>
      <c r="U291" s="652"/>
      <c r="V291" s="652"/>
      <c r="W291" s="652"/>
      <c r="X291" s="652"/>
      <c r="Y291" s="652"/>
      <c r="Z291" s="652"/>
      <c r="AA291" s="652"/>
      <c r="AB291" s="652"/>
      <c r="AC291" s="652"/>
      <c r="AD291" s="652"/>
      <c r="AE291" s="652"/>
      <c r="AF291" s="652"/>
      <c r="AG291" s="652"/>
      <c r="AH291" s="652"/>
      <c r="AI291" s="652"/>
      <c r="AJ291" s="652"/>
      <c r="AK291" s="652"/>
    </row>
    <row r="292" spans="7:37" x14ac:dyDescent="0.2">
      <c r="G292" s="652"/>
      <c r="H292" s="652"/>
      <c r="I292" s="652"/>
      <c r="J292" s="652"/>
      <c r="K292" s="652"/>
      <c r="L292" s="652"/>
      <c r="M292" s="652"/>
      <c r="N292" s="652"/>
      <c r="O292" s="652"/>
      <c r="P292" s="652"/>
      <c r="Q292" s="652"/>
      <c r="R292" s="652"/>
      <c r="S292" s="652"/>
      <c r="T292" s="652"/>
      <c r="U292" s="652"/>
      <c r="V292" s="652"/>
      <c r="W292" s="652"/>
      <c r="X292" s="652"/>
      <c r="Y292" s="652"/>
      <c r="Z292" s="652"/>
      <c r="AA292" s="652"/>
      <c r="AB292" s="652"/>
      <c r="AC292" s="652"/>
      <c r="AD292" s="652"/>
      <c r="AE292" s="652"/>
      <c r="AF292" s="652"/>
      <c r="AG292" s="652"/>
      <c r="AH292" s="652"/>
      <c r="AI292" s="652"/>
      <c r="AJ292" s="652"/>
      <c r="AK292" s="652"/>
    </row>
    <row r="293" spans="7:37" x14ac:dyDescent="0.2">
      <c r="G293" s="652"/>
      <c r="H293" s="652"/>
      <c r="I293" s="652"/>
      <c r="J293" s="652"/>
      <c r="K293" s="652"/>
      <c r="L293" s="652"/>
      <c r="M293" s="652"/>
      <c r="N293" s="652"/>
      <c r="O293" s="652"/>
      <c r="P293" s="652"/>
      <c r="Q293" s="652"/>
      <c r="R293" s="652"/>
      <c r="S293" s="652"/>
      <c r="T293" s="652"/>
      <c r="U293" s="652"/>
      <c r="V293" s="652"/>
      <c r="W293" s="652"/>
      <c r="X293" s="652"/>
      <c r="Y293" s="652"/>
      <c r="Z293" s="652"/>
      <c r="AA293" s="652"/>
      <c r="AB293" s="652"/>
      <c r="AC293" s="652"/>
      <c r="AD293" s="652"/>
      <c r="AE293" s="652"/>
      <c r="AF293" s="652"/>
      <c r="AG293" s="652"/>
      <c r="AH293" s="652"/>
      <c r="AI293" s="652"/>
      <c r="AJ293" s="652"/>
      <c r="AK293" s="652"/>
    </row>
    <row r="294" spans="7:37" x14ac:dyDescent="0.2">
      <c r="G294" s="652"/>
      <c r="H294" s="652"/>
      <c r="I294" s="652"/>
      <c r="J294" s="652"/>
      <c r="K294" s="652"/>
      <c r="L294" s="652"/>
      <c r="M294" s="652"/>
      <c r="N294" s="652"/>
      <c r="O294" s="652"/>
      <c r="P294" s="652"/>
      <c r="Q294" s="652"/>
      <c r="R294" s="652"/>
      <c r="S294" s="652"/>
      <c r="T294" s="652"/>
      <c r="U294" s="652"/>
      <c r="V294" s="652"/>
      <c r="W294" s="652"/>
      <c r="X294" s="652"/>
      <c r="Y294" s="652"/>
      <c r="Z294" s="652"/>
      <c r="AA294" s="652"/>
      <c r="AB294" s="652"/>
      <c r="AC294" s="652"/>
      <c r="AD294" s="652"/>
      <c r="AE294" s="652"/>
      <c r="AF294" s="652"/>
      <c r="AG294" s="652"/>
      <c r="AH294" s="652"/>
      <c r="AI294" s="652"/>
      <c r="AJ294" s="652"/>
      <c r="AK294" s="652"/>
    </row>
    <row r="295" spans="7:37" x14ac:dyDescent="0.2">
      <c r="G295" s="652"/>
      <c r="H295" s="652"/>
      <c r="I295" s="652"/>
      <c r="J295" s="652"/>
      <c r="K295" s="652"/>
      <c r="L295" s="652"/>
      <c r="M295" s="652"/>
      <c r="N295" s="652"/>
      <c r="O295" s="652"/>
      <c r="P295" s="652"/>
      <c r="Q295" s="652"/>
      <c r="R295" s="652"/>
      <c r="S295" s="652"/>
      <c r="T295" s="652"/>
      <c r="U295" s="652"/>
      <c r="V295" s="652"/>
      <c r="W295" s="652"/>
      <c r="X295" s="652"/>
      <c r="Y295" s="652"/>
      <c r="Z295" s="652"/>
      <c r="AA295" s="652"/>
      <c r="AB295" s="652"/>
      <c r="AC295" s="652"/>
      <c r="AD295" s="652"/>
      <c r="AE295" s="652"/>
      <c r="AF295" s="652"/>
      <c r="AG295" s="652"/>
      <c r="AH295" s="652"/>
      <c r="AI295" s="652"/>
      <c r="AJ295" s="652"/>
      <c r="AK295" s="652"/>
    </row>
    <row r="296" spans="7:37" x14ac:dyDescent="0.2">
      <c r="G296" s="652"/>
      <c r="H296" s="652"/>
      <c r="I296" s="652"/>
      <c r="J296" s="652"/>
      <c r="K296" s="652"/>
      <c r="L296" s="652"/>
      <c r="M296" s="652"/>
      <c r="N296" s="652"/>
      <c r="O296" s="652"/>
      <c r="P296" s="652"/>
      <c r="Q296" s="652"/>
      <c r="R296" s="652"/>
      <c r="S296" s="652"/>
      <c r="T296" s="652"/>
      <c r="U296" s="652"/>
      <c r="V296" s="652"/>
      <c r="W296" s="652"/>
      <c r="X296" s="652"/>
      <c r="Y296" s="652"/>
      <c r="Z296" s="652"/>
      <c r="AA296" s="652"/>
      <c r="AB296" s="652"/>
      <c r="AC296" s="652"/>
      <c r="AD296" s="652"/>
      <c r="AE296" s="652"/>
      <c r="AF296" s="652"/>
      <c r="AG296" s="652"/>
      <c r="AH296" s="652"/>
      <c r="AI296" s="652"/>
      <c r="AJ296" s="652"/>
      <c r="AK296" s="652"/>
    </row>
    <row r="297" spans="7:37" x14ac:dyDescent="0.2">
      <c r="G297" s="652"/>
      <c r="H297" s="652"/>
      <c r="I297" s="652"/>
      <c r="J297" s="652"/>
      <c r="K297" s="652"/>
      <c r="L297" s="652"/>
      <c r="M297" s="652"/>
      <c r="N297" s="652"/>
      <c r="O297" s="652"/>
      <c r="P297" s="652"/>
      <c r="Q297" s="652"/>
      <c r="R297" s="652"/>
      <c r="S297" s="652"/>
      <c r="T297" s="652"/>
      <c r="U297" s="652"/>
      <c r="V297" s="652"/>
      <c r="W297" s="652"/>
      <c r="X297" s="652"/>
      <c r="Y297" s="652"/>
      <c r="Z297" s="652"/>
      <c r="AA297" s="652"/>
      <c r="AB297" s="652"/>
      <c r="AC297" s="652"/>
      <c r="AD297" s="652"/>
      <c r="AE297" s="652"/>
      <c r="AF297" s="652"/>
      <c r="AG297" s="652"/>
      <c r="AH297" s="652"/>
      <c r="AI297" s="652"/>
      <c r="AJ297" s="652"/>
      <c r="AK297" s="652"/>
    </row>
    <row r="298" spans="7:37" x14ac:dyDescent="0.2">
      <c r="G298" s="652"/>
      <c r="H298" s="652"/>
      <c r="I298" s="652"/>
      <c r="J298" s="652"/>
      <c r="K298" s="652"/>
      <c r="L298" s="652"/>
      <c r="M298" s="652"/>
      <c r="N298" s="652"/>
      <c r="O298" s="652"/>
      <c r="P298" s="652"/>
      <c r="Q298" s="652"/>
      <c r="R298" s="652"/>
      <c r="S298" s="652"/>
      <c r="T298" s="652"/>
      <c r="U298" s="652"/>
      <c r="V298" s="652"/>
      <c r="W298" s="652"/>
      <c r="X298" s="652"/>
      <c r="Y298" s="652"/>
      <c r="Z298" s="652"/>
      <c r="AA298" s="652"/>
      <c r="AB298" s="652"/>
      <c r="AC298" s="652"/>
      <c r="AD298" s="652"/>
      <c r="AE298" s="652"/>
      <c r="AF298" s="652"/>
      <c r="AG298" s="652"/>
      <c r="AH298" s="652"/>
      <c r="AI298" s="652"/>
      <c r="AJ298" s="652"/>
      <c r="AK298" s="652"/>
    </row>
    <row r="299" spans="7:37" x14ac:dyDescent="0.2">
      <c r="G299" s="652"/>
      <c r="H299" s="652"/>
      <c r="I299" s="652"/>
      <c r="J299" s="652"/>
      <c r="K299" s="652"/>
      <c r="L299" s="652"/>
      <c r="M299" s="652"/>
      <c r="N299" s="652"/>
      <c r="O299" s="652"/>
      <c r="P299" s="652"/>
      <c r="Q299" s="652"/>
      <c r="R299" s="652"/>
      <c r="S299" s="652"/>
      <c r="T299" s="652"/>
      <c r="U299" s="652"/>
      <c r="V299" s="652"/>
      <c r="W299" s="652"/>
      <c r="X299" s="652"/>
      <c r="Y299" s="652"/>
      <c r="Z299" s="652"/>
      <c r="AA299" s="652"/>
      <c r="AB299" s="652"/>
      <c r="AC299" s="652"/>
      <c r="AD299" s="652"/>
      <c r="AE299" s="652"/>
      <c r="AF299" s="652"/>
      <c r="AG299" s="652"/>
      <c r="AH299" s="652"/>
      <c r="AI299" s="652"/>
      <c r="AJ299" s="652"/>
      <c r="AK299" s="652"/>
    </row>
    <row r="300" spans="7:37" x14ac:dyDescent="0.2">
      <c r="G300" s="652"/>
      <c r="H300" s="652"/>
      <c r="I300" s="652"/>
      <c r="J300" s="652"/>
      <c r="K300" s="652"/>
      <c r="L300" s="652"/>
      <c r="M300" s="652"/>
      <c r="N300" s="652"/>
      <c r="O300" s="652"/>
      <c r="P300" s="652"/>
      <c r="Q300" s="652"/>
      <c r="R300" s="652"/>
      <c r="S300" s="652"/>
      <c r="T300" s="652"/>
      <c r="U300" s="652"/>
      <c r="V300" s="652"/>
      <c r="W300" s="652"/>
      <c r="X300" s="652"/>
      <c r="Y300" s="652"/>
      <c r="Z300" s="652"/>
      <c r="AA300" s="652"/>
      <c r="AB300" s="652"/>
      <c r="AC300" s="652"/>
      <c r="AD300" s="652"/>
      <c r="AE300" s="652"/>
      <c r="AF300" s="652"/>
      <c r="AG300" s="652"/>
      <c r="AH300" s="652"/>
      <c r="AI300" s="652"/>
      <c r="AJ300" s="652"/>
      <c r="AK300" s="652"/>
    </row>
    <row r="301" spans="7:37" x14ac:dyDescent="0.2">
      <c r="G301" s="652"/>
      <c r="H301" s="652"/>
      <c r="I301" s="652"/>
      <c r="J301" s="652"/>
      <c r="K301" s="652"/>
      <c r="L301" s="652"/>
      <c r="M301" s="652"/>
      <c r="N301" s="652"/>
      <c r="O301" s="652"/>
      <c r="P301" s="652"/>
      <c r="Q301" s="652"/>
      <c r="R301" s="652"/>
      <c r="S301" s="652"/>
      <c r="T301" s="652"/>
      <c r="U301" s="652"/>
      <c r="V301" s="652"/>
      <c r="W301" s="652"/>
      <c r="X301" s="652"/>
      <c r="Y301" s="652"/>
      <c r="Z301" s="652"/>
      <c r="AA301" s="652"/>
      <c r="AB301" s="652"/>
      <c r="AC301" s="652"/>
      <c r="AD301" s="652"/>
      <c r="AE301" s="652"/>
      <c r="AF301" s="652"/>
      <c r="AG301" s="652"/>
      <c r="AH301" s="652"/>
      <c r="AI301" s="652"/>
      <c r="AJ301" s="652"/>
      <c r="AK301" s="652"/>
    </row>
    <row r="302" spans="7:37" x14ac:dyDescent="0.2">
      <c r="G302" s="652"/>
      <c r="H302" s="652"/>
      <c r="I302" s="652"/>
      <c r="J302" s="652"/>
      <c r="K302" s="652"/>
      <c r="L302" s="652"/>
      <c r="M302" s="652"/>
      <c r="N302" s="652"/>
      <c r="O302" s="652"/>
      <c r="P302" s="652"/>
      <c r="Q302" s="652"/>
      <c r="R302" s="652"/>
      <c r="S302" s="652"/>
      <c r="T302" s="652"/>
      <c r="U302" s="652"/>
      <c r="V302" s="652"/>
      <c r="W302" s="652"/>
      <c r="X302" s="652"/>
      <c r="Y302" s="652"/>
      <c r="Z302" s="652"/>
      <c r="AA302" s="652"/>
      <c r="AB302" s="652"/>
      <c r="AC302" s="652"/>
      <c r="AD302" s="652"/>
      <c r="AE302" s="652"/>
      <c r="AF302" s="652"/>
      <c r="AG302" s="652"/>
      <c r="AH302" s="652"/>
      <c r="AI302" s="652"/>
      <c r="AJ302" s="652"/>
      <c r="AK302" s="652"/>
    </row>
    <row r="303" spans="7:37" x14ac:dyDescent="0.2">
      <c r="G303" s="652"/>
      <c r="H303" s="652"/>
      <c r="I303" s="652"/>
      <c r="J303" s="652"/>
      <c r="K303" s="652"/>
      <c r="L303" s="652"/>
      <c r="M303" s="652"/>
      <c r="N303" s="652"/>
      <c r="O303" s="652"/>
      <c r="P303" s="652"/>
      <c r="Q303" s="652"/>
      <c r="R303" s="652"/>
      <c r="S303" s="652"/>
      <c r="T303" s="652"/>
      <c r="U303" s="652"/>
      <c r="V303" s="652"/>
      <c r="W303" s="652"/>
      <c r="X303" s="652"/>
      <c r="Y303" s="652"/>
      <c r="Z303" s="652"/>
      <c r="AA303" s="652"/>
      <c r="AB303" s="652"/>
      <c r="AC303" s="652"/>
      <c r="AD303" s="652"/>
      <c r="AE303" s="652"/>
      <c r="AF303" s="652"/>
      <c r="AG303" s="652"/>
      <c r="AH303" s="652"/>
      <c r="AI303" s="652"/>
      <c r="AJ303" s="652"/>
      <c r="AK303" s="652"/>
    </row>
    <row r="304" spans="7:37" x14ac:dyDescent="0.2">
      <c r="G304" s="652"/>
      <c r="H304" s="652"/>
      <c r="I304" s="652"/>
      <c r="J304" s="652"/>
      <c r="K304" s="652"/>
      <c r="L304" s="652"/>
      <c r="M304" s="652"/>
      <c r="N304" s="652"/>
      <c r="O304" s="652"/>
      <c r="P304" s="652"/>
      <c r="Q304" s="652"/>
      <c r="R304" s="652"/>
      <c r="S304" s="652"/>
      <c r="T304" s="652"/>
      <c r="U304" s="652"/>
      <c r="V304" s="652"/>
      <c r="W304" s="652"/>
      <c r="X304" s="652"/>
      <c r="Y304" s="652"/>
      <c r="Z304" s="652"/>
      <c r="AA304" s="652"/>
      <c r="AB304" s="652"/>
      <c r="AC304" s="652"/>
      <c r="AD304" s="652"/>
      <c r="AE304" s="652"/>
      <c r="AF304" s="652"/>
      <c r="AG304" s="652"/>
      <c r="AH304" s="652"/>
      <c r="AI304" s="652"/>
      <c r="AJ304" s="652"/>
      <c r="AK304" s="652"/>
    </row>
    <row r="305" spans="7:37" x14ac:dyDescent="0.2">
      <c r="G305" s="652"/>
      <c r="H305" s="652"/>
      <c r="I305" s="652"/>
      <c r="J305" s="652"/>
      <c r="K305" s="652"/>
      <c r="L305" s="652"/>
      <c r="M305" s="652"/>
      <c r="N305" s="652"/>
      <c r="O305" s="652"/>
      <c r="P305" s="652"/>
      <c r="Q305" s="652"/>
      <c r="R305" s="652"/>
      <c r="S305" s="652"/>
      <c r="T305" s="652"/>
      <c r="U305" s="652"/>
      <c r="V305" s="652"/>
      <c r="W305" s="652"/>
      <c r="X305" s="652"/>
      <c r="Y305" s="652"/>
      <c r="Z305" s="652"/>
      <c r="AA305" s="652"/>
      <c r="AB305" s="652"/>
      <c r="AC305" s="652"/>
      <c r="AD305" s="652"/>
      <c r="AE305" s="652"/>
      <c r="AF305" s="652"/>
      <c r="AG305" s="652"/>
      <c r="AH305" s="652"/>
      <c r="AI305" s="652"/>
      <c r="AJ305" s="652"/>
      <c r="AK305" s="652"/>
    </row>
  </sheetData>
  <mergeCells count="2">
    <mergeCell ref="G6:T6"/>
    <mergeCell ref="U6:AH6"/>
  </mergeCells>
  <pageMargins left="0.70866141732283472" right="0.70866141732283472" top="0.74803149606299213" bottom="0.74803149606299213" header="0.31496062992125984" footer="0.31496062992125984"/>
  <pageSetup paperSize="9" scale="45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25757-233C-4D46-96DD-79EA52AED468}">
  <sheetPr>
    <pageSetUpPr fitToPage="1"/>
  </sheetPr>
  <dimension ref="A1:AL203"/>
  <sheetViews>
    <sheetView view="pageBreakPreview" zoomScaleNormal="100" zoomScaleSheetLayoutView="100" workbookViewId="0">
      <selection activeCell="S75" sqref="S75"/>
    </sheetView>
  </sheetViews>
  <sheetFormatPr defaultColWidth="8.85546875" defaultRowHeight="12.75" x14ac:dyDescent="0.2"/>
  <cols>
    <col min="1" max="2" width="0.85546875" style="663" customWidth="1"/>
    <col min="3" max="3" width="2.7109375" style="663" customWidth="1"/>
    <col min="4" max="4" width="35.140625" style="663" customWidth="1"/>
    <col min="5" max="5" width="3" style="682" customWidth="1"/>
    <col min="6" max="6" width="15.7109375" style="682" customWidth="1"/>
    <col min="7" max="7" width="8.28515625" style="682" hidden="1" customWidth="1"/>
    <col min="8" max="8" width="15.7109375" style="682" customWidth="1"/>
    <col min="9" max="9" width="15.140625" style="682" hidden="1" customWidth="1"/>
    <col min="10" max="11" width="12.7109375" style="682" hidden="1" customWidth="1"/>
    <col min="12" max="12" width="15.7109375" style="682" hidden="1" customWidth="1"/>
    <col min="13" max="13" width="16.28515625" style="682" hidden="1" customWidth="1"/>
    <col min="14" max="14" width="15.7109375" style="682" hidden="1" customWidth="1"/>
    <col min="15" max="15" width="15.28515625" style="682" hidden="1" customWidth="1"/>
    <col min="16" max="16" width="12.7109375" style="682" hidden="1" customWidth="1"/>
    <col min="17" max="17" width="15.7109375" style="682" hidden="1" customWidth="1"/>
    <col min="18" max="18" width="14.42578125" style="682" hidden="1" customWidth="1"/>
    <col min="19" max="20" width="15.7109375" style="682" customWidth="1"/>
    <col min="21" max="21" width="15.7109375" style="682" hidden="1" customWidth="1"/>
    <col min="22" max="22" width="15.7109375" style="682" customWidth="1"/>
    <col min="23" max="32" width="15.7109375" style="682" hidden="1" customWidth="1"/>
    <col min="33" max="33" width="15.7109375" style="682" customWidth="1"/>
    <col min="34" max="34" width="2" style="663" customWidth="1"/>
    <col min="35" max="35" width="1.7109375" style="663" customWidth="1"/>
    <col min="36" max="36" width="19.85546875" style="663" customWidth="1"/>
    <col min="37" max="37" width="11" style="663" customWidth="1"/>
    <col min="38" max="38" width="12.5703125" style="663" customWidth="1"/>
    <col min="39" max="16384" width="8.85546875" style="663"/>
  </cols>
  <sheetData>
    <row r="1" spans="1:37" ht="15.75" x14ac:dyDescent="0.25">
      <c r="A1" s="658"/>
      <c r="B1" s="658"/>
      <c r="C1" s="659" t="s">
        <v>510</v>
      </c>
      <c r="D1" s="660"/>
      <c r="E1" s="661"/>
      <c r="F1" s="662"/>
      <c r="G1" s="662"/>
      <c r="H1" s="662"/>
      <c r="I1" s="662"/>
      <c r="J1" s="662"/>
      <c r="K1" s="662"/>
      <c r="L1" s="662"/>
      <c r="M1" s="662"/>
      <c r="N1" s="662"/>
      <c r="O1" s="662"/>
      <c r="P1" s="662"/>
      <c r="Q1" s="662"/>
      <c r="R1" s="662"/>
      <c r="S1" s="662"/>
      <c r="T1" s="661"/>
      <c r="U1" s="661"/>
      <c r="V1" s="661"/>
      <c r="W1" s="661"/>
      <c r="X1" s="661"/>
      <c r="Y1" s="661"/>
      <c r="Z1" s="661"/>
      <c r="AA1" s="661"/>
      <c r="AB1" s="661"/>
      <c r="AC1" s="661"/>
      <c r="AD1" s="661"/>
      <c r="AE1" s="661"/>
      <c r="AF1" s="661"/>
      <c r="AG1" s="662"/>
      <c r="AH1" s="658"/>
      <c r="AI1" s="658"/>
    </row>
    <row r="2" spans="1:37" x14ac:dyDescent="0.2">
      <c r="A2" s="658"/>
      <c r="B2" s="658"/>
      <c r="C2" s="664"/>
      <c r="D2" s="665"/>
      <c r="E2" s="572"/>
      <c r="F2" s="808" t="s">
        <v>1</v>
      </c>
      <c r="G2" s="859"/>
      <c r="H2" s="859"/>
      <c r="I2" s="859"/>
      <c r="J2" s="859"/>
      <c r="K2" s="859"/>
      <c r="L2" s="859"/>
      <c r="M2" s="859"/>
      <c r="N2" s="859"/>
      <c r="O2" s="859"/>
      <c r="P2" s="859"/>
      <c r="Q2" s="859"/>
      <c r="R2" s="859"/>
      <c r="S2" s="860"/>
      <c r="T2" s="808" t="s">
        <v>2</v>
      </c>
      <c r="U2" s="859"/>
      <c r="V2" s="859"/>
      <c r="W2" s="859"/>
      <c r="X2" s="859"/>
      <c r="Y2" s="859"/>
      <c r="Z2" s="859"/>
      <c r="AA2" s="859"/>
      <c r="AB2" s="859"/>
      <c r="AC2" s="859"/>
      <c r="AD2" s="859"/>
      <c r="AE2" s="859"/>
      <c r="AF2" s="859"/>
      <c r="AG2" s="860"/>
      <c r="AH2" s="666"/>
      <c r="AI2" s="658"/>
    </row>
    <row r="3" spans="1:37" x14ac:dyDescent="0.2">
      <c r="A3" s="658"/>
      <c r="B3" s="658"/>
      <c r="C3" s="667"/>
      <c r="D3" s="668"/>
      <c r="E3" s="151"/>
      <c r="F3" s="669" t="s">
        <v>3</v>
      </c>
      <c r="G3" s="152" t="s">
        <v>4</v>
      </c>
      <c r="H3" s="164" t="s">
        <v>5</v>
      </c>
      <c r="I3" s="152" t="s">
        <v>6</v>
      </c>
      <c r="J3" s="164" t="s">
        <v>7</v>
      </c>
      <c r="K3" s="152" t="s">
        <v>8</v>
      </c>
      <c r="L3" s="164" t="s">
        <v>9</v>
      </c>
      <c r="M3" s="152" t="s">
        <v>10</v>
      </c>
      <c r="N3" s="164" t="s">
        <v>11</v>
      </c>
      <c r="O3" s="152" t="s">
        <v>12</v>
      </c>
      <c r="P3" s="164" t="s">
        <v>13</v>
      </c>
      <c r="Q3" s="152" t="s">
        <v>14</v>
      </c>
      <c r="R3" s="164" t="s">
        <v>15</v>
      </c>
      <c r="S3" s="164" t="s">
        <v>16</v>
      </c>
      <c r="T3" s="152" t="s">
        <v>17</v>
      </c>
      <c r="U3" s="152" t="s">
        <v>4</v>
      </c>
      <c r="V3" s="166" t="s">
        <v>5</v>
      </c>
      <c r="W3" s="152" t="s">
        <v>6</v>
      </c>
      <c r="X3" s="151" t="s">
        <v>7</v>
      </c>
      <c r="Y3" s="152" t="s">
        <v>8</v>
      </c>
      <c r="Z3" s="151" t="s">
        <v>9</v>
      </c>
      <c r="AA3" s="152" t="s">
        <v>10</v>
      </c>
      <c r="AB3" s="151" t="s">
        <v>11</v>
      </c>
      <c r="AC3" s="152" t="s">
        <v>12</v>
      </c>
      <c r="AD3" s="151" t="s">
        <v>13</v>
      </c>
      <c r="AE3" s="152" t="s">
        <v>14</v>
      </c>
      <c r="AF3" s="151" t="s">
        <v>15</v>
      </c>
      <c r="AG3" s="164" t="s">
        <v>16</v>
      </c>
      <c r="AH3" s="666"/>
      <c r="AI3" s="658"/>
    </row>
    <row r="4" spans="1:37" x14ac:dyDescent="0.2">
      <c r="A4" s="658"/>
      <c r="B4" s="658"/>
      <c r="C4" s="670" t="s">
        <v>18</v>
      </c>
      <c r="D4" s="671"/>
      <c r="E4" s="159"/>
      <c r="F4" s="580" t="s">
        <v>19</v>
      </c>
      <c r="G4" s="160"/>
      <c r="H4" s="73"/>
      <c r="I4" s="160"/>
      <c r="J4" s="73"/>
      <c r="K4" s="160"/>
      <c r="L4" s="73"/>
      <c r="M4" s="160"/>
      <c r="N4" s="73"/>
      <c r="O4" s="160"/>
      <c r="P4" s="73"/>
      <c r="Q4" s="160"/>
      <c r="R4" s="73"/>
      <c r="S4" s="73"/>
      <c r="T4" s="160" t="s">
        <v>20</v>
      </c>
      <c r="U4" s="160"/>
      <c r="V4" s="157"/>
      <c r="W4" s="160"/>
      <c r="X4" s="159"/>
      <c r="Y4" s="160"/>
      <c r="Z4" s="159"/>
      <c r="AA4" s="160"/>
      <c r="AB4" s="159"/>
      <c r="AC4" s="160"/>
      <c r="AD4" s="159"/>
      <c r="AE4" s="160"/>
      <c r="AF4" s="159"/>
      <c r="AG4" s="73"/>
      <c r="AH4" s="666"/>
      <c r="AI4" s="658"/>
    </row>
    <row r="5" spans="1:37" x14ac:dyDescent="0.2">
      <c r="A5" s="658"/>
      <c r="B5" s="658"/>
      <c r="C5" s="667"/>
      <c r="D5" s="672"/>
      <c r="E5" s="151"/>
      <c r="F5" s="167"/>
      <c r="G5" s="167"/>
      <c r="H5" s="149"/>
      <c r="I5" s="167"/>
      <c r="J5" s="151"/>
      <c r="K5" s="167"/>
      <c r="L5" s="151"/>
      <c r="M5" s="167"/>
      <c r="N5" s="151"/>
      <c r="O5" s="167"/>
      <c r="P5" s="151"/>
      <c r="Q5" s="167"/>
      <c r="R5" s="151"/>
      <c r="S5" s="93"/>
      <c r="T5" s="167"/>
      <c r="U5" s="167"/>
      <c r="V5" s="149"/>
      <c r="W5" s="167"/>
      <c r="X5" s="151"/>
      <c r="Y5" s="167"/>
      <c r="Z5" s="151"/>
      <c r="AA5" s="167"/>
      <c r="AB5" s="151"/>
      <c r="AC5" s="167"/>
      <c r="AD5" s="151"/>
      <c r="AE5" s="167"/>
      <c r="AF5" s="151"/>
      <c r="AG5" s="93"/>
      <c r="AH5" s="666"/>
      <c r="AI5" s="658"/>
    </row>
    <row r="6" spans="1:37" x14ac:dyDescent="0.2">
      <c r="A6" s="658"/>
      <c r="B6" s="658"/>
      <c r="C6" s="673" t="s">
        <v>511</v>
      </c>
      <c r="D6" s="668"/>
      <c r="E6" s="587"/>
      <c r="F6" s="93">
        <f>SUM(F7:F38)</f>
        <v>2646000</v>
      </c>
      <c r="G6" s="93">
        <f>SUM(G7:G38)</f>
        <v>29806</v>
      </c>
      <c r="H6" s="93">
        <f t="shared" ref="H6:R6" si="0">SUM(H7:H38)</f>
        <v>601632</v>
      </c>
      <c r="I6" s="93">
        <f>SUM(I7:I38)</f>
        <v>0</v>
      </c>
      <c r="J6" s="93">
        <f>SUM(J7:J38)</f>
        <v>0</v>
      </c>
      <c r="K6" s="93">
        <f t="shared" si="0"/>
        <v>0</v>
      </c>
      <c r="L6" s="93">
        <f>SUM(L7:L38)</f>
        <v>0</v>
      </c>
      <c r="M6" s="93">
        <f t="shared" si="0"/>
        <v>0</v>
      </c>
      <c r="N6" s="93">
        <f t="shared" si="0"/>
        <v>0</v>
      </c>
      <c r="O6" s="93">
        <f>SUM(O7:O38)</f>
        <v>0</v>
      </c>
      <c r="P6" s="93">
        <f>SUM(P7:P38)</f>
        <v>0</v>
      </c>
      <c r="Q6" s="93">
        <f t="shared" si="0"/>
        <v>0</v>
      </c>
      <c r="R6" s="93">
        <f t="shared" si="0"/>
        <v>0</v>
      </c>
      <c r="S6" s="93">
        <f>SUM(S7:S38)</f>
        <v>631438</v>
      </c>
      <c r="T6" s="93">
        <f t="shared" ref="T6:AF6" si="1">SUM(T7:T38)</f>
        <v>5870948</v>
      </c>
      <c r="U6" s="93">
        <f t="shared" si="1"/>
        <v>594230</v>
      </c>
      <c r="V6" s="93">
        <f t="shared" si="1"/>
        <v>356397</v>
      </c>
      <c r="W6" s="93">
        <f t="shared" si="1"/>
        <v>451680</v>
      </c>
      <c r="X6" s="93">
        <f t="shared" si="1"/>
        <v>581432</v>
      </c>
      <c r="Y6" s="93">
        <f t="shared" si="1"/>
        <v>418995</v>
      </c>
      <c r="Z6" s="93">
        <f t="shared" si="1"/>
        <v>1366350</v>
      </c>
      <c r="AA6" s="93">
        <f t="shared" si="1"/>
        <v>426850</v>
      </c>
      <c r="AB6" s="93">
        <f t="shared" si="1"/>
        <v>64028</v>
      </c>
      <c r="AC6" s="93">
        <f t="shared" si="1"/>
        <v>399294</v>
      </c>
      <c r="AD6" s="93">
        <f t="shared" si="1"/>
        <v>410251</v>
      </c>
      <c r="AE6" s="93">
        <f t="shared" si="1"/>
        <v>238940</v>
      </c>
      <c r="AF6" s="93">
        <f t="shared" si="1"/>
        <v>562501</v>
      </c>
      <c r="AG6" s="93">
        <f>SUM(AG7:AG38)</f>
        <v>950627</v>
      </c>
      <c r="AH6" s="674"/>
      <c r="AI6" s="658"/>
      <c r="AJ6" s="675"/>
      <c r="AK6" s="676"/>
    </row>
    <row r="7" spans="1:37" ht="15.75" hidden="1" customHeight="1" x14ac:dyDescent="0.2">
      <c r="A7" s="658"/>
      <c r="B7" s="658"/>
      <c r="C7" s="673"/>
      <c r="D7" s="559" t="s">
        <v>512</v>
      </c>
      <c r="E7" s="603"/>
      <c r="F7" s="34">
        <v>0</v>
      </c>
      <c r="G7" s="34">
        <v>0</v>
      </c>
      <c r="H7" s="34">
        <v>0</v>
      </c>
      <c r="I7" s="34">
        <v>0</v>
      </c>
      <c r="J7" s="34">
        <v>0</v>
      </c>
      <c r="K7" s="34">
        <v>0</v>
      </c>
      <c r="L7" s="34">
        <v>0</v>
      </c>
      <c r="M7" s="34">
        <v>0</v>
      </c>
      <c r="N7" s="34">
        <v>0</v>
      </c>
      <c r="O7" s="34">
        <v>0</v>
      </c>
      <c r="P7" s="34">
        <v>0</v>
      </c>
      <c r="Q7" s="34">
        <v>0</v>
      </c>
      <c r="R7" s="34">
        <v>0</v>
      </c>
      <c r="S7" s="595">
        <f>SUM(G7:R7)</f>
        <v>0</v>
      </c>
      <c r="T7" s="34">
        <v>0</v>
      </c>
      <c r="U7" s="34">
        <v>0</v>
      </c>
      <c r="V7" s="34">
        <v>0</v>
      </c>
      <c r="W7" s="34">
        <v>0</v>
      </c>
      <c r="X7" s="34">
        <v>0</v>
      </c>
      <c r="Y7" s="34">
        <v>0</v>
      </c>
      <c r="Z7" s="34">
        <v>0</v>
      </c>
      <c r="AA7" s="34">
        <v>0</v>
      </c>
      <c r="AB7" s="34">
        <v>0</v>
      </c>
      <c r="AC7" s="34">
        <v>0</v>
      </c>
      <c r="AD7" s="34">
        <v>0</v>
      </c>
      <c r="AE7" s="34">
        <v>0</v>
      </c>
      <c r="AF7" s="34">
        <v>0</v>
      </c>
      <c r="AG7" s="595">
        <f t="shared" ref="AG7:AG20" si="2">SUM(U7:U7)</f>
        <v>0</v>
      </c>
      <c r="AH7" s="677"/>
      <c r="AI7" s="658"/>
      <c r="AJ7" s="676"/>
      <c r="AK7" s="676"/>
    </row>
    <row r="8" spans="1:37" ht="15.75" hidden="1" customHeight="1" x14ac:dyDescent="0.2">
      <c r="A8" s="658"/>
      <c r="B8" s="658"/>
      <c r="C8" s="673"/>
      <c r="D8" s="678" t="s">
        <v>513</v>
      </c>
      <c r="E8" s="603"/>
      <c r="F8" s="34">
        <v>0</v>
      </c>
      <c r="G8" s="34">
        <v>0</v>
      </c>
      <c r="H8" s="34">
        <v>0</v>
      </c>
      <c r="I8" s="34">
        <v>0</v>
      </c>
      <c r="J8" s="34">
        <v>0</v>
      </c>
      <c r="K8" s="34">
        <v>0</v>
      </c>
      <c r="L8" s="34">
        <v>0</v>
      </c>
      <c r="M8" s="34">
        <v>0</v>
      </c>
      <c r="N8" s="34">
        <v>0</v>
      </c>
      <c r="O8" s="34">
        <v>0</v>
      </c>
      <c r="P8" s="34">
        <v>0</v>
      </c>
      <c r="Q8" s="34">
        <v>0</v>
      </c>
      <c r="R8" s="34">
        <v>0</v>
      </c>
      <c r="S8" s="595">
        <f t="shared" ref="S8:S34" si="3">SUM(G8:R8)</f>
        <v>0</v>
      </c>
      <c r="T8" s="34">
        <v>0</v>
      </c>
      <c r="U8" s="34">
        <v>0</v>
      </c>
      <c r="V8" s="34">
        <v>0</v>
      </c>
      <c r="W8" s="34">
        <v>0</v>
      </c>
      <c r="X8" s="34">
        <v>0</v>
      </c>
      <c r="Y8" s="34">
        <v>0</v>
      </c>
      <c r="Z8" s="34">
        <v>0</v>
      </c>
      <c r="AA8" s="34">
        <v>0</v>
      </c>
      <c r="AB8" s="34">
        <v>0</v>
      </c>
      <c r="AC8" s="34">
        <v>0</v>
      </c>
      <c r="AD8" s="34">
        <v>0</v>
      </c>
      <c r="AE8" s="34">
        <v>0</v>
      </c>
      <c r="AF8" s="34">
        <v>0</v>
      </c>
      <c r="AG8" s="595">
        <f t="shared" si="2"/>
        <v>0</v>
      </c>
      <c r="AH8" s="677"/>
      <c r="AI8" s="658"/>
      <c r="AJ8" s="676"/>
      <c r="AK8" s="676"/>
    </row>
    <row r="9" spans="1:37" ht="15.75" hidden="1" customHeight="1" x14ac:dyDescent="0.2">
      <c r="A9" s="658"/>
      <c r="B9" s="658"/>
      <c r="C9" s="673"/>
      <c r="D9" s="678" t="s">
        <v>514</v>
      </c>
      <c r="E9" s="603"/>
      <c r="F9" s="34">
        <v>0</v>
      </c>
      <c r="G9" s="34">
        <v>0</v>
      </c>
      <c r="H9" s="34">
        <v>0</v>
      </c>
      <c r="I9" s="34">
        <v>0</v>
      </c>
      <c r="J9" s="34">
        <v>0</v>
      </c>
      <c r="K9" s="34">
        <v>0</v>
      </c>
      <c r="L9" s="34">
        <v>0</v>
      </c>
      <c r="M9" s="34">
        <v>0</v>
      </c>
      <c r="N9" s="34">
        <v>0</v>
      </c>
      <c r="O9" s="34">
        <v>0</v>
      </c>
      <c r="P9" s="34">
        <v>0</v>
      </c>
      <c r="Q9" s="34">
        <v>0</v>
      </c>
      <c r="R9" s="34">
        <v>0</v>
      </c>
      <c r="S9" s="595">
        <f t="shared" si="3"/>
        <v>0</v>
      </c>
      <c r="T9" s="34">
        <v>0</v>
      </c>
      <c r="U9" s="34">
        <v>0</v>
      </c>
      <c r="V9" s="34">
        <v>0</v>
      </c>
      <c r="W9" s="34">
        <v>0</v>
      </c>
      <c r="X9" s="34">
        <v>0</v>
      </c>
      <c r="Y9" s="34">
        <v>0</v>
      </c>
      <c r="Z9" s="34">
        <v>0</v>
      </c>
      <c r="AA9" s="34">
        <v>0</v>
      </c>
      <c r="AB9" s="34">
        <v>0</v>
      </c>
      <c r="AC9" s="34">
        <v>0</v>
      </c>
      <c r="AD9" s="34">
        <v>0</v>
      </c>
      <c r="AE9" s="34">
        <v>0</v>
      </c>
      <c r="AF9" s="34">
        <v>0</v>
      </c>
      <c r="AG9" s="595">
        <f t="shared" si="2"/>
        <v>0</v>
      </c>
      <c r="AH9" s="677"/>
      <c r="AI9" s="658"/>
      <c r="AJ9" s="676"/>
      <c r="AK9" s="676"/>
    </row>
    <row r="10" spans="1:37" ht="15.75" hidden="1" customHeight="1" x14ac:dyDescent="0.2">
      <c r="A10" s="658"/>
      <c r="B10" s="658"/>
      <c r="C10" s="673"/>
      <c r="D10" s="559" t="s">
        <v>515</v>
      </c>
      <c r="E10" s="679"/>
      <c r="F10" s="34">
        <v>0</v>
      </c>
      <c r="G10" s="34">
        <v>0</v>
      </c>
      <c r="H10" s="34">
        <v>0</v>
      </c>
      <c r="I10" s="34">
        <v>0</v>
      </c>
      <c r="J10" s="34">
        <v>0</v>
      </c>
      <c r="K10" s="34">
        <v>0</v>
      </c>
      <c r="L10" s="34">
        <v>0</v>
      </c>
      <c r="M10" s="34">
        <v>0</v>
      </c>
      <c r="N10" s="34">
        <v>0</v>
      </c>
      <c r="O10" s="34">
        <v>0</v>
      </c>
      <c r="P10" s="34">
        <v>0</v>
      </c>
      <c r="Q10" s="34">
        <v>0</v>
      </c>
      <c r="R10" s="34">
        <v>0</v>
      </c>
      <c r="S10" s="595">
        <f>SUM(G10:R10)</f>
        <v>0</v>
      </c>
      <c r="T10" s="34">
        <v>0</v>
      </c>
      <c r="U10" s="34">
        <v>0</v>
      </c>
      <c r="V10" s="34">
        <v>0</v>
      </c>
      <c r="W10" s="34">
        <v>0</v>
      </c>
      <c r="X10" s="34">
        <v>0</v>
      </c>
      <c r="Y10" s="34">
        <v>0</v>
      </c>
      <c r="Z10" s="34">
        <v>0</v>
      </c>
      <c r="AA10" s="34">
        <v>0</v>
      </c>
      <c r="AB10" s="34">
        <v>0</v>
      </c>
      <c r="AC10" s="34">
        <v>0</v>
      </c>
      <c r="AD10" s="34">
        <v>0</v>
      </c>
      <c r="AE10" s="34">
        <v>0</v>
      </c>
      <c r="AF10" s="34">
        <v>0</v>
      </c>
      <c r="AG10" s="595">
        <f t="shared" si="2"/>
        <v>0</v>
      </c>
      <c r="AH10" s="677"/>
      <c r="AI10" s="658"/>
      <c r="AJ10" s="676"/>
      <c r="AK10" s="676"/>
    </row>
    <row r="11" spans="1:37" hidden="1" x14ac:dyDescent="0.2">
      <c r="A11" s="658"/>
      <c r="B11" s="658"/>
      <c r="C11" s="673"/>
      <c r="D11" s="678" t="s">
        <v>516</v>
      </c>
      <c r="E11" s="603"/>
      <c r="F11" s="34">
        <v>0</v>
      </c>
      <c r="G11" s="34">
        <v>0</v>
      </c>
      <c r="H11" s="34">
        <v>0</v>
      </c>
      <c r="I11" s="34">
        <v>0</v>
      </c>
      <c r="J11" s="34">
        <v>0</v>
      </c>
      <c r="K11" s="34">
        <v>0</v>
      </c>
      <c r="L11" s="34">
        <v>0</v>
      </c>
      <c r="M11" s="34">
        <v>0</v>
      </c>
      <c r="N11" s="34">
        <v>0</v>
      </c>
      <c r="O11" s="34">
        <v>0</v>
      </c>
      <c r="P11" s="34">
        <v>0</v>
      </c>
      <c r="Q11" s="34">
        <v>0</v>
      </c>
      <c r="R11" s="34">
        <v>0</v>
      </c>
      <c r="S11" s="595">
        <f>SUM(G11:R11)</f>
        <v>0</v>
      </c>
      <c r="T11" s="34">
        <v>0</v>
      </c>
      <c r="U11" s="34">
        <v>0</v>
      </c>
      <c r="V11" s="34">
        <v>0</v>
      </c>
      <c r="W11" s="34">
        <v>0</v>
      </c>
      <c r="X11" s="34">
        <v>0</v>
      </c>
      <c r="Y11" s="34">
        <v>0</v>
      </c>
      <c r="Z11" s="34">
        <v>0</v>
      </c>
      <c r="AA11" s="34">
        <v>0</v>
      </c>
      <c r="AB11" s="34">
        <v>0</v>
      </c>
      <c r="AC11" s="34">
        <v>0</v>
      </c>
      <c r="AD11" s="34">
        <v>0</v>
      </c>
      <c r="AE11" s="34">
        <v>0</v>
      </c>
      <c r="AF11" s="34">
        <v>0</v>
      </c>
      <c r="AG11" s="595">
        <f t="shared" si="2"/>
        <v>0</v>
      </c>
      <c r="AH11" s="677"/>
      <c r="AI11" s="658"/>
      <c r="AJ11" s="676"/>
      <c r="AK11" s="676"/>
    </row>
    <row r="12" spans="1:37" ht="15.75" hidden="1" customHeight="1" x14ac:dyDescent="0.2">
      <c r="A12" s="658"/>
      <c r="B12" s="658"/>
      <c r="C12" s="673"/>
      <c r="D12" s="678" t="s">
        <v>517</v>
      </c>
      <c r="E12" s="603"/>
      <c r="F12" s="34">
        <v>0</v>
      </c>
      <c r="G12" s="34">
        <v>0</v>
      </c>
      <c r="H12" s="34">
        <v>0</v>
      </c>
      <c r="I12" s="34">
        <v>0</v>
      </c>
      <c r="J12" s="34">
        <v>0</v>
      </c>
      <c r="K12" s="34">
        <v>0</v>
      </c>
      <c r="L12" s="34">
        <v>0</v>
      </c>
      <c r="M12" s="34">
        <v>0</v>
      </c>
      <c r="N12" s="34">
        <v>0</v>
      </c>
      <c r="O12" s="34">
        <v>0</v>
      </c>
      <c r="P12" s="34">
        <v>0</v>
      </c>
      <c r="Q12" s="34">
        <v>0</v>
      </c>
      <c r="R12" s="34">
        <v>0</v>
      </c>
      <c r="S12" s="595">
        <f t="shared" si="3"/>
        <v>0</v>
      </c>
      <c r="T12" s="34">
        <v>0</v>
      </c>
      <c r="U12" s="34">
        <v>0</v>
      </c>
      <c r="V12" s="34">
        <v>0</v>
      </c>
      <c r="W12" s="34">
        <v>0</v>
      </c>
      <c r="X12" s="34">
        <v>0</v>
      </c>
      <c r="Y12" s="34">
        <v>0</v>
      </c>
      <c r="Z12" s="34">
        <v>0</v>
      </c>
      <c r="AA12" s="34">
        <v>0</v>
      </c>
      <c r="AB12" s="34">
        <v>0</v>
      </c>
      <c r="AC12" s="34">
        <v>0</v>
      </c>
      <c r="AD12" s="34">
        <v>0</v>
      </c>
      <c r="AE12" s="34">
        <v>0</v>
      </c>
      <c r="AF12" s="34">
        <v>0</v>
      </c>
      <c r="AG12" s="595">
        <f t="shared" si="2"/>
        <v>0</v>
      </c>
      <c r="AH12" s="677"/>
      <c r="AI12" s="658"/>
      <c r="AJ12" s="676"/>
      <c r="AK12" s="676"/>
    </row>
    <row r="13" spans="1:37" ht="15.75" hidden="1" customHeight="1" x14ac:dyDescent="0.2">
      <c r="A13" s="658"/>
      <c r="B13" s="658"/>
      <c r="C13" s="673"/>
      <c r="D13" s="559" t="s">
        <v>518</v>
      </c>
      <c r="E13" s="603"/>
      <c r="F13" s="34">
        <v>0</v>
      </c>
      <c r="G13" s="595">
        <v>0</v>
      </c>
      <c r="H13" s="595">
        <v>0</v>
      </c>
      <c r="I13" s="595">
        <v>0</v>
      </c>
      <c r="J13" s="595">
        <v>0</v>
      </c>
      <c r="K13" s="595">
        <v>0</v>
      </c>
      <c r="L13" s="595">
        <v>0</v>
      </c>
      <c r="M13" s="595">
        <v>0</v>
      </c>
      <c r="N13" s="595">
        <v>0</v>
      </c>
      <c r="O13" s="595">
        <v>0</v>
      </c>
      <c r="P13" s="595">
        <v>0</v>
      </c>
      <c r="Q13" s="595">
        <v>0</v>
      </c>
      <c r="R13" s="595">
        <v>0</v>
      </c>
      <c r="S13" s="595">
        <f t="shared" si="3"/>
        <v>0</v>
      </c>
      <c r="T13" s="34">
        <v>0</v>
      </c>
      <c r="U13" s="595">
        <v>0</v>
      </c>
      <c r="V13" s="595">
        <v>0</v>
      </c>
      <c r="W13" s="595">
        <v>0</v>
      </c>
      <c r="X13" s="595">
        <v>0</v>
      </c>
      <c r="Y13" s="595">
        <v>0</v>
      </c>
      <c r="Z13" s="595">
        <v>0</v>
      </c>
      <c r="AA13" s="595">
        <v>0</v>
      </c>
      <c r="AB13" s="595">
        <v>0</v>
      </c>
      <c r="AC13" s="595">
        <v>0</v>
      </c>
      <c r="AD13" s="595">
        <v>0</v>
      </c>
      <c r="AE13" s="595">
        <v>0</v>
      </c>
      <c r="AF13" s="595">
        <v>0</v>
      </c>
      <c r="AG13" s="595">
        <f t="shared" si="2"/>
        <v>0</v>
      </c>
      <c r="AH13" s="677"/>
      <c r="AI13" s="658"/>
      <c r="AJ13" s="676"/>
      <c r="AK13" s="676"/>
    </row>
    <row r="14" spans="1:37" ht="15.75" hidden="1" customHeight="1" x14ac:dyDescent="0.2">
      <c r="A14" s="658"/>
      <c r="B14" s="658"/>
      <c r="C14" s="673"/>
      <c r="D14" s="678" t="s">
        <v>519</v>
      </c>
      <c r="E14" s="603"/>
      <c r="F14" s="34">
        <v>0</v>
      </c>
      <c r="G14" s="34">
        <v>0</v>
      </c>
      <c r="H14" s="34">
        <v>0</v>
      </c>
      <c r="I14" s="34">
        <v>0</v>
      </c>
      <c r="J14" s="34">
        <v>0</v>
      </c>
      <c r="K14" s="34">
        <v>0</v>
      </c>
      <c r="L14" s="34">
        <v>0</v>
      </c>
      <c r="M14" s="34">
        <v>0</v>
      </c>
      <c r="N14" s="34">
        <v>0</v>
      </c>
      <c r="O14" s="34">
        <v>0</v>
      </c>
      <c r="P14" s="34">
        <v>0</v>
      </c>
      <c r="Q14" s="34">
        <v>0</v>
      </c>
      <c r="R14" s="34">
        <v>0</v>
      </c>
      <c r="S14" s="595">
        <f t="shared" si="3"/>
        <v>0</v>
      </c>
      <c r="T14" s="34">
        <v>0</v>
      </c>
      <c r="U14" s="34">
        <v>0</v>
      </c>
      <c r="V14" s="34">
        <v>0</v>
      </c>
      <c r="W14" s="34">
        <v>0</v>
      </c>
      <c r="X14" s="34">
        <v>0</v>
      </c>
      <c r="Y14" s="34">
        <v>0</v>
      </c>
      <c r="Z14" s="34">
        <v>0</v>
      </c>
      <c r="AA14" s="34">
        <v>0</v>
      </c>
      <c r="AB14" s="34">
        <v>0</v>
      </c>
      <c r="AC14" s="34">
        <v>0</v>
      </c>
      <c r="AD14" s="34">
        <v>0</v>
      </c>
      <c r="AE14" s="34">
        <v>0</v>
      </c>
      <c r="AF14" s="34">
        <v>0</v>
      </c>
      <c r="AG14" s="595">
        <f t="shared" si="2"/>
        <v>0</v>
      </c>
      <c r="AH14" s="677"/>
      <c r="AI14" s="658"/>
      <c r="AJ14" s="676"/>
      <c r="AK14" s="676"/>
    </row>
    <row r="15" spans="1:37" ht="15.75" hidden="1" customHeight="1" x14ac:dyDescent="0.2">
      <c r="A15" s="658"/>
      <c r="B15" s="658"/>
      <c r="C15" s="673"/>
      <c r="D15" s="678" t="s">
        <v>520</v>
      </c>
      <c r="E15" s="603"/>
      <c r="F15" s="34">
        <v>0</v>
      </c>
      <c r="G15" s="34">
        <v>0</v>
      </c>
      <c r="H15" s="34">
        <v>0</v>
      </c>
      <c r="I15" s="34">
        <v>0</v>
      </c>
      <c r="J15" s="34">
        <v>0</v>
      </c>
      <c r="K15" s="34">
        <v>0</v>
      </c>
      <c r="L15" s="34">
        <v>0</v>
      </c>
      <c r="M15" s="34">
        <v>0</v>
      </c>
      <c r="N15" s="34">
        <v>0</v>
      </c>
      <c r="O15" s="34">
        <v>0</v>
      </c>
      <c r="P15" s="34">
        <v>0</v>
      </c>
      <c r="Q15" s="34">
        <v>0</v>
      </c>
      <c r="R15" s="34">
        <v>0</v>
      </c>
      <c r="S15" s="595">
        <f t="shared" si="3"/>
        <v>0</v>
      </c>
      <c r="T15" s="34">
        <v>0</v>
      </c>
      <c r="U15" s="34">
        <v>0</v>
      </c>
      <c r="V15" s="34">
        <v>0</v>
      </c>
      <c r="W15" s="34">
        <v>0</v>
      </c>
      <c r="X15" s="34">
        <v>0</v>
      </c>
      <c r="Y15" s="34">
        <v>0</v>
      </c>
      <c r="Z15" s="34">
        <v>0</v>
      </c>
      <c r="AA15" s="34">
        <v>0</v>
      </c>
      <c r="AB15" s="34">
        <v>0</v>
      </c>
      <c r="AC15" s="34">
        <v>0</v>
      </c>
      <c r="AD15" s="34">
        <v>0</v>
      </c>
      <c r="AE15" s="34">
        <v>0</v>
      </c>
      <c r="AF15" s="34">
        <v>0</v>
      </c>
      <c r="AG15" s="595">
        <f t="shared" si="2"/>
        <v>0</v>
      </c>
      <c r="AH15" s="677"/>
      <c r="AI15" s="658"/>
      <c r="AJ15" s="676"/>
      <c r="AK15" s="676"/>
    </row>
    <row r="16" spans="1:37" ht="15.75" hidden="1" customHeight="1" x14ac:dyDescent="0.2">
      <c r="A16" s="658"/>
      <c r="B16" s="658"/>
      <c r="C16" s="673"/>
      <c r="D16" s="678" t="s">
        <v>521</v>
      </c>
      <c r="E16" s="603"/>
      <c r="F16" s="34">
        <v>0</v>
      </c>
      <c r="G16" s="595">
        <v>0</v>
      </c>
      <c r="H16" s="595">
        <v>0</v>
      </c>
      <c r="I16" s="595">
        <v>0</v>
      </c>
      <c r="J16" s="595">
        <v>0</v>
      </c>
      <c r="K16" s="595">
        <v>0</v>
      </c>
      <c r="L16" s="595">
        <v>0</v>
      </c>
      <c r="M16" s="595">
        <v>0</v>
      </c>
      <c r="N16" s="595">
        <v>0</v>
      </c>
      <c r="O16" s="595">
        <v>0</v>
      </c>
      <c r="P16" s="595">
        <v>0</v>
      </c>
      <c r="Q16" s="595">
        <v>0</v>
      </c>
      <c r="R16" s="595">
        <v>0</v>
      </c>
      <c r="S16" s="595">
        <f t="shared" si="3"/>
        <v>0</v>
      </c>
      <c r="T16" s="34">
        <v>0</v>
      </c>
      <c r="U16" s="595">
        <v>0</v>
      </c>
      <c r="V16" s="595">
        <v>0</v>
      </c>
      <c r="W16" s="595">
        <v>0</v>
      </c>
      <c r="X16" s="595">
        <v>0</v>
      </c>
      <c r="Y16" s="595">
        <v>0</v>
      </c>
      <c r="Z16" s="595">
        <v>0</v>
      </c>
      <c r="AA16" s="595">
        <v>0</v>
      </c>
      <c r="AB16" s="595">
        <v>0</v>
      </c>
      <c r="AC16" s="595">
        <v>0</v>
      </c>
      <c r="AD16" s="595">
        <v>0</v>
      </c>
      <c r="AE16" s="595">
        <v>0</v>
      </c>
      <c r="AF16" s="595">
        <v>0</v>
      </c>
      <c r="AG16" s="595">
        <f t="shared" si="2"/>
        <v>0</v>
      </c>
      <c r="AH16" s="677"/>
      <c r="AI16" s="658"/>
      <c r="AJ16" s="676"/>
      <c r="AK16" s="676"/>
    </row>
    <row r="17" spans="1:37" ht="15.75" hidden="1" customHeight="1" x14ac:dyDescent="0.2">
      <c r="A17" s="658"/>
      <c r="B17" s="658"/>
      <c r="C17" s="673"/>
      <c r="D17" s="559" t="s">
        <v>522</v>
      </c>
      <c r="E17" s="603"/>
      <c r="F17" s="34">
        <v>0</v>
      </c>
      <c r="G17" s="34">
        <v>0</v>
      </c>
      <c r="H17" s="34">
        <v>0</v>
      </c>
      <c r="I17" s="34">
        <v>0</v>
      </c>
      <c r="J17" s="34">
        <v>0</v>
      </c>
      <c r="K17" s="34">
        <v>0</v>
      </c>
      <c r="L17" s="34">
        <v>0</v>
      </c>
      <c r="M17" s="34">
        <v>0</v>
      </c>
      <c r="N17" s="34">
        <v>0</v>
      </c>
      <c r="O17" s="34">
        <v>0</v>
      </c>
      <c r="P17" s="34">
        <v>0</v>
      </c>
      <c r="Q17" s="34">
        <v>0</v>
      </c>
      <c r="R17" s="34">
        <v>0</v>
      </c>
      <c r="S17" s="595">
        <f t="shared" si="3"/>
        <v>0</v>
      </c>
      <c r="T17" s="34">
        <v>0</v>
      </c>
      <c r="U17" s="34">
        <v>0</v>
      </c>
      <c r="V17" s="34">
        <v>0</v>
      </c>
      <c r="W17" s="34">
        <v>0</v>
      </c>
      <c r="X17" s="34">
        <v>0</v>
      </c>
      <c r="Y17" s="34">
        <v>0</v>
      </c>
      <c r="Z17" s="34">
        <v>0</v>
      </c>
      <c r="AA17" s="34">
        <v>0</v>
      </c>
      <c r="AB17" s="34">
        <v>0</v>
      </c>
      <c r="AC17" s="34">
        <v>0</v>
      </c>
      <c r="AD17" s="34">
        <v>0</v>
      </c>
      <c r="AE17" s="34">
        <v>0</v>
      </c>
      <c r="AF17" s="34">
        <v>0</v>
      </c>
      <c r="AG17" s="595">
        <f t="shared" si="2"/>
        <v>0</v>
      </c>
      <c r="AH17" s="677"/>
      <c r="AI17" s="658"/>
      <c r="AJ17" s="676"/>
      <c r="AK17" s="676"/>
    </row>
    <row r="18" spans="1:37" x14ac:dyDescent="0.2">
      <c r="A18" s="658"/>
      <c r="B18" s="658"/>
      <c r="C18" s="673"/>
      <c r="D18" s="559" t="s">
        <v>523</v>
      </c>
      <c r="E18" s="603"/>
      <c r="F18" s="680">
        <v>0</v>
      </c>
      <c r="G18" s="680">
        <v>258</v>
      </c>
      <c r="H18" s="680">
        <v>169</v>
      </c>
      <c r="I18" s="680">
        <v>0</v>
      </c>
      <c r="J18" s="680">
        <v>0</v>
      </c>
      <c r="K18" s="680">
        <v>0</v>
      </c>
      <c r="L18" s="680">
        <v>0</v>
      </c>
      <c r="M18" s="680">
        <v>0</v>
      </c>
      <c r="N18" s="680">
        <v>0</v>
      </c>
      <c r="O18" s="680">
        <v>0</v>
      </c>
      <c r="P18" s="680">
        <v>0</v>
      </c>
      <c r="Q18" s="680">
        <v>0</v>
      </c>
      <c r="R18" s="680">
        <v>0</v>
      </c>
      <c r="S18" s="680">
        <f>SUM(G18:R18)</f>
        <v>427</v>
      </c>
      <c r="T18" s="680">
        <v>3664</v>
      </c>
      <c r="U18" s="680">
        <v>93</v>
      </c>
      <c r="V18" s="680">
        <v>368</v>
      </c>
      <c r="W18" s="680">
        <v>435</v>
      </c>
      <c r="X18" s="680">
        <v>196</v>
      </c>
      <c r="Y18" s="680">
        <v>329</v>
      </c>
      <c r="Z18" s="680">
        <v>193</v>
      </c>
      <c r="AA18" s="680">
        <v>426</v>
      </c>
      <c r="AB18" s="680">
        <v>159</v>
      </c>
      <c r="AC18" s="680">
        <v>743</v>
      </c>
      <c r="AD18" s="680">
        <v>136</v>
      </c>
      <c r="AE18" s="680">
        <v>346</v>
      </c>
      <c r="AF18" s="680">
        <v>240</v>
      </c>
      <c r="AG18" s="595">
        <f>SUM(U18:V18)</f>
        <v>461</v>
      </c>
      <c r="AH18" s="677"/>
      <c r="AI18" s="658"/>
      <c r="AJ18" s="676"/>
      <c r="AK18" s="676"/>
    </row>
    <row r="19" spans="1:37" ht="12.75" hidden="1" customHeight="1" x14ac:dyDescent="0.2">
      <c r="A19" s="658"/>
      <c r="B19" s="658"/>
      <c r="C19" s="673"/>
      <c r="D19" s="559" t="s">
        <v>524</v>
      </c>
      <c r="E19" s="603"/>
      <c r="F19" s="680">
        <v>0</v>
      </c>
      <c r="G19" s="680">
        <v>0</v>
      </c>
      <c r="H19" s="680">
        <v>0</v>
      </c>
      <c r="I19" s="680">
        <v>0</v>
      </c>
      <c r="J19" s="680">
        <v>0</v>
      </c>
      <c r="K19" s="680">
        <v>0</v>
      </c>
      <c r="L19" s="680">
        <v>0</v>
      </c>
      <c r="M19" s="680">
        <v>0</v>
      </c>
      <c r="N19" s="680">
        <v>0</v>
      </c>
      <c r="O19" s="680">
        <v>0</v>
      </c>
      <c r="P19" s="680">
        <v>0</v>
      </c>
      <c r="Q19" s="680">
        <v>0</v>
      </c>
      <c r="R19" s="680">
        <v>0</v>
      </c>
      <c r="S19" s="680">
        <f t="shared" si="3"/>
        <v>0</v>
      </c>
      <c r="T19" s="680">
        <v>0</v>
      </c>
      <c r="U19" s="680">
        <v>0</v>
      </c>
      <c r="V19" s="680">
        <v>0</v>
      </c>
      <c r="W19" s="680">
        <v>0</v>
      </c>
      <c r="X19" s="680">
        <v>0</v>
      </c>
      <c r="Y19" s="680">
        <v>0</v>
      </c>
      <c r="Z19" s="680">
        <v>0</v>
      </c>
      <c r="AA19" s="680">
        <v>0</v>
      </c>
      <c r="AB19" s="680">
        <v>0</v>
      </c>
      <c r="AC19" s="680">
        <v>0</v>
      </c>
      <c r="AD19" s="680">
        <v>0</v>
      </c>
      <c r="AE19" s="680">
        <v>0</v>
      </c>
      <c r="AF19" s="680">
        <v>0</v>
      </c>
      <c r="AG19" s="595">
        <f t="shared" si="2"/>
        <v>0</v>
      </c>
      <c r="AH19" s="677"/>
      <c r="AI19" s="658"/>
      <c r="AJ19" s="676"/>
      <c r="AK19" s="676"/>
    </row>
    <row r="20" spans="1:37" ht="12.75" hidden="1" customHeight="1" x14ac:dyDescent="0.2">
      <c r="A20" s="658"/>
      <c r="B20" s="658"/>
      <c r="C20" s="673"/>
      <c r="D20" s="559" t="s">
        <v>525</v>
      </c>
      <c r="E20" s="603"/>
      <c r="F20" s="680">
        <v>0</v>
      </c>
      <c r="G20" s="680">
        <v>0</v>
      </c>
      <c r="H20" s="680">
        <v>0</v>
      </c>
      <c r="I20" s="680">
        <v>0</v>
      </c>
      <c r="J20" s="680">
        <v>0</v>
      </c>
      <c r="K20" s="680">
        <v>0</v>
      </c>
      <c r="L20" s="680">
        <v>0</v>
      </c>
      <c r="M20" s="680">
        <v>0</v>
      </c>
      <c r="N20" s="680">
        <v>0</v>
      </c>
      <c r="O20" s="680">
        <v>0</v>
      </c>
      <c r="P20" s="680">
        <v>0</v>
      </c>
      <c r="Q20" s="680">
        <v>0</v>
      </c>
      <c r="R20" s="680">
        <v>0</v>
      </c>
      <c r="S20" s="680">
        <f t="shared" si="3"/>
        <v>0</v>
      </c>
      <c r="T20" s="680">
        <v>0</v>
      </c>
      <c r="U20" s="680">
        <v>0</v>
      </c>
      <c r="V20" s="680">
        <v>0</v>
      </c>
      <c r="W20" s="680">
        <v>0</v>
      </c>
      <c r="X20" s="680">
        <v>0</v>
      </c>
      <c r="Y20" s="680">
        <v>0</v>
      </c>
      <c r="Z20" s="680">
        <v>0</v>
      </c>
      <c r="AA20" s="680">
        <v>0</v>
      </c>
      <c r="AB20" s="680">
        <v>0</v>
      </c>
      <c r="AC20" s="680">
        <v>0</v>
      </c>
      <c r="AD20" s="680">
        <v>0</v>
      </c>
      <c r="AE20" s="680">
        <v>0</v>
      </c>
      <c r="AF20" s="680">
        <v>0</v>
      </c>
      <c r="AG20" s="595">
        <f t="shared" si="2"/>
        <v>0</v>
      </c>
      <c r="AH20" s="677"/>
      <c r="AI20" s="658"/>
      <c r="AJ20" s="676"/>
      <c r="AK20" s="676"/>
    </row>
    <row r="21" spans="1:37" ht="12.75" customHeight="1" x14ac:dyDescent="0.2">
      <c r="A21" s="658"/>
      <c r="B21" s="658"/>
      <c r="C21" s="673"/>
      <c r="D21" s="678" t="s">
        <v>526</v>
      </c>
      <c r="E21" s="563"/>
      <c r="F21" s="680">
        <v>0</v>
      </c>
      <c r="G21" s="680">
        <v>0</v>
      </c>
      <c r="H21" s="680">
        <v>0</v>
      </c>
      <c r="I21" s="680">
        <v>0</v>
      </c>
      <c r="J21" s="680">
        <v>0</v>
      </c>
      <c r="K21" s="680">
        <v>0</v>
      </c>
      <c r="L21" s="680">
        <v>0</v>
      </c>
      <c r="M21" s="680">
        <v>0</v>
      </c>
      <c r="N21" s="680">
        <v>0</v>
      </c>
      <c r="O21" s="680">
        <v>0</v>
      </c>
      <c r="P21" s="680">
        <v>0</v>
      </c>
      <c r="Q21" s="680">
        <v>0</v>
      </c>
      <c r="R21" s="680">
        <v>0</v>
      </c>
      <c r="S21" s="680">
        <f t="shared" si="3"/>
        <v>0</v>
      </c>
      <c r="T21" s="680">
        <v>1313261</v>
      </c>
      <c r="U21" s="680">
        <v>290916</v>
      </c>
      <c r="V21" s="680">
        <v>68408</v>
      </c>
      <c r="W21" s="680">
        <v>213164</v>
      </c>
      <c r="X21" s="680">
        <v>115520</v>
      </c>
      <c r="Y21" s="680">
        <v>115691</v>
      </c>
      <c r="Z21" s="680">
        <v>210729</v>
      </c>
      <c r="AA21" s="680">
        <v>20827</v>
      </c>
      <c r="AB21" s="680">
        <v>21725</v>
      </c>
      <c r="AC21" s="680">
        <v>78516</v>
      </c>
      <c r="AD21" s="680">
        <v>30857</v>
      </c>
      <c r="AE21" s="680">
        <v>21860</v>
      </c>
      <c r="AF21" s="680">
        <v>125048</v>
      </c>
      <c r="AG21" s="595">
        <f t="shared" ref="AG21:AG35" si="4">SUM(U21:V21)</f>
        <v>359324</v>
      </c>
      <c r="AH21" s="677"/>
      <c r="AI21" s="658"/>
      <c r="AJ21" s="676"/>
      <c r="AK21" s="676"/>
    </row>
    <row r="22" spans="1:37" x14ac:dyDescent="0.2">
      <c r="A22" s="658"/>
      <c r="B22" s="658"/>
      <c r="C22" s="673"/>
      <c r="D22" s="678" t="s">
        <v>527</v>
      </c>
      <c r="E22" s="587"/>
      <c r="F22" s="680">
        <v>0</v>
      </c>
      <c r="G22" s="680">
        <v>0</v>
      </c>
      <c r="H22" s="680">
        <v>0</v>
      </c>
      <c r="I22" s="680">
        <v>0</v>
      </c>
      <c r="J22" s="680">
        <v>0</v>
      </c>
      <c r="K22" s="680">
        <v>0</v>
      </c>
      <c r="L22" s="680">
        <v>0</v>
      </c>
      <c r="M22" s="680">
        <v>0</v>
      </c>
      <c r="N22" s="680">
        <v>0</v>
      </c>
      <c r="O22" s="680">
        <v>0</v>
      </c>
      <c r="P22" s="680">
        <v>0</v>
      </c>
      <c r="Q22" s="680">
        <v>0</v>
      </c>
      <c r="R22" s="680">
        <v>0</v>
      </c>
      <c r="S22" s="680">
        <f>SUM(G22:R22)</f>
        <v>0</v>
      </c>
      <c r="T22" s="680">
        <v>1380512</v>
      </c>
      <c r="U22" s="680">
        <v>493</v>
      </c>
      <c r="V22" s="680">
        <v>193807</v>
      </c>
      <c r="W22" s="680">
        <v>200</v>
      </c>
      <c r="X22" s="680">
        <v>182826</v>
      </c>
      <c r="Y22" s="680">
        <v>0</v>
      </c>
      <c r="Z22" s="680">
        <v>0</v>
      </c>
      <c r="AA22" s="680">
        <v>0</v>
      </c>
      <c r="AB22" s="680">
        <v>0</v>
      </c>
      <c r="AC22" s="680">
        <v>0</v>
      </c>
      <c r="AD22" s="680">
        <v>361232</v>
      </c>
      <c r="AE22" s="680">
        <v>209914</v>
      </c>
      <c r="AF22" s="680">
        <v>432040</v>
      </c>
      <c r="AG22" s="595">
        <f t="shared" si="4"/>
        <v>194300</v>
      </c>
      <c r="AH22" s="677"/>
      <c r="AI22" s="658"/>
      <c r="AJ22" s="676"/>
      <c r="AK22" s="676"/>
    </row>
    <row r="23" spans="1:37" ht="12.75" hidden="1" customHeight="1" x14ac:dyDescent="0.2">
      <c r="A23" s="658"/>
      <c r="B23" s="658"/>
      <c r="C23" s="673"/>
      <c r="D23" s="559" t="s">
        <v>528</v>
      </c>
      <c r="E23" s="603"/>
      <c r="F23" s="680">
        <v>0</v>
      </c>
      <c r="G23" s="680">
        <v>0</v>
      </c>
      <c r="H23" s="680">
        <v>0</v>
      </c>
      <c r="I23" s="680">
        <v>0</v>
      </c>
      <c r="J23" s="680">
        <v>0</v>
      </c>
      <c r="K23" s="680">
        <v>0</v>
      </c>
      <c r="L23" s="680">
        <v>0</v>
      </c>
      <c r="M23" s="680">
        <v>0</v>
      </c>
      <c r="N23" s="680">
        <v>0</v>
      </c>
      <c r="O23" s="680">
        <v>0</v>
      </c>
      <c r="P23" s="680">
        <v>0</v>
      </c>
      <c r="Q23" s="680">
        <v>0</v>
      </c>
      <c r="R23" s="680">
        <v>0</v>
      </c>
      <c r="S23" s="680">
        <f t="shared" si="3"/>
        <v>0</v>
      </c>
      <c r="T23" s="680">
        <v>0</v>
      </c>
      <c r="U23" s="680">
        <v>0</v>
      </c>
      <c r="V23" s="680">
        <v>0</v>
      </c>
      <c r="W23" s="680">
        <v>0</v>
      </c>
      <c r="X23" s="680">
        <v>0</v>
      </c>
      <c r="Y23" s="680">
        <v>0</v>
      </c>
      <c r="Z23" s="680">
        <v>0</v>
      </c>
      <c r="AA23" s="680">
        <v>0</v>
      </c>
      <c r="AB23" s="680">
        <v>0</v>
      </c>
      <c r="AC23" s="680">
        <v>0</v>
      </c>
      <c r="AD23" s="680">
        <v>0</v>
      </c>
      <c r="AE23" s="680">
        <v>0</v>
      </c>
      <c r="AF23" s="680">
        <v>0</v>
      </c>
      <c r="AG23" s="595">
        <f t="shared" si="4"/>
        <v>0</v>
      </c>
      <c r="AH23" s="677"/>
      <c r="AI23" s="658"/>
      <c r="AJ23" s="676"/>
      <c r="AK23" s="676"/>
    </row>
    <row r="24" spans="1:37" ht="12.75" hidden="1" customHeight="1" x14ac:dyDescent="0.2">
      <c r="A24" s="658"/>
      <c r="B24" s="658"/>
      <c r="C24" s="673"/>
      <c r="D24" s="678" t="s">
        <v>529</v>
      </c>
      <c r="E24" s="603"/>
      <c r="F24" s="680">
        <v>0</v>
      </c>
      <c r="G24" s="680">
        <v>0</v>
      </c>
      <c r="H24" s="680">
        <v>0</v>
      </c>
      <c r="I24" s="680">
        <v>0</v>
      </c>
      <c r="J24" s="680">
        <v>0</v>
      </c>
      <c r="K24" s="680">
        <v>0</v>
      </c>
      <c r="L24" s="680">
        <v>0</v>
      </c>
      <c r="M24" s="680">
        <v>0</v>
      </c>
      <c r="N24" s="680">
        <v>0</v>
      </c>
      <c r="O24" s="680">
        <v>0</v>
      </c>
      <c r="P24" s="680">
        <v>0</v>
      </c>
      <c r="Q24" s="680">
        <v>0</v>
      </c>
      <c r="R24" s="680">
        <v>0</v>
      </c>
      <c r="S24" s="680">
        <f t="shared" si="3"/>
        <v>0</v>
      </c>
      <c r="T24" s="680">
        <v>0</v>
      </c>
      <c r="U24" s="680">
        <v>0</v>
      </c>
      <c r="V24" s="680">
        <v>0</v>
      </c>
      <c r="W24" s="680">
        <v>0</v>
      </c>
      <c r="X24" s="680">
        <v>0</v>
      </c>
      <c r="Y24" s="680">
        <v>0</v>
      </c>
      <c r="Z24" s="680">
        <v>0</v>
      </c>
      <c r="AA24" s="680">
        <v>0</v>
      </c>
      <c r="AB24" s="680">
        <v>0</v>
      </c>
      <c r="AC24" s="680">
        <v>0</v>
      </c>
      <c r="AD24" s="680">
        <v>0</v>
      </c>
      <c r="AE24" s="680">
        <v>0</v>
      </c>
      <c r="AF24" s="680">
        <v>0</v>
      </c>
      <c r="AG24" s="595">
        <f t="shared" si="4"/>
        <v>0</v>
      </c>
      <c r="AH24" s="677"/>
      <c r="AI24" s="658"/>
      <c r="AJ24" s="676"/>
      <c r="AK24" s="676"/>
    </row>
    <row r="25" spans="1:37" ht="12.75" hidden="1" customHeight="1" x14ac:dyDescent="0.2">
      <c r="A25" s="658"/>
      <c r="B25" s="658"/>
      <c r="C25" s="673"/>
      <c r="D25" s="678" t="s">
        <v>530</v>
      </c>
      <c r="E25" s="603"/>
      <c r="F25" s="680">
        <v>0</v>
      </c>
      <c r="G25" s="680">
        <v>0</v>
      </c>
      <c r="H25" s="680">
        <v>0</v>
      </c>
      <c r="I25" s="680">
        <v>0</v>
      </c>
      <c r="J25" s="680">
        <v>0</v>
      </c>
      <c r="K25" s="680">
        <v>0</v>
      </c>
      <c r="L25" s="680">
        <v>0</v>
      </c>
      <c r="M25" s="680">
        <v>0</v>
      </c>
      <c r="N25" s="680">
        <v>0</v>
      </c>
      <c r="O25" s="680">
        <v>0</v>
      </c>
      <c r="P25" s="680">
        <v>0</v>
      </c>
      <c r="Q25" s="680">
        <v>0</v>
      </c>
      <c r="R25" s="680">
        <v>0</v>
      </c>
      <c r="S25" s="680">
        <f t="shared" si="3"/>
        <v>0</v>
      </c>
      <c r="T25" s="680">
        <v>0</v>
      </c>
      <c r="U25" s="680">
        <v>0</v>
      </c>
      <c r="V25" s="680">
        <v>0</v>
      </c>
      <c r="W25" s="680">
        <v>0</v>
      </c>
      <c r="X25" s="680">
        <v>0</v>
      </c>
      <c r="Y25" s="680">
        <v>0</v>
      </c>
      <c r="Z25" s="680">
        <v>0</v>
      </c>
      <c r="AA25" s="680">
        <v>0</v>
      </c>
      <c r="AB25" s="680">
        <v>0</v>
      </c>
      <c r="AC25" s="680">
        <v>0</v>
      </c>
      <c r="AD25" s="680">
        <v>0</v>
      </c>
      <c r="AE25" s="680">
        <v>0</v>
      </c>
      <c r="AF25" s="680">
        <v>0</v>
      </c>
      <c r="AG25" s="595">
        <f t="shared" si="4"/>
        <v>0</v>
      </c>
      <c r="AH25" s="677"/>
      <c r="AI25" s="658"/>
      <c r="AJ25" s="676"/>
      <c r="AK25" s="676"/>
    </row>
    <row r="26" spans="1:37" x14ac:dyDescent="0.2">
      <c r="A26" s="658"/>
      <c r="B26" s="658"/>
      <c r="C26" s="673"/>
      <c r="D26" s="678" t="s">
        <v>531</v>
      </c>
      <c r="E26" s="603"/>
      <c r="F26" s="680">
        <v>2646000</v>
      </c>
      <c r="G26" s="680">
        <v>29548</v>
      </c>
      <c r="H26" s="680">
        <v>601463</v>
      </c>
      <c r="I26" s="680">
        <v>0</v>
      </c>
      <c r="J26" s="680">
        <v>0</v>
      </c>
      <c r="K26" s="680">
        <v>0</v>
      </c>
      <c r="L26" s="680">
        <v>0</v>
      </c>
      <c r="M26" s="680">
        <v>0</v>
      </c>
      <c r="N26" s="680">
        <v>0</v>
      </c>
      <c r="O26" s="680">
        <v>0</v>
      </c>
      <c r="P26" s="680">
        <v>0</v>
      </c>
      <c r="Q26" s="680">
        <v>0</v>
      </c>
      <c r="R26" s="680">
        <v>0</v>
      </c>
      <c r="S26" s="680">
        <f t="shared" si="3"/>
        <v>631011</v>
      </c>
      <c r="T26" s="680">
        <v>3172356</v>
      </c>
      <c r="U26" s="680">
        <v>302728</v>
      </c>
      <c r="V26" s="680">
        <v>93814</v>
      </c>
      <c r="W26" s="680">
        <v>237881</v>
      </c>
      <c r="X26" s="680">
        <v>282890</v>
      </c>
      <c r="Y26" s="680">
        <v>302975</v>
      </c>
      <c r="Z26" s="680">
        <v>1154874</v>
      </c>
      <c r="AA26" s="680">
        <v>405597</v>
      </c>
      <c r="AB26" s="680">
        <v>42421</v>
      </c>
      <c r="AC26" s="680">
        <v>320035</v>
      </c>
      <c r="AD26" s="680">
        <v>18026</v>
      </c>
      <c r="AE26" s="680">
        <v>6820</v>
      </c>
      <c r="AF26" s="680">
        <v>4295</v>
      </c>
      <c r="AG26" s="595">
        <f t="shared" si="4"/>
        <v>396542</v>
      </c>
      <c r="AH26" s="677"/>
      <c r="AI26" s="658"/>
      <c r="AJ26" s="676"/>
      <c r="AK26" s="676"/>
    </row>
    <row r="27" spans="1:37" ht="12.75" hidden="1" customHeight="1" x14ac:dyDescent="0.2">
      <c r="A27" s="658"/>
      <c r="B27" s="658"/>
      <c r="C27" s="673"/>
      <c r="D27" s="678" t="s">
        <v>532</v>
      </c>
      <c r="E27" s="603"/>
      <c r="F27" s="680">
        <v>0</v>
      </c>
      <c r="G27" s="680">
        <v>0</v>
      </c>
      <c r="H27" s="680">
        <v>0</v>
      </c>
      <c r="I27" s="680">
        <v>0</v>
      </c>
      <c r="J27" s="680">
        <v>0</v>
      </c>
      <c r="K27" s="680">
        <v>0</v>
      </c>
      <c r="L27" s="680">
        <v>0</v>
      </c>
      <c r="M27" s="680">
        <v>0</v>
      </c>
      <c r="N27" s="680">
        <v>0</v>
      </c>
      <c r="O27" s="680">
        <v>0</v>
      </c>
      <c r="P27" s="680">
        <v>0</v>
      </c>
      <c r="Q27" s="680">
        <v>0</v>
      </c>
      <c r="R27" s="680">
        <v>0</v>
      </c>
      <c r="S27" s="595">
        <f t="shared" si="3"/>
        <v>0</v>
      </c>
      <c r="T27" s="680">
        <v>0</v>
      </c>
      <c r="U27" s="34">
        <v>0</v>
      </c>
      <c r="V27" s="34">
        <v>0</v>
      </c>
      <c r="W27" s="34">
        <v>0</v>
      </c>
      <c r="X27" s="34">
        <v>0</v>
      </c>
      <c r="Y27" s="34">
        <v>0</v>
      </c>
      <c r="Z27" s="34">
        <v>0</v>
      </c>
      <c r="AA27" s="34">
        <v>0</v>
      </c>
      <c r="AB27" s="34">
        <v>0</v>
      </c>
      <c r="AC27" s="34">
        <v>0</v>
      </c>
      <c r="AD27" s="34">
        <v>0</v>
      </c>
      <c r="AE27" s="34">
        <v>0</v>
      </c>
      <c r="AF27" s="34">
        <v>0</v>
      </c>
      <c r="AG27" s="595">
        <f t="shared" si="4"/>
        <v>0</v>
      </c>
      <c r="AH27" s="677"/>
      <c r="AI27" s="658"/>
      <c r="AJ27" s="676"/>
      <c r="AK27" s="676"/>
    </row>
    <row r="28" spans="1:37" ht="12.75" hidden="1" customHeight="1" x14ac:dyDescent="0.2">
      <c r="A28" s="658"/>
      <c r="B28" s="658"/>
      <c r="C28" s="673"/>
      <c r="D28" s="559" t="s">
        <v>533</v>
      </c>
      <c r="E28" s="679" t="s">
        <v>45</v>
      </c>
      <c r="F28" s="680">
        <v>0</v>
      </c>
      <c r="G28" s="680">
        <v>0</v>
      </c>
      <c r="H28" s="680">
        <v>0</v>
      </c>
      <c r="I28" s="680">
        <v>0</v>
      </c>
      <c r="J28" s="680">
        <v>0</v>
      </c>
      <c r="K28" s="680">
        <v>0</v>
      </c>
      <c r="L28" s="680">
        <v>0</v>
      </c>
      <c r="M28" s="680">
        <v>0</v>
      </c>
      <c r="N28" s="680">
        <v>0</v>
      </c>
      <c r="O28" s="680">
        <v>0</v>
      </c>
      <c r="P28" s="680">
        <v>0</v>
      </c>
      <c r="Q28" s="680">
        <v>0</v>
      </c>
      <c r="R28" s="680">
        <v>0</v>
      </c>
      <c r="S28" s="595">
        <f t="shared" si="3"/>
        <v>0</v>
      </c>
      <c r="T28" s="680">
        <v>0</v>
      </c>
      <c r="U28" s="34">
        <v>0</v>
      </c>
      <c r="V28" s="34">
        <v>0</v>
      </c>
      <c r="W28" s="34">
        <v>0</v>
      </c>
      <c r="X28" s="34">
        <v>0</v>
      </c>
      <c r="Y28" s="34">
        <v>0</v>
      </c>
      <c r="Z28" s="34">
        <v>0</v>
      </c>
      <c r="AA28" s="34">
        <v>0</v>
      </c>
      <c r="AB28" s="34">
        <v>0</v>
      </c>
      <c r="AC28" s="34">
        <v>0</v>
      </c>
      <c r="AD28" s="34">
        <v>0</v>
      </c>
      <c r="AE28" s="34">
        <v>0</v>
      </c>
      <c r="AF28" s="34">
        <v>0</v>
      </c>
      <c r="AG28" s="595">
        <f t="shared" si="4"/>
        <v>0</v>
      </c>
      <c r="AH28" s="677"/>
      <c r="AI28" s="658"/>
      <c r="AJ28" s="676"/>
      <c r="AK28" s="676"/>
    </row>
    <row r="29" spans="1:37" s="682" customFormat="1" ht="12.75" hidden="1" customHeight="1" x14ac:dyDescent="0.2">
      <c r="A29" s="661"/>
      <c r="B29" s="661"/>
      <c r="C29" s="640"/>
      <c r="D29" s="678" t="s">
        <v>534</v>
      </c>
      <c r="E29" s="603"/>
      <c r="F29" s="680">
        <v>0</v>
      </c>
      <c r="G29" s="680">
        <v>0</v>
      </c>
      <c r="H29" s="680">
        <v>0</v>
      </c>
      <c r="I29" s="680">
        <v>0</v>
      </c>
      <c r="J29" s="680">
        <v>0</v>
      </c>
      <c r="K29" s="680">
        <v>0</v>
      </c>
      <c r="L29" s="680">
        <v>0</v>
      </c>
      <c r="M29" s="680">
        <v>0</v>
      </c>
      <c r="N29" s="680">
        <v>0</v>
      </c>
      <c r="O29" s="680">
        <v>0</v>
      </c>
      <c r="P29" s="680">
        <v>0</v>
      </c>
      <c r="Q29" s="680">
        <v>0</v>
      </c>
      <c r="R29" s="680">
        <v>0</v>
      </c>
      <c r="S29" s="595">
        <f>SUM(G29:R29)</f>
        <v>0</v>
      </c>
      <c r="T29" s="680">
        <v>0</v>
      </c>
      <c r="U29" s="34">
        <v>0</v>
      </c>
      <c r="V29" s="34">
        <v>0</v>
      </c>
      <c r="W29" s="34">
        <v>0</v>
      </c>
      <c r="X29" s="34">
        <v>0</v>
      </c>
      <c r="Y29" s="34">
        <v>0</v>
      </c>
      <c r="Z29" s="34">
        <v>0</v>
      </c>
      <c r="AA29" s="34">
        <v>0</v>
      </c>
      <c r="AB29" s="34">
        <v>0</v>
      </c>
      <c r="AC29" s="34">
        <v>0</v>
      </c>
      <c r="AD29" s="34">
        <v>0</v>
      </c>
      <c r="AE29" s="34">
        <v>0</v>
      </c>
      <c r="AF29" s="34">
        <v>0</v>
      </c>
      <c r="AG29" s="595">
        <f t="shared" si="4"/>
        <v>0</v>
      </c>
      <c r="AH29" s="681"/>
      <c r="AI29" s="661"/>
      <c r="AJ29" s="676"/>
      <c r="AK29" s="676"/>
    </row>
    <row r="30" spans="1:37" s="682" customFormat="1" ht="12.75" hidden="1" customHeight="1" x14ac:dyDescent="0.2">
      <c r="A30" s="661"/>
      <c r="B30" s="661"/>
      <c r="C30" s="640"/>
      <c r="D30" s="559" t="s">
        <v>535</v>
      </c>
      <c r="E30" s="603"/>
      <c r="F30" s="680">
        <v>0</v>
      </c>
      <c r="G30" s="680">
        <v>0</v>
      </c>
      <c r="H30" s="680">
        <v>0</v>
      </c>
      <c r="I30" s="680">
        <v>0</v>
      </c>
      <c r="J30" s="680">
        <v>0</v>
      </c>
      <c r="K30" s="680">
        <v>0</v>
      </c>
      <c r="L30" s="680">
        <v>0</v>
      </c>
      <c r="M30" s="680">
        <v>0</v>
      </c>
      <c r="N30" s="680">
        <v>0</v>
      </c>
      <c r="O30" s="680">
        <v>0</v>
      </c>
      <c r="P30" s="680">
        <v>0</v>
      </c>
      <c r="Q30" s="680">
        <v>0</v>
      </c>
      <c r="R30" s="680">
        <v>0</v>
      </c>
      <c r="S30" s="595">
        <f t="shared" si="3"/>
        <v>0</v>
      </c>
      <c r="T30" s="680">
        <v>0</v>
      </c>
      <c r="U30" s="34">
        <v>0</v>
      </c>
      <c r="V30" s="34">
        <v>0</v>
      </c>
      <c r="W30" s="34">
        <v>0</v>
      </c>
      <c r="X30" s="34">
        <v>0</v>
      </c>
      <c r="Y30" s="34">
        <v>0</v>
      </c>
      <c r="Z30" s="34">
        <v>0</v>
      </c>
      <c r="AA30" s="34">
        <v>0</v>
      </c>
      <c r="AB30" s="34">
        <v>0</v>
      </c>
      <c r="AC30" s="34">
        <v>0</v>
      </c>
      <c r="AD30" s="34">
        <v>0</v>
      </c>
      <c r="AE30" s="34">
        <v>0</v>
      </c>
      <c r="AF30" s="34">
        <v>0</v>
      </c>
      <c r="AG30" s="595">
        <f t="shared" si="4"/>
        <v>0</v>
      </c>
      <c r="AH30" s="681"/>
      <c r="AI30" s="661"/>
      <c r="AJ30" s="676"/>
      <c r="AK30" s="676"/>
    </row>
    <row r="31" spans="1:37" s="682" customFormat="1" ht="12.75" hidden="1" customHeight="1" x14ac:dyDescent="0.2">
      <c r="A31" s="661"/>
      <c r="B31" s="661"/>
      <c r="C31" s="640"/>
      <c r="D31" s="559" t="s">
        <v>536</v>
      </c>
      <c r="E31" s="603"/>
      <c r="F31" s="680">
        <v>0</v>
      </c>
      <c r="G31" s="680">
        <v>0</v>
      </c>
      <c r="H31" s="680">
        <v>0</v>
      </c>
      <c r="I31" s="680">
        <v>0</v>
      </c>
      <c r="J31" s="680">
        <v>0</v>
      </c>
      <c r="K31" s="680">
        <v>0</v>
      </c>
      <c r="L31" s="680">
        <v>0</v>
      </c>
      <c r="M31" s="680">
        <v>0</v>
      </c>
      <c r="N31" s="680">
        <v>0</v>
      </c>
      <c r="O31" s="680">
        <v>0</v>
      </c>
      <c r="P31" s="680">
        <v>0</v>
      </c>
      <c r="Q31" s="680">
        <v>0</v>
      </c>
      <c r="R31" s="680">
        <v>0</v>
      </c>
      <c r="S31" s="595">
        <f t="shared" si="3"/>
        <v>0</v>
      </c>
      <c r="T31" s="680">
        <v>0</v>
      </c>
      <c r="U31" s="34">
        <v>0</v>
      </c>
      <c r="V31" s="34">
        <v>0</v>
      </c>
      <c r="W31" s="34">
        <v>0</v>
      </c>
      <c r="X31" s="34">
        <v>0</v>
      </c>
      <c r="Y31" s="34">
        <v>0</v>
      </c>
      <c r="Z31" s="34">
        <v>0</v>
      </c>
      <c r="AA31" s="34">
        <v>0</v>
      </c>
      <c r="AB31" s="34">
        <v>0</v>
      </c>
      <c r="AC31" s="34">
        <v>0</v>
      </c>
      <c r="AD31" s="34">
        <v>0</v>
      </c>
      <c r="AE31" s="34">
        <v>0</v>
      </c>
      <c r="AF31" s="34">
        <v>0</v>
      </c>
      <c r="AG31" s="595">
        <f t="shared" si="4"/>
        <v>0</v>
      </c>
      <c r="AH31" s="681"/>
      <c r="AI31" s="661"/>
      <c r="AJ31" s="676"/>
      <c r="AK31" s="676"/>
    </row>
    <row r="32" spans="1:37" ht="12.75" hidden="1" customHeight="1" x14ac:dyDescent="0.2">
      <c r="A32" s="658"/>
      <c r="B32" s="658"/>
      <c r="C32" s="673"/>
      <c r="D32" s="559" t="s">
        <v>537</v>
      </c>
      <c r="E32" s="603"/>
      <c r="F32" s="680">
        <v>0</v>
      </c>
      <c r="G32" s="680">
        <v>0</v>
      </c>
      <c r="H32" s="680">
        <v>0</v>
      </c>
      <c r="I32" s="680">
        <v>0</v>
      </c>
      <c r="J32" s="680">
        <v>0</v>
      </c>
      <c r="K32" s="680">
        <v>0</v>
      </c>
      <c r="L32" s="680">
        <v>0</v>
      </c>
      <c r="M32" s="680">
        <v>0</v>
      </c>
      <c r="N32" s="680">
        <v>0</v>
      </c>
      <c r="O32" s="680">
        <v>0</v>
      </c>
      <c r="P32" s="680">
        <v>0</v>
      </c>
      <c r="Q32" s="680">
        <v>0</v>
      </c>
      <c r="R32" s="680">
        <v>0</v>
      </c>
      <c r="S32" s="595">
        <f t="shared" si="3"/>
        <v>0</v>
      </c>
      <c r="T32" s="680">
        <v>0</v>
      </c>
      <c r="U32" s="34">
        <v>0</v>
      </c>
      <c r="V32" s="34">
        <v>0</v>
      </c>
      <c r="W32" s="34">
        <v>0</v>
      </c>
      <c r="X32" s="34">
        <v>0</v>
      </c>
      <c r="Y32" s="34">
        <v>0</v>
      </c>
      <c r="Z32" s="34">
        <v>0</v>
      </c>
      <c r="AA32" s="34">
        <v>0</v>
      </c>
      <c r="AB32" s="34">
        <v>0</v>
      </c>
      <c r="AC32" s="34">
        <v>0</v>
      </c>
      <c r="AD32" s="34">
        <v>0</v>
      </c>
      <c r="AE32" s="34">
        <v>0</v>
      </c>
      <c r="AF32" s="34">
        <v>0</v>
      </c>
      <c r="AG32" s="595">
        <f t="shared" si="4"/>
        <v>0</v>
      </c>
      <c r="AH32" s="677"/>
      <c r="AI32" s="658"/>
      <c r="AJ32" s="676"/>
      <c r="AK32" s="676"/>
    </row>
    <row r="33" spans="1:37" ht="12.75" hidden="1" customHeight="1" x14ac:dyDescent="0.2">
      <c r="A33" s="658"/>
      <c r="B33" s="658"/>
      <c r="C33" s="673"/>
      <c r="D33" s="559" t="s">
        <v>537</v>
      </c>
      <c r="E33" s="603"/>
      <c r="F33" s="680">
        <v>0</v>
      </c>
      <c r="G33" s="680">
        <v>0</v>
      </c>
      <c r="H33" s="680">
        <v>0</v>
      </c>
      <c r="I33" s="680">
        <v>0</v>
      </c>
      <c r="J33" s="680">
        <v>0</v>
      </c>
      <c r="K33" s="680">
        <v>0</v>
      </c>
      <c r="L33" s="680">
        <v>0</v>
      </c>
      <c r="M33" s="680">
        <v>0</v>
      </c>
      <c r="N33" s="680">
        <v>0</v>
      </c>
      <c r="O33" s="680">
        <v>0</v>
      </c>
      <c r="P33" s="680">
        <v>0</v>
      </c>
      <c r="Q33" s="680">
        <v>0</v>
      </c>
      <c r="R33" s="680">
        <v>0</v>
      </c>
      <c r="S33" s="595">
        <f t="shared" si="3"/>
        <v>0</v>
      </c>
      <c r="T33" s="680">
        <v>0</v>
      </c>
      <c r="U33" s="34">
        <v>0</v>
      </c>
      <c r="V33" s="34">
        <v>0</v>
      </c>
      <c r="W33" s="34">
        <v>0</v>
      </c>
      <c r="X33" s="34">
        <v>0</v>
      </c>
      <c r="Y33" s="34">
        <v>0</v>
      </c>
      <c r="Z33" s="34">
        <v>0</v>
      </c>
      <c r="AA33" s="34">
        <v>0</v>
      </c>
      <c r="AB33" s="34">
        <v>0</v>
      </c>
      <c r="AC33" s="34">
        <v>0</v>
      </c>
      <c r="AD33" s="34">
        <v>0</v>
      </c>
      <c r="AE33" s="34">
        <v>0</v>
      </c>
      <c r="AF33" s="34">
        <v>0</v>
      </c>
      <c r="AG33" s="595">
        <f t="shared" si="4"/>
        <v>0</v>
      </c>
      <c r="AH33" s="677"/>
      <c r="AI33" s="658"/>
      <c r="AJ33" s="676"/>
      <c r="AK33" s="676"/>
    </row>
    <row r="34" spans="1:37" ht="15" hidden="1" customHeight="1" x14ac:dyDescent="0.2">
      <c r="A34" s="658"/>
      <c r="B34" s="658"/>
      <c r="C34" s="673"/>
      <c r="D34" s="678" t="s">
        <v>538</v>
      </c>
      <c r="E34" s="603"/>
      <c r="F34" s="680">
        <v>0</v>
      </c>
      <c r="G34" s="680">
        <v>0</v>
      </c>
      <c r="H34" s="680">
        <v>0</v>
      </c>
      <c r="I34" s="680">
        <v>0</v>
      </c>
      <c r="J34" s="680">
        <v>0</v>
      </c>
      <c r="K34" s="680">
        <v>0</v>
      </c>
      <c r="L34" s="680">
        <v>0</v>
      </c>
      <c r="M34" s="680">
        <v>0</v>
      </c>
      <c r="N34" s="680">
        <v>0</v>
      </c>
      <c r="O34" s="680">
        <v>0</v>
      </c>
      <c r="P34" s="680">
        <v>0</v>
      </c>
      <c r="Q34" s="680">
        <v>0</v>
      </c>
      <c r="R34" s="680">
        <v>0</v>
      </c>
      <c r="S34" s="595">
        <f t="shared" si="3"/>
        <v>0</v>
      </c>
      <c r="T34" s="680">
        <v>0</v>
      </c>
      <c r="U34" s="34">
        <v>0</v>
      </c>
      <c r="V34" s="34">
        <v>0</v>
      </c>
      <c r="W34" s="34">
        <v>0</v>
      </c>
      <c r="X34" s="34">
        <v>0</v>
      </c>
      <c r="Y34" s="34">
        <v>0</v>
      </c>
      <c r="Z34" s="34">
        <v>0</v>
      </c>
      <c r="AA34" s="34">
        <v>0</v>
      </c>
      <c r="AB34" s="34">
        <v>0</v>
      </c>
      <c r="AC34" s="34">
        <v>0</v>
      </c>
      <c r="AD34" s="34">
        <v>0</v>
      </c>
      <c r="AE34" s="34">
        <v>0</v>
      </c>
      <c r="AF34" s="34">
        <v>0</v>
      </c>
      <c r="AG34" s="595">
        <f t="shared" si="4"/>
        <v>0</v>
      </c>
      <c r="AH34" s="677"/>
      <c r="AI34" s="658"/>
      <c r="AJ34" s="676"/>
      <c r="AK34" s="676"/>
    </row>
    <row r="35" spans="1:37" ht="12.75" customHeight="1" x14ac:dyDescent="0.2">
      <c r="A35" s="658"/>
      <c r="B35" s="658"/>
      <c r="C35" s="673"/>
      <c r="D35" s="559" t="s">
        <v>539</v>
      </c>
      <c r="E35" s="603"/>
      <c r="F35" s="680">
        <v>0</v>
      </c>
      <c r="G35" s="680">
        <v>0</v>
      </c>
      <c r="H35" s="680">
        <v>0</v>
      </c>
      <c r="I35" s="680">
        <v>0</v>
      </c>
      <c r="J35" s="680">
        <v>0</v>
      </c>
      <c r="K35" s="680">
        <v>0</v>
      </c>
      <c r="L35" s="680">
        <v>0</v>
      </c>
      <c r="M35" s="680">
        <v>0</v>
      </c>
      <c r="N35" s="680">
        <v>0</v>
      </c>
      <c r="O35" s="680">
        <v>0</v>
      </c>
      <c r="P35" s="680">
        <v>0</v>
      </c>
      <c r="Q35" s="680">
        <v>0</v>
      </c>
      <c r="R35" s="680">
        <v>0</v>
      </c>
      <c r="S35" s="595">
        <f>SUM(G35:R35)</f>
        <v>0</v>
      </c>
      <c r="T35" s="680">
        <v>1155</v>
      </c>
      <c r="U35" s="34">
        <v>0</v>
      </c>
      <c r="V35" s="34">
        <v>0</v>
      </c>
      <c r="W35" s="34">
        <v>0</v>
      </c>
      <c r="X35" s="34">
        <v>0</v>
      </c>
      <c r="Y35" s="34">
        <v>0</v>
      </c>
      <c r="Z35" s="34">
        <v>554</v>
      </c>
      <c r="AA35" s="34">
        <v>0</v>
      </c>
      <c r="AB35" s="34">
        <v>-277</v>
      </c>
      <c r="AC35" s="34">
        <v>0</v>
      </c>
      <c r="AD35" s="34">
        <v>0</v>
      </c>
      <c r="AE35" s="34">
        <v>0</v>
      </c>
      <c r="AF35" s="34">
        <v>878</v>
      </c>
      <c r="AG35" s="595">
        <f t="shared" si="4"/>
        <v>0</v>
      </c>
      <c r="AH35" s="677"/>
      <c r="AI35" s="658"/>
      <c r="AJ35" s="676"/>
      <c r="AK35" s="676"/>
    </row>
    <row r="36" spans="1:37" hidden="1" x14ac:dyDescent="0.2">
      <c r="A36" s="658"/>
      <c r="B36" s="658"/>
      <c r="C36" s="673"/>
      <c r="D36" s="559" t="s">
        <v>540</v>
      </c>
      <c r="E36" s="603"/>
      <c r="F36" s="680">
        <v>0</v>
      </c>
      <c r="G36" s="34">
        <v>0</v>
      </c>
      <c r="H36" s="34">
        <v>0</v>
      </c>
      <c r="I36" s="34">
        <v>0</v>
      </c>
      <c r="J36" s="34">
        <v>0</v>
      </c>
      <c r="K36" s="34">
        <v>0</v>
      </c>
      <c r="L36" s="34">
        <v>0</v>
      </c>
      <c r="M36" s="34">
        <v>0</v>
      </c>
      <c r="N36" s="34">
        <v>0</v>
      </c>
      <c r="O36" s="34">
        <v>0</v>
      </c>
      <c r="P36" s="34">
        <v>0</v>
      </c>
      <c r="Q36" s="34">
        <v>0</v>
      </c>
      <c r="R36" s="34">
        <v>0</v>
      </c>
      <c r="S36" s="595">
        <f>SUM(G36:R36)</f>
        <v>0</v>
      </c>
      <c r="T36" s="680">
        <v>0</v>
      </c>
      <c r="U36" s="34">
        <v>0</v>
      </c>
      <c r="V36" s="34">
        <v>0</v>
      </c>
      <c r="W36" s="34">
        <v>0</v>
      </c>
      <c r="X36" s="34">
        <v>0</v>
      </c>
      <c r="Y36" s="34">
        <v>0</v>
      </c>
      <c r="Z36" s="34">
        <v>0</v>
      </c>
      <c r="AA36" s="34">
        <v>0</v>
      </c>
      <c r="AB36" s="34">
        <v>0</v>
      </c>
      <c r="AC36" s="34">
        <v>0</v>
      </c>
      <c r="AD36" s="34">
        <v>0</v>
      </c>
      <c r="AE36" s="34">
        <v>0</v>
      </c>
      <c r="AF36" s="34">
        <v>0</v>
      </c>
      <c r="AG36" s="595">
        <f t="shared" ref="AG36:AG38" si="5">SUM(U36:AA36)</f>
        <v>0</v>
      </c>
      <c r="AH36" s="677"/>
      <c r="AI36" s="658"/>
      <c r="AJ36" s="676"/>
      <c r="AK36" s="676">
        <v>1316271</v>
      </c>
    </row>
    <row r="37" spans="1:37" hidden="1" x14ac:dyDescent="0.2">
      <c r="A37" s="658"/>
      <c r="B37" s="658"/>
      <c r="C37" s="673"/>
      <c r="D37" s="559" t="s">
        <v>541</v>
      </c>
      <c r="E37" s="603"/>
      <c r="F37" s="680">
        <v>0</v>
      </c>
      <c r="G37" s="34">
        <v>0</v>
      </c>
      <c r="H37" s="34">
        <v>0</v>
      </c>
      <c r="I37" s="34">
        <v>0</v>
      </c>
      <c r="J37" s="34">
        <v>0</v>
      </c>
      <c r="K37" s="34">
        <v>0</v>
      </c>
      <c r="L37" s="34">
        <v>0</v>
      </c>
      <c r="M37" s="34">
        <v>0</v>
      </c>
      <c r="N37" s="34">
        <v>0</v>
      </c>
      <c r="O37" s="34">
        <v>0</v>
      </c>
      <c r="P37" s="34">
        <v>0</v>
      </c>
      <c r="Q37" s="34">
        <v>0</v>
      </c>
      <c r="R37" s="34">
        <v>0</v>
      </c>
      <c r="S37" s="595">
        <f>SUM(G37:R37)</f>
        <v>0</v>
      </c>
      <c r="T37" s="680">
        <v>0</v>
      </c>
      <c r="U37" s="34">
        <v>0</v>
      </c>
      <c r="V37" s="34">
        <v>0</v>
      </c>
      <c r="W37" s="34">
        <v>0</v>
      </c>
      <c r="X37" s="34">
        <v>0</v>
      </c>
      <c r="Y37" s="34">
        <v>0</v>
      </c>
      <c r="Z37" s="34">
        <v>0</v>
      </c>
      <c r="AA37" s="34">
        <v>0</v>
      </c>
      <c r="AB37" s="34">
        <v>0</v>
      </c>
      <c r="AC37" s="34">
        <v>0</v>
      </c>
      <c r="AD37" s="34">
        <v>0</v>
      </c>
      <c r="AE37" s="34">
        <v>0</v>
      </c>
      <c r="AF37" s="34">
        <v>0</v>
      </c>
      <c r="AG37" s="595">
        <f t="shared" si="5"/>
        <v>0</v>
      </c>
      <c r="AH37" s="677"/>
      <c r="AI37" s="658"/>
      <c r="AJ37" s="676"/>
      <c r="AK37" s="676"/>
    </row>
    <row r="38" spans="1:37" hidden="1" x14ac:dyDescent="0.2">
      <c r="A38" s="658"/>
      <c r="B38" s="658"/>
      <c r="C38" s="673"/>
      <c r="D38" s="678" t="s">
        <v>542</v>
      </c>
      <c r="E38" s="603"/>
      <c r="F38" s="34">
        <v>0</v>
      </c>
      <c r="G38" s="34">
        <v>0</v>
      </c>
      <c r="H38" s="34">
        <v>0</v>
      </c>
      <c r="I38" s="34">
        <v>0</v>
      </c>
      <c r="J38" s="34">
        <v>0</v>
      </c>
      <c r="K38" s="34">
        <v>0</v>
      </c>
      <c r="L38" s="34">
        <v>0</v>
      </c>
      <c r="M38" s="34">
        <v>0</v>
      </c>
      <c r="N38" s="34">
        <v>0</v>
      </c>
      <c r="O38" s="34">
        <v>0</v>
      </c>
      <c r="P38" s="34">
        <v>0</v>
      </c>
      <c r="Q38" s="34">
        <v>0</v>
      </c>
      <c r="R38" s="34">
        <v>0</v>
      </c>
      <c r="S38" s="595">
        <f>SUM(G38:R38)</f>
        <v>0</v>
      </c>
      <c r="T38" s="34">
        <v>0</v>
      </c>
      <c r="U38" s="34">
        <v>0</v>
      </c>
      <c r="V38" s="34">
        <v>0</v>
      </c>
      <c r="W38" s="34">
        <v>0</v>
      </c>
      <c r="X38" s="34">
        <v>0</v>
      </c>
      <c r="Y38" s="34">
        <v>0</v>
      </c>
      <c r="Z38" s="34">
        <v>0</v>
      </c>
      <c r="AA38" s="34">
        <v>0</v>
      </c>
      <c r="AB38" s="34">
        <v>0</v>
      </c>
      <c r="AC38" s="34">
        <v>0</v>
      </c>
      <c r="AD38" s="34">
        <v>0</v>
      </c>
      <c r="AE38" s="34">
        <v>0</v>
      </c>
      <c r="AF38" s="34">
        <v>0</v>
      </c>
      <c r="AG38" s="595">
        <f t="shared" si="5"/>
        <v>0</v>
      </c>
      <c r="AH38" s="677"/>
      <c r="AI38" s="658"/>
      <c r="AJ38" s="676"/>
      <c r="AK38" s="676"/>
    </row>
    <row r="39" spans="1:37" ht="12.75" customHeight="1" x14ac:dyDescent="0.2">
      <c r="A39" s="658"/>
      <c r="B39" s="658"/>
      <c r="C39" s="673"/>
      <c r="D39" s="678"/>
      <c r="E39" s="563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595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595"/>
      <c r="AH39" s="677"/>
      <c r="AI39" s="658"/>
      <c r="AJ39" s="676"/>
      <c r="AK39" s="676"/>
    </row>
    <row r="40" spans="1:37" x14ac:dyDescent="0.2">
      <c r="A40" s="658"/>
      <c r="B40" s="658"/>
      <c r="C40" s="673" t="s">
        <v>543</v>
      </c>
      <c r="D40" s="668"/>
      <c r="E40" s="683"/>
      <c r="F40" s="93">
        <f t="shared" ref="F40:AG40" si="6">SUM(F41:F49)</f>
        <v>-56116</v>
      </c>
      <c r="G40" s="93">
        <f t="shared" si="6"/>
        <v>-183362</v>
      </c>
      <c r="H40" s="93">
        <f t="shared" si="6"/>
        <v>-60398</v>
      </c>
      <c r="I40" s="93">
        <f t="shared" si="6"/>
        <v>0</v>
      </c>
      <c r="J40" s="93">
        <f t="shared" si="6"/>
        <v>0</v>
      </c>
      <c r="K40" s="93">
        <f t="shared" si="6"/>
        <v>0</v>
      </c>
      <c r="L40" s="93">
        <f t="shared" si="6"/>
        <v>0</v>
      </c>
      <c r="M40" s="93">
        <f t="shared" si="6"/>
        <v>0</v>
      </c>
      <c r="N40" s="93">
        <f t="shared" si="6"/>
        <v>0</v>
      </c>
      <c r="O40" s="93">
        <f>SUM(O41:O49)</f>
        <v>0</v>
      </c>
      <c r="P40" s="93">
        <f t="shared" si="6"/>
        <v>0</v>
      </c>
      <c r="Q40" s="93">
        <f t="shared" si="6"/>
        <v>0</v>
      </c>
      <c r="R40" s="93">
        <f t="shared" si="6"/>
        <v>0</v>
      </c>
      <c r="S40" s="93">
        <f t="shared" si="6"/>
        <v>-243760</v>
      </c>
      <c r="T40" s="93">
        <f t="shared" si="6"/>
        <v>-2173435</v>
      </c>
      <c r="U40" s="93">
        <f t="shared" si="6"/>
        <v>-568183</v>
      </c>
      <c r="V40" s="93">
        <f t="shared" si="6"/>
        <v>-167688</v>
      </c>
      <c r="W40" s="93">
        <f t="shared" si="6"/>
        <v>-321726</v>
      </c>
      <c r="X40" s="93">
        <f t="shared" si="6"/>
        <v>-123151</v>
      </c>
      <c r="Y40" s="93">
        <f t="shared" si="6"/>
        <v>-177148</v>
      </c>
      <c r="Z40" s="93">
        <f t="shared" si="6"/>
        <v>-92657</v>
      </c>
      <c r="AA40" s="93">
        <f t="shared" si="6"/>
        <v>-146127</v>
      </c>
      <c r="AB40" s="93">
        <f t="shared" si="6"/>
        <v>-103506</v>
      </c>
      <c r="AC40" s="93">
        <f t="shared" si="6"/>
        <v>-110277</v>
      </c>
      <c r="AD40" s="93">
        <f t="shared" si="6"/>
        <v>-66014</v>
      </c>
      <c r="AE40" s="93">
        <f t="shared" si="6"/>
        <v>-66119</v>
      </c>
      <c r="AF40" s="93">
        <f t="shared" si="6"/>
        <v>-230839</v>
      </c>
      <c r="AG40" s="93">
        <f t="shared" si="6"/>
        <v>-735871</v>
      </c>
      <c r="AH40" s="677"/>
      <c r="AI40" s="658"/>
      <c r="AJ40" s="675"/>
      <c r="AK40" s="676"/>
    </row>
    <row r="41" spans="1:37" hidden="1" x14ac:dyDescent="0.2">
      <c r="A41" s="658"/>
      <c r="B41" s="658"/>
      <c r="C41" s="684"/>
      <c r="D41" s="678" t="s">
        <v>544</v>
      </c>
      <c r="E41" s="603"/>
      <c r="F41" s="34">
        <v>0</v>
      </c>
      <c r="G41" s="595">
        <v>0</v>
      </c>
      <c r="H41" s="595">
        <v>0</v>
      </c>
      <c r="I41" s="595">
        <v>0</v>
      </c>
      <c r="J41" s="595">
        <v>0</v>
      </c>
      <c r="K41" s="595">
        <v>0</v>
      </c>
      <c r="L41" s="595">
        <v>0</v>
      </c>
      <c r="M41" s="595">
        <v>0</v>
      </c>
      <c r="N41" s="595">
        <v>0</v>
      </c>
      <c r="O41" s="595">
        <v>0</v>
      </c>
      <c r="P41" s="595">
        <v>0</v>
      </c>
      <c r="Q41" s="595">
        <v>0</v>
      </c>
      <c r="R41" s="595">
        <v>0</v>
      </c>
      <c r="S41" s="595">
        <f t="shared" ref="S41:S49" si="7">SUM(G41:R41)</f>
        <v>0</v>
      </c>
      <c r="T41" s="34">
        <v>0</v>
      </c>
      <c r="U41" s="595">
        <v>0</v>
      </c>
      <c r="V41" s="595">
        <v>0</v>
      </c>
      <c r="W41" s="595">
        <v>0</v>
      </c>
      <c r="X41" s="595">
        <v>0</v>
      </c>
      <c r="Y41" s="595">
        <v>0</v>
      </c>
      <c r="Z41" s="595">
        <v>0</v>
      </c>
      <c r="AA41" s="595">
        <v>0</v>
      </c>
      <c r="AB41" s="595">
        <v>0</v>
      </c>
      <c r="AC41" s="595">
        <v>0</v>
      </c>
      <c r="AD41" s="595">
        <v>0</v>
      </c>
      <c r="AE41" s="595">
        <v>0</v>
      </c>
      <c r="AF41" s="595">
        <v>0</v>
      </c>
      <c r="AG41" s="595">
        <f>SUM(U41:AF41)</f>
        <v>0</v>
      </c>
      <c r="AH41" s="674"/>
      <c r="AI41" s="658"/>
      <c r="AJ41" s="676"/>
      <c r="AK41" s="676"/>
    </row>
    <row r="42" spans="1:37" hidden="1" x14ac:dyDescent="0.2">
      <c r="A42" s="658"/>
      <c r="B42" s="658"/>
      <c r="C42" s="684"/>
      <c r="D42" s="678" t="s">
        <v>545</v>
      </c>
      <c r="E42" s="603"/>
      <c r="F42" s="680">
        <v>0</v>
      </c>
      <c r="G42" s="595">
        <v>0</v>
      </c>
      <c r="H42" s="595">
        <v>0</v>
      </c>
      <c r="I42" s="595">
        <v>0</v>
      </c>
      <c r="J42" s="595">
        <v>0</v>
      </c>
      <c r="K42" s="595">
        <v>0</v>
      </c>
      <c r="L42" s="595">
        <v>0</v>
      </c>
      <c r="M42" s="595">
        <v>0</v>
      </c>
      <c r="N42" s="595">
        <v>0</v>
      </c>
      <c r="O42" s="595">
        <v>0</v>
      </c>
      <c r="P42" s="595">
        <v>0</v>
      </c>
      <c r="Q42" s="595">
        <v>0</v>
      </c>
      <c r="R42" s="595">
        <v>0</v>
      </c>
      <c r="S42" s="595">
        <f t="shared" si="7"/>
        <v>0</v>
      </c>
      <c r="T42" s="680">
        <v>0</v>
      </c>
      <c r="U42" s="595">
        <v>0</v>
      </c>
      <c r="V42" s="595">
        <v>0</v>
      </c>
      <c r="W42" s="595">
        <v>0</v>
      </c>
      <c r="X42" s="595">
        <v>0</v>
      </c>
      <c r="Y42" s="595">
        <v>0</v>
      </c>
      <c r="Z42" s="595">
        <v>0</v>
      </c>
      <c r="AA42" s="595">
        <v>0</v>
      </c>
      <c r="AB42" s="595">
        <v>0</v>
      </c>
      <c r="AC42" s="595">
        <v>0</v>
      </c>
      <c r="AD42" s="595">
        <v>0</v>
      </c>
      <c r="AE42" s="595">
        <v>0</v>
      </c>
      <c r="AF42" s="595">
        <v>0</v>
      </c>
      <c r="AG42" s="595">
        <f>SUM(U42:AF42)</f>
        <v>0</v>
      </c>
      <c r="AH42" s="674"/>
      <c r="AI42" s="658"/>
      <c r="AJ42" s="676"/>
      <c r="AK42" s="676"/>
    </row>
    <row r="43" spans="1:37" x14ac:dyDescent="0.2">
      <c r="A43" s="658"/>
      <c r="B43" s="658"/>
      <c r="C43" s="684"/>
      <c r="D43" s="559" t="s">
        <v>546</v>
      </c>
      <c r="E43" s="683" t="s">
        <v>62</v>
      </c>
      <c r="F43" s="680">
        <v>-56116</v>
      </c>
      <c r="G43" s="595">
        <v>-53695</v>
      </c>
      <c r="H43" s="595">
        <v>0</v>
      </c>
      <c r="I43" s="595">
        <v>0</v>
      </c>
      <c r="J43" s="595">
        <v>0</v>
      </c>
      <c r="K43" s="595">
        <v>0</v>
      </c>
      <c r="L43" s="595">
        <v>0</v>
      </c>
      <c r="M43" s="595">
        <v>0</v>
      </c>
      <c r="N43" s="595">
        <v>0</v>
      </c>
      <c r="O43" s="595">
        <v>0</v>
      </c>
      <c r="P43" s="595">
        <v>0</v>
      </c>
      <c r="Q43" s="595">
        <v>0</v>
      </c>
      <c r="R43" s="595">
        <v>0</v>
      </c>
      <c r="S43" s="595">
        <f t="shared" si="7"/>
        <v>-53695</v>
      </c>
      <c r="T43" s="680">
        <v>-74826</v>
      </c>
      <c r="U43" s="595">
        <v>-74826</v>
      </c>
      <c r="V43" s="595">
        <v>0</v>
      </c>
      <c r="W43" s="595">
        <v>0</v>
      </c>
      <c r="X43" s="595">
        <v>0</v>
      </c>
      <c r="Y43" s="595">
        <v>0</v>
      </c>
      <c r="Z43" s="595">
        <v>0</v>
      </c>
      <c r="AA43" s="595">
        <v>0</v>
      </c>
      <c r="AB43" s="595">
        <v>0</v>
      </c>
      <c r="AC43" s="595">
        <v>0</v>
      </c>
      <c r="AD43" s="595">
        <v>0</v>
      </c>
      <c r="AE43" s="595">
        <v>0</v>
      </c>
      <c r="AF43" s="595">
        <v>0</v>
      </c>
      <c r="AG43" s="595">
        <f t="shared" ref="AG43:AG49" si="8">SUM(U43:V43)</f>
        <v>-74826</v>
      </c>
      <c r="AH43" s="674"/>
      <c r="AI43" s="658"/>
      <c r="AJ43" s="676"/>
      <c r="AK43" s="676"/>
    </row>
    <row r="44" spans="1:37" ht="12.75" customHeight="1" x14ac:dyDescent="0.2">
      <c r="A44" s="658"/>
      <c r="B44" s="658"/>
      <c r="C44" s="684"/>
      <c r="D44" s="678" t="s">
        <v>547</v>
      </c>
      <c r="E44" s="603"/>
      <c r="F44" s="680">
        <v>0</v>
      </c>
      <c r="G44" s="595">
        <v>-70706</v>
      </c>
      <c r="H44" s="595">
        <v>0</v>
      </c>
      <c r="I44" s="595">
        <v>0</v>
      </c>
      <c r="J44" s="595">
        <v>0</v>
      </c>
      <c r="K44" s="595">
        <v>0</v>
      </c>
      <c r="L44" s="595">
        <v>0</v>
      </c>
      <c r="M44" s="595">
        <v>0</v>
      </c>
      <c r="N44" s="595">
        <v>0</v>
      </c>
      <c r="O44" s="595">
        <v>0</v>
      </c>
      <c r="P44" s="595">
        <v>0</v>
      </c>
      <c r="Q44" s="595">
        <v>0</v>
      </c>
      <c r="R44" s="595">
        <v>0</v>
      </c>
      <c r="S44" s="595">
        <f t="shared" si="7"/>
        <v>-70706</v>
      </c>
      <c r="T44" s="680">
        <v>-194650</v>
      </c>
      <c r="U44" s="595">
        <v>0</v>
      </c>
      <c r="V44" s="595">
        <v>0</v>
      </c>
      <c r="W44" s="595">
        <v>0</v>
      </c>
      <c r="X44" s="595">
        <v>0</v>
      </c>
      <c r="Y44" s="595">
        <v>0</v>
      </c>
      <c r="Z44" s="595">
        <v>-26</v>
      </c>
      <c r="AA44" s="595">
        <v>-28</v>
      </c>
      <c r="AB44" s="595">
        <v>-4390</v>
      </c>
      <c r="AC44" s="595">
        <v>-130</v>
      </c>
      <c r="AD44" s="595">
        <v>-27</v>
      </c>
      <c r="AE44" s="595">
        <v>-1646</v>
      </c>
      <c r="AF44" s="595">
        <v>-188403</v>
      </c>
      <c r="AG44" s="595">
        <f t="shared" si="8"/>
        <v>0</v>
      </c>
      <c r="AH44" s="674"/>
      <c r="AI44" s="658"/>
      <c r="AJ44" s="676"/>
      <c r="AK44" s="676"/>
    </row>
    <row r="45" spans="1:37" x14ac:dyDescent="0.2">
      <c r="A45" s="658"/>
      <c r="B45" s="658"/>
      <c r="C45" s="684"/>
      <c r="D45" s="678" t="s">
        <v>548</v>
      </c>
      <c r="E45" s="603"/>
      <c r="F45" s="680">
        <v>0</v>
      </c>
      <c r="G45" s="595">
        <v>-58894</v>
      </c>
      <c r="H45" s="595">
        <v>-60276</v>
      </c>
      <c r="I45" s="595">
        <v>0</v>
      </c>
      <c r="J45" s="595">
        <v>0</v>
      </c>
      <c r="K45" s="595">
        <v>0</v>
      </c>
      <c r="L45" s="595">
        <v>0</v>
      </c>
      <c r="M45" s="595">
        <v>0</v>
      </c>
      <c r="N45" s="595">
        <v>0</v>
      </c>
      <c r="O45" s="595">
        <v>0</v>
      </c>
      <c r="P45" s="595">
        <v>0</v>
      </c>
      <c r="Q45" s="595">
        <v>0</v>
      </c>
      <c r="R45" s="595">
        <v>0</v>
      </c>
      <c r="S45" s="595">
        <f t="shared" si="7"/>
        <v>-119170</v>
      </c>
      <c r="T45" s="680">
        <v>-1903687</v>
      </c>
      <c r="U45" s="595">
        <v>-493352</v>
      </c>
      <c r="V45" s="595">
        <v>-167688</v>
      </c>
      <c r="W45" s="595">
        <v>-321689</v>
      </c>
      <c r="X45" s="595">
        <v>-123142</v>
      </c>
      <c r="Y45" s="595">
        <v>-177146</v>
      </c>
      <c r="Z45" s="595">
        <v>-92631</v>
      </c>
      <c r="AA45" s="595">
        <v>-146088</v>
      </c>
      <c r="AB45" s="595">
        <v>-99056</v>
      </c>
      <c r="AC45" s="595">
        <v>-110140</v>
      </c>
      <c r="AD45" s="595">
        <v>-65987</v>
      </c>
      <c r="AE45" s="595">
        <v>-64449</v>
      </c>
      <c r="AF45" s="595">
        <v>-42319</v>
      </c>
      <c r="AG45" s="595">
        <f t="shared" si="8"/>
        <v>-661040</v>
      </c>
      <c r="AH45" s="674"/>
      <c r="AI45" s="658"/>
      <c r="AJ45" s="676"/>
      <c r="AK45" s="676"/>
    </row>
    <row r="46" spans="1:37" hidden="1" x14ac:dyDescent="0.2">
      <c r="A46" s="658"/>
      <c r="B46" s="658"/>
      <c r="C46" s="684"/>
      <c r="D46" s="678" t="s">
        <v>549</v>
      </c>
      <c r="E46" s="603"/>
      <c r="F46" s="680">
        <v>0</v>
      </c>
      <c r="G46" s="595">
        <v>0</v>
      </c>
      <c r="H46" s="595">
        <v>0</v>
      </c>
      <c r="I46" s="595">
        <v>0</v>
      </c>
      <c r="J46" s="595">
        <v>0</v>
      </c>
      <c r="K46" s="595">
        <v>0</v>
      </c>
      <c r="L46" s="595">
        <v>0</v>
      </c>
      <c r="M46" s="595">
        <v>0</v>
      </c>
      <c r="N46" s="595">
        <v>0</v>
      </c>
      <c r="O46" s="595">
        <v>0</v>
      </c>
      <c r="P46" s="595">
        <v>0</v>
      </c>
      <c r="Q46" s="595">
        <v>0</v>
      </c>
      <c r="R46" s="595">
        <v>0</v>
      </c>
      <c r="S46" s="595">
        <f t="shared" si="7"/>
        <v>0</v>
      </c>
      <c r="T46" s="680">
        <v>0</v>
      </c>
      <c r="U46" s="595">
        <v>0</v>
      </c>
      <c r="V46" s="595">
        <v>0</v>
      </c>
      <c r="W46" s="595">
        <v>0</v>
      </c>
      <c r="X46" s="595">
        <v>0</v>
      </c>
      <c r="Y46" s="595">
        <v>0</v>
      </c>
      <c r="Z46" s="595">
        <v>0</v>
      </c>
      <c r="AA46" s="595">
        <v>0</v>
      </c>
      <c r="AB46" s="595">
        <v>0</v>
      </c>
      <c r="AC46" s="595">
        <v>0</v>
      </c>
      <c r="AD46" s="595">
        <v>0</v>
      </c>
      <c r="AE46" s="595">
        <v>0</v>
      </c>
      <c r="AF46" s="595">
        <v>0</v>
      </c>
      <c r="AG46" s="595">
        <f t="shared" si="8"/>
        <v>0</v>
      </c>
      <c r="AH46" s="674"/>
      <c r="AI46" s="658"/>
      <c r="AJ46" s="676"/>
      <c r="AK46" s="676"/>
    </row>
    <row r="47" spans="1:37" hidden="1" x14ac:dyDescent="0.2">
      <c r="A47" s="658"/>
      <c r="B47" s="658"/>
      <c r="C47" s="684"/>
      <c r="D47" s="559" t="s">
        <v>550</v>
      </c>
      <c r="E47" s="603"/>
      <c r="F47" s="680">
        <v>0</v>
      </c>
      <c r="G47" s="595">
        <v>0</v>
      </c>
      <c r="H47" s="595">
        <v>0</v>
      </c>
      <c r="I47" s="595">
        <v>0</v>
      </c>
      <c r="J47" s="595">
        <v>0</v>
      </c>
      <c r="K47" s="595">
        <v>0</v>
      </c>
      <c r="L47" s="595">
        <v>0</v>
      </c>
      <c r="M47" s="595">
        <v>0</v>
      </c>
      <c r="N47" s="595">
        <v>0</v>
      </c>
      <c r="O47" s="595">
        <v>0</v>
      </c>
      <c r="P47" s="595">
        <v>0</v>
      </c>
      <c r="Q47" s="595">
        <v>0</v>
      </c>
      <c r="R47" s="595">
        <v>0</v>
      </c>
      <c r="S47" s="595">
        <f t="shared" si="7"/>
        <v>0</v>
      </c>
      <c r="T47" s="680">
        <v>0</v>
      </c>
      <c r="U47" s="595">
        <v>0</v>
      </c>
      <c r="V47" s="595">
        <v>0</v>
      </c>
      <c r="W47" s="595">
        <v>0</v>
      </c>
      <c r="X47" s="595">
        <v>0</v>
      </c>
      <c r="Y47" s="595">
        <v>0</v>
      </c>
      <c r="Z47" s="595">
        <v>0</v>
      </c>
      <c r="AA47" s="595">
        <v>0</v>
      </c>
      <c r="AB47" s="595">
        <v>0</v>
      </c>
      <c r="AC47" s="595">
        <v>0</v>
      </c>
      <c r="AD47" s="595">
        <v>0</v>
      </c>
      <c r="AE47" s="595">
        <v>0</v>
      </c>
      <c r="AF47" s="595">
        <v>0</v>
      </c>
      <c r="AG47" s="595">
        <f t="shared" si="8"/>
        <v>0</v>
      </c>
      <c r="AH47" s="674"/>
      <c r="AI47" s="658"/>
      <c r="AJ47" s="676"/>
      <c r="AK47" s="676"/>
    </row>
    <row r="48" spans="1:37" ht="12.75" hidden="1" customHeight="1" x14ac:dyDescent="0.2">
      <c r="A48" s="658"/>
      <c r="B48" s="658"/>
      <c r="C48" s="684"/>
      <c r="D48" s="559" t="s">
        <v>551</v>
      </c>
      <c r="E48" s="563"/>
      <c r="F48" s="34">
        <v>0</v>
      </c>
      <c r="G48" s="595">
        <v>0</v>
      </c>
      <c r="H48" s="595">
        <v>0</v>
      </c>
      <c r="I48" s="595">
        <v>0</v>
      </c>
      <c r="J48" s="595">
        <v>0</v>
      </c>
      <c r="K48" s="595">
        <v>0</v>
      </c>
      <c r="L48" s="595">
        <v>0</v>
      </c>
      <c r="M48" s="595">
        <v>0</v>
      </c>
      <c r="N48" s="595">
        <v>0</v>
      </c>
      <c r="O48" s="595">
        <v>0</v>
      </c>
      <c r="P48" s="595">
        <v>0</v>
      </c>
      <c r="Q48" s="595">
        <v>0</v>
      </c>
      <c r="R48" s="595">
        <v>0</v>
      </c>
      <c r="S48" s="595">
        <f t="shared" si="7"/>
        <v>0</v>
      </c>
      <c r="T48" s="34">
        <v>0</v>
      </c>
      <c r="U48" s="595">
        <v>0</v>
      </c>
      <c r="V48" s="595">
        <v>0</v>
      </c>
      <c r="W48" s="595">
        <v>0</v>
      </c>
      <c r="X48" s="595">
        <v>0</v>
      </c>
      <c r="Y48" s="595">
        <v>0</v>
      </c>
      <c r="Z48" s="595">
        <v>0</v>
      </c>
      <c r="AA48" s="595">
        <v>0</v>
      </c>
      <c r="AB48" s="595">
        <v>0</v>
      </c>
      <c r="AC48" s="595">
        <v>0</v>
      </c>
      <c r="AD48" s="595">
        <v>0</v>
      </c>
      <c r="AE48" s="595">
        <v>0</v>
      </c>
      <c r="AF48" s="595">
        <v>0</v>
      </c>
      <c r="AG48" s="595">
        <f t="shared" si="8"/>
        <v>0</v>
      </c>
      <c r="AH48" s="674"/>
      <c r="AI48" s="658"/>
      <c r="AJ48" s="676"/>
      <c r="AK48" s="676"/>
    </row>
    <row r="49" spans="1:38" ht="12.75" customHeight="1" x14ac:dyDescent="0.2">
      <c r="A49" s="658"/>
      <c r="B49" s="658"/>
      <c r="C49" s="684"/>
      <c r="D49" s="559" t="s">
        <v>552</v>
      </c>
      <c r="E49" s="563"/>
      <c r="F49" s="34">
        <v>0</v>
      </c>
      <c r="G49" s="595">
        <v>-67</v>
      </c>
      <c r="H49" s="595">
        <v>-122</v>
      </c>
      <c r="I49" s="595">
        <v>0</v>
      </c>
      <c r="J49" s="595">
        <v>0</v>
      </c>
      <c r="K49" s="595">
        <v>0</v>
      </c>
      <c r="L49" s="595">
        <v>0</v>
      </c>
      <c r="M49" s="595">
        <v>0</v>
      </c>
      <c r="N49" s="595">
        <v>0</v>
      </c>
      <c r="O49" s="595">
        <v>0</v>
      </c>
      <c r="P49" s="595">
        <v>0</v>
      </c>
      <c r="Q49" s="595">
        <v>0</v>
      </c>
      <c r="R49" s="595">
        <v>0</v>
      </c>
      <c r="S49" s="595">
        <f t="shared" si="7"/>
        <v>-189</v>
      </c>
      <c r="T49" s="34">
        <v>-272</v>
      </c>
      <c r="U49" s="595">
        <v>-5</v>
      </c>
      <c r="V49" s="595">
        <v>0</v>
      </c>
      <c r="W49" s="595">
        <v>-37</v>
      </c>
      <c r="X49" s="595">
        <v>-9</v>
      </c>
      <c r="Y49" s="595">
        <v>-2</v>
      </c>
      <c r="Z49" s="595">
        <v>0</v>
      </c>
      <c r="AA49" s="595">
        <v>-11</v>
      </c>
      <c r="AB49" s="595">
        <v>-60</v>
      </c>
      <c r="AC49" s="595">
        <v>-7</v>
      </c>
      <c r="AD49" s="595">
        <v>0</v>
      </c>
      <c r="AE49" s="595">
        <v>-24</v>
      </c>
      <c r="AF49" s="595">
        <v>-117</v>
      </c>
      <c r="AG49" s="595">
        <f t="shared" si="8"/>
        <v>-5</v>
      </c>
      <c r="AH49" s="674"/>
      <c r="AI49" s="658"/>
      <c r="AJ49" s="676"/>
      <c r="AK49" s="676"/>
    </row>
    <row r="50" spans="1:38" ht="12.75" customHeight="1" x14ac:dyDescent="0.2">
      <c r="A50" s="658"/>
      <c r="B50" s="658"/>
      <c r="C50" s="685"/>
      <c r="D50" s="686"/>
      <c r="E50" s="687"/>
      <c r="F50" s="688"/>
      <c r="G50" s="630"/>
      <c r="H50" s="630"/>
      <c r="I50" s="630"/>
      <c r="J50" s="630"/>
      <c r="K50" s="630"/>
      <c r="L50" s="630"/>
      <c r="M50" s="630"/>
      <c r="N50" s="630"/>
      <c r="O50" s="630"/>
      <c r="P50" s="630"/>
      <c r="Q50" s="630"/>
      <c r="R50" s="630"/>
      <c r="S50" s="630"/>
      <c r="T50" s="688"/>
      <c r="U50" s="630"/>
      <c r="V50" s="630"/>
      <c r="W50" s="630"/>
      <c r="X50" s="630"/>
      <c r="Y50" s="630"/>
      <c r="Z50" s="630"/>
      <c r="AA50" s="630"/>
      <c r="AB50" s="630"/>
      <c r="AC50" s="630"/>
      <c r="AD50" s="630"/>
      <c r="AE50" s="630"/>
      <c r="AF50" s="630"/>
      <c r="AG50" s="631"/>
      <c r="AH50" s="674"/>
      <c r="AI50" s="658"/>
      <c r="AJ50" s="676"/>
      <c r="AK50" s="676"/>
    </row>
    <row r="51" spans="1:38" ht="12.75" hidden="1" customHeight="1" x14ac:dyDescent="0.2">
      <c r="A51" s="658"/>
      <c r="B51" s="658"/>
      <c r="C51" s="689" t="s">
        <v>553</v>
      </c>
      <c r="D51" s="690"/>
      <c r="E51" s="691"/>
      <c r="F51" s="692">
        <v>0</v>
      </c>
      <c r="G51" s="630">
        <v>0</v>
      </c>
      <c r="H51" s="630">
        <v>0</v>
      </c>
      <c r="I51" s="630">
        <v>0</v>
      </c>
      <c r="J51" s="630">
        <v>0</v>
      </c>
      <c r="K51" s="630">
        <v>0</v>
      </c>
      <c r="L51" s="630">
        <v>0</v>
      </c>
      <c r="M51" s="630">
        <v>0</v>
      </c>
      <c r="N51" s="630">
        <v>0</v>
      </c>
      <c r="O51" s="630">
        <v>0</v>
      </c>
      <c r="P51" s="630">
        <v>0</v>
      </c>
      <c r="Q51" s="630">
        <v>0</v>
      </c>
      <c r="R51" s="630">
        <v>0</v>
      </c>
      <c r="S51" s="630">
        <f>SUM(G51:R51)</f>
        <v>0</v>
      </c>
      <c r="T51" s="688">
        <v>0</v>
      </c>
      <c r="U51" s="630">
        <v>0</v>
      </c>
      <c r="V51" s="630">
        <v>0</v>
      </c>
      <c r="W51" s="630">
        <v>0</v>
      </c>
      <c r="X51" s="630">
        <v>0</v>
      </c>
      <c r="Y51" s="630">
        <v>0</v>
      </c>
      <c r="Z51" s="630">
        <v>0</v>
      </c>
      <c r="AA51" s="630">
        <v>0</v>
      </c>
      <c r="AB51" s="630">
        <v>0</v>
      </c>
      <c r="AC51" s="630">
        <v>0</v>
      </c>
      <c r="AD51" s="630">
        <v>0</v>
      </c>
      <c r="AE51" s="630">
        <v>0</v>
      </c>
      <c r="AF51" s="630">
        <v>0</v>
      </c>
      <c r="AG51" s="631">
        <f>SUM(U51:V51)</f>
        <v>0</v>
      </c>
      <c r="AH51" s="674"/>
      <c r="AI51" s="658"/>
      <c r="AJ51" s="676"/>
      <c r="AK51" s="676"/>
    </row>
    <row r="52" spans="1:38" s="698" customFormat="1" ht="15" customHeight="1" x14ac:dyDescent="0.2">
      <c r="A52" s="658"/>
      <c r="B52" s="658"/>
      <c r="C52" s="693" t="s">
        <v>554</v>
      </c>
      <c r="D52" s="694"/>
      <c r="E52" s="151"/>
      <c r="F52" s="121"/>
      <c r="G52" s="121"/>
      <c r="H52" s="121"/>
      <c r="I52" s="121"/>
      <c r="J52" s="121"/>
      <c r="K52" s="121"/>
      <c r="L52" s="121"/>
      <c r="M52" s="695"/>
      <c r="N52" s="695"/>
      <c r="O52" s="695"/>
      <c r="P52" s="695"/>
      <c r="Q52" s="695"/>
      <c r="R52" s="695"/>
      <c r="S52" s="695"/>
      <c r="T52" s="121"/>
      <c r="U52" s="121"/>
      <c r="V52" s="121"/>
      <c r="W52" s="121"/>
      <c r="X52" s="121"/>
      <c r="Y52" s="121"/>
      <c r="Z52" s="121"/>
      <c r="AA52" s="695"/>
      <c r="AB52" s="695"/>
      <c r="AC52" s="695"/>
      <c r="AD52" s="695"/>
      <c r="AE52" s="695"/>
      <c r="AF52" s="695"/>
      <c r="AG52" s="695"/>
      <c r="AH52" s="696"/>
      <c r="AI52" s="697"/>
    </row>
    <row r="53" spans="1:38" x14ac:dyDescent="0.2">
      <c r="A53" s="658"/>
      <c r="B53" s="658"/>
      <c r="C53" s="693" t="s">
        <v>555</v>
      </c>
      <c r="D53" s="694"/>
      <c r="E53" s="652"/>
      <c r="F53" s="558"/>
      <c r="G53" s="558"/>
      <c r="H53" s="332"/>
      <c r="I53" s="558"/>
      <c r="J53" s="558"/>
      <c r="K53" s="558"/>
      <c r="L53" s="558"/>
      <c r="M53" s="558"/>
      <c r="N53" s="558"/>
      <c r="O53" s="558"/>
      <c r="P53" s="558"/>
      <c r="Q53" s="558"/>
      <c r="R53" s="558"/>
      <c r="S53" s="332"/>
      <c r="T53" s="558"/>
      <c r="U53" s="558"/>
      <c r="V53" s="558"/>
      <c r="W53" s="558"/>
      <c r="X53" s="558"/>
      <c r="Y53" s="558"/>
      <c r="Z53" s="558"/>
      <c r="AA53" s="558"/>
      <c r="AB53" s="558"/>
      <c r="AC53" s="558"/>
      <c r="AD53" s="558"/>
      <c r="AE53" s="558"/>
      <c r="AF53" s="558"/>
      <c r="AG53" s="558"/>
      <c r="AH53" s="696"/>
      <c r="AI53" s="658"/>
      <c r="AJ53" s="699"/>
      <c r="AL53" s="676"/>
    </row>
    <row r="54" spans="1:38" x14ac:dyDescent="0.2">
      <c r="A54" s="658"/>
      <c r="B54" s="658"/>
      <c r="C54" s="693"/>
      <c r="D54" s="678"/>
      <c r="E54" s="563"/>
      <c r="F54" s="559"/>
      <c r="G54" s="559"/>
      <c r="H54" s="333"/>
      <c r="I54" s="559"/>
      <c r="J54" s="559"/>
      <c r="K54" s="559"/>
      <c r="L54" s="559"/>
      <c r="M54" s="559"/>
      <c r="N54" s="559"/>
      <c r="O54" s="559"/>
      <c r="P54" s="559"/>
      <c r="Q54" s="559"/>
      <c r="R54" s="559"/>
      <c r="S54" s="560"/>
      <c r="T54" s="559"/>
      <c r="U54" s="559"/>
      <c r="V54" s="559"/>
      <c r="W54" s="559"/>
      <c r="X54" s="559"/>
      <c r="Y54" s="559"/>
      <c r="Z54" s="559"/>
      <c r="AA54" s="559"/>
      <c r="AB54" s="559"/>
      <c r="AC54" s="559"/>
      <c r="AD54" s="559"/>
      <c r="AE54" s="559"/>
      <c r="AF54" s="559"/>
      <c r="AG54" s="559"/>
      <c r="AH54" s="696"/>
      <c r="AI54" s="658"/>
      <c r="AJ54" s="699"/>
      <c r="AL54" s="676"/>
    </row>
    <row r="55" spans="1:38" x14ac:dyDescent="0.2">
      <c r="A55" s="658"/>
      <c r="B55" s="658"/>
      <c r="C55" s="678"/>
      <c r="E55" s="559"/>
      <c r="F55" s="559"/>
      <c r="G55" s="559"/>
      <c r="H55" s="333"/>
      <c r="I55" s="559"/>
      <c r="J55" s="559"/>
      <c r="K55" s="559"/>
      <c r="L55" s="559"/>
      <c r="M55" s="559"/>
      <c r="N55" s="559"/>
      <c r="O55" s="559"/>
      <c r="P55" s="559"/>
      <c r="Q55" s="559"/>
      <c r="R55" s="559"/>
      <c r="S55" s="559"/>
      <c r="T55" s="559"/>
      <c r="U55" s="559"/>
      <c r="V55" s="559"/>
      <c r="W55" s="559"/>
      <c r="X55" s="559"/>
      <c r="Y55" s="559"/>
      <c r="Z55" s="559"/>
      <c r="AA55" s="559"/>
      <c r="AB55" s="559"/>
      <c r="AC55" s="559"/>
      <c r="AD55" s="559"/>
      <c r="AE55" s="559"/>
      <c r="AF55" s="559"/>
      <c r="AG55" s="559"/>
      <c r="AH55" s="658"/>
      <c r="AL55" s="675"/>
    </row>
    <row r="56" spans="1:38" ht="12.75" hidden="1" customHeight="1" x14ac:dyDescent="0.2">
      <c r="C56" s="663" t="s">
        <v>556</v>
      </c>
      <c r="H56" s="699"/>
    </row>
    <row r="57" spans="1:38" ht="12.75" hidden="1" customHeight="1" x14ac:dyDescent="0.2">
      <c r="C57" s="663" t="s">
        <v>557</v>
      </c>
      <c r="H57" s="699"/>
    </row>
    <row r="58" spans="1:38" ht="12.75" hidden="1" customHeight="1" x14ac:dyDescent="0.2">
      <c r="C58" s="663" t="s">
        <v>558</v>
      </c>
      <c r="H58" s="699"/>
    </row>
    <row r="59" spans="1:38" ht="12.75" hidden="1" customHeight="1" x14ac:dyDescent="0.2">
      <c r="C59" s="663" t="s">
        <v>559</v>
      </c>
      <c r="H59" s="699"/>
    </row>
    <row r="60" spans="1:38" ht="12.75" hidden="1" customHeight="1" x14ac:dyDescent="0.2">
      <c r="C60" s="663" t="s">
        <v>560</v>
      </c>
    </row>
    <row r="61" spans="1:38" ht="12.75" hidden="1" customHeight="1" x14ac:dyDescent="0.2">
      <c r="C61" s="663" t="s">
        <v>561</v>
      </c>
    </row>
    <row r="62" spans="1:38" ht="12.75" hidden="1" customHeight="1" x14ac:dyDescent="0.2">
      <c r="C62" s="663" t="s">
        <v>562</v>
      </c>
    </row>
    <row r="63" spans="1:38" hidden="1" x14ac:dyDescent="0.2">
      <c r="A63" s="658"/>
      <c r="B63" s="658"/>
      <c r="D63" s="700"/>
      <c r="M63" s="699"/>
      <c r="AH63" s="696"/>
      <c r="AI63" s="658"/>
    </row>
    <row r="64" spans="1:38" hidden="1" x14ac:dyDescent="0.2">
      <c r="A64" s="658"/>
      <c r="B64" s="658"/>
      <c r="T64" s="699"/>
      <c r="AH64" s="696"/>
      <c r="AI64" s="658"/>
    </row>
    <row r="65" spans="3:33" hidden="1" x14ac:dyDescent="0.2">
      <c r="C65" s="701"/>
      <c r="D65" s="701"/>
      <c r="E65" s="702"/>
      <c r="F65" s="702"/>
    </row>
    <row r="66" spans="3:33" hidden="1" x14ac:dyDescent="0.2">
      <c r="F66" s="699"/>
    </row>
    <row r="67" spans="3:33" hidden="1" x14ac:dyDescent="0.2">
      <c r="T67" s="703">
        <v>9603525</v>
      </c>
    </row>
    <row r="68" spans="3:33" hidden="1" x14ac:dyDescent="0.2">
      <c r="T68" s="703">
        <f>T67-S6</f>
        <v>8972087</v>
      </c>
    </row>
    <row r="69" spans="3:33" hidden="1" x14ac:dyDescent="0.2">
      <c r="T69" s="703"/>
    </row>
    <row r="70" spans="3:33" hidden="1" x14ac:dyDescent="0.2">
      <c r="T70" s="703">
        <v>3335838</v>
      </c>
    </row>
    <row r="71" spans="3:33" hidden="1" x14ac:dyDescent="0.2">
      <c r="T71" s="703">
        <f>T70-S22</f>
        <v>3335838</v>
      </c>
    </row>
    <row r="72" spans="3:33" hidden="1" x14ac:dyDescent="0.2">
      <c r="T72" s="703"/>
    </row>
    <row r="73" spans="3:33" s="704" customFormat="1" x14ac:dyDescent="0.2">
      <c r="E73" s="703"/>
      <c r="F73" s="703"/>
      <c r="G73" s="705"/>
      <c r="H73" s="705"/>
      <c r="I73" s="705"/>
      <c r="J73" s="705"/>
      <c r="K73" s="705"/>
      <c r="L73" s="705"/>
      <c r="M73" s="706"/>
      <c r="N73" s="707"/>
      <c r="O73" s="705"/>
      <c r="P73" s="705"/>
      <c r="Q73" s="705"/>
      <c r="R73" s="705"/>
      <c r="S73" s="708"/>
      <c r="T73" s="703"/>
      <c r="U73" s="703"/>
      <c r="V73" s="703"/>
      <c r="W73" s="703"/>
      <c r="X73" s="703"/>
      <c r="Y73" s="703"/>
      <c r="Z73" s="703"/>
      <c r="AA73" s="703"/>
      <c r="AB73" s="703"/>
      <c r="AC73" s="703"/>
      <c r="AD73" s="703"/>
      <c r="AE73" s="703"/>
      <c r="AF73" s="703"/>
      <c r="AG73" s="703"/>
    </row>
    <row r="74" spans="3:33" s="704" customFormat="1" x14ac:dyDescent="0.2">
      <c r="E74" s="703"/>
      <c r="F74" s="703"/>
      <c r="G74" s="705"/>
      <c r="H74" s="705"/>
      <c r="I74" s="705"/>
      <c r="J74" s="705"/>
      <c r="K74" s="705"/>
      <c r="L74" s="705"/>
      <c r="M74" s="705"/>
      <c r="N74" s="705"/>
      <c r="O74" s="705"/>
      <c r="P74" s="705"/>
      <c r="Q74" s="705"/>
      <c r="R74" s="705"/>
      <c r="S74" s="708"/>
      <c r="T74" s="703"/>
      <c r="U74" s="703"/>
      <c r="V74" s="703"/>
      <c r="W74" s="703"/>
      <c r="X74" s="703"/>
      <c r="Y74" s="703"/>
      <c r="Z74" s="703"/>
      <c r="AA74" s="703"/>
      <c r="AB74" s="703"/>
      <c r="AC74" s="703"/>
      <c r="AD74" s="703"/>
      <c r="AE74" s="703"/>
      <c r="AF74" s="703"/>
      <c r="AG74" s="703"/>
    </row>
    <row r="75" spans="3:33" s="704" customFormat="1" x14ac:dyDescent="0.2">
      <c r="E75" s="703"/>
      <c r="F75" s="703"/>
      <c r="G75" s="703"/>
      <c r="H75" s="703"/>
      <c r="I75" s="703"/>
      <c r="J75" s="703"/>
      <c r="K75" s="703"/>
      <c r="L75" s="703"/>
      <c r="M75" s="703"/>
      <c r="N75" s="703"/>
      <c r="O75" s="703"/>
      <c r="P75" s="703"/>
      <c r="Q75" s="703"/>
      <c r="R75" s="703"/>
      <c r="S75" s="708"/>
      <c r="T75" s="703"/>
      <c r="U75" s="703"/>
      <c r="V75" s="703"/>
      <c r="W75" s="703"/>
      <c r="X75" s="703"/>
      <c r="Y75" s="703"/>
      <c r="Z75" s="703"/>
      <c r="AA75" s="703"/>
      <c r="AB75" s="703"/>
      <c r="AC75" s="703"/>
      <c r="AD75" s="703"/>
      <c r="AE75" s="703"/>
      <c r="AF75" s="703"/>
      <c r="AG75" s="703"/>
    </row>
    <row r="76" spans="3:33" s="704" customFormat="1" x14ac:dyDescent="0.2">
      <c r="E76" s="703"/>
      <c r="F76" s="682"/>
      <c r="G76" s="706"/>
      <c r="H76" s="706"/>
      <c r="I76" s="706"/>
      <c r="J76" s="706"/>
      <c r="K76" s="706"/>
      <c r="L76" s="706"/>
      <c r="M76" s="706"/>
      <c r="N76" s="706"/>
      <c r="O76" s="706"/>
      <c r="P76" s="703"/>
      <c r="Q76" s="703"/>
      <c r="R76" s="703"/>
      <c r="S76" s="708"/>
      <c r="T76" s="703"/>
      <c r="U76" s="703"/>
      <c r="V76" s="703"/>
      <c r="W76" s="703"/>
      <c r="X76" s="703"/>
      <c r="Y76" s="703"/>
      <c r="Z76" s="703"/>
      <c r="AA76" s="703"/>
      <c r="AB76" s="703"/>
      <c r="AC76" s="703"/>
      <c r="AD76" s="703"/>
      <c r="AE76" s="703"/>
      <c r="AF76" s="703"/>
      <c r="AG76" s="703"/>
    </row>
    <row r="77" spans="3:33" ht="15.75" customHeight="1" x14ac:dyDescent="0.2">
      <c r="G77" s="705"/>
      <c r="H77" s="705"/>
      <c r="I77" s="705"/>
      <c r="J77" s="705"/>
      <c r="K77" s="705"/>
      <c r="L77" s="705"/>
      <c r="M77" s="705"/>
      <c r="N77" s="705"/>
      <c r="O77" s="705"/>
      <c r="S77" s="708"/>
      <c r="T77" s="703"/>
    </row>
    <row r="78" spans="3:33" x14ac:dyDescent="0.2">
      <c r="S78" s="708"/>
      <c r="T78" s="703"/>
    </row>
    <row r="79" spans="3:33" x14ac:dyDescent="0.2">
      <c r="G79" s="699"/>
      <c r="H79" s="699"/>
      <c r="I79" s="699"/>
      <c r="J79" s="699"/>
      <c r="K79" s="699"/>
      <c r="L79" s="699"/>
      <c r="M79" s="699"/>
      <c r="N79" s="699"/>
      <c r="O79" s="699"/>
      <c r="S79" s="708"/>
      <c r="T79" s="703"/>
    </row>
    <row r="80" spans="3:33" x14ac:dyDescent="0.2">
      <c r="D80" s="658"/>
      <c r="G80" s="699"/>
      <c r="H80" s="699"/>
      <c r="I80" s="699"/>
      <c r="J80" s="699"/>
      <c r="K80" s="699"/>
      <c r="L80" s="699"/>
      <c r="M80" s="699"/>
      <c r="N80" s="699"/>
      <c r="O80" s="699"/>
      <c r="P80" s="699"/>
      <c r="Q80" s="699"/>
      <c r="R80" s="699"/>
      <c r="S80" s="708"/>
      <c r="T80" s="703"/>
    </row>
    <row r="81" spans="4:20" x14ac:dyDescent="0.2">
      <c r="D81" s="658"/>
      <c r="G81" s="699"/>
      <c r="H81" s="699"/>
      <c r="I81" s="699"/>
      <c r="J81" s="699"/>
      <c r="K81" s="699"/>
      <c r="L81" s="699"/>
      <c r="M81" s="699"/>
      <c r="N81" s="699"/>
      <c r="O81" s="699"/>
      <c r="P81" s="699"/>
      <c r="Q81" s="699"/>
      <c r="R81" s="699"/>
      <c r="S81" s="699"/>
      <c r="T81" s="703"/>
    </row>
    <row r="82" spans="4:20" x14ac:dyDescent="0.2">
      <c r="G82" s="699"/>
      <c r="H82" s="699"/>
      <c r="I82" s="699"/>
      <c r="J82" s="699"/>
      <c r="K82" s="699"/>
      <c r="L82" s="699"/>
      <c r="M82" s="699"/>
      <c r="N82" s="699"/>
      <c r="O82" s="699"/>
      <c r="P82" s="699"/>
      <c r="Q82" s="699"/>
      <c r="R82" s="699"/>
      <c r="S82" s="699"/>
      <c r="T82" s="703"/>
    </row>
    <row r="83" spans="4:20" x14ac:dyDescent="0.2">
      <c r="G83" s="699"/>
      <c r="H83" s="699"/>
      <c r="I83" s="699"/>
      <c r="J83" s="699"/>
      <c r="K83" s="699"/>
      <c r="L83" s="699"/>
      <c r="M83" s="699"/>
      <c r="N83" s="699"/>
      <c r="O83" s="699"/>
      <c r="P83" s="699"/>
      <c r="Q83" s="699"/>
      <c r="R83" s="699"/>
      <c r="S83" s="699"/>
      <c r="T83" s="703"/>
    </row>
    <row r="84" spans="4:20" x14ac:dyDescent="0.2">
      <c r="G84" s="699"/>
      <c r="H84" s="699"/>
      <c r="I84" s="699"/>
      <c r="J84" s="699"/>
      <c r="K84" s="699"/>
      <c r="L84" s="699"/>
      <c r="M84" s="699"/>
      <c r="N84" s="699"/>
      <c r="O84" s="699"/>
      <c r="P84" s="699"/>
      <c r="Q84" s="699"/>
      <c r="R84" s="699"/>
      <c r="S84" s="699"/>
      <c r="T84" s="703"/>
    </row>
    <row r="85" spans="4:20" x14ac:dyDescent="0.2">
      <c r="G85" s="699"/>
      <c r="H85" s="699"/>
      <c r="I85" s="699"/>
      <c r="J85" s="699"/>
      <c r="K85" s="699"/>
      <c r="L85" s="699"/>
      <c r="M85" s="699"/>
      <c r="N85" s="699"/>
      <c r="O85" s="699"/>
      <c r="P85" s="699"/>
      <c r="Q85" s="699"/>
      <c r="R85" s="699"/>
      <c r="S85" s="699"/>
      <c r="T85" s="703"/>
    </row>
    <row r="86" spans="4:20" x14ac:dyDescent="0.2">
      <c r="G86" s="699"/>
      <c r="H86" s="699"/>
      <c r="I86" s="699"/>
      <c r="J86" s="699"/>
      <c r="K86" s="699"/>
      <c r="L86" s="699"/>
      <c r="M86" s="699"/>
      <c r="N86" s="699"/>
      <c r="O86" s="699"/>
      <c r="P86" s="699"/>
      <c r="Q86" s="699"/>
      <c r="R86" s="699"/>
      <c r="S86" s="699"/>
      <c r="T86" s="703"/>
    </row>
    <row r="87" spans="4:20" x14ac:dyDescent="0.2">
      <c r="G87" s="699"/>
      <c r="H87" s="699"/>
      <c r="I87" s="699"/>
      <c r="J87" s="699"/>
      <c r="K87" s="699"/>
      <c r="L87" s="699"/>
      <c r="M87" s="699"/>
      <c r="N87" s="699"/>
      <c r="O87" s="699"/>
      <c r="P87" s="699"/>
      <c r="Q87" s="699"/>
      <c r="R87" s="699"/>
      <c r="S87" s="699"/>
      <c r="T87" s="703"/>
    </row>
    <row r="88" spans="4:20" x14ac:dyDescent="0.2">
      <c r="G88" s="699"/>
      <c r="H88" s="699"/>
      <c r="I88" s="699"/>
      <c r="J88" s="699"/>
      <c r="K88" s="699"/>
      <c r="L88" s="699"/>
      <c r="M88" s="699"/>
      <c r="N88" s="699"/>
      <c r="O88" s="699"/>
      <c r="P88" s="699"/>
      <c r="Q88" s="699"/>
      <c r="R88" s="699"/>
      <c r="S88" s="699"/>
      <c r="T88" s="703"/>
    </row>
    <row r="89" spans="4:20" x14ac:dyDescent="0.2">
      <c r="G89" s="699"/>
      <c r="H89" s="699"/>
      <c r="I89" s="699"/>
      <c r="J89" s="699"/>
      <c r="K89" s="699"/>
      <c r="L89" s="699"/>
      <c r="M89" s="699"/>
      <c r="N89" s="699"/>
      <c r="O89" s="699"/>
      <c r="P89" s="699"/>
      <c r="Q89" s="699"/>
      <c r="R89" s="699"/>
      <c r="S89" s="699"/>
      <c r="T89" s="703"/>
    </row>
    <row r="90" spans="4:20" x14ac:dyDescent="0.2">
      <c r="G90" s="699"/>
      <c r="H90" s="699"/>
      <c r="I90" s="699"/>
      <c r="J90" s="699"/>
      <c r="K90" s="699"/>
      <c r="L90" s="699"/>
      <c r="M90" s="699"/>
      <c r="N90" s="699"/>
      <c r="O90" s="699"/>
      <c r="P90" s="699"/>
      <c r="Q90" s="699"/>
      <c r="R90" s="699"/>
      <c r="S90" s="699"/>
      <c r="T90" s="703"/>
    </row>
    <row r="91" spans="4:20" x14ac:dyDescent="0.2">
      <c r="G91" s="699"/>
      <c r="H91" s="699"/>
      <c r="I91" s="699"/>
      <c r="J91" s="699"/>
      <c r="K91" s="699"/>
      <c r="L91" s="699"/>
      <c r="M91" s="699"/>
      <c r="N91" s="699"/>
      <c r="O91" s="699"/>
      <c r="P91" s="699"/>
      <c r="Q91" s="699"/>
      <c r="R91" s="699"/>
      <c r="S91" s="699"/>
      <c r="T91" s="703"/>
    </row>
    <row r="92" spans="4:20" x14ac:dyDescent="0.2">
      <c r="G92" s="699"/>
      <c r="H92" s="699"/>
      <c r="I92" s="699"/>
      <c r="J92" s="699"/>
      <c r="K92" s="699"/>
      <c r="L92" s="699"/>
      <c r="M92" s="699"/>
      <c r="N92" s="699"/>
      <c r="O92" s="699"/>
      <c r="P92" s="699"/>
      <c r="Q92" s="699"/>
      <c r="R92" s="699"/>
      <c r="S92" s="699"/>
    </row>
    <row r="93" spans="4:20" x14ac:dyDescent="0.2">
      <c r="G93" s="699"/>
      <c r="H93" s="699"/>
      <c r="I93" s="699"/>
      <c r="J93" s="699"/>
      <c r="K93" s="699"/>
      <c r="L93" s="699"/>
      <c r="M93" s="699"/>
      <c r="N93" s="699"/>
      <c r="O93" s="699"/>
      <c r="P93" s="699"/>
      <c r="Q93" s="699"/>
      <c r="R93" s="699"/>
      <c r="S93" s="699"/>
    </row>
    <row r="94" spans="4:20" x14ac:dyDescent="0.2">
      <c r="G94" s="699"/>
      <c r="H94" s="699"/>
      <c r="I94" s="699"/>
      <c r="J94" s="699"/>
      <c r="K94" s="699"/>
      <c r="L94" s="699"/>
      <c r="M94" s="699"/>
      <c r="N94" s="699"/>
      <c r="O94" s="699"/>
      <c r="P94" s="699"/>
      <c r="Q94" s="699"/>
      <c r="R94" s="699"/>
      <c r="S94" s="699"/>
    </row>
    <row r="95" spans="4:20" x14ac:dyDescent="0.2">
      <c r="G95" s="699"/>
      <c r="H95" s="699"/>
      <c r="I95" s="699"/>
      <c r="J95" s="699"/>
      <c r="K95" s="699"/>
      <c r="L95" s="699"/>
      <c r="M95" s="699"/>
      <c r="N95" s="699"/>
      <c r="O95" s="699"/>
      <c r="P95" s="699"/>
      <c r="Q95" s="699"/>
      <c r="R95" s="699"/>
      <c r="S95" s="699"/>
    </row>
    <row r="96" spans="4:20" x14ac:dyDescent="0.2">
      <c r="G96" s="699"/>
      <c r="H96" s="699"/>
      <c r="I96" s="699"/>
      <c r="J96" s="699"/>
      <c r="K96" s="699"/>
      <c r="L96" s="699"/>
      <c r="M96" s="699"/>
      <c r="N96" s="699"/>
      <c r="O96" s="699"/>
      <c r="P96" s="699"/>
      <c r="Q96" s="699"/>
      <c r="R96" s="699"/>
      <c r="S96" s="699"/>
    </row>
    <row r="97" spans="7:19" x14ac:dyDescent="0.2">
      <c r="G97" s="699"/>
      <c r="H97" s="699"/>
      <c r="I97" s="699"/>
      <c r="J97" s="699"/>
      <c r="K97" s="699"/>
      <c r="L97" s="699"/>
      <c r="M97" s="699"/>
      <c r="N97" s="699"/>
      <c r="O97" s="699"/>
      <c r="P97" s="699"/>
      <c r="Q97" s="699"/>
      <c r="R97" s="699"/>
      <c r="S97" s="699"/>
    </row>
    <row r="98" spans="7:19" x14ac:dyDescent="0.2">
      <c r="G98" s="699"/>
      <c r="H98" s="699"/>
      <c r="I98" s="699"/>
      <c r="J98" s="699"/>
      <c r="K98" s="699"/>
      <c r="L98" s="699"/>
      <c r="M98" s="699"/>
      <c r="N98" s="699"/>
      <c r="O98" s="699"/>
      <c r="P98" s="699"/>
      <c r="Q98" s="699"/>
      <c r="R98" s="699"/>
      <c r="S98" s="699"/>
    </row>
    <row r="99" spans="7:19" x14ac:dyDescent="0.2">
      <c r="G99" s="699"/>
      <c r="H99" s="699"/>
      <c r="I99" s="699"/>
      <c r="J99" s="699"/>
      <c r="K99" s="699"/>
      <c r="L99" s="699"/>
      <c r="M99" s="699"/>
      <c r="N99" s="699"/>
      <c r="O99" s="699"/>
      <c r="P99" s="699"/>
      <c r="Q99" s="699"/>
      <c r="R99" s="699"/>
      <c r="S99" s="699"/>
    </row>
    <row r="100" spans="7:19" x14ac:dyDescent="0.2">
      <c r="G100" s="699"/>
      <c r="H100" s="699"/>
      <c r="I100" s="699"/>
      <c r="J100" s="699"/>
      <c r="K100" s="699"/>
      <c r="L100" s="699"/>
      <c r="M100" s="699"/>
      <c r="N100" s="699"/>
      <c r="O100" s="699"/>
      <c r="P100" s="699"/>
      <c r="Q100" s="699"/>
      <c r="R100" s="699"/>
      <c r="S100" s="699"/>
    </row>
    <row r="101" spans="7:19" x14ac:dyDescent="0.2">
      <c r="G101" s="699"/>
      <c r="H101" s="699"/>
      <c r="I101" s="699"/>
      <c r="J101" s="699"/>
      <c r="K101" s="699"/>
      <c r="L101" s="699"/>
      <c r="M101" s="699"/>
      <c r="N101" s="699"/>
      <c r="O101" s="699"/>
      <c r="P101" s="699"/>
      <c r="Q101" s="699"/>
      <c r="R101" s="699"/>
      <c r="S101" s="699"/>
    </row>
    <row r="102" spans="7:19" x14ac:dyDescent="0.2">
      <c r="G102" s="699"/>
      <c r="H102" s="699"/>
      <c r="I102" s="699"/>
      <c r="J102" s="699"/>
      <c r="K102" s="699"/>
      <c r="L102" s="699"/>
      <c r="M102" s="699"/>
      <c r="N102" s="699"/>
      <c r="O102" s="699"/>
      <c r="P102" s="699"/>
      <c r="Q102" s="699"/>
      <c r="R102" s="699"/>
      <c r="S102" s="699"/>
    </row>
    <row r="103" spans="7:19" x14ac:dyDescent="0.2">
      <c r="G103" s="699"/>
      <c r="H103" s="699"/>
      <c r="I103" s="699"/>
      <c r="J103" s="699"/>
      <c r="K103" s="699"/>
      <c r="L103" s="699"/>
      <c r="M103" s="699"/>
      <c r="N103" s="699"/>
      <c r="O103" s="699"/>
      <c r="P103" s="699"/>
      <c r="Q103" s="699"/>
      <c r="R103" s="699"/>
      <c r="S103" s="699"/>
    </row>
    <row r="104" spans="7:19" x14ac:dyDescent="0.2">
      <c r="G104" s="699"/>
      <c r="H104" s="699"/>
      <c r="I104" s="699"/>
      <c r="J104" s="699"/>
      <c r="K104" s="699"/>
      <c r="L104" s="699"/>
      <c r="M104" s="699"/>
      <c r="N104" s="699"/>
      <c r="O104" s="699"/>
      <c r="P104" s="699"/>
      <c r="Q104" s="699"/>
      <c r="R104" s="699"/>
      <c r="S104" s="699"/>
    </row>
    <row r="105" spans="7:19" x14ac:dyDescent="0.2">
      <c r="G105" s="699"/>
      <c r="H105" s="699"/>
      <c r="I105" s="699"/>
      <c r="J105" s="699"/>
      <c r="K105" s="699"/>
      <c r="L105" s="699"/>
      <c r="M105" s="699"/>
      <c r="N105" s="699"/>
      <c r="O105" s="699"/>
      <c r="P105" s="699"/>
      <c r="Q105" s="699"/>
      <c r="R105" s="699"/>
      <c r="S105" s="699"/>
    </row>
    <row r="106" spans="7:19" x14ac:dyDescent="0.2">
      <c r="G106" s="699"/>
      <c r="H106" s="699"/>
      <c r="I106" s="699"/>
      <c r="J106" s="699"/>
      <c r="K106" s="699"/>
      <c r="L106" s="699"/>
      <c r="M106" s="699"/>
      <c r="N106" s="699"/>
      <c r="O106" s="699"/>
      <c r="P106" s="699"/>
      <c r="Q106" s="699"/>
      <c r="R106" s="699"/>
      <c r="S106" s="699"/>
    </row>
    <row r="107" spans="7:19" x14ac:dyDescent="0.2">
      <c r="G107" s="699"/>
      <c r="H107" s="699"/>
      <c r="I107" s="699"/>
      <c r="J107" s="699"/>
      <c r="K107" s="699"/>
      <c r="L107" s="699"/>
      <c r="M107" s="699"/>
      <c r="N107" s="699"/>
      <c r="O107" s="699"/>
      <c r="P107" s="699"/>
      <c r="Q107" s="699"/>
      <c r="R107" s="699"/>
      <c r="S107" s="699"/>
    </row>
    <row r="108" spans="7:19" x14ac:dyDescent="0.2">
      <c r="G108" s="699"/>
      <c r="H108" s="699"/>
      <c r="I108" s="699"/>
      <c r="J108" s="699"/>
      <c r="K108" s="699"/>
      <c r="L108" s="699"/>
      <c r="M108" s="699"/>
      <c r="N108" s="699"/>
      <c r="O108" s="699"/>
      <c r="P108" s="699"/>
      <c r="Q108" s="699"/>
      <c r="R108" s="699"/>
      <c r="S108" s="699"/>
    </row>
    <row r="109" spans="7:19" x14ac:dyDescent="0.2">
      <c r="G109" s="699"/>
      <c r="H109" s="699"/>
      <c r="I109" s="699"/>
      <c r="J109" s="699"/>
      <c r="K109" s="699"/>
      <c r="L109" s="699"/>
      <c r="M109" s="699"/>
      <c r="N109" s="699"/>
      <c r="O109" s="699"/>
      <c r="P109" s="699"/>
      <c r="Q109" s="699"/>
      <c r="R109" s="699"/>
      <c r="S109" s="699"/>
    </row>
    <row r="110" spans="7:19" x14ac:dyDescent="0.2">
      <c r="G110" s="699"/>
      <c r="H110" s="699"/>
      <c r="I110" s="699"/>
      <c r="J110" s="699"/>
      <c r="K110" s="699"/>
      <c r="L110" s="699"/>
      <c r="M110" s="699"/>
      <c r="N110" s="699"/>
      <c r="O110" s="699"/>
      <c r="P110" s="699"/>
      <c r="Q110" s="699"/>
      <c r="R110" s="699"/>
      <c r="S110" s="699"/>
    </row>
    <row r="111" spans="7:19" x14ac:dyDescent="0.2">
      <c r="G111" s="699"/>
      <c r="H111" s="699"/>
      <c r="I111" s="699"/>
      <c r="J111" s="699"/>
      <c r="K111" s="699"/>
      <c r="L111" s="699"/>
      <c r="M111" s="699"/>
      <c r="N111" s="699"/>
      <c r="O111" s="699"/>
      <c r="P111" s="699"/>
      <c r="Q111" s="699"/>
      <c r="R111" s="699"/>
      <c r="S111" s="699"/>
    </row>
    <row r="112" spans="7:19" x14ac:dyDescent="0.2">
      <c r="G112" s="699"/>
      <c r="H112" s="699"/>
      <c r="I112" s="699"/>
      <c r="J112" s="699"/>
      <c r="K112" s="699"/>
      <c r="L112" s="699"/>
      <c r="M112" s="699"/>
      <c r="N112" s="699"/>
      <c r="O112" s="699"/>
      <c r="P112" s="699"/>
      <c r="Q112" s="699"/>
      <c r="R112" s="699"/>
      <c r="S112" s="699"/>
    </row>
    <row r="113" spans="7:19" x14ac:dyDescent="0.2">
      <c r="G113" s="699"/>
      <c r="H113" s="699"/>
      <c r="I113" s="699"/>
      <c r="J113" s="699"/>
      <c r="K113" s="699"/>
      <c r="L113" s="699"/>
      <c r="M113" s="699"/>
      <c r="N113" s="699"/>
      <c r="O113" s="699"/>
      <c r="P113" s="699"/>
      <c r="Q113" s="699"/>
      <c r="R113" s="699"/>
      <c r="S113" s="699"/>
    </row>
    <row r="114" spans="7:19" x14ac:dyDescent="0.2">
      <c r="G114" s="699"/>
      <c r="H114" s="699"/>
      <c r="I114" s="699"/>
      <c r="J114" s="699"/>
      <c r="K114" s="699"/>
      <c r="L114" s="699"/>
      <c r="M114" s="699"/>
      <c r="N114" s="699"/>
      <c r="O114" s="699"/>
      <c r="P114" s="699"/>
      <c r="Q114" s="699"/>
      <c r="R114" s="699"/>
      <c r="S114" s="699"/>
    </row>
    <row r="115" spans="7:19" x14ac:dyDescent="0.2">
      <c r="G115" s="699"/>
      <c r="H115" s="699"/>
      <c r="I115" s="699"/>
      <c r="J115" s="699"/>
      <c r="K115" s="699"/>
      <c r="L115" s="699"/>
      <c r="M115" s="699"/>
      <c r="N115" s="699"/>
      <c r="O115" s="699"/>
      <c r="P115" s="699"/>
      <c r="Q115" s="699"/>
      <c r="R115" s="699"/>
      <c r="S115" s="699"/>
    </row>
    <row r="116" spans="7:19" x14ac:dyDescent="0.2">
      <c r="G116" s="699"/>
      <c r="H116" s="699"/>
      <c r="I116" s="699"/>
      <c r="J116" s="699"/>
      <c r="K116" s="699"/>
      <c r="L116" s="699"/>
      <c r="M116" s="699"/>
      <c r="N116" s="699"/>
      <c r="O116" s="699"/>
      <c r="P116" s="699"/>
      <c r="Q116" s="699"/>
      <c r="R116" s="699"/>
      <c r="S116" s="699"/>
    </row>
    <row r="117" spans="7:19" x14ac:dyDescent="0.2">
      <c r="G117" s="699"/>
      <c r="H117" s="699"/>
      <c r="I117" s="699"/>
      <c r="J117" s="699"/>
      <c r="K117" s="699"/>
      <c r="L117" s="699"/>
      <c r="M117" s="699"/>
      <c r="N117" s="699"/>
      <c r="O117" s="699"/>
      <c r="P117" s="699"/>
      <c r="Q117" s="699"/>
      <c r="R117" s="699"/>
      <c r="S117" s="699"/>
    </row>
    <row r="118" spans="7:19" x14ac:dyDescent="0.2">
      <c r="G118" s="699"/>
      <c r="H118" s="699"/>
      <c r="I118" s="699"/>
      <c r="J118" s="699"/>
      <c r="K118" s="699"/>
      <c r="L118" s="699"/>
      <c r="M118" s="699"/>
      <c r="N118" s="699"/>
      <c r="O118" s="699"/>
      <c r="P118" s="699"/>
      <c r="Q118" s="699"/>
      <c r="R118" s="699"/>
      <c r="S118" s="699"/>
    </row>
    <row r="119" spans="7:19" x14ac:dyDescent="0.2">
      <c r="G119" s="699"/>
      <c r="H119" s="699"/>
      <c r="I119" s="699"/>
      <c r="J119" s="699"/>
      <c r="K119" s="699"/>
      <c r="L119" s="699"/>
      <c r="M119" s="699"/>
      <c r="N119" s="699"/>
      <c r="O119" s="699"/>
      <c r="P119" s="699"/>
      <c r="Q119" s="699"/>
      <c r="R119" s="699"/>
      <c r="S119" s="699"/>
    </row>
    <row r="120" spans="7:19" x14ac:dyDescent="0.2">
      <c r="G120" s="699"/>
      <c r="H120" s="699"/>
      <c r="I120" s="699"/>
      <c r="J120" s="699"/>
      <c r="K120" s="699"/>
      <c r="L120" s="699"/>
      <c r="M120" s="699"/>
      <c r="N120" s="699"/>
      <c r="O120" s="699"/>
      <c r="P120" s="699"/>
      <c r="Q120" s="699"/>
      <c r="R120" s="699"/>
      <c r="S120" s="699"/>
    </row>
    <row r="121" spans="7:19" x14ac:dyDescent="0.2">
      <c r="G121" s="699"/>
      <c r="H121" s="699"/>
      <c r="I121" s="699"/>
      <c r="J121" s="699"/>
      <c r="K121" s="699"/>
      <c r="L121" s="699"/>
      <c r="M121" s="699"/>
      <c r="N121" s="699"/>
      <c r="O121" s="699"/>
      <c r="P121" s="699"/>
      <c r="Q121" s="699"/>
      <c r="R121" s="699"/>
      <c r="S121" s="699"/>
    </row>
    <row r="122" spans="7:19" x14ac:dyDescent="0.2">
      <c r="G122" s="699"/>
      <c r="H122" s="699"/>
      <c r="I122" s="699"/>
      <c r="J122" s="699"/>
      <c r="K122" s="699"/>
      <c r="L122" s="699"/>
      <c r="M122" s="699"/>
      <c r="N122" s="699"/>
      <c r="O122" s="699"/>
      <c r="P122" s="699"/>
      <c r="Q122" s="699"/>
      <c r="R122" s="699"/>
      <c r="S122" s="699"/>
    </row>
    <row r="123" spans="7:19" x14ac:dyDescent="0.2">
      <c r="G123" s="699"/>
      <c r="H123" s="699"/>
      <c r="I123" s="699"/>
      <c r="J123" s="699"/>
      <c r="K123" s="699"/>
      <c r="L123" s="699"/>
      <c r="M123" s="699"/>
      <c r="N123" s="699"/>
      <c r="O123" s="699"/>
      <c r="P123" s="699"/>
      <c r="Q123" s="699"/>
      <c r="R123" s="699"/>
      <c r="S123" s="699"/>
    </row>
    <row r="124" spans="7:19" x14ac:dyDescent="0.2">
      <c r="G124" s="699"/>
      <c r="H124" s="699"/>
      <c r="I124" s="699"/>
      <c r="J124" s="699"/>
      <c r="K124" s="699"/>
      <c r="L124" s="699"/>
      <c r="M124" s="699"/>
      <c r="N124" s="699"/>
      <c r="O124" s="699"/>
      <c r="P124" s="699"/>
      <c r="Q124" s="699"/>
      <c r="R124" s="699"/>
      <c r="S124" s="699"/>
    </row>
    <row r="125" spans="7:19" x14ac:dyDescent="0.2">
      <c r="G125" s="699"/>
      <c r="H125" s="699"/>
      <c r="I125" s="699"/>
      <c r="J125" s="699"/>
      <c r="K125" s="699"/>
      <c r="L125" s="699"/>
      <c r="M125" s="699"/>
      <c r="N125" s="699"/>
      <c r="O125" s="699"/>
      <c r="P125" s="699"/>
      <c r="Q125" s="699"/>
      <c r="R125" s="699"/>
      <c r="S125" s="699"/>
    </row>
    <row r="126" spans="7:19" x14ac:dyDescent="0.2">
      <c r="G126" s="699"/>
      <c r="H126" s="699"/>
      <c r="I126" s="699"/>
      <c r="J126" s="699"/>
      <c r="K126" s="699"/>
      <c r="L126" s="699"/>
      <c r="M126" s="699"/>
      <c r="N126" s="699"/>
      <c r="O126" s="699"/>
      <c r="P126" s="699"/>
      <c r="Q126" s="699"/>
      <c r="R126" s="699"/>
      <c r="S126" s="699"/>
    </row>
    <row r="127" spans="7:19" x14ac:dyDescent="0.2">
      <c r="S127" s="699"/>
    </row>
    <row r="128" spans="7:19" x14ac:dyDescent="0.2">
      <c r="S128" s="699"/>
    </row>
    <row r="129" spans="19:19" x14ac:dyDescent="0.2">
      <c r="S129" s="699"/>
    </row>
    <row r="130" spans="19:19" x14ac:dyDescent="0.2">
      <c r="S130" s="699"/>
    </row>
    <row r="131" spans="19:19" x14ac:dyDescent="0.2">
      <c r="S131" s="699"/>
    </row>
    <row r="132" spans="19:19" x14ac:dyDescent="0.2">
      <c r="S132" s="699"/>
    </row>
    <row r="133" spans="19:19" x14ac:dyDescent="0.2">
      <c r="S133" s="699"/>
    </row>
    <row r="134" spans="19:19" x14ac:dyDescent="0.2">
      <c r="S134" s="699"/>
    </row>
    <row r="135" spans="19:19" x14ac:dyDescent="0.2">
      <c r="S135" s="699"/>
    </row>
    <row r="136" spans="19:19" x14ac:dyDescent="0.2">
      <c r="S136" s="699"/>
    </row>
    <row r="137" spans="19:19" x14ac:dyDescent="0.2">
      <c r="S137" s="699"/>
    </row>
    <row r="138" spans="19:19" x14ac:dyDescent="0.2">
      <c r="S138" s="699"/>
    </row>
    <row r="139" spans="19:19" x14ac:dyDescent="0.2">
      <c r="S139" s="699"/>
    </row>
    <row r="140" spans="19:19" x14ac:dyDescent="0.2">
      <c r="S140" s="699"/>
    </row>
    <row r="141" spans="19:19" x14ac:dyDescent="0.2">
      <c r="S141" s="699"/>
    </row>
    <row r="142" spans="19:19" x14ac:dyDescent="0.2">
      <c r="S142" s="699"/>
    </row>
    <row r="143" spans="19:19" x14ac:dyDescent="0.2">
      <c r="S143" s="699"/>
    </row>
    <row r="144" spans="19:19" x14ac:dyDescent="0.2">
      <c r="S144" s="699"/>
    </row>
    <row r="145" spans="19:19" x14ac:dyDescent="0.2">
      <c r="S145" s="699"/>
    </row>
    <row r="146" spans="19:19" x14ac:dyDescent="0.2">
      <c r="S146" s="699"/>
    </row>
    <row r="147" spans="19:19" x14ac:dyDescent="0.2">
      <c r="S147" s="699"/>
    </row>
    <row r="148" spans="19:19" x14ac:dyDescent="0.2">
      <c r="S148" s="699"/>
    </row>
    <row r="149" spans="19:19" x14ac:dyDescent="0.2">
      <c r="S149" s="699"/>
    </row>
    <row r="150" spans="19:19" x14ac:dyDescent="0.2">
      <c r="S150" s="699"/>
    </row>
    <row r="151" spans="19:19" x14ac:dyDescent="0.2">
      <c r="S151" s="699"/>
    </row>
    <row r="152" spans="19:19" x14ac:dyDescent="0.2">
      <c r="S152" s="699"/>
    </row>
    <row r="153" spans="19:19" x14ac:dyDescent="0.2">
      <c r="S153" s="699"/>
    </row>
    <row r="154" spans="19:19" x14ac:dyDescent="0.2">
      <c r="S154" s="699"/>
    </row>
    <row r="155" spans="19:19" x14ac:dyDescent="0.2">
      <c r="S155" s="699"/>
    </row>
    <row r="156" spans="19:19" x14ac:dyDescent="0.2">
      <c r="S156" s="699"/>
    </row>
    <row r="157" spans="19:19" x14ac:dyDescent="0.2">
      <c r="S157" s="699"/>
    </row>
    <row r="158" spans="19:19" x14ac:dyDescent="0.2">
      <c r="S158" s="699"/>
    </row>
    <row r="159" spans="19:19" x14ac:dyDescent="0.2">
      <c r="S159" s="699"/>
    </row>
    <row r="160" spans="19:19" x14ac:dyDescent="0.2">
      <c r="S160" s="699"/>
    </row>
    <row r="161" spans="19:19" x14ac:dyDescent="0.2">
      <c r="S161" s="699"/>
    </row>
    <row r="162" spans="19:19" x14ac:dyDescent="0.2">
      <c r="S162" s="699"/>
    </row>
    <row r="163" spans="19:19" x14ac:dyDescent="0.2">
      <c r="S163" s="699"/>
    </row>
    <row r="164" spans="19:19" x14ac:dyDescent="0.2">
      <c r="S164" s="699"/>
    </row>
    <row r="165" spans="19:19" x14ac:dyDescent="0.2">
      <c r="S165" s="699"/>
    </row>
    <row r="166" spans="19:19" x14ac:dyDescent="0.2">
      <c r="S166" s="699"/>
    </row>
    <row r="167" spans="19:19" x14ac:dyDescent="0.2">
      <c r="S167" s="699"/>
    </row>
    <row r="168" spans="19:19" x14ac:dyDescent="0.2">
      <c r="S168" s="699"/>
    </row>
    <row r="169" spans="19:19" x14ac:dyDescent="0.2">
      <c r="S169" s="699"/>
    </row>
    <row r="170" spans="19:19" x14ac:dyDescent="0.2">
      <c r="S170" s="699"/>
    </row>
    <row r="171" spans="19:19" x14ac:dyDescent="0.2">
      <c r="S171" s="699"/>
    </row>
    <row r="172" spans="19:19" x14ac:dyDescent="0.2">
      <c r="S172" s="699"/>
    </row>
    <row r="173" spans="19:19" x14ac:dyDescent="0.2">
      <c r="S173" s="699"/>
    </row>
    <row r="174" spans="19:19" x14ac:dyDescent="0.2">
      <c r="S174" s="699"/>
    </row>
    <row r="175" spans="19:19" x14ac:dyDescent="0.2">
      <c r="S175" s="699"/>
    </row>
    <row r="176" spans="19:19" x14ac:dyDescent="0.2">
      <c r="S176" s="699"/>
    </row>
    <row r="177" spans="19:19" x14ac:dyDescent="0.2">
      <c r="S177" s="699"/>
    </row>
    <row r="178" spans="19:19" x14ac:dyDescent="0.2">
      <c r="S178" s="699"/>
    </row>
    <row r="179" spans="19:19" x14ac:dyDescent="0.2">
      <c r="S179" s="699"/>
    </row>
    <row r="180" spans="19:19" x14ac:dyDescent="0.2">
      <c r="S180" s="699"/>
    </row>
    <row r="181" spans="19:19" x14ac:dyDescent="0.2">
      <c r="S181" s="699"/>
    </row>
    <row r="182" spans="19:19" x14ac:dyDescent="0.2">
      <c r="S182" s="699"/>
    </row>
    <row r="183" spans="19:19" x14ac:dyDescent="0.2">
      <c r="S183" s="699"/>
    </row>
    <row r="184" spans="19:19" x14ac:dyDescent="0.2">
      <c r="S184" s="699"/>
    </row>
    <row r="185" spans="19:19" x14ac:dyDescent="0.2">
      <c r="S185" s="699"/>
    </row>
    <row r="186" spans="19:19" x14ac:dyDescent="0.2">
      <c r="S186" s="699"/>
    </row>
    <row r="187" spans="19:19" x14ac:dyDescent="0.2">
      <c r="S187" s="699"/>
    </row>
    <row r="188" spans="19:19" x14ac:dyDescent="0.2">
      <c r="S188" s="699"/>
    </row>
    <row r="189" spans="19:19" x14ac:dyDescent="0.2">
      <c r="S189" s="699"/>
    </row>
    <row r="190" spans="19:19" x14ac:dyDescent="0.2">
      <c r="S190" s="699"/>
    </row>
    <row r="191" spans="19:19" x14ac:dyDescent="0.2">
      <c r="S191" s="699"/>
    </row>
    <row r="192" spans="19:19" x14ac:dyDescent="0.2">
      <c r="S192" s="699"/>
    </row>
    <row r="193" spans="19:19" x14ac:dyDescent="0.2">
      <c r="S193" s="699"/>
    </row>
    <row r="194" spans="19:19" x14ac:dyDescent="0.2">
      <c r="S194" s="699"/>
    </row>
    <row r="195" spans="19:19" x14ac:dyDescent="0.2">
      <c r="S195" s="699"/>
    </row>
    <row r="196" spans="19:19" x14ac:dyDescent="0.2">
      <c r="S196" s="699"/>
    </row>
    <row r="197" spans="19:19" x14ac:dyDescent="0.2">
      <c r="S197" s="699"/>
    </row>
    <row r="198" spans="19:19" x14ac:dyDescent="0.2">
      <c r="S198" s="699"/>
    </row>
    <row r="199" spans="19:19" x14ac:dyDescent="0.2">
      <c r="S199" s="699"/>
    </row>
    <row r="200" spans="19:19" x14ac:dyDescent="0.2">
      <c r="S200" s="699"/>
    </row>
    <row r="201" spans="19:19" x14ac:dyDescent="0.2">
      <c r="S201" s="699"/>
    </row>
    <row r="202" spans="19:19" x14ac:dyDescent="0.2">
      <c r="S202" s="699"/>
    </row>
    <row r="203" spans="19:19" x14ac:dyDescent="0.2">
      <c r="S203" s="699"/>
    </row>
  </sheetData>
  <mergeCells count="2">
    <mergeCell ref="F2:S2"/>
    <mergeCell ref="T2:AG2"/>
  </mergeCells>
  <pageMargins left="0.70866141732283472" right="0.70866141732283472" top="0.74803149606299213" bottom="0.74803149606299213" header="0.31496062992125984" footer="0.31496062992125984"/>
  <pageSetup paperSize="9" scale="94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C913AE-CF58-47BD-B0A4-22BE285F8E10}">
  <dimension ref="A1:BR549"/>
  <sheetViews>
    <sheetView view="pageBreakPreview" topLeftCell="A65" zoomScale="112" zoomScaleNormal="110" zoomScaleSheetLayoutView="112" workbookViewId="0">
      <selection activeCell="D33" sqref="D33"/>
    </sheetView>
  </sheetViews>
  <sheetFormatPr defaultColWidth="9.140625" defaultRowHeight="12.75" x14ac:dyDescent="0.2"/>
  <cols>
    <col min="1" max="4" width="0.85546875" style="1" customWidth="1"/>
    <col min="5" max="5" width="50.7109375" style="1" customWidth="1"/>
    <col min="6" max="6" width="3.42578125" style="1" customWidth="1"/>
    <col min="7" max="7" width="3.5703125" style="1" customWidth="1"/>
    <col min="8" max="8" width="12.42578125" style="1" customWidth="1"/>
    <col min="9" max="9" width="11.85546875" style="1" hidden="1" customWidth="1"/>
    <col min="10" max="10" width="11.7109375" style="1" customWidth="1"/>
    <col min="11" max="11" width="11" style="1" hidden="1" customWidth="1"/>
    <col min="12" max="12" width="10.7109375" style="1" hidden="1" customWidth="1"/>
    <col min="13" max="17" width="11" style="1" hidden="1" customWidth="1"/>
    <col min="18" max="18" width="11.28515625" style="1" hidden="1" customWidth="1"/>
    <col min="19" max="19" width="11.7109375" style="1" hidden="1" customWidth="1"/>
    <col min="20" max="20" width="9.28515625" style="1" hidden="1" customWidth="1"/>
    <col min="21" max="21" width="11.42578125" style="1" customWidth="1"/>
    <col min="22" max="22" width="12.42578125" style="8" customWidth="1"/>
    <col min="23" max="23" width="11.140625" style="1" hidden="1" customWidth="1"/>
    <col min="24" max="24" width="11.42578125" style="1" customWidth="1"/>
    <col min="25" max="25" width="10.7109375" style="1" hidden="1" customWidth="1"/>
    <col min="26" max="26" width="10.42578125" style="1" hidden="1" customWidth="1"/>
    <col min="27" max="27" width="10.7109375" style="1" hidden="1" customWidth="1"/>
    <col min="28" max="29" width="13.7109375" style="1" hidden="1" customWidth="1"/>
    <col min="30" max="30" width="12.28515625" style="1" hidden="1" customWidth="1"/>
    <col min="31" max="31" width="15.140625" style="1" hidden="1" customWidth="1"/>
    <col min="32" max="32" width="10.7109375" style="1" hidden="1" customWidth="1"/>
    <col min="33" max="33" width="13.140625" style="1" hidden="1" customWidth="1"/>
    <col min="34" max="34" width="13.85546875" style="1" hidden="1" customWidth="1"/>
    <col min="35" max="35" width="11.85546875" style="1" customWidth="1"/>
    <col min="36" max="36" width="13.85546875" style="1" customWidth="1"/>
    <col min="37" max="37" width="13.85546875" style="1" hidden="1" customWidth="1"/>
    <col min="38" max="44" width="13.85546875" style="1" customWidth="1"/>
    <col min="45" max="45" width="9.5703125" style="1" customWidth="1"/>
    <col min="46" max="46" width="12.5703125" style="1" bestFit="1" customWidth="1"/>
    <col min="47" max="16384" width="9.140625" style="1"/>
  </cols>
  <sheetData>
    <row r="1" spans="1:40" ht="12.75" customHeight="1" x14ac:dyDescent="0.2">
      <c r="U1" s="2"/>
      <c r="V1" s="2"/>
    </row>
    <row r="2" spans="1:40" ht="12.75" customHeight="1" x14ac:dyDescent="0.2">
      <c r="A2" s="3" t="s">
        <v>0</v>
      </c>
      <c r="B2" s="3"/>
      <c r="C2" s="3"/>
      <c r="D2" s="4"/>
      <c r="F2" s="3"/>
      <c r="G2" s="4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4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K2" s="2"/>
    </row>
    <row r="3" spans="1:40" ht="12.75" customHeight="1" x14ac:dyDescent="0.2">
      <c r="A3" s="5"/>
      <c r="B3" s="6"/>
      <c r="C3" s="6"/>
      <c r="D3" s="6"/>
      <c r="E3" s="6"/>
      <c r="F3" s="6"/>
      <c r="G3" s="7"/>
      <c r="H3" s="833" t="s">
        <v>1</v>
      </c>
      <c r="I3" s="834"/>
      <c r="J3" s="834"/>
      <c r="K3" s="834"/>
      <c r="L3" s="834"/>
      <c r="M3" s="834"/>
      <c r="N3" s="834"/>
      <c r="O3" s="834"/>
      <c r="P3" s="834"/>
      <c r="Q3" s="834"/>
      <c r="R3" s="834"/>
      <c r="S3" s="834"/>
      <c r="T3" s="834"/>
      <c r="U3" s="835"/>
      <c r="V3" s="833" t="s">
        <v>2</v>
      </c>
      <c r="W3" s="834"/>
      <c r="X3" s="834"/>
      <c r="Y3" s="834"/>
      <c r="Z3" s="834"/>
      <c r="AA3" s="834"/>
      <c r="AB3" s="834"/>
      <c r="AC3" s="834"/>
      <c r="AD3" s="834"/>
      <c r="AE3" s="834"/>
      <c r="AF3" s="834"/>
      <c r="AG3" s="834"/>
      <c r="AH3" s="834"/>
      <c r="AI3" s="836"/>
      <c r="AJ3" s="8"/>
      <c r="AK3" s="2"/>
      <c r="AN3" s="2"/>
    </row>
    <row r="4" spans="1:40" ht="12.75" customHeight="1" x14ac:dyDescent="0.2">
      <c r="A4" s="8"/>
      <c r="B4" s="2"/>
      <c r="C4" s="9"/>
      <c r="D4" s="2"/>
      <c r="E4" s="9"/>
      <c r="F4" s="9"/>
      <c r="G4" s="10"/>
      <c r="H4" s="11" t="s">
        <v>3</v>
      </c>
      <c r="I4" s="12" t="s">
        <v>4</v>
      </c>
      <c r="J4" s="12" t="s">
        <v>5</v>
      </c>
      <c r="K4" s="12" t="s">
        <v>6</v>
      </c>
      <c r="L4" s="12" t="s">
        <v>7</v>
      </c>
      <c r="M4" s="12" t="s">
        <v>8</v>
      </c>
      <c r="N4" s="12" t="s">
        <v>9</v>
      </c>
      <c r="O4" s="12" t="s">
        <v>10</v>
      </c>
      <c r="P4" s="12" t="s">
        <v>11</v>
      </c>
      <c r="Q4" s="12" t="s">
        <v>12</v>
      </c>
      <c r="R4" s="12" t="s">
        <v>13</v>
      </c>
      <c r="S4" s="12" t="s">
        <v>14</v>
      </c>
      <c r="T4" s="12" t="s">
        <v>15</v>
      </c>
      <c r="U4" s="13" t="s">
        <v>16</v>
      </c>
      <c r="V4" s="14" t="s">
        <v>17</v>
      </c>
      <c r="W4" s="12" t="s">
        <v>4</v>
      </c>
      <c r="X4" s="12" t="s">
        <v>5</v>
      </c>
      <c r="Y4" s="12" t="s">
        <v>6</v>
      </c>
      <c r="Z4" s="12" t="s">
        <v>7</v>
      </c>
      <c r="AA4" s="12" t="s">
        <v>8</v>
      </c>
      <c r="AB4" s="12" t="s">
        <v>9</v>
      </c>
      <c r="AC4" s="12" t="s">
        <v>10</v>
      </c>
      <c r="AD4" s="12" t="s">
        <v>11</v>
      </c>
      <c r="AE4" s="12" t="s">
        <v>12</v>
      </c>
      <c r="AF4" s="12" t="s">
        <v>13</v>
      </c>
      <c r="AG4" s="12" t="s">
        <v>14</v>
      </c>
      <c r="AH4" s="12" t="s">
        <v>15</v>
      </c>
      <c r="AI4" s="13" t="s">
        <v>16</v>
      </c>
      <c r="AJ4" s="8"/>
      <c r="AK4" s="2"/>
    </row>
    <row r="5" spans="1:40" ht="12.75" customHeight="1" x14ac:dyDescent="0.2">
      <c r="A5" s="15" t="s">
        <v>18</v>
      </c>
      <c r="B5" s="16"/>
      <c r="C5" s="16"/>
      <c r="D5" s="16"/>
      <c r="E5" s="16"/>
      <c r="F5" s="16"/>
      <c r="G5" s="17"/>
      <c r="H5" s="18" t="s">
        <v>19</v>
      </c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20"/>
      <c r="V5" s="21" t="s">
        <v>20</v>
      </c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20"/>
      <c r="AJ5" s="8"/>
      <c r="AK5" s="2"/>
    </row>
    <row r="6" spans="1:40" s="30" customFormat="1" ht="12.75" customHeight="1" x14ac:dyDescent="0.2">
      <c r="A6" s="22"/>
      <c r="B6" s="9" t="s">
        <v>21</v>
      </c>
      <c r="C6" s="23"/>
      <c r="D6" s="24"/>
      <c r="E6" s="23"/>
      <c r="F6" s="25"/>
      <c r="G6" s="26"/>
      <c r="H6" s="27">
        <v>894299556.8859998</v>
      </c>
      <c r="I6" s="27">
        <v>56487756.352540001</v>
      </c>
      <c r="J6" s="27">
        <v>53444582.78012</v>
      </c>
      <c r="K6" s="27">
        <v>0</v>
      </c>
      <c r="L6" s="27">
        <v>0</v>
      </c>
      <c r="M6" s="27">
        <v>0</v>
      </c>
      <c r="N6" s="27">
        <v>0</v>
      </c>
      <c r="O6" s="27">
        <v>0</v>
      </c>
      <c r="P6" s="27">
        <v>0</v>
      </c>
      <c r="Q6" s="27">
        <v>0</v>
      </c>
      <c r="R6" s="27">
        <v>0</v>
      </c>
      <c r="S6" s="27">
        <v>0</v>
      </c>
      <c r="T6" s="27">
        <v>0</v>
      </c>
      <c r="U6" s="13">
        <v>109932339.13265999</v>
      </c>
      <c r="V6" s="28">
        <v>912870032.1300801</v>
      </c>
      <c r="W6" s="27">
        <v>50217090.634829998</v>
      </c>
      <c r="X6" s="27">
        <v>45605323.451879993</v>
      </c>
      <c r="Y6" s="27">
        <v>139818581.66467997</v>
      </c>
      <c r="Z6" s="27">
        <v>40650706.005350001</v>
      </c>
      <c r="AA6" s="27">
        <v>75426495.879580006</v>
      </c>
      <c r="AB6" s="27">
        <v>76117880.327350006</v>
      </c>
      <c r="AC6" s="27">
        <v>53274355.78413</v>
      </c>
      <c r="AD6" s="27">
        <v>47405947.734550022</v>
      </c>
      <c r="AE6" s="27">
        <v>143728052.55599001</v>
      </c>
      <c r="AF6" s="27">
        <v>53195400.491199978</v>
      </c>
      <c r="AG6" s="27">
        <v>102853769.16248998</v>
      </c>
      <c r="AH6" s="27">
        <v>84576427.438050032</v>
      </c>
      <c r="AI6" s="27">
        <v>95822414.086709991</v>
      </c>
      <c r="AJ6" s="29"/>
      <c r="AK6" s="24">
        <v>817047618.04337013</v>
      </c>
    </row>
    <row r="7" spans="1:40" ht="12.75" customHeight="1" x14ac:dyDescent="0.2">
      <c r="A7" s="8"/>
      <c r="B7" s="2"/>
      <c r="C7" s="1" t="s">
        <v>22</v>
      </c>
      <c r="D7" s="2"/>
      <c r="E7" s="2"/>
      <c r="F7" s="9"/>
      <c r="G7" s="10"/>
      <c r="H7" s="31">
        <v>587907299.22599983</v>
      </c>
      <c r="I7" s="31">
        <v>50614584.828339994</v>
      </c>
      <c r="J7" s="31">
        <v>46430286.613189995</v>
      </c>
      <c r="K7" s="31">
        <v>0</v>
      </c>
      <c r="L7" s="31">
        <v>0</v>
      </c>
      <c r="M7" s="31">
        <v>0</v>
      </c>
      <c r="N7" s="31">
        <v>0</v>
      </c>
      <c r="O7" s="31">
        <v>0</v>
      </c>
      <c r="P7" s="31">
        <v>0</v>
      </c>
      <c r="Q7" s="31">
        <v>0</v>
      </c>
      <c r="R7" s="31">
        <v>0</v>
      </c>
      <c r="S7" s="31">
        <v>0</v>
      </c>
      <c r="T7" s="31">
        <v>0</v>
      </c>
      <c r="U7" s="32">
        <v>97044871.441529974</v>
      </c>
      <c r="V7" s="33">
        <v>553951487.89576006</v>
      </c>
      <c r="W7" s="31">
        <v>44724379.019879997</v>
      </c>
      <c r="X7" s="31">
        <v>41449183.379599996</v>
      </c>
      <c r="Y7" s="31">
        <v>41843727.02826</v>
      </c>
      <c r="Z7" s="31">
        <v>37022952.227739997</v>
      </c>
      <c r="AA7" s="31">
        <v>47624478.327700004</v>
      </c>
      <c r="AB7" s="31">
        <v>45639505.13852001</v>
      </c>
      <c r="AC7" s="31">
        <v>43356081.18376001</v>
      </c>
      <c r="AD7" s="31">
        <v>41753897.008390009</v>
      </c>
      <c r="AE7" s="31">
        <v>47752445.990640014</v>
      </c>
      <c r="AF7" s="31">
        <v>49865878.249529988</v>
      </c>
      <c r="AG7" s="31">
        <v>61138709.65859998</v>
      </c>
      <c r="AH7" s="31">
        <v>51780249.683140039</v>
      </c>
      <c r="AI7" s="31">
        <v>86173562.399479985</v>
      </c>
      <c r="AJ7" s="8"/>
      <c r="AK7" s="2">
        <v>467777925.49628007</v>
      </c>
    </row>
    <row r="8" spans="1:40" ht="12.75" customHeight="1" x14ac:dyDescent="0.2">
      <c r="A8" s="8"/>
      <c r="B8" s="9"/>
      <c r="C8" s="2"/>
      <c r="D8" s="2"/>
      <c r="E8" s="819" t="s">
        <v>23</v>
      </c>
      <c r="F8" s="819"/>
      <c r="G8" s="820"/>
      <c r="H8" s="34">
        <v>52056008.906999998</v>
      </c>
      <c r="I8" s="34">
        <v>879018.17065999995</v>
      </c>
      <c r="J8" s="34">
        <v>1058308.44909</v>
      </c>
      <c r="K8" s="34">
        <v>0</v>
      </c>
      <c r="L8" s="34">
        <v>0</v>
      </c>
      <c r="M8" s="34">
        <v>0</v>
      </c>
      <c r="N8" s="34">
        <v>0</v>
      </c>
      <c r="O8" s="34">
        <v>0</v>
      </c>
      <c r="P8" s="34">
        <v>0</v>
      </c>
      <c r="Q8" s="34">
        <v>0</v>
      </c>
      <c r="R8" s="34">
        <v>0</v>
      </c>
      <c r="S8" s="34">
        <v>0</v>
      </c>
      <c r="T8" s="34">
        <v>0</v>
      </c>
      <c r="U8" s="32">
        <v>1937326.6197500001</v>
      </c>
      <c r="V8" s="33">
        <v>44854970.110840008</v>
      </c>
      <c r="W8" s="35">
        <v>894068.71707000013</v>
      </c>
      <c r="X8" s="31">
        <v>937568.87612999999</v>
      </c>
      <c r="Y8" s="31">
        <v>990680.53714999999</v>
      </c>
      <c r="Z8" s="31">
        <v>1129680.9439000001</v>
      </c>
      <c r="AA8" s="31">
        <v>10558962.95865</v>
      </c>
      <c r="AB8" s="31">
        <v>2409419.9955899995</v>
      </c>
      <c r="AC8" s="31">
        <v>1305859.2953999992</v>
      </c>
      <c r="AD8" s="31">
        <v>1515490.3873900007</v>
      </c>
      <c r="AE8" s="31">
        <v>1601405.9519699998</v>
      </c>
      <c r="AF8" s="31">
        <v>1630440.967530001</v>
      </c>
      <c r="AG8" s="31">
        <v>19900255.805100001</v>
      </c>
      <c r="AH8" s="31">
        <v>1981135.6749600023</v>
      </c>
      <c r="AI8" s="32">
        <v>1831637.5932</v>
      </c>
      <c r="AJ8" s="8"/>
      <c r="AK8" s="2">
        <v>43023332.51764001</v>
      </c>
    </row>
    <row r="9" spans="1:40" ht="12.75" customHeight="1" x14ac:dyDescent="0.2">
      <c r="A9" s="8"/>
      <c r="B9" s="9"/>
      <c r="C9" s="2"/>
      <c r="D9" s="2"/>
      <c r="E9" s="2" t="s">
        <v>24</v>
      </c>
      <c r="F9" s="9"/>
      <c r="G9" s="31"/>
      <c r="H9" s="34">
        <v>578654545.75899994</v>
      </c>
      <c r="I9" s="34">
        <v>51441296.588519998</v>
      </c>
      <c r="J9" s="34">
        <v>46664290.332269996</v>
      </c>
      <c r="K9" s="34">
        <v>0</v>
      </c>
      <c r="L9" s="34">
        <v>0</v>
      </c>
      <c r="M9" s="34">
        <v>0</v>
      </c>
      <c r="N9" s="34">
        <v>0</v>
      </c>
      <c r="O9" s="34">
        <v>0</v>
      </c>
      <c r="P9" s="34">
        <v>0</v>
      </c>
      <c r="Q9" s="34">
        <v>0</v>
      </c>
      <c r="R9" s="34">
        <v>0</v>
      </c>
      <c r="S9" s="34">
        <v>0</v>
      </c>
      <c r="T9" s="34">
        <v>0</v>
      </c>
      <c r="U9" s="32">
        <v>98105586.920789987</v>
      </c>
      <c r="V9" s="33">
        <v>549434191.79354012</v>
      </c>
      <c r="W9" s="31">
        <v>45019192.163120002</v>
      </c>
      <c r="X9" s="31">
        <v>41542477.86654</v>
      </c>
      <c r="Y9" s="31">
        <v>42000206.931829996</v>
      </c>
      <c r="Z9" s="31">
        <v>45001647.170190006</v>
      </c>
      <c r="AA9" s="31">
        <v>41716960.859360009</v>
      </c>
      <c r="AB9" s="31">
        <v>47314094.452650011</v>
      </c>
      <c r="AC9" s="31">
        <v>46332655.070050001</v>
      </c>
      <c r="AD9" s="31">
        <v>44977282.109840006</v>
      </c>
      <c r="AE9" s="31">
        <v>50149587.396040022</v>
      </c>
      <c r="AF9" s="31">
        <v>50365989.871569991</v>
      </c>
      <c r="AG9" s="31">
        <v>43418800.840439975</v>
      </c>
      <c r="AH9" s="31">
        <v>51595297.061910033</v>
      </c>
      <c r="AI9" s="32">
        <v>86561670.029660001</v>
      </c>
      <c r="AJ9" s="8"/>
      <c r="AK9" s="2">
        <v>462872521.76388013</v>
      </c>
    </row>
    <row r="10" spans="1:40" ht="12.75" customHeight="1" x14ac:dyDescent="0.25">
      <c r="A10" s="8"/>
      <c r="B10" s="9"/>
      <c r="C10" s="2"/>
      <c r="D10" s="2"/>
      <c r="E10" s="837" t="s">
        <v>25</v>
      </c>
      <c r="F10" s="838"/>
      <c r="G10" s="839"/>
      <c r="H10" s="34">
        <v>-5436689.3119999999</v>
      </c>
      <c r="I10" s="34">
        <v>-411481.32438999997</v>
      </c>
      <c r="J10" s="34">
        <v>-350948.40191999997</v>
      </c>
      <c r="K10" s="34">
        <v>0</v>
      </c>
      <c r="L10" s="34">
        <v>0</v>
      </c>
      <c r="M10" s="34">
        <v>0</v>
      </c>
      <c r="N10" s="34">
        <v>0</v>
      </c>
      <c r="O10" s="34">
        <v>0</v>
      </c>
      <c r="P10" s="34">
        <v>0</v>
      </c>
      <c r="Q10" s="34">
        <v>0</v>
      </c>
      <c r="R10" s="34">
        <v>0</v>
      </c>
      <c r="S10" s="34">
        <v>0</v>
      </c>
      <c r="T10" s="34">
        <v>0</v>
      </c>
      <c r="U10" s="32">
        <v>-762429.72630999994</v>
      </c>
      <c r="V10" s="33">
        <v>-4949298.4547199998</v>
      </c>
      <c r="W10" s="31">
        <v>-265443.29178000003</v>
      </c>
      <c r="X10" s="31">
        <v>-260352.89185000001</v>
      </c>
      <c r="Y10" s="31">
        <v>-285284.18307000003</v>
      </c>
      <c r="Z10" s="31">
        <v>-273929.13893000002</v>
      </c>
      <c r="AA10" s="31">
        <v>-332320.57206999999</v>
      </c>
      <c r="AB10" s="31">
        <v>-621147.93998999998</v>
      </c>
      <c r="AC10" s="31">
        <v>-667937.84293000004</v>
      </c>
      <c r="AD10" s="31">
        <v>-671129.49340000004</v>
      </c>
      <c r="AE10" s="31">
        <v>-613742.01115000015</v>
      </c>
      <c r="AF10" s="31">
        <v>-379757.43312999979</v>
      </c>
      <c r="AG10" s="31">
        <v>-311715.35864999983</v>
      </c>
      <c r="AH10" s="31">
        <v>-266538.29777000006</v>
      </c>
      <c r="AI10" s="32">
        <v>-525796.1836300001</v>
      </c>
      <c r="AJ10" s="8"/>
      <c r="AK10" s="2">
        <v>-4423502.2710899999</v>
      </c>
    </row>
    <row r="11" spans="1:40" ht="12.75" customHeight="1" x14ac:dyDescent="0.2">
      <c r="A11" s="8"/>
      <c r="B11" s="9"/>
      <c r="C11" s="2"/>
      <c r="D11" s="2"/>
      <c r="E11" s="2" t="s">
        <v>26</v>
      </c>
      <c r="F11" s="9"/>
      <c r="G11" s="31"/>
      <c r="H11" s="34">
        <v>-1674813.0870000001</v>
      </c>
      <c r="I11" s="34">
        <v>-36246.527409999995</v>
      </c>
      <c r="J11" s="34">
        <v>-29180.639759999998</v>
      </c>
      <c r="K11" s="34">
        <v>0</v>
      </c>
      <c r="L11" s="34">
        <v>0</v>
      </c>
      <c r="M11" s="34">
        <v>0</v>
      </c>
      <c r="N11" s="34">
        <v>0</v>
      </c>
      <c r="O11" s="34">
        <v>0</v>
      </c>
      <c r="P11" s="34">
        <v>0</v>
      </c>
      <c r="Q11" s="34">
        <v>0</v>
      </c>
      <c r="R11" s="34">
        <v>0</v>
      </c>
      <c r="S11" s="34">
        <v>0</v>
      </c>
      <c r="T11" s="34">
        <v>0</v>
      </c>
      <c r="U11" s="32">
        <v>-65427.167169999993</v>
      </c>
      <c r="V11" s="33">
        <v>-1667567.4344000001</v>
      </c>
      <c r="W11" s="31">
        <v>-23920.50461</v>
      </c>
      <c r="X11" s="31">
        <v>-65446.079619999997</v>
      </c>
      <c r="Y11" s="31">
        <v>-32588.16403</v>
      </c>
      <c r="Z11" s="31">
        <v>-101367.74247</v>
      </c>
      <c r="AA11" s="31">
        <v>-71052.932459999982</v>
      </c>
      <c r="AB11" s="31">
        <v>-410580.31011999998</v>
      </c>
      <c r="AC11" s="31">
        <v>-308709.08649999998</v>
      </c>
      <c r="AD11" s="31">
        <v>-279322.56936000008</v>
      </c>
      <c r="AE11" s="31">
        <v>-223174.41159999999</v>
      </c>
      <c r="AF11" s="31">
        <v>-44249.75410000002</v>
      </c>
      <c r="AG11" s="31">
        <v>-68250.400630000047</v>
      </c>
      <c r="AH11" s="31">
        <v>-38905.478899999987</v>
      </c>
      <c r="AI11" s="32">
        <v>-89366.584229999993</v>
      </c>
      <c r="AJ11" s="8"/>
      <c r="AK11" s="2">
        <v>-1578200.8501700002</v>
      </c>
    </row>
    <row r="12" spans="1:40" ht="12.75" customHeight="1" x14ac:dyDescent="0.2">
      <c r="A12" s="8"/>
      <c r="B12" s="9"/>
      <c r="C12" s="2"/>
      <c r="D12" s="2"/>
      <c r="E12" s="2" t="s">
        <v>27</v>
      </c>
      <c r="F12" s="9"/>
      <c r="G12" s="31"/>
      <c r="H12" s="34">
        <v>-35691753.041000001</v>
      </c>
      <c r="I12" s="34">
        <v>-1258002.07904</v>
      </c>
      <c r="J12" s="34">
        <v>-912183.12649000017</v>
      </c>
      <c r="K12" s="34">
        <v>0</v>
      </c>
      <c r="L12" s="34">
        <v>0</v>
      </c>
      <c r="M12" s="34">
        <v>0</v>
      </c>
      <c r="N12" s="34">
        <v>0</v>
      </c>
      <c r="O12" s="34">
        <v>0</v>
      </c>
      <c r="P12" s="34">
        <v>0</v>
      </c>
      <c r="Q12" s="34">
        <v>0</v>
      </c>
      <c r="R12" s="34">
        <v>0</v>
      </c>
      <c r="S12" s="34">
        <v>0</v>
      </c>
      <c r="T12" s="34">
        <v>0</v>
      </c>
      <c r="U12" s="32">
        <v>-2170185.2055299999</v>
      </c>
      <c r="V12" s="33">
        <v>-33720808.119499996</v>
      </c>
      <c r="W12" s="31">
        <v>-899518.06391999999</v>
      </c>
      <c r="X12" s="31">
        <v>-705064.39159999997</v>
      </c>
      <c r="Y12" s="31">
        <v>-829287.09362000006</v>
      </c>
      <c r="Z12" s="31">
        <v>-8733079.00495</v>
      </c>
      <c r="AA12" s="31">
        <v>-4248071.9857799998</v>
      </c>
      <c r="AB12" s="31">
        <v>-3052281.0596099999</v>
      </c>
      <c r="AC12" s="31">
        <v>-3305786.2522599995</v>
      </c>
      <c r="AD12" s="31">
        <v>-3788423.4260799997</v>
      </c>
      <c r="AE12" s="31">
        <v>-3161630.9346200004</v>
      </c>
      <c r="AF12" s="31">
        <v>-1706545.4023399986</v>
      </c>
      <c r="AG12" s="31">
        <v>-1800381.2276600003</v>
      </c>
      <c r="AH12" s="31">
        <v>-1490739.2770599984</v>
      </c>
      <c r="AI12" s="32">
        <v>-1604582.4555199998</v>
      </c>
      <c r="AJ12" s="8"/>
      <c r="AK12" s="2">
        <v>-32116225.663979996</v>
      </c>
    </row>
    <row r="13" spans="1:40" ht="12.75" customHeight="1" x14ac:dyDescent="0.2">
      <c r="A13" s="8"/>
      <c r="B13" s="2"/>
      <c r="C13" s="819" t="s">
        <v>28</v>
      </c>
      <c r="D13" s="819"/>
      <c r="E13" s="819"/>
      <c r="F13" s="819"/>
      <c r="G13" s="820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2"/>
      <c r="V13" s="33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2"/>
      <c r="AJ13" s="8"/>
      <c r="AK13" s="2"/>
    </row>
    <row r="14" spans="1:40" ht="12.75" customHeight="1" x14ac:dyDescent="0.2">
      <c r="A14" s="8"/>
      <c r="B14" s="2"/>
      <c r="C14" s="2"/>
      <c r="D14" s="2"/>
      <c r="E14" s="2" t="s">
        <v>29</v>
      </c>
      <c r="F14" s="2"/>
      <c r="G14" s="31"/>
      <c r="H14" s="34">
        <v>269931285.08300006</v>
      </c>
      <c r="I14" s="34">
        <v>1445213.9371999998</v>
      </c>
      <c r="J14" s="34">
        <v>2231462.21435</v>
      </c>
      <c r="K14" s="34">
        <v>0</v>
      </c>
      <c r="L14" s="34">
        <v>0</v>
      </c>
      <c r="M14" s="34">
        <v>0</v>
      </c>
      <c r="N14" s="34">
        <v>0</v>
      </c>
      <c r="O14" s="34">
        <v>0</v>
      </c>
      <c r="P14" s="34">
        <v>0</v>
      </c>
      <c r="Q14" s="34">
        <v>0</v>
      </c>
      <c r="R14" s="34">
        <v>0</v>
      </c>
      <c r="S14" s="34">
        <v>0</v>
      </c>
      <c r="T14" s="34">
        <v>0</v>
      </c>
      <c r="U14" s="32">
        <v>3676676.1515499996</v>
      </c>
      <c r="V14" s="33">
        <v>320446871.33756995</v>
      </c>
      <c r="W14" s="34">
        <v>1294045.3031299999</v>
      </c>
      <c r="X14" s="34">
        <v>1358733.5058200001</v>
      </c>
      <c r="Y14" s="34">
        <v>95194157.175119996</v>
      </c>
      <c r="Z14" s="34">
        <v>1006205.0186100006</v>
      </c>
      <c r="AA14" s="34">
        <v>25729802.203099996</v>
      </c>
      <c r="AB14" s="34">
        <v>27665301.874349996</v>
      </c>
      <c r="AC14" s="34">
        <v>3935243.6440399885</v>
      </c>
      <c r="AD14" s="34">
        <v>1903690.6049500108</v>
      </c>
      <c r="AE14" s="34">
        <v>93712998.087599993</v>
      </c>
      <c r="AF14" s="34">
        <v>872215.11702999473</v>
      </c>
      <c r="AG14" s="34">
        <v>38788985.748089999</v>
      </c>
      <c r="AH14" s="34">
        <v>28985493.055729985</v>
      </c>
      <c r="AI14" s="32">
        <v>2652778.80895</v>
      </c>
      <c r="AJ14" s="8"/>
      <c r="AK14" s="2">
        <v>317794092.52861995</v>
      </c>
    </row>
    <row r="15" spans="1:40" ht="12.75" customHeight="1" x14ac:dyDescent="0.2">
      <c r="A15" s="8"/>
      <c r="B15" s="2"/>
      <c r="C15" s="2"/>
      <c r="D15" s="2"/>
      <c r="E15" s="828" t="s">
        <v>30</v>
      </c>
      <c r="F15" s="828"/>
      <c r="G15" s="830"/>
      <c r="H15" s="34">
        <v>124982.393</v>
      </c>
      <c r="I15" s="34">
        <v>16663.091400000001</v>
      </c>
      <c r="J15" s="34">
        <v>387.51416999999998</v>
      </c>
      <c r="K15" s="34">
        <v>0</v>
      </c>
      <c r="L15" s="34">
        <v>0</v>
      </c>
      <c r="M15" s="34">
        <v>0</v>
      </c>
      <c r="N15" s="34">
        <v>0</v>
      </c>
      <c r="O15" s="34">
        <v>0</v>
      </c>
      <c r="P15" s="34">
        <v>0</v>
      </c>
      <c r="Q15" s="34">
        <v>0</v>
      </c>
      <c r="R15" s="34">
        <v>0</v>
      </c>
      <c r="S15" s="34">
        <v>0</v>
      </c>
      <c r="T15" s="34">
        <v>0</v>
      </c>
      <c r="U15" s="32">
        <v>17050.60557</v>
      </c>
      <c r="V15" s="33">
        <v>121292.87706</v>
      </c>
      <c r="W15" s="34">
        <v>10406.92433</v>
      </c>
      <c r="X15" s="34">
        <v>323.42077</v>
      </c>
      <c r="Y15" s="34">
        <v>20701.86721</v>
      </c>
      <c r="Z15" s="34">
        <v>11836.93377</v>
      </c>
      <c r="AA15" s="34">
        <v>23840.409059999998</v>
      </c>
      <c r="AB15" s="34">
        <v>419.55905000000001</v>
      </c>
      <c r="AC15" s="34">
        <v>571.04835000000003</v>
      </c>
      <c r="AD15" s="34">
        <v>30305.258969999999</v>
      </c>
      <c r="AE15" s="34">
        <v>618.55156000000011</v>
      </c>
      <c r="AF15" s="34">
        <v>22407.294620000001</v>
      </c>
      <c r="AG15" s="34">
        <v>-781.99215000000004</v>
      </c>
      <c r="AH15" s="34">
        <v>643.60152000000005</v>
      </c>
      <c r="AI15" s="32">
        <v>10730.3451</v>
      </c>
      <c r="AJ15" s="8"/>
      <c r="AK15" s="2">
        <v>110562.53195999999</v>
      </c>
    </row>
    <row r="16" spans="1:40" ht="12.75" customHeight="1" x14ac:dyDescent="0.2">
      <c r="A16" s="8"/>
      <c r="B16" s="2"/>
      <c r="C16" s="2"/>
      <c r="D16" s="2"/>
      <c r="E16" s="828" t="s">
        <v>31</v>
      </c>
      <c r="F16" s="828"/>
      <c r="G16" s="830"/>
      <c r="H16" s="34">
        <v>30324795.359000001</v>
      </c>
      <c r="I16" s="34">
        <v>4089919.6072199997</v>
      </c>
      <c r="J16" s="34">
        <v>4426783.3002500003</v>
      </c>
      <c r="K16" s="34">
        <v>0</v>
      </c>
      <c r="L16" s="34">
        <v>0</v>
      </c>
      <c r="M16" s="34">
        <v>0</v>
      </c>
      <c r="N16" s="34">
        <v>0</v>
      </c>
      <c r="O16" s="34">
        <v>0</v>
      </c>
      <c r="P16" s="34">
        <v>0</v>
      </c>
      <c r="Q16" s="34">
        <v>0</v>
      </c>
      <c r="R16" s="34">
        <v>0</v>
      </c>
      <c r="S16" s="34">
        <v>0</v>
      </c>
      <c r="T16" s="34">
        <v>0</v>
      </c>
      <c r="U16" s="32">
        <v>8516702.907469999</v>
      </c>
      <c r="V16" s="33">
        <v>33308179.005089995</v>
      </c>
      <c r="W16" s="34">
        <v>3847924.76089</v>
      </c>
      <c r="X16" s="34">
        <v>2554458.5228499998</v>
      </c>
      <c r="Y16" s="34">
        <v>1986004.97954</v>
      </c>
      <c r="Z16" s="34">
        <v>2300764.3137699999</v>
      </c>
      <c r="AA16" s="34">
        <v>1794105.5152499999</v>
      </c>
      <c r="AB16" s="34">
        <v>2502269.35684</v>
      </c>
      <c r="AC16" s="34">
        <v>5359946.2902899999</v>
      </c>
      <c r="AD16" s="34">
        <v>3400069.1713700001</v>
      </c>
      <c r="AE16" s="34">
        <v>1624277.34974</v>
      </c>
      <c r="AF16" s="34">
        <v>2190337.5179499998</v>
      </c>
      <c r="AG16" s="34">
        <v>2545516.57932</v>
      </c>
      <c r="AH16" s="34">
        <v>3202504.6472800002</v>
      </c>
      <c r="AI16" s="32">
        <v>6402383.2837399999</v>
      </c>
      <c r="AJ16" s="8"/>
      <c r="AK16" s="2">
        <v>26905795.721349996</v>
      </c>
    </row>
    <row r="17" spans="1:37" ht="12.75" customHeight="1" x14ac:dyDescent="0.2">
      <c r="A17" s="8"/>
      <c r="B17" s="2"/>
      <c r="C17" s="2"/>
      <c r="D17" s="2"/>
      <c r="E17" s="36" t="s">
        <v>32</v>
      </c>
      <c r="F17" s="36"/>
      <c r="G17" s="36"/>
      <c r="H17" s="34">
        <v>454025.99900000001</v>
      </c>
      <c r="I17" s="34">
        <v>76887.930030000003</v>
      </c>
      <c r="J17" s="34">
        <v>57951.848130000006</v>
      </c>
      <c r="K17" s="34">
        <v>0</v>
      </c>
      <c r="L17" s="34">
        <v>0</v>
      </c>
      <c r="M17" s="34">
        <v>0</v>
      </c>
      <c r="N17" s="34">
        <v>0</v>
      </c>
      <c r="O17" s="34">
        <v>0</v>
      </c>
      <c r="P17" s="34">
        <v>0</v>
      </c>
      <c r="Q17" s="34">
        <v>0</v>
      </c>
      <c r="R17" s="34">
        <v>0</v>
      </c>
      <c r="S17" s="34">
        <v>0</v>
      </c>
      <c r="T17" s="34">
        <v>0</v>
      </c>
      <c r="U17" s="32">
        <v>134839.77816000002</v>
      </c>
      <c r="V17" s="33">
        <v>468751.85374999995</v>
      </c>
      <c r="W17" s="34">
        <v>53780.328820000002</v>
      </c>
      <c r="X17" s="34">
        <v>32641.936040000001</v>
      </c>
      <c r="Y17" s="34">
        <v>45672.809420000005</v>
      </c>
      <c r="Z17" s="34">
        <v>35564.451399999998</v>
      </c>
      <c r="AA17" s="34">
        <v>164.68577999999999</v>
      </c>
      <c r="AB17" s="34">
        <v>26952.727289999999</v>
      </c>
      <c r="AC17" s="34">
        <v>78404.499479999999</v>
      </c>
      <c r="AD17" s="34">
        <v>46330.70736</v>
      </c>
      <c r="AE17" s="34">
        <v>18776.655409999999</v>
      </c>
      <c r="AF17" s="34">
        <v>44973.264109999996</v>
      </c>
      <c r="AG17" s="34">
        <v>44620.799049999994</v>
      </c>
      <c r="AH17" s="34">
        <v>40868.989590000005</v>
      </c>
      <c r="AI17" s="32">
        <v>86422.264859999996</v>
      </c>
      <c r="AJ17" s="8"/>
      <c r="AK17" s="2">
        <v>382329.58888999996</v>
      </c>
    </row>
    <row r="18" spans="1:37" ht="12.75" customHeight="1" x14ac:dyDescent="0.2">
      <c r="A18" s="8"/>
      <c r="B18" s="2"/>
      <c r="C18" s="2"/>
      <c r="D18" s="2"/>
      <c r="E18" s="37" t="s">
        <v>33</v>
      </c>
      <c r="F18" s="37"/>
      <c r="G18" s="38"/>
      <c r="H18" s="34">
        <v>0</v>
      </c>
      <c r="I18" s="34">
        <v>0</v>
      </c>
      <c r="J18" s="34">
        <v>0</v>
      </c>
      <c r="K18" s="34">
        <v>0</v>
      </c>
      <c r="L18" s="34">
        <v>0</v>
      </c>
      <c r="M18" s="34">
        <v>0</v>
      </c>
      <c r="N18" s="34">
        <v>0</v>
      </c>
      <c r="O18" s="34">
        <v>0</v>
      </c>
      <c r="P18" s="34">
        <v>0</v>
      </c>
      <c r="Q18" s="34">
        <v>0</v>
      </c>
      <c r="R18" s="34">
        <v>0</v>
      </c>
      <c r="S18" s="34">
        <v>0</v>
      </c>
      <c r="T18" s="34">
        <v>0</v>
      </c>
      <c r="U18" s="32">
        <v>0</v>
      </c>
      <c r="V18" s="33">
        <v>-213.26518999999999</v>
      </c>
      <c r="W18" s="31">
        <v>0</v>
      </c>
      <c r="X18" s="31">
        <v>0</v>
      </c>
      <c r="Y18" s="31"/>
      <c r="Z18" s="31"/>
      <c r="AA18" s="31"/>
      <c r="AB18" s="31">
        <v>-213.26518999999999</v>
      </c>
      <c r="AC18" s="31">
        <v>0</v>
      </c>
      <c r="AD18" s="31">
        <v>0</v>
      </c>
      <c r="AE18" s="31">
        <v>0</v>
      </c>
      <c r="AF18" s="31">
        <v>0</v>
      </c>
      <c r="AG18" s="31">
        <v>0</v>
      </c>
      <c r="AH18" s="31">
        <v>0</v>
      </c>
      <c r="AI18" s="32">
        <v>0</v>
      </c>
      <c r="AJ18" s="8"/>
      <c r="AK18" s="2">
        <v>-213.26518999999999</v>
      </c>
    </row>
    <row r="19" spans="1:37" x14ac:dyDescent="0.2">
      <c r="A19" s="8"/>
      <c r="B19" s="2"/>
      <c r="C19" s="2" t="s">
        <v>34</v>
      </c>
      <c r="D19" s="2"/>
      <c r="E19" s="2"/>
      <c r="F19" s="2"/>
      <c r="G19" s="31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2"/>
      <c r="V19" s="33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2"/>
      <c r="AJ19" s="8"/>
      <c r="AK19" s="2"/>
    </row>
    <row r="20" spans="1:37" ht="12.75" customHeight="1" x14ac:dyDescent="0.2">
      <c r="A20" s="8"/>
      <c r="B20" s="2"/>
      <c r="C20" s="2"/>
      <c r="D20" s="2"/>
      <c r="E20" s="819" t="s">
        <v>35</v>
      </c>
      <c r="F20" s="819"/>
      <c r="G20" s="820"/>
      <c r="H20" s="34">
        <v>5557168.8259999994</v>
      </c>
      <c r="I20" s="34">
        <v>244486.95835000003</v>
      </c>
      <c r="J20" s="34">
        <v>297719.31938</v>
      </c>
      <c r="K20" s="34">
        <v>0</v>
      </c>
      <c r="L20" s="34">
        <v>0</v>
      </c>
      <c r="M20" s="34">
        <v>0</v>
      </c>
      <c r="N20" s="34">
        <v>0</v>
      </c>
      <c r="O20" s="34">
        <v>0</v>
      </c>
      <c r="P20" s="34">
        <v>0</v>
      </c>
      <c r="Q20" s="34">
        <v>0</v>
      </c>
      <c r="R20" s="34">
        <v>0</v>
      </c>
      <c r="S20" s="34">
        <v>0</v>
      </c>
      <c r="T20" s="34">
        <v>0</v>
      </c>
      <c r="U20" s="32">
        <v>542206.27772999997</v>
      </c>
      <c r="V20" s="33">
        <v>4573663.4260400012</v>
      </c>
      <c r="W20" s="34">
        <v>286554.29778000002</v>
      </c>
      <c r="X20" s="34">
        <v>209982.6868</v>
      </c>
      <c r="Y20" s="34">
        <v>728317.80512999999</v>
      </c>
      <c r="Z20" s="34">
        <v>273383.06006000005</v>
      </c>
      <c r="AA20" s="34">
        <v>254104.73869000003</v>
      </c>
      <c r="AB20" s="34">
        <v>283644.93648999999</v>
      </c>
      <c r="AC20" s="34">
        <v>544109.11820999999</v>
      </c>
      <c r="AD20" s="34">
        <v>271654.98351000017</v>
      </c>
      <c r="AE20" s="34">
        <v>618935.92103999993</v>
      </c>
      <c r="AF20" s="34">
        <v>199589.04796000011</v>
      </c>
      <c r="AG20" s="34">
        <v>336718.36958000017</v>
      </c>
      <c r="AH20" s="34">
        <v>566668.46078999992</v>
      </c>
      <c r="AI20" s="32">
        <v>496536.98458000005</v>
      </c>
      <c r="AJ20" s="8"/>
      <c r="AK20" s="2">
        <v>4077126.4414600013</v>
      </c>
    </row>
    <row r="21" spans="1:37" ht="12.75" customHeight="1" x14ac:dyDescent="0.2">
      <c r="A21" s="8"/>
      <c r="B21" s="2"/>
      <c r="C21" s="2"/>
      <c r="D21" s="2"/>
      <c r="E21" s="828" t="s">
        <v>36</v>
      </c>
      <c r="F21" s="828"/>
      <c r="G21" s="830"/>
      <c r="H21" s="34">
        <v>0</v>
      </c>
      <c r="I21" s="34">
        <v>0</v>
      </c>
      <c r="J21" s="34">
        <v>-8.0293500000000009</v>
      </c>
      <c r="K21" s="34">
        <v>0</v>
      </c>
      <c r="L21" s="34">
        <v>0</v>
      </c>
      <c r="M21" s="34">
        <v>0</v>
      </c>
      <c r="N21" s="34">
        <v>0</v>
      </c>
      <c r="O21" s="34">
        <v>0</v>
      </c>
      <c r="P21" s="34">
        <v>0</v>
      </c>
      <c r="Q21" s="34">
        <v>0</v>
      </c>
      <c r="R21" s="34">
        <v>0</v>
      </c>
      <c r="S21" s="34">
        <v>0</v>
      </c>
      <c r="T21" s="34">
        <v>0</v>
      </c>
      <c r="U21" s="32">
        <v>-8.0293500000000009</v>
      </c>
      <c r="V21" s="33">
        <v>0</v>
      </c>
      <c r="W21" s="34">
        <v>0</v>
      </c>
      <c r="X21" s="34">
        <v>0</v>
      </c>
      <c r="Y21" s="34">
        <v>0</v>
      </c>
      <c r="Z21" s="34">
        <v>0</v>
      </c>
      <c r="AA21" s="34">
        <v>0</v>
      </c>
      <c r="AB21" s="34">
        <v>0</v>
      </c>
      <c r="AC21" s="34">
        <v>0</v>
      </c>
      <c r="AD21" s="34">
        <v>0</v>
      </c>
      <c r="AE21" s="34">
        <v>0</v>
      </c>
      <c r="AF21" s="34">
        <v>0</v>
      </c>
      <c r="AG21" s="34">
        <v>0</v>
      </c>
      <c r="AH21" s="34">
        <v>0</v>
      </c>
      <c r="AI21" s="32">
        <v>0</v>
      </c>
      <c r="AJ21" s="8"/>
      <c r="AK21" s="2">
        <v>0</v>
      </c>
    </row>
    <row r="22" spans="1:37" s="30" customFormat="1" ht="12.75" customHeight="1" x14ac:dyDescent="0.2">
      <c r="A22" s="29"/>
      <c r="B22" s="9" t="s">
        <v>37</v>
      </c>
      <c r="C22" s="23"/>
      <c r="D22" s="24"/>
      <c r="E22" s="39"/>
      <c r="F22" s="39"/>
      <c r="G22" s="40"/>
      <c r="H22" s="41">
        <v>20619314.666000001</v>
      </c>
      <c r="I22" s="41">
        <v>1660101.22755</v>
      </c>
      <c r="J22" s="41">
        <v>1616941.40891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41">
        <v>0</v>
      </c>
      <c r="Q22" s="41">
        <v>0</v>
      </c>
      <c r="R22" s="41">
        <v>0</v>
      </c>
      <c r="S22" s="41">
        <v>0</v>
      </c>
      <c r="T22" s="41">
        <v>0</v>
      </c>
      <c r="U22" s="42">
        <v>3277042.6364599997</v>
      </c>
      <c r="V22" s="43">
        <v>19335916.693800002</v>
      </c>
      <c r="W22" s="41">
        <v>1480688.5667900001</v>
      </c>
      <c r="X22" s="41">
        <v>1400397.10561</v>
      </c>
      <c r="Y22" s="41">
        <v>1585597.9567499999</v>
      </c>
      <c r="Z22" s="41">
        <v>1641002.49927</v>
      </c>
      <c r="AA22" s="41">
        <v>1525817.7841500002</v>
      </c>
      <c r="AB22" s="41">
        <v>1569624.24917</v>
      </c>
      <c r="AC22" s="41">
        <v>1560205.48367</v>
      </c>
      <c r="AD22" s="41">
        <v>1573798.8357500001</v>
      </c>
      <c r="AE22" s="41">
        <v>1784332.0246600001</v>
      </c>
      <c r="AF22" s="41">
        <v>1757223.2304200002</v>
      </c>
      <c r="AG22" s="41">
        <v>1557918.5514</v>
      </c>
      <c r="AH22" s="41">
        <v>1899310.40616</v>
      </c>
      <c r="AI22" s="41">
        <v>2881085.6724</v>
      </c>
      <c r="AJ22" s="29"/>
      <c r="AK22" s="24">
        <v>16454831.021400003</v>
      </c>
    </row>
    <row r="23" spans="1:37" ht="12.75" customHeight="1" x14ac:dyDescent="0.2">
      <c r="A23" s="8"/>
      <c r="B23" s="2"/>
      <c r="C23" s="36" t="s">
        <v>38</v>
      </c>
      <c r="D23" s="2"/>
      <c r="E23" s="2"/>
      <c r="F23" s="44"/>
      <c r="G23" s="40"/>
      <c r="H23" s="34">
        <v>20619314.666000001</v>
      </c>
      <c r="I23" s="34">
        <v>1660101.22755</v>
      </c>
      <c r="J23" s="34">
        <v>1616941.40891</v>
      </c>
      <c r="K23" s="34">
        <v>0</v>
      </c>
      <c r="L23" s="34">
        <v>0</v>
      </c>
      <c r="M23" s="34">
        <v>0</v>
      </c>
      <c r="N23" s="34">
        <v>0</v>
      </c>
      <c r="O23" s="34">
        <v>0</v>
      </c>
      <c r="P23" s="34">
        <v>0</v>
      </c>
      <c r="Q23" s="34">
        <v>0</v>
      </c>
      <c r="R23" s="34">
        <v>0</v>
      </c>
      <c r="S23" s="34">
        <v>0</v>
      </c>
      <c r="T23" s="34">
        <v>0</v>
      </c>
      <c r="U23" s="45">
        <v>3277042.6364599997</v>
      </c>
      <c r="V23" s="33">
        <v>19335916.693800002</v>
      </c>
      <c r="W23" s="31">
        <v>1480688.5667900001</v>
      </c>
      <c r="X23" s="31">
        <v>1400397.10561</v>
      </c>
      <c r="Y23" s="31">
        <v>1585597.9567499999</v>
      </c>
      <c r="Z23" s="31">
        <v>1641002.49927</v>
      </c>
      <c r="AA23" s="31">
        <v>1525817.7841500002</v>
      </c>
      <c r="AB23" s="31">
        <v>1569624.24917</v>
      </c>
      <c r="AC23" s="31">
        <v>1560205.48367</v>
      </c>
      <c r="AD23" s="31">
        <v>1573798.8357500001</v>
      </c>
      <c r="AE23" s="31">
        <v>1784332.0246600001</v>
      </c>
      <c r="AF23" s="31">
        <v>1757223.2304200002</v>
      </c>
      <c r="AG23" s="31">
        <v>1557918.5514</v>
      </c>
      <c r="AH23" s="31">
        <v>1899310.40616</v>
      </c>
      <c r="AI23" s="32">
        <v>2881085.6724</v>
      </c>
      <c r="AJ23" s="8"/>
      <c r="AK23" s="2">
        <v>16454831.021400003</v>
      </c>
    </row>
    <row r="24" spans="1:37" s="30" customFormat="1" ht="12.75" customHeight="1" x14ac:dyDescent="0.2">
      <c r="A24" s="29"/>
      <c r="B24" s="9" t="s">
        <v>39</v>
      </c>
      <c r="C24" s="23"/>
      <c r="D24" s="24"/>
      <c r="E24" s="39"/>
      <c r="F24" s="39"/>
      <c r="G24" s="40"/>
      <c r="H24" s="41">
        <v>20291185.965000004</v>
      </c>
      <c r="I24" s="41">
        <v>1951297.0983799999</v>
      </c>
      <c r="J24" s="41">
        <v>1913878.4097</v>
      </c>
      <c r="K24" s="41">
        <v>0</v>
      </c>
      <c r="L24" s="41">
        <v>0</v>
      </c>
      <c r="M24" s="41">
        <v>0</v>
      </c>
      <c r="N24" s="41">
        <v>0</v>
      </c>
      <c r="O24" s="41">
        <v>0</v>
      </c>
      <c r="P24" s="41">
        <v>0</v>
      </c>
      <c r="Q24" s="41">
        <v>0</v>
      </c>
      <c r="R24" s="41">
        <v>0</v>
      </c>
      <c r="S24" s="41">
        <v>0</v>
      </c>
      <c r="T24" s="41">
        <v>0</v>
      </c>
      <c r="U24" s="42">
        <v>3865175.5080799996</v>
      </c>
      <c r="V24" s="43">
        <v>22032794.586159997</v>
      </c>
      <c r="W24" s="41">
        <v>1550996.7067299997</v>
      </c>
      <c r="X24" s="41">
        <v>1729141.79587</v>
      </c>
      <c r="Y24" s="41">
        <v>1636144.3846800001</v>
      </c>
      <c r="Z24" s="41">
        <v>1523096.4728999999</v>
      </c>
      <c r="AA24" s="41">
        <v>1591124.45985</v>
      </c>
      <c r="AB24" s="41">
        <v>3299671.0199699998</v>
      </c>
      <c r="AC24" s="41">
        <v>1913215.63845</v>
      </c>
      <c r="AD24" s="41">
        <v>1807668.4501599998</v>
      </c>
      <c r="AE24" s="41">
        <v>1409103.03207</v>
      </c>
      <c r="AF24" s="41">
        <v>1551647.92851</v>
      </c>
      <c r="AG24" s="41">
        <v>1622751.6283800001</v>
      </c>
      <c r="AH24" s="41">
        <v>2398233.0685900003</v>
      </c>
      <c r="AI24" s="41">
        <v>3280138.5025999998</v>
      </c>
      <c r="AJ24" s="29"/>
      <c r="AK24" s="24">
        <v>18752656.083559997</v>
      </c>
    </row>
    <row r="25" spans="1:37" s="30" customFormat="1" ht="12.75" customHeight="1" x14ac:dyDescent="0.2">
      <c r="A25" s="29"/>
      <c r="B25" s="9"/>
      <c r="C25" s="819" t="s">
        <v>40</v>
      </c>
      <c r="D25" s="819"/>
      <c r="E25" s="819"/>
      <c r="F25" s="819"/>
      <c r="G25" s="820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2"/>
      <c r="V25" s="33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2"/>
      <c r="AJ25" s="29"/>
      <c r="AK25" s="24"/>
    </row>
    <row r="26" spans="1:37" ht="12.75" customHeight="1" x14ac:dyDescent="0.2">
      <c r="A26" s="8"/>
      <c r="B26" s="2"/>
      <c r="C26" s="2"/>
      <c r="D26" s="2"/>
      <c r="E26" s="36" t="s">
        <v>41</v>
      </c>
      <c r="F26" s="36"/>
      <c r="G26" s="40"/>
      <c r="H26" s="34">
        <v>645290.47499999998</v>
      </c>
      <c r="I26" s="34">
        <v>25600.022149999997</v>
      </c>
      <c r="J26" s="34">
        <v>74037.122370000012</v>
      </c>
      <c r="K26" s="34">
        <v>0</v>
      </c>
      <c r="L26" s="34">
        <v>0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34">
        <v>0</v>
      </c>
      <c r="S26" s="34">
        <v>0</v>
      </c>
      <c r="T26" s="34">
        <v>0</v>
      </c>
      <c r="U26" s="32">
        <v>99637.144520000002</v>
      </c>
      <c r="V26" s="33">
        <v>635422.77465999988</v>
      </c>
      <c r="W26" s="34">
        <v>42752.488509999996</v>
      </c>
      <c r="X26" s="34">
        <v>44119.625899999999</v>
      </c>
      <c r="Y26" s="34">
        <v>22872.643780000002</v>
      </c>
      <c r="Z26" s="34">
        <v>33376.066070000001</v>
      </c>
      <c r="AA26" s="34">
        <v>24744.884180000001</v>
      </c>
      <c r="AB26" s="34">
        <v>23746.871350000001</v>
      </c>
      <c r="AC26" s="34">
        <v>80865.421629999997</v>
      </c>
      <c r="AD26" s="34">
        <v>40770.322289999996</v>
      </c>
      <c r="AE26" s="34">
        <v>50317.261989999999</v>
      </c>
      <c r="AF26" s="34">
        <v>49664.470549999998</v>
      </c>
      <c r="AG26" s="34">
        <v>48137.900500000003</v>
      </c>
      <c r="AH26" s="34">
        <v>174054.81790999998</v>
      </c>
      <c r="AI26" s="32">
        <v>86872.114409999995</v>
      </c>
      <c r="AJ26" s="8"/>
      <c r="AK26" s="2">
        <v>548550.66024999984</v>
      </c>
    </row>
    <row r="27" spans="1:37" ht="12.75" customHeight="1" x14ac:dyDescent="0.2">
      <c r="A27" s="8"/>
      <c r="B27" s="2"/>
      <c r="C27" s="2"/>
      <c r="D27" s="2"/>
      <c r="E27" s="36" t="s">
        <v>42</v>
      </c>
      <c r="F27" s="36"/>
      <c r="G27" s="40"/>
      <c r="H27" s="34">
        <v>3018363.3259999999</v>
      </c>
      <c r="I27" s="34">
        <v>272558.40057</v>
      </c>
      <c r="J27" s="34">
        <v>309852.30497000006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  <c r="S27" s="34">
        <v>0</v>
      </c>
      <c r="T27" s="34">
        <v>0</v>
      </c>
      <c r="U27" s="32">
        <v>582410.70554</v>
      </c>
      <c r="V27" s="33">
        <v>3140787.4596900004</v>
      </c>
      <c r="W27" s="34">
        <v>186537.98591999998</v>
      </c>
      <c r="X27" s="34">
        <v>361618.08223</v>
      </c>
      <c r="Y27" s="34">
        <v>194067.57434999998</v>
      </c>
      <c r="Z27" s="34">
        <v>187402.21021000002</v>
      </c>
      <c r="AA27" s="34">
        <v>218869.85594000001</v>
      </c>
      <c r="AB27" s="34">
        <v>345417.72963999998</v>
      </c>
      <c r="AC27" s="34">
        <v>254152.41623</v>
      </c>
      <c r="AD27" s="34">
        <v>240907.85641000001</v>
      </c>
      <c r="AE27" s="34">
        <v>420920.76889000001</v>
      </c>
      <c r="AF27" s="34">
        <v>205457.76580000002</v>
      </c>
      <c r="AG27" s="34">
        <v>269940.66115</v>
      </c>
      <c r="AH27" s="34">
        <v>255494.55291999999</v>
      </c>
      <c r="AI27" s="32">
        <v>548156.06814999995</v>
      </c>
      <c r="AJ27" s="8"/>
      <c r="AK27" s="2">
        <v>2592631.3915400002</v>
      </c>
    </row>
    <row r="28" spans="1:37" x14ac:dyDescent="0.2">
      <c r="A28" s="8"/>
      <c r="B28" s="2"/>
      <c r="C28" s="819" t="s">
        <v>43</v>
      </c>
      <c r="D28" s="819"/>
      <c r="E28" s="819"/>
      <c r="F28" s="819"/>
      <c r="G28" s="820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2"/>
      <c r="V28" s="33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2"/>
      <c r="AJ28" s="8"/>
      <c r="AK28" s="2"/>
    </row>
    <row r="29" spans="1:37" ht="12.75" customHeight="1" x14ac:dyDescent="0.2">
      <c r="A29" s="8"/>
      <c r="B29" s="2"/>
      <c r="C29" s="2"/>
      <c r="D29" s="2"/>
      <c r="E29" s="36" t="s">
        <v>44</v>
      </c>
      <c r="F29" s="36"/>
      <c r="G29" s="40" t="s">
        <v>45</v>
      </c>
      <c r="H29" s="34">
        <v>6830491.6040000003</v>
      </c>
      <c r="I29" s="34">
        <v>765315.02598000003</v>
      </c>
      <c r="J29" s="34">
        <v>455601.96260999999</v>
      </c>
      <c r="K29" s="34">
        <v>0</v>
      </c>
      <c r="L29" s="34">
        <v>0</v>
      </c>
      <c r="M29" s="34">
        <v>0</v>
      </c>
      <c r="N29" s="34">
        <v>0</v>
      </c>
      <c r="O29" s="34">
        <v>0</v>
      </c>
      <c r="P29" s="34">
        <v>0</v>
      </c>
      <c r="Q29" s="34">
        <v>0</v>
      </c>
      <c r="R29" s="34">
        <v>0</v>
      </c>
      <c r="S29" s="34">
        <v>0</v>
      </c>
      <c r="T29" s="34">
        <v>0</v>
      </c>
      <c r="U29" s="32">
        <v>1220916.98859</v>
      </c>
      <c r="V29" s="33">
        <v>7680453.4656499997</v>
      </c>
      <c r="W29" s="34">
        <v>532295.57363</v>
      </c>
      <c r="X29" s="34">
        <v>406420.15308999998</v>
      </c>
      <c r="Y29" s="34">
        <v>474975.76981000003</v>
      </c>
      <c r="Z29" s="34">
        <v>397718.09085000004</v>
      </c>
      <c r="AA29" s="34">
        <v>493761.89728999999</v>
      </c>
      <c r="AB29" s="34">
        <v>2110120.0587599999</v>
      </c>
      <c r="AC29" s="34">
        <v>640619.06917999999</v>
      </c>
      <c r="AD29" s="34">
        <v>449436.51335000002</v>
      </c>
      <c r="AE29" s="34">
        <v>455337.81135999999</v>
      </c>
      <c r="AF29" s="34">
        <v>439373.54200000002</v>
      </c>
      <c r="AG29" s="34">
        <v>365440.37007</v>
      </c>
      <c r="AH29" s="34">
        <v>914954.61626000004</v>
      </c>
      <c r="AI29" s="32">
        <v>938715.72671999992</v>
      </c>
      <c r="AJ29" s="8"/>
      <c r="AK29" s="2">
        <v>6741737.73893</v>
      </c>
    </row>
    <row r="30" spans="1:37" ht="12.75" customHeight="1" x14ac:dyDescent="0.2">
      <c r="A30" s="8"/>
      <c r="B30" s="2"/>
      <c r="C30" s="2"/>
      <c r="D30" s="2"/>
      <c r="E30" s="36" t="s">
        <v>46</v>
      </c>
      <c r="F30" s="36"/>
      <c r="G30" s="40"/>
      <c r="H30" s="34">
        <v>9797040.5600000005</v>
      </c>
      <c r="I30" s="34">
        <v>887823.64967999991</v>
      </c>
      <c r="J30" s="34">
        <v>1074387.01975</v>
      </c>
      <c r="K30" s="34">
        <v>0</v>
      </c>
      <c r="L30" s="34">
        <v>0</v>
      </c>
      <c r="M30" s="34">
        <v>0</v>
      </c>
      <c r="N30" s="34">
        <v>0</v>
      </c>
      <c r="O30" s="34">
        <v>0</v>
      </c>
      <c r="P30" s="34">
        <v>0</v>
      </c>
      <c r="Q30" s="34">
        <v>0</v>
      </c>
      <c r="R30" s="34">
        <v>0</v>
      </c>
      <c r="S30" s="34">
        <v>0</v>
      </c>
      <c r="T30" s="34">
        <v>0</v>
      </c>
      <c r="U30" s="32">
        <v>1962210.6694299998</v>
      </c>
      <c r="V30" s="33">
        <v>10576130.886159999</v>
      </c>
      <c r="W30" s="34">
        <v>789410.65866999992</v>
      </c>
      <c r="X30" s="34">
        <v>916983.93464999995</v>
      </c>
      <c r="Y30" s="34">
        <v>944228.39674</v>
      </c>
      <c r="Z30" s="34">
        <v>904600.10577000002</v>
      </c>
      <c r="AA30" s="34">
        <v>853747.82244000002</v>
      </c>
      <c r="AB30" s="34">
        <v>820386.36022000003</v>
      </c>
      <c r="AC30" s="34">
        <v>937578.73141000001</v>
      </c>
      <c r="AD30" s="34">
        <v>1076553.7581099998</v>
      </c>
      <c r="AE30" s="34">
        <v>482527.18982999999</v>
      </c>
      <c r="AF30" s="34">
        <v>857152.15015999996</v>
      </c>
      <c r="AG30" s="34">
        <v>939232.69666000002</v>
      </c>
      <c r="AH30" s="34">
        <v>1053729.0815000001</v>
      </c>
      <c r="AI30" s="32">
        <v>1706394.59332</v>
      </c>
      <c r="AJ30" s="8"/>
      <c r="AK30" s="2">
        <v>8869736.2928400002</v>
      </c>
    </row>
    <row r="31" spans="1:37" ht="12.75" customHeight="1" x14ac:dyDescent="0.2">
      <c r="A31" s="8"/>
      <c r="B31" s="9" t="s">
        <v>47</v>
      </c>
      <c r="C31" s="23"/>
      <c r="D31" s="2"/>
      <c r="E31" s="36"/>
      <c r="F31" s="36"/>
      <c r="G31" s="40"/>
      <c r="H31" s="41">
        <v>600732266.44499981</v>
      </c>
      <c r="I31" s="41">
        <v>40643406.289640002</v>
      </c>
      <c r="J31" s="41">
        <v>43436047.551559985</v>
      </c>
      <c r="K31" s="41">
        <v>0</v>
      </c>
      <c r="L31" s="41">
        <v>0</v>
      </c>
      <c r="M31" s="41">
        <v>0</v>
      </c>
      <c r="N31" s="41">
        <v>0</v>
      </c>
      <c r="O31" s="41">
        <v>0</v>
      </c>
      <c r="P31" s="41">
        <v>0</v>
      </c>
      <c r="Q31" s="41">
        <v>0</v>
      </c>
      <c r="R31" s="41">
        <v>0</v>
      </c>
      <c r="S31" s="41">
        <v>0</v>
      </c>
      <c r="T31" s="41">
        <v>0</v>
      </c>
      <c r="U31" s="42">
        <v>84079453.841200009</v>
      </c>
      <c r="V31" s="43">
        <v>549615894.30005002</v>
      </c>
      <c r="W31" s="41">
        <v>40074540.208149999</v>
      </c>
      <c r="X31" s="41">
        <v>42227205.404369995</v>
      </c>
      <c r="Y31" s="41">
        <v>41216335.074339993</v>
      </c>
      <c r="Z31" s="41">
        <v>41829725.350900002</v>
      </c>
      <c r="AA31" s="41">
        <v>38313479.023320004</v>
      </c>
      <c r="AB31" s="41">
        <v>44680353.095910005</v>
      </c>
      <c r="AC31" s="41">
        <v>47264641.258890003</v>
      </c>
      <c r="AD31" s="41">
        <v>49790227.223240033</v>
      </c>
      <c r="AE31" s="41">
        <v>46771822.75238999</v>
      </c>
      <c r="AF31" s="41">
        <v>55366917.61646001</v>
      </c>
      <c r="AG31" s="41">
        <v>40375431.102229998</v>
      </c>
      <c r="AH31" s="41">
        <v>61705216.189849973</v>
      </c>
      <c r="AI31" s="41">
        <v>82301745.612520009</v>
      </c>
      <c r="AJ31" s="8"/>
      <c r="AK31" s="2">
        <v>467314148.68753004</v>
      </c>
    </row>
    <row r="32" spans="1:37" s="30" customFormat="1" ht="12.75" customHeight="1" x14ac:dyDescent="0.2">
      <c r="A32" s="29"/>
      <c r="B32" s="2"/>
      <c r="C32" s="36" t="s">
        <v>48</v>
      </c>
      <c r="D32" s="2"/>
      <c r="E32" s="2"/>
      <c r="F32" s="46"/>
      <c r="G32" s="47"/>
      <c r="H32" s="34">
        <v>439680646.18199992</v>
      </c>
      <c r="I32" s="34">
        <v>26673889.369550001</v>
      </c>
      <c r="J32" s="34">
        <v>32739181.415269986</v>
      </c>
      <c r="K32" s="34">
        <v>0</v>
      </c>
      <c r="L32" s="34">
        <v>0</v>
      </c>
      <c r="M32" s="34">
        <v>0</v>
      </c>
      <c r="N32" s="34">
        <v>0</v>
      </c>
      <c r="O32" s="34">
        <v>0</v>
      </c>
      <c r="P32" s="34">
        <v>0</v>
      </c>
      <c r="Q32" s="34">
        <v>0</v>
      </c>
      <c r="R32" s="34">
        <v>0</v>
      </c>
      <c r="S32" s="34">
        <v>0</v>
      </c>
      <c r="T32" s="34">
        <v>0</v>
      </c>
      <c r="U32" s="32">
        <v>59413070.78481999</v>
      </c>
      <c r="V32" s="33">
        <v>390846932.08889008</v>
      </c>
      <c r="W32" s="34">
        <v>24681000.811689995</v>
      </c>
      <c r="X32" s="34">
        <v>29801360.176759992</v>
      </c>
      <c r="Y32" s="34">
        <v>29405889.502149988</v>
      </c>
      <c r="Z32" s="34">
        <v>29393861.492539998</v>
      </c>
      <c r="AA32" s="34">
        <v>29440220.02149</v>
      </c>
      <c r="AB32" s="34">
        <v>33008083.052970003</v>
      </c>
      <c r="AC32" s="34">
        <v>32211116.06772</v>
      </c>
      <c r="AD32" s="34">
        <v>35976780.818060011</v>
      </c>
      <c r="AE32" s="34">
        <v>32909280.07328999</v>
      </c>
      <c r="AF32" s="34">
        <v>39145297.510220006</v>
      </c>
      <c r="AG32" s="34">
        <v>27593428.996010005</v>
      </c>
      <c r="AH32" s="34">
        <v>47280613.565989994</v>
      </c>
      <c r="AI32" s="34">
        <v>54482360.988449991</v>
      </c>
      <c r="AJ32" s="29"/>
      <c r="AK32" s="24">
        <v>336364571.10044008</v>
      </c>
    </row>
    <row r="33" spans="1:37" s="30" customFormat="1" ht="12.75" customHeight="1" x14ac:dyDescent="0.2">
      <c r="A33" s="29"/>
      <c r="B33" s="24"/>
      <c r="C33" s="48"/>
      <c r="D33" s="2"/>
      <c r="E33" s="49" t="s">
        <v>49</v>
      </c>
      <c r="F33" s="46"/>
      <c r="G33" s="40"/>
      <c r="H33" s="34">
        <v>475948200.24299997</v>
      </c>
      <c r="I33" s="34">
        <v>40421052.542730004</v>
      </c>
      <c r="J33" s="34">
        <v>39302166.295719996</v>
      </c>
      <c r="K33" s="34">
        <v>0</v>
      </c>
      <c r="L33" s="34">
        <v>0</v>
      </c>
      <c r="M33" s="34">
        <v>0</v>
      </c>
      <c r="N33" s="34">
        <v>0</v>
      </c>
      <c r="O33" s="34">
        <v>0</v>
      </c>
      <c r="P33" s="34">
        <v>0</v>
      </c>
      <c r="Q33" s="34">
        <v>0</v>
      </c>
      <c r="R33" s="34">
        <v>0</v>
      </c>
      <c r="S33" s="34">
        <v>0</v>
      </c>
      <c r="T33" s="34">
        <v>0</v>
      </c>
      <c r="U33" s="32">
        <v>79723218.83845</v>
      </c>
      <c r="V33" s="33">
        <v>448760190.03805</v>
      </c>
      <c r="W33" s="34">
        <v>36233991.638799995</v>
      </c>
      <c r="X33" s="34">
        <v>36639888.552709997</v>
      </c>
      <c r="Y33" s="34">
        <v>34766588.057919994</v>
      </c>
      <c r="Z33" s="34">
        <v>36862273.92667</v>
      </c>
      <c r="AA33" s="34">
        <v>35203039.960859999</v>
      </c>
      <c r="AB33" s="34">
        <v>36860838.893140003</v>
      </c>
      <c r="AC33" s="34">
        <v>37995116.830459997</v>
      </c>
      <c r="AD33" s="34">
        <v>37830403.890810005</v>
      </c>
      <c r="AE33" s="34">
        <v>39304371.156589992</v>
      </c>
      <c r="AF33" s="34">
        <v>41796760.405870005</v>
      </c>
      <c r="AG33" s="34">
        <v>36288462.623320006</v>
      </c>
      <c r="AH33" s="34">
        <v>38978454.100900002</v>
      </c>
      <c r="AI33" s="32">
        <v>72873880.191509992</v>
      </c>
      <c r="AJ33" s="29"/>
      <c r="AK33" s="24">
        <v>375886309.84653997</v>
      </c>
    </row>
    <row r="34" spans="1:37" s="30" customFormat="1" ht="12.75" customHeight="1" x14ac:dyDescent="0.2">
      <c r="A34" s="29"/>
      <c r="B34" s="24"/>
      <c r="C34" s="48"/>
      <c r="D34" s="2"/>
      <c r="E34" s="49" t="s">
        <v>50</v>
      </c>
      <c r="F34" s="46"/>
      <c r="G34" s="40"/>
      <c r="H34" s="34">
        <v>215534093.80200002</v>
      </c>
      <c r="I34" s="34">
        <v>6114526.1441299999</v>
      </c>
      <c r="J34" s="34">
        <v>17958841.721289996</v>
      </c>
      <c r="K34" s="34">
        <v>0</v>
      </c>
      <c r="L34" s="34">
        <v>0</v>
      </c>
      <c r="M34" s="34">
        <v>0</v>
      </c>
      <c r="N34" s="34">
        <v>0</v>
      </c>
      <c r="O34" s="34">
        <v>0</v>
      </c>
      <c r="P34" s="34">
        <v>0</v>
      </c>
      <c r="Q34" s="34">
        <v>0</v>
      </c>
      <c r="R34" s="34">
        <v>0</v>
      </c>
      <c r="S34" s="34">
        <v>0</v>
      </c>
      <c r="T34" s="34">
        <v>0</v>
      </c>
      <c r="U34" s="32">
        <v>24073367.865419995</v>
      </c>
      <c r="V34" s="33">
        <v>204503640.80219001</v>
      </c>
      <c r="W34" s="34">
        <v>5280990.3085000003</v>
      </c>
      <c r="X34" s="34">
        <v>14941614.936459998</v>
      </c>
      <c r="Y34" s="34">
        <v>15553951.026659999</v>
      </c>
      <c r="Z34" s="34">
        <v>15162452.885740001</v>
      </c>
      <c r="AA34" s="34">
        <v>15610560.984649999</v>
      </c>
      <c r="AB34" s="34">
        <v>17043019.73195</v>
      </c>
      <c r="AC34" s="34">
        <v>18217796.381930001</v>
      </c>
      <c r="AD34" s="34">
        <v>18346376.17667</v>
      </c>
      <c r="AE34" s="34">
        <v>18240492.96006</v>
      </c>
      <c r="AF34" s="34">
        <v>16410615.232109999</v>
      </c>
      <c r="AG34" s="34">
        <v>18613130.55799</v>
      </c>
      <c r="AH34" s="34">
        <v>31082639.61947</v>
      </c>
      <c r="AI34" s="32">
        <v>20222605.244959999</v>
      </c>
      <c r="AJ34" s="29"/>
      <c r="AK34" s="24">
        <v>184281035.55723</v>
      </c>
    </row>
    <row r="35" spans="1:37" s="30" customFormat="1" ht="12.75" customHeight="1" x14ac:dyDescent="0.2">
      <c r="A35" s="29"/>
      <c r="B35" s="24"/>
      <c r="C35" s="48"/>
      <c r="D35" s="2"/>
      <c r="E35" s="49" t="s">
        <v>51</v>
      </c>
      <c r="F35" s="46"/>
      <c r="G35" s="47"/>
      <c r="H35" s="34">
        <v>-251801647.86300001</v>
      </c>
      <c r="I35" s="34">
        <v>-19861689.317310002</v>
      </c>
      <c r="J35" s="34">
        <v>-24521826.601740003</v>
      </c>
      <c r="K35" s="34">
        <v>0</v>
      </c>
      <c r="L35" s="34">
        <v>0</v>
      </c>
      <c r="M35" s="34">
        <v>0</v>
      </c>
      <c r="N35" s="34">
        <v>0</v>
      </c>
      <c r="O35" s="34">
        <v>0</v>
      </c>
      <c r="P35" s="34">
        <v>0</v>
      </c>
      <c r="Q35" s="34">
        <v>0</v>
      </c>
      <c r="R35" s="34">
        <v>0</v>
      </c>
      <c r="S35" s="34">
        <v>0</v>
      </c>
      <c r="T35" s="34">
        <v>0</v>
      </c>
      <c r="U35" s="32">
        <v>-44383515.919050008</v>
      </c>
      <c r="V35" s="33">
        <v>-262416898.75134996</v>
      </c>
      <c r="W35" s="34">
        <v>-16833981.135609999</v>
      </c>
      <c r="X35" s="34">
        <v>-21780143.312410001</v>
      </c>
      <c r="Y35" s="34">
        <v>-20914649.582430001</v>
      </c>
      <c r="Z35" s="34">
        <v>-22630865.319869999</v>
      </c>
      <c r="AA35" s="34">
        <v>-21373380.92402</v>
      </c>
      <c r="AB35" s="34">
        <v>-20895775.57212</v>
      </c>
      <c r="AC35" s="34">
        <v>-24001797.144669998</v>
      </c>
      <c r="AD35" s="34">
        <v>-20199999.249419998</v>
      </c>
      <c r="AE35" s="34">
        <v>-24635584.043360002</v>
      </c>
      <c r="AF35" s="34">
        <v>-19062078.127759997</v>
      </c>
      <c r="AG35" s="34">
        <v>-27308164.1853</v>
      </c>
      <c r="AH35" s="34">
        <v>-22780480.154380001</v>
      </c>
      <c r="AI35" s="32">
        <v>-38614124.448019996</v>
      </c>
      <c r="AJ35" s="29"/>
      <c r="AK35" s="24">
        <v>-223802774.30332994</v>
      </c>
    </row>
    <row r="36" spans="1:37" s="30" customFormat="1" ht="12.75" customHeight="1" x14ac:dyDescent="0.2">
      <c r="A36" s="29"/>
      <c r="B36" s="2"/>
      <c r="C36" s="36" t="s">
        <v>52</v>
      </c>
      <c r="D36" s="36"/>
      <c r="E36" s="36"/>
      <c r="F36" s="36"/>
      <c r="G36" s="40"/>
      <c r="H36" s="34">
        <v>6444.6270000000004</v>
      </c>
      <c r="I36" s="34">
        <v>185.20839999999998</v>
      </c>
      <c r="J36" s="34">
        <v>77.842500000000001</v>
      </c>
      <c r="K36" s="34">
        <v>0</v>
      </c>
      <c r="L36" s="34">
        <v>0</v>
      </c>
      <c r="M36" s="34">
        <v>0</v>
      </c>
      <c r="N36" s="34">
        <v>0</v>
      </c>
      <c r="O36" s="34">
        <v>0</v>
      </c>
      <c r="P36" s="34">
        <v>0</v>
      </c>
      <c r="Q36" s="34">
        <v>0</v>
      </c>
      <c r="R36" s="34">
        <v>0</v>
      </c>
      <c r="S36" s="34">
        <v>0</v>
      </c>
      <c r="T36" s="34">
        <v>0</v>
      </c>
      <c r="U36" s="32">
        <v>263.05089999999996</v>
      </c>
      <c r="V36" s="33">
        <v>8793.037409999999</v>
      </c>
      <c r="W36" s="34">
        <v>88.854910000000004</v>
      </c>
      <c r="X36" s="34">
        <v>20.422599999999999</v>
      </c>
      <c r="Y36" s="34">
        <v>105.92266000000001</v>
      </c>
      <c r="Z36" s="34">
        <v>355.29063000000002</v>
      </c>
      <c r="AA36" s="34">
        <v>2268.8097599999996</v>
      </c>
      <c r="AB36" s="34">
        <v>1021.43862</v>
      </c>
      <c r="AC36" s="34">
        <v>111.33059</v>
      </c>
      <c r="AD36" s="34">
        <v>187.94720000000001</v>
      </c>
      <c r="AE36" s="34">
        <v>327.20799</v>
      </c>
      <c r="AF36" s="34">
        <v>107.29404</v>
      </c>
      <c r="AG36" s="34">
        <v>3435.66714</v>
      </c>
      <c r="AH36" s="34">
        <v>762.85127</v>
      </c>
      <c r="AI36" s="32">
        <v>109.27751000000001</v>
      </c>
      <c r="AJ36" s="29"/>
      <c r="AK36" s="24">
        <v>8683.7598999999991</v>
      </c>
    </row>
    <row r="37" spans="1:37" x14ac:dyDescent="0.2">
      <c r="A37" s="8"/>
      <c r="B37" s="2"/>
      <c r="C37" s="2" t="s">
        <v>53</v>
      </c>
      <c r="D37" s="2"/>
      <c r="E37" s="36"/>
      <c r="F37" s="36"/>
      <c r="G37" s="40"/>
      <c r="H37" s="50">
        <v>51864316.776000001</v>
      </c>
      <c r="I37" s="50">
        <v>4416481.5727899997</v>
      </c>
      <c r="J37" s="50">
        <v>3658555.9095899998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1">
        <v>8075037.482379999</v>
      </c>
      <c r="V37" s="33">
        <v>49566892.160700001</v>
      </c>
      <c r="W37" s="52">
        <v>5662791.3881000001</v>
      </c>
      <c r="X37" s="52">
        <v>3347711.6279100003</v>
      </c>
      <c r="Y37" s="52">
        <v>3109300.4167200001</v>
      </c>
      <c r="Z37" s="52">
        <v>1495187.1123299999</v>
      </c>
      <c r="AA37" s="52">
        <v>1018574.1618600001</v>
      </c>
      <c r="AB37" s="52">
        <v>3479586.3459699997</v>
      </c>
      <c r="AC37" s="52">
        <v>5943555.8825899996</v>
      </c>
      <c r="AD37" s="52">
        <v>4889989.4446999999</v>
      </c>
      <c r="AE37" s="52">
        <v>4163901.0354199996</v>
      </c>
      <c r="AF37" s="52">
        <v>6418411.1761499997</v>
      </c>
      <c r="AG37" s="52">
        <v>4668365.9763900004</v>
      </c>
      <c r="AH37" s="52">
        <v>5369517.5925599998</v>
      </c>
      <c r="AI37" s="32">
        <v>9010503.0160100013</v>
      </c>
      <c r="AJ37" s="8"/>
      <c r="AK37" s="2">
        <v>40556389.14469</v>
      </c>
    </row>
    <row r="38" spans="1:37" ht="12.75" customHeight="1" x14ac:dyDescent="0.2">
      <c r="A38" s="8"/>
      <c r="B38" s="2"/>
      <c r="C38" s="2"/>
      <c r="D38" s="2"/>
      <c r="E38" s="36" t="s">
        <v>54</v>
      </c>
      <c r="F38" s="36"/>
      <c r="G38" s="40"/>
      <c r="H38" s="34">
        <v>17677848.973000001</v>
      </c>
      <c r="I38" s="34">
        <v>905445.07671000005</v>
      </c>
      <c r="J38" s="34">
        <v>1687975.8765799999</v>
      </c>
      <c r="K38" s="34">
        <v>0</v>
      </c>
      <c r="L38" s="34">
        <v>0</v>
      </c>
      <c r="M38" s="34">
        <v>0</v>
      </c>
      <c r="N38" s="34">
        <v>0</v>
      </c>
      <c r="O38" s="34">
        <v>0</v>
      </c>
      <c r="P38" s="34">
        <v>0</v>
      </c>
      <c r="Q38" s="34">
        <v>0</v>
      </c>
      <c r="R38" s="34">
        <v>0</v>
      </c>
      <c r="S38" s="34">
        <v>0</v>
      </c>
      <c r="T38" s="34">
        <v>0</v>
      </c>
      <c r="U38" s="32">
        <v>2593420.9532900001</v>
      </c>
      <c r="V38" s="33">
        <v>19821043.481149998</v>
      </c>
      <c r="W38" s="34">
        <v>2054344.1757</v>
      </c>
      <c r="X38" s="34">
        <v>1648649.5155999998</v>
      </c>
      <c r="Y38" s="34">
        <v>1624228.0072999999</v>
      </c>
      <c r="Z38" s="34">
        <v>169868.04305000001</v>
      </c>
      <c r="AA38" s="34">
        <v>149896.95355000001</v>
      </c>
      <c r="AB38" s="34">
        <v>1182792.7316300001</v>
      </c>
      <c r="AC38" s="34">
        <v>2695762.6251099999</v>
      </c>
      <c r="AD38" s="34">
        <v>2587203.4013800002</v>
      </c>
      <c r="AE38" s="34">
        <v>1589263.4937499999</v>
      </c>
      <c r="AF38" s="34">
        <v>2011180.6854900001</v>
      </c>
      <c r="AG38" s="34">
        <v>1779122.0365899999</v>
      </c>
      <c r="AH38" s="34">
        <v>2328731.8119999999</v>
      </c>
      <c r="AI38" s="32">
        <v>3702993.6913000001</v>
      </c>
      <c r="AJ38" s="8"/>
      <c r="AK38" s="2">
        <v>16118049.789849997</v>
      </c>
    </row>
    <row r="39" spans="1:37" ht="12.75" customHeight="1" x14ac:dyDescent="0.2">
      <c r="A39" s="8"/>
      <c r="B39" s="2"/>
      <c r="C39" s="2"/>
      <c r="D39" s="2"/>
      <c r="E39" s="36" t="s">
        <v>55</v>
      </c>
      <c r="F39" s="36"/>
      <c r="G39" s="40"/>
      <c r="H39" s="34">
        <v>5280.9250000000002</v>
      </c>
      <c r="I39" s="34">
        <v>581.43031999999994</v>
      </c>
      <c r="J39" s="34">
        <v>187.96544</v>
      </c>
      <c r="K39" s="34">
        <v>0</v>
      </c>
      <c r="L39" s="34">
        <v>0</v>
      </c>
      <c r="M39" s="34">
        <v>0</v>
      </c>
      <c r="N39" s="34">
        <v>0</v>
      </c>
      <c r="O39" s="34">
        <v>0</v>
      </c>
      <c r="P39" s="34">
        <v>0</v>
      </c>
      <c r="Q39" s="34">
        <v>0</v>
      </c>
      <c r="R39" s="34">
        <v>0</v>
      </c>
      <c r="S39" s="34">
        <v>0</v>
      </c>
      <c r="T39" s="34">
        <v>0</v>
      </c>
      <c r="U39" s="32">
        <v>769.39575999999988</v>
      </c>
      <c r="V39" s="33">
        <v>4754.069739999999</v>
      </c>
      <c r="W39" s="34">
        <v>209.72210000000001</v>
      </c>
      <c r="X39" s="34">
        <v>303.70621999999997</v>
      </c>
      <c r="Y39" s="34">
        <v>680.21839999999997</v>
      </c>
      <c r="Z39" s="34">
        <v>493.01908000000003</v>
      </c>
      <c r="AA39" s="34">
        <v>63.920439999999999</v>
      </c>
      <c r="AB39" s="34">
        <v>622.4390699999999</v>
      </c>
      <c r="AC39" s="34">
        <v>472.62583000000001</v>
      </c>
      <c r="AD39" s="34">
        <v>383.03915999999998</v>
      </c>
      <c r="AE39" s="34">
        <v>444.42993000000001</v>
      </c>
      <c r="AF39" s="34">
        <v>444.68258000000003</v>
      </c>
      <c r="AG39" s="34">
        <v>337.86378000000002</v>
      </c>
      <c r="AH39" s="34">
        <v>298.40315000000004</v>
      </c>
      <c r="AI39" s="32">
        <v>513.42831999999999</v>
      </c>
      <c r="AJ39" s="8"/>
      <c r="AK39" s="2">
        <v>4240.641419999999</v>
      </c>
    </row>
    <row r="40" spans="1:37" s="30" customFormat="1" ht="12.75" customHeight="1" x14ac:dyDescent="0.2">
      <c r="A40" s="29"/>
      <c r="B40" s="2"/>
      <c r="C40" s="2"/>
      <c r="D40" s="24"/>
      <c r="E40" s="36" t="s">
        <v>56</v>
      </c>
      <c r="F40" s="36"/>
      <c r="G40" s="40"/>
      <c r="H40" s="34">
        <v>5261769.0690000001</v>
      </c>
      <c r="I40" s="34">
        <v>533080.78587999998</v>
      </c>
      <c r="J40" s="34">
        <v>467654.14630000002</v>
      </c>
      <c r="K40" s="34">
        <v>0</v>
      </c>
      <c r="L40" s="34">
        <v>0</v>
      </c>
      <c r="M40" s="34">
        <v>0</v>
      </c>
      <c r="N40" s="34">
        <v>0</v>
      </c>
      <c r="O40" s="34">
        <v>0</v>
      </c>
      <c r="P40" s="34">
        <v>0</v>
      </c>
      <c r="Q40" s="34">
        <v>0</v>
      </c>
      <c r="R40" s="34">
        <v>0</v>
      </c>
      <c r="S40" s="34">
        <v>0</v>
      </c>
      <c r="T40" s="34">
        <v>0</v>
      </c>
      <c r="U40" s="32">
        <v>1000734.93218</v>
      </c>
      <c r="V40" s="33">
        <v>6112309.6548400009</v>
      </c>
      <c r="W40" s="34">
        <v>699480.41840999993</v>
      </c>
      <c r="X40" s="34">
        <v>406583.87522000005</v>
      </c>
      <c r="Y40" s="34">
        <v>395827.80043</v>
      </c>
      <c r="Z40" s="34">
        <v>83078.326480000003</v>
      </c>
      <c r="AA40" s="34">
        <v>25681.187969999999</v>
      </c>
      <c r="AB40" s="34">
        <v>360465.61618999997</v>
      </c>
      <c r="AC40" s="34">
        <v>868262.74664000003</v>
      </c>
      <c r="AD40" s="34">
        <v>512184.91301999998</v>
      </c>
      <c r="AE40" s="34">
        <v>542072.97265999997</v>
      </c>
      <c r="AF40" s="34">
        <v>600421.29047999997</v>
      </c>
      <c r="AG40" s="34">
        <v>1096871.7886700002</v>
      </c>
      <c r="AH40" s="34">
        <v>521378.71867000003</v>
      </c>
      <c r="AI40" s="32">
        <v>1106064.29363</v>
      </c>
      <c r="AJ40" s="29"/>
      <c r="AK40" s="24">
        <v>5006245.3612100007</v>
      </c>
    </row>
    <row r="41" spans="1:37" ht="12.75" customHeight="1" x14ac:dyDescent="0.2">
      <c r="A41" s="8"/>
      <c r="B41" s="2"/>
      <c r="C41" s="2"/>
      <c r="D41" s="2"/>
      <c r="E41" s="36" t="s">
        <v>57</v>
      </c>
      <c r="F41" s="36"/>
      <c r="G41" s="40"/>
      <c r="H41" s="34">
        <v>10359054.915999999</v>
      </c>
      <c r="I41" s="34">
        <v>1384527.3620199999</v>
      </c>
      <c r="J41" s="34">
        <v>1148846.15488</v>
      </c>
      <c r="K41" s="34">
        <v>0</v>
      </c>
      <c r="L41" s="34">
        <v>0</v>
      </c>
      <c r="M41" s="34">
        <v>0</v>
      </c>
      <c r="N41" s="34">
        <v>0</v>
      </c>
      <c r="O41" s="34">
        <v>0</v>
      </c>
      <c r="P41" s="34">
        <v>0</v>
      </c>
      <c r="Q41" s="34">
        <v>0</v>
      </c>
      <c r="R41" s="34">
        <v>0</v>
      </c>
      <c r="S41" s="34">
        <v>0</v>
      </c>
      <c r="T41" s="34">
        <v>0</v>
      </c>
      <c r="U41" s="32">
        <v>2533373.5169000002</v>
      </c>
      <c r="V41" s="33">
        <v>11307489.654970001</v>
      </c>
      <c r="W41" s="34">
        <v>1327526.5605500001</v>
      </c>
      <c r="X41" s="34">
        <v>1124797.98422</v>
      </c>
      <c r="Y41" s="34">
        <v>769139.13277000003</v>
      </c>
      <c r="Z41" s="34">
        <v>137155.20616</v>
      </c>
      <c r="AA41" s="34">
        <v>50673.473789999996</v>
      </c>
      <c r="AB41" s="34">
        <v>1186582.0418499999</v>
      </c>
      <c r="AC41" s="34">
        <v>1097685.64316</v>
      </c>
      <c r="AD41" s="34">
        <v>984392.74069000001</v>
      </c>
      <c r="AE41" s="34">
        <v>1130779.77746</v>
      </c>
      <c r="AF41" s="34">
        <v>1064139.4149199999</v>
      </c>
      <c r="AG41" s="34">
        <v>1137552.8441300001</v>
      </c>
      <c r="AH41" s="34">
        <v>1297064.8352699999</v>
      </c>
      <c r="AI41" s="32">
        <v>2452324.54477</v>
      </c>
      <c r="AJ41" s="8"/>
      <c r="AK41" s="2">
        <v>8855165.1102000009</v>
      </c>
    </row>
    <row r="42" spans="1:37" ht="12.75" customHeight="1" x14ac:dyDescent="0.2">
      <c r="A42" s="8"/>
      <c r="B42" s="2"/>
      <c r="C42" s="2"/>
      <c r="D42" s="2"/>
      <c r="E42" s="828" t="s">
        <v>58</v>
      </c>
      <c r="F42" s="828"/>
      <c r="G42" s="830"/>
      <c r="H42" s="34">
        <v>14280553.801999999</v>
      </c>
      <c r="I42" s="34">
        <v>1448697.17842</v>
      </c>
      <c r="J42" s="34">
        <v>257756.93937000001</v>
      </c>
      <c r="K42" s="34">
        <v>0</v>
      </c>
      <c r="L42" s="34">
        <v>0</v>
      </c>
      <c r="M42" s="34">
        <v>0</v>
      </c>
      <c r="N42" s="34">
        <v>0</v>
      </c>
      <c r="O42" s="34">
        <v>0</v>
      </c>
      <c r="P42" s="34">
        <v>0</v>
      </c>
      <c r="Q42" s="34">
        <v>0</v>
      </c>
      <c r="R42" s="34">
        <v>0</v>
      </c>
      <c r="S42" s="34">
        <v>0</v>
      </c>
      <c r="T42" s="34">
        <v>0</v>
      </c>
      <c r="U42" s="32">
        <v>1706454.11779</v>
      </c>
      <c r="V42" s="33">
        <v>8958629.7836300004</v>
      </c>
      <c r="W42" s="34">
        <v>1363269.4917899999</v>
      </c>
      <c r="X42" s="34">
        <v>119007.50477</v>
      </c>
      <c r="Y42" s="34">
        <v>244477.73199999999</v>
      </c>
      <c r="Z42" s="34">
        <v>405933.69660000002</v>
      </c>
      <c r="AA42" s="34">
        <v>720130.39247000008</v>
      </c>
      <c r="AB42" s="34">
        <v>663843.74491000001</v>
      </c>
      <c r="AC42" s="34">
        <v>675692.68261000002</v>
      </c>
      <c r="AD42" s="34">
        <v>714376.11759000004</v>
      </c>
      <c r="AE42" s="34">
        <v>800885.85626999999</v>
      </c>
      <c r="AF42" s="34">
        <v>2117296.75526</v>
      </c>
      <c r="AG42" s="34">
        <v>554782.89057000005</v>
      </c>
      <c r="AH42" s="34">
        <v>578932.91878999991</v>
      </c>
      <c r="AI42" s="32">
        <v>1482276.9965599999</v>
      </c>
      <c r="AJ42" s="8"/>
      <c r="AK42" s="2">
        <v>7476352.7870700005</v>
      </c>
    </row>
    <row r="43" spans="1:37" ht="12.75" customHeight="1" x14ac:dyDescent="0.2">
      <c r="A43" s="8"/>
      <c r="B43" s="2"/>
      <c r="C43" s="2"/>
      <c r="D43" s="2"/>
      <c r="E43" s="37" t="s">
        <v>59</v>
      </c>
      <c r="F43" s="37"/>
      <c r="G43" s="38"/>
      <c r="H43" s="34">
        <v>0</v>
      </c>
      <c r="I43" s="34">
        <v>0</v>
      </c>
      <c r="J43" s="34">
        <v>0</v>
      </c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2">
        <v>0</v>
      </c>
      <c r="V43" s="33">
        <v>0</v>
      </c>
      <c r="W43" s="34">
        <v>0</v>
      </c>
      <c r="X43" s="34">
        <v>0</v>
      </c>
      <c r="Y43" s="34"/>
      <c r="Z43" s="34"/>
      <c r="AA43" s="34"/>
      <c r="AB43" s="34"/>
      <c r="AC43" s="34"/>
      <c r="AD43" s="34"/>
      <c r="AE43" s="34"/>
      <c r="AF43" s="34"/>
      <c r="AG43" s="34"/>
      <c r="AH43" s="34">
        <v>0</v>
      </c>
      <c r="AI43" s="32">
        <v>0</v>
      </c>
      <c r="AJ43" s="8"/>
      <c r="AK43" s="2">
        <v>0</v>
      </c>
    </row>
    <row r="44" spans="1:37" ht="12.75" customHeight="1" x14ac:dyDescent="0.2">
      <c r="A44" s="8"/>
      <c r="B44" s="2"/>
      <c r="C44" s="2"/>
      <c r="D44" s="2"/>
      <c r="E44" s="36" t="s">
        <v>60</v>
      </c>
      <c r="F44" s="48"/>
      <c r="G44" s="40"/>
      <c r="H44" s="34">
        <v>614219.20200000005</v>
      </c>
      <c r="I44" s="34">
        <v>68901.417950000003</v>
      </c>
      <c r="J44" s="34">
        <v>34757.58008</v>
      </c>
      <c r="K44" s="34">
        <v>0</v>
      </c>
      <c r="L44" s="34">
        <v>0</v>
      </c>
      <c r="M44" s="34">
        <v>0</v>
      </c>
      <c r="N44" s="34">
        <v>0</v>
      </c>
      <c r="O44" s="34">
        <v>0</v>
      </c>
      <c r="P44" s="34">
        <v>0</v>
      </c>
      <c r="Q44" s="34">
        <v>0</v>
      </c>
      <c r="R44" s="34">
        <v>0</v>
      </c>
      <c r="S44" s="34">
        <v>0</v>
      </c>
      <c r="T44" s="34">
        <v>0</v>
      </c>
      <c r="U44" s="32">
        <v>103658.99803</v>
      </c>
      <c r="V44" s="33">
        <v>413154.33510000003</v>
      </c>
      <c r="W44" s="34">
        <v>111293.15998000001</v>
      </c>
      <c r="X44" s="34">
        <v>27149.98963</v>
      </c>
      <c r="Y44" s="34">
        <v>11903.650380000001</v>
      </c>
      <c r="Z44" s="34">
        <v>15330.082619999999</v>
      </c>
      <c r="AA44" s="34">
        <v>15715.68014</v>
      </c>
      <c r="AB44" s="34">
        <v>26382.921559999999</v>
      </c>
      <c r="AC44" s="34">
        <v>40182.281539999996</v>
      </c>
      <c r="AD44" s="34">
        <v>28078.612450000001</v>
      </c>
      <c r="AE44" s="34">
        <v>34497.506110000002</v>
      </c>
      <c r="AF44" s="34">
        <v>44728.400479999997</v>
      </c>
      <c r="AG44" s="34">
        <v>37287.659289999996</v>
      </c>
      <c r="AH44" s="34">
        <v>20604.390920000002</v>
      </c>
      <c r="AI44" s="32">
        <v>138443.14961000002</v>
      </c>
      <c r="AJ44" s="8"/>
      <c r="AK44" s="2">
        <v>274711.18549</v>
      </c>
    </row>
    <row r="45" spans="1:37" ht="12.75" customHeight="1" x14ac:dyDescent="0.2">
      <c r="A45" s="8"/>
      <c r="B45" s="2"/>
      <c r="C45" s="2"/>
      <c r="D45" s="2"/>
      <c r="E45" s="36" t="s">
        <v>61</v>
      </c>
      <c r="F45" s="48"/>
      <c r="G45" s="40" t="s">
        <v>62</v>
      </c>
      <c r="H45" s="34">
        <v>1209449.801</v>
      </c>
      <c r="I45" s="34">
        <v>65179.002280000001</v>
      </c>
      <c r="J45" s="34">
        <v>61377.246939999997</v>
      </c>
      <c r="K45" s="34">
        <v>0</v>
      </c>
      <c r="L45" s="34">
        <v>0</v>
      </c>
      <c r="M45" s="34">
        <v>0</v>
      </c>
      <c r="N45" s="34">
        <v>0</v>
      </c>
      <c r="O45" s="34">
        <v>0</v>
      </c>
      <c r="P45" s="34">
        <v>0</v>
      </c>
      <c r="Q45" s="34">
        <v>0</v>
      </c>
      <c r="R45" s="34">
        <v>0</v>
      </c>
      <c r="S45" s="34">
        <v>0</v>
      </c>
      <c r="T45" s="34">
        <v>0</v>
      </c>
      <c r="U45" s="32">
        <v>126556.24922</v>
      </c>
      <c r="V45" s="33">
        <v>745552.0478099999</v>
      </c>
      <c r="W45" s="34">
        <v>106667.85956999999</v>
      </c>
      <c r="X45" s="34">
        <v>21219.052250000001</v>
      </c>
      <c r="Y45" s="34">
        <v>63043.875439999996</v>
      </c>
      <c r="Z45" s="34">
        <v>61846.223520000007</v>
      </c>
      <c r="AA45" s="34">
        <v>56412.553500000002</v>
      </c>
      <c r="AB45" s="34">
        <v>58896.850760000001</v>
      </c>
      <c r="AC45" s="34">
        <v>61447.388619999998</v>
      </c>
      <c r="AD45" s="34">
        <v>63370.620409999996</v>
      </c>
      <c r="AE45" s="34">
        <v>65956.999240000005</v>
      </c>
      <c r="AF45" s="34">
        <v>61092.365229999996</v>
      </c>
      <c r="AG45" s="34">
        <v>62410.893360000002</v>
      </c>
      <c r="AH45" s="34">
        <v>63187.365909999993</v>
      </c>
      <c r="AI45" s="32">
        <v>127886.91181999998</v>
      </c>
      <c r="AJ45" s="8"/>
      <c r="AK45" s="2">
        <v>617665.13598999986</v>
      </c>
    </row>
    <row r="46" spans="1:37" ht="12.75" customHeight="1" x14ac:dyDescent="0.2">
      <c r="A46" s="8"/>
      <c r="B46" s="2"/>
      <c r="C46" s="2"/>
      <c r="D46" s="2"/>
      <c r="E46" s="819" t="s">
        <v>63</v>
      </c>
      <c r="F46" s="819"/>
      <c r="G46" s="40" t="s">
        <v>64</v>
      </c>
      <c r="H46" s="50">
        <v>2456140.088</v>
      </c>
      <c r="I46" s="50">
        <v>10069.319210000001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0</v>
      </c>
      <c r="Q46" s="50">
        <v>0</v>
      </c>
      <c r="R46" s="50">
        <v>0</v>
      </c>
      <c r="S46" s="50">
        <v>0</v>
      </c>
      <c r="T46" s="50">
        <v>0</v>
      </c>
      <c r="U46" s="51">
        <v>10069.319210000001</v>
      </c>
      <c r="V46" s="33">
        <v>2203959.1334600002</v>
      </c>
      <c r="W46" s="50">
        <v>0</v>
      </c>
      <c r="X46" s="50">
        <v>0</v>
      </c>
      <c r="Y46" s="50">
        <v>0</v>
      </c>
      <c r="Z46" s="50">
        <v>621482.51482000004</v>
      </c>
      <c r="AA46" s="50">
        <v>0</v>
      </c>
      <c r="AB46" s="50">
        <v>0</v>
      </c>
      <c r="AC46" s="50">
        <v>504049.88907999999</v>
      </c>
      <c r="AD46" s="50">
        <v>0</v>
      </c>
      <c r="AE46" s="50">
        <v>0</v>
      </c>
      <c r="AF46" s="50">
        <v>519107.58171</v>
      </c>
      <c r="AG46" s="50">
        <v>0</v>
      </c>
      <c r="AH46" s="50">
        <v>559319.14785000007</v>
      </c>
      <c r="AI46" s="32">
        <v>0</v>
      </c>
      <c r="AJ46" s="8"/>
      <c r="AK46" s="2">
        <v>2203959.1334600002</v>
      </c>
    </row>
    <row r="47" spans="1:37" ht="12.75" customHeight="1" x14ac:dyDescent="0.2">
      <c r="A47" s="8"/>
      <c r="B47" s="2"/>
      <c r="C47" s="2" t="s">
        <v>65</v>
      </c>
      <c r="D47" s="2"/>
      <c r="E47" s="2"/>
      <c r="F47" s="48"/>
      <c r="G47" s="40"/>
      <c r="H47" s="34">
        <v>4406088.2829999998</v>
      </c>
      <c r="I47" s="34">
        <v>1490960.95741</v>
      </c>
      <c r="J47" s="34">
        <v>-19669.311229999999</v>
      </c>
      <c r="K47" s="34">
        <v>0</v>
      </c>
      <c r="L47" s="34">
        <v>0</v>
      </c>
      <c r="M47" s="34">
        <v>0</v>
      </c>
      <c r="N47" s="34">
        <v>0</v>
      </c>
      <c r="O47" s="34">
        <v>0</v>
      </c>
      <c r="P47" s="34">
        <v>0</v>
      </c>
      <c r="Q47" s="34">
        <v>0</v>
      </c>
      <c r="R47" s="34">
        <v>0</v>
      </c>
      <c r="S47" s="34">
        <v>0</v>
      </c>
      <c r="T47" s="34">
        <v>0</v>
      </c>
      <c r="U47" s="32">
        <v>1471291.6461799999</v>
      </c>
      <c r="V47" s="33">
        <v>4725139.5199999996</v>
      </c>
      <c r="W47" s="34">
        <v>1124207.6377099999</v>
      </c>
      <c r="X47" s="34">
        <v>3714.8087099999998</v>
      </c>
      <c r="Y47" s="34">
        <v>-5.5259499999999999</v>
      </c>
      <c r="Z47" s="34">
        <v>1402705.9733800001</v>
      </c>
      <c r="AA47" s="34">
        <v>2255.3430199999998</v>
      </c>
      <c r="AB47" s="34">
        <v>484.63628999999997</v>
      </c>
      <c r="AC47" s="34">
        <v>1005646.9985499999</v>
      </c>
      <c r="AD47" s="34">
        <v>1636.30018</v>
      </c>
      <c r="AE47" s="34">
        <v>510.03229999999996</v>
      </c>
      <c r="AF47" s="34">
        <v>1135215.42493</v>
      </c>
      <c r="AG47" s="34">
        <v>27487.205449999998</v>
      </c>
      <c r="AH47" s="34">
        <v>21280.685430000001</v>
      </c>
      <c r="AI47" s="32">
        <v>1127922.4464199999</v>
      </c>
      <c r="AJ47" s="8"/>
      <c r="AK47" s="2">
        <v>3597217.0735799996</v>
      </c>
    </row>
    <row r="48" spans="1:37" ht="12.75" customHeight="1" x14ac:dyDescent="0.2">
      <c r="A48" s="8"/>
      <c r="B48" s="2"/>
      <c r="C48" s="2" t="s">
        <v>66</v>
      </c>
      <c r="D48" s="2"/>
      <c r="E48" s="2"/>
      <c r="F48" s="48"/>
      <c r="G48" s="40"/>
      <c r="H48" s="34">
        <v>2355163.0929999999</v>
      </c>
      <c r="I48" s="34">
        <v>228405.77165000001</v>
      </c>
      <c r="J48" s="34">
        <v>152257.77334000001</v>
      </c>
      <c r="K48" s="34">
        <v>0</v>
      </c>
      <c r="L48" s="34">
        <v>0</v>
      </c>
      <c r="M48" s="34">
        <v>0</v>
      </c>
      <c r="N48" s="34">
        <v>0</v>
      </c>
      <c r="O48" s="34">
        <v>0</v>
      </c>
      <c r="P48" s="34">
        <v>0</v>
      </c>
      <c r="Q48" s="34">
        <v>0</v>
      </c>
      <c r="R48" s="34">
        <v>0</v>
      </c>
      <c r="S48" s="34">
        <v>0</v>
      </c>
      <c r="T48" s="34">
        <v>0</v>
      </c>
      <c r="U48" s="32">
        <v>380663.54499000002</v>
      </c>
      <c r="V48" s="33">
        <v>2182322.6912199999</v>
      </c>
      <c r="W48" s="34">
        <v>217617.45878000002</v>
      </c>
      <c r="X48" s="34">
        <v>184318.22055</v>
      </c>
      <c r="Y48" s="34">
        <v>152890.56371000002</v>
      </c>
      <c r="Z48" s="34">
        <v>126379.49868999999</v>
      </c>
      <c r="AA48" s="34">
        <v>139251.26006999999</v>
      </c>
      <c r="AB48" s="34">
        <v>167249.28449000002</v>
      </c>
      <c r="AC48" s="34">
        <v>204774.77987</v>
      </c>
      <c r="AD48" s="34">
        <v>204515.29966999998</v>
      </c>
      <c r="AE48" s="34">
        <v>231747.68683000002</v>
      </c>
      <c r="AF48" s="34">
        <v>209822.59438999998</v>
      </c>
      <c r="AG48" s="34">
        <v>170377.77656999999</v>
      </c>
      <c r="AH48" s="34">
        <v>173378.26759999999</v>
      </c>
      <c r="AI48" s="32">
        <v>401935.67933000001</v>
      </c>
      <c r="AJ48" s="8"/>
      <c r="AK48" s="2">
        <v>1780387.01189</v>
      </c>
    </row>
    <row r="49" spans="1:37" ht="12.75" customHeight="1" x14ac:dyDescent="0.2">
      <c r="A49" s="8"/>
      <c r="B49" s="2"/>
      <c r="C49" s="2" t="s">
        <v>67</v>
      </c>
      <c r="D49" s="2"/>
      <c r="E49" s="2"/>
      <c r="F49" s="48"/>
      <c r="G49" s="40"/>
      <c r="H49" s="34">
        <v>89112682.290000007</v>
      </c>
      <c r="I49" s="34">
        <v>6818533.0492599988</v>
      </c>
      <c r="J49" s="34">
        <v>6023535.9782300014</v>
      </c>
      <c r="K49" s="34">
        <v>0</v>
      </c>
      <c r="L49" s="34">
        <v>0</v>
      </c>
      <c r="M49" s="34">
        <v>0</v>
      </c>
      <c r="N49" s="34">
        <v>0</v>
      </c>
      <c r="O49" s="34">
        <v>0</v>
      </c>
      <c r="P49" s="34">
        <v>0</v>
      </c>
      <c r="Q49" s="34">
        <v>0</v>
      </c>
      <c r="R49" s="34">
        <v>0</v>
      </c>
      <c r="S49" s="34">
        <v>0</v>
      </c>
      <c r="T49" s="34">
        <v>0</v>
      </c>
      <c r="U49" s="32">
        <v>12842069.027490001</v>
      </c>
      <c r="V49" s="33">
        <v>88884060.745989993</v>
      </c>
      <c r="W49" s="34">
        <v>7490910.3474100009</v>
      </c>
      <c r="X49" s="34">
        <v>8042912.75098</v>
      </c>
      <c r="Y49" s="34">
        <v>7475850.7639800003</v>
      </c>
      <c r="Z49" s="34">
        <v>7057685.3285700008</v>
      </c>
      <c r="AA49" s="34">
        <v>6709773.7492399998</v>
      </c>
      <c r="AB49" s="34">
        <v>6957391.3669800004</v>
      </c>
      <c r="AC49" s="34">
        <v>6844378.91555</v>
      </c>
      <c r="AD49" s="34">
        <v>7657848.0398000004</v>
      </c>
      <c r="AE49" s="34">
        <v>8422619.1763099991</v>
      </c>
      <c r="AF49" s="34">
        <v>7465284.4105500001</v>
      </c>
      <c r="AG49" s="34">
        <v>7045536.5112000015</v>
      </c>
      <c r="AH49" s="34">
        <v>7713869.3854199983</v>
      </c>
      <c r="AI49" s="32">
        <v>15533823.098390002</v>
      </c>
      <c r="AJ49" s="8"/>
      <c r="AK49" s="2">
        <v>73350237.647599995</v>
      </c>
    </row>
    <row r="50" spans="1:37" ht="12.75" customHeight="1" x14ac:dyDescent="0.2">
      <c r="A50" s="8"/>
      <c r="B50" s="2"/>
      <c r="C50" s="2"/>
      <c r="D50" s="2"/>
      <c r="E50" s="53" t="s">
        <v>68</v>
      </c>
      <c r="F50" s="48"/>
      <c r="G50" s="40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2"/>
      <c r="V50" s="33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2"/>
      <c r="AJ50" s="8"/>
      <c r="AK50" s="2"/>
    </row>
    <row r="51" spans="1:37" s="30" customFormat="1" ht="12.75" customHeight="1" x14ac:dyDescent="0.2">
      <c r="A51" s="29"/>
      <c r="B51" s="24"/>
      <c r="D51" s="24"/>
      <c r="E51" s="30" t="s">
        <v>69</v>
      </c>
      <c r="F51" s="48"/>
      <c r="G51" s="40"/>
      <c r="H51" s="54">
        <v>2263027.1940000001</v>
      </c>
      <c r="I51" s="54">
        <v>280398.79680000001</v>
      </c>
      <c r="J51" s="54">
        <v>251308.03902999999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0</v>
      </c>
      <c r="Q51" s="54">
        <v>0</v>
      </c>
      <c r="R51" s="54">
        <v>0</v>
      </c>
      <c r="S51" s="54">
        <v>0</v>
      </c>
      <c r="T51" s="54">
        <v>0</v>
      </c>
      <c r="U51" s="55">
        <v>531706.83583</v>
      </c>
      <c r="V51" s="33">
        <v>2038849.2125000004</v>
      </c>
      <c r="W51" s="10">
        <v>161341.53461</v>
      </c>
      <c r="X51" s="10">
        <v>173457.68121000001</v>
      </c>
      <c r="Y51" s="10">
        <v>170535.56320999999</v>
      </c>
      <c r="Z51" s="10">
        <v>162155.59121000001</v>
      </c>
      <c r="AA51" s="10">
        <v>159276.23003000001</v>
      </c>
      <c r="AB51" s="10">
        <v>168470.37724</v>
      </c>
      <c r="AC51" s="10">
        <v>163254.38028000001</v>
      </c>
      <c r="AD51" s="10">
        <v>176411.95843999999</v>
      </c>
      <c r="AE51" s="10">
        <v>186584.43885000001</v>
      </c>
      <c r="AF51" s="10">
        <v>173011.30585</v>
      </c>
      <c r="AG51" s="10">
        <v>164025.42741</v>
      </c>
      <c r="AH51" s="10">
        <v>180324.72416000001</v>
      </c>
      <c r="AI51" s="10">
        <v>334799.21581999998</v>
      </c>
      <c r="AJ51" s="29"/>
      <c r="AK51" s="24">
        <v>1704049.9966800003</v>
      </c>
    </row>
    <row r="52" spans="1:37" s="30" customFormat="1" ht="12.75" customHeight="1" x14ac:dyDescent="0.2">
      <c r="A52" s="29"/>
      <c r="B52" s="24"/>
      <c r="C52" s="24"/>
      <c r="D52" s="24"/>
      <c r="E52" s="56" t="s">
        <v>70</v>
      </c>
      <c r="F52" s="48"/>
      <c r="G52" s="40"/>
      <c r="H52" s="54">
        <v>1893793.59</v>
      </c>
      <c r="I52" s="54">
        <v>247798.47219999999</v>
      </c>
      <c r="J52" s="54">
        <v>200302.15018999999</v>
      </c>
      <c r="K52" s="54">
        <v>0</v>
      </c>
      <c r="L52" s="54">
        <v>0</v>
      </c>
      <c r="M52" s="54">
        <v>0</v>
      </c>
      <c r="N52" s="54">
        <v>0</v>
      </c>
      <c r="O52" s="54">
        <v>0</v>
      </c>
      <c r="P52" s="54">
        <v>0</v>
      </c>
      <c r="Q52" s="54">
        <v>0</v>
      </c>
      <c r="R52" s="54">
        <v>0</v>
      </c>
      <c r="S52" s="54">
        <v>0</v>
      </c>
      <c r="T52" s="54">
        <v>0</v>
      </c>
      <c r="U52" s="55">
        <v>448100.62238999997</v>
      </c>
      <c r="V52" s="57">
        <v>1596559.6478100002</v>
      </c>
      <c r="W52" s="54">
        <v>129769.10166</v>
      </c>
      <c r="X52" s="54">
        <v>136364.0575</v>
      </c>
      <c r="Y52" s="54">
        <v>128012.258</v>
      </c>
      <c r="Z52" s="54">
        <v>130931.99612000001</v>
      </c>
      <c r="AA52" s="54">
        <v>128326.41029</v>
      </c>
      <c r="AB52" s="54">
        <v>130177.72054000001</v>
      </c>
      <c r="AC52" s="54">
        <v>134446.89864</v>
      </c>
      <c r="AD52" s="54">
        <v>138397.14030999999</v>
      </c>
      <c r="AE52" s="54">
        <v>138733.68256000002</v>
      </c>
      <c r="AF52" s="54">
        <v>136435.96431000001</v>
      </c>
      <c r="AG52" s="54">
        <v>135299.94182000001</v>
      </c>
      <c r="AH52" s="54">
        <v>129664.47606</v>
      </c>
      <c r="AI52" s="55">
        <v>266133.15915999998</v>
      </c>
      <c r="AJ52" s="29"/>
      <c r="AK52" s="24">
        <v>1330426.4886500002</v>
      </c>
    </row>
    <row r="53" spans="1:37" s="30" customFormat="1" ht="12.75" customHeight="1" x14ac:dyDescent="0.2">
      <c r="A53" s="29"/>
      <c r="B53" s="24"/>
      <c r="C53" s="24"/>
      <c r="D53" s="24"/>
      <c r="E53" s="56" t="s">
        <v>71</v>
      </c>
      <c r="F53" s="48"/>
      <c r="G53" s="40"/>
      <c r="H53" s="58">
        <v>369233.60399999999</v>
      </c>
      <c r="I53" s="58">
        <v>32600.3246</v>
      </c>
      <c r="J53" s="58">
        <v>51005.888840000007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9">
        <v>83606.213440000007</v>
      </c>
      <c r="V53" s="57">
        <v>442289.56469000003</v>
      </c>
      <c r="W53" s="58">
        <v>31572.432949999999</v>
      </c>
      <c r="X53" s="58">
        <v>37093.62371</v>
      </c>
      <c r="Y53" s="58">
        <v>42523.305209999999</v>
      </c>
      <c r="Z53" s="58">
        <v>31223.595089999999</v>
      </c>
      <c r="AA53" s="58">
        <v>30949.819739999999</v>
      </c>
      <c r="AB53" s="58">
        <v>38292.6567</v>
      </c>
      <c r="AC53" s="58">
        <v>28807.481640000002</v>
      </c>
      <c r="AD53" s="58">
        <v>38014.81813</v>
      </c>
      <c r="AE53" s="58">
        <v>47850.756289999998</v>
      </c>
      <c r="AF53" s="58">
        <v>36575.341540000001</v>
      </c>
      <c r="AG53" s="58">
        <v>28725.48559</v>
      </c>
      <c r="AH53" s="58">
        <v>50660.248100000004</v>
      </c>
      <c r="AI53" s="55">
        <v>68666.056660000002</v>
      </c>
      <c r="AJ53" s="29"/>
      <c r="AK53" s="24">
        <v>373623.50803000003</v>
      </c>
    </row>
    <row r="54" spans="1:37" ht="12.75" customHeight="1" x14ac:dyDescent="0.2">
      <c r="A54" s="8"/>
      <c r="B54" s="2"/>
      <c r="C54" s="819" t="s">
        <v>72</v>
      </c>
      <c r="D54" s="819"/>
      <c r="E54" s="819"/>
      <c r="F54" s="819"/>
      <c r="G54" s="820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2"/>
      <c r="V54" s="33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2"/>
      <c r="AJ54" s="8"/>
      <c r="AK54" s="2"/>
    </row>
    <row r="55" spans="1:37" ht="12.75" customHeight="1" x14ac:dyDescent="0.2">
      <c r="A55" s="8"/>
      <c r="B55" s="2"/>
      <c r="C55" s="2"/>
      <c r="D55" s="2"/>
      <c r="E55" s="36" t="s">
        <v>73</v>
      </c>
      <c r="F55" s="36"/>
      <c r="G55" s="40"/>
      <c r="H55" s="34">
        <v>210224.304</v>
      </c>
      <c r="I55" s="34">
        <v>55989.531670000004</v>
      </c>
      <c r="J55" s="34">
        <v>61753.557890000004</v>
      </c>
      <c r="K55" s="34">
        <v>0</v>
      </c>
      <c r="L55" s="34">
        <v>0</v>
      </c>
      <c r="M55" s="34">
        <v>0</v>
      </c>
      <c r="N55" s="34">
        <v>0</v>
      </c>
      <c r="O55" s="34">
        <v>0</v>
      </c>
      <c r="P55" s="34">
        <v>0</v>
      </c>
      <c r="Q55" s="34">
        <v>0</v>
      </c>
      <c r="R55" s="34">
        <v>0</v>
      </c>
      <c r="S55" s="34">
        <v>0</v>
      </c>
      <c r="T55" s="34">
        <v>0</v>
      </c>
      <c r="U55" s="32">
        <v>117743.08956000001</v>
      </c>
      <c r="V55" s="33">
        <v>285087.88130000001</v>
      </c>
      <c r="W55" s="34">
        <v>12969.658029999999</v>
      </c>
      <c r="X55" s="34">
        <v>15289.539199999999</v>
      </c>
      <c r="Y55" s="34">
        <v>16196.321400000001</v>
      </c>
      <c r="Z55" s="34">
        <v>17399.960709999999</v>
      </c>
      <c r="AA55" s="34">
        <v>16551.292730000001</v>
      </c>
      <c r="AB55" s="34">
        <v>19521.784299999999</v>
      </c>
      <c r="AC55" s="34">
        <v>22779.87</v>
      </c>
      <c r="AD55" s="34">
        <v>29963.66114</v>
      </c>
      <c r="AE55" s="34">
        <v>35685.796539999996</v>
      </c>
      <c r="AF55" s="34">
        <v>26535.145920000003</v>
      </c>
      <c r="AG55" s="34">
        <v>33883.588790000002</v>
      </c>
      <c r="AH55" s="34">
        <v>38311.262539999996</v>
      </c>
      <c r="AI55" s="32">
        <v>28259.197229999998</v>
      </c>
      <c r="AJ55" s="8"/>
      <c r="AK55" s="2">
        <v>256828.68407000002</v>
      </c>
    </row>
    <row r="56" spans="1:37" ht="12.75" customHeight="1" x14ac:dyDescent="0.2">
      <c r="A56" s="8"/>
      <c r="B56" s="2"/>
      <c r="C56" s="2"/>
      <c r="D56" s="2"/>
      <c r="E56" s="36" t="s">
        <v>74</v>
      </c>
      <c r="F56" s="36"/>
      <c r="G56" s="40"/>
      <c r="H56" s="50">
        <v>639032.66299999994</v>
      </c>
      <c r="I56" s="50">
        <v>476.25900999999999</v>
      </c>
      <c r="J56" s="50">
        <v>5480.7833499999997</v>
      </c>
      <c r="K56" s="50">
        <v>0</v>
      </c>
      <c r="L56" s="50">
        <v>0</v>
      </c>
      <c r="M56" s="50">
        <v>0</v>
      </c>
      <c r="N56" s="50">
        <v>0</v>
      </c>
      <c r="O56" s="50">
        <v>0</v>
      </c>
      <c r="P56" s="50">
        <v>0</v>
      </c>
      <c r="Q56" s="50">
        <v>0</v>
      </c>
      <c r="R56" s="50">
        <v>0</v>
      </c>
      <c r="S56" s="50">
        <v>0</v>
      </c>
      <c r="T56" s="50">
        <v>0</v>
      </c>
      <c r="U56" s="51">
        <v>5957.0423599999995</v>
      </c>
      <c r="V56" s="33">
        <v>658136.22823999997</v>
      </c>
      <c r="W56" s="50">
        <v>731.83299999999997</v>
      </c>
      <c r="X56" s="50">
        <v>385.7955</v>
      </c>
      <c r="Y56" s="50">
        <v>146630.85649999999</v>
      </c>
      <c r="Z56" s="50">
        <v>10654.241</v>
      </c>
      <c r="AA56" s="50">
        <v>703.2595</v>
      </c>
      <c r="AB56" s="50">
        <v>145353.49074000001</v>
      </c>
      <c r="AC56" s="50">
        <v>3969.9324999999999</v>
      </c>
      <c r="AD56" s="50">
        <v>777.88599999999997</v>
      </c>
      <c r="AE56" s="50">
        <v>186482.29800000001</v>
      </c>
      <c r="AF56" s="50">
        <v>642.07349999999997</v>
      </c>
      <c r="AG56" s="50">
        <v>663.197</v>
      </c>
      <c r="AH56" s="50">
        <v>161141.36499999999</v>
      </c>
      <c r="AI56" s="32">
        <v>1117.6285</v>
      </c>
      <c r="AJ56" s="8"/>
      <c r="AK56" s="2">
        <v>657018.59973999998</v>
      </c>
    </row>
    <row r="57" spans="1:37" ht="12.75" customHeight="1" x14ac:dyDescent="0.2">
      <c r="A57" s="8"/>
      <c r="B57" s="2"/>
      <c r="C57" s="2"/>
      <c r="D57" s="2"/>
      <c r="E57" s="36" t="s">
        <v>75</v>
      </c>
      <c r="F57" s="36"/>
      <c r="G57" s="40"/>
      <c r="H57" s="50">
        <v>8158929.5250000004</v>
      </c>
      <c r="I57" s="50">
        <v>648439.72436999995</v>
      </c>
      <c r="J57" s="50">
        <v>610507.45800999994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1">
        <v>1258947.1823799999</v>
      </c>
      <c r="V57" s="33">
        <v>7890564.6360199992</v>
      </c>
      <c r="W57" s="50">
        <v>665293.37997999997</v>
      </c>
      <c r="X57" s="50">
        <v>659508.82715000003</v>
      </c>
      <c r="Y57" s="50">
        <v>705018.64833</v>
      </c>
      <c r="Z57" s="50">
        <v>703731.44083000009</v>
      </c>
      <c r="AA57" s="50">
        <v>725569.67767</v>
      </c>
      <c r="AB57" s="50">
        <v>694019.97589999996</v>
      </c>
      <c r="AC57" s="50">
        <v>644550.0867000001</v>
      </c>
      <c r="AD57" s="50">
        <v>647581.43452000001</v>
      </c>
      <c r="AE57" s="50">
        <v>621473.93023000006</v>
      </c>
      <c r="AF57" s="50">
        <v>603808.60850999993</v>
      </c>
      <c r="AG57" s="50">
        <v>622309.40685999999</v>
      </c>
      <c r="AH57" s="50">
        <v>597699.21934000007</v>
      </c>
      <c r="AI57" s="32">
        <v>1324802.20713</v>
      </c>
      <c r="AJ57" s="8"/>
      <c r="AK57" s="2">
        <v>6565762.4288899992</v>
      </c>
    </row>
    <row r="58" spans="1:37" ht="12.75" customHeight="1" x14ac:dyDescent="0.2">
      <c r="A58" s="8"/>
      <c r="B58" s="2"/>
      <c r="C58" s="2"/>
      <c r="D58" s="2"/>
      <c r="E58" s="36" t="s">
        <v>76</v>
      </c>
      <c r="F58" s="36"/>
      <c r="G58" s="31"/>
      <c r="H58" s="50">
        <v>25095.731</v>
      </c>
      <c r="I58" s="50">
        <v>312.12180000000001</v>
      </c>
      <c r="J58" s="50">
        <v>4661.4049999999997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1">
        <v>4973.5267999999996</v>
      </c>
      <c r="V58" s="33">
        <v>23701.212400000004</v>
      </c>
      <c r="W58" s="50">
        <v>353.47224</v>
      </c>
      <c r="X58" s="50">
        <v>2789.63627</v>
      </c>
      <c r="Y58" s="50">
        <v>1930.3</v>
      </c>
      <c r="Z58" s="50">
        <v>2411.3119999999999</v>
      </c>
      <c r="AA58" s="50">
        <v>1458.79</v>
      </c>
      <c r="AB58" s="50">
        <v>1973.42</v>
      </c>
      <c r="AC58" s="50">
        <v>2228.7399999999998</v>
      </c>
      <c r="AD58" s="50">
        <v>2829.63</v>
      </c>
      <c r="AE58" s="50">
        <v>1920.63</v>
      </c>
      <c r="AF58" s="50">
        <v>730.78800000000001</v>
      </c>
      <c r="AG58" s="50">
        <v>1666.1638899999998</v>
      </c>
      <c r="AH58" s="50">
        <v>3408.33</v>
      </c>
      <c r="AI58" s="32">
        <v>3143.10851</v>
      </c>
      <c r="AJ58" s="8"/>
      <c r="AK58" s="2">
        <v>20558.103890000006</v>
      </c>
    </row>
    <row r="59" spans="1:37" ht="12.75" customHeight="1" x14ac:dyDescent="0.2">
      <c r="A59" s="8"/>
      <c r="B59" s="2"/>
      <c r="C59" s="2"/>
      <c r="D59" s="2"/>
      <c r="E59" s="828" t="s">
        <v>77</v>
      </c>
      <c r="F59" s="828"/>
      <c r="G59" s="31"/>
      <c r="H59" s="50">
        <v>1832902.115</v>
      </c>
      <c r="I59" s="50">
        <v>232734.59733000002</v>
      </c>
      <c r="J59" s="50">
        <v>152730.6073</v>
      </c>
      <c r="K59" s="50">
        <v>0</v>
      </c>
      <c r="L59" s="50">
        <v>0</v>
      </c>
      <c r="M59" s="50">
        <v>0</v>
      </c>
      <c r="N59" s="50">
        <v>0</v>
      </c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0</v>
      </c>
      <c r="U59" s="51">
        <v>385465.20463000005</v>
      </c>
      <c r="V59" s="33">
        <v>2173410.5804499998</v>
      </c>
      <c r="W59" s="50">
        <v>142961.32235</v>
      </c>
      <c r="X59" s="50">
        <v>116487.88055</v>
      </c>
      <c r="Y59" s="50">
        <v>142899.02322999999</v>
      </c>
      <c r="Z59" s="50">
        <v>110396.87809</v>
      </c>
      <c r="AA59" s="50">
        <v>279465.76329999999</v>
      </c>
      <c r="AB59" s="50">
        <v>135075.71093</v>
      </c>
      <c r="AC59" s="50">
        <v>266118.78905000002</v>
      </c>
      <c r="AD59" s="50">
        <v>127617.68234999999</v>
      </c>
      <c r="AE59" s="50">
        <v>146368.56175999998</v>
      </c>
      <c r="AF59" s="50">
        <v>270286.06143</v>
      </c>
      <c r="AG59" s="50">
        <v>159562.49906</v>
      </c>
      <c r="AH59" s="50">
        <v>276170.40835000004</v>
      </c>
      <c r="AI59" s="32">
        <v>259449.2029</v>
      </c>
      <c r="AJ59" s="8"/>
      <c r="AK59" s="2">
        <v>1913961.3775499999</v>
      </c>
    </row>
    <row r="60" spans="1:37" ht="12.75" customHeight="1" x14ac:dyDescent="0.2">
      <c r="A60" s="8"/>
      <c r="B60" s="2"/>
      <c r="C60" s="2"/>
      <c r="D60" s="2"/>
      <c r="E60" s="36" t="s">
        <v>78</v>
      </c>
      <c r="F60" s="2"/>
      <c r="G60" s="31"/>
      <c r="H60" s="50">
        <v>693331.77500000002</v>
      </c>
      <c r="I60" s="50">
        <v>70963.989429999987</v>
      </c>
      <c r="J60" s="50">
        <v>46907.581899999997</v>
      </c>
      <c r="K60" s="50">
        <v>0</v>
      </c>
      <c r="L60" s="50">
        <v>0</v>
      </c>
      <c r="M60" s="50">
        <v>0</v>
      </c>
      <c r="N60" s="50">
        <v>0</v>
      </c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0</v>
      </c>
      <c r="U60" s="51">
        <v>117871.57132999998</v>
      </c>
      <c r="V60" s="33">
        <v>715735.44733999996</v>
      </c>
      <c r="W60" s="50">
        <v>69269.891870000007</v>
      </c>
      <c r="X60" s="50">
        <v>42303.12844</v>
      </c>
      <c r="Y60" s="50">
        <v>42435.082340000001</v>
      </c>
      <c r="Z60" s="50">
        <v>91078.854290000003</v>
      </c>
      <c r="AA60" s="50">
        <v>46073.647490000003</v>
      </c>
      <c r="AB60" s="50">
        <v>44531.689310000002</v>
      </c>
      <c r="AC60" s="50">
        <v>92303.863030000008</v>
      </c>
      <c r="AD60" s="50">
        <v>44739.19657</v>
      </c>
      <c r="AE60" s="50">
        <v>50286.677539999997</v>
      </c>
      <c r="AF60" s="50">
        <v>90189.149150000012</v>
      </c>
      <c r="AG60" s="50">
        <v>40822.601649999997</v>
      </c>
      <c r="AH60" s="50">
        <v>61701.665659999999</v>
      </c>
      <c r="AI60" s="32">
        <v>111573.02031000001</v>
      </c>
      <c r="AJ60" s="8"/>
      <c r="AK60" s="2">
        <v>604162.4270299999</v>
      </c>
    </row>
    <row r="61" spans="1:37" ht="12.75" customHeight="1" x14ac:dyDescent="0.2">
      <c r="A61" s="8"/>
      <c r="B61" s="2"/>
      <c r="C61" s="2"/>
      <c r="D61" s="2"/>
      <c r="E61" s="36" t="s">
        <v>79</v>
      </c>
      <c r="F61" s="36"/>
      <c r="G61" s="31"/>
      <c r="H61" s="50">
        <v>2392.527</v>
      </c>
      <c r="I61" s="50">
        <v>0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1">
        <v>0</v>
      </c>
      <c r="V61" s="33">
        <v>0</v>
      </c>
      <c r="W61" s="50">
        <v>0</v>
      </c>
      <c r="X61" s="50">
        <v>0</v>
      </c>
      <c r="Y61" s="50">
        <v>0</v>
      </c>
      <c r="Z61" s="50">
        <v>0</v>
      </c>
      <c r="AA61" s="50">
        <v>0</v>
      </c>
      <c r="AB61" s="50">
        <v>0</v>
      </c>
      <c r="AC61" s="50">
        <v>0</v>
      </c>
      <c r="AD61" s="50">
        <v>0</v>
      </c>
      <c r="AE61" s="50">
        <v>0</v>
      </c>
      <c r="AF61" s="50">
        <v>0</v>
      </c>
      <c r="AG61" s="50">
        <v>0</v>
      </c>
      <c r="AH61" s="50">
        <v>0</v>
      </c>
      <c r="AI61" s="32">
        <v>0</v>
      </c>
      <c r="AJ61" s="8"/>
      <c r="AK61" s="2">
        <v>0</v>
      </c>
    </row>
    <row r="62" spans="1:37" ht="12.75" customHeight="1" x14ac:dyDescent="0.2">
      <c r="A62" s="8"/>
      <c r="B62" s="2"/>
      <c r="C62" s="2"/>
      <c r="D62" s="2"/>
      <c r="E62" s="36" t="s">
        <v>80</v>
      </c>
      <c r="F62" s="36"/>
      <c r="G62" s="31"/>
      <c r="H62" s="50">
        <v>1463027.156</v>
      </c>
      <c r="I62" s="50">
        <v>4629.0451900000007</v>
      </c>
      <c r="J62" s="50">
        <v>22.038550000000001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1">
        <v>4651.0837400000009</v>
      </c>
      <c r="V62" s="33">
        <v>1397618.0503899995</v>
      </c>
      <c r="W62" s="50">
        <v>6344.1520799999998</v>
      </c>
      <c r="X62" s="50">
        <v>9490.2669000000005</v>
      </c>
      <c r="Y62" s="50">
        <v>17188.950820000002</v>
      </c>
      <c r="Z62" s="50">
        <v>1415771.6405799999</v>
      </c>
      <c r="AA62" s="50">
        <v>-129408.70140999999</v>
      </c>
      <c r="AB62" s="50">
        <v>20339.960019999999</v>
      </c>
      <c r="AC62" s="50">
        <v>23106.00274</v>
      </c>
      <c r="AD62" s="50">
        <v>19321.137070000001</v>
      </c>
      <c r="AE62" s="50">
        <v>1219.64618</v>
      </c>
      <c r="AF62" s="50">
        <v>30.108900000000002</v>
      </c>
      <c r="AG62" s="50">
        <v>7891.5122199999996</v>
      </c>
      <c r="AH62" s="50">
        <v>6323.3742899999997</v>
      </c>
      <c r="AI62" s="32">
        <v>15834.41898</v>
      </c>
      <c r="AJ62" s="8"/>
      <c r="AK62" s="2">
        <v>1381783.6314099994</v>
      </c>
    </row>
    <row r="63" spans="1:37" ht="12.75" customHeight="1" x14ac:dyDescent="0.2">
      <c r="A63" s="8"/>
      <c r="B63" s="2"/>
      <c r="C63" s="2" t="s">
        <v>34</v>
      </c>
      <c r="D63" s="2"/>
      <c r="E63" s="36"/>
      <c r="F63" s="36"/>
      <c r="G63" s="31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2"/>
      <c r="V63" s="33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2"/>
      <c r="AJ63" s="8"/>
      <c r="AK63" s="2"/>
    </row>
    <row r="64" spans="1:37" ht="12.75" customHeight="1" x14ac:dyDescent="0.2">
      <c r="A64" s="8"/>
      <c r="B64" s="2"/>
      <c r="C64" s="2"/>
      <c r="D64" s="2"/>
      <c r="E64" s="36" t="s">
        <v>81</v>
      </c>
      <c r="F64" s="36"/>
      <c r="G64" s="31"/>
      <c r="H64" s="34">
        <v>281989.39799999999</v>
      </c>
      <c r="I64" s="34">
        <v>1405.09178</v>
      </c>
      <c r="J64" s="34">
        <v>44.511859999999999</v>
      </c>
      <c r="K64" s="34">
        <v>0</v>
      </c>
      <c r="L64" s="34">
        <v>0</v>
      </c>
      <c r="M64" s="34">
        <v>0</v>
      </c>
      <c r="N64" s="34">
        <v>0</v>
      </c>
      <c r="O64" s="34">
        <v>0</v>
      </c>
      <c r="P64" s="34">
        <v>0</v>
      </c>
      <c r="Q64" s="34">
        <v>0</v>
      </c>
      <c r="R64" s="34">
        <v>0</v>
      </c>
      <c r="S64" s="34">
        <v>0</v>
      </c>
      <c r="T64" s="34">
        <v>0</v>
      </c>
      <c r="U64" s="32">
        <v>1449.60364</v>
      </c>
      <c r="V64" s="33">
        <v>257500.01969999998</v>
      </c>
      <c r="W64" s="34">
        <v>0</v>
      </c>
      <c r="X64" s="34">
        <v>912.32285000000002</v>
      </c>
      <c r="Y64" s="34">
        <v>4.2484500000000001</v>
      </c>
      <c r="Z64" s="34">
        <v>2106.3272599999996</v>
      </c>
      <c r="AA64" s="34">
        <v>60721.948600000003</v>
      </c>
      <c r="AB64" s="34">
        <v>5720.9393899999995</v>
      </c>
      <c r="AC64" s="34">
        <v>0</v>
      </c>
      <c r="AD64" s="34">
        <v>186438.74597999998</v>
      </c>
      <c r="AE64" s="34">
        <v>0</v>
      </c>
      <c r="AF64" s="34">
        <v>557.27076999999997</v>
      </c>
      <c r="AG64" s="34">
        <v>0</v>
      </c>
      <c r="AH64" s="34">
        <v>1038.2164</v>
      </c>
      <c r="AI64" s="32">
        <v>912.32285000000002</v>
      </c>
      <c r="AJ64" s="8"/>
      <c r="AK64" s="2">
        <v>71968454.016189992</v>
      </c>
    </row>
    <row r="65" spans="1:37" s="30" customFormat="1" ht="12.75" customHeight="1" x14ac:dyDescent="0.2">
      <c r="A65" s="60"/>
      <c r="B65" s="9" t="s">
        <v>82</v>
      </c>
      <c r="C65" s="23"/>
      <c r="D65" s="24"/>
      <c r="E65" s="39"/>
      <c r="F65" s="39"/>
      <c r="G65" s="40"/>
      <c r="H65" s="41">
        <v>62505171.760000005</v>
      </c>
      <c r="I65" s="41">
        <v>2677328.3715899996</v>
      </c>
      <c r="J65" s="41">
        <v>4767156.7342099994</v>
      </c>
      <c r="K65" s="41">
        <v>0</v>
      </c>
      <c r="L65" s="41">
        <v>0</v>
      </c>
      <c r="M65" s="41">
        <v>0</v>
      </c>
      <c r="N65" s="41">
        <v>0</v>
      </c>
      <c r="O65" s="41">
        <v>0</v>
      </c>
      <c r="P65" s="41">
        <v>0</v>
      </c>
      <c r="Q65" s="41">
        <v>0</v>
      </c>
      <c r="R65" s="41">
        <v>0</v>
      </c>
      <c r="S65" s="41">
        <v>0</v>
      </c>
      <c r="T65" s="41">
        <v>0</v>
      </c>
      <c r="U65" s="42">
        <v>7444485.1057999991</v>
      </c>
      <c r="V65" s="43">
        <v>59912542.167989999</v>
      </c>
      <c r="W65" s="41">
        <v>2123465.7925</v>
      </c>
      <c r="X65" s="41">
        <v>3809711.6095099999</v>
      </c>
      <c r="Y65" s="41">
        <v>3989700.9687899994</v>
      </c>
      <c r="Z65" s="41">
        <v>4090666.0342700002</v>
      </c>
      <c r="AA65" s="41">
        <v>4416705.4751099991</v>
      </c>
      <c r="AB65" s="41">
        <v>4963352.3481400004</v>
      </c>
      <c r="AC65" s="41">
        <v>5618609.3486800008</v>
      </c>
      <c r="AD65" s="41">
        <v>5280845.2534100004</v>
      </c>
      <c r="AE65" s="41">
        <v>5609979.6144199986</v>
      </c>
      <c r="AF65" s="41">
        <v>5420340.1090800008</v>
      </c>
      <c r="AG65" s="41">
        <v>5642045.9520000005</v>
      </c>
      <c r="AH65" s="41">
        <v>8947119.6620799974</v>
      </c>
      <c r="AI65" s="41">
        <v>5933177.4020100003</v>
      </c>
      <c r="AJ65" s="29"/>
      <c r="AK65" s="2">
        <v>0</v>
      </c>
    </row>
    <row r="66" spans="1:37" s="30" customFormat="1" ht="12.75" customHeight="1" x14ac:dyDescent="0.2">
      <c r="A66" s="60"/>
      <c r="B66" s="9"/>
      <c r="C66" s="2" t="s">
        <v>83</v>
      </c>
      <c r="D66" s="24"/>
      <c r="E66" s="39"/>
      <c r="F66" s="39"/>
      <c r="G66" s="40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2"/>
      <c r="V66" s="33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2"/>
      <c r="AJ66" s="29"/>
      <c r="AK66" s="24"/>
    </row>
    <row r="67" spans="1:37" s="30" customFormat="1" ht="12.75" customHeight="1" x14ac:dyDescent="0.2">
      <c r="A67" s="60"/>
      <c r="B67" s="2"/>
      <c r="C67" s="24"/>
      <c r="D67" s="24"/>
      <c r="E67" s="2" t="s">
        <v>84</v>
      </c>
      <c r="F67" s="36"/>
      <c r="G67" s="40"/>
      <c r="H67" s="34">
        <v>54005224.097000003</v>
      </c>
      <c r="I67" s="34">
        <v>2392753.48679</v>
      </c>
      <c r="J67" s="34">
        <v>4071818.7859299998</v>
      </c>
      <c r="K67" s="34">
        <v>0</v>
      </c>
      <c r="L67" s="34">
        <v>0</v>
      </c>
      <c r="M67" s="34">
        <v>0</v>
      </c>
      <c r="N67" s="34">
        <v>0</v>
      </c>
      <c r="O67" s="34">
        <v>0</v>
      </c>
      <c r="P67" s="34">
        <v>0</v>
      </c>
      <c r="Q67" s="34">
        <v>0</v>
      </c>
      <c r="R67" s="34">
        <v>0</v>
      </c>
      <c r="S67" s="34">
        <v>0</v>
      </c>
      <c r="T67" s="34">
        <v>0</v>
      </c>
      <c r="U67" s="32">
        <v>6464572.2727199998</v>
      </c>
      <c r="V67" s="33">
        <v>50056218.434100002</v>
      </c>
      <c r="W67" s="34">
        <v>1646043.6016900002</v>
      </c>
      <c r="X67" s="34">
        <v>3435728.1277999999</v>
      </c>
      <c r="Y67" s="34">
        <v>3376625.0070199999</v>
      </c>
      <c r="Z67" s="34">
        <v>3510453.3057200001</v>
      </c>
      <c r="AA67" s="34">
        <v>3777312.13638</v>
      </c>
      <c r="AB67" s="34">
        <v>3842038.3116899999</v>
      </c>
      <c r="AC67" s="34">
        <v>4680874.5270800004</v>
      </c>
      <c r="AD67" s="34">
        <v>4225863.13356</v>
      </c>
      <c r="AE67" s="34">
        <v>4446132.7716699997</v>
      </c>
      <c r="AF67" s="34">
        <v>4710021.8865099996</v>
      </c>
      <c r="AG67" s="34">
        <v>4779288.63925</v>
      </c>
      <c r="AH67" s="34">
        <v>7625836.9857299998</v>
      </c>
      <c r="AI67" s="32">
        <v>5081771.7294899998</v>
      </c>
      <c r="AJ67" s="29"/>
      <c r="AK67" s="24">
        <v>44974446.704610005</v>
      </c>
    </row>
    <row r="68" spans="1:37" ht="12.75" customHeight="1" x14ac:dyDescent="0.2">
      <c r="A68" s="8"/>
      <c r="B68" s="2"/>
      <c r="C68" s="2"/>
      <c r="D68" s="2"/>
      <c r="E68" s="2" t="s">
        <v>85</v>
      </c>
      <c r="F68" s="36"/>
      <c r="G68" s="47"/>
      <c r="H68" s="50">
        <v>7089905.5090000005</v>
      </c>
      <c r="I68" s="50">
        <v>111384.01167999998</v>
      </c>
      <c r="J68" s="50">
        <v>497382.69390000001</v>
      </c>
      <c r="K68" s="50">
        <v>0</v>
      </c>
      <c r="L68" s="50">
        <v>0</v>
      </c>
      <c r="M68" s="50">
        <v>0</v>
      </c>
      <c r="N68" s="50">
        <v>0</v>
      </c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>
        <v>0</v>
      </c>
      <c r="U68" s="51">
        <v>608766.70557999995</v>
      </c>
      <c r="V68" s="33">
        <v>7946795.7081699995</v>
      </c>
      <c r="W68" s="50">
        <v>76443.347009999998</v>
      </c>
      <c r="X68" s="50">
        <v>505719.98535999999</v>
      </c>
      <c r="Y68" s="50">
        <v>488912.25962999999</v>
      </c>
      <c r="Z68" s="50">
        <v>469788.97292999999</v>
      </c>
      <c r="AA68" s="50">
        <v>532323.14001999993</v>
      </c>
      <c r="AB68" s="50">
        <v>808756.38957999996</v>
      </c>
      <c r="AC68" s="50">
        <v>861180.66826999991</v>
      </c>
      <c r="AD68" s="50">
        <v>806997.27020999999</v>
      </c>
      <c r="AE68" s="50">
        <v>823667.44611000002</v>
      </c>
      <c r="AF68" s="50">
        <v>749455.5996800001</v>
      </c>
      <c r="AG68" s="50">
        <v>719610.02274000004</v>
      </c>
      <c r="AH68" s="50">
        <v>1103940.6066300001</v>
      </c>
      <c r="AI68" s="32">
        <v>582163.33236999996</v>
      </c>
      <c r="AJ68" s="8"/>
      <c r="AK68" s="2">
        <v>7364632.3757999996</v>
      </c>
    </row>
    <row r="69" spans="1:37" ht="12.75" customHeight="1" x14ac:dyDescent="0.2">
      <c r="A69" s="8"/>
      <c r="B69" s="2"/>
      <c r="C69" s="2" t="s">
        <v>86</v>
      </c>
      <c r="D69" s="2"/>
      <c r="E69" s="2"/>
      <c r="F69" s="2"/>
      <c r="G69" s="47"/>
      <c r="H69" s="50">
        <v>85620.312000000005</v>
      </c>
      <c r="I69" s="50">
        <v>3284.8394700000003</v>
      </c>
      <c r="J69" s="50">
        <v>8588.084429999999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1">
        <v>11872.9239</v>
      </c>
      <c r="V69" s="33">
        <v>77509.569959999993</v>
      </c>
      <c r="W69" s="50">
        <v>4035.0144599999999</v>
      </c>
      <c r="X69" s="50">
        <v>7108.6841799999993</v>
      </c>
      <c r="Y69" s="50">
        <v>7363.3798799999995</v>
      </c>
      <c r="Z69" s="50">
        <v>5436.8234000000002</v>
      </c>
      <c r="AA69" s="50">
        <v>7679.6530300000004</v>
      </c>
      <c r="AB69" s="50">
        <v>5530.6732199999997</v>
      </c>
      <c r="AC69" s="50">
        <v>4572.36103</v>
      </c>
      <c r="AD69" s="50">
        <v>6134.9164299999993</v>
      </c>
      <c r="AE69" s="50">
        <v>7113.30933</v>
      </c>
      <c r="AF69" s="50">
        <v>5322.4118099999996</v>
      </c>
      <c r="AG69" s="50">
        <v>7646.1474900000003</v>
      </c>
      <c r="AH69" s="50">
        <v>9566.1956999999984</v>
      </c>
      <c r="AI69" s="32">
        <v>11143.698639999999</v>
      </c>
      <c r="AJ69" s="8"/>
      <c r="AK69" s="2">
        <v>66365.871319999991</v>
      </c>
    </row>
    <row r="70" spans="1:37" s="30" customFormat="1" ht="12.75" customHeight="1" x14ac:dyDescent="0.2">
      <c r="A70" s="60"/>
      <c r="B70" s="2"/>
      <c r="C70" s="2" t="s">
        <v>34</v>
      </c>
      <c r="D70" s="24"/>
      <c r="E70" s="2"/>
      <c r="F70" s="36"/>
      <c r="G70" s="40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2"/>
      <c r="V70" s="33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2"/>
      <c r="AJ70" s="29"/>
      <c r="AK70" s="24"/>
    </row>
    <row r="71" spans="1:37" ht="12.75" customHeight="1" x14ac:dyDescent="0.2">
      <c r="A71" s="8"/>
      <c r="B71" s="2"/>
      <c r="C71" s="2"/>
      <c r="D71" s="2"/>
      <c r="E71" s="2" t="s">
        <v>87</v>
      </c>
      <c r="F71" s="2"/>
      <c r="G71" s="40"/>
      <c r="H71" s="34">
        <v>762594.48100000003</v>
      </c>
      <c r="I71" s="34">
        <v>99306.142049999995</v>
      </c>
      <c r="J71" s="34">
        <v>105191.87031999999</v>
      </c>
      <c r="K71" s="34">
        <v>0</v>
      </c>
      <c r="L71" s="34">
        <v>0</v>
      </c>
      <c r="M71" s="34">
        <v>0</v>
      </c>
      <c r="N71" s="34">
        <v>0</v>
      </c>
      <c r="O71" s="34">
        <v>0</v>
      </c>
      <c r="P71" s="34">
        <v>0</v>
      </c>
      <c r="Q71" s="34">
        <v>0</v>
      </c>
      <c r="R71" s="34">
        <v>0</v>
      </c>
      <c r="S71" s="34">
        <v>0</v>
      </c>
      <c r="T71" s="34">
        <v>0</v>
      </c>
      <c r="U71" s="32">
        <v>204498.01236999998</v>
      </c>
      <c r="V71" s="33">
        <v>1254754.7873700003</v>
      </c>
      <c r="W71" s="34">
        <v>383668.89516999997</v>
      </c>
      <c r="X71" s="34">
        <v>-148880.30622999999</v>
      </c>
      <c r="Y71" s="34">
        <v>116800.32226</v>
      </c>
      <c r="Z71" s="34">
        <v>102422.45981999999</v>
      </c>
      <c r="AA71" s="34">
        <v>91559.73676</v>
      </c>
      <c r="AB71" s="34">
        <v>257294.94347</v>
      </c>
      <c r="AC71" s="34">
        <v>26772.418729999998</v>
      </c>
      <c r="AD71" s="34">
        <v>199473.43585000001</v>
      </c>
      <c r="AE71" s="34">
        <v>239933.53840000002</v>
      </c>
      <c r="AF71" s="34">
        <v>-93868.771669999987</v>
      </c>
      <c r="AG71" s="34">
        <v>41457.406869999999</v>
      </c>
      <c r="AH71" s="34">
        <v>38120.70794</v>
      </c>
      <c r="AI71" s="32">
        <v>234788.58893999999</v>
      </c>
      <c r="AJ71" s="8"/>
      <c r="AK71" s="2">
        <v>1019966.1984300003</v>
      </c>
    </row>
    <row r="72" spans="1:37" ht="12.75" customHeight="1" x14ac:dyDescent="0.2">
      <c r="A72" s="8"/>
      <c r="B72" s="2"/>
      <c r="C72" s="2"/>
      <c r="D72" s="2"/>
      <c r="E72" s="2" t="s">
        <v>88</v>
      </c>
      <c r="F72" s="36"/>
      <c r="G72" s="40"/>
      <c r="H72" s="50">
        <v>89220.573000000004</v>
      </c>
      <c r="I72" s="50">
        <v>7433.2690599999996</v>
      </c>
      <c r="J72" s="50">
        <v>7813.0823499999997</v>
      </c>
      <c r="K72" s="50">
        <v>0</v>
      </c>
      <c r="L72" s="50">
        <v>0</v>
      </c>
      <c r="M72" s="50">
        <v>0</v>
      </c>
      <c r="N72" s="50">
        <v>0</v>
      </c>
      <c r="O72" s="50">
        <v>0</v>
      </c>
      <c r="P72" s="50">
        <v>0</v>
      </c>
      <c r="Q72" s="50">
        <v>0</v>
      </c>
      <c r="R72" s="50">
        <v>0</v>
      </c>
      <c r="S72" s="50">
        <v>0</v>
      </c>
      <c r="T72" s="50">
        <v>0</v>
      </c>
      <c r="U72" s="51">
        <v>15246.351409999999</v>
      </c>
      <c r="V72" s="33">
        <v>169992.38238000002</v>
      </c>
      <c r="W72" s="50">
        <v>13274.93417</v>
      </c>
      <c r="X72" s="50">
        <v>10035.118400000001</v>
      </c>
      <c r="Y72" s="50">
        <v>0</v>
      </c>
      <c r="Z72" s="50">
        <v>2564.4724000000001</v>
      </c>
      <c r="AA72" s="50">
        <v>0</v>
      </c>
      <c r="AB72" s="50">
        <v>28328.484190000003</v>
      </c>
      <c r="AC72" s="50">
        <v>13963.236199999999</v>
      </c>
      <c r="AD72" s="50">
        <v>0</v>
      </c>
      <c r="AE72" s="50">
        <v>14781.683349999999</v>
      </c>
      <c r="AF72" s="50">
        <v>0</v>
      </c>
      <c r="AG72" s="50">
        <v>13788.465609999999</v>
      </c>
      <c r="AH72" s="50">
        <v>73255.988060000003</v>
      </c>
      <c r="AI72" s="32">
        <v>23310.05257</v>
      </c>
      <c r="AJ72" s="8"/>
      <c r="AK72" s="2">
        <v>146682.32981000002</v>
      </c>
    </row>
    <row r="73" spans="1:37" s="30" customFormat="1" ht="12.75" customHeight="1" x14ac:dyDescent="0.2">
      <c r="A73" s="60"/>
      <c r="B73" s="2"/>
      <c r="E73" s="2" t="s">
        <v>89</v>
      </c>
      <c r="F73" s="36"/>
      <c r="G73" s="40"/>
      <c r="H73" s="34">
        <v>472606.788</v>
      </c>
      <c r="I73" s="34">
        <v>63166.622539999997</v>
      </c>
      <c r="J73" s="34">
        <v>76362.217279999997</v>
      </c>
      <c r="K73" s="34">
        <v>0</v>
      </c>
      <c r="L73" s="34">
        <v>0</v>
      </c>
      <c r="M73" s="34">
        <v>0</v>
      </c>
      <c r="N73" s="34">
        <v>0</v>
      </c>
      <c r="O73" s="34">
        <v>0</v>
      </c>
      <c r="P73" s="34">
        <v>0</v>
      </c>
      <c r="Q73" s="34">
        <v>0</v>
      </c>
      <c r="R73" s="34">
        <v>0</v>
      </c>
      <c r="S73" s="34">
        <v>0</v>
      </c>
      <c r="T73" s="34">
        <v>0</v>
      </c>
      <c r="U73" s="51">
        <v>139528.83981999999</v>
      </c>
      <c r="V73" s="33">
        <v>407271.28600999998</v>
      </c>
      <c r="W73" s="34">
        <v>0</v>
      </c>
      <c r="X73" s="34">
        <v>0</v>
      </c>
      <c r="Y73" s="34">
        <v>0</v>
      </c>
      <c r="Z73" s="34">
        <v>0</v>
      </c>
      <c r="AA73" s="34">
        <v>7830.8089199999995</v>
      </c>
      <c r="AB73" s="34">
        <v>21403.545989999999</v>
      </c>
      <c r="AC73" s="34">
        <v>31246.13737</v>
      </c>
      <c r="AD73" s="34">
        <v>42376.497360000001</v>
      </c>
      <c r="AE73" s="34">
        <v>78350.865560000006</v>
      </c>
      <c r="AF73" s="34">
        <v>49408.982750000003</v>
      </c>
      <c r="AG73" s="34">
        <v>80255.270040000003</v>
      </c>
      <c r="AH73" s="34">
        <v>96399.178019999992</v>
      </c>
      <c r="AI73" s="32">
        <v>0</v>
      </c>
      <c r="AJ73" s="29"/>
      <c r="AK73" s="24">
        <v>407271.28600999998</v>
      </c>
    </row>
    <row r="74" spans="1:37" s="30" customFormat="1" ht="12.75" customHeight="1" x14ac:dyDescent="0.2">
      <c r="A74" s="29"/>
      <c r="B74" s="9" t="s">
        <v>90</v>
      </c>
      <c r="C74" s="24"/>
      <c r="D74" s="24"/>
      <c r="E74" s="24"/>
      <c r="F74" s="24"/>
      <c r="G74" s="40"/>
      <c r="H74" s="41">
        <v>0.9</v>
      </c>
      <c r="I74" s="41">
        <v>0</v>
      </c>
      <c r="J74" s="41">
        <v>0</v>
      </c>
      <c r="K74" s="41">
        <v>0</v>
      </c>
      <c r="L74" s="41">
        <v>0</v>
      </c>
      <c r="M74" s="41">
        <v>0</v>
      </c>
      <c r="N74" s="41">
        <v>0</v>
      </c>
      <c r="O74" s="41">
        <v>0</v>
      </c>
      <c r="P74" s="41">
        <v>0</v>
      </c>
      <c r="Q74" s="41">
        <v>0</v>
      </c>
      <c r="R74" s="41">
        <v>0</v>
      </c>
      <c r="S74" s="41">
        <v>0</v>
      </c>
      <c r="T74" s="41">
        <v>0</v>
      </c>
      <c r="U74" s="42">
        <v>0</v>
      </c>
      <c r="V74" s="43">
        <v>0</v>
      </c>
      <c r="W74" s="41">
        <v>0</v>
      </c>
      <c r="X74" s="41">
        <v>0</v>
      </c>
      <c r="Y74" s="41">
        <v>0</v>
      </c>
      <c r="Z74" s="41">
        <v>0</v>
      </c>
      <c r="AA74" s="41">
        <v>0</v>
      </c>
      <c r="AB74" s="41">
        <v>0</v>
      </c>
      <c r="AC74" s="41">
        <v>0</v>
      </c>
      <c r="AD74" s="41">
        <v>0</v>
      </c>
      <c r="AE74" s="41">
        <v>0</v>
      </c>
      <c r="AF74" s="41">
        <v>0</v>
      </c>
      <c r="AG74" s="41">
        <v>0</v>
      </c>
      <c r="AH74" s="41">
        <v>0</v>
      </c>
      <c r="AI74" s="42">
        <v>0</v>
      </c>
      <c r="AJ74" s="29"/>
      <c r="AK74" s="24">
        <v>0</v>
      </c>
    </row>
    <row r="75" spans="1:37" ht="12.75" customHeight="1" x14ac:dyDescent="0.2">
      <c r="A75" s="8"/>
      <c r="B75" s="2"/>
      <c r="C75" s="2" t="s">
        <v>91</v>
      </c>
      <c r="D75" s="2"/>
      <c r="E75" s="2"/>
      <c r="F75" s="2"/>
      <c r="G75" s="40"/>
      <c r="H75" s="34">
        <v>0.9</v>
      </c>
      <c r="I75" s="34">
        <v>0</v>
      </c>
      <c r="J75" s="34">
        <v>0</v>
      </c>
      <c r="K75" s="34">
        <v>0</v>
      </c>
      <c r="L75" s="34">
        <v>0</v>
      </c>
      <c r="M75" s="34">
        <v>0</v>
      </c>
      <c r="N75" s="34">
        <v>0</v>
      </c>
      <c r="O75" s="34">
        <v>0</v>
      </c>
      <c r="P75" s="34">
        <v>0</v>
      </c>
      <c r="Q75" s="34">
        <v>0</v>
      </c>
      <c r="R75" s="34">
        <v>0</v>
      </c>
      <c r="S75" s="34">
        <v>0</v>
      </c>
      <c r="T75" s="34">
        <v>0</v>
      </c>
      <c r="U75" s="32">
        <v>0</v>
      </c>
      <c r="V75" s="33">
        <v>0</v>
      </c>
      <c r="W75" s="34">
        <v>0</v>
      </c>
      <c r="X75" s="34">
        <v>0</v>
      </c>
      <c r="Y75" s="34">
        <v>0</v>
      </c>
      <c r="Z75" s="34">
        <v>0</v>
      </c>
      <c r="AA75" s="34">
        <v>0</v>
      </c>
      <c r="AB75" s="34">
        <v>0</v>
      </c>
      <c r="AC75" s="34">
        <v>0</v>
      </c>
      <c r="AD75" s="34">
        <v>0</v>
      </c>
      <c r="AE75" s="34">
        <v>0</v>
      </c>
      <c r="AF75" s="34">
        <v>0</v>
      </c>
      <c r="AG75" s="34">
        <v>0</v>
      </c>
      <c r="AH75" s="34">
        <v>0</v>
      </c>
      <c r="AI75" s="32">
        <v>0</v>
      </c>
      <c r="AJ75" s="8"/>
      <c r="AK75" s="2">
        <v>0</v>
      </c>
    </row>
    <row r="76" spans="1:37" s="65" customFormat="1" ht="12.75" customHeight="1" x14ac:dyDescent="0.2">
      <c r="A76" s="61"/>
      <c r="B76" s="9" t="s">
        <v>92</v>
      </c>
      <c r="C76" s="9"/>
      <c r="D76" s="9"/>
      <c r="E76" s="9"/>
      <c r="F76" s="9"/>
      <c r="G76" s="40" t="s">
        <v>93</v>
      </c>
      <c r="H76" s="62">
        <v>0</v>
      </c>
      <c r="I76" s="62">
        <v>109.13464999999999</v>
      </c>
      <c r="J76" s="62">
        <v>-409.00695000000002</v>
      </c>
      <c r="K76" s="62">
        <v>0</v>
      </c>
      <c r="L76" s="62">
        <v>0</v>
      </c>
      <c r="M76" s="62">
        <v>0</v>
      </c>
      <c r="N76" s="62">
        <v>0</v>
      </c>
      <c r="O76" s="62">
        <v>0</v>
      </c>
      <c r="P76" s="62">
        <v>0</v>
      </c>
      <c r="Q76" s="62">
        <v>0</v>
      </c>
      <c r="R76" s="62">
        <v>0</v>
      </c>
      <c r="S76" s="62">
        <v>0</v>
      </c>
      <c r="T76" s="62">
        <v>0</v>
      </c>
      <c r="U76" s="63">
        <v>-299.8723</v>
      </c>
      <c r="V76" s="64">
        <v>-10058.845874000001</v>
      </c>
      <c r="W76" s="62">
        <v>-8256.0231899999999</v>
      </c>
      <c r="X76" s="62">
        <v>-13.880150000000867</v>
      </c>
      <c r="Y76" s="62">
        <v>276.89815999999973</v>
      </c>
      <c r="Z76" s="62">
        <v>-1857.5403299999998</v>
      </c>
      <c r="AA76" s="62">
        <v>4415.151335999999</v>
      </c>
      <c r="AB76" s="62">
        <v>-463.28181000000041</v>
      </c>
      <c r="AC76" s="62">
        <v>-5386.4732299999996</v>
      </c>
      <c r="AD76" s="62">
        <v>118.0058599999993</v>
      </c>
      <c r="AE76" s="62">
        <v>345.4968000000008</v>
      </c>
      <c r="AF76" s="62">
        <v>866.84146999999939</v>
      </c>
      <c r="AG76" s="62">
        <v>-235.2494999999999</v>
      </c>
      <c r="AH76" s="62">
        <v>131.20871000000079</v>
      </c>
      <c r="AI76" s="63">
        <v>-8269.9033400000008</v>
      </c>
      <c r="AJ76" s="61"/>
      <c r="AK76" s="9">
        <v>-1788.9425339999998</v>
      </c>
    </row>
    <row r="77" spans="1:37" ht="12.75" customHeight="1" x14ac:dyDescent="0.2">
      <c r="A77" s="66"/>
      <c r="B77" s="67" t="s">
        <v>94</v>
      </c>
      <c r="C77" s="68"/>
      <c r="D77" s="68"/>
      <c r="E77" s="68"/>
      <c r="F77" s="68"/>
      <c r="G77" s="69"/>
      <c r="H77" s="70">
        <v>1598447496.6219997</v>
      </c>
      <c r="I77" s="41">
        <v>103419998.47435001</v>
      </c>
      <c r="J77" s="41">
        <v>105178197.87754998</v>
      </c>
      <c r="K77" s="41">
        <v>0</v>
      </c>
      <c r="L77" s="41">
        <v>0</v>
      </c>
      <c r="M77" s="41">
        <v>0</v>
      </c>
      <c r="N77" s="41">
        <v>0</v>
      </c>
      <c r="O77" s="41">
        <v>0</v>
      </c>
      <c r="P77" s="41">
        <v>0</v>
      </c>
      <c r="Q77" s="41">
        <v>0</v>
      </c>
      <c r="R77" s="41">
        <v>0</v>
      </c>
      <c r="S77" s="41">
        <v>0</v>
      </c>
      <c r="T77" s="41">
        <v>0</v>
      </c>
      <c r="U77" s="42">
        <v>208598196.35190001</v>
      </c>
      <c r="V77" s="71">
        <v>1563757120.0322061</v>
      </c>
      <c r="W77" s="72">
        <v>95438525.885809988</v>
      </c>
      <c r="X77" s="41">
        <v>94771765.487089977</v>
      </c>
      <c r="Y77" s="41">
        <v>188246636.94739997</v>
      </c>
      <c r="Z77" s="41">
        <v>89733338.822360024</v>
      </c>
      <c r="AA77" s="41">
        <v>121278037.77334601</v>
      </c>
      <c r="AB77" s="41">
        <v>130630417.75873001</v>
      </c>
      <c r="AC77" s="41">
        <v>109625641.04059</v>
      </c>
      <c r="AD77" s="41">
        <v>105858605.50297005</v>
      </c>
      <c r="AE77" s="41">
        <v>199303635.47633001</v>
      </c>
      <c r="AF77" s="41">
        <v>117292396.21714</v>
      </c>
      <c r="AG77" s="41">
        <v>152051681.14699996</v>
      </c>
      <c r="AH77" s="41">
        <v>159526437.97343999</v>
      </c>
      <c r="AI77" s="41">
        <v>190210291.37289998</v>
      </c>
      <c r="AJ77" s="8"/>
      <c r="AK77" s="9">
        <v>1373546828.659306</v>
      </c>
    </row>
    <row r="78" spans="1:37" ht="12.75" customHeight="1" x14ac:dyDescent="0.2">
      <c r="A78" s="8"/>
      <c r="B78" s="9" t="s">
        <v>95</v>
      </c>
      <c r="C78" s="2"/>
      <c r="D78" s="2"/>
      <c r="E78" s="36"/>
      <c r="F78" s="36"/>
      <c r="G78" s="40" t="s">
        <v>96</v>
      </c>
      <c r="H78" s="73">
        <v>-43683418</v>
      </c>
      <c r="I78" s="73">
        <v>-10920855</v>
      </c>
      <c r="J78" s="73">
        <v>0</v>
      </c>
      <c r="K78" s="73">
        <v>0</v>
      </c>
      <c r="L78" s="73">
        <v>0</v>
      </c>
      <c r="M78" s="73">
        <v>0</v>
      </c>
      <c r="N78" s="73">
        <v>0</v>
      </c>
      <c r="O78" s="73">
        <v>0</v>
      </c>
      <c r="P78" s="73">
        <v>0</v>
      </c>
      <c r="Q78" s="73">
        <v>0</v>
      </c>
      <c r="R78" s="73">
        <v>0</v>
      </c>
      <c r="S78" s="73">
        <v>0</v>
      </c>
      <c r="T78" s="73">
        <v>0</v>
      </c>
      <c r="U78" s="74">
        <v>-10920855</v>
      </c>
      <c r="V78" s="75">
        <v>-45966212</v>
      </c>
      <c r="W78" s="73">
        <v>-11491553</v>
      </c>
      <c r="X78" s="73">
        <v>0</v>
      </c>
      <c r="Y78" s="73">
        <v>0</v>
      </c>
      <c r="Z78" s="73">
        <v>-11491553</v>
      </c>
      <c r="AA78" s="73">
        <v>0</v>
      </c>
      <c r="AB78" s="73">
        <v>0</v>
      </c>
      <c r="AC78" s="73">
        <v>-11491553</v>
      </c>
      <c r="AD78" s="73">
        <v>0</v>
      </c>
      <c r="AE78" s="73">
        <v>0</v>
      </c>
      <c r="AF78" s="73">
        <v>-11491553</v>
      </c>
      <c r="AG78" s="73">
        <v>0</v>
      </c>
      <c r="AH78" s="73">
        <v>0</v>
      </c>
      <c r="AI78" s="76">
        <v>-11491553</v>
      </c>
      <c r="AJ78" s="8"/>
      <c r="AK78" s="2">
        <v>-34474659</v>
      </c>
    </row>
    <row r="79" spans="1:37" ht="12.75" customHeight="1" x14ac:dyDescent="0.2">
      <c r="A79" s="77"/>
      <c r="B79" s="78" t="s">
        <v>97</v>
      </c>
      <c r="C79" s="79"/>
      <c r="D79" s="79"/>
      <c r="E79" s="80"/>
      <c r="F79" s="80"/>
      <c r="G79" s="81"/>
      <c r="H79" s="82">
        <v>1554764078.6219997</v>
      </c>
      <c r="I79" s="82">
        <v>92499143.474350005</v>
      </c>
      <c r="J79" s="82">
        <v>105178197.87754998</v>
      </c>
      <c r="K79" s="82">
        <v>0</v>
      </c>
      <c r="L79" s="82">
        <v>0</v>
      </c>
      <c r="M79" s="82">
        <v>0</v>
      </c>
      <c r="N79" s="82">
        <v>0</v>
      </c>
      <c r="O79" s="82">
        <v>0</v>
      </c>
      <c r="P79" s="82">
        <v>0</v>
      </c>
      <c r="Q79" s="82">
        <v>0</v>
      </c>
      <c r="R79" s="82">
        <v>0</v>
      </c>
      <c r="S79" s="82">
        <v>0</v>
      </c>
      <c r="T79" s="82">
        <v>0</v>
      </c>
      <c r="U79" s="83">
        <v>197677341.35190001</v>
      </c>
      <c r="V79" s="84">
        <v>1517790908.0322061</v>
      </c>
      <c r="W79" s="85">
        <v>83946972.885809988</v>
      </c>
      <c r="X79" s="85">
        <v>94771765.487089977</v>
      </c>
      <c r="Y79" s="85">
        <v>188246636.94739997</v>
      </c>
      <c r="Z79" s="85">
        <v>78241785.822360024</v>
      </c>
      <c r="AA79" s="85">
        <v>121278037.77334601</v>
      </c>
      <c r="AB79" s="85">
        <v>130630417.75873001</v>
      </c>
      <c r="AC79" s="85">
        <v>98134088.040590003</v>
      </c>
      <c r="AD79" s="85">
        <v>105858605.50297005</v>
      </c>
      <c r="AE79" s="85">
        <v>199303635.47633001</v>
      </c>
      <c r="AF79" s="85">
        <v>105800843.21714</v>
      </c>
      <c r="AG79" s="85">
        <v>152051681.14699996</v>
      </c>
      <c r="AH79" s="85">
        <v>159526437.97343999</v>
      </c>
      <c r="AI79" s="85">
        <v>178718738.37289998</v>
      </c>
      <c r="AJ79" s="8"/>
      <c r="AK79" s="9">
        <v>1339072169.659306</v>
      </c>
    </row>
    <row r="80" spans="1:37" ht="12.75" hidden="1" customHeight="1" x14ac:dyDescent="0.2">
      <c r="A80" s="8"/>
      <c r="B80" s="9"/>
      <c r="C80" s="2"/>
      <c r="D80" s="2"/>
      <c r="E80" s="36"/>
      <c r="F80" s="36"/>
      <c r="G80" s="4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86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2"/>
      <c r="AJ80" s="8"/>
      <c r="AK80" s="9">
        <v>0</v>
      </c>
    </row>
    <row r="81" spans="1:38" s="2" customFormat="1" ht="12.75" hidden="1" customHeight="1" x14ac:dyDescent="0.2">
      <c r="A81" s="87"/>
      <c r="B81" s="4"/>
      <c r="C81" s="4"/>
      <c r="D81" s="4"/>
      <c r="E81" s="4"/>
      <c r="F81" s="4"/>
      <c r="G81" s="88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89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1"/>
      <c r="AJ81" s="8"/>
      <c r="AK81" s="9">
        <v>0</v>
      </c>
    </row>
    <row r="82" spans="1:38" ht="12.75" customHeight="1" x14ac:dyDescent="0.2">
      <c r="A82" s="8"/>
      <c r="B82" s="9" t="s">
        <v>98</v>
      </c>
      <c r="C82" s="9"/>
      <c r="D82" s="2"/>
      <c r="E82" s="36"/>
      <c r="F82" s="36"/>
      <c r="G82" s="40"/>
      <c r="H82" s="90">
        <v>33279602</v>
      </c>
      <c r="I82" s="90">
        <v>784740.80111</v>
      </c>
      <c r="J82" s="90">
        <v>1333936.5392700001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90">
        <v>0</v>
      </c>
      <c r="U82" s="90">
        <v>2118677.34038</v>
      </c>
      <c r="V82" s="28">
        <v>43483838.587479994</v>
      </c>
      <c r="W82" s="27">
        <v>1574340.1420899997</v>
      </c>
      <c r="X82" s="27">
        <v>974769.50474</v>
      </c>
      <c r="Y82" s="27">
        <v>16025868.686490001</v>
      </c>
      <c r="Z82" s="27">
        <v>1534848.0786999997</v>
      </c>
      <c r="AA82" s="27">
        <v>1845189.7406500001</v>
      </c>
      <c r="AB82" s="27">
        <v>2448533.9801400006</v>
      </c>
      <c r="AC82" s="27">
        <v>1058133.3457500001</v>
      </c>
      <c r="AD82" s="27">
        <v>577637.17726000003</v>
      </c>
      <c r="AE82" s="27">
        <v>12636624.821649998</v>
      </c>
      <c r="AF82" s="27">
        <v>1253429.2368100001</v>
      </c>
      <c r="AG82" s="27">
        <v>1797204.73872</v>
      </c>
      <c r="AH82" s="27">
        <v>1757259.13448</v>
      </c>
      <c r="AI82" s="27">
        <v>2549109.64683</v>
      </c>
      <c r="AJ82" s="8"/>
      <c r="AK82" s="9">
        <v>40934728.940649994</v>
      </c>
    </row>
    <row r="83" spans="1:38" ht="12.75" customHeight="1" x14ac:dyDescent="0.2">
      <c r="A83" s="8"/>
      <c r="B83" s="2"/>
      <c r="C83" s="829" t="s">
        <v>99</v>
      </c>
      <c r="D83" s="829"/>
      <c r="E83" s="829"/>
      <c r="F83" s="829"/>
      <c r="G83" s="40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3"/>
      <c r="W83" s="4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2"/>
      <c r="AJ83" s="8"/>
      <c r="AK83" s="2"/>
    </row>
    <row r="84" spans="1:38" ht="12.75" customHeight="1" x14ac:dyDescent="0.2">
      <c r="A84" s="8"/>
      <c r="B84" s="2"/>
      <c r="C84" s="2"/>
      <c r="D84" s="2"/>
      <c r="E84" s="2" t="s">
        <v>100</v>
      </c>
      <c r="F84" s="36"/>
      <c r="G84" s="40" t="s">
        <v>101</v>
      </c>
      <c r="H84" s="34">
        <v>68099.000000000015</v>
      </c>
      <c r="I84" s="34">
        <v>4148.7809900000002</v>
      </c>
      <c r="J84" s="34">
        <v>4113.9657000000007</v>
      </c>
      <c r="K84" s="34">
        <v>0</v>
      </c>
      <c r="L84" s="34">
        <v>0</v>
      </c>
      <c r="M84" s="34">
        <v>0</v>
      </c>
      <c r="N84" s="34">
        <v>0</v>
      </c>
      <c r="O84" s="34">
        <v>0</v>
      </c>
      <c r="P84" s="34">
        <v>0</v>
      </c>
      <c r="Q84" s="34">
        <v>0</v>
      </c>
      <c r="R84" s="34">
        <v>0</v>
      </c>
      <c r="S84" s="34">
        <v>0</v>
      </c>
      <c r="T84" s="34">
        <v>0</v>
      </c>
      <c r="U84" s="34">
        <v>8262.7466899999999</v>
      </c>
      <c r="V84" s="33">
        <v>50402.787799999998</v>
      </c>
      <c r="W84" s="34">
        <v>4025.08052</v>
      </c>
      <c r="X84" s="34">
        <v>4340.7107900000001</v>
      </c>
      <c r="Y84" s="34">
        <v>3996.7158199999999</v>
      </c>
      <c r="Z84" s="34">
        <v>4152.4438600000003</v>
      </c>
      <c r="AA84" s="34">
        <v>3827.63094</v>
      </c>
      <c r="AB84" s="34">
        <v>4661.2109700000019</v>
      </c>
      <c r="AC84" s="34">
        <v>4202.6867200000006</v>
      </c>
      <c r="AD84" s="34">
        <v>4000.7338999999993</v>
      </c>
      <c r="AE84" s="34">
        <v>4253.5718400000078</v>
      </c>
      <c r="AF84" s="34">
        <v>4136.7701500000003</v>
      </c>
      <c r="AG84" s="34">
        <v>4481.4750999999997</v>
      </c>
      <c r="AH84" s="34">
        <v>4323.7571899999994</v>
      </c>
      <c r="AI84" s="32">
        <v>8365.7913100000005</v>
      </c>
      <c r="AJ84" s="8"/>
      <c r="AK84" s="2">
        <v>42036.996489999998</v>
      </c>
    </row>
    <row r="85" spans="1:38" ht="12.75" customHeight="1" x14ac:dyDescent="0.2">
      <c r="A85" s="8"/>
      <c r="B85" s="9"/>
      <c r="E85" s="91" t="s">
        <v>102</v>
      </c>
      <c r="F85" s="36"/>
      <c r="G85" s="40"/>
      <c r="H85" s="34">
        <v>4999.9999999999991</v>
      </c>
      <c r="I85" s="34">
        <v>0</v>
      </c>
      <c r="J85" s="34">
        <v>155.5</v>
      </c>
      <c r="K85" s="34">
        <v>0</v>
      </c>
      <c r="L85" s="34">
        <v>0</v>
      </c>
      <c r="M85" s="34">
        <v>0</v>
      </c>
      <c r="N85" s="34">
        <v>0</v>
      </c>
      <c r="O85" s="34">
        <v>0</v>
      </c>
      <c r="P85" s="34">
        <v>0</v>
      </c>
      <c r="Q85" s="34">
        <v>0</v>
      </c>
      <c r="R85" s="34">
        <v>0</v>
      </c>
      <c r="S85" s="34">
        <v>0</v>
      </c>
      <c r="T85" s="34">
        <v>0</v>
      </c>
      <c r="U85" s="34">
        <v>155.5</v>
      </c>
      <c r="V85" s="33">
        <v>6560.2000099999996</v>
      </c>
      <c r="W85" s="34">
        <v>335</v>
      </c>
      <c r="X85" s="34">
        <v>259.5</v>
      </c>
      <c r="Y85" s="34">
        <v>202.5</v>
      </c>
      <c r="Z85" s="34">
        <v>0</v>
      </c>
      <c r="AA85" s="34">
        <v>292.5</v>
      </c>
      <c r="AB85" s="34">
        <v>0</v>
      </c>
      <c r="AC85" s="34">
        <v>212.5</v>
      </c>
      <c r="AD85" s="34">
        <v>-1302</v>
      </c>
      <c r="AE85" s="34">
        <v>3824.7500100000002</v>
      </c>
      <c r="AF85" s="34">
        <v>1633.5</v>
      </c>
      <c r="AG85" s="34">
        <v>692.2</v>
      </c>
      <c r="AH85" s="34">
        <v>409.75</v>
      </c>
      <c r="AI85" s="32">
        <v>594.5</v>
      </c>
      <c r="AJ85" s="8"/>
      <c r="AK85" s="2">
        <v>5965.7000099999996</v>
      </c>
    </row>
    <row r="86" spans="1:38" ht="12.75" customHeight="1" x14ac:dyDescent="0.2">
      <c r="A86" s="8"/>
      <c r="B86" s="2"/>
      <c r="C86" s="2"/>
      <c r="D86" s="2"/>
      <c r="E86" s="2" t="s">
        <v>103</v>
      </c>
      <c r="F86" s="2"/>
      <c r="G86" s="10"/>
      <c r="H86" s="34">
        <v>662912.99999999988</v>
      </c>
      <c r="I86" s="34">
        <v>21627.064659999996</v>
      </c>
      <c r="J86" s="34">
        <v>31196.26645000001</v>
      </c>
      <c r="K86" s="34">
        <v>0</v>
      </c>
      <c r="L86" s="34">
        <v>0</v>
      </c>
      <c r="M86" s="34">
        <v>0</v>
      </c>
      <c r="N86" s="34">
        <v>0</v>
      </c>
      <c r="O86" s="34">
        <v>0</v>
      </c>
      <c r="P86" s="34">
        <v>0</v>
      </c>
      <c r="Q86" s="34">
        <v>0</v>
      </c>
      <c r="R86" s="34">
        <v>0</v>
      </c>
      <c r="S86" s="34">
        <v>0</v>
      </c>
      <c r="T86" s="34">
        <v>0</v>
      </c>
      <c r="U86" s="34">
        <v>52823.331110000006</v>
      </c>
      <c r="V86" s="33">
        <v>333510.79981</v>
      </c>
      <c r="W86" s="34">
        <v>25174.898080000003</v>
      </c>
      <c r="X86" s="34">
        <v>33490.946200000006</v>
      </c>
      <c r="Y86" s="34">
        <v>18602.712520000005</v>
      </c>
      <c r="Z86" s="34">
        <v>14814.93893</v>
      </c>
      <c r="AA86" s="34">
        <v>33625.765360000005</v>
      </c>
      <c r="AB86" s="34">
        <v>45878.606679999997</v>
      </c>
      <c r="AC86" s="34">
        <v>27730.617460000001</v>
      </c>
      <c r="AD86" s="34">
        <v>33956.525880000008</v>
      </c>
      <c r="AE86" s="34">
        <v>24441.942340000027</v>
      </c>
      <c r="AF86" s="34">
        <v>16669.065619999998</v>
      </c>
      <c r="AG86" s="34">
        <v>40378.591169999985</v>
      </c>
      <c r="AH86" s="34">
        <v>18746.18957000001</v>
      </c>
      <c r="AI86" s="32">
        <v>58665.844280000005</v>
      </c>
      <c r="AJ86" s="8"/>
      <c r="AK86" s="2">
        <v>274844.95552999998</v>
      </c>
    </row>
    <row r="87" spans="1:38" ht="12.75" customHeight="1" x14ac:dyDescent="0.2">
      <c r="A87" s="8"/>
      <c r="B87" s="9"/>
      <c r="C87" s="2"/>
      <c r="D87" s="2"/>
      <c r="E87" s="2" t="s">
        <v>104</v>
      </c>
      <c r="F87" s="2"/>
      <c r="G87" s="10"/>
      <c r="H87" s="34">
        <v>908673</v>
      </c>
      <c r="I87" s="34">
        <v>188924.28717</v>
      </c>
      <c r="J87" s="34">
        <v>273878.02815000003</v>
      </c>
      <c r="K87" s="34">
        <v>0</v>
      </c>
      <c r="L87" s="34">
        <v>0</v>
      </c>
      <c r="M87" s="34">
        <v>0</v>
      </c>
      <c r="N87" s="34">
        <v>0</v>
      </c>
      <c r="O87" s="34">
        <v>0</v>
      </c>
      <c r="P87" s="34">
        <v>0</v>
      </c>
      <c r="Q87" s="34">
        <v>0</v>
      </c>
      <c r="R87" s="34">
        <v>0</v>
      </c>
      <c r="S87" s="34">
        <v>0</v>
      </c>
      <c r="T87" s="34">
        <v>0</v>
      </c>
      <c r="U87" s="34">
        <v>462802.31532000005</v>
      </c>
      <c r="V87" s="33">
        <v>1673109.9434300002</v>
      </c>
      <c r="W87" s="34">
        <v>82575.708879999991</v>
      </c>
      <c r="X87" s="34">
        <v>45075.50488</v>
      </c>
      <c r="Y87" s="34">
        <v>335185.67856000003</v>
      </c>
      <c r="Z87" s="34">
        <v>83415.299690000043</v>
      </c>
      <c r="AA87" s="34">
        <v>64070.08860999997</v>
      </c>
      <c r="AB87" s="34">
        <v>63921.96140000016</v>
      </c>
      <c r="AC87" s="34">
        <v>82433.508750000008</v>
      </c>
      <c r="AD87" s="34">
        <v>69331.989529999992</v>
      </c>
      <c r="AE87" s="34">
        <v>157406.94211000003</v>
      </c>
      <c r="AF87" s="34">
        <v>170568.07594000007</v>
      </c>
      <c r="AG87" s="34">
        <v>260102.73587999999</v>
      </c>
      <c r="AH87" s="34">
        <v>259022.44919999997</v>
      </c>
      <c r="AI87" s="32">
        <v>127651.21375999998</v>
      </c>
      <c r="AJ87" s="8"/>
      <c r="AK87" s="2">
        <v>1545458.7296700003</v>
      </c>
    </row>
    <row r="88" spans="1:38" ht="12.75" customHeight="1" x14ac:dyDescent="0.2">
      <c r="A88" s="8"/>
      <c r="B88" s="2"/>
      <c r="C88" s="2"/>
      <c r="D88" s="2"/>
      <c r="E88" s="828" t="s">
        <v>105</v>
      </c>
      <c r="F88" s="828"/>
      <c r="G88" s="830"/>
      <c r="H88" s="34">
        <v>10135</v>
      </c>
      <c r="I88" s="34">
        <v>326.12315000000007</v>
      </c>
      <c r="J88" s="34">
        <v>735.75850000000003</v>
      </c>
      <c r="K88" s="34">
        <v>0</v>
      </c>
      <c r="L88" s="34">
        <v>0</v>
      </c>
      <c r="M88" s="34">
        <v>0</v>
      </c>
      <c r="N88" s="34">
        <v>0</v>
      </c>
      <c r="O88" s="34">
        <v>0</v>
      </c>
      <c r="P88" s="34">
        <v>0</v>
      </c>
      <c r="Q88" s="34">
        <v>0</v>
      </c>
      <c r="R88" s="34">
        <v>0</v>
      </c>
      <c r="S88" s="34">
        <v>0</v>
      </c>
      <c r="T88" s="34">
        <v>0</v>
      </c>
      <c r="U88" s="34">
        <v>1061.88165</v>
      </c>
      <c r="V88" s="33">
        <v>6564.146279999999</v>
      </c>
      <c r="W88" s="34">
        <v>408.60711000000003</v>
      </c>
      <c r="X88" s="34">
        <v>525.02211</v>
      </c>
      <c r="Y88" s="34">
        <v>1066.2237700000003</v>
      </c>
      <c r="Z88" s="34">
        <v>302.04973999999999</v>
      </c>
      <c r="AA88" s="34">
        <v>293.09063000000009</v>
      </c>
      <c r="AB88" s="34">
        <v>596.40501000000006</v>
      </c>
      <c r="AC88" s="34">
        <v>829.26593000000014</v>
      </c>
      <c r="AD88" s="34">
        <v>446.34926000000002</v>
      </c>
      <c r="AE88" s="34">
        <v>634.32273999999973</v>
      </c>
      <c r="AF88" s="34">
        <v>408.71972999999991</v>
      </c>
      <c r="AG88" s="34">
        <v>700.19335000000001</v>
      </c>
      <c r="AH88" s="34">
        <v>353.89690000000007</v>
      </c>
      <c r="AI88" s="32">
        <v>933.62922000000003</v>
      </c>
      <c r="AJ88" s="8"/>
      <c r="AK88" s="2">
        <v>5630.5170599999992</v>
      </c>
    </row>
    <row r="89" spans="1:38" s="65" customFormat="1" ht="12.75" customHeight="1" x14ac:dyDescent="0.2">
      <c r="A89" s="61"/>
      <c r="B89" s="9"/>
      <c r="C89" s="9" t="s">
        <v>106</v>
      </c>
      <c r="D89" s="9"/>
      <c r="E89" s="9"/>
      <c r="F89" s="46"/>
      <c r="G89" s="92"/>
      <c r="H89" s="70">
        <v>646379.99999999988</v>
      </c>
      <c r="I89" s="70">
        <v>72964.009470000005</v>
      </c>
      <c r="J89" s="70">
        <v>27635.111440000001</v>
      </c>
      <c r="K89" s="70">
        <v>0</v>
      </c>
      <c r="L89" s="70">
        <v>0</v>
      </c>
      <c r="M89" s="70">
        <v>0</v>
      </c>
      <c r="N89" s="70">
        <v>0</v>
      </c>
      <c r="O89" s="70">
        <v>0</v>
      </c>
      <c r="P89" s="70">
        <v>0</v>
      </c>
      <c r="Q89" s="70">
        <v>0</v>
      </c>
      <c r="R89" s="70">
        <v>0</v>
      </c>
      <c r="S89" s="70">
        <v>0</v>
      </c>
      <c r="T89" s="70">
        <v>0</v>
      </c>
      <c r="U89" s="93">
        <v>100599.12091</v>
      </c>
      <c r="V89" s="86">
        <v>353847.06389999995</v>
      </c>
      <c r="W89" s="70">
        <v>88071.722890000005</v>
      </c>
      <c r="X89" s="70">
        <v>0</v>
      </c>
      <c r="Y89" s="70">
        <v>48325.60441</v>
      </c>
      <c r="Z89" s="70">
        <v>15972.355240000001</v>
      </c>
      <c r="AA89" s="70">
        <v>14015.123019999999</v>
      </c>
      <c r="AB89" s="70">
        <v>0</v>
      </c>
      <c r="AC89" s="70">
        <v>0</v>
      </c>
      <c r="AD89" s="70">
        <v>2925.8369600000001</v>
      </c>
      <c r="AE89" s="70">
        <v>93198.263680000004</v>
      </c>
      <c r="AF89" s="70">
        <v>81793.240909999993</v>
      </c>
      <c r="AG89" s="70">
        <v>9544.9167900000011</v>
      </c>
      <c r="AH89" s="70">
        <v>0</v>
      </c>
      <c r="AI89" s="32">
        <v>88071.722890000005</v>
      </c>
      <c r="AJ89" s="61"/>
      <c r="AK89" s="9">
        <v>265775.34100999997</v>
      </c>
    </row>
    <row r="90" spans="1:38" s="65" customFormat="1" ht="12.75" customHeight="1" x14ac:dyDescent="0.2">
      <c r="A90" s="61"/>
      <c r="B90" s="9"/>
      <c r="C90" s="9" t="s">
        <v>107</v>
      </c>
      <c r="D90" s="9"/>
      <c r="E90" s="9"/>
      <c r="F90" s="9"/>
      <c r="G90" s="94"/>
      <c r="H90" s="93">
        <v>349565</v>
      </c>
      <c r="I90" s="93">
        <v>4944.2306899999994</v>
      </c>
      <c r="J90" s="93">
        <v>11615.533230000001</v>
      </c>
      <c r="K90" s="93">
        <v>0</v>
      </c>
      <c r="L90" s="93">
        <v>0</v>
      </c>
      <c r="M90" s="93">
        <v>0</v>
      </c>
      <c r="N90" s="93">
        <v>0</v>
      </c>
      <c r="O90" s="93">
        <v>0</v>
      </c>
      <c r="P90" s="93">
        <v>0</v>
      </c>
      <c r="Q90" s="93">
        <v>0</v>
      </c>
      <c r="R90" s="93">
        <v>0</v>
      </c>
      <c r="S90" s="93">
        <v>0</v>
      </c>
      <c r="T90" s="93">
        <v>0</v>
      </c>
      <c r="U90" s="93">
        <v>16559.763920000001</v>
      </c>
      <c r="V90" s="43">
        <v>264073.24297999998</v>
      </c>
      <c r="W90" s="93">
        <v>12978.735769999999</v>
      </c>
      <c r="X90" s="93">
        <v>10279.012769999999</v>
      </c>
      <c r="Y90" s="93">
        <v>7833.0483400000003</v>
      </c>
      <c r="Z90" s="93">
        <v>54291.195930000002</v>
      </c>
      <c r="AA90" s="93">
        <v>14919.820490000002</v>
      </c>
      <c r="AB90" s="93">
        <v>9674.080539999999</v>
      </c>
      <c r="AC90" s="93">
        <v>16955.708909999998</v>
      </c>
      <c r="AD90" s="93">
        <v>-30272.331709999999</v>
      </c>
      <c r="AE90" s="93">
        <v>58717.999859999996</v>
      </c>
      <c r="AF90" s="93">
        <v>47648.641870000007</v>
      </c>
      <c r="AG90" s="93">
        <v>24793.364710000002</v>
      </c>
      <c r="AH90" s="93">
        <v>36253.965499999998</v>
      </c>
      <c r="AI90" s="32">
        <v>23257.748540000001</v>
      </c>
      <c r="AJ90" s="61"/>
      <c r="AK90" s="9">
        <v>240815.49443999998</v>
      </c>
    </row>
    <row r="91" spans="1:38" s="65" customFormat="1" ht="12.75" customHeight="1" x14ac:dyDescent="0.2">
      <c r="A91" s="61"/>
      <c r="B91" s="9"/>
      <c r="C91" s="9" t="s">
        <v>108</v>
      </c>
      <c r="D91" s="9"/>
      <c r="E91" s="46"/>
      <c r="F91" s="46"/>
      <c r="G91" s="95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34"/>
      <c r="V91" s="86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96"/>
      <c r="AJ91" s="61"/>
      <c r="AK91" s="9"/>
    </row>
    <row r="92" spans="1:38" ht="12.75" customHeight="1" x14ac:dyDescent="0.2">
      <c r="A92" s="8"/>
      <c r="B92" s="2"/>
      <c r="C92" s="2"/>
      <c r="D92" s="2"/>
      <c r="E92" s="36" t="s">
        <v>109</v>
      </c>
      <c r="F92" s="36"/>
      <c r="G92" s="40"/>
      <c r="H92" s="50">
        <v>6394289.0000000009</v>
      </c>
      <c r="I92" s="50">
        <v>400375.49115000002</v>
      </c>
      <c r="J92" s="50">
        <v>300412.96178999997</v>
      </c>
      <c r="K92" s="50">
        <v>0</v>
      </c>
      <c r="L92" s="50">
        <v>0</v>
      </c>
      <c r="M92" s="50">
        <v>0</v>
      </c>
      <c r="N92" s="50">
        <v>0</v>
      </c>
      <c r="O92" s="50">
        <v>0</v>
      </c>
      <c r="P92" s="50">
        <v>0</v>
      </c>
      <c r="Q92" s="50">
        <v>0</v>
      </c>
      <c r="R92" s="50">
        <v>0</v>
      </c>
      <c r="S92" s="50">
        <v>0</v>
      </c>
      <c r="T92" s="50">
        <v>0</v>
      </c>
      <c r="U92" s="34">
        <v>700788.45293999999</v>
      </c>
      <c r="V92" s="89">
        <v>5508243.2528799996</v>
      </c>
      <c r="W92" s="50">
        <v>643855.09164</v>
      </c>
      <c r="X92" s="50">
        <v>447788.82767999999</v>
      </c>
      <c r="Y92" s="50">
        <v>445834.63588000013</v>
      </c>
      <c r="Z92" s="50">
        <v>454367.2365399999</v>
      </c>
      <c r="AA92" s="50">
        <v>576574.62450999999</v>
      </c>
      <c r="AB92" s="50">
        <v>393947.32496000035</v>
      </c>
      <c r="AC92" s="50">
        <v>399291.94710000005</v>
      </c>
      <c r="AD92" s="50">
        <v>397777.72042000003</v>
      </c>
      <c r="AE92" s="50">
        <v>285171.7507199992</v>
      </c>
      <c r="AF92" s="50">
        <v>483797.81029999995</v>
      </c>
      <c r="AG92" s="50">
        <v>617314.86083999998</v>
      </c>
      <c r="AH92" s="50">
        <v>362521.42229000002</v>
      </c>
      <c r="AI92" s="32">
        <v>1091643.9193199999</v>
      </c>
      <c r="AJ92" s="8"/>
      <c r="AK92" s="2">
        <v>4416599.3335599992</v>
      </c>
    </row>
    <row r="93" spans="1:38" ht="12.75" customHeight="1" x14ac:dyDescent="0.2">
      <c r="A93" s="8"/>
      <c r="B93" s="9"/>
      <c r="C93" s="2"/>
      <c r="D93" s="2"/>
      <c r="E93" s="36" t="s">
        <v>110</v>
      </c>
      <c r="F93" s="36"/>
      <c r="G93" s="40"/>
      <c r="H93" s="34">
        <v>363645</v>
      </c>
      <c r="I93" s="34">
        <v>0</v>
      </c>
      <c r="J93" s="34">
        <v>0</v>
      </c>
      <c r="K93" s="34">
        <v>0</v>
      </c>
      <c r="L93" s="34">
        <v>0</v>
      </c>
      <c r="M93" s="34">
        <v>0</v>
      </c>
      <c r="N93" s="34">
        <v>0</v>
      </c>
      <c r="O93" s="34">
        <v>0</v>
      </c>
      <c r="P93" s="34">
        <v>0</v>
      </c>
      <c r="Q93" s="34">
        <v>0</v>
      </c>
      <c r="R93" s="34">
        <v>0</v>
      </c>
      <c r="S93" s="34">
        <v>0</v>
      </c>
      <c r="T93" s="34">
        <v>0</v>
      </c>
      <c r="U93" s="34">
        <v>0</v>
      </c>
      <c r="V93" s="33">
        <v>62.821039999999996</v>
      </c>
      <c r="W93" s="34">
        <v>0</v>
      </c>
      <c r="X93" s="34">
        <v>0</v>
      </c>
      <c r="Y93" s="34">
        <v>31.032080000000001</v>
      </c>
      <c r="Z93" s="34">
        <v>0</v>
      </c>
      <c r="AA93" s="34">
        <v>0</v>
      </c>
      <c r="AB93" s="34">
        <v>0</v>
      </c>
      <c r="AC93" s="34">
        <v>0</v>
      </c>
      <c r="AD93" s="34">
        <v>0</v>
      </c>
      <c r="AE93" s="34">
        <v>31.788959999999999</v>
      </c>
      <c r="AF93" s="34">
        <v>0</v>
      </c>
      <c r="AG93" s="34">
        <v>0</v>
      </c>
      <c r="AH93" s="34">
        <v>0</v>
      </c>
      <c r="AI93" s="32">
        <v>0</v>
      </c>
      <c r="AJ93" s="8"/>
      <c r="AK93" s="2">
        <v>62.821039999999996</v>
      </c>
    </row>
    <row r="94" spans="1:38" ht="12.6" customHeight="1" x14ac:dyDescent="0.2">
      <c r="A94" s="8"/>
      <c r="B94" s="2"/>
      <c r="C94" s="2"/>
      <c r="D94" s="2"/>
      <c r="E94" s="36" t="s">
        <v>111</v>
      </c>
      <c r="F94" s="36"/>
      <c r="G94" s="40"/>
      <c r="H94" s="34">
        <v>18585824</v>
      </c>
      <c r="I94" s="34">
        <v>24270.223520000003</v>
      </c>
      <c r="J94" s="34">
        <v>6905.7486600000002</v>
      </c>
      <c r="K94" s="34">
        <v>0</v>
      </c>
      <c r="L94" s="34">
        <v>0</v>
      </c>
      <c r="M94" s="34">
        <v>0</v>
      </c>
      <c r="N94" s="34">
        <v>0</v>
      </c>
      <c r="O94" s="34">
        <v>0</v>
      </c>
      <c r="P94" s="34">
        <v>0</v>
      </c>
      <c r="Q94" s="34">
        <v>0</v>
      </c>
      <c r="R94" s="34">
        <v>0</v>
      </c>
      <c r="S94" s="34">
        <v>0</v>
      </c>
      <c r="T94" s="34">
        <v>0</v>
      </c>
      <c r="U94" s="34">
        <v>31175.972180000004</v>
      </c>
      <c r="V94" s="33">
        <v>28353171.088179998</v>
      </c>
      <c r="W94" s="34">
        <v>-9038.5219500000057</v>
      </c>
      <c r="X94" s="34">
        <v>-633.20784999999989</v>
      </c>
      <c r="Y94" s="34">
        <v>14651730.391899999</v>
      </c>
      <c r="Z94" s="34">
        <v>188474.68791000001</v>
      </c>
      <c r="AA94" s="34">
        <v>634542.62227000005</v>
      </c>
      <c r="AB94" s="34">
        <v>471660.69427000004</v>
      </c>
      <c r="AC94" s="34">
        <v>55942.445890000003</v>
      </c>
      <c r="AD94" s="34">
        <v>-8006.7988499999983</v>
      </c>
      <c r="AE94" s="34">
        <v>11453106.112799998</v>
      </c>
      <c r="AF94" s="34">
        <v>5599.49683</v>
      </c>
      <c r="AG94" s="34">
        <v>452885.59088999999</v>
      </c>
      <c r="AH94" s="34">
        <v>456907.57406999997</v>
      </c>
      <c r="AI94" s="32">
        <v>-9671.7298000000064</v>
      </c>
      <c r="AJ94" s="8"/>
      <c r="AK94" s="2">
        <v>28362842.817979999</v>
      </c>
    </row>
    <row r="95" spans="1:38" s="30" customFormat="1" ht="12.75" customHeight="1" x14ac:dyDescent="0.2">
      <c r="A95" s="29"/>
      <c r="B95" s="24"/>
      <c r="C95" s="24"/>
      <c r="D95" s="24"/>
      <c r="E95" s="48" t="s">
        <v>112</v>
      </c>
      <c r="F95" s="48"/>
      <c r="G95" s="40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34"/>
      <c r="V95" s="57"/>
      <c r="W95" s="54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44"/>
      <c r="AJ95" s="29"/>
      <c r="AK95" s="24"/>
      <c r="AL95" s="1"/>
    </row>
    <row r="96" spans="1:38" s="30" customFormat="1" ht="12.75" customHeight="1" x14ac:dyDescent="0.2">
      <c r="A96" s="29"/>
      <c r="B96" s="24"/>
      <c r="C96" s="24"/>
      <c r="D96" s="24"/>
      <c r="E96" s="97" t="s">
        <v>113</v>
      </c>
      <c r="F96" s="48"/>
      <c r="G96" s="40"/>
      <c r="H96" s="54">
        <v>18554237</v>
      </c>
      <c r="I96" s="54">
        <v>23120.61896</v>
      </c>
      <c r="J96" s="54">
        <v>6115.7377800000004</v>
      </c>
      <c r="K96" s="54">
        <v>0</v>
      </c>
      <c r="L96" s="54">
        <v>0</v>
      </c>
      <c r="M96" s="54">
        <v>0</v>
      </c>
      <c r="N96" s="54">
        <v>0</v>
      </c>
      <c r="O96" s="54">
        <v>0</v>
      </c>
      <c r="P96" s="54">
        <v>0</v>
      </c>
      <c r="Q96" s="54">
        <v>0</v>
      </c>
      <c r="R96" s="54">
        <v>0</v>
      </c>
      <c r="S96" s="54">
        <v>0</v>
      </c>
      <c r="T96" s="54">
        <v>0</v>
      </c>
      <c r="U96" s="54">
        <v>29236.356739999999</v>
      </c>
      <c r="V96" s="57">
        <v>28339335.981340002</v>
      </c>
      <c r="W96" s="54">
        <v>-9987.3230100000073</v>
      </c>
      <c r="X96" s="54">
        <v>-774.34923000000003</v>
      </c>
      <c r="Y96" s="54">
        <v>14651461.97773</v>
      </c>
      <c r="Z96" s="54">
        <v>187706.67908999999</v>
      </c>
      <c r="AA96" s="54">
        <v>631953.02820000006</v>
      </c>
      <c r="AB96" s="54">
        <v>470711.52487000002</v>
      </c>
      <c r="AC96" s="54">
        <v>54702.3969</v>
      </c>
      <c r="AD96" s="54">
        <v>-9667.7237799999984</v>
      </c>
      <c r="AE96" s="54">
        <v>11452411</v>
      </c>
      <c r="AF96" s="54">
        <v>2874.6102500000002</v>
      </c>
      <c r="AG96" s="54">
        <v>451530.69045999995</v>
      </c>
      <c r="AH96" s="54">
        <v>456413.46986000001</v>
      </c>
      <c r="AI96" s="55">
        <v>-10761.672240000007</v>
      </c>
      <c r="AJ96" s="29"/>
      <c r="AK96" s="24">
        <v>28350097.653580002</v>
      </c>
    </row>
    <row r="97" spans="1:47" s="65" customFormat="1" x14ac:dyDescent="0.2">
      <c r="A97" s="61"/>
      <c r="B97" s="9"/>
      <c r="C97" s="9" t="s">
        <v>114</v>
      </c>
      <c r="D97" s="9"/>
      <c r="E97" s="46"/>
      <c r="F97" s="46"/>
      <c r="G97" s="92"/>
      <c r="H97" s="93">
        <v>131084</v>
      </c>
      <c r="I97" s="93">
        <v>648.45547999999997</v>
      </c>
      <c r="J97" s="93">
        <v>9410.3842700000023</v>
      </c>
      <c r="K97" s="93">
        <v>0</v>
      </c>
      <c r="L97" s="93">
        <v>0</v>
      </c>
      <c r="M97" s="93">
        <v>0</v>
      </c>
      <c r="N97" s="93">
        <v>0</v>
      </c>
      <c r="O97" s="93">
        <v>0</v>
      </c>
      <c r="P97" s="93">
        <v>0</v>
      </c>
      <c r="Q97" s="93">
        <v>0</v>
      </c>
      <c r="R97" s="93">
        <v>0</v>
      </c>
      <c r="S97" s="93">
        <v>0</v>
      </c>
      <c r="T97" s="93">
        <v>0</v>
      </c>
      <c r="U97" s="93">
        <v>10058.839750000003</v>
      </c>
      <c r="V97" s="43">
        <v>113001.47309999997</v>
      </c>
      <c r="W97" s="93">
        <v>16749.364280000002</v>
      </c>
      <c r="X97" s="93">
        <v>2053.2682100000006</v>
      </c>
      <c r="Y97" s="93">
        <v>25014.684679999998</v>
      </c>
      <c r="Z97" s="93">
        <v>542.55731000000003</v>
      </c>
      <c r="AA97" s="93">
        <v>-846.5163</v>
      </c>
      <c r="AB97" s="93">
        <v>6167.5088999999998</v>
      </c>
      <c r="AC97" s="93">
        <v>2779.1560200000004</v>
      </c>
      <c r="AD97" s="93">
        <v>32908.715529999994</v>
      </c>
      <c r="AE97" s="93">
        <v>9704.0099699999992</v>
      </c>
      <c r="AF97" s="93">
        <v>8075.5596799999994</v>
      </c>
      <c r="AG97" s="93">
        <v>7885.41831</v>
      </c>
      <c r="AH97" s="93">
        <v>1967.7465100000002</v>
      </c>
      <c r="AI97" s="32">
        <v>18802.632490000004</v>
      </c>
      <c r="AJ97" s="61"/>
      <c r="AK97" s="9">
        <v>94198.84060999997</v>
      </c>
      <c r="AT97" s="44"/>
      <c r="AU97" s="9"/>
    </row>
    <row r="98" spans="1:47" s="65" customFormat="1" ht="12" customHeight="1" x14ac:dyDescent="0.2">
      <c r="A98" s="61"/>
      <c r="B98" s="9"/>
      <c r="C98" s="9" t="s">
        <v>115</v>
      </c>
      <c r="D98" s="9"/>
      <c r="E98" s="9"/>
      <c r="F98" s="9"/>
      <c r="G98" s="92"/>
      <c r="H98" s="94">
        <v>5153995</v>
      </c>
      <c r="I98" s="94">
        <v>66512.134829999995</v>
      </c>
      <c r="J98" s="94">
        <v>667877.28107999999</v>
      </c>
      <c r="K98" s="94">
        <v>0</v>
      </c>
      <c r="L98" s="94">
        <v>0</v>
      </c>
      <c r="M98" s="94">
        <v>0</v>
      </c>
      <c r="N98" s="94">
        <v>0</v>
      </c>
      <c r="O98" s="94">
        <v>0</v>
      </c>
      <c r="P98" s="94">
        <v>0</v>
      </c>
      <c r="Q98" s="94">
        <v>0</v>
      </c>
      <c r="R98" s="94">
        <v>0</v>
      </c>
      <c r="S98" s="94">
        <v>0</v>
      </c>
      <c r="T98" s="94">
        <v>0</v>
      </c>
      <c r="U98" s="93">
        <v>734389.41590999998</v>
      </c>
      <c r="V98" s="43">
        <v>6821291.7680700012</v>
      </c>
      <c r="W98" s="94">
        <v>709204.45487000002</v>
      </c>
      <c r="X98" s="94">
        <v>431589.91995000001</v>
      </c>
      <c r="Y98" s="94">
        <v>488045.45853</v>
      </c>
      <c r="Z98" s="94">
        <v>718515.31354999996</v>
      </c>
      <c r="AA98" s="94">
        <v>503874.99111999996</v>
      </c>
      <c r="AB98" s="94">
        <v>1452026.18741</v>
      </c>
      <c r="AC98" s="94">
        <v>467755.50897000002</v>
      </c>
      <c r="AD98" s="94">
        <v>75870.436340000015</v>
      </c>
      <c r="AE98" s="94">
        <v>546133.36661999999</v>
      </c>
      <c r="AF98" s="94">
        <v>433098.35577999998</v>
      </c>
      <c r="AG98" s="94">
        <v>378425.39168</v>
      </c>
      <c r="AH98" s="94">
        <v>616752.38324999996</v>
      </c>
      <c r="AI98" s="32">
        <v>1140794.37482</v>
      </c>
      <c r="AJ98" s="61"/>
      <c r="AK98" s="9">
        <v>5680497.3932500016</v>
      </c>
    </row>
    <row r="99" spans="1:47" ht="12" hidden="1" customHeight="1" x14ac:dyDescent="0.2">
      <c r="A99" s="8"/>
      <c r="B99" s="2"/>
      <c r="C99" s="2"/>
      <c r="D99" s="2"/>
      <c r="E99" s="2" t="s">
        <v>116</v>
      </c>
      <c r="F99" s="2"/>
      <c r="G99" s="98"/>
      <c r="H99" s="34"/>
      <c r="I99" s="34">
        <v>0</v>
      </c>
      <c r="J99" s="34">
        <v>0</v>
      </c>
      <c r="K99" s="34">
        <v>0</v>
      </c>
      <c r="L99" s="34">
        <v>0</v>
      </c>
      <c r="M99" s="34">
        <v>0</v>
      </c>
      <c r="N99" s="34">
        <v>0</v>
      </c>
      <c r="O99" s="34">
        <v>0</v>
      </c>
      <c r="P99" s="34">
        <v>0</v>
      </c>
      <c r="Q99" s="34">
        <v>0</v>
      </c>
      <c r="R99" s="34">
        <v>0</v>
      </c>
      <c r="S99" s="34">
        <v>0</v>
      </c>
      <c r="T99" s="34">
        <v>0</v>
      </c>
      <c r="U99" s="34">
        <v>0</v>
      </c>
      <c r="V99" s="33">
        <v>0</v>
      </c>
      <c r="W99" s="34">
        <v>0</v>
      </c>
      <c r="X99" s="34">
        <v>0</v>
      </c>
      <c r="Y99" s="34">
        <v>0</v>
      </c>
      <c r="Z99" s="34">
        <v>0</v>
      </c>
      <c r="AA99" s="34">
        <v>0</v>
      </c>
      <c r="AB99" s="34">
        <v>0</v>
      </c>
      <c r="AC99" s="34">
        <v>0</v>
      </c>
      <c r="AD99" s="34">
        <v>0</v>
      </c>
      <c r="AE99" s="34">
        <v>0</v>
      </c>
      <c r="AF99" s="34">
        <v>0</v>
      </c>
      <c r="AG99" s="34">
        <v>0</v>
      </c>
      <c r="AH99" s="34">
        <v>0</v>
      </c>
      <c r="AI99" s="45">
        <v>0</v>
      </c>
      <c r="AJ99" s="8"/>
      <c r="AK99" s="2">
        <v>0</v>
      </c>
    </row>
    <row r="100" spans="1:47" ht="12.75" hidden="1" customHeight="1" x14ac:dyDescent="0.2">
      <c r="A100" s="8"/>
      <c r="B100" s="2"/>
      <c r="C100" s="2"/>
      <c r="D100" s="2"/>
      <c r="E100" s="37" t="s">
        <v>117</v>
      </c>
      <c r="F100" s="99"/>
      <c r="G100" s="36"/>
      <c r="H100" s="100">
        <v>4062</v>
      </c>
      <c r="I100" s="100">
        <v>0</v>
      </c>
      <c r="J100" s="100">
        <v>919.69304</v>
      </c>
      <c r="K100" s="100">
        <v>0</v>
      </c>
      <c r="L100" s="100">
        <v>0</v>
      </c>
      <c r="M100" s="100">
        <v>0</v>
      </c>
      <c r="N100" s="100">
        <v>0</v>
      </c>
      <c r="O100" s="100">
        <v>0</v>
      </c>
      <c r="P100" s="100">
        <v>0</v>
      </c>
      <c r="Q100" s="100">
        <v>0</v>
      </c>
      <c r="R100" s="100">
        <v>0</v>
      </c>
      <c r="S100" s="100">
        <v>0</v>
      </c>
      <c r="T100" s="100">
        <v>0</v>
      </c>
      <c r="U100" s="34">
        <v>919.69304</v>
      </c>
      <c r="V100" s="101">
        <v>9730.6832200000008</v>
      </c>
      <c r="W100" s="100">
        <v>0</v>
      </c>
      <c r="X100" s="100">
        <v>0</v>
      </c>
      <c r="Y100" s="100">
        <v>1533.4691</v>
      </c>
      <c r="Z100" s="100">
        <v>0</v>
      </c>
      <c r="AA100" s="100">
        <v>0</v>
      </c>
      <c r="AB100" s="100">
        <v>0</v>
      </c>
      <c r="AC100" s="100">
        <v>0</v>
      </c>
      <c r="AD100" s="100">
        <v>0</v>
      </c>
      <c r="AE100" s="100">
        <v>1556.0973300000001</v>
      </c>
      <c r="AF100" s="100">
        <v>2.8799000000000001</v>
      </c>
      <c r="AG100" s="100">
        <v>3885.3331800000001</v>
      </c>
      <c r="AH100" s="100">
        <v>2752.90371</v>
      </c>
      <c r="AI100" s="32">
        <v>0</v>
      </c>
      <c r="AJ100" s="8"/>
      <c r="AK100" s="2">
        <v>9730.6832200000008</v>
      </c>
    </row>
    <row r="101" spans="1:47" ht="12.75" hidden="1" customHeight="1" x14ac:dyDescent="0.2">
      <c r="A101" s="8"/>
      <c r="B101" s="2"/>
      <c r="C101" s="2"/>
      <c r="D101" s="2"/>
      <c r="E101" s="36" t="s">
        <v>118</v>
      </c>
      <c r="F101" s="99"/>
      <c r="G101" s="36"/>
      <c r="H101" s="100">
        <v>329260</v>
      </c>
      <c r="I101" s="100">
        <v>22876.802069999998</v>
      </c>
      <c r="J101" s="100">
        <v>23542.47393</v>
      </c>
      <c r="K101" s="100">
        <v>0</v>
      </c>
      <c r="L101" s="100">
        <v>0</v>
      </c>
      <c r="M101" s="100">
        <v>0</v>
      </c>
      <c r="N101" s="100">
        <v>0</v>
      </c>
      <c r="O101" s="100">
        <v>0</v>
      </c>
      <c r="P101" s="100">
        <v>0</v>
      </c>
      <c r="Q101" s="100">
        <v>0</v>
      </c>
      <c r="R101" s="100">
        <v>0</v>
      </c>
      <c r="S101" s="100">
        <v>0</v>
      </c>
      <c r="T101" s="100">
        <v>0</v>
      </c>
      <c r="U101" s="34">
        <v>46419.275999999998</v>
      </c>
      <c r="V101" s="101">
        <v>287833.20795000001</v>
      </c>
      <c r="W101" s="100">
        <v>21618.282630000002</v>
      </c>
      <c r="X101" s="100">
        <v>27868.442330000002</v>
      </c>
      <c r="Y101" s="100">
        <v>26497.30402</v>
      </c>
      <c r="Z101" s="100">
        <v>22867.320129999996</v>
      </c>
      <c r="AA101" s="100">
        <v>26659.844629999996</v>
      </c>
      <c r="AB101" s="100">
        <v>25644.684630000003</v>
      </c>
      <c r="AC101" s="100">
        <v>29152.117840000006</v>
      </c>
      <c r="AD101" s="100">
        <v>-24230.739830000002</v>
      </c>
      <c r="AE101" s="100">
        <v>58537.8681</v>
      </c>
      <c r="AF101" s="100">
        <v>14785.64662</v>
      </c>
      <c r="AG101" s="100">
        <v>31340.299740000002</v>
      </c>
      <c r="AH101" s="100">
        <v>27092.137110000007</v>
      </c>
      <c r="AI101" s="45">
        <v>21618.282630000002</v>
      </c>
      <c r="AJ101" s="8"/>
      <c r="AK101" s="2">
        <v>266214.92532000004</v>
      </c>
    </row>
    <row r="102" spans="1:47" ht="12.75" hidden="1" customHeight="1" x14ac:dyDescent="0.2">
      <c r="A102" s="8"/>
      <c r="B102" s="2"/>
      <c r="C102" s="2"/>
      <c r="D102" s="2"/>
      <c r="E102" s="36" t="s">
        <v>119</v>
      </c>
      <c r="F102" s="99"/>
      <c r="G102" s="36"/>
      <c r="H102" s="100">
        <v>498116</v>
      </c>
      <c r="I102" s="100">
        <v>13829.332760000003</v>
      </c>
      <c r="J102" s="100">
        <v>41783.114109999988</v>
      </c>
      <c r="K102" s="100">
        <v>0</v>
      </c>
      <c r="L102" s="100">
        <v>0</v>
      </c>
      <c r="M102" s="100">
        <v>0</v>
      </c>
      <c r="N102" s="100">
        <v>0</v>
      </c>
      <c r="O102" s="100">
        <v>0</v>
      </c>
      <c r="P102" s="100">
        <v>0</v>
      </c>
      <c r="Q102" s="100">
        <v>0</v>
      </c>
      <c r="R102" s="100">
        <v>0</v>
      </c>
      <c r="S102" s="100">
        <v>0</v>
      </c>
      <c r="T102" s="100">
        <v>0</v>
      </c>
      <c r="U102" s="34">
        <v>55612.446869999992</v>
      </c>
      <c r="V102" s="101">
        <v>652779.87689999992</v>
      </c>
      <c r="W102" s="100">
        <v>93356.17224</v>
      </c>
      <c r="X102" s="100">
        <v>47324.477619999998</v>
      </c>
      <c r="Y102" s="100">
        <v>8334.6854099999946</v>
      </c>
      <c r="Z102" s="100">
        <v>114215.99342</v>
      </c>
      <c r="AA102" s="100">
        <v>58220.146489999985</v>
      </c>
      <c r="AB102" s="100">
        <v>60031.502780000003</v>
      </c>
      <c r="AC102" s="100">
        <v>11753.39113</v>
      </c>
      <c r="AD102" s="100">
        <v>36073.176170000021</v>
      </c>
      <c r="AE102" s="100">
        <v>86745.40118999999</v>
      </c>
      <c r="AF102" s="100">
        <v>8058.8292599999977</v>
      </c>
      <c r="AG102" s="100">
        <v>104259.75876000003</v>
      </c>
      <c r="AH102" s="100">
        <v>24406.342430000004</v>
      </c>
      <c r="AI102" s="45">
        <v>93356.17224</v>
      </c>
      <c r="AJ102" s="8"/>
      <c r="AK102" s="2">
        <v>559423.70465999993</v>
      </c>
    </row>
    <row r="103" spans="1:47" ht="12.75" hidden="1" customHeight="1" x14ac:dyDescent="0.2">
      <c r="A103" s="8"/>
      <c r="B103" s="2"/>
      <c r="C103" s="2"/>
      <c r="D103" s="2"/>
      <c r="E103" s="99" t="s">
        <v>120</v>
      </c>
      <c r="F103" s="99"/>
      <c r="G103" s="36"/>
      <c r="H103" s="102"/>
      <c r="I103" s="102">
        <v>0</v>
      </c>
      <c r="J103" s="102">
        <v>0</v>
      </c>
      <c r="K103" s="102">
        <v>0</v>
      </c>
      <c r="L103" s="102">
        <v>0</v>
      </c>
      <c r="M103" s="102">
        <v>0</v>
      </c>
      <c r="N103" s="102">
        <v>0</v>
      </c>
      <c r="O103" s="102">
        <v>0</v>
      </c>
      <c r="P103" s="102">
        <v>0</v>
      </c>
      <c r="Q103" s="102">
        <v>0</v>
      </c>
      <c r="R103" s="102">
        <v>0</v>
      </c>
      <c r="S103" s="102">
        <v>0</v>
      </c>
      <c r="T103" s="102">
        <v>0</v>
      </c>
      <c r="U103" s="34">
        <v>0</v>
      </c>
      <c r="V103" s="101">
        <v>49.140059999999998</v>
      </c>
      <c r="W103" s="100">
        <v>0</v>
      </c>
      <c r="X103" s="100">
        <v>0</v>
      </c>
      <c r="Y103" s="100">
        <v>40.509569999999997</v>
      </c>
      <c r="Z103" s="100">
        <v>0</v>
      </c>
      <c r="AA103" s="100">
        <v>0</v>
      </c>
      <c r="AB103" s="100">
        <v>0</v>
      </c>
      <c r="AC103" s="100">
        <v>0</v>
      </c>
      <c r="AD103" s="100">
        <v>-40.509569999999997</v>
      </c>
      <c r="AE103" s="100">
        <v>49.140059999999998</v>
      </c>
      <c r="AF103" s="100">
        <v>0</v>
      </c>
      <c r="AG103" s="100">
        <v>0</v>
      </c>
      <c r="AH103" s="100">
        <v>0</v>
      </c>
      <c r="AI103" s="45">
        <v>0</v>
      </c>
      <c r="AJ103" s="8"/>
      <c r="AK103" s="2">
        <v>49.140059999999998</v>
      </c>
    </row>
    <row r="104" spans="1:47" ht="12.75" hidden="1" customHeight="1" x14ac:dyDescent="0.2">
      <c r="A104" s="8"/>
      <c r="B104" s="2"/>
      <c r="C104" s="2"/>
      <c r="D104" s="2"/>
      <c r="E104" s="99" t="s">
        <v>121</v>
      </c>
      <c r="F104" s="99"/>
      <c r="G104" s="36"/>
      <c r="H104" s="102"/>
      <c r="I104" s="102">
        <v>0</v>
      </c>
      <c r="J104" s="102">
        <v>0</v>
      </c>
      <c r="K104" s="102">
        <v>0</v>
      </c>
      <c r="L104" s="102">
        <v>0</v>
      </c>
      <c r="M104" s="102">
        <v>0</v>
      </c>
      <c r="N104" s="102">
        <v>0</v>
      </c>
      <c r="O104" s="102">
        <v>0</v>
      </c>
      <c r="P104" s="102">
        <v>0</v>
      </c>
      <c r="Q104" s="102">
        <v>0</v>
      </c>
      <c r="R104" s="102">
        <v>0</v>
      </c>
      <c r="S104" s="102">
        <v>0</v>
      </c>
      <c r="T104" s="102">
        <v>0</v>
      </c>
      <c r="U104" s="34">
        <v>0</v>
      </c>
      <c r="V104" s="101">
        <v>38.157519999999998</v>
      </c>
      <c r="W104" s="100">
        <v>0</v>
      </c>
      <c r="X104" s="100">
        <v>0</v>
      </c>
      <c r="Y104" s="100">
        <v>19</v>
      </c>
      <c r="Z104" s="100">
        <v>0</v>
      </c>
      <c r="AA104" s="100">
        <v>0</v>
      </c>
      <c r="AB104" s="100">
        <v>4.4020299999999999</v>
      </c>
      <c r="AC104" s="100">
        <v>0</v>
      </c>
      <c r="AD104" s="100">
        <v>0</v>
      </c>
      <c r="AE104" s="100">
        <v>14.75549</v>
      </c>
      <c r="AF104" s="100">
        <v>0</v>
      </c>
      <c r="AG104" s="100">
        <v>0</v>
      </c>
      <c r="AH104" s="100">
        <v>0</v>
      </c>
      <c r="AI104" s="45">
        <v>0</v>
      </c>
      <c r="AJ104" s="8"/>
      <c r="AK104" s="2">
        <v>38.157519999999998</v>
      </c>
    </row>
    <row r="105" spans="1:47" ht="12.75" hidden="1" customHeight="1" x14ac:dyDescent="0.2">
      <c r="A105" s="8"/>
      <c r="B105" s="2"/>
      <c r="C105" s="2"/>
      <c r="D105" s="2"/>
      <c r="E105" s="99" t="s">
        <v>122</v>
      </c>
      <c r="F105" s="99"/>
      <c r="G105" s="36"/>
      <c r="H105" s="102"/>
      <c r="I105" s="102">
        <v>4.7268299999999996</v>
      </c>
      <c r="J105" s="102">
        <v>21.163739999999997</v>
      </c>
      <c r="K105" s="102">
        <v>0</v>
      </c>
      <c r="L105" s="102">
        <v>0</v>
      </c>
      <c r="M105" s="102">
        <v>0</v>
      </c>
      <c r="N105" s="102">
        <v>0</v>
      </c>
      <c r="O105" s="102">
        <v>0</v>
      </c>
      <c r="P105" s="102">
        <v>0</v>
      </c>
      <c r="Q105" s="102">
        <v>0</v>
      </c>
      <c r="R105" s="102">
        <v>0</v>
      </c>
      <c r="S105" s="102">
        <v>0</v>
      </c>
      <c r="T105" s="102">
        <v>0</v>
      </c>
      <c r="U105" s="34">
        <v>25.890569999999997</v>
      </c>
      <c r="V105" s="101">
        <v>712.44881999999996</v>
      </c>
      <c r="W105" s="100">
        <v>42.836829999999999</v>
      </c>
      <c r="X105" s="100">
        <v>61.894829999999999</v>
      </c>
      <c r="Y105" s="100">
        <v>79.382460000000009</v>
      </c>
      <c r="Z105" s="100">
        <v>6.8767699999999996</v>
      </c>
      <c r="AA105" s="100">
        <v>46.002850000000009</v>
      </c>
      <c r="AB105" s="100">
        <v>29.875439999999998</v>
      </c>
      <c r="AC105" s="100">
        <v>105.69006999999999</v>
      </c>
      <c r="AD105" s="100">
        <v>41.909599999999998</v>
      </c>
      <c r="AE105" s="100">
        <v>77.275709999999989</v>
      </c>
      <c r="AF105" s="100">
        <v>57.704389999999989</v>
      </c>
      <c r="AG105" s="100">
        <v>118.77090000000001</v>
      </c>
      <c r="AH105" s="100">
        <v>44.228970000000004</v>
      </c>
      <c r="AI105" s="45">
        <v>42.836829999999999</v>
      </c>
      <c r="AJ105" s="8"/>
      <c r="AK105" s="2">
        <v>669.61198999999999</v>
      </c>
    </row>
    <row r="106" spans="1:47" ht="12.75" hidden="1" customHeight="1" x14ac:dyDescent="0.2">
      <c r="A106" s="8"/>
      <c r="B106" s="2"/>
      <c r="C106" s="2"/>
      <c r="D106" s="2"/>
      <c r="E106" s="99" t="s">
        <v>123</v>
      </c>
      <c r="F106" s="99"/>
      <c r="G106" s="36"/>
      <c r="H106" s="102"/>
      <c r="I106" s="102">
        <v>3.6385000000000001</v>
      </c>
      <c r="J106" s="102">
        <v>1.4850000000000001</v>
      </c>
      <c r="K106" s="102">
        <v>0</v>
      </c>
      <c r="L106" s="102">
        <v>0</v>
      </c>
      <c r="M106" s="102">
        <v>0</v>
      </c>
      <c r="N106" s="102">
        <v>0</v>
      </c>
      <c r="O106" s="102">
        <v>0</v>
      </c>
      <c r="P106" s="102">
        <v>0</v>
      </c>
      <c r="Q106" s="102">
        <v>0</v>
      </c>
      <c r="R106" s="102">
        <v>0</v>
      </c>
      <c r="S106" s="102">
        <v>0</v>
      </c>
      <c r="T106" s="102">
        <v>0</v>
      </c>
      <c r="U106" s="34">
        <v>5.1234999999999999</v>
      </c>
      <c r="V106" s="101">
        <v>17.166</v>
      </c>
      <c r="W106" s="100">
        <v>2.6360000000000001</v>
      </c>
      <c r="X106" s="100">
        <v>1.4850000000000001</v>
      </c>
      <c r="Y106" s="100">
        <v>3.9209999999999998</v>
      </c>
      <c r="Z106" s="100">
        <v>2</v>
      </c>
      <c r="AA106" s="100">
        <v>0</v>
      </c>
      <c r="AB106" s="100">
        <v>2.6720000000000002</v>
      </c>
      <c r="AC106" s="100">
        <v>0</v>
      </c>
      <c r="AD106" s="100">
        <v>0</v>
      </c>
      <c r="AE106" s="100">
        <v>1.3180000000000001</v>
      </c>
      <c r="AF106" s="100">
        <v>0</v>
      </c>
      <c r="AG106" s="100">
        <v>1.98</v>
      </c>
      <c r="AH106" s="100">
        <v>1.1539999999999999</v>
      </c>
      <c r="AI106" s="45">
        <v>2.6360000000000001</v>
      </c>
      <c r="AJ106" s="8"/>
      <c r="AK106" s="2">
        <v>14.530000000000001</v>
      </c>
    </row>
    <row r="107" spans="1:47" ht="12.75" hidden="1" customHeight="1" x14ac:dyDescent="0.2">
      <c r="A107" s="8"/>
      <c r="B107" s="2"/>
      <c r="C107" s="2"/>
      <c r="D107" s="2"/>
      <c r="E107" s="99" t="s">
        <v>124</v>
      </c>
      <c r="F107" s="99"/>
      <c r="G107" s="36"/>
      <c r="H107" s="102"/>
      <c r="I107" s="102">
        <v>0</v>
      </c>
      <c r="J107" s="102">
        <v>0</v>
      </c>
      <c r="K107" s="102">
        <v>0</v>
      </c>
      <c r="L107" s="102">
        <v>0</v>
      </c>
      <c r="M107" s="102">
        <v>0</v>
      </c>
      <c r="N107" s="102">
        <v>0</v>
      </c>
      <c r="O107" s="102">
        <v>0</v>
      </c>
      <c r="P107" s="102">
        <v>0</v>
      </c>
      <c r="Q107" s="102">
        <v>0</v>
      </c>
      <c r="R107" s="102">
        <v>0</v>
      </c>
      <c r="S107" s="102">
        <v>0</v>
      </c>
      <c r="T107" s="102">
        <v>0</v>
      </c>
      <c r="U107" s="34">
        <v>0</v>
      </c>
      <c r="V107" s="101">
        <v>0</v>
      </c>
      <c r="W107" s="100">
        <v>0</v>
      </c>
      <c r="X107" s="100">
        <v>0</v>
      </c>
      <c r="Y107" s="100">
        <v>0</v>
      </c>
      <c r="Z107" s="100">
        <v>0</v>
      </c>
      <c r="AA107" s="100">
        <v>0</v>
      </c>
      <c r="AB107" s="100">
        <v>0</v>
      </c>
      <c r="AC107" s="100">
        <v>0</v>
      </c>
      <c r="AD107" s="100">
        <v>0</v>
      </c>
      <c r="AE107" s="100">
        <v>0</v>
      </c>
      <c r="AF107" s="100">
        <v>0</v>
      </c>
      <c r="AG107" s="100">
        <v>0</v>
      </c>
      <c r="AH107" s="100">
        <v>0</v>
      </c>
      <c r="AI107" s="45">
        <v>0</v>
      </c>
      <c r="AJ107" s="8"/>
      <c r="AK107" s="2">
        <v>0</v>
      </c>
    </row>
    <row r="108" spans="1:47" ht="12.75" hidden="1" customHeight="1" x14ac:dyDescent="0.2">
      <c r="A108" s="8"/>
      <c r="B108" s="2"/>
      <c r="C108" s="2"/>
      <c r="D108" s="2"/>
      <c r="E108" s="99" t="s">
        <v>125</v>
      </c>
      <c r="F108" s="99"/>
      <c r="G108" s="36"/>
      <c r="H108" s="102"/>
      <c r="I108" s="102">
        <v>0</v>
      </c>
      <c r="J108" s="102">
        <v>0</v>
      </c>
      <c r="K108" s="102">
        <v>0</v>
      </c>
      <c r="L108" s="102">
        <v>0</v>
      </c>
      <c r="M108" s="102">
        <v>0</v>
      </c>
      <c r="N108" s="102">
        <v>0</v>
      </c>
      <c r="O108" s="102">
        <v>0</v>
      </c>
      <c r="P108" s="102">
        <v>0</v>
      </c>
      <c r="Q108" s="102">
        <v>0</v>
      </c>
      <c r="R108" s="102">
        <v>0</v>
      </c>
      <c r="S108" s="102">
        <v>0</v>
      </c>
      <c r="T108" s="102">
        <v>0</v>
      </c>
      <c r="U108" s="34">
        <v>0</v>
      </c>
      <c r="V108" s="101">
        <v>1841.30574</v>
      </c>
      <c r="W108" s="100">
        <v>0</v>
      </c>
      <c r="X108" s="100">
        <v>34.44</v>
      </c>
      <c r="Y108" s="100">
        <v>33.731630000000003</v>
      </c>
      <c r="Z108" s="100">
        <v>0</v>
      </c>
      <c r="AA108" s="100">
        <v>234.04906</v>
      </c>
      <c r="AB108" s="100">
        <v>290.26762000000002</v>
      </c>
      <c r="AC108" s="100">
        <v>0</v>
      </c>
      <c r="AD108" s="100">
        <v>1020.2414200000001</v>
      </c>
      <c r="AE108" s="100">
        <v>211.91216</v>
      </c>
      <c r="AF108" s="100">
        <v>16.66385</v>
      </c>
      <c r="AG108" s="100">
        <v>0</v>
      </c>
      <c r="AH108" s="100">
        <v>0</v>
      </c>
      <c r="AI108" s="45">
        <v>0</v>
      </c>
      <c r="AJ108" s="8"/>
      <c r="AK108" s="2">
        <v>1841.30574</v>
      </c>
    </row>
    <row r="109" spans="1:47" ht="12.75" hidden="1" customHeight="1" x14ac:dyDescent="0.2">
      <c r="A109" s="8"/>
      <c r="B109" s="2"/>
      <c r="C109" s="2"/>
      <c r="D109" s="2"/>
      <c r="E109" s="99" t="s">
        <v>126</v>
      </c>
      <c r="F109" s="99"/>
      <c r="G109" s="36"/>
      <c r="H109" s="102"/>
      <c r="I109" s="102">
        <v>0</v>
      </c>
      <c r="J109" s="102">
        <v>0</v>
      </c>
      <c r="K109" s="102">
        <v>0</v>
      </c>
      <c r="L109" s="102">
        <v>0</v>
      </c>
      <c r="M109" s="102">
        <v>0</v>
      </c>
      <c r="N109" s="102">
        <v>0</v>
      </c>
      <c r="O109" s="102">
        <v>0</v>
      </c>
      <c r="P109" s="102">
        <v>0</v>
      </c>
      <c r="Q109" s="102">
        <v>0</v>
      </c>
      <c r="R109" s="102">
        <v>0</v>
      </c>
      <c r="S109" s="102">
        <v>0</v>
      </c>
      <c r="T109" s="102">
        <v>0</v>
      </c>
      <c r="U109" s="34">
        <v>0</v>
      </c>
      <c r="V109" s="101">
        <v>0</v>
      </c>
      <c r="W109" s="100">
        <v>0</v>
      </c>
      <c r="X109" s="100">
        <v>0</v>
      </c>
      <c r="Y109" s="100">
        <v>0</v>
      </c>
      <c r="Z109" s="100">
        <v>0</v>
      </c>
      <c r="AA109" s="100">
        <v>0</v>
      </c>
      <c r="AB109" s="100">
        <v>0</v>
      </c>
      <c r="AC109" s="100">
        <v>0</v>
      </c>
      <c r="AD109" s="100">
        <v>0</v>
      </c>
      <c r="AE109" s="100">
        <v>0</v>
      </c>
      <c r="AF109" s="100">
        <v>0</v>
      </c>
      <c r="AG109" s="100">
        <v>0</v>
      </c>
      <c r="AH109" s="100">
        <v>0</v>
      </c>
      <c r="AI109" s="45">
        <v>0</v>
      </c>
      <c r="AJ109" s="8"/>
      <c r="AK109" s="2">
        <v>0</v>
      </c>
    </row>
    <row r="110" spans="1:47" ht="12.75" hidden="1" customHeight="1" x14ac:dyDescent="0.2">
      <c r="A110" s="8"/>
      <c r="B110" s="2"/>
      <c r="C110" s="2"/>
      <c r="D110" s="2"/>
      <c r="E110" s="99" t="s">
        <v>127</v>
      </c>
      <c r="F110" s="99"/>
      <c r="G110" s="36"/>
      <c r="H110" s="102"/>
      <c r="I110" s="102">
        <v>13680.268930000002</v>
      </c>
      <c r="J110" s="102">
        <v>40000.130939999995</v>
      </c>
      <c r="K110" s="102">
        <v>0</v>
      </c>
      <c r="L110" s="102">
        <v>0</v>
      </c>
      <c r="M110" s="102">
        <v>0</v>
      </c>
      <c r="N110" s="102">
        <v>0</v>
      </c>
      <c r="O110" s="102">
        <v>0</v>
      </c>
      <c r="P110" s="102">
        <v>0</v>
      </c>
      <c r="Q110" s="102">
        <v>0</v>
      </c>
      <c r="R110" s="102">
        <v>0</v>
      </c>
      <c r="S110" s="102">
        <v>0</v>
      </c>
      <c r="T110" s="102">
        <v>0</v>
      </c>
      <c r="U110" s="34">
        <v>53680.399869999994</v>
      </c>
      <c r="V110" s="101">
        <v>634073.48319000006</v>
      </c>
      <c r="W110" s="100">
        <v>92671.910700000008</v>
      </c>
      <c r="X110" s="100">
        <v>46414.396359999999</v>
      </c>
      <c r="Y110" s="100">
        <v>8734.7117299999936</v>
      </c>
      <c r="Z110" s="100">
        <v>111786.55866</v>
      </c>
      <c r="AA110" s="100">
        <v>57781.812109999984</v>
      </c>
      <c r="AB110" s="100">
        <v>58553.218720000004</v>
      </c>
      <c r="AC110" s="100">
        <v>8268.2284899999995</v>
      </c>
      <c r="AD110" s="100">
        <v>27697.610560000019</v>
      </c>
      <c r="AE110" s="100">
        <v>85318.273659999992</v>
      </c>
      <c r="AF110" s="100">
        <v>8708.2136099999989</v>
      </c>
      <c r="AG110" s="100">
        <v>103070.44952000002</v>
      </c>
      <c r="AH110" s="100">
        <v>25068.099070000004</v>
      </c>
      <c r="AI110" s="45">
        <v>92671.910700000008</v>
      </c>
      <c r="AJ110" s="8"/>
      <c r="AK110" s="2">
        <v>541401.57249000005</v>
      </c>
    </row>
    <row r="111" spans="1:47" ht="12.75" hidden="1" customHeight="1" x14ac:dyDescent="0.2">
      <c r="A111" s="8"/>
      <c r="B111" s="2"/>
      <c r="C111" s="2"/>
      <c r="D111" s="2"/>
      <c r="E111" s="99" t="s">
        <v>128</v>
      </c>
      <c r="F111" s="99"/>
      <c r="G111" s="36"/>
      <c r="H111" s="102"/>
      <c r="I111" s="102">
        <v>65.452280000000002</v>
      </c>
      <c r="J111" s="102">
        <v>588.29749000000004</v>
      </c>
      <c r="K111" s="102">
        <v>0</v>
      </c>
      <c r="L111" s="102">
        <v>0</v>
      </c>
      <c r="M111" s="102">
        <v>0</v>
      </c>
      <c r="N111" s="102">
        <v>0</v>
      </c>
      <c r="O111" s="102">
        <v>0</v>
      </c>
      <c r="P111" s="102">
        <v>0</v>
      </c>
      <c r="Q111" s="102">
        <v>0</v>
      </c>
      <c r="R111" s="102">
        <v>0</v>
      </c>
      <c r="S111" s="102">
        <v>0</v>
      </c>
      <c r="T111" s="102">
        <v>0</v>
      </c>
      <c r="U111" s="34">
        <v>653.74977000000001</v>
      </c>
      <c r="V111" s="101">
        <v>770.33192000000008</v>
      </c>
      <c r="W111" s="100">
        <v>68.611660000000001</v>
      </c>
      <c r="X111" s="100">
        <v>203.03408999999999</v>
      </c>
      <c r="Y111" s="100">
        <v>78.203680000000006</v>
      </c>
      <c r="Z111" s="100">
        <v>149.55832000000001</v>
      </c>
      <c r="AA111" s="100">
        <v>-125.82623</v>
      </c>
      <c r="AB111" s="100">
        <v>111.82750999999999</v>
      </c>
      <c r="AC111" s="100">
        <v>72.037990000000008</v>
      </c>
      <c r="AD111" s="100">
        <v>17.55358</v>
      </c>
      <c r="AE111" s="100">
        <v>10.78594</v>
      </c>
      <c r="AF111" s="100">
        <v>43.890799999999999</v>
      </c>
      <c r="AG111" s="100">
        <v>140.65457999999998</v>
      </c>
      <c r="AH111" s="100">
        <v>0</v>
      </c>
      <c r="AI111" s="45">
        <v>68.611660000000001</v>
      </c>
      <c r="AJ111" s="8"/>
      <c r="AK111" s="2">
        <v>701.72026000000005</v>
      </c>
    </row>
    <row r="112" spans="1:47" ht="12.75" hidden="1" customHeight="1" x14ac:dyDescent="0.2">
      <c r="A112" s="8"/>
      <c r="B112" s="2"/>
      <c r="C112" s="2"/>
      <c r="D112" s="2"/>
      <c r="E112" s="99" t="s">
        <v>129</v>
      </c>
      <c r="F112" s="99"/>
      <c r="G112" s="36"/>
      <c r="H112" s="102"/>
      <c r="I112" s="102">
        <v>75.246220000000008</v>
      </c>
      <c r="J112" s="102">
        <v>1171.9729399999999</v>
      </c>
      <c r="K112" s="102">
        <v>0</v>
      </c>
      <c r="L112" s="102">
        <v>0</v>
      </c>
      <c r="M112" s="102">
        <v>0</v>
      </c>
      <c r="N112" s="102">
        <v>0</v>
      </c>
      <c r="O112" s="102">
        <v>0</v>
      </c>
      <c r="P112" s="102">
        <v>0</v>
      </c>
      <c r="Q112" s="102">
        <v>0</v>
      </c>
      <c r="R112" s="102">
        <v>0</v>
      </c>
      <c r="S112" s="102">
        <v>0</v>
      </c>
      <c r="T112" s="102">
        <v>0</v>
      </c>
      <c r="U112" s="34">
        <v>1247.2191599999999</v>
      </c>
      <c r="V112" s="101">
        <v>15276.224459999999</v>
      </c>
      <c r="W112" s="100">
        <v>570.17705000000001</v>
      </c>
      <c r="X112" s="100">
        <v>609.22733999999991</v>
      </c>
      <c r="Y112" s="100">
        <v>-655.41194999999993</v>
      </c>
      <c r="Z112" s="100">
        <v>2270.9996700000002</v>
      </c>
      <c r="AA112" s="100">
        <v>284.10869999999994</v>
      </c>
      <c r="AB112" s="100">
        <v>1039.23946</v>
      </c>
      <c r="AC112" s="100">
        <v>3307.4345800000001</v>
      </c>
      <c r="AD112" s="100">
        <v>7336.3705800000007</v>
      </c>
      <c r="AE112" s="100">
        <v>1061.9401700000005</v>
      </c>
      <c r="AF112" s="100">
        <v>-768.62528999999995</v>
      </c>
      <c r="AG112" s="100">
        <v>927.90376000000015</v>
      </c>
      <c r="AH112" s="100">
        <v>-707.13960999999995</v>
      </c>
      <c r="AI112" s="45">
        <v>570.17705000000001</v>
      </c>
      <c r="AJ112" s="8"/>
      <c r="AK112" s="2">
        <v>14706.047409999999</v>
      </c>
    </row>
    <row r="113" spans="1:37" ht="12.75" hidden="1" customHeight="1" x14ac:dyDescent="0.2">
      <c r="A113" s="8"/>
      <c r="B113" s="2"/>
      <c r="C113" s="2"/>
      <c r="D113" s="2"/>
      <c r="E113" s="99" t="s">
        <v>130</v>
      </c>
      <c r="F113" s="99"/>
      <c r="G113" s="36"/>
      <c r="H113" s="102"/>
      <c r="I113" s="102">
        <v>0</v>
      </c>
      <c r="J113" s="102">
        <v>6.4000000000000001E-2</v>
      </c>
      <c r="K113" s="102">
        <v>0</v>
      </c>
      <c r="L113" s="102">
        <v>0</v>
      </c>
      <c r="M113" s="102">
        <v>0</v>
      </c>
      <c r="N113" s="102">
        <v>0</v>
      </c>
      <c r="O113" s="102">
        <v>0</v>
      </c>
      <c r="P113" s="102">
        <v>0</v>
      </c>
      <c r="Q113" s="102">
        <v>0</v>
      </c>
      <c r="R113" s="102">
        <v>0</v>
      </c>
      <c r="S113" s="102">
        <v>0</v>
      </c>
      <c r="T113" s="102">
        <v>0</v>
      </c>
      <c r="U113" s="34">
        <v>6.4000000000000001E-2</v>
      </c>
      <c r="V113" s="101">
        <v>1.6191899999999999</v>
      </c>
      <c r="W113" s="100">
        <v>0</v>
      </c>
      <c r="X113" s="100">
        <v>0</v>
      </c>
      <c r="Y113" s="100">
        <v>0.63728999999999991</v>
      </c>
      <c r="Z113" s="100">
        <v>0</v>
      </c>
      <c r="AA113" s="100">
        <v>0</v>
      </c>
      <c r="AB113" s="100">
        <v>0</v>
      </c>
      <c r="AC113" s="100">
        <v>0</v>
      </c>
      <c r="AD113" s="100">
        <v>0</v>
      </c>
      <c r="AE113" s="100">
        <v>0</v>
      </c>
      <c r="AF113" s="100">
        <v>0.9819</v>
      </c>
      <c r="AG113" s="100">
        <v>0</v>
      </c>
      <c r="AH113" s="100">
        <v>0</v>
      </c>
      <c r="AI113" s="45">
        <v>0</v>
      </c>
      <c r="AJ113" s="8"/>
      <c r="AK113" s="2">
        <v>1.6191899999999999</v>
      </c>
    </row>
    <row r="114" spans="1:37" ht="12.75" customHeight="1" x14ac:dyDescent="0.2">
      <c r="A114" s="8"/>
      <c r="B114" s="2"/>
      <c r="D114" s="48"/>
      <c r="E114" s="53" t="s">
        <v>68</v>
      </c>
      <c r="F114" s="36"/>
      <c r="G114" s="36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3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2"/>
      <c r="AJ114" s="8"/>
      <c r="AK114" s="2">
        <v>0</v>
      </c>
    </row>
    <row r="115" spans="1:37" s="30" customFormat="1" ht="12.75" customHeight="1" x14ac:dyDescent="0.2">
      <c r="A115" s="29"/>
      <c r="B115" s="24"/>
      <c r="C115" s="103"/>
      <c r="D115" s="24"/>
      <c r="E115" s="97" t="s">
        <v>131</v>
      </c>
      <c r="F115" s="48"/>
      <c r="G115" s="98" t="s">
        <v>132</v>
      </c>
      <c r="H115" s="104">
        <v>2646000</v>
      </c>
      <c r="I115" s="104">
        <v>29806</v>
      </c>
      <c r="J115" s="104">
        <v>601632</v>
      </c>
      <c r="K115" s="104">
        <v>0</v>
      </c>
      <c r="L115" s="104">
        <v>0</v>
      </c>
      <c r="M115" s="104">
        <v>0</v>
      </c>
      <c r="N115" s="104">
        <v>0</v>
      </c>
      <c r="O115" s="104">
        <v>0</v>
      </c>
      <c r="P115" s="104">
        <v>0</v>
      </c>
      <c r="Q115" s="104">
        <v>0</v>
      </c>
      <c r="R115" s="104">
        <v>0</v>
      </c>
      <c r="S115" s="104">
        <v>0</v>
      </c>
      <c r="T115" s="104">
        <v>0</v>
      </c>
      <c r="U115" s="54">
        <v>631438</v>
      </c>
      <c r="V115" s="105">
        <v>5870948</v>
      </c>
      <c r="W115" s="104">
        <v>594230</v>
      </c>
      <c r="X115" s="104">
        <v>356397</v>
      </c>
      <c r="Y115" s="104">
        <v>451680</v>
      </c>
      <c r="Z115" s="104">
        <v>581432</v>
      </c>
      <c r="AA115" s="104">
        <v>418995</v>
      </c>
      <c r="AB115" s="104">
        <v>1366350</v>
      </c>
      <c r="AC115" s="104">
        <v>426850</v>
      </c>
      <c r="AD115" s="104">
        <v>64028</v>
      </c>
      <c r="AE115" s="104">
        <v>399294</v>
      </c>
      <c r="AF115" s="104">
        <v>410251</v>
      </c>
      <c r="AG115" s="104">
        <v>238940</v>
      </c>
      <c r="AH115" s="104">
        <v>562501</v>
      </c>
      <c r="AI115" s="106">
        <v>950627</v>
      </c>
      <c r="AJ115" s="29"/>
      <c r="AK115" s="24">
        <v>4920321</v>
      </c>
    </row>
    <row r="116" spans="1:37" ht="12.75" customHeight="1" x14ac:dyDescent="0.2">
      <c r="A116" s="107" t="s">
        <v>133</v>
      </c>
      <c r="B116" s="78"/>
      <c r="C116" s="78"/>
      <c r="D116" s="78"/>
      <c r="E116" s="78"/>
      <c r="F116" s="78"/>
      <c r="G116" s="81"/>
      <c r="H116" s="108">
        <v>1588043680.6219997</v>
      </c>
      <c r="I116" s="108">
        <v>93283884.275460005</v>
      </c>
      <c r="J116" s="108">
        <v>106512134.41681997</v>
      </c>
      <c r="K116" s="108">
        <v>0</v>
      </c>
      <c r="L116" s="108">
        <v>0</v>
      </c>
      <c r="M116" s="108">
        <v>0</v>
      </c>
      <c r="N116" s="108">
        <v>0</v>
      </c>
      <c r="O116" s="108">
        <v>0</v>
      </c>
      <c r="P116" s="108">
        <v>0</v>
      </c>
      <c r="Q116" s="108">
        <v>0</v>
      </c>
      <c r="R116" s="108">
        <v>0</v>
      </c>
      <c r="S116" s="108">
        <v>0</v>
      </c>
      <c r="T116" s="108">
        <v>0</v>
      </c>
      <c r="U116" s="78">
        <v>199796017.69228002</v>
      </c>
      <c r="V116" s="109">
        <v>1561274746.6196861</v>
      </c>
      <c r="W116" s="108">
        <v>85521313.027899981</v>
      </c>
      <c r="X116" s="108">
        <v>95746534.991829976</v>
      </c>
      <c r="Y116" s="108">
        <v>204272505.63388997</v>
      </c>
      <c r="Z116" s="108">
        <v>79776633.90106003</v>
      </c>
      <c r="AA116" s="108">
        <v>123123227.51399601</v>
      </c>
      <c r="AB116" s="108">
        <v>133078951.73887001</v>
      </c>
      <c r="AC116" s="108">
        <v>99192221.386340007</v>
      </c>
      <c r="AD116" s="108">
        <v>106436242.68023005</v>
      </c>
      <c r="AE116" s="108">
        <v>211940260.29798001</v>
      </c>
      <c r="AF116" s="108">
        <v>107054272.45395</v>
      </c>
      <c r="AG116" s="108">
        <v>153848885.88571995</v>
      </c>
      <c r="AH116" s="108">
        <v>161283697.10791999</v>
      </c>
      <c r="AI116" s="108">
        <v>181267848.01972997</v>
      </c>
      <c r="AJ116" s="8"/>
      <c r="AK116" s="9">
        <v>1380006898.599956</v>
      </c>
    </row>
    <row r="117" spans="1:37" ht="12.75" customHeight="1" x14ac:dyDescent="0.2">
      <c r="A117" s="831" t="s">
        <v>134</v>
      </c>
      <c r="B117" s="832"/>
      <c r="C117" s="832"/>
      <c r="D117" s="832"/>
      <c r="E117" s="832"/>
      <c r="F117" s="832"/>
      <c r="G117" s="832"/>
      <c r="H117" s="108"/>
      <c r="I117" s="108"/>
      <c r="J117" s="110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78"/>
      <c r="V117" s="109"/>
      <c r="W117" s="108"/>
      <c r="X117" s="108"/>
      <c r="Y117" s="108"/>
      <c r="Z117" s="108"/>
      <c r="AA117" s="108"/>
      <c r="AB117" s="108"/>
      <c r="AC117" s="108"/>
      <c r="AD117" s="108"/>
      <c r="AE117" s="108"/>
      <c r="AF117" s="108"/>
      <c r="AG117" s="108"/>
      <c r="AH117" s="108"/>
      <c r="AI117" s="78"/>
      <c r="AJ117" s="8"/>
      <c r="AK117" s="2"/>
    </row>
    <row r="118" spans="1:37" ht="12" customHeight="1" x14ac:dyDescent="0.2">
      <c r="A118" s="111" t="s">
        <v>133</v>
      </c>
      <c r="B118" s="112"/>
      <c r="C118" s="113"/>
      <c r="D118" s="6"/>
      <c r="E118" s="6"/>
      <c r="F118" s="6"/>
      <c r="G118" s="6"/>
      <c r="H118" s="114">
        <v>1588043680.6219997</v>
      </c>
      <c r="I118" s="115">
        <v>93283884.275460005</v>
      </c>
      <c r="J118" s="114">
        <v>106512134.41681997</v>
      </c>
      <c r="K118" s="115">
        <v>0</v>
      </c>
      <c r="L118" s="115">
        <v>0</v>
      </c>
      <c r="M118" s="115">
        <v>0</v>
      </c>
      <c r="N118" s="115">
        <v>0</v>
      </c>
      <c r="O118" s="115">
        <v>0</v>
      </c>
      <c r="P118" s="115">
        <v>0</v>
      </c>
      <c r="Q118" s="115">
        <v>0</v>
      </c>
      <c r="R118" s="115">
        <v>0</v>
      </c>
      <c r="S118" s="115">
        <v>0</v>
      </c>
      <c r="T118" s="115">
        <v>0</v>
      </c>
      <c r="U118" s="112">
        <v>199796017.69228002</v>
      </c>
      <c r="V118" s="116">
        <v>1561274746.6196861</v>
      </c>
      <c r="W118" s="115">
        <v>85521313.027899981</v>
      </c>
      <c r="X118" s="115">
        <v>95746534.991829976</v>
      </c>
      <c r="Y118" s="115">
        <v>204272505.63388997</v>
      </c>
      <c r="Z118" s="115">
        <v>79776633.90106003</v>
      </c>
      <c r="AA118" s="115">
        <v>123123227.51399601</v>
      </c>
      <c r="AB118" s="115">
        <v>133078951.73887001</v>
      </c>
      <c r="AC118" s="115">
        <v>99192221.386340007</v>
      </c>
      <c r="AD118" s="115">
        <v>106436242.68023005</v>
      </c>
      <c r="AE118" s="115">
        <v>211940260.29798001</v>
      </c>
      <c r="AF118" s="115">
        <v>107054272.45395</v>
      </c>
      <c r="AG118" s="115">
        <v>153848885.88571995</v>
      </c>
      <c r="AH118" s="115">
        <v>161283697.10791999</v>
      </c>
      <c r="AI118" s="115">
        <v>181267848.01972997</v>
      </c>
      <c r="AJ118" s="8"/>
      <c r="AK118" s="9">
        <v>1380006898.599956</v>
      </c>
    </row>
    <row r="119" spans="1:37" s="65" customFormat="1" ht="12.75" customHeight="1" x14ac:dyDescent="0.2">
      <c r="A119" s="117" t="s">
        <v>135</v>
      </c>
      <c r="B119" s="118"/>
      <c r="C119" s="118"/>
      <c r="D119" s="118"/>
      <c r="E119" s="118"/>
      <c r="F119" s="118"/>
      <c r="G119" s="119"/>
      <c r="I119" s="120">
        <v>-191165.18215000001</v>
      </c>
      <c r="J119" s="120">
        <v>-346369.80148999998</v>
      </c>
      <c r="K119" s="120">
        <v>0</v>
      </c>
      <c r="L119" s="120">
        <v>0</v>
      </c>
      <c r="M119" s="120">
        <v>0</v>
      </c>
      <c r="N119" s="120">
        <v>0</v>
      </c>
      <c r="O119" s="120">
        <v>0</v>
      </c>
      <c r="P119" s="120">
        <v>0</v>
      </c>
      <c r="Q119" s="120">
        <v>0</v>
      </c>
      <c r="R119" s="120">
        <v>0</v>
      </c>
      <c r="S119" s="120">
        <v>0</v>
      </c>
      <c r="T119" s="120">
        <v>0</v>
      </c>
      <c r="U119" s="121">
        <v>-537534.98363999999</v>
      </c>
      <c r="V119" s="61">
        <v>1605673</v>
      </c>
      <c r="W119" s="120">
        <v>144278.53490000032</v>
      </c>
      <c r="X119" s="120">
        <v>-26484.853970000055</v>
      </c>
      <c r="Y119" s="120">
        <v>284144.29123999923</v>
      </c>
      <c r="Z119" s="120">
        <v>-8358.3996099997312</v>
      </c>
      <c r="AA119" s="120">
        <v>169210.28755000001</v>
      </c>
      <c r="AB119" s="120">
        <v>1506548.5447299995</v>
      </c>
      <c r="AC119" s="120">
        <v>-383702.94885000004</v>
      </c>
      <c r="AD119" s="120">
        <v>957174.09895999997</v>
      </c>
      <c r="AE119" s="120">
        <v>-30064.821649998426</v>
      </c>
      <c r="AF119" s="120">
        <v>400970.37343999976</v>
      </c>
      <c r="AG119" s="120">
        <v>-1805443.0482600001</v>
      </c>
      <c r="AH119" s="120">
        <v>397401.33538000006</v>
      </c>
      <c r="AI119" s="120">
        <v>117793.6809299998</v>
      </c>
      <c r="AJ119" s="8"/>
      <c r="AK119" s="9">
        <v>1487879.3190700002</v>
      </c>
    </row>
    <row r="120" spans="1:37" ht="12.75" customHeight="1" x14ac:dyDescent="0.2">
      <c r="A120" s="815" t="s">
        <v>136</v>
      </c>
      <c r="B120" s="816"/>
      <c r="C120" s="816"/>
      <c r="D120" s="816"/>
      <c r="E120" s="816"/>
      <c r="F120" s="816"/>
      <c r="G120" s="817"/>
      <c r="H120" s="34"/>
      <c r="I120" s="31">
        <v>-731814.18215000001</v>
      </c>
      <c r="J120" s="34">
        <v>-726188.80148999998</v>
      </c>
      <c r="K120" s="31">
        <v>0</v>
      </c>
      <c r="L120" s="31">
        <v>0</v>
      </c>
      <c r="M120" s="31">
        <v>0</v>
      </c>
      <c r="N120" s="31">
        <v>0</v>
      </c>
      <c r="O120" s="31">
        <v>0</v>
      </c>
      <c r="P120" s="31">
        <v>0</v>
      </c>
      <c r="Q120" s="31">
        <v>0</v>
      </c>
      <c r="R120" s="31">
        <v>0</v>
      </c>
      <c r="S120" s="31">
        <v>0</v>
      </c>
      <c r="T120" s="31">
        <v>0</v>
      </c>
      <c r="U120" s="32">
        <v>-1458002.98364</v>
      </c>
      <c r="V120" s="33">
        <v>-9273555</v>
      </c>
      <c r="W120" s="122">
        <v>-990097.46509999968</v>
      </c>
      <c r="X120" s="31">
        <v>-619146.85397000005</v>
      </c>
      <c r="Y120" s="31">
        <v>-922726.70876000077</v>
      </c>
      <c r="Z120" s="31">
        <v>-765709.39960999973</v>
      </c>
      <c r="AA120" s="31">
        <v>-794241.71244999999</v>
      </c>
      <c r="AB120" s="31">
        <v>-611472.4552700005</v>
      </c>
      <c r="AC120" s="31">
        <v>-576580.94885000004</v>
      </c>
      <c r="AD120" s="10">
        <v>-523276.90104000003</v>
      </c>
      <c r="AE120" s="10">
        <v>-784919.82164999843</v>
      </c>
      <c r="AF120" s="10">
        <v>-840303.62656000024</v>
      </c>
      <c r="AG120" s="10">
        <v>-1106734.0482600001</v>
      </c>
      <c r="AH120" s="31">
        <v>-738344.66461999994</v>
      </c>
      <c r="AI120" s="122">
        <v>-1609244.3190700002</v>
      </c>
      <c r="AJ120" s="32"/>
      <c r="AK120" s="2">
        <v>-7664310.6809299998</v>
      </c>
    </row>
    <row r="121" spans="1:37" ht="12.75" customHeight="1" x14ac:dyDescent="0.2">
      <c r="A121" s="123" t="s">
        <v>137</v>
      </c>
      <c r="B121" s="124"/>
      <c r="C121" s="124"/>
      <c r="D121" s="124"/>
      <c r="E121" s="124"/>
      <c r="F121" s="124"/>
      <c r="G121" s="124"/>
      <c r="H121" s="34"/>
      <c r="I121" s="31">
        <v>540649</v>
      </c>
      <c r="J121" s="34">
        <v>379819</v>
      </c>
      <c r="K121" s="31">
        <v>0</v>
      </c>
      <c r="L121" s="31">
        <v>0</v>
      </c>
      <c r="M121" s="31">
        <v>0</v>
      </c>
      <c r="N121" s="31">
        <v>0</v>
      </c>
      <c r="O121" s="31">
        <v>0</v>
      </c>
      <c r="P121" s="31">
        <v>0</v>
      </c>
      <c r="Q121" s="31">
        <v>0</v>
      </c>
      <c r="R121" s="31">
        <v>0</v>
      </c>
      <c r="S121" s="31">
        <v>0</v>
      </c>
      <c r="T121" s="31">
        <v>0</v>
      </c>
      <c r="U121" s="32">
        <v>920468</v>
      </c>
      <c r="V121" s="33">
        <v>10879228</v>
      </c>
      <c r="W121" s="31">
        <v>1134376</v>
      </c>
      <c r="X121" s="31">
        <v>592662</v>
      </c>
      <c r="Y121" s="31">
        <v>1206871</v>
      </c>
      <c r="Z121" s="31">
        <v>757351</v>
      </c>
      <c r="AA121" s="31">
        <v>963452</v>
      </c>
      <c r="AB121" s="31">
        <v>2118021</v>
      </c>
      <c r="AC121" s="31">
        <v>192878</v>
      </c>
      <c r="AD121" s="31">
        <v>1480451</v>
      </c>
      <c r="AE121" s="31">
        <v>754855</v>
      </c>
      <c r="AF121" s="31">
        <v>1241274</v>
      </c>
      <c r="AG121" s="31">
        <v>-698709</v>
      </c>
      <c r="AH121" s="31">
        <v>1135746</v>
      </c>
      <c r="AI121" s="45">
        <v>1727038</v>
      </c>
      <c r="AJ121" s="8"/>
      <c r="AK121" s="2">
        <v>9152190</v>
      </c>
    </row>
    <row r="122" spans="1:37" s="65" customFormat="1" ht="12.75" customHeight="1" x14ac:dyDescent="0.2">
      <c r="A122" s="61" t="s">
        <v>138</v>
      </c>
      <c r="C122" s="118"/>
      <c r="D122" s="9"/>
      <c r="E122" s="9"/>
      <c r="F122" s="9"/>
      <c r="G122" s="44" t="s">
        <v>139</v>
      </c>
      <c r="H122" s="93"/>
      <c r="I122" s="94">
        <v>42404</v>
      </c>
      <c r="J122" s="93">
        <v>613630</v>
      </c>
      <c r="K122" s="94">
        <v>0</v>
      </c>
      <c r="L122" s="94">
        <v>0</v>
      </c>
      <c r="M122" s="94">
        <v>0</v>
      </c>
      <c r="N122" s="94">
        <v>0</v>
      </c>
      <c r="O122" s="94">
        <v>0</v>
      </c>
      <c r="P122" s="94">
        <v>0</v>
      </c>
      <c r="Q122" s="94">
        <v>0</v>
      </c>
      <c r="R122" s="94">
        <v>0</v>
      </c>
      <c r="S122" s="94">
        <v>0</v>
      </c>
      <c r="T122" s="94">
        <v>0</v>
      </c>
      <c r="U122" s="121">
        <v>656034</v>
      </c>
      <c r="V122" s="43">
        <v>1945698</v>
      </c>
      <c r="W122" s="94">
        <v>337565</v>
      </c>
      <c r="X122" s="94">
        <v>280718</v>
      </c>
      <c r="Y122" s="94">
        <v>75070</v>
      </c>
      <c r="Z122" s="94">
        <v>52223</v>
      </c>
      <c r="AA122" s="94">
        <v>172147</v>
      </c>
      <c r="AB122" s="94">
        <v>35583</v>
      </c>
      <c r="AC122" s="94">
        <v>37094</v>
      </c>
      <c r="AD122" s="94">
        <v>600014</v>
      </c>
      <c r="AE122" s="94">
        <v>391</v>
      </c>
      <c r="AF122" s="94">
        <v>64625</v>
      </c>
      <c r="AG122" s="94">
        <v>511</v>
      </c>
      <c r="AH122" s="94">
        <v>288757</v>
      </c>
      <c r="AI122" s="45">
        <v>618283</v>
      </c>
      <c r="AJ122" s="61"/>
      <c r="AK122" s="9">
        <v>1327415</v>
      </c>
    </row>
    <row r="123" spans="1:37" ht="12.75" customHeight="1" x14ac:dyDescent="0.2">
      <c r="A123" s="8"/>
      <c r="E123" s="1" t="s">
        <v>140</v>
      </c>
      <c r="F123" s="2"/>
      <c r="G123" s="2"/>
      <c r="H123" s="54"/>
      <c r="I123" s="31">
        <v>21702</v>
      </c>
      <c r="J123" s="34">
        <v>610034</v>
      </c>
      <c r="K123" s="31">
        <v>0</v>
      </c>
      <c r="L123" s="31">
        <v>0</v>
      </c>
      <c r="M123" s="31">
        <v>0</v>
      </c>
      <c r="N123" s="31">
        <v>0</v>
      </c>
      <c r="O123" s="31">
        <v>0</v>
      </c>
      <c r="P123" s="31">
        <v>0</v>
      </c>
      <c r="Q123" s="31">
        <v>0</v>
      </c>
      <c r="R123" s="31">
        <v>0</v>
      </c>
      <c r="S123" s="31">
        <v>0</v>
      </c>
      <c r="T123" s="31">
        <v>0</v>
      </c>
      <c r="U123" s="32">
        <v>631736</v>
      </c>
      <c r="V123" s="33">
        <v>1833615</v>
      </c>
      <c r="W123" s="31">
        <v>336293</v>
      </c>
      <c r="X123" s="31">
        <v>279523</v>
      </c>
      <c r="Y123" s="31">
        <v>62733</v>
      </c>
      <c r="Z123" s="31">
        <v>51359</v>
      </c>
      <c r="AA123" s="31">
        <v>171531</v>
      </c>
      <c r="AB123" s="31">
        <v>34823</v>
      </c>
      <c r="AC123" s="31">
        <v>36644</v>
      </c>
      <c r="AD123" s="31">
        <v>598173</v>
      </c>
      <c r="AE123" s="31">
        <v>0</v>
      </c>
      <c r="AF123" s="31">
        <v>64285</v>
      </c>
      <c r="AG123" s="31">
        <v>0</v>
      </c>
      <c r="AH123" s="31">
        <v>198251</v>
      </c>
      <c r="AI123" s="45">
        <v>615816</v>
      </c>
      <c r="AJ123" s="8"/>
      <c r="AK123" s="2">
        <v>1217799</v>
      </c>
    </row>
    <row r="124" spans="1:37" ht="12.75" customHeight="1" x14ac:dyDescent="0.2">
      <c r="A124" s="8"/>
      <c r="E124" s="1" t="s">
        <v>141</v>
      </c>
      <c r="F124" s="2"/>
      <c r="G124" s="2"/>
      <c r="H124" s="54"/>
      <c r="I124" s="31">
        <v>663</v>
      </c>
      <c r="J124" s="34">
        <v>335</v>
      </c>
      <c r="K124" s="31">
        <v>0</v>
      </c>
      <c r="L124" s="31">
        <v>0</v>
      </c>
      <c r="M124" s="31">
        <v>0</v>
      </c>
      <c r="N124" s="31">
        <v>0</v>
      </c>
      <c r="O124" s="31">
        <v>0</v>
      </c>
      <c r="P124" s="31">
        <v>0</v>
      </c>
      <c r="Q124" s="31">
        <v>0</v>
      </c>
      <c r="R124" s="31">
        <v>0</v>
      </c>
      <c r="S124" s="31">
        <v>0</v>
      </c>
      <c r="T124" s="31">
        <v>0</v>
      </c>
      <c r="U124" s="32">
        <v>998</v>
      </c>
      <c r="V124" s="33">
        <v>19284</v>
      </c>
      <c r="W124" s="31">
        <v>1272</v>
      </c>
      <c r="X124" s="31">
        <v>1195</v>
      </c>
      <c r="Y124" s="31">
        <v>12337</v>
      </c>
      <c r="Z124" s="31">
        <v>864</v>
      </c>
      <c r="AA124" s="31">
        <v>494</v>
      </c>
      <c r="AB124" s="31">
        <v>630</v>
      </c>
      <c r="AC124" s="31">
        <v>421</v>
      </c>
      <c r="AD124" s="31">
        <v>456</v>
      </c>
      <c r="AE124" s="31">
        <v>353</v>
      </c>
      <c r="AF124" s="31">
        <v>311</v>
      </c>
      <c r="AG124" s="31">
        <v>491</v>
      </c>
      <c r="AH124" s="31">
        <v>460</v>
      </c>
      <c r="AI124" s="45">
        <v>2467</v>
      </c>
      <c r="AJ124" s="29"/>
      <c r="AK124" s="2">
        <v>16817</v>
      </c>
    </row>
    <row r="125" spans="1:37" ht="12.75" customHeight="1" x14ac:dyDescent="0.2">
      <c r="A125" s="8"/>
      <c r="E125" s="1" t="s">
        <v>142</v>
      </c>
      <c r="F125" s="2"/>
      <c r="G125" s="2"/>
      <c r="H125" s="54"/>
      <c r="I125" s="31">
        <v>20030</v>
      </c>
      <c r="J125" s="54">
        <v>0</v>
      </c>
      <c r="K125" s="10">
        <v>0</v>
      </c>
      <c r="L125" s="31">
        <v>0</v>
      </c>
      <c r="M125" s="31">
        <v>0</v>
      </c>
      <c r="N125" s="31">
        <v>0</v>
      </c>
      <c r="O125" s="31">
        <v>0</v>
      </c>
      <c r="P125" s="31">
        <v>0</v>
      </c>
      <c r="Q125" s="31">
        <v>0</v>
      </c>
      <c r="R125" s="31">
        <v>0</v>
      </c>
      <c r="S125" s="31">
        <v>0</v>
      </c>
      <c r="T125" s="31">
        <v>0</v>
      </c>
      <c r="U125" s="32">
        <v>20030</v>
      </c>
      <c r="V125" s="33">
        <v>0</v>
      </c>
      <c r="W125" s="31">
        <v>0</v>
      </c>
      <c r="X125" s="31">
        <v>0</v>
      </c>
      <c r="Y125" s="31">
        <v>0</v>
      </c>
      <c r="Z125" s="31">
        <v>0</v>
      </c>
      <c r="AA125" s="31">
        <v>0</v>
      </c>
      <c r="AB125" s="31">
        <v>0</v>
      </c>
      <c r="AC125" s="31">
        <v>0</v>
      </c>
      <c r="AD125" s="31">
        <v>0</v>
      </c>
      <c r="AE125" s="31">
        <v>0</v>
      </c>
      <c r="AF125" s="31">
        <v>0</v>
      </c>
      <c r="AG125" s="31">
        <v>0</v>
      </c>
      <c r="AH125" s="31">
        <v>0</v>
      </c>
      <c r="AI125" s="45">
        <v>0</v>
      </c>
      <c r="AJ125" s="29"/>
      <c r="AK125" s="2">
        <v>0</v>
      </c>
    </row>
    <row r="126" spans="1:37" ht="12.75" customHeight="1" x14ac:dyDescent="0.2">
      <c r="A126" s="8"/>
      <c r="E126" s="1" t="s">
        <v>143</v>
      </c>
      <c r="F126" s="2"/>
      <c r="G126" s="2"/>
      <c r="H126" s="54"/>
      <c r="I126" s="31">
        <v>0</v>
      </c>
      <c r="J126" s="34">
        <v>10</v>
      </c>
      <c r="K126" s="10"/>
      <c r="L126" s="31"/>
      <c r="M126" s="31"/>
      <c r="N126" s="31"/>
      <c r="O126" s="31"/>
      <c r="P126" s="31"/>
      <c r="Q126" s="31"/>
      <c r="R126" s="31"/>
      <c r="S126" s="31"/>
      <c r="T126" s="31"/>
      <c r="U126" s="32">
        <v>10</v>
      </c>
      <c r="V126" s="33">
        <v>0</v>
      </c>
      <c r="W126" s="31">
        <v>0</v>
      </c>
      <c r="X126" s="31">
        <v>0</v>
      </c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45">
        <v>0</v>
      </c>
      <c r="AJ126" s="29"/>
      <c r="AK126" s="2">
        <v>0</v>
      </c>
    </row>
    <row r="127" spans="1:37" ht="12.75" customHeight="1" x14ac:dyDescent="0.2">
      <c r="A127" s="8"/>
      <c r="E127" s="1" t="s">
        <v>144</v>
      </c>
      <c r="F127" s="2"/>
      <c r="G127" s="2"/>
      <c r="H127" s="54"/>
      <c r="I127" s="10">
        <v>0</v>
      </c>
      <c r="J127" s="54">
        <v>0</v>
      </c>
      <c r="K127" s="10"/>
      <c r="L127" s="31"/>
      <c r="M127" s="31">
        <v>0</v>
      </c>
      <c r="N127" s="31">
        <v>0</v>
      </c>
      <c r="O127" s="31">
        <v>0</v>
      </c>
      <c r="P127" s="31">
        <v>0</v>
      </c>
      <c r="Q127" s="31">
        <v>0</v>
      </c>
      <c r="R127" s="31">
        <v>0</v>
      </c>
      <c r="S127" s="31">
        <v>0</v>
      </c>
      <c r="T127" s="31">
        <v>0</v>
      </c>
      <c r="U127" s="32">
        <v>0</v>
      </c>
      <c r="V127" s="33">
        <v>130</v>
      </c>
      <c r="W127" s="31">
        <v>0</v>
      </c>
      <c r="X127" s="31">
        <v>0</v>
      </c>
      <c r="Y127" s="31"/>
      <c r="Z127" s="31"/>
      <c r="AA127" s="31"/>
      <c r="AB127" s="31">
        <v>130</v>
      </c>
      <c r="AC127" s="31">
        <v>0</v>
      </c>
      <c r="AD127" s="31">
        <v>0</v>
      </c>
      <c r="AE127" s="31">
        <v>0</v>
      </c>
      <c r="AF127" s="31">
        <v>0</v>
      </c>
      <c r="AG127" s="31">
        <v>0</v>
      </c>
      <c r="AH127" s="31">
        <v>0</v>
      </c>
      <c r="AI127" s="45">
        <v>0</v>
      </c>
      <c r="AJ127" s="29"/>
      <c r="AK127" s="2">
        <v>130</v>
      </c>
    </row>
    <row r="128" spans="1:37" ht="12.75" customHeight="1" x14ac:dyDescent="0.2">
      <c r="A128" s="8"/>
      <c r="E128" s="1" t="s">
        <v>145</v>
      </c>
      <c r="F128" s="2"/>
      <c r="G128" s="2"/>
      <c r="H128" s="54"/>
      <c r="I128" s="10">
        <v>0</v>
      </c>
      <c r="J128" s="34">
        <v>3222</v>
      </c>
      <c r="K128" s="10"/>
      <c r="L128" s="31"/>
      <c r="M128" s="31">
        <v>0</v>
      </c>
      <c r="N128" s="31">
        <v>0</v>
      </c>
      <c r="O128" s="31"/>
      <c r="P128" s="31">
        <v>0</v>
      </c>
      <c r="Q128" s="31">
        <v>0</v>
      </c>
      <c r="R128" s="31">
        <v>0</v>
      </c>
      <c r="S128" s="31">
        <v>0</v>
      </c>
      <c r="T128" s="31">
        <v>0</v>
      </c>
      <c r="U128" s="32">
        <v>3222</v>
      </c>
      <c r="V128" s="33">
        <v>7336</v>
      </c>
      <c r="W128" s="31">
        <v>0</v>
      </c>
      <c r="X128" s="31">
        <v>0</v>
      </c>
      <c r="Y128" s="31"/>
      <c r="Z128" s="31"/>
      <c r="AA128" s="31"/>
      <c r="AB128" s="31"/>
      <c r="AC128" s="31"/>
      <c r="AD128" s="31">
        <v>1356</v>
      </c>
      <c r="AE128" s="31">
        <v>0</v>
      </c>
      <c r="AF128" s="31">
        <v>0</v>
      </c>
      <c r="AG128" s="31">
        <v>0</v>
      </c>
      <c r="AH128" s="31">
        <v>5980</v>
      </c>
      <c r="AI128" s="45">
        <v>0</v>
      </c>
      <c r="AJ128" s="29"/>
      <c r="AK128" s="2">
        <v>7336</v>
      </c>
    </row>
    <row r="129" spans="1:70" ht="13.9" customHeight="1" x14ac:dyDescent="0.2">
      <c r="A129" s="8"/>
      <c r="B129" s="2"/>
      <c r="E129" s="1" t="s">
        <v>146</v>
      </c>
      <c r="F129" s="2"/>
      <c r="G129" s="2"/>
      <c r="H129" s="54"/>
      <c r="I129" s="31">
        <v>9</v>
      </c>
      <c r="J129" s="34">
        <v>29</v>
      </c>
      <c r="K129" s="10">
        <v>0</v>
      </c>
      <c r="L129" s="31">
        <v>0</v>
      </c>
      <c r="M129" s="31">
        <v>0</v>
      </c>
      <c r="N129" s="31">
        <v>0</v>
      </c>
      <c r="O129" s="31">
        <v>0</v>
      </c>
      <c r="P129" s="31">
        <v>0</v>
      </c>
      <c r="Q129" s="31">
        <v>0</v>
      </c>
      <c r="R129" s="31">
        <v>0</v>
      </c>
      <c r="S129" s="31">
        <v>0</v>
      </c>
      <c r="T129" s="31">
        <v>0</v>
      </c>
      <c r="U129" s="32">
        <v>38</v>
      </c>
      <c r="V129" s="33">
        <v>319</v>
      </c>
      <c r="W129" s="31">
        <v>0</v>
      </c>
      <c r="X129" s="31">
        <v>0</v>
      </c>
      <c r="Y129" s="31">
        <v>0</v>
      </c>
      <c r="Z129" s="31">
        <v>0</v>
      </c>
      <c r="AA129" s="31">
        <v>122</v>
      </c>
      <c r="AB129" s="31">
        <v>0</v>
      </c>
      <c r="AC129" s="31">
        <v>29</v>
      </c>
      <c r="AD129" s="31">
        <v>29</v>
      </c>
      <c r="AE129" s="31">
        <v>38</v>
      </c>
      <c r="AF129" s="31">
        <v>29</v>
      </c>
      <c r="AG129" s="31">
        <v>20</v>
      </c>
      <c r="AH129" s="31">
        <v>52</v>
      </c>
      <c r="AI129" s="45">
        <v>0</v>
      </c>
      <c r="AJ129" s="8"/>
      <c r="AK129" s="2">
        <v>319</v>
      </c>
    </row>
    <row r="130" spans="1:70" ht="12" customHeight="1" x14ac:dyDescent="0.2">
      <c r="A130" s="8"/>
      <c r="B130" s="2"/>
      <c r="E130" s="1" t="s">
        <v>147</v>
      </c>
      <c r="F130" s="2"/>
      <c r="G130" s="2"/>
      <c r="H130" s="54"/>
      <c r="I130" s="10">
        <v>0</v>
      </c>
      <c r="J130" s="54">
        <v>0</v>
      </c>
      <c r="K130" s="10">
        <v>0</v>
      </c>
      <c r="L130" s="31">
        <v>0</v>
      </c>
      <c r="M130" s="31">
        <v>0</v>
      </c>
      <c r="N130" s="31">
        <v>0</v>
      </c>
      <c r="O130" s="31">
        <v>0</v>
      </c>
      <c r="P130" s="31">
        <v>0</v>
      </c>
      <c r="Q130" s="31">
        <v>0</v>
      </c>
      <c r="R130" s="31">
        <v>0</v>
      </c>
      <c r="S130" s="31">
        <v>0</v>
      </c>
      <c r="T130" s="31">
        <v>0</v>
      </c>
      <c r="U130" s="32">
        <v>0</v>
      </c>
      <c r="V130" s="33">
        <v>121</v>
      </c>
      <c r="W130" s="31">
        <v>0</v>
      </c>
      <c r="X130" s="31">
        <v>0</v>
      </c>
      <c r="Y130" s="31">
        <v>0</v>
      </c>
      <c r="Z130" s="31">
        <v>0</v>
      </c>
      <c r="AA130" s="31">
        <v>0</v>
      </c>
      <c r="AB130" s="31">
        <v>0</v>
      </c>
      <c r="AC130" s="31">
        <v>0</v>
      </c>
      <c r="AD130" s="31">
        <v>0</v>
      </c>
      <c r="AE130" s="31">
        <v>0</v>
      </c>
      <c r="AF130" s="31">
        <v>0</v>
      </c>
      <c r="AG130" s="31">
        <v>0</v>
      </c>
      <c r="AH130" s="31">
        <v>121</v>
      </c>
      <c r="AI130" s="45">
        <v>0</v>
      </c>
      <c r="AJ130" s="8"/>
      <c r="AK130" s="2">
        <v>121</v>
      </c>
    </row>
    <row r="131" spans="1:70" ht="12.75" customHeight="1" x14ac:dyDescent="0.2">
      <c r="A131" s="8"/>
      <c r="E131" s="125" t="s">
        <v>148</v>
      </c>
      <c r="F131" s="2"/>
      <c r="G131" s="2"/>
      <c r="H131" s="54"/>
      <c r="I131" s="10">
        <v>0</v>
      </c>
      <c r="J131" s="54">
        <v>0</v>
      </c>
      <c r="K131" s="10">
        <v>0</v>
      </c>
      <c r="L131" s="31">
        <v>0</v>
      </c>
      <c r="M131" s="31">
        <v>0</v>
      </c>
      <c r="N131" s="31">
        <v>0</v>
      </c>
      <c r="O131" s="31">
        <v>0</v>
      </c>
      <c r="P131" s="31">
        <v>0</v>
      </c>
      <c r="Q131" s="31">
        <v>0</v>
      </c>
      <c r="R131" s="31">
        <v>0</v>
      </c>
      <c r="S131" s="31">
        <v>0</v>
      </c>
      <c r="T131" s="31">
        <v>0</v>
      </c>
      <c r="U131" s="32">
        <v>0</v>
      </c>
      <c r="V131" s="33">
        <v>83893</v>
      </c>
      <c r="W131" s="31">
        <v>0</v>
      </c>
      <c r="X131" s="31">
        <v>0</v>
      </c>
      <c r="Y131" s="31">
        <v>0</v>
      </c>
      <c r="Z131" s="31">
        <v>0</v>
      </c>
      <c r="AA131" s="31">
        <v>0</v>
      </c>
      <c r="AB131" s="31">
        <v>0</v>
      </c>
      <c r="AC131" s="31">
        <v>0</v>
      </c>
      <c r="AD131" s="31">
        <v>0</v>
      </c>
      <c r="AE131" s="31">
        <v>0</v>
      </c>
      <c r="AF131" s="31">
        <v>0</v>
      </c>
      <c r="AG131" s="31">
        <v>0</v>
      </c>
      <c r="AH131" s="31">
        <v>83893</v>
      </c>
      <c r="AI131" s="45">
        <v>0</v>
      </c>
      <c r="AJ131" s="8"/>
      <c r="AK131" s="2">
        <v>83893</v>
      </c>
    </row>
    <row r="132" spans="1:70" ht="13.9" customHeight="1" x14ac:dyDescent="0.2">
      <c r="A132" s="818" t="s">
        <v>149</v>
      </c>
      <c r="B132" s="819"/>
      <c r="C132" s="819"/>
      <c r="D132" s="819"/>
      <c r="E132" s="819"/>
      <c r="F132" s="819"/>
      <c r="G132" s="820"/>
      <c r="H132" s="54">
        <v>0</v>
      </c>
      <c r="I132" s="10">
        <v>0</v>
      </c>
      <c r="J132" s="54">
        <v>0</v>
      </c>
      <c r="K132" s="10">
        <v>0</v>
      </c>
      <c r="L132" s="10">
        <v>0</v>
      </c>
      <c r="M132" s="10">
        <v>0</v>
      </c>
      <c r="N132" s="10">
        <v>0</v>
      </c>
      <c r="O132" s="10">
        <v>0</v>
      </c>
      <c r="P132" s="10">
        <v>0</v>
      </c>
      <c r="Q132" s="10">
        <v>0</v>
      </c>
      <c r="R132" s="10">
        <v>0</v>
      </c>
      <c r="S132" s="10">
        <v>0</v>
      </c>
      <c r="T132" s="10">
        <v>0</v>
      </c>
      <c r="U132" s="32">
        <v>0</v>
      </c>
      <c r="V132" s="57">
        <v>0</v>
      </c>
      <c r="W132" s="10">
        <v>0</v>
      </c>
      <c r="X132" s="10">
        <v>0</v>
      </c>
      <c r="Y132" s="10">
        <v>0</v>
      </c>
      <c r="Z132" s="10">
        <v>0</v>
      </c>
      <c r="AA132" s="10">
        <v>0</v>
      </c>
      <c r="AB132" s="10">
        <v>0</v>
      </c>
      <c r="AC132" s="10">
        <v>0</v>
      </c>
      <c r="AD132" s="10">
        <v>0</v>
      </c>
      <c r="AE132" s="10">
        <v>0</v>
      </c>
      <c r="AF132" s="10">
        <v>0</v>
      </c>
      <c r="AG132" s="10">
        <v>0</v>
      </c>
      <c r="AH132" s="10">
        <v>0</v>
      </c>
      <c r="AI132" s="32">
        <v>0</v>
      </c>
      <c r="AJ132" s="8"/>
      <c r="AK132" s="2">
        <v>0</v>
      </c>
    </row>
    <row r="133" spans="1:70" ht="12.75" customHeight="1" x14ac:dyDescent="0.2">
      <c r="A133" s="8" t="s">
        <v>150</v>
      </c>
      <c r="B133" s="2"/>
      <c r="C133" s="2"/>
      <c r="D133" s="2"/>
      <c r="E133" s="2"/>
      <c r="F133" s="2"/>
      <c r="G133" s="55"/>
      <c r="H133" s="34">
        <v>45133517.094999999</v>
      </c>
      <c r="I133" s="34">
        <v>3948655.3564299997</v>
      </c>
      <c r="J133" s="34">
        <v>3968225.1260500001</v>
      </c>
      <c r="K133" s="34">
        <v>0</v>
      </c>
      <c r="L133" s="34">
        <v>0</v>
      </c>
      <c r="M133" s="34">
        <v>0</v>
      </c>
      <c r="N133" s="34">
        <v>0</v>
      </c>
      <c r="O133" s="34">
        <v>0</v>
      </c>
      <c r="P133" s="34">
        <v>0</v>
      </c>
      <c r="Q133" s="34">
        <v>0</v>
      </c>
      <c r="R133" s="34">
        <v>0</v>
      </c>
      <c r="S133" s="34">
        <v>0</v>
      </c>
      <c r="T133" s="31">
        <v>0</v>
      </c>
      <c r="U133" s="32">
        <v>7916880.4824799998</v>
      </c>
      <c r="V133" s="33">
        <v>47279353</v>
      </c>
      <c r="W133" s="31">
        <v>3525945.3751999997</v>
      </c>
      <c r="X133" s="31">
        <v>3637558.8262899998</v>
      </c>
      <c r="Y133" s="31">
        <v>4247977.4219300002</v>
      </c>
      <c r="Z133" s="31">
        <v>3901229.6254000003</v>
      </c>
      <c r="AA133" s="31">
        <v>3769649.1843099999</v>
      </c>
      <c r="AB133" s="31">
        <v>3909920.0583500001</v>
      </c>
      <c r="AC133" s="31">
        <v>3823160.34082</v>
      </c>
      <c r="AD133" s="31">
        <v>3979506.7439099997</v>
      </c>
      <c r="AE133" s="31">
        <v>4500008.8098800005</v>
      </c>
      <c r="AF133" s="31">
        <v>4019991.9126500003</v>
      </c>
      <c r="AG133" s="31">
        <v>3904399.9030900002</v>
      </c>
      <c r="AH133" s="31">
        <v>4060004.4494000003</v>
      </c>
      <c r="AI133" s="45">
        <v>7163504.2014899999</v>
      </c>
      <c r="AJ133" s="8"/>
      <c r="AK133" s="2">
        <v>40115848.79851</v>
      </c>
    </row>
    <row r="134" spans="1:70" ht="12.75" customHeight="1" x14ac:dyDescent="0.2">
      <c r="A134" s="126" t="s">
        <v>151</v>
      </c>
      <c r="B134" s="127"/>
      <c r="C134" s="127"/>
      <c r="D134" s="127"/>
      <c r="E134" s="127"/>
      <c r="F134" s="127"/>
      <c r="G134" s="127"/>
      <c r="H134" s="128">
        <v>18865326.100000001</v>
      </c>
      <c r="I134" s="128">
        <v>1808900.1881300001</v>
      </c>
      <c r="J134" s="128">
        <v>1836340.2487999999</v>
      </c>
      <c r="K134" s="128">
        <v>0</v>
      </c>
      <c r="L134" s="128">
        <v>0</v>
      </c>
      <c r="M134" s="128">
        <v>0</v>
      </c>
      <c r="N134" s="128">
        <v>0</v>
      </c>
      <c r="O134" s="128">
        <v>0</v>
      </c>
      <c r="P134" s="128">
        <v>0</v>
      </c>
      <c r="Q134" s="128">
        <v>0</v>
      </c>
      <c r="R134" s="128">
        <v>0</v>
      </c>
      <c r="S134" s="128">
        <v>0</v>
      </c>
      <c r="T134" s="129">
        <v>0</v>
      </c>
      <c r="U134" s="130">
        <v>3645240.4369299999</v>
      </c>
      <c r="V134" s="131">
        <v>21432659</v>
      </c>
      <c r="W134" s="129">
        <v>1555455.3291099998</v>
      </c>
      <c r="X134" s="129">
        <v>1611459.80754</v>
      </c>
      <c r="Y134" s="129">
        <v>1679129.4047399999</v>
      </c>
      <c r="Z134" s="129">
        <v>1805016.3999700001</v>
      </c>
      <c r="AA134" s="129">
        <v>1751486.6445499999</v>
      </c>
      <c r="AB134" s="129">
        <v>1794777.58858</v>
      </c>
      <c r="AC134" s="129">
        <v>1801987.64906</v>
      </c>
      <c r="AD134" s="129">
        <v>1798983.4555299999</v>
      </c>
      <c r="AE134" s="129">
        <v>1989339.3913800002</v>
      </c>
      <c r="AF134" s="129">
        <v>1839685.2271800002</v>
      </c>
      <c r="AG134" s="129">
        <v>1823651.6939400001</v>
      </c>
      <c r="AH134" s="129">
        <v>1981686.8537399999</v>
      </c>
      <c r="AI134" s="129">
        <v>3166915.1366499998</v>
      </c>
      <c r="AJ134" s="8"/>
      <c r="AK134" s="2">
        <v>18265743.86335</v>
      </c>
    </row>
    <row r="135" spans="1:70" ht="12.75" customHeight="1" x14ac:dyDescent="0.2">
      <c r="A135" s="61" t="s">
        <v>152</v>
      </c>
      <c r="B135" s="2"/>
      <c r="C135" s="2"/>
      <c r="D135" s="2"/>
      <c r="E135" s="2"/>
      <c r="F135" s="2"/>
      <c r="G135" s="2"/>
      <c r="H135" s="93"/>
      <c r="I135" s="94">
        <v>98892678.637869999</v>
      </c>
      <c r="J135" s="93">
        <v>112583958.99017997</v>
      </c>
      <c r="K135" s="94">
        <v>0</v>
      </c>
      <c r="L135" s="94">
        <v>0</v>
      </c>
      <c r="M135" s="94">
        <v>0</v>
      </c>
      <c r="N135" s="94">
        <v>0</v>
      </c>
      <c r="O135" s="94">
        <v>0</v>
      </c>
      <c r="P135" s="94">
        <v>0</v>
      </c>
      <c r="Q135" s="94">
        <v>0</v>
      </c>
      <c r="R135" s="94">
        <v>0</v>
      </c>
      <c r="S135" s="94">
        <v>0</v>
      </c>
      <c r="T135" s="94">
        <v>0</v>
      </c>
      <c r="U135" s="121">
        <v>211476636.62805003</v>
      </c>
      <c r="V135" s="43">
        <v>1633538128.6196861</v>
      </c>
      <c r="W135" s="94">
        <v>91084558.267109975</v>
      </c>
      <c r="X135" s="94">
        <v>101249784.77168997</v>
      </c>
      <c r="Y135" s="94">
        <v>210558826.75179997</v>
      </c>
      <c r="Z135" s="94">
        <v>85526743.526820034</v>
      </c>
      <c r="AA135" s="94">
        <v>128985720.63040601</v>
      </c>
      <c r="AB135" s="94">
        <v>140325780.93053001</v>
      </c>
      <c r="AC135" s="94">
        <v>104470760.42737</v>
      </c>
      <c r="AD135" s="94">
        <v>113771920.97863005</v>
      </c>
      <c r="AE135" s="94">
        <v>218399933.67759001</v>
      </c>
      <c r="AF135" s="94">
        <v>113379544.96722001</v>
      </c>
      <c r="AG135" s="94">
        <v>157772005.43448997</v>
      </c>
      <c r="AH135" s="94">
        <v>168011546.74643999</v>
      </c>
      <c r="AI135" s="94">
        <v>192334343.03879997</v>
      </c>
      <c r="AJ135" s="8"/>
      <c r="AK135" s="9">
        <v>1441203785.5808861</v>
      </c>
    </row>
    <row r="136" spans="1:70" s="30" customFormat="1" ht="12.75" customHeight="1" x14ac:dyDescent="0.2">
      <c r="A136" s="29" t="s">
        <v>153</v>
      </c>
      <c r="B136" s="24"/>
      <c r="C136" s="24"/>
      <c r="D136" s="24"/>
      <c r="E136" s="24"/>
      <c r="F136" s="24"/>
      <c r="G136" s="98"/>
      <c r="H136" s="54"/>
      <c r="I136" s="10">
        <v>-2652</v>
      </c>
      <c r="J136" s="54">
        <v>372</v>
      </c>
      <c r="K136" s="10">
        <v>0</v>
      </c>
      <c r="L136" s="10">
        <v>0</v>
      </c>
      <c r="M136" s="10">
        <v>0</v>
      </c>
      <c r="N136" s="10">
        <v>0</v>
      </c>
      <c r="O136" s="10">
        <v>0</v>
      </c>
      <c r="P136" s="10">
        <v>0</v>
      </c>
      <c r="Q136" s="10">
        <v>0</v>
      </c>
      <c r="R136" s="10">
        <v>0</v>
      </c>
      <c r="S136" s="10">
        <v>0</v>
      </c>
      <c r="T136" s="10">
        <v>0</v>
      </c>
      <c r="U136" s="55">
        <v>-2280</v>
      </c>
      <c r="V136" s="57">
        <v>1605</v>
      </c>
      <c r="W136" s="10">
        <v>-764</v>
      </c>
      <c r="X136" s="10">
        <v>1997</v>
      </c>
      <c r="Y136" s="10">
        <v>3994</v>
      </c>
      <c r="Z136" s="10">
        <v>-10156</v>
      </c>
      <c r="AA136" s="10">
        <v>-724</v>
      </c>
      <c r="AB136" s="10">
        <v>4964</v>
      </c>
      <c r="AC136" s="10">
        <v>-17812</v>
      </c>
      <c r="AD136" s="10">
        <v>16797</v>
      </c>
      <c r="AE136" s="10">
        <v>-2607</v>
      </c>
      <c r="AF136" s="10">
        <v>5419</v>
      </c>
      <c r="AG136" s="10">
        <v>1252</v>
      </c>
      <c r="AH136" s="10">
        <v>-755</v>
      </c>
      <c r="AI136" s="106">
        <v>1233</v>
      </c>
      <c r="AJ136" s="29"/>
      <c r="AK136" s="24">
        <v>372</v>
      </c>
    </row>
    <row r="137" spans="1:70" s="30" customFormat="1" ht="12.75" hidden="1" customHeight="1" x14ac:dyDescent="0.2">
      <c r="A137" s="821" t="s">
        <v>154</v>
      </c>
      <c r="B137" s="822"/>
      <c r="C137" s="822"/>
      <c r="D137" s="822"/>
      <c r="E137" s="822"/>
      <c r="F137" s="822"/>
      <c r="G137" s="823"/>
      <c r="H137" s="54"/>
      <c r="I137" s="10">
        <v>0</v>
      </c>
      <c r="J137" s="54">
        <v>0</v>
      </c>
      <c r="K137" s="10">
        <v>0</v>
      </c>
      <c r="L137" s="10">
        <v>0</v>
      </c>
      <c r="M137" s="10">
        <v>0</v>
      </c>
      <c r="N137" s="10">
        <v>0</v>
      </c>
      <c r="O137" s="10">
        <v>0</v>
      </c>
      <c r="P137" s="10">
        <v>0</v>
      </c>
      <c r="Q137" s="10">
        <v>0</v>
      </c>
      <c r="R137" s="10">
        <v>0</v>
      </c>
      <c r="S137" s="10">
        <v>0</v>
      </c>
      <c r="T137" s="10">
        <v>0</v>
      </c>
      <c r="U137" s="55">
        <v>0</v>
      </c>
      <c r="V137" s="57"/>
      <c r="W137" s="10">
        <v>0</v>
      </c>
      <c r="X137" s="10">
        <v>0</v>
      </c>
      <c r="Y137" s="10">
        <v>0</v>
      </c>
      <c r="Z137" s="10">
        <v>0</v>
      </c>
      <c r="AA137" s="10">
        <v>0</v>
      </c>
      <c r="AB137" s="10">
        <v>0</v>
      </c>
      <c r="AC137" s="10">
        <v>0</v>
      </c>
      <c r="AD137" s="10">
        <v>0</v>
      </c>
      <c r="AE137" s="10">
        <v>0</v>
      </c>
      <c r="AF137" s="10">
        <v>0</v>
      </c>
      <c r="AG137" s="10">
        <v>0</v>
      </c>
      <c r="AH137" s="10">
        <v>0</v>
      </c>
      <c r="AI137" s="55">
        <v>0</v>
      </c>
      <c r="AJ137" s="29"/>
      <c r="AK137" s="24">
        <v>0</v>
      </c>
    </row>
    <row r="138" spans="1:70" s="30" customFormat="1" ht="12.75" customHeight="1" x14ac:dyDescent="0.2">
      <c r="A138" s="29" t="s">
        <v>155</v>
      </c>
      <c r="B138" s="24"/>
      <c r="C138" s="24"/>
      <c r="D138" s="24"/>
      <c r="E138" s="24"/>
      <c r="F138" s="24"/>
      <c r="G138" s="24"/>
      <c r="H138" s="54"/>
      <c r="I138" s="10">
        <v>-4060005</v>
      </c>
      <c r="J138" s="54">
        <v>-3948655</v>
      </c>
      <c r="K138" s="10">
        <v>0</v>
      </c>
      <c r="L138" s="10">
        <v>0</v>
      </c>
      <c r="M138" s="10">
        <v>0</v>
      </c>
      <c r="N138" s="10">
        <v>0</v>
      </c>
      <c r="O138" s="10">
        <v>0</v>
      </c>
      <c r="P138" s="10">
        <v>0</v>
      </c>
      <c r="Q138" s="10">
        <v>0</v>
      </c>
      <c r="R138" s="10">
        <v>0</v>
      </c>
      <c r="S138" s="10">
        <v>0</v>
      </c>
      <c r="T138" s="10">
        <v>0</v>
      </c>
      <c r="U138" s="55">
        <v>-8008660</v>
      </c>
      <c r="V138" s="57">
        <v>-47058717</v>
      </c>
      <c r="W138" s="10">
        <v>-3653210</v>
      </c>
      <c r="X138" s="10">
        <v>-3525945</v>
      </c>
      <c r="Y138" s="10">
        <v>-3637559</v>
      </c>
      <c r="Z138" s="10">
        <v>-4247977</v>
      </c>
      <c r="AA138" s="10">
        <v>-3901230</v>
      </c>
      <c r="AB138" s="10">
        <v>-3955808</v>
      </c>
      <c r="AC138" s="10">
        <v>-3909920</v>
      </c>
      <c r="AD138" s="10">
        <v>-3823160</v>
      </c>
      <c r="AE138" s="10">
        <v>-3979507</v>
      </c>
      <c r="AF138" s="10">
        <v>-4500009</v>
      </c>
      <c r="AG138" s="10">
        <v>-4019992</v>
      </c>
      <c r="AH138" s="10">
        <v>-3904400</v>
      </c>
      <c r="AI138" s="106">
        <v>-7179155</v>
      </c>
      <c r="AJ138" s="29"/>
      <c r="AK138" s="24">
        <v>-39879562</v>
      </c>
    </row>
    <row r="139" spans="1:70" s="30" customFormat="1" ht="12.75" customHeight="1" x14ac:dyDescent="0.2">
      <c r="A139" s="29" t="s">
        <v>156</v>
      </c>
      <c r="B139" s="24"/>
      <c r="C139" s="24"/>
      <c r="D139" s="24"/>
      <c r="E139" s="24"/>
      <c r="F139" s="24"/>
      <c r="G139" s="24"/>
      <c r="H139" s="54"/>
      <c r="I139" s="10">
        <v>-1981687</v>
      </c>
      <c r="J139" s="54">
        <v>-1808900</v>
      </c>
      <c r="K139" s="10">
        <v>0</v>
      </c>
      <c r="L139" s="10">
        <v>0</v>
      </c>
      <c r="M139" s="10">
        <v>0</v>
      </c>
      <c r="N139" s="10">
        <v>0</v>
      </c>
      <c r="O139" s="10">
        <v>0</v>
      </c>
      <c r="P139" s="10">
        <v>0</v>
      </c>
      <c r="Q139" s="10">
        <v>0</v>
      </c>
      <c r="R139" s="10">
        <v>0</v>
      </c>
      <c r="S139" s="10">
        <v>0</v>
      </c>
      <c r="T139" s="10">
        <v>0</v>
      </c>
      <c r="U139" s="55">
        <v>-3790587</v>
      </c>
      <c r="V139" s="57">
        <v>-21131671</v>
      </c>
      <c r="W139" s="10">
        <v>-1680699</v>
      </c>
      <c r="X139" s="10">
        <v>-1555455</v>
      </c>
      <c r="Y139" s="10">
        <v>-1611460</v>
      </c>
      <c r="Z139" s="10">
        <v>-1679129</v>
      </c>
      <c r="AA139" s="10">
        <v>-1805016</v>
      </c>
      <c r="AB139" s="10">
        <v>-1751487</v>
      </c>
      <c r="AC139" s="10">
        <v>-1794778</v>
      </c>
      <c r="AD139" s="10">
        <v>0</v>
      </c>
      <c r="AE139" s="10">
        <v>-1798983</v>
      </c>
      <c r="AF139" s="10">
        <v>-3791327</v>
      </c>
      <c r="AG139" s="10">
        <v>-1839685</v>
      </c>
      <c r="AH139" s="10">
        <v>-1823652</v>
      </c>
      <c r="AI139" s="106">
        <v>-3236154</v>
      </c>
      <c r="AJ139" s="29"/>
      <c r="AK139" s="24">
        <v>-17895517</v>
      </c>
    </row>
    <row r="140" spans="1:70" s="30" customFormat="1" ht="12.75" customHeight="1" x14ac:dyDescent="0.2">
      <c r="A140" s="824" t="s">
        <v>157</v>
      </c>
      <c r="B140" s="825"/>
      <c r="C140" s="825"/>
      <c r="D140" s="825"/>
      <c r="E140" s="825"/>
      <c r="F140" s="825"/>
      <c r="G140" s="826"/>
      <c r="H140" s="104"/>
      <c r="I140" s="10">
        <v>-1064</v>
      </c>
      <c r="J140" s="54">
        <v>24338</v>
      </c>
      <c r="K140" s="10">
        <v>0</v>
      </c>
      <c r="L140" s="10">
        <v>0</v>
      </c>
      <c r="M140" s="10">
        <v>0</v>
      </c>
      <c r="N140" s="10">
        <v>0</v>
      </c>
      <c r="O140" s="10">
        <v>0</v>
      </c>
      <c r="P140" s="10">
        <v>0</v>
      </c>
      <c r="Q140" s="10">
        <v>0</v>
      </c>
      <c r="R140" s="10">
        <v>0</v>
      </c>
      <c r="S140" s="10">
        <v>0</v>
      </c>
      <c r="T140" s="10">
        <v>0</v>
      </c>
      <c r="U140" s="55">
        <v>23274</v>
      </c>
      <c r="V140" s="105">
        <v>41162</v>
      </c>
      <c r="W140" s="10">
        <v>3915</v>
      </c>
      <c r="X140" s="10">
        <v>3642</v>
      </c>
      <c r="Y140" s="10">
        <v>813</v>
      </c>
      <c r="Z140" s="10">
        <v>962</v>
      </c>
      <c r="AA140" s="10">
        <v>1844</v>
      </c>
      <c r="AB140" s="10">
        <v>4506</v>
      </c>
      <c r="AC140" s="10">
        <v>-495</v>
      </c>
      <c r="AD140" s="10">
        <v>28524</v>
      </c>
      <c r="AE140" s="10">
        <v>203</v>
      </c>
      <c r="AF140" s="10">
        <v>2093</v>
      </c>
      <c r="AG140" s="10">
        <v>-23149</v>
      </c>
      <c r="AH140" s="10">
        <v>18304</v>
      </c>
      <c r="AI140" s="106">
        <v>7557</v>
      </c>
      <c r="AJ140" s="29"/>
      <c r="AK140" s="24">
        <v>33605</v>
      </c>
    </row>
    <row r="141" spans="1:70" ht="12.75" customHeight="1" x14ac:dyDescent="0.2">
      <c r="A141" s="107" t="s">
        <v>158</v>
      </c>
      <c r="B141" s="79"/>
      <c r="C141" s="79"/>
      <c r="D141" s="79"/>
      <c r="E141" s="79"/>
      <c r="F141" s="79"/>
      <c r="G141" s="81"/>
      <c r="H141" s="108"/>
      <c r="I141" s="108">
        <v>92847270.637869999</v>
      </c>
      <c r="J141" s="132">
        <v>106851113.99017997</v>
      </c>
      <c r="K141" s="108">
        <v>0</v>
      </c>
      <c r="L141" s="108">
        <v>0</v>
      </c>
      <c r="M141" s="108">
        <v>0</v>
      </c>
      <c r="N141" s="108">
        <v>0</v>
      </c>
      <c r="O141" s="108">
        <v>0</v>
      </c>
      <c r="P141" s="108">
        <v>0</v>
      </c>
      <c r="Q141" s="108">
        <v>0</v>
      </c>
      <c r="R141" s="108">
        <v>0</v>
      </c>
      <c r="S141" s="108">
        <v>0</v>
      </c>
      <c r="T141" s="108">
        <v>0</v>
      </c>
      <c r="U141" s="78">
        <v>199698384.62805003</v>
      </c>
      <c r="V141" s="109">
        <v>1565390506.6196861</v>
      </c>
      <c r="W141" s="108">
        <v>85753800.267109975</v>
      </c>
      <c r="X141" s="108">
        <v>96174023.771689966</v>
      </c>
      <c r="Y141" s="108">
        <v>205314614.75179997</v>
      </c>
      <c r="Z141" s="108">
        <v>79590443.526820034</v>
      </c>
      <c r="AA141" s="108">
        <v>123280594.63040601</v>
      </c>
      <c r="AB141" s="108">
        <v>134627955.93053001</v>
      </c>
      <c r="AC141" s="108">
        <v>98747755.427369997</v>
      </c>
      <c r="AD141" s="108">
        <v>109994081.97863005</v>
      </c>
      <c r="AE141" s="108">
        <v>212619039.67759001</v>
      </c>
      <c r="AF141" s="108">
        <v>105095720.96722001</v>
      </c>
      <c r="AG141" s="108">
        <v>151890431.43448997</v>
      </c>
      <c r="AH141" s="108">
        <v>162301043.74643999</v>
      </c>
      <c r="AI141" s="108">
        <v>181927824.03879997</v>
      </c>
      <c r="AJ141" s="8"/>
      <c r="AK141" s="9">
        <v>1383462682.5808861</v>
      </c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</row>
    <row r="142" spans="1:70" s="827" customFormat="1" ht="12.75" customHeight="1" x14ac:dyDescent="0.2">
      <c r="A142" s="822" t="s">
        <v>159</v>
      </c>
      <c r="B142" s="822"/>
      <c r="C142" s="822"/>
      <c r="D142" s="822"/>
      <c r="E142" s="822"/>
      <c r="F142" s="822"/>
      <c r="G142" s="822"/>
      <c r="H142" s="822"/>
      <c r="I142" s="822"/>
      <c r="J142" s="822"/>
      <c r="K142" s="822"/>
      <c r="L142" s="822"/>
      <c r="M142" s="822"/>
      <c r="N142" s="822"/>
      <c r="O142" s="822"/>
      <c r="P142" s="822"/>
      <c r="Q142" s="822"/>
      <c r="R142" s="822"/>
      <c r="S142" s="822"/>
      <c r="T142" s="822"/>
      <c r="U142" s="822"/>
      <c r="V142" s="822"/>
      <c r="W142" s="822"/>
      <c r="X142" s="822"/>
      <c r="Y142" s="822"/>
      <c r="Z142" s="822"/>
      <c r="AA142" s="822"/>
      <c r="AB142" s="822"/>
      <c r="AC142" s="822"/>
      <c r="AD142" s="822"/>
      <c r="AE142" s="822"/>
      <c r="AF142" s="822"/>
      <c r="AG142" s="822"/>
      <c r="AH142" s="822"/>
      <c r="AI142" s="822"/>
      <c r="AJ142" s="822"/>
      <c r="AK142" s="822"/>
      <c r="AL142" s="822"/>
      <c r="AM142" s="822"/>
      <c r="AN142" s="822"/>
      <c r="AO142" s="822"/>
      <c r="AP142" s="822"/>
      <c r="AQ142" s="822"/>
      <c r="AR142" s="822"/>
      <c r="AS142" s="822"/>
      <c r="AT142" s="822"/>
      <c r="AU142" s="822"/>
      <c r="AV142" s="822"/>
      <c r="AW142" s="822"/>
      <c r="AX142" s="822"/>
      <c r="AY142" s="822"/>
      <c r="AZ142" s="822"/>
      <c r="BA142" s="822"/>
      <c r="BB142" s="822"/>
      <c r="BC142" s="822"/>
      <c r="BD142" s="822"/>
      <c r="BE142" s="822"/>
      <c r="BF142" s="822"/>
      <c r="BG142" s="822"/>
      <c r="BH142" s="822"/>
      <c r="BI142" s="822"/>
      <c r="BJ142" s="822"/>
      <c r="BK142" s="822"/>
      <c r="BL142" s="822"/>
      <c r="BM142" s="822"/>
      <c r="BN142" s="822"/>
      <c r="BO142" s="822"/>
      <c r="BP142" s="822"/>
      <c r="BQ142" s="822"/>
      <c r="BR142" s="822"/>
    </row>
    <row r="143" spans="1:70" s="133" customFormat="1" ht="12.75" customHeight="1" x14ac:dyDescent="0.2">
      <c r="A143" s="822" t="s">
        <v>160</v>
      </c>
      <c r="B143" s="822"/>
      <c r="C143" s="822"/>
      <c r="D143" s="822"/>
      <c r="E143" s="822"/>
      <c r="F143" s="822"/>
      <c r="G143" s="822"/>
      <c r="H143" s="822"/>
      <c r="I143" s="822"/>
      <c r="J143" s="822"/>
      <c r="K143" s="822"/>
      <c r="L143" s="822"/>
      <c r="M143" s="822"/>
      <c r="N143" s="822"/>
      <c r="O143" s="822"/>
      <c r="P143" s="822"/>
      <c r="Q143" s="822"/>
      <c r="R143" s="822"/>
      <c r="S143" s="822"/>
      <c r="T143" s="822"/>
      <c r="U143" s="822"/>
      <c r="V143" s="822"/>
      <c r="W143" s="822"/>
      <c r="X143" s="822"/>
      <c r="Y143" s="822"/>
      <c r="Z143" s="822"/>
      <c r="AA143" s="822"/>
      <c r="AB143" s="822"/>
      <c r="AC143" s="822"/>
      <c r="AD143" s="822"/>
      <c r="AE143" s="822"/>
      <c r="AF143" s="822"/>
      <c r="AG143" s="822"/>
      <c r="AH143" s="822"/>
      <c r="AI143" s="822"/>
      <c r="AJ143" s="1"/>
    </row>
    <row r="144" spans="1:70" ht="12.75" customHeight="1" x14ac:dyDescent="0.2">
      <c r="A144" s="814" t="s">
        <v>161</v>
      </c>
      <c r="B144" s="814"/>
      <c r="C144" s="814"/>
      <c r="D144" s="814"/>
      <c r="E144" s="814"/>
      <c r="F144" s="814"/>
      <c r="G144" s="814"/>
      <c r="H144" s="814"/>
      <c r="I144" s="814"/>
      <c r="J144" s="814"/>
      <c r="K144" s="814"/>
      <c r="L144" s="814"/>
      <c r="M144" s="814"/>
      <c r="N144" s="814"/>
      <c r="O144" s="814"/>
      <c r="P144" s="814"/>
      <c r="Q144" s="814"/>
      <c r="R144" s="814"/>
      <c r="S144" s="814"/>
      <c r="T144" s="814"/>
      <c r="U144" s="814"/>
      <c r="V144" s="814"/>
      <c r="W144" s="814"/>
      <c r="X144" s="814"/>
      <c r="Y144" s="814"/>
      <c r="Z144" s="814"/>
      <c r="AA144" s="814"/>
      <c r="AB144" s="814"/>
      <c r="AC144" s="814"/>
      <c r="AD144" s="814"/>
      <c r="AE144" s="814"/>
      <c r="AF144" s="814"/>
      <c r="AG144" s="814"/>
      <c r="AH144" s="814"/>
      <c r="AI144" s="814"/>
      <c r="AJ144" s="30"/>
    </row>
    <row r="145" spans="1:44" ht="12.75" customHeight="1" x14ac:dyDescent="0.2">
      <c r="A145" s="814" t="s">
        <v>162</v>
      </c>
      <c r="B145" s="814"/>
      <c r="C145" s="814"/>
      <c r="D145" s="814"/>
      <c r="E145" s="814"/>
      <c r="F145" s="814"/>
      <c r="G145" s="814"/>
      <c r="H145" s="814"/>
      <c r="I145" s="814"/>
      <c r="J145" s="814"/>
      <c r="K145" s="814"/>
      <c r="L145" s="814"/>
      <c r="M145" s="814"/>
      <c r="N145" s="814"/>
      <c r="O145" s="814"/>
      <c r="P145" s="814"/>
      <c r="Q145" s="814"/>
      <c r="R145" s="814"/>
      <c r="S145" s="814"/>
      <c r="T145" s="814"/>
      <c r="U145" s="814"/>
      <c r="V145" s="814"/>
      <c r="W145" s="814"/>
      <c r="X145" s="814"/>
      <c r="Y145" s="814"/>
      <c r="Z145" s="814"/>
      <c r="AA145" s="814"/>
      <c r="AB145" s="814"/>
      <c r="AC145" s="814"/>
      <c r="AD145" s="814"/>
      <c r="AE145" s="814"/>
      <c r="AF145" s="814"/>
      <c r="AG145" s="814"/>
      <c r="AH145" s="814"/>
      <c r="AI145" s="814"/>
    </row>
    <row r="146" spans="1:44" ht="12.75" customHeight="1" x14ac:dyDescent="0.2">
      <c r="A146" s="814" t="s">
        <v>163</v>
      </c>
      <c r="B146" s="814"/>
      <c r="C146" s="814"/>
      <c r="D146" s="814"/>
      <c r="E146" s="814"/>
      <c r="F146" s="814"/>
      <c r="G146" s="814"/>
      <c r="H146" s="814"/>
      <c r="I146" s="814"/>
      <c r="J146" s="814"/>
      <c r="K146" s="814"/>
      <c r="L146" s="814"/>
      <c r="M146" s="814"/>
      <c r="N146" s="814"/>
      <c r="O146" s="814"/>
      <c r="P146" s="814"/>
      <c r="Q146" s="814"/>
      <c r="R146" s="814"/>
      <c r="S146" s="814"/>
      <c r="T146" s="814"/>
      <c r="U146" s="814"/>
      <c r="V146" s="814"/>
      <c r="W146" s="814"/>
      <c r="X146" s="814"/>
      <c r="Y146" s="814"/>
      <c r="Z146" s="814"/>
      <c r="AA146" s="814"/>
      <c r="AB146" s="814"/>
      <c r="AC146" s="814"/>
      <c r="AD146" s="814"/>
      <c r="AE146" s="814"/>
      <c r="AF146" s="814"/>
      <c r="AG146" s="814"/>
      <c r="AH146" s="814"/>
      <c r="AI146" s="814"/>
    </row>
    <row r="147" spans="1:44" ht="12.75" customHeight="1" x14ac:dyDescent="0.2">
      <c r="A147" s="133" t="s">
        <v>164</v>
      </c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25"/>
      <c r="AC147" s="125"/>
      <c r="AD147" s="125"/>
      <c r="AE147" s="125"/>
      <c r="AF147" s="125"/>
      <c r="AG147" s="125"/>
      <c r="AH147" s="125"/>
      <c r="AI147" s="125"/>
    </row>
    <row r="148" spans="1:44" ht="12.75" customHeight="1" x14ac:dyDescent="0.2">
      <c r="A148" s="814" t="s">
        <v>165</v>
      </c>
      <c r="B148" s="814"/>
      <c r="C148" s="814"/>
      <c r="D148" s="814"/>
      <c r="E148" s="814"/>
      <c r="F148" s="814"/>
      <c r="G148" s="814"/>
      <c r="H148" s="814"/>
      <c r="I148" s="814"/>
      <c r="J148" s="814"/>
      <c r="K148" s="814"/>
      <c r="L148" s="814"/>
      <c r="M148" s="814"/>
      <c r="N148" s="814"/>
      <c r="O148" s="814"/>
      <c r="P148" s="814"/>
      <c r="Q148" s="814"/>
      <c r="R148" s="814"/>
      <c r="S148" s="814"/>
      <c r="T148" s="814"/>
      <c r="U148" s="814"/>
      <c r="V148" s="814"/>
      <c r="W148" s="814"/>
      <c r="X148" s="814"/>
      <c r="Y148" s="814"/>
      <c r="Z148" s="814"/>
      <c r="AA148" s="814"/>
      <c r="AB148" s="814"/>
      <c r="AC148" s="814"/>
      <c r="AD148" s="814"/>
      <c r="AE148" s="814"/>
      <c r="AF148" s="814"/>
      <c r="AG148" s="814"/>
      <c r="AH148" s="814"/>
      <c r="AI148" s="814"/>
    </row>
    <row r="149" spans="1:44" ht="12.75" customHeight="1" x14ac:dyDescent="0.2">
      <c r="A149" s="133" t="s">
        <v>166</v>
      </c>
      <c r="B149" s="133"/>
      <c r="C149" s="133"/>
      <c r="D149" s="133"/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3"/>
      <c r="U149" s="133"/>
      <c r="V149" s="134"/>
      <c r="W149" s="133"/>
      <c r="X149" s="133"/>
      <c r="Y149" s="133"/>
      <c r="Z149" s="133"/>
      <c r="AA149" s="133"/>
      <c r="AB149" s="133"/>
      <c r="AC149" s="133"/>
      <c r="AD149" s="133"/>
      <c r="AE149" s="133"/>
      <c r="AF149" s="133"/>
      <c r="AG149" s="133"/>
      <c r="AH149" s="133"/>
      <c r="AI149" s="133"/>
    </row>
    <row r="150" spans="1:44" ht="12.75" customHeight="1" x14ac:dyDescent="0.2">
      <c r="A150" s="814" t="s">
        <v>167</v>
      </c>
      <c r="B150" s="814"/>
      <c r="C150" s="814"/>
      <c r="D150" s="814"/>
      <c r="E150" s="814"/>
      <c r="F150" s="814"/>
      <c r="G150" s="814"/>
      <c r="H150" s="814"/>
      <c r="I150" s="814"/>
      <c r="J150" s="814"/>
      <c r="K150" s="814"/>
      <c r="L150" s="814"/>
      <c r="M150" s="814"/>
      <c r="N150" s="814"/>
      <c r="O150" s="814"/>
      <c r="P150" s="814"/>
      <c r="Q150" s="814"/>
      <c r="R150" s="814"/>
      <c r="S150" s="814"/>
      <c r="T150" s="814"/>
      <c r="U150" s="814"/>
      <c r="V150" s="814"/>
      <c r="W150" s="814"/>
      <c r="X150" s="814"/>
      <c r="Y150" s="814"/>
      <c r="Z150" s="814"/>
      <c r="AA150" s="814"/>
      <c r="AB150" s="814"/>
      <c r="AC150" s="814"/>
      <c r="AD150" s="814"/>
      <c r="AE150" s="814"/>
      <c r="AF150" s="814"/>
      <c r="AG150" s="814"/>
      <c r="AH150" s="814"/>
      <c r="AI150" s="814"/>
    </row>
    <row r="151" spans="1:44" ht="12.75" customHeight="1" x14ac:dyDescent="0.2">
      <c r="A151" s="133"/>
      <c r="B151" s="133"/>
      <c r="C151" s="133"/>
      <c r="D151" s="133"/>
      <c r="E151" s="135"/>
      <c r="F151" s="133"/>
      <c r="G151" s="133"/>
      <c r="V151" s="2"/>
      <c r="W151" s="133"/>
      <c r="X151" s="133"/>
      <c r="Y151" s="133"/>
      <c r="Z151" s="133"/>
      <c r="AA151" s="133"/>
      <c r="AB151" s="133"/>
      <c r="AC151" s="133"/>
      <c r="AD151" s="133"/>
      <c r="AE151" s="133"/>
      <c r="AF151" s="133"/>
      <c r="AG151" s="133"/>
      <c r="AH151" s="133"/>
      <c r="AI151" s="133"/>
    </row>
    <row r="152" spans="1:44" ht="12.75" customHeight="1" x14ac:dyDescent="0.2">
      <c r="A152" s="30"/>
      <c r="B152" s="30"/>
      <c r="C152" s="30"/>
      <c r="E152" s="30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44" s="133" customFormat="1" ht="12.6" customHeight="1" x14ac:dyDescent="0.2">
      <c r="V153" s="134"/>
    </row>
    <row r="154" spans="1:44" ht="12.75" customHeight="1" x14ac:dyDescent="0.2"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44" ht="12.75" customHeight="1" x14ac:dyDescent="0.2">
      <c r="H155" s="9"/>
      <c r="I155" s="65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65"/>
      <c r="Y155" s="65"/>
      <c r="Z155" s="65"/>
      <c r="AA155" s="65"/>
      <c r="AB155" s="65"/>
      <c r="AC155" s="65"/>
      <c r="AD155" s="65"/>
      <c r="AE155" s="65"/>
      <c r="AF155" s="65"/>
      <c r="AG155" s="65"/>
      <c r="AH155" s="65"/>
      <c r="AI155" s="9"/>
    </row>
    <row r="156" spans="1:44" ht="12.75" customHeight="1" x14ac:dyDescent="0.2"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9"/>
      <c r="V156" s="20"/>
      <c r="W156" s="20"/>
      <c r="X156" s="20"/>
      <c r="Y156" s="20"/>
      <c r="Z156" s="20"/>
      <c r="AA156" s="20"/>
      <c r="AB156" s="20"/>
      <c r="AC156" s="65"/>
      <c r="AD156" s="18"/>
      <c r="AE156" s="20"/>
      <c r="AF156" s="18"/>
      <c r="AG156" s="18"/>
      <c r="AH156" s="136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</row>
    <row r="157" spans="1:44" ht="12.75" customHeight="1" x14ac:dyDescent="0.2"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</row>
    <row r="158" spans="1:44" ht="12.75" customHeight="1" thickBot="1" x14ac:dyDescent="0.25">
      <c r="H158" s="137"/>
      <c r="I158" s="137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</row>
    <row r="159" spans="1:44" ht="12.75" customHeight="1" thickTop="1" x14ac:dyDescent="0.2">
      <c r="V159" s="2"/>
    </row>
    <row r="160" spans="1:44" ht="12.75" customHeight="1" x14ac:dyDescent="0.2">
      <c r="V160" s="2"/>
    </row>
    <row r="161" spans="22:22" ht="12.75" customHeight="1" x14ac:dyDescent="0.2">
      <c r="V161" s="2"/>
    </row>
    <row r="162" spans="22:22" ht="12.75" customHeight="1" x14ac:dyDescent="0.2">
      <c r="V162" s="2"/>
    </row>
    <row r="163" spans="22:22" ht="12.75" customHeight="1" x14ac:dyDescent="0.2">
      <c r="V163" s="2"/>
    </row>
    <row r="164" spans="22:22" ht="12.75" customHeight="1" x14ac:dyDescent="0.2">
      <c r="V164" s="2"/>
    </row>
    <row r="165" spans="22:22" ht="12.75" customHeight="1" x14ac:dyDescent="0.2">
      <c r="V165" s="2"/>
    </row>
    <row r="166" spans="22:22" ht="12.75" customHeight="1" x14ac:dyDescent="0.2">
      <c r="V166" s="2"/>
    </row>
    <row r="167" spans="22:22" ht="12.75" customHeight="1" x14ac:dyDescent="0.2">
      <c r="V167" s="2"/>
    </row>
    <row r="168" spans="22:22" ht="12.75" customHeight="1" x14ac:dyDescent="0.2">
      <c r="V168" s="2"/>
    </row>
    <row r="169" spans="22:22" ht="12.75" customHeight="1" x14ac:dyDescent="0.2">
      <c r="V169" s="2"/>
    </row>
    <row r="170" spans="22:22" ht="12.75" customHeight="1" x14ac:dyDescent="0.2">
      <c r="V170" s="2"/>
    </row>
    <row r="171" spans="22:22" ht="12.75" customHeight="1" x14ac:dyDescent="0.2">
      <c r="V171" s="2"/>
    </row>
    <row r="172" spans="22:22" ht="12.75" customHeight="1" x14ac:dyDescent="0.2">
      <c r="V172" s="2"/>
    </row>
    <row r="173" spans="22:22" ht="12.75" customHeight="1" x14ac:dyDescent="0.2">
      <c r="V173" s="2"/>
    </row>
    <row r="174" spans="22:22" ht="12.75" customHeight="1" x14ac:dyDescent="0.2">
      <c r="V174" s="2"/>
    </row>
    <row r="175" spans="22:22" ht="12.75" customHeight="1" x14ac:dyDescent="0.2">
      <c r="V175" s="2"/>
    </row>
    <row r="176" spans="22:22" ht="12.75" customHeight="1" x14ac:dyDescent="0.2">
      <c r="V176" s="2"/>
    </row>
    <row r="177" spans="22:22" ht="12.75" customHeight="1" x14ac:dyDescent="0.2">
      <c r="V177" s="2"/>
    </row>
    <row r="178" spans="22:22" ht="12.75" customHeight="1" x14ac:dyDescent="0.2">
      <c r="V178" s="2"/>
    </row>
    <row r="179" spans="22:22" ht="12.75" customHeight="1" x14ac:dyDescent="0.2">
      <c r="V179" s="2"/>
    </row>
    <row r="180" spans="22:22" ht="12.75" customHeight="1" x14ac:dyDescent="0.2">
      <c r="V180" s="2"/>
    </row>
    <row r="181" spans="22:22" ht="12.75" customHeight="1" x14ac:dyDescent="0.2">
      <c r="V181" s="2"/>
    </row>
    <row r="182" spans="22:22" ht="12.75" customHeight="1" x14ac:dyDescent="0.2">
      <c r="V182" s="2"/>
    </row>
    <row r="183" spans="22:22" ht="12.75" customHeight="1" x14ac:dyDescent="0.2">
      <c r="V183" s="2"/>
    </row>
    <row r="184" spans="22:22" ht="12.75" customHeight="1" x14ac:dyDescent="0.2">
      <c r="V184" s="2"/>
    </row>
    <row r="185" spans="22:22" ht="12.75" customHeight="1" x14ac:dyDescent="0.2">
      <c r="V185" s="2"/>
    </row>
    <row r="186" spans="22:22" ht="12.75" customHeight="1" x14ac:dyDescent="0.2">
      <c r="V186" s="2"/>
    </row>
    <row r="187" spans="22:22" ht="12.75" customHeight="1" x14ac:dyDescent="0.2">
      <c r="V187" s="2"/>
    </row>
    <row r="188" spans="22:22" ht="12.75" customHeight="1" x14ac:dyDescent="0.2">
      <c r="V188" s="2"/>
    </row>
    <row r="189" spans="22:22" ht="12.75" customHeight="1" x14ac:dyDescent="0.2">
      <c r="V189" s="2"/>
    </row>
    <row r="190" spans="22:22" ht="12.75" customHeight="1" x14ac:dyDescent="0.2">
      <c r="V190" s="2"/>
    </row>
    <row r="191" spans="22:22" ht="12.75" customHeight="1" x14ac:dyDescent="0.2">
      <c r="V191" s="2"/>
    </row>
    <row r="192" spans="22:22" ht="12.75" customHeight="1" x14ac:dyDescent="0.2">
      <c r="V192" s="2"/>
    </row>
    <row r="193" spans="22:22" ht="12.75" customHeight="1" x14ac:dyDescent="0.2">
      <c r="V193" s="2"/>
    </row>
    <row r="194" spans="22:22" ht="12.75" customHeight="1" x14ac:dyDescent="0.2">
      <c r="V194" s="2"/>
    </row>
    <row r="195" spans="22:22" ht="12.75" customHeight="1" x14ac:dyDescent="0.2">
      <c r="V195" s="2"/>
    </row>
    <row r="196" spans="22:22" ht="12.75" customHeight="1" x14ac:dyDescent="0.2">
      <c r="V196" s="2"/>
    </row>
    <row r="197" spans="22:22" ht="12.75" customHeight="1" x14ac:dyDescent="0.2">
      <c r="V197" s="2"/>
    </row>
    <row r="198" spans="22:22" ht="12.75" customHeight="1" x14ac:dyDescent="0.2">
      <c r="V198" s="2"/>
    </row>
    <row r="199" spans="22:22" ht="12.75" customHeight="1" x14ac:dyDescent="0.2">
      <c r="V199" s="2"/>
    </row>
    <row r="200" spans="22:22" ht="12.75" customHeight="1" x14ac:dyDescent="0.2">
      <c r="V200" s="2"/>
    </row>
    <row r="201" spans="22:22" ht="12.75" customHeight="1" x14ac:dyDescent="0.2">
      <c r="V201" s="2"/>
    </row>
    <row r="202" spans="22:22" ht="12.75" customHeight="1" x14ac:dyDescent="0.2">
      <c r="V202" s="2"/>
    </row>
    <row r="203" spans="22:22" ht="12.75" customHeight="1" x14ac:dyDescent="0.2">
      <c r="V203" s="2"/>
    </row>
    <row r="204" spans="22:22" ht="12.75" customHeight="1" x14ac:dyDescent="0.2">
      <c r="V204" s="2"/>
    </row>
    <row r="205" spans="22:22" ht="12.75" customHeight="1" x14ac:dyDescent="0.2">
      <c r="V205" s="2"/>
    </row>
    <row r="206" spans="22:22" ht="12.75" customHeight="1" x14ac:dyDescent="0.2">
      <c r="V206" s="2"/>
    </row>
    <row r="207" spans="22:22" ht="12.75" customHeight="1" x14ac:dyDescent="0.2">
      <c r="V207" s="2"/>
    </row>
    <row r="208" spans="22:22" ht="12.75" customHeight="1" x14ac:dyDescent="0.2">
      <c r="V208" s="2"/>
    </row>
    <row r="209" spans="22:22" ht="12.75" customHeight="1" x14ac:dyDescent="0.2">
      <c r="V209" s="2"/>
    </row>
    <row r="210" spans="22:22" ht="12.75" customHeight="1" x14ac:dyDescent="0.2">
      <c r="V210" s="2"/>
    </row>
    <row r="211" spans="22:22" ht="12.75" customHeight="1" x14ac:dyDescent="0.2">
      <c r="V211" s="2"/>
    </row>
    <row r="212" spans="22:22" ht="12.75" customHeight="1" x14ac:dyDescent="0.2">
      <c r="V212" s="2"/>
    </row>
    <row r="213" spans="22:22" ht="12.75" customHeight="1" x14ac:dyDescent="0.2">
      <c r="V213" s="2"/>
    </row>
    <row r="214" spans="22:22" ht="12.75" customHeight="1" x14ac:dyDescent="0.2">
      <c r="V214" s="2"/>
    </row>
    <row r="215" spans="22:22" ht="12.75" customHeight="1" x14ac:dyDescent="0.2">
      <c r="V215" s="2"/>
    </row>
    <row r="216" spans="22:22" ht="12.75" customHeight="1" x14ac:dyDescent="0.2">
      <c r="V216" s="2"/>
    </row>
    <row r="217" spans="22:22" ht="12.75" customHeight="1" x14ac:dyDescent="0.2">
      <c r="V217" s="2"/>
    </row>
    <row r="218" spans="22:22" ht="12.75" customHeight="1" x14ac:dyDescent="0.2">
      <c r="V218" s="2"/>
    </row>
    <row r="219" spans="22:22" ht="12.75" customHeight="1" x14ac:dyDescent="0.2">
      <c r="V219" s="2"/>
    </row>
    <row r="220" spans="22:22" ht="12.75" customHeight="1" x14ac:dyDescent="0.2">
      <c r="V220" s="2"/>
    </row>
    <row r="221" spans="22:22" ht="12.75" customHeight="1" x14ac:dyDescent="0.2">
      <c r="V221" s="2"/>
    </row>
    <row r="222" spans="22:22" ht="12.75" customHeight="1" x14ac:dyDescent="0.2">
      <c r="V222" s="2"/>
    </row>
    <row r="223" spans="22:22" ht="12.75" customHeight="1" x14ac:dyDescent="0.2">
      <c r="V223" s="2"/>
    </row>
    <row r="224" spans="22:22" ht="12.75" customHeight="1" x14ac:dyDescent="0.2">
      <c r="V224" s="2"/>
    </row>
    <row r="225" spans="22:22" ht="12.75" customHeight="1" x14ac:dyDescent="0.2">
      <c r="V225" s="2"/>
    </row>
    <row r="226" spans="22:22" ht="12.75" customHeight="1" x14ac:dyDescent="0.2">
      <c r="V226" s="2"/>
    </row>
    <row r="227" spans="22:22" ht="12.75" customHeight="1" x14ac:dyDescent="0.2">
      <c r="V227" s="2"/>
    </row>
    <row r="228" spans="22:22" ht="12.75" customHeight="1" x14ac:dyDescent="0.2">
      <c r="V228" s="2"/>
    </row>
    <row r="229" spans="22:22" ht="12.75" customHeight="1" x14ac:dyDescent="0.2">
      <c r="V229" s="2"/>
    </row>
    <row r="230" spans="22:22" ht="12.75" customHeight="1" x14ac:dyDescent="0.2">
      <c r="V230" s="2"/>
    </row>
    <row r="231" spans="22:22" ht="12.75" customHeight="1" x14ac:dyDescent="0.2">
      <c r="V231" s="2"/>
    </row>
    <row r="232" spans="22:22" ht="12.75" customHeight="1" x14ac:dyDescent="0.2">
      <c r="V232" s="2"/>
    </row>
    <row r="233" spans="22:22" ht="12.75" customHeight="1" x14ac:dyDescent="0.2">
      <c r="V233" s="2"/>
    </row>
    <row r="234" spans="22:22" ht="12.75" customHeight="1" x14ac:dyDescent="0.2">
      <c r="V234" s="2"/>
    </row>
    <row r="235" spans="22:22" ht="12.75" customHeight="1" x14ac:dyDescent="0.2">
      <c r="V235" s="2"/>
    </row>
    <row r="236" spans="22:22" ht="12.75" customHeight="1" x14ac:dyDescent="0.2">
      <c r="V236" s="2"/>
    </row>
    <row r="237" spans="22:22" ht="12.75" customHeight="1" x14ac:dyDescent="0.2">
      <c r="V237" s="2"/>
    </row>
    <row r="238" spans="22:22" ht="12.75" customHeight="1" x14ac:dyDescent="0.2">
      <c r="V238" s="2"/>
    </row>
    <row r="239" spans="22:22" ht="12.75" customHeight="1" x14ac:dyDescent="0.2">
      <c r="V239" s="2"/>
    </row>
    <row r="240" spans="22:22" ht="12.75" customHeight="1" x14ac:dyDescent="0.2">
      <c r="V240" s="2"/>
    </row>
    <row r="241" spans="22:22" ht="12.75" customHeight="1" x14ac:dyDescent="0.2">
      <c r="V241" s="2"/>
    </row>
    <row r="242" spans="22:22" ht="12.75" customHeight="1" x14ac:dyDescent="0.2">
      <c r="V242" s="2"/>
    </row>
    <row r="243" spans="22:22" ht="12.75" customHeight="1" x14ac:dyDescent="0.2">
      <c r="V243" s="2"/>
    </row>
    <row r="244" spans="22:22" ht="12.75" customHeight="1" x14ac:dyDescent="0.2">
      <c r="V244" s="2"/>
    </row>
    <row r="245" spans="22:22" ht="12.75" customHeight="1" x14ac:dyDescent="0.2">
      <c r="V245" s="2"/>
    </row>
    <row r="246" spans="22:22" ht="12.75" customHeight="1" x14ac:dyDescent="0.2">
      <c r="V246" s="2"/>
    </row>
    <row r="247" spans="22:22" ht="12.75" customHeight="1" x14ac:dyDescent="0.2">
      <c r="V247" s="2"/>
    </row>
    <row r="248" spans="22:22" ht="12.75" customHeight="1" x14ac:dyDescent="0.2">
      <c r="V248" s="2"/>
    </row>
    <row r="249" spans="22:22" ht="12.75" customHeight="1" x14ac:dyDescent="0.2">
      <c r="V249" s="2"/>
    </row>
    <row r="250" spans="22:22" ht="12.75" customHeight="1" x14ac:dyDescent="0.2">
      <c r="V250" s="2"/>
    </row>
    <row r="251" spans="22:22" ht="12.75" customHeight="1" x14ac:dyDescent="0.2">
      <c r="V251" s="2"/>
    </row>
    <row r="252" spans="22:22" ht="12.75" customHeight="1" x14ac:dyDescent="0.2">
      <c r="V252" s="2"/>
    </row>
    <row r="253" spans="22:22" ht="12.75" customHeight="1" x14ac:dyDescent="0.2">
      <c r="V253" s="2"/>
    </row>
    <row r="254" spans="22:22" ht="12.75" customHeight="1" x14ac:dyDescent="0.2">
      <c r="V254" s="2"/>
    </row>
    <row r="255" spans="22:22" ht="12.75" customHeight="1" x14ac:dyDescent="0.2">
      <c r="V255" s="2"/>
    </row>
    <row r="256" spans="22:22" ht="12.75" customHeight="1" x14ac:dyDescent="0.2">
      <c r="V256" s="2"/>
    </row>
    <row r="257" spans="22:22" ht="12.75" customHeight="1" x14ac:dyDescent="0.2">
      <c r="V257" s="2"/>
    </row>
    <row r="258" spans="22:22" ht="12.75" customHeight="1" x14ac:dyDescent="0.2">
      <c r="V258" s="2"/>
    </row>
    <row r="259" spans="22:22" ht="12.75" customHeight="1" x14ac:dyDescent="0.2">
      <c r="V259" s="2"/>
    </row>
    <row r="260" spans="22:22" ht="12.75" customHeight="1" x14ac:dyDescent="0.2">
      <c r="V260" s="2"/>
    </row>
    <row r="261" spans="22:22" ht="12.75" customHeight="1" x14ac:dyDescent="0.2">
      <c r="V261" s="2"/>
    </row>
    <row r="262" spans="22:22" ht="12.75" customHeight="1" x14ac:dyDescent="0.2">
      <c r="V262" s="2"/>
    </row>
    <row r="263" spans="22:22" ht="12.75" customHeight="1" x14ac:dyDescent="0.2">
      <c r="V263" s="2"/>
    </row>
    <row r="264" spans="22:22" ht="12.75" customHeight="1" x14ac:dyDescent="0.2">
      <c r="V264" s="2"/>
    </row>
    <row r="265" spans="22:22" ht="12.75" customHeight="1" x14ac:dyDescent="0.2">
      <c r="V265" s="2"/>
    </row>
    <row r="266" spans="22:22" ht="12.75" customHeight="1" x14ac:dyDescent="0.2">
      <c r="V266" s="2"/>
    </row>
    <row r="267" spans="22:22" ht="12.75" customHeight="1" x14ac:dyDescent="0.2">
      <c r="V267" s="2"/>
    </row>
    <row r="268" spans="22:22" ht="12.75" customHeight="1" x14ac:dyDescent="0.2">
      <c r="V268" s="2"/>
    </row>
    <row r="269" spans="22:22" ht="12.75" customHeight="1" x14ac:dyDescent="0.2">
      <c r="V269" s="2"/>
    </row>
    <row r="270" spans="22:22" ht="12.75" customHeight="1" x14ac:dyDescent="0.2">
      <c r="V270" s="2"/>
    </row>
    <row r="271" spans="22:22" ht="12.75" customHeight="1" x14ac:dyDescent="0.2">
      <c r="V271" s="2"/>
    </row>
    <row r="272" spans="22:22" ht="12.75" customHeight="1" x14ac:dyDescent="0.2">
      <c r="V272" s="2"/>
    </row>
    <row r="273" spans="22:22" ht="12.75" customHeight="1" x14ac:dyDescent="0.2">
      <c r="V273" s="2"/>
    </row>
    <row r="274" spans="22:22" ht="12.75" customHeight="1" x14ac:dyDescent="0.2">
      <c r="V274" s="2"/>
    </row>
    <row r="275" spans="22:22" ht="12.75" customHeight="1" x14ac:dyDescent="0.2">
      <c r="V275" s="2"/>
    </row>
    <row r="276" spans="22:22" ht="12.75" customHeight="1" x14ac:dyDescent="0.2">
      <c r="V276" s="2"/>
    </row>
    <row r="277" spans="22:22" ht="12.75" customHeight="1" x14ac:dyDescent="0.2">
      <c r="V277" s="2"/>
    </row>
    <row r="278" spans="22:22" ht="12.75" customHeight="1" x14ac:dyDescent="0.2">
      <c r="V278" s="2"/>
    </row>
    <row r="279" spans="22:22" ht="12.75" customHeight="1" x14ac:dyDescent="0.2">
      <c r="V279" s="2"/>
    </row>
    <row r="280" spans="22:22" ht="12.75" customHeight="1" x14ac:dyDescent="0.2">
      <c r="V280" s="2"/>
    </row>
    <row r="281" spans="22:22" ht="12.75" customHeight="1" x14ac:dyDescent="0.2">
      <c r="V281" s="2"/>
    </row>
    <row r="282" spans="22:22" ht="12.75" customHeight="1" x14ac:dyDescent="0.2">
      <c r="V282" s="2"/>
    </row>
    <row r="283" spans="22:22" ht="12.75" customHeight="1" x14ac:dyDescent="0.2">
      <c r="V283" s="2"/>
    </row>
    <row r="284" spans="22:22" ht="12.75" customHeight="1" x14ac:dyDescent="0.2">
      <c r="V284" s="2"/>
    </row>
    <row r="285" spans="22:22" ht="12.75" customHeight="1" x14ac:dyDescent="0.2">
      <c r="V285" s="2"/>
    </row>
    <row r="286" spans="22:22" ht="12.75" customHeight="1" x14ac:dyDescent="0.2">
      <c r="V286" s="2"/>
    </row>
    <row r="287" spans="22:22" ht="12.75" customHeight="1" x14ac:dyDescent="0.2">
      <c r="V287" s="2"/>
    </row>
    <row r="288" spans="22:22" ht="12.75" customHeight="1" x14ac:dyDescent="0.2">
      <c r="V288" s="2"/>
    </row>
    <row r="289" spans="22:22" ht="12.75" customHeight="1" x14ac:dyDescent="0.2">
      <c r="V289" s="2"/>
    </row>
    <row r="290" spans="22:22" ht="12.75" customHeight="1" x14ac:dyDescent="0.2">
      <c r="V290" s="2"/>
    </row>
    <row r="291" spans="22:22" ht="12.75" customHeight="1" x14ac:dyDescent="0.2">
      <c r="V291" s="2"/>
    </row>
    <row r="292" spans="22:22" ht="12.75" customHeight="1" x14ac:dyDescent="0.2">
      <c r="V292" s="2"/>
    </row>
    <row r="293" spans="22:22" ht="12.75" customHeight="1" x14ac:dyDescent="0.2">
      <c r="V293" s="2"/>
    </row>
    <row r="294" spans="22:22" ht="12.75" customHeight="1" x14ac:dyDescent="0.2">
      <c r="V294" s="2"/>
    </row>
    <row r="295" spans="22:22" ht="12.75" customHeight="1" x14ac:dyDescent="0.2">
      <c r="V295" s="2"/>
    </row>
    <row r="296" spans="22:22" ht="12.75" customHeight="1" x14ac:dyDescent="0.2">
      <c r="V296" s="2"/>
    </row>
    <row r="297" spans="22:22" ht="12.75" customHeight="1" x14ac:dyDescent="0.2">
      <c r="V297" s="2"/>
    </row>
    <row r="298" spans="22:22" ht="12.75" customHeight="1" x14ac:dyDescent="0.2">
      <c r="V298" s="2"/>
    </row>
    <row r="299" spans="22:22" ht="12.75" customHeight="1" x14ac:dyDescent="0.2">
      <c r="V299" s="2"/>
    </row>
    <row r="300" spans="22:22" ht="12.75" customHeight="1" x14ac:dyDescent="0.2">
      <c r="V300" s="2"/>
    </row>
    <row r="301" spans="22:22" ht="12.75" customHeight="1" x14ac:dyDescent="0.2">
      <c r="V301" s="2"/>
    </row>
    <row r="302" spans="22:22" ht="12.75" customHeight="1" x14ac:dyDescent="0.2">
      <c r="V302" s="2"/>
    </row>
    <row r="303" spans="22:22" ht="12.75" customHeight="1" x14ac:dyDescent="0.2">
      <c r="V303" s="2"/>
    </row>
    <row r="304" spans="22:22" ht="12.75" customHeight="1" x14ac:dyDescent="0.2">
      <c r="V304" s="2"/>
    </row>
    <row r="305" spans="22:22" ht="12.75" customHeight="1" x14ac:dyDescent="0.2">
      <c r="V305" s="2"/>
    </row>
    <row r="306" spans="22:22" ht="12.75" customHeight="1" x14ac:dyDescent="0.2">
      <c r="V306" s="2"/>
    </row>
    <row r="307" spans="22:22" ht="12.75" customHeight="1" x14ac:dyDescent="0.2">
      <c r="V307" s="2"/>
    </row>
    <row r="308" spans="22:22" ht="12.75" customHeight="1" x14ac:dyDescent="0.2">
      <c r="V308" s="2"/>
    </row>
    <row r="309" spans="22:22" ht="12.75" customHeight="1" x14ac:dyDescent="0.2">
      <c r="V309" s="2"/>
    </row>
    <row r="310" spans="22:22" ht="12.75" customHeight="1" x14ac:dyDescent="0.2">
      <c r="V310" s="2"/>
    </row>
    <row r="311" spans="22:22" ht="12.75" customHeight="1" x14ac:dyDescent="0.2">
      <c r="V311" s="2"/>
    </row>
    <row r="312" spans="22:22" ht="12.75" customHeight="1" x14ac:dyDescent="0.2">
      <c r="V312" s="2"/>
    </row>
    <row r="313" spans="22:22" ht="12.75" customHeight="1" x14ac:dyDescent="0.2">
      <c r="V313" s="2"/>
    </row>
    <row r="314" spans="22:22" ht="12.75" customHeight="1" x14ac:dyDescent="0.2">
      <c r="V314" s="2"/>
    </row>
    <row r="315" spans="22:22" ht="12.75" customHeight="1" x14ac:dyDescent="0.2">
      <c r="V315" s="2"/>
    </row>
    <row r="316" spans="22:22" ht="12.75" customHeight="1" x14ac:dyDescent="0.2">
      <c r="V316" s="2"/>
    </row>
    <row r="317" spans="22:22" ht="12.75" customHeight="1" x14ac:dyDescent="0.2">
      <c r="V317" s="2"/>
    </row>
    <row r="318" spans="22:22" ht="12.75" customHeight="1" x14ac:dyDescent="0.2">
      <c r="V318" s="2"/>
    </row>
    <row r="319" spans="22:22" ht="12.75" customHeight="1" x14ac:dyDescent="0.2">
      <c r="V319" s="2"/>
    </row>
    <row r="320" spans="22:22" ht="12.75" customHeight="1" x14ac:dyDescent="0.2">
      <c r="V320" s="2"/>
    </row>
    <row r="321" spans="22:22" ht="12.75" customHeight="1" x14ac:dyDescent="0.2">
      <c r="V321" s="2"/>
    </row>
    <row r="322" spans="22:22" ht="12.75" customHeight="1" x14ac:dyDescent="0.2">
      <c r="V322" s="2"/>
    </row>
    <row r="323" spans="22:22" ht="12.75" customHeight="1" x14ac:dyDescent="0.2">
      <c r="V323" s="2"/>
    </row>
    <row r="324" spans="22:22" ht="12.75" customHeight="1" x14ac:dyDescent="0.2">
      <c r="V324" s="2"/>
    </row>
    <row r="325" spans="22:22" ht="12.75" customHeight="1" x14ac:dyDescent="0.2">
      <c r="V325" s="2"/>
    </row>
    <row r="326" spans="22:22" ht="12.75" customHeight="1" x14ac:dyDescent="0.2">
      <c r="V326" s="2"/>
    </row>
    <row r="327" spans="22:22" ht="12.75" customHeight="1" x14ac:dyDescent="0.2">
      <c r="V327" s="2"/>
    </row>
    <row r="328" spans="22:22" ht="12.75" customHeight="1" x14ac:dyDescent="0.2">
      <c r="V328" s="2"/>
    </row>
    <row r="329" spans="22:22" ht="12.75" customHeight="1" x14ac:dyDescent="0.2">
      <c r="V329" s="2"/>
    </row>
    <row r="330" spans="22:22" ht="12.75" customHeight="1" x14ac:dyDescent="0.2">
      <c r="V330" s="2"/>
    </row>
    <row r="331" spans="22:22" ht="12.75" customHeight="1" x14ac:dyDescent="0.2">
      <c r="V331" s="2"/>
    </row>
    <row r="332" spans="22:22" ht="12.75" customHeight="1" x14ac:dyDescent="0.2">
      <c r="V332" s="2"/>
    </row>
    <row r="333" spans="22:22" ht="12.75" customHeight="1" x14ac:dyDescent="0.2">
      <c r="V333" s="2"/>
    </row>
    <row r="334" spans="22:22" ht="12.75" customHeight="1" x14ac:dyDescent="0.2">
      <c r="V334" s="2"/>
    </row>
    <row r="335" spans="22:22" ht="12.75" customHeight="1" x14ac:dyDescent="0.2">
      <c r="V335" s="2"/>
    </row>
    <row r="336" spans="22:22" ht="12.75" customHeight="1" x14ac:dyDescent="0.2">
      <c r="V336" s="2"/>
    </row>
    <row r="337" spans="22:22" ht="12.75" customHeight="1" x14ac:dyDescent="0.2">
      <c r="V337" s="2"/>
    </row>
    <row r="338" spans="22:22" ht="12.75" customHeight="1" x14ac:dyDescent="0.2">
      <c r="V338" s="2"/>
    </row>
    <row r="339" spans="22:22" ht="12.75" customHeight="1" x14ac:dyDescent="0.2">
      <c r="V339" s="2"/>
    </row>
    <row r="340" spans="22:22" ht="12.75" customHeight="1" x14ac:dyDescent="0.2">
      <c r="V340" s="2"/>
    </row>
    <row r="341" spans="22:22" ht="12.75" customHeight="1" x14ac:dyDescent="0.2">
      <c r="V341" s="2"/>
    </row>
    <row r="342" spans="22:22" ht="12.75" customHeight="1" x14ac:dyDescent="0.2">
      <c r="V342" s="2"/>
    </row>
    <row r="343" spans="22:22" ht="12.75" customHeight="1" x14ac:dyDescent="0.2">
      <c r="V343" s="2"/>
    </row>
    <row r="344" spans="22:22" ht="12.75" customHeight="1" x14ac:dyDescent="0.2">
      <c r="V344" s="2"/>
    </row>
    <row r="345" spans="22:22" ht="12.75" customHeight="1" x14ac:dyDescent="0.2">
      <c r="V345" s="2"/>
    </row>
    <row r="346" spans="22:22" ht="12.75" customHeight="1" x14ac:dyDescent="0.2">
      <c r="V346" s="2"/>
    </row>
    <row r="347" spans="22:22" ht="12.75" customHeight="1" x14ac:dyDescent="0.2">
      <c r="V347" s="2"/>
    </row>
    <row r="348" spans="22:22" ht="12.75" customHeight="1" x14ac:dyDescent="0.2">
      <c r="V348" s="2"/>
    </row>
    <row r="349" spans="22:22" ht="12.75" customHeight="1" x14ac:dyDescent="0.2">
      <c r="V349" s="2"/>
    </row>
    <row r="350" spans="22:22" ht="12.75" customHeight="1" x14ac:dyDescent="0.2">
      <c r="V350" s="2"/>
    </row>
    <row r="351" spans="22:22" ht="12.75" customHeight="1" x14ac:dyDescent="0.2">
      <c r="V351" s="2"/>
    </row>
    <row r="352" spans="22:22" ht="12.75" customHeight="1" x14ac:dyDescent="0.2">
      <c r="V352" s="2"/>
    </row>
    <row r="353" spans="22:22" ht="12.75" customHeight="1" x14ac:dyDescent="0.2">
      <c r="V353" s="2"/>
    </row>
    <row r="354" spans="22:22" ht="12.75" customHeight="1" x14ac:dyDescent="0.2">
      <c r="V354" s="2"/>
    </row>
    <row r="355" spans="22:22" ht="12.75" customHeight="1" x14ac:dyDescent="0.2">
      <c r="V355" s="2"/>
    </row>
    <row r="356" spans="22:22" ht="12.75" customHeight="1" x14ac:dyDescent="0.2">
      <c r="V356" s="2"/>
    </row>
    <row r="357" spans="22:22" ht="12.75" customHeight="1" x14ac:dyDescent="0.2">
      <c r="V357" s="2"/>
    </row>
    <row r="358" spans="22:22" ht="12.75" customHeight="1" x14ac:dyDescent="0.2">
      <c r="V358" s="2"/>
    </row>
    <row r="359" spans="22:22" ht="12.75" customHeight="1" x14ac:dyDescent="0.2">
      <c r="V359" s="2"/>
    </row>
    <row r="360" spans="22:22" ht="12.75" customHeight="1" x14ac:dyDescent="0.2">
      <c r="V360" s="2"/>
    </row>
    <row r="361" spans="22:22" ht="12.75" customHeight="1" x14ac:dyDescent="0.2">
      <c r="V361" s="2"/>
    </row>
    <row r="362" spans="22:22" ht="12.75" customHeight="1" x14ac:dyDescent="0.2">
      <c r="V362" s="2"/>
    </row>
    <row r="363" spans="22:22" ht="12.75" customHeight="1" x14ac:dyDescent="0.2">
      <c r="V363" s="2"/>
    </row>
    <row r="364" spans="22:22" ht="12.75" customHeight="1" x14ac:dyDescent="0.2">
      <c r="V364" s="2"/>
    </row>
    <row r="365" spans="22:22" ht="12.75" customHeight="1" x14ac:dyDescent="0.2">
      <c r="V365" s="2"/>
    </row>
    <row r="366" spans="22:22" ht="12.75" customHeight="1" x14ac:dyDescent="0.2">
      <c r="V366" s="2"/>
    </row>
    <row r="367" spans="22:22" ht="12.75" customHeight="1" x14ac:dyDescent="0.2">
      <c r="V367" s="2"/>
    </row>
    <row r="368" spans="22:22" ht="12.75" customHeight="1" x14ac:dyDescent="0.2">
      <c r="V368" s="2"/>
    </row>
    <row r="369" spans="22:22" ht="12.75" customHeight="1" x14ac:dyDescent="0.2">
      <c r="V369" s="2"/>
    </row>
    <row r="370" spans="22:22" ht="12.75" customHeight="1" x14ac:dyDescent="0.2">
      <c r="V370" s="2"/>
    </row>
    <row r="371" spans="22:22" ht="12.75" customHeight="1" x14ac:dyDescent="0.2">
      <c r="V371" s="2"/>
    </row>
    <row r="372" spans="22:22" ht="12.75" customHeight="1" x14ac:dyDescent="0.2">
      <c r="V372" s="2"/>
    </row>
    <row r="373" spans="22:22" ht="12.75" customHeight="1" x14ac:dyDescent="0.2">
      <c r="V373" s="2"/>
    </row>
    <row r="374" spans="22:22" ht="12.75" customHeight="1" x14ac:dyDescent="0.2">
      <c r="V374" s="2"/>
    </row>
    <row r="375" spans="22:22" ht="12.75" customHeight="1" x14ac:dyDescent="0.2">
      <c r="V375" s="2"/>
    </row>
    <row r="376" spans="22:22" ht="12.75" customHeight="1" x14ac:dyDescent="0.2">
      <c r="V376" s="2"/>
    </row>
    <row r="377" spans="22:22" ht="12.75" customHeight="1" x14ac:dyDescent="0.2">
      <c r="V377" s="2"/>
    </row>
    <row r="378" spans="22:22" ht="12.75" customHeight="1" x14ac:dyDescent="0.2">
      <c r="V378" s="2"/>
    </row>
    <row r="379" spans="22:22" ht="12.75" customHeight="1" x14ac:dyDescent="0.2">
      <c r="V379" s="2"/>
    </row>
    <row r="380" spans="22:22" ht="12.75" customHeight="1" x14ac:dyDescent="0.2">
      <c r="V380" s="2"/>
    </row>
    <row r="381" spans="22:22" ht="12.75" customHeight="1" x14ac:dyDescent="0.2">
      <c r="V381" s="2"/>
    </row>
    <row r="382" spans="22:22" ht="12.75" customHeight="1" x14ac:dyDescent="0.2">
      <c r="V382" s="2"/>
    </row>
    <row r="383" spans="22:22" ht="12.75" customHeight="1" x14ac:dyDescent="0.2">
      <c r="V383" s="2"/>
    </row>
    <row r="384" spans="22:22" ht="12.75" customHeight="1" x14ac:dyDescent="0.2">
      <c r="V384" s="2"/>
    </row>
    <row r="385" spans="22:22" ht="12.75" customHeight="1" x14ac:dyDescent="0.2">
      <c r="V385" s="2"/>
    </row>
    <row r="386" spans="22:22" ht="12.75" customHeight="1" x14ac:dyDescent="0.2">
      <c r="V386" s="2"/>
    </row>
    <row r="387" spans="22:22" ht="12.75" customHeight="1" x14ac:dyDescent="0.2">
      <c r="V387" s="2"/>
    </row>
    <row r="388" spans="22:22" ht="12.75" customHeight="1" x14ac:dyDescent="0.2">
      <c r="V388" s="2"/>
    </row>
    <row r="389" spans="22:22" ht="12.75" customHeight="1" x14ac:dyDescent="0.2">
      <c r="V389" s="2"/>
    </row>
    <row r="390" spans="22:22" ht="12.75" customHeight="1" x14ac:dyDescent="0.2">
      <c r="V390" s="2"/>
    </row>
    <row r="391" spans="22:22" ht="12.75" customHeight="1" x14ac:dyDescent="0.2">
      <c r="V391" s="2"/>
    </row>
    <row r="392" spans="22:22" ht="12.75" customHeight="1" x14ac:dyDescent="0.2">
      <c r="V392" s="2"/>
    </row>
    <row r="393" spans="22:22" ht="12.75" customHeight="1" x14ac:dyDescent="0.2">
      <c r="V393" s="2"/>
    </row>
    <row r="394" spans="22:22" ht="12.75" customHeight="1" x14ac:dyDescent="0.2">
      <c r="V394" s="2"/>
    </row>
    <row r="395" spans="22:22" ht="12.75" customHeight="1" x14ac:dyDescent="0.2">
      <c r="V395" s="2"/>
    </row>
    <row r="396" spans="22:22" ht="12.75" customHeight="1" x14ac:dyDescent="0.2">
      <c r="V396" s="2"/>
    </row>
    <row r="397" spans="22:22" ht="12.75" customHeight="1" x14ac:dyDescent="0.2">
      <c r="V397" s="2"/>
    </row>
    <row r="398" spans="22:22" ht="12.75" customHeight="1" x14ac:dyDescent="0.2">
      <c r="V398" s="2"/>
    </row>
    <row r="399" spans="22:22" ht="12.75" customHeight="1" x14ac:dyDescent="0.2">
      <c r="V399" s="2"/>
    </row>
    <row r="400" spans="22:22" ht="12.75" customHeight="1" x14ac:dyDescent="0.2">
      <c r="V400" s="2"/>
    </row>
    <row r="401" spans="22:22" ht="12.75" customHeight="1" x14ac:dyDescent="0.2">
      <c r="V401" s="2"/>
    </row>
    <row r="402" spans="22:22" ht="12.75" customHeight="1" x14ac:dyDescent="0.2">
      <c r="V402" s="2"/>
    </row>
    <row r="403" spans="22:22" ht="12.75" customHeight="1" x14ac:dyDescent="0.2">
      <c r="V403" s="2"/>
    </row>
    <row r="404" spans="22:22" ht="12.75" customHeight="1" x14ac:dyDescent="0.2">
      <c r="V404" s="2"/>
    </row>
    <row r="405" spans="22:22" ht="12.75" customHeight="1" x14ac:dyDescent="0.2">
      <c r="V405" s="2"/>
    </row>
    <row r="406" spans="22:22" ht="12.75" customHeight="1" x14ac:dyDescent="0.2">
      <c r="V406" s="2"/>
    </row>
    <row r="407" spans="22:22" ht="12.75" customHeight="1" x14ac:dyDescent="0.2">
      <c r="V407" s="2"/>
    </row>
    <row r="408" spans="22:22" ht="12.75" customHeight="1" x14ac:dyDescent="0.2">
      <c r="V408" s="2"/>
    </row>
    <row r="409" spans="22:22" ht="12.75" customHeight="1" x14ac:dyDescent="0.2">
      <c r="V409" s="2"/>
    </row>
    <row r="410" spans="22:22" ht="12.75" customHeight="1" x14ac:dyDescent="0.2">
      <c r="V410" s="2"/>
    </row>
    <row r="411" spans="22:22" ht="12.75" customHeight="1" x14ac:dyDescent="0.2">
      <c r="V411" s="2"/>
    </row>
    <row r="412" spans="22:22" ht="12.75" customHeight="1" x14ac:dyDescent="0.2">
      <c r="V412" s="2"/>
    </row>
    <row r="413" spans="22:22" ht="12.75" customHeight="1" x14ac:dyDescent="0.2">
      <c r="V413" s="2"/>
    </row>
    <row r="414" spans="22:22" ht="12.75" customHeight="1" x14ac:dyDescent="0.2">
      <c r="V414" s="2"/>
    </row>
    <row r="415" spans="22:22" ht="12.75" customHeight="1" x14ac:dyDescent="0.2">
      <c r="V415" s="2"/>
    </row>
    <row r="416" spans="22:22" ht="12.75" customHeight="1" x14ac:dyDescent="0.2">
      <c r="V416" s="2"/>
    </row>
    <row r="417" spans="22:22" ht="12.75" customHeight="1" x14ac:dyDescent="0.2">
      <c r="V417" s="2"/>
    </row>
    <row r="418" spans="22:22" ht="12.75" customHeight="1" x14ac:dyDescent="0.2">
      <c r="V418" s="2"/>
    </row>
    <row r="419" spans="22:22" ht="12.75" customHeight="1" x14ac:dyDescent="0.2">
      <c r="V419" s="2"/>
    </row>
    <row r="420" spans="22:22" ht="12.75" customHeight="1" x14ac:dyDescent="0.2">
      <c r="V420" s="2"/>
    </row>
    <row r="421" spans="22:22" ht="12.75" customHeight="1" x14ac:dyDescent="0.2">
      <c r="V421" s="2"/>
    </row>
    <row r="422" spans="22:22" ht="12.75" customHeight="1" x14ac:dyDescent="0.2">
      <c r="V422" s="2"/>
    </row>
    <row r="423" spans="22:22" ht="12.75" customHeight="1" x14ac:dyDescent="0.2">
      <c r="V423" s="2"/>
    </row>
    <row r="424" spans="22:22" ht="12.75" customHeight="1" x14ac:dyDescent="0.2">
      <c r="V424" s="2"/>
    </row>
    <row r="425" spans="22:22" ht="12.75" customHeight="1" x14ac:dyDescent="0.2">
      <c r="V425" s="2"/>
    </row>
    <row r="426" spans="22:22" ht="12.75" customHeight="1" x14ac:dyDescent="0.2">
      <c r="V426" s="2"/>
    </row>
    <row r="427" spans="22:22" ht="12.75" customHeight="1" x14ac:dyDescent="0.2">
      <c r="V427" s="2"/>
    </row>
    <row r="428" spans="22:22" ht="12.75" customHeight="1" x14ac:dyDescent="0.2">
      <c r="V428" s="2"/>
    </row>
    <row r="429" spans="22:22" ht="12.75" customHeight="1" x14ac:dyDescent="0.2">
      <c r="V429" s="2"/>
    </row>
    <row r="430" spans="22:22" ht="12.75" customHeight="1" x14ac:dyDescent="0.2">
      <c r="V430" s="2"/>
    </row>
    <row r="431" spans="22:22" ht="12.75" customHeight="1" x14ac:dyDescent="0.2">
      <c r="V431" s="2"/>
    </row>
    <row r="432" spans="22:22" ht="12.75" customHeight="1" x14ac:dyDescent="0.2">
      <c r="V432" s="2"/>
    </row>
    <row r="433" spans="22:22" ht="12.75" customHeight="1" x14ac:dyDescent="0.2">
      <c r="V433" s="2"/>
    </row>
    <row r="434" spans="22:22" ht="12.75" customHeight="1" x14ac:dyDescent="0.2">
      <c r="V434" s="2"/>
    </row>
    <row r="435" spans="22:22" ht="12.75" customHeight="1" x14ac:dyDescent="0.2">
      <c r="V435" s="2"/>
    </row>
    <row r="436" spans="22:22" ht="12.75" customHeight="1" x14ac:dyDescent="0.2">
      <c r="V436" s="2"/>
    </row>
    <row r="437" spans="22:22" ht="12.75" customHeight="1" x14ac:dyDescent="0.2">
      <c r="V437" s="2"/>
    </row>
    <row r="438" spans="22:22" ht="12.75" customHeight="1" x14ac:dyDescent="0.2">
      <c r="V438" s="2"/>
    </row>
    <row r="439" spans="22:22" ht="12.75" customHeight="1" x14ac:dyDescent="0.2">
      <c r="V439" s="2"/>
    </row>
    <row r="440" spans="22:22" ht="12.75" customHeight="1" x14ac:dyDescent="0.2">
      <c r="V440" s="2"/>
    </row>
    <row r="441" spans="22:22" ht="12.75" customHeight="1" x14ac:dyDescent="0.2">
      <c r="V441" s="2"/>
    </row>
    <row r="442" spans="22:22" ht="12.75" customHeight="1" x14ac:dyDescent="0.2">
      <c r="V442" s="2"/>
    </row>
    <row r="443" spans="22:22" ht="12.75" customHeight="1" x14ac:dyDescent="0.2">
      <c r="V443" s="2"/>
    </row>
    <row r="444" spans="22:22" ht="12.75" customHeight="1" x14ac:dyDescent="0.2">
      <c r="V444" s="2"/>
    </row>
    <row r="445" spans="22:22" ht="12.75" customHeight="1" x14ac:dyDescent="0.2">
      <c r="V445" s="2"/>
    </row>
    <row r="446" spans="22:22" ht="12.75" customHeight="1" x14ac:dyDescent="0.2">
      <c r="V446" s="2"/>
    </row>
    <row r="447" spans="22:22" ht="12.75" customHeight="1" x14ac:dyDescent="0.2">
      <c r="V447" s="2"/>
    </row>
    <row r="448" spans="22:22" ht="12.75" customHeight="1" x14ac:dyDescent="0.2">
      <c r="V448" s="2"/>
    </row>
    <row r="449" spans="22:22" ht="12.75" customHeight="1" x14ac:dyDescent="0.2">
      <c r="V449" s="2"/>
    </row>
    <row r="450" spans="22:22" ht="12.75" customHeight="1" x14ac:dyDescent="0.2">
      <c r="V450" s="2"/>
    </row>
    <row r="451" spans="22:22" ht="12.75" customHeight="1" x14ac:dyDescent="0.2">
      <c r="V451" s="2"/>
    </row>
    <row r="452" spans="22:22" ht="12.75" customHeight="1" x14ac:dyDescent="0.2">
      <c r="V452" s="2"/>
    </row>
    <row r="453" spans="22:22" ht="12.75" customHeight="1" x14ac:dyDescent="0.2">
      <c r="V453" s="2"/>
    </row>
    <row r="454" spans="22:22" ht="12.75" customHeight="1" x14ac:dyDescent="0.2">
      <c r="V454" s="2"/>
    </row>
    <row r="455" spans="22:22" ht="12.75" customHeight="1" x14ac:dyDescent="0.2">
      <c r="V455" s="2"/>
    </row>
    <row r="456" spans="22:22" ht="12.75" customHeight="1" x14ac:dyDescent="0.2">
      <c r="V456" s="2"/>
    </row>
    <row r="457" spans="22:22" ht="12.75" customHeight="1" x14ac:dyDescent="0.2">
      <c r="V457" s="2"/>
    </row>
    <row r="458" spans="22:22" ht="12.75" customHeight="1" x14ac:dyDescent="0.2">
      <c r="V458" s="2"/>
    </row>
    <row r="459" spans="22:22" ht="12.75" customHeight="1" x14ac:dyDescent="0.2">
      <c r="V459" s="2"/>
    </row>
    <row r="460" spans="22:22" ht="12.75" customHeight="1" x14ac:dyDescent="0.2">
      <c r="V460" s="2"/>
    </row>
    <row r="461" spans="22:22" ht="12.75" customHeight="1" x14ac:dyDescent="0.2">
      <c r="V461" s="2"/>
    </row>
    <row r="462" spans="22:22" ht="12.75" customHeight="1" x14ac:dyDescent="0.2">
      <c r="V462" s="2"/>
    </row>
    <row r="463" spans="22:22" ht="12.75" customHeight="1" x14ac:dyDescent="0.2">
      <c r="V463" s="2"/>
    </row>
    <row r="464" spans="22:22" ht="12.75" customHeight="1" x14ac:dyDescent="0.2">
      <c r="V464" s="2"/>
    </row>
    <row r="465" spans="22:22" ht="12.75" customHeight="1" x14ac:dyDescent="0.2">
      <c r="V465" s="2"/>
    </row>
    <row r="466" spans="22:22" ht="12.75" customHeight="1" x14ac:dyDescent="0.2">
      <c r="V466" s="2"/>
    </row>
    <row r="467" spans="22:22" ht="12.75" customHeight="1" x14ac:dyDescent="0.2">
      <c r="V467" s="2"/>
    </row>
    <row r="468" spans="22:22" ht="12.75" customHeight="1" x14ac:dyDescent="0.2">
      <c r="V468" s="2"/>
    </row>
    <row r="469" spans="22:22" ht="12.75" customHeight="1" x14ac:dyDescent="0.2">
      <c r="V469" s="2"/>
    </row>
    <row r="470" spans="22:22" ht="12.75" customHeight="1" x14ac:dyDescent="0.2">
      <c r="V470" s="2"/>
    </row>
    <row r="471" spans="22:22" ht="12.75" customHeight="1" x14ac:dyDescent="0.2">
      <c r="V471" s="2"/>
    </row>
    <row r="472" spans="22:22" ht="12.75" customHeight="1" x14ac:dyDescent="0.2">
      <c r="V472" s="2"/>
    </row>
    <row r="473" spans="22:22" ht="12.75" customHeight="1" x14ac:dyDescent="0.2">
      <c r="V473" s="2"/>
    </row>
    <row r="474" spans="22:22" ht="12.75" customHeight="1" x14ac:dyDescent="0.2">
      <c r="V474" s="2"/>
    </row>
    <row r="475" spans="22:22" ht="12.75" customHeight="1" x14ac:dyDescent="0.2">
      <c r="V475" s="2"/>
    </row>
    <row r="476" spans="22:22" ht="12.75" customHeight="1" x14ac:dyDescent="0.2">
      <c r="V476" s="2"/>
    </row>
    <row r="477" spans="22:22" ht="12.75" customHeight="1" x14ac:dyDescent="0.2">
      <c r="V477" s="2"/>
    </row>
    <row r="478" spans="22:22" ht="12.75" customHeight="1" x14ac:dyDescent="0.2">
      <c r="V478" s="2"/>
    </row>
    <row r="479" spans="22:22" ht="12.75" customHeight="1" x14ac:dyDescent="0.2">
      <c r="V479" s="2"/>
    </row>
    <row r="480" spans="22:22" ht="12.75" customHeight="1" x14ac:dyDescent="0.2">
      <c r="V480" s="2"/>
    </row>
    <row r="481" spans="22:22" ht="12.75" customHeight="1" x14ac:dyDescent="0.2">
      <c r="V481" s="2"/>
    </row>
    <row r="482" spans="22:22" ht="12.75" customHeight="1" x14ac:dyDescent="0.2">
      <c r="V482" s="2"/>
    </row>
    <row r="483" spans="22:22" ht="12.75" customHeight="1" x14ac:dyDescent="0.2">
      <c r="V483" s="2"/>
    </row>
    <row r="484" spans="22:22" ht="12.75" customHeight="1" x14ac:dyDescent="0.2">
      <c r="V484" s="2"/>
    </row>
    <row r="485" spans="22:22" ht="12.75" customHeight="1" x14ac:dyDescent="0.2">
      <c r="V485" s="2"/>
    </row>
    <row r="486" spans="22:22" ht="12.75" customHeight="1" x14ac:dyDescent="0.2">
      <c r="V486" s="2"/>
    </row>
    <row r="487" spans="22:22" ht="12.75" customHeight="1" x14ac:dyDescent="0.2">
      <c r="V487" s="2"/>
    </row>
    <row r="488" spans="22:22" ht="12.75" customHeight="1" x14ac:dyDescent="0.2">
      <c r="V488" s="2"/>
    </row>
    <row r="489" spans="22:22" ht="12.75" customHeight="1" x14ac:dyDescent="0.2">
      <c r="V489" s="2"/>
    </row>
    <row r="490" spans="22:22" ht="12.75" customHeight="1" x14ac:dyDescent="0.2">
      <c r="V490" s="2"/>
    </row>
    <row r="491" spans="22:22" ht="12.75" customHeight="1" x14ac:dyDescent="0.2">
      <c r="V491" s="2"/>
    </row>
    <row r="492" spans="22:22" ht="12.75" customHeight="1" x14ac:dyDescent="0.2">
      <c r="V492" s="2"/>
    </row>
    <row r="493" spans="22:22" ht="12.75" customHeight="1" x14ac:dyDescent="0.2">
      <c r="V493" s="2"/>
    </row>
    <row r="494" spans="22:22" ht="12.75" customHeight="1" x14ac:dyDescent="0.2">
      <c r="V494" s="2"/>
    </row>
    <row r="495" spans="22:22" ht="12.75" customHeight="1" x14ac:dyDescent="0.2">
      <c r="V495" s="2"/>
    </row>
    <row r="496" spans="22:22" ht="12.75" customHeight="1" x14ac:dyDescent="0.2">
      <c r="V496" s="2"/>
    </row>
    <row r="497" spans="22:22" ht="12.75" customHeight="1" x14ac:dyDescent="0.2">
      <c r="V497" s="2"/>
    </row>
    <row r="498" spans="22:22" ht="12.75" customHeight="1" x14ac:dyDescent="0.2">
      <c r="V498" s="2"/>
    </row>
    <row r="499" spans="22:22" ht="12.75" customHeight="1" x14ac:dyDescent="0.2">
      <c r="V499" s="2"/>
    </row>
    <row r="500" spans="22:22" ht="12.75" customHeight="1" x14ac:dyDescent="0.2">
      <c r="V500" s="2"/>
    </row>
    <row r="501" spans="22:22" ht="12.75" customHeight="1" x14ac:dyDescent="0.2">
      <c r="V501" s="2"/>
    </row>
    <row r="502" spans="22:22" ht="12.75" customHeight="1" x14ac:dyDescent="0.2">
      <c r="V502" s="2"/>
    </row>
    <row r="503" spans="22:22" ht="12.75" customHeight="1" x14ac:dyDescent="0.2">
      <c r="V503" s="2"/>
    </row>
    <row r="504" spans="22:22" ht="12.75" customHeight="1" x14ac:dyDescent="0.2">
      <c r="V504" s="2"/>
    </row>
    <row r="505" spans="22:22" ht="12.75" customHeight="1" x14ac:dyDescent="0.2">
      <c r="V505" s="2"/>
    </row>
    <row r="506" spans="22:22" ht="12.75" customHeight="1" x14ac:dyDescent="0.2">
      <c r="V506" s="2"/>
    </row>
    <row r="507" spans="22:22" ht="12.75" customHeight="1" x14ac:dyDescent="0.2">
      <c r="V507" s="2"/>
    </row>
    <row r="508" spans="22:22" ht="12.75" customHeight="1" x14ac:dyDescent="0.2">
      <c r="V508" s="2"/>
    </row>
    <row r="509" spans="22:22" ht="12.75" customHeight="1" x14ac:dyDescent="0.2">
      <c r="V509" s="2"/>
    </row>
    <row r="510" spans="22:22" ht="12.75" customHeight="1" x14ac:dyDescent="0.2">
      <c r="V510" s="2"/>
    </row>
    <row r="511" spans="22:22" ht="12.75" customHeight="1" x14ac:dyDescent="0.2">
      <c r="V511" s="2"/>
    </row>
    <row r="512" spans="22:22" ht="12.75" customHeight="1" x14ac:dyDescent="0.2">
      <c r="V512" s="2"/>
    </row>
    <row r="513" spans="22:22" ht="12.75" customHeight="1" x14ac:dyDescent="0.2">
      <c r="V513" s="2"/>
    </row>
    <row r="514" spans="22:22" ht="12.75" customHeight="1" x14ac:dyDescent="0.2">
      <c r="V514" s="2"/>
    </row>
    <row r="515" spans="22:22" ht="12.75" customHeight="1" x14ac:dyDescent="0.2">
      <c r="V515" s="2"/>
    </row>
    <row r="516" spans="22:22" ht="12.75" customHeight="1" x14ac:dyDescent="0.2">
      <c r="V516" s="2"/>
    </row>
    <row r="517" spans="22:22" ht="12.75" customHeight="1" x14ac:dyDescent="0.2">
      <c r="V517" s="2"/>
    </row>
    <row r="518" spans="22:22" ht="12.75" customHeight="1" x14ac:dyDescent="0.2">
      <c r="V518" s="2"/>
    </row>
    <row r="519" spans="22:22" ht="12.75" customHeight="1" x14ac:dyDescent="0.2">
      <c r="V519" s="2"/>
    </row>
    <row r="520" spans="22:22" ht="12.75" customHeight="1" x14ac:dyDescent="0.2">
      <c r="V520" s="2"/>
    </row>
    <row r="521" spans="22:22" ht="12.75" customHeight="1" x14ac:dyDescent="0.2">
      <c r="V521" s="2"/>
    </row>
    <row r="522" spans="22:22" ht="12.75" customHeight="1" x14ac:dyDescent="0.2">
      <c r="V522" s="2"/>
    </row>
    <row r="523" spans="22:22" ht="12.75" customHeight="1" x14ac:dyDescent="0.2">
      <c r="V523" s="2"/>
    </row>
    <row r="524" spans="22:22" ht="12.75" customHeight="1" x14ac:dyDescent="0.2">
      <c r="V524" s="2"/>
    </row>
    <row r="525" spans="22:22" ht="12.75" customHeight="1" x14ac:dyDescent="0.2">
      <c r="V525" s="2"/>
    </row>
    <row r="526" spans="22:22" ht="12.75" customHeight="1" x14ac:dyDescent="0.2">
      <c r="V526" s="2"/>
    </row>
    <row r="527" spans="22:22" ht="12.75" customHeight="1" x14ac:dyDescent="0.2">
      <c r="V527" s="2"/>
    </row>
    <row r="528" spans="22:22" ht="12.75" customHeight="1" x14ac:dyDescent="0.2">
      <c r="V528" s="2"/>
    </row>
    <row r="529" spans="22:22" ht="12.75" customHeight="1" x14ac:dyDescent="0.2">
      <c r="V529" s="2"/>
    </row>
    <row r="530" spans="22:22" ht="12.75" customHeight="1" x14ac:dyDescent="0.2">
      <c r="V530" s="2"/>
    </row>
    <row r="531" spans="22:22" ht="12.75" customHeight="1" x14ac:dyDescent="0.2">
      <c r="V531" s="2"/>
    </row>
    <row r="532" spans="22:22" ht="12.75" customHeight="1" x14ac:dyDescent="0.2">
      <c r="V532" s="2"/>
    </row>
    <row r="533" spans="22:22" ht="12.75" customHeight="1" x14ac:dyDescent="0.2">
      <c r="V533" s="2"/>
    </row>
    <row r="534" spans="22:22" ht="12.75" customHeight="1" x14ac:dyDescent="0.2">
      <c r="V534" s="2"/>
    </row>
    <row r="535" spans="22:22" ht="12.75" customHeight="1" x14ac:dyDescent="0.2">
      <c r="V535" s="2"/>
    </row>
    <row r="536" spans="22:22" ht="12.75" customHeight="1" x14ac:dyDescent="0.2">
      <c r="V536" s="2"/>
    </row>
    <row r="537" spans="22:22" ht="12.75" customHeight="1" x14ac:dyDescent="0.2">
      <c r="V537" s="2"/>
    </row>
    <row r="538" spans="22:22" ht="12.75" customHeight="1" x14ac:dyDescent="0.2">
      <c r="V538" s="2"/>
    </row>
    <row r="539" spans="22:22" ht="12.75" customHeight="1" x14ac:dyDescent="0.2">
      <c r="V539" s="2"/>
    </row>
    <row r="540" spans="22:22" ht="12.75" customHeight="1" x14ac:dyDescent="0.2">
      <c r="V540" s="2"/>
    </row>
    <row r="541" spans="22:22" ht="12.75" customHeight="1" x14ac:dyDescent="0.2">
      <c r="V541" s="2"/>
    </row>
    <row r="542" spans="22:22" ht="12.75" customHeight="1" x14ac:dyDescent="0.2">
      <c r="V542" s="2"/>
    </row>
    <row r="543" spans="22:22" ht="12.75" customHeight="1" x14ac:dyDescent="0.2">
      <c r="V543" s="2"/>
    </row>
    <row r="544" spans="22:22" ht="12.75" customHeight="1" x14ac:dyDescent="0.2">
      <c r="V544" s="2"/>
    </row>
    <row r="545" spans="22:22" ht="12.75" customHeight="1" x14ac:dyDescent="0.2">
      <c r="V545" s="2"/>
    </row>
    <row r="546" spans="22:22" ht="12.75" customHeight="1" x14ac:dyDescent="0.2">
      <c r="V546" s="2"/>
    </row>
    <row r="547" spans="22:22" ht="12.75" customHeight="1" x14ac:dyDescent="0.2">
      <c r="V547" s="2"/>
    </row>
    <row r="548" spans="22:22" ht="12.75" customHeight="1" x14ac:dyDescent="0.2">
      <c r="V548" s="2"/>
    </row>
    <row r="549" spans="22:22" ht="12.75" customHeight="1" x14ac:dyDescent="0.2">
      <c r="V549" s="2"/>
    </row>
  </sheetData>
  <mergeCells count="29">
    <mergeCell ref="E42:G42"/>
    <mergeCell ref="H3:U3"/>
    <mergeCell ref="V3:AI3"/>
    <mergeCell ref="E8:G8"/>
    <mergeCell ref="E10:G10"/>
    <mergeCell ref="C13:G13"/>
    <mergeCell ref="E15:G15"/>
    <mergeCell ref="E16:G16"/>
    <mergeCell ref="E20:G20"/>
    <mergeCell ref="E21:G21"/>
    <mergeCell ref="C25:G25"/>
    <mergeCell ref="C28:G28"/>
    <mergeCell ref="A143:AI143"/>
    <mergeCell ref="E46:F46"/>
    <mergeCell ref="C54:G54"/>
    <mergeCell ref="E59:F59"/>
    <mergeCell ref="C83:F83"/>
    <mergeCell ref="E88:G88"/>
    <mergeCell ref="A117:G117"/>
    <mergeCell ref="A120:G120"/>
    <mergeCell ref="A132:G132"/>
    <mergeCell ref="A137:G137"/>
    <mergeCell ref="A140:G140"/>
    <mergeCell ref="A142:XFD142"/>
    <mergeCell ref="A144:AI144"/>
    <mergeCell ref="A145:AI145"/>
    <mergeCell ref="A146:AI146"/>
    <mergeCell ref="A148:AI148"/>
    <mergeCell ref="A150:AI150"/>
  </mergeCells>
  <pageMargins left="0.7" right="0.7" top="0.75" bottom="0.75" header="0.3" footer="0.3"/>
  <pageSetup paperSize="9" scale="44" orientation="portrait" verticalDpi="0" r:id="rId1"/>
  <rowBreaks count="1" manualBreakCount="1">
    <brk id="152" max="34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FEAAB-954F-40B1-A111-B4A41A4EA100}">
  <sheetPr>
    <pageSetUpPr fitToPage="1"/>
  </sheetPr>
  <dimension ref="A1:DH623"/>
  <sheetViews>
    <sheetView view="pageBreakPreview" topLeftCell="A22" zoomScaleNormal="100" zoomScaleSheetLayoutView="100" workbookViewId="0">
      <selection activeCell="D33" sqref="D33"/>
    </sheetView>
  </sheetViews>
  <sheetFormatPr defaultColWidth="9.140625" defaultRowHeight="12.75" x14ac:dyDescent="0.2"/>
  <cols>
    <col min="1" max="1" width="2.85546875" style="144" customWidth="1"/>
    <col min="2" max="2" width="3.28515625" style="144" customWidth="1"/>
    <col min="3" max="3" width="56" style="143" customWidth="1"/>
    <col min="4" max="4" width="4.28515625" style="144" customWidth="1"/>
    <col min="5" max="9" width="13.5703125" style="144" customWidth="1"/>
    <col min="10" max="14" width="13.5703125" style="144" hidden="1" customWidth="1"/>
    <col min="15" max="15" width="12.7109375" style="144" customWidth="1"/>
    <col min="16" max="16" width="12.85546875" style="144" customWidth="1"/>
    <col min="17" max="17" width="11.28515625" style="144" customWidth="1"/>
    <col min="18" max="18" width="12.7109375" style="144" customWidth="1"/>
    <col min="19" max="19" width="13.140625" style="144" customWidth="1"/>
    <col min="20" max="20" width="12.140625" style="144" hidden="1" customWidth="1"/>
    <col min="21" max="21" width="12.85546875" style="144" hidden="1" customWidth="1"/>
    <col min="22" max="22" width="11.28515625" style="144" hidden="1" customWidth="1"/>
    <col min="23" max="24" width="12.7109375" style="144" hidden="1" customWidth="1"/>
    <col min="25" max="25" width="13.5703125" style="144" hidden="1" customWidth="1"/>
    <col min="26" max="26" width="14.42578125" style="144" hidden="1" customWidth="1"/>
    <col min="27" max="27" width="12.140625" style="144" hidden="1" customWidth="1"/>
    <col min="28" max="28" width="15.28515625" style="144" hidden="1" customWidth="1"/>
    <col min="29" max="29" width="12.5703125" style="144" hidden="1" customWidth="1"/>
    <col min="30" max="30" width="12.28515625" style="144" hidden="1" customWidth="1"/>
    <col min="31" max="31" width="12.7109375" style="144" hidden="1" customWidth="1"/>
    <col min="32" max="32" width="11.28515625" style="144" hidden="1" customWidth="1"/>
    <col min="33" max="33" width="12.7109375" style="144" hidden="1" customWidth="1"/>
    <col min="34" max="69" width="15.42578125" style="144" hidden="1" customWidth="1"/>
    <col min="70" max="70" width="15.42578125" style="144" customWidth="1"/>
    <col min="71" max="71" width="13.140625" style="144" customWidth="1"/>
    <col min="72" max="72" width="11.28515625" style="144" customWidth="1"/>
    <col min="73" max="73" width="12.7109375" style="144" customWidth="1"/>
    <col min="74" max="74" width="14.7109375" style="144" customWidth="1"/>
    <col min="75" max="75" width="3.28515625" style="143" customWidth="1"/>
    <col min="76" max="76" width="9" style="143" customWidth="1"/>
    <col min="77" max="77" width="0.28515625" style="143" customWidth="1"/>
    <col min="78" max="79" width="11.28515625" style="143" customWidth="1"/>
    <col min="80" max="80" width="9.140625" style="143"/>
    <col min="81" max="81" width="10.85546875" style="143" customWidth="1"/>
    <col min="82" max="82" width="11.5703125" style="143" customWidth="1"/>
    <col min="83" max="83" width="10.140625" style="143" customWidth="1"/>
    <col min="84" max="84" width="10.85546875" style="143" customWidth="1"/>
    <col min="85" max="85" width="9.28515625" style="143" customWidth="1"/>
    <col min="86" max="86" width="10.42578125" style="143" customWidth="1"/>
    <col min="87" max="87" width="11.7109375" style="143" customWidth="1"/>
    <col min="88" max="112" width="9.140625" style="143"/>
    <col min="113" max="16384" width="9.140625" style="144"/>
  </cols>
  <sheetData>
    <row r="1" spans="1:87" ht="15.75" x14ac:dyDescent="0.25">
      <c r="A1" s="138" t="s">
        <v>168</v>
      </c>
      <c r="B1" s="139"/>
      <c r="C1" s="140"/>
      <c r="D1" s="141"/>
      <c r="E1" s="142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  <c r="AJ1" s="140"/>
      <c r="AK1" s="140"/>
      <c r="AL1" s="140"/>
      <c r="AM1" s="140"/>
      <c r="AN1" s="140"/>
      <c r="AO1" s="140"/>
      <c r="AP1" s="140"/>
      <c r="AQ1" s="140"/>
      <c r="AR1" s="140"/>
      <c r="AS1" s="140"/>
      <c r="AT1" s="140"/>
      <c r="AU1" s="140"/>
      <c r="AV1" s="140"/>
      <c r="AW1" s="140"/>
      <c r="AX1" s="140"/>
      <c r="AY1" s="140"/>
      <c r="AZ1" s="140"/>
      <c r="BA1" s="140"/>
      <c r="BB1" s="140"/>
      <c r="BC1" s="140"/>
      <c r="BD1" s="140"/>
      <c r="BE1" s="140"/>
      <c r="BF1" s="140"/>
      <c r="BG1" s="140"/>
      <c r="BH1" s="140"/>
      <c r="BI1" s="140"/>
      <c r="BJ1" s="140"/>
      <c r="BK1" s="140"/>
      <c r="BL1" s="140"/>
      <c r="BM1" s="140"/>
      <c r="BN1" s="140"/>
      <c r="BO1" s="140"/>
      <c r="BP1" s="140"/>
      <c r="BQ1" s="140"/>
      <c r="BR1" s="140"/>
      <c r="BS1" s="140"/>
      <c r="BT1" s="140"/>
      <c r="BU1" s="140"/>
      <c r="BV1" s="140"/>
    </row>
    <row r="2" spans="1:87" ht="15" x14ac:dyDescent="0.25">
      <c r="A2" s="145"/>
      <c r="B2" s="141"/>
      <c r="D2" s="146"/>
      <c r="E2" s="845" t="s">
        <v>1</v>
      </c>
      <c r="F2" s="846"/>
      <c r="G2" s="846"/>
      <c r="H2" s="846"/>
      <c r="I2" s="846"/>
      <c r="J2" s="846"/>
      <c r="K2" s="846"/>
      <c r="L2" s="846"/>
      <c r="M2" s="846"/>
      <c r="N2" s="846"/>
      <c r="O2" s="846"/>
      <c r="P2" s="846"/>
      <c r="Q2" s="846"/>
      <c r="R2" s="846"/>
      <c r="S2" s="846"/>
      <c r="T2" s="846"/>
      <c r="U2" s="846"/>
      <c r="V2" s="846"/>
      <c r="W2" s="846"/>
      <c r="X2" s="846"/>
      <c r="Y2" s="846"/>
      <c r="Z2" s="846"/>
      <c r="AA2" s="846"/>
      <c r="AB2" s="846"/>
      <c r="AC2" s="846"/>
      <c r="AD2" s="846"/>
      <c r="AE2" s="846"/>
      <c r="AF2" s="846"/>
      <c r="AG2" s="846"/>
      <c r="AH2" s="846"/>
      <c r="AI2" s="846"/>
      <c r="AJ2" s="846"/>
      <c r="AK2" s="846"/>
      <c r="AL2" s="846"/>
      <c r="AM2" s="846"/>
      <c r="AN2" s="846"/>
      <c r="AO2" s="846"/>
      <c r="AP2" s="846"/>
      <c r="AQ2" s="846"/>
      <c r="AR2" s="846"/>
      <c r="AS2" s="846"/>
      <c r="AT2" s="846"/>
      <c r="AU2" s="846"/>
      <c r="AV2" s="846"/>
      <c r="AW2" s="846"/>
      <c r="AX2" s="846"/>
      <c r="AY2" s="846"/>
      <c r="AZ2" s="846"/>
      <c r="BA2" s="846"/>
      <c r="BB2" s="846"/>
      <c r="BC2" s="846"/>
      <c r="BD2" s="846"/>
      <c r="BE2" s="846"/>
      <c r="BF2" s="846"/>
      <c r="BG2" s="846"/>
      <c r="BH2" s="846"/>
      <c r="BI2" s="846"/>
      <c r="BJ2" s="846"/>
      <c r="BK2" s="846"/>
      <c r="BL2" s="846"/>
      <c r="BM2" s="846"/>
      <c r="BN2" s="846"/>
      <c r="BO2" s="846"/>
      <c r="BP2" s="846"/>
      <c r="BQ2" s="846"/>
      <c r="BR2" s="846"/>
      <c r="BS2" s="846"/>
      <c r="BT2" s="846"/>
      <c r="BU2" s="846"/>
      <c r="BV2" s="847"/>
      <c r="BW2" s="147"/>
    </row>
    <row r="3" spans="1:87" ht="15" x14ac:dyDescent="0.25">
      <c r="A3" s="148"/>
      <c r="B3" s="141"/>
      <c r="C3" s="143" t="s">
        <v>169</v>
      </c>
      <c r="D3" s="149"/>
      <c r="E3" s="840" t="s">
        <v>170</v>
      </c>
      <c r="F3" s="841"/>
      <c r="G3" s="841"/>
      <c r="H3" s="841"/>
      <c r="I3" s="842"/>
      <c r="J3" s="840" t="s">
        <v>4</v>
      </c>
      <c r="K3" s="841"/>
      <c r="L3" s="841"/>
      <c r="M3" s="841"/>
      <c r="N3" s="843"/>
      <c r="O3" s="848" t="s">
        <v>5</v>
      </c>
      <c r="P3" s="841"/>
      <c r="Q3" s="841"/>
      <c r="R3" s="841"/>
      <c r="S3" s="842"/>
      <c r="T3" s="840" t="s">
        <v>6</v>
      </c>
      <c r="U3" s="841"/>
      <c r="V3" s="841"/>
      <c r="W3" s="841"/>
      <c r="X3" s="842"/>
      <c r="Y3" s="840" t="s">
        <v>7</v>
      </c>
      <c r="Z3" s="841"/>
      <c r="AA3" s="841"/>
      <c r="AB3" s="841"/>
      <c r="AC3" s="842"/>
      <c r="AD3" s="840" t="s">
        <v>8</v>
      </c>
      <c r="AE3" s="841"/>
      <c r="AF3" s="841"/>
      <c r="AG3" s="841"/>
      <c r="AH3" s="842"/>
      <c r="AI3" s="840" t="s">
        <v>9</v>
      </c>
      <c r="AJ3" s="841"/>
      <c r="AK3" s="841"/>
      <c r="AL3" s="841"/>
      <c r="AM3" s="842"/>
      <c r="AN3" s="840" t="s">
        <v>10</v>
      </c>
      <c r="AO3" s="841"/>
      <c r="AP3" s="841"/>
      <c r="AQ3" s="841"/>
      <c r="AR3" s="842"/>
      <c r="AS3" s="840" t="s">
        <v>11</v>
      </c>
      <c r="AT3" s="841"/>
      <c r="AU3" s="841"/>
      <c r="AV3" s="841"/>
      <c r="AW3" s="842"/>
      <c r="AX3" s="840" t="s">
        <v>12</v>
      </c>
      <c r="AY3" s="841"/>
      <c r="AZ3" s="841"/>
      <c r="BA3" s="841"/>
      <c r="BB3" s="842"/>
      <c r="BC3" s="840" t="s">
        <v>13</v>
      </c>
      <c r="BD3" s="841"/>
      <c r="BE3" s="841"/>
      <c r="BF3" s="841"/>
      <c r="BG3" s="842"/>
      <c r="BH3" s="840" t="s">
        <v>14</v>
      </c>
      <c r="BI3" s="841"/>
      <c r="BJ3" s="841"/>
      <c r="BK3" s="841"/>
      <c r="BL3" s="842"/>
      <c r="BM3" s="840" t="s">
        <v>15</v>
      </c>
      <c r="BN3" s="841"/>
      <c r="BO3" s="841"/>
      <c r="BP3" s="841"/>
      <c r="BQ3" s="842"/>
      <c r="BR3" s="840" t="s">
        <v>16</v>
      </c>
      <c r="BS3" s="841"/>
      <c r="BT3" s="841"/>
      <c r="BU3" s="841"/>
      <c r="BV3" s="843"/>
    </row>
    <row r="4" spans="1:87" x14ac:dyDescent="0.2">
      <c r="A4" s="148"/>
      <c r="B4" s="141"/>
      <c r="D4" s="149"/>
      <c r="E4" s="150" t="s">
        <v>171</v>
      </c>
      <c r="F4" s="151" t="s">
        <v>172</v>
      </c>
      <c r="G4" s="151" t="s">
        <v>173</v>
      </c>
      <c r="H4" s="151" t="s">
        <v>174</v>
      </c>
      <c r="I4" s="152" t="s">
        <v>175</v>
      </c>
      <c r="J4" s="150" t="s">
        <v>171</v>
      </c>
      <c r="K4" s="151" t="s">
        <v>172</v>
      </c>
      <c r="L4" s="151" t="s">
        <v>173</v>
      </c>
      <c r="M4" s="151" t="s">
        <v>174</v>
      </c>
      <c r="N4" s="153" t="s">
        <v>175</v>
      </c>
      <c r="O4" s="151" t="s">
        <v>171</v>
      </c>
      <c r="P4" s="151" t="s">
        <v>172</v>
      </c>
      <c r="Q4" s="151" t="s">
        <v>173</v>
      </c>
      <c r="R4" s="151" t="s">
        <v>174</v>
      </c>
      <c r="S4" s="154" t="s">
        <v>175</v>
      </c>
      <c r="T4" s="150" t="s">
        <v>171</v>
      </c>
      <c r="U4" s="151" t="s">
        <v>172</v>
      </c>
      <c r="V4" s="151" t="s">
        <v>173</v>
      </c>
      <c r="W4" s="151" t="s">
        <v>174</v>
      </c>
      <c r="X4" s="154" t="s">
        <v>175</v>
      </c>
      <c r="Y4" s="150" t="s">
        <v>171</v>
      </c>
      <c r="Z4" s="151" t="s">
        <v>172</v>
      </c>
      <c r="AA4" s="151" t="s">
        <v>173</v>
      </c>
      <c r="AB4" s="151" t="s">
        <v>174</v>
      </c>
      <c r="AC4" s="154" t="s">
        <v>175</v>
      </c>
      <c r="AD4" s="150" t="s">
        <v>171</v>
      </c>
      <c r="AE4" s="151" t="s">
        <v>172</v>
      </c>
      <c r="AF4" s="151" t="s">
        <v>173</v>
      </c>
      <c r="AG4" s="151" t="s">
        <v>174</v>
      </c>
      <c r="AH4" s="154" t="s">
        <v>175</v>
      </c>
      <c r="AI4" s="150" t="s">
        <v>171</v>
      </c>
      <c r="AJ4" s="151" t="s">
        <v>172</v>
      </c>
      <c r="AK4" s="151" t="s">
        <v>173</v>
      </c>
      <c r="AL4" s="151" t="s">
        <v>174</v>
      </c>
      <c r="AM4" s="154" t="s">
        <v>175</v>
      </c>
      <c r="AN4" s="150" t="s">
        <v>171</v>
      </c>
      <c r="AO4" s="151" t="s">
        <v>172</v>
      </c>
      <c r="AP4" s="151" t="s">
        <v>173</v>
      </c>
      <c r="AQ4" s="151" t="s">
        <v>174</v>
      </c>
      <c r="AR4" s="154" t="s">
        <v>175</v>
      </c>
      <c r="AS4" s="150" t="s">
        <v>171</v>
      </c>
      <c r="AT4" s="151" t="s">
        <v>172</v>
      </c>
      <c r="AU4" s="151" t="s">
        <v>173</v>
      </c>
      <c r="AV4" s="151" t="s">
        <v>174</v>
      </c>
      <c r="AW4" s="154" t="s">
        <v>175</v>
      </c>
      <c r="AX4" s="150" t="s">
        <v>171</v>
      </c>
      <c r="AY4" s="151" t="s">
        <v>172</v>
      </c>
      <c r="AZ4" s="151" t="s">
        <v>173</v>
      </c>
      <c r="BA4" s="151" t="s">
        <v>174</v>
      </c>
      <c r="BB4" s="154" t="s">
        <v>175</v>
      </c>
      <c r="BC4" s="150" t="s">
        <v>171</v>
      </c>
      <c r="BD4" s="151" t="s">
        <v>172</v>
      </c>
      <c r="BE4" s="151" t="s">
        <v>173</v>
      </c>
      <c r="BF4" s="151" t="s">
        <v>174</v>
      </c>
      <c r="BG4" s="154" t="s">
        <v>175</v>
      </c>
      <c r="BH4" s="150" t="s">
        <v>171</v>
      </c>
      <c r="BI4" s="151" t="s">
        <v>172</v>
      </c>
      <c r="BJ4" s="151" t="s">
        <v>173</v>
      </c>
      <c r="BK4" s="151" t="s">
        <v>176</v>
      </c>
      <c r="BL4" s="154" t="s">
        <v>175</v>
      </c>
      <c r="BM4" s="150" t="s">
        <v>171</v>
      </c>
      <c r="BN4" s="151" t="s">
        <v>172</v>
      </c>
      <c r="BO4" s="151" t="s">
        <v>173</v>
      </c>
      <c r="BP4" s="151" t="s">
        <v>174</v>
      </c>
      <c r="BQ4" s="154" t="s">
        <v>175</v>
      </c>
      <c r="BR4" s="150" t="s">
        <v>171</v>
      </c>
      <c r="BS4" s="151" t="s">
        <v>172</v>
      </c>
      <c r="BT4" s="151" t="s">
        <v>173</v>
      </c>
      <c r="BU4" s="151" t="s">
        <v>174</v>
      </c>
      <c r="BV4" s="153" t="s">
        <v>175</v>
      </c>
      <c r="BW4" s="147"/>
    </row>
    <row r="5" spans="1:87" ht="15.75" x14ac:dyDescent="0.25">
      <c r="A5" s="155" t="s">
        <v>18</v>
      </c>
      <c r="B5" s="156"/>
      <c r="C5" s="156"/>
      <c r="D5" s="157"/>
      <c r="E5" s="158" t="s">
        <v>177</v>
      </c>
      <c r="F5" s="159" t="s">
        <v>178</v>
      </c>
      <c r="G5" s="159" t="s">
        <v>179</v>
      </c>
      <c r="H5" s="159" t="s">
        <v>180</v>
      </c>
      <c r="I5" s="160"/>
      <c r="J5" s="158" t="s">
        <v>177</v>
      </c>
      <c r="K5" s="159" t="s">
        <v>178</v>
      </c>
      <c r="L5" s="159" t="s">
        <v>179</v>
      </c>
      <c r="M5" s="159" t="s">
        <v>180</v>
      </c>
      <c r="N5" s="161"/>
      <c r="O5" s="159" t="s">
        <v>177</v>
      </c>
      <c r="P5" s="159" t="s">
        <v>178</v>
      </c>
      <c r="Q5" s="159" t="s">
        <v>179</v>
      </c>
      <c r="R5" s="159" t="s">
        <v>180</v>
      </c>
      <c r="S5" s="160"/>
      <c r="T5" s="158" t="s">
        <v>177</v>
      </c>
      <c r="U5" s="159" t="s">
        <v>178</v>
      </c>
      <c r="V5" s="159" t="s">
        <v>179</v>
      </c>
      <c r="W5" s="159" t="s">
        <v>180</v>
      </c>
      <c r="X5" s="160"/>
      <c r="Y5" s="158" t="s">
        <v>177</v>
      </c>
      <c r="Z5" s="159" t="s">
        <v>178</v>
      </c>
      <c r="AA5" s="159" t="s">
        <v>179</v>
      </c>
      <c r="AB5" s="159" t="s">
        <v>180</v>
      </c>
      <c r="AC5" s="160"/>
      <c r="AD5" s="158" t="s">
        <v>177</v>
      </c>
      <c r="AE5" s="159" t="s">
        <v>178</v>
      </c>
      <c r="AF5" s="159" t="s">
        <v>179</v>
      </c>
      <c r="AG5" s="159" t="s">
        <v>180</v>
      </c>
      <c r="AH5" s="160"/>
      <c r="AI5" s="158" t="s">
        <v>177</v>
      </c>
      <c r="AJ5" s="159" t="s">
        <v>178</v>
      </c>
      <c r="AK5" s="159" t="s">
        <v>179</v>
      </c>
      <c r="AL5" s="159" t="s">
        <v>180</v>
      </c>
      <c r="AM5" s="160"/>
      <c r="AN5" s="158" t="s">
        <v>177</v>
      </c>
      <c r="AO5" s="159" t="s">
        <v>178</v>
      </c>
      <c r="AP5" s="159" t="s">
        <v>179</v>
      </c>
      <c r="AQ5" s="159" t="s">
        <v>180</v>
      </c>
      <c r="AR5" s="160"/>
      <c r="AS5" s="158" t="s">
        <v>177</v>
      </c>
      <c r="AT5" s="159" t="s">
        <v>178</v>
      </c>
      <c r="AU5" s="159" t="s">
        <v>179</v>
      </c>
      <c r="AV5" s="159" t="s">
        <v>180</v>
      </c>
      <c r="AW5" s="160"/>
      <c r="AX5" s="158" t="s">
        <v>177</v>
      </c>
      <c r="AY5" s="159" t="s">
        <v>178</v>
      </c>
      <c r="AZ5" s="159" t="s">
        <v>179</v>
      </c>
      <c r="BA5" s="159" t="s">
        <v>180</v>
      </c>
      <c r="BB5" s="160"/>
      <c r="BC5" s="158" t="s">
        <v>177</v>
      </c>
      <c r="BD5" s="159" t="s">
        <v>178</v>
      </c>
      <c r="BE5" s="159" t="s">
        <v>179</v>
      </c>
      <c r="BF5" s="159" t="s">
        <v>180</v>
      </c>
      <c r="BG5" s="160"/>
      <c r="BH5" s="158" t="s">
        <v>177</v>
      </c>
      <c r="BI5" s="159" t="s">
        <v>178</v>
      </c>
      <c r="BJ5" s="159" t="s">
        <v>179</v>
      </c>
      <c r="BK5" s="159" t="s">
        <v>180</v>
      </c>
      <c r="BL5" s="160"/>
      <c r="BM5" s="158" t="s">
        <v>177</v>
      </c>
      <c r="BN5" s="159" t="s">
        <v>178</v>
      </c>
      <c r="BO5" s="159" t="s">
        <v>179</v>
      </c>
      <c r="BP5" s="159" t="s">
        <v>180</v>
      </c>
      <c r="BQ5" s="160"/>
      <c r="BR5" s="158" t="s">
        <v>177</v>
      </c>
      <c r="BS5" s="159" t="s">
        <v>178</v>
      </c>
      <c r="BT5" s="159" t="s">
        <v>179</v>
      </c>
      <c r="BU5" s="159" t="s">
        <v>180</v>
      </c>
      <c r="BV5" s="161"/>
      <c r="BW5" s="147"/>
      <c r="BX5" s="162"/>
      <c r="CA5" s="138"/>
      <c r="CG5" s="138"/>
    </row>
    <row r="6" spans="1:87" x14ac:dyDescent="0.2">
      <c r="A6" s="163"/>
      <c r="B6" s="141"/>
      <c r="D6" s="151"/>
      <c r="E6" s="164"/>
      <c r="F6" s="165"/>
      <c r="G6" s="165"/>
      <c r="H6" s="166"/>
      <c r="I6" s="167"/>
      <c r="J6" s="150"/>
      <c r="K6" s="151"/>
      <c r="L6" s="151"/>
      <c r="M6" s="151"/>
      <c r="N6" s="168"/>
      <c r="O6" s="151"/>
      <c r="P6" s="151"/>
      <c r="Q6" s="151"/>
      <c r="R6" s="151"/>
      <c r="S6" s="167"/>
      <c r="T6" s="150"/>
      <c r="U6" s="151"/>
      <c r="V6" s="151"/>
      <c r="W6" s="151"/>
      <c r="X6" s="167"/>
      <c r="Y6" s="150"/>
      <c r="Z6" s="151"/>
      <c r="AA6" s="151"/>
      <c r="AB6" s="151"/>
      <c r="AC6" s="167"/>
      <c r="AD6" s="150"/>
      <c r="AE6" s="151"/>
      <c r="AF6" s="151"/>
      <c r="AG6" s="151"/>
      <c r="AH6" s="167"/>
      <c r="AI6" s="150"/>
      <c r="AJ6" s="151"/>
      <c r="AK6" s="151"/>
      <c r="AL6" s="151"/>
      <c r="AM6" s="167"/>
      <c r="AN6" s="150"/>
      <c r="AO6" s="151"/>
      <c r="AP6" s="151"/>
      <c r="AQ6" s="151"/>
      <c r="AR6" s="167"/>
      <c r="AS6" s="150"/>
      <c r="AT6" s="151"/>
      <c r="AU6" s="151"/>
      <c r="AV6" s="151"/>
      <c r="AW6" s="167"/>
      <c r="AX6" s="150"/>
      <c r="AY6" s="151"/>
      <c r="AZ6" s="151"/>
      <c r="BA6" s="151"/>
      <c r="BB6" s="167"/>
      <c r="BC6" s="150"/>
      <c r="BD6" s="151"/>
      <c r="BE6" s="151"/>
      <c r="BF6" s="151"/>
      <c r="BG6" s="167"/>
      <c r="BH6" s="150"/>
      <c r="BI6" s="151"/>
      <c r="BJ6" s="151"/>
      <c r="BK6" s="151"/>
      <c r="BL6" s="167"/>
      <c r="BM6" s="150"/>
      <c r="BN6" s="151"/>
      <c r="BO6" s="151"/>
      <c r="BP6" s="151"/>
      <c r="BQ6" s="167"/>
      <c r="BR6" s="150"/>
      <c r="BS6" s="151"/>
      <c r="BT6" s="151"/>
      <c r="BU6" s="151"/>
      <c r="BV6" s="168"/>
      <c r="BW6" s="147"/>
    </row>
    <row r="7" spans="1:87" ht="13.5" customHeight="1" x14ac:dyDescent="0.25">
      <c r="A7" s="169">
        <v>1</v>
      </c>
      <c r="B7" s="170" t="s">
        <v>181</v>
      </c>
      <c r="D7" s="171"/>
      <c r="E7" s="172">
        <v>591409</v>
      </c>
      <c r="F7" s="173">
        <v>546</v>
      </c>
      <c r="G7" s="173">
        <v>14928</v>
      </c>
      <c r="H7" s="35">
        <v>0</v>
      </c>
      <c r="I7" s="34">
        <f t="shared" ref="I7:I47" si="0">SUM(E7:H7)</f>
        <v>606883</v>
      </c>
      <c r="J7" s="45">
        <v>31506</v>
      </c>
      <c r="K7" s="32">
        <v>167</v>
      </c>
      <c r="L7" s="32">
        <v>575</v>
      </c>
      <c r="M7" s="32">
        <v>0</v>
      </c>
      <c r="N7" s="122">
        <f>SUM(J7:M7)</f>
        <v>32248</v>
      </c>
      <c r="O7" s="32">
        <v>33262</v>
      </c>
      <c r="P7" s="32">
        <v>232</v>
      </c>
      <c r="Q7" s="32">
        <v>961</v>
      </c>
      <c r="R7" s="32">
        <v>0</v>
      </c>
      <c r="S7" s="34">
        <f>SUM(O7:R7)</f>
        <v>34455</v>
      </c>
      <c r="T7" s="45">
        <v>0</v>
      </c>
      <c r="U7" s="32">
        <v>0</v>
      </c>
      <c r="V7" s="32">
        <v>0</v>
      </c>
      <c r="W7" s="32">
        <v>0</v>
      </c>
      <c r="X7" s="34">
        <f>SUM(T7:W7)</f>
        <v>0</v>
      </c>
      <c r="Y7" s="174">
        <v>0</v>
      </c>
      <c r="Z7" s="32">
        <v>0</v>
      </c>
      <c r="AA7" s="174">
        <v>0</v>
      </c>
      <c r="AB7" s="32">
        <v>0</v>
      </c>
      <c r="AC7" s="34">
        <f>SUM(Y7:AB7)</f>
        <v>0</v>
      </c>
      <c r="AD7" s="45">
        <v>0</v>
      </c>
      <c r="AE7" s="32">
        <v>0</v>
      </c>
      <c r="AF7" s="32">
        <v>0</v>
      </c>
      <c r="AG7" s="32">
        <v>0</v>
      </c>
      <c r="AH7" s="34">
        <f>SUM(AD7:AG7)</f>
        <v>0</v>
      </c>
      <c r="AI7" s="45">
        <v>0</v>
      </c>
      <c r="AJ7" s="32">
        <v>0</v>
      </c>
      <c r="AK7" s="32">
        <v>0</v>
      </c>
      <c r="AL7" s="32">
        <v>0</v>
      </c>
      <c r="AM7" s="34">
        <f>SUM(AI7:AL7)</f>
        <v>0</v>
      </c>
      <c r="AN7" s="45">
        <v>0</v>
      </c>
      <c r="AO7" s="32">
        <v>0</v>
      </c>
      <c r="AP7" s="32">
        <v>0</v>
      </c>
      <c r="AQ7" s="32">
        <v>0</v>
      </c>
      <c r="AR7" s="34">
        <f t="shared" ref="AR7:AR47" si="1">SUM(AN7:AQ7)</f>
        <v>0</v>
      </c>
      <c r="AS7" s="45">
        <v>0</v>
      </c>
      <c r="AT7" s="32">
        <v>0</v>
      </c>
      <c r="AU7" s="32">
        <v>0</v>
      </c>
      <c r="AV7" s="32">
        <v>0</v>
      </c>
      <c r="AW7" s="34">
        <f>SUM(AS7:AV7)</f>
        <v>0</v>
      </c>
      <c r="AX7" s="45">
        <v>0</v>
      </c>
      <c r="AY7" s="32">
        <v>0</v>
      </c>
      <c r="AZ7" s="32">
        <v>0</v>
      </c>
      <c r="BA7" s="32">
        <v>0</v>
      </c>
      <c r="BB7" s="34">
        <f>SUM(AX7:BA7)</f>
        <v>0</v>
      </c>
      <c r="BC7" s="45">
        <v>0</v>
      </c>
      <c r="BD7" s="32">
        <v>0</v>
      </c>
      <c r="BE7" s="32">
        <v>0</v>
      </c>
      <c r="BF7" s="32">
        <v>0</v>
      </c>
      <c r="BG7" s="34">
        <f>SUM(BC7:BF7)</f>
        <v>0</v>
      </c>
      <c r="BH7" s="45">
        <v>0</v>
      </c>
      <c r="BI7" s="32">
        <v>0</v>
      </c>
      <c r="BJ7" s="32"/>
      <c r="BK7" s="32">
        <v>0</v>
      </c>
      <c r="BL7" s="34">
        <f>SUM(BH7:BK7)</f>
        <v>0</v>
      </c>
      <c r="BM7" s="45">
        <v>0</v>
      </c>
      <c r="BN7" s="32">
        <v>0</v>
      </c>
      <c r="BO7" s="32">
        <v>0</v>
      </c>
      <c r="BP7" s="32">
        <v>0</v>
      </c>
      <c r="BQ7" s="34">
        <f>SUM(BM7:BP7)</f>
        <v>0</v>
      </c>
      <c r="BR7" s="45">
        <f>+J7+O7+T7+Y7+AD7+AI7+AN7+AS7+AX7+BC7+BH7+BM7</f>
        <v>64768</v>
      </c>
      <c r="BS7" s="51">
        <f>+K7+P7+U7+Z7+AE7+AJ7+AO7+AT7+AY7+BD7+BI7+BN7</f>
        <v>399</v>
      </c>
      <c r="BT7" s="32">
        <f>+L7+Q7+V7+AA7+AF7+AK7+AP7+AU7+AZ7+BE7+BJ7+BO7</f>
        <v>1536</v>
      </c>
      <c r="BU7" s="32">
        <f>+M7+R7+W7+AB7+AG7+AL7+AQ7+AV7+BA7+BF7+BK7+BP7</f>
        <v>0</v>
      </c>
      <c r="BV7" s="122">
        <f>SUM(BR7:BU7)</f>
        <v>66703</v>
      </c>
      <c r="BW7" s="175"/>
      <c r="BX7" s="176"/>
      <c r="BZ7" s="177"/>
      <c r="CA7" s="177"/>
      <c r="CB7" s="177"/>
      <c r="CC7" s="177"/>
      <c r="CD7" s="177"/>
      <c r="CE7" s="178"/>
      <c r="CF7" s="178"/>
      <c r="CG7" s="178"/>
      <c r="CH7" s="2"/>
      <c r="CI7" s="178"/>
    </row>
    <row r="8" spans="1:87" ht="13.5" x14ac:dyDescent="0.25">
      <c r="A8" s="169">
        <v>2</v>
      </c>
      <c r="B8" s="170" t="s">
        <v>182</v>
      </c>
      <c r="D8" s="179" t="s">
        <v>45</v>
      </c>
      <c r="E8" s="172">
        <v>1685967</v>
      </c>
      <c r="F8" s="173">
        <v>513031</v>
      </c>
      <c r="G8" s="173">
        <v>13245</v>
      </c>
      <c r="H8" s="35">
        <v>0</v>
      </c>
      <c r="I8" s="34">
        <f t="shared" si="0"/>
        <v>2212243</v>
      </c>
      <c r="J8" s="45">
        <v>137830</v>
      </c>
      <c r="K8" s="32">
        <v>128258</v>
      </c>
      <c r="L8" s="32">
        <v>1103</v>
      </c>
      <c r="M8" s="32">
        <v>0</v>
      </c>
      <c r="N8" s="122">
        <f>SUM(J8:M8)</f>
        <v>267191</v>
      </c>
      <c r="O8" s="32">
        <v>137830</v>
      </c>
      <c r="P8" s="32">
        <v>0</v>
      </c>
      <c r="Q8" s="32">
        <v>0</v>
      </c>
      <c r="R8" s="32">
        <v>0</v>
      </c>
      <c r="S8" s="34">
        <f t="shared" ref="S8:S22" si="2">SUM(O8:R8)</f>
        <v>137830</v>
      </c>
      <c r="T8" s="45">
        <v>0</v>
      </c>
      <c r="U8" s="32">
        <v>0</v>
      </c>
      <c r="V8" s="32">
        <v>0</v>
      </c>
      <c r="W8" s="32">
        <v>0</v>
      </c>
      <c r="X8" s="34">
        <f t="shared" ref="X8:X47" si="3">SUM(T8:W8)</f>
        <v>0</v>
      </c>
      <c r="Y8" s="45">
        <v>0</v>
      </c>
      <c r="Z8" s="32">
        <v>0</v>
      </c>
      <c r="AA8" s="32">
        <v>0</v>
      </c>
      <c r="AB8" s="32">
        <v>0</v>
      </c>
      <c r="AC8" s="34">
        <f t="shared" ref="AC8:AC47" si="4">SUM(Y8:AB8)</f>
        <v>0</v>
      </c>
      <c r="AD8" s="45">
        <v>0</v>
      </c>
      <c r="AE8" s="32">
        <v>0</v>
      </c>
      <c r="AF8" s="32">
        <v>0</v>
      </c>
      <c r="AG8" s="32">
        <v>0</v>
      </c>
      <c r="AH8" s="34">
        <f t="shared" ref="AH8:AH46" si="5">SUM(AD8:AG8)</f>
        <v>0</v>
      </c>
      <c r="AI8" s="45">
        <v>0</v>
      </c>
      <c r="AJ8" s="32">
        <v>0</v>
      </c>
      <c r="AK8" s="32">
        <v>0</v>
      </c>
      <c r="AL8" s="32">
        <v>0</v>
      </c>
      <c r="AM8" s="34">
        <f>SUM(AI8:AL8)</f>
        <v>0</v>
      </c>
      <c r="AN8" s="45">
        <v>0</v>
      </c>
      <c r="AO8" s="32">
        <v>0</v>
      </c>
      <c r="AP8" s="32">
        <v>0</v>
      </c>
      <c r="AQ8" s="32">
        <v>0</v>
      </c>
      <c r="AR8" s="34">
        <f t="shared" si="1"/>
        <v>0</v>
      </c>
      <c r="AS8" s="45">
        <v>0</v>
      </c>
      <c r="AT8" s="32">
        <v>0</v>
      </c>
      <c r="AU8" s="32">
        <v>0</v>
      </c>
      <c r="AV8" s="32">
        <v>0</v>
      </c>
      <c r="AW8" s="34">
        <f>SUM(AS8:AV8)</f>
        <v>0</v>
      </c>
      <c r="AX8" s="45">
        <v>0</v>
      </c>
      <c r="AY8" s="32">
        <v>0</v>
      </c>
      <c r="AZ8" s="32">
        <v>0</v>
      </c>
      <c r="BA8" s="32">
        <v>0</v>
      </c>
      <c r="BB8" s="34">
        <f t="shared" ref="BB8:BB47" si="6">SUM(AX8:BA8)</f>
        <v>0</v>
      </c>
      <c r="BC8" s="45">
        <v>0</v>
      </c>
      <c r="BD8" s="32">
        <v>0</v>
      </c>
      <c r="BE8" s="32">
        <v>0</v>
      </c>
      <c r="BF8" s="32">
        <v>0</v>
      </c>
      <c r="BG8" s="34">
        <f t="shared" ref="BG8:BG47" si="7">SUM(BC8:BF8)</f>
        <v>0</v>
      </c>
      <c r="BH8" s="45">
        <v>0</v>
      </c>
      <c r="BI8" s="32">
        <v>0</v>
      </c>
      <c r="BJ8" s="32">
        <v>0</v>
      </c>
      <c r="BK8" s="32">
        <v>0</v>
      </c>
      <c r="BL8" s="34">
        <f t="shared" ref="BL8:BL47" si="8">SUM(BH8:BK8)</f>
        <v>0</v>
      </c>
      <c r="BM8" s="45">
        <v>0</v>
      </c>
      <c r="BN8" s="32">
        <v>0</v>
      </c>
      <c r="BO8" s="32">
        <v>0</v>
      </c>
      <c r="BP8" s="32">
        <v>0</v>
      </c>
      <c r="BQ8" s="34">
        <f t="shared" ref="BQ8:BQ47" si="9">SUM(BM8:BP8)</f>
        <v>0</v>
      </c>
      <c r="BR8" s="45">
        <f t="shared" ref="BR8:BU47" si="10">+J8+O8+T8+Y8+AD8+AI8+AN8+AS8+AX8+BC8+BH8+BM8</f>
        <v>275660</v>
      </c>
      <c r="BS8" s="51">
        <f t="shared" si="10"/>
        <v>128258</v>
      </c>
      <c r="BT8" s="32">
        <f t="shared" si="10"/>
        <v>1103</v>
      </c>
      <c r="BU8" s="32">
        <f t="shared" si="10"/>
        <v>0</v>
      </c>
      <c r="BV8" s="122">
        <f t="shared" ref="BV8:BV47" si="11">SUM(BR8:BU8)</f>
        <v>405021</v>
      </c>
      <c r="BW8" s="2"/>
      <c r="BX8" s="176"/>
      <c r="BZ8" s="177"/>
      <c r="CA8" s="177"/>
      <c r="CB8" s="177"/>
      <c r="CC8" s="177"/>
      <c r="CD8" s="177"/>
      <c r="CE8" s="178"/>
      <c r="CF8" s="178"/>
      <c r="CG8" s="178"/>
      <c r="CH8" s="2"/>
      <c r="CI8" s="178"/>
    </row>
    <row r="9" spans="1:87" ht="13.5" x14ac:dyDescent="0.25">
      <c r="A9" s="169">
        <v>3</v>
      </c>
      <c r="B9" s="170" t="s">
        <v>183</v>
      </c>
      <c r="D9" s="179"/>
      <c r="E9" s="172">
        <v>5062976</v>
      </c>
      <c r="F9" s="173">
        <v>106259832</v>
      </c>
      <c r="G9" s="173">
        <v>42053</v>
      </c>
      <c r="H9" s="35">
        <v>0</v>
      </c>
      <c r="I9" s="34">
        <f t="shared" si="0"/>
        <v>111364861</v>
      </c>
      <c r="J9" s="45">
        <v>300374</v>
      </c>
      <c r="K9" s="32">
        <v>156</v>
      </c>
      <c r="L9" s="32">
        <v>397</v>
      </c>
      <c r="M9" s="32">
        <v>0</v>
      </c>
      <c r="N9" s="122">
        <f t="shared" ref="N9:N47" si="12">SUM(J9:M9)</f>
        <v>300927</v>
      </c>
      <c r="O9" s="32">
        <v>327450</v>
      </c>
      <c r="P9" s="32">
        <v>9231</v>
      </c>
      <c r="Q9" s="32">
        <v>662</v>
      </c>
      <c r="R9" s="32"/>
      <c r="S9" s="34">
        <f t="shared" si="2"/>
        <v>337343</v>
      </c>
      <c r="T9" s="45">
        <v>0</v>
      </c>
      <c r="U9" s="32">
        <v>0</v>
      </c>
      <c r="V9" s="32">
        <v>0</v>
      </c>
      <c r="W9" s="32">
        <v>0</v>
      </c>
      <c r="X9" s="34">
        <f t="shared" si="3"/>
        <v>0</v>
      </c>
      <c r="Y9" s="174">
        <v>0</v>
      </c>
      <c r="Z9" s="32">
        <v>0</v>
      </c>
      <c r="AA9" s="32">
        <v>0</v>
      </c>
      <c r="AB9" s="180">
        <v>0</v>
      </c>
      <c r="AC9" s="34">
        <f t="shared" si="4"/>
        <v>0</v>
      </c>
      <c r="AD9" s="45">
        <v>0</v>
      </c>
      <c r="AE9" s="32">
        <v>0</v>
      </c>
      <c r="AF9" s="32">
        <v>0</v>
      </c>
      <c r="AG9" s="32">
        <v>0</v>
      </c>
      <c r="AH9" s="34">
        <f t="shared" si="5"/>
        <v>0</v>
      </c>
      <c r="AI9" s="45">
        <v>0</v>
      </c>
      <c r="AJ9" s="32">
        <v>0</v>
      </c>
      <c r="AK9" s="32">
        <v>0</v>
      </c>
      <c r="AL9" s="32">
        <v>0</v>
      </c>
      <c r="AM9" s="34">
        <f>SUM(AI9:AL9)</f>
        <v>0</v>
      </c>
      <c r="AN9" s="45">
        <v>0</v>
      </c>
      <c r="AO9" s="32">
        <v>0</v>
      </c>
      <c r="AP9" s="32">
        <v>0</v>
      </c>
      <c r="AQ9" s="32">
        <v>0</v>
      </c>
      <c r="AR9" s="34">
        <f t="shared" si="1"/>
        <v>0</v>
      </c>
      <c r="AS9" s="45">
        <v>0</v>
      </c>
      <c r="AT9" s="32">
        <v>0</v>
      </c>
      <c r="AU9" s="32">
        <v>0</v>
      </c>
      <c r="AV9" s="32">
        <v>0</v>
      </c>
      <c r="AW9" s="34">
        <f>SUM(AS9:AV9)</f>
        <v>0</v>
      </c>
      <c r="AX9" s="45">
        <v>0</v>
      </c>
      <c r="AY9" s="32">
        <v>0</v>
      </c>
      <c r="AZ9" s="32">
        <v>0</v>
      </c>
      <c r="BA9" s="32">
        <v>0</v>
      </c>
      <c r="BB9" s="34">
        <f t="shared" si="6"/>
        <v>0</v>
      </c>
      <c r="BC9" s="45">
        <v>0</v>
      </c>
      <c r="BD9" s="32">
        <v>0</v>
      </c>
      <c r="BE9" s="32">
        <v>0</v>
      </c>
      <c r="BF9" s="32">
        <v>0</v>
      </c>
      <c r="BG9" s="34">
        <f t="shared" si="7"/>
        <v>0</v>
      </c>
      <c r="BH9" s="45">
        <v>0</v>
      </c>
      <c r="BI9" s="32">
        <v>0</v>
      </c>
      <c r="BJ9" s="32">
        <v>0</v>
      </c>
      <c r="BK9" s="32">
        <v>0</v>
      </c>
      <c r="BL9" s="34">
        <f t="shared" si="8"/>
        <v>0</v>
      </c>
      <c r="BM9" s="45">
        <v>0</v>
      </c>
      <c r="BN9" s="32">
        <v>0</v>
      </c>
      <c r="BO9" s="32">
        <v>0</v>
      </c>
      <c r="BP9" s="32">
        <v>0</v>
      </c>
      <c r="BQ9" s="34">
        <f t="shared" si="9"/>
        <v>0</v>
      </c>
      <c r="BR9" s="45">
        <f t="shared" si="10"/>
        <v>627824</v>
      </c>
      <c r="BS9" s="51">
        <f t="shared" si="10"/>
        <v>9387</v>
      </c>
      <c r="BT9" s="32">
        <f t="shared" si="10"/>
        <v>1059</v>
      </c>
      <c r="BU9" s="32">
        <f t="shared" si="10"/>
        <v>0</v>
      </c>
      <c r="BV9" s="122">
        <f>SUM(BR9:BU9)</f>
        <v>638270</v>
      </c>
      <c r="BW9" s="2"/>
      <c r="BX9" s="176"/>
      <c r="BZ9" s="177"/>
      <c r="CA9" s="177"/>
      <c r="CB9" s="177"/>
      <c r="CC9" s="177"/>
      <c r="CD9" s="177"/>
      <c r="CE9" s="178"/>
      <c r="CF9" s="178"/>
      <c r="CG9" s="178"/>
      <c r="CH9" s="2"/>
      <c r="CI9" s="178"/>
    </row>
    <row r="10" spans="1:87" ht="13.5" x14ac:dyDescent="0.25">
      <c r="A10" s="169">
        <v>4</v>
      </c>
      <c r="B10" s="170" t="s">
        <v>184</v>
      </c>
      <c r="D10" s="179"/>
      <c r="E10" s="172">
        <v>461795</v>
      </c>
      <c r="F10" s="173">
        <v>255004</v>
      </c>
      <c r="G10" s="173">
        <v>3112</v>
      </c>
      <c r="H10" s="35">
        <v>0</v>
      </c>
      <c r="I10" s="34">
        <f>SUM(E10:H10)</f>
        <v>719911</v>
      </c>
      <c r="J10" s="45">
        <v>28997</v>
      </c>
      <c r="K10" s="32">
        <v>63737</v>
      </c>
      <c r="L10" s="32">
        <v>54</v>
      </c>
      <c r="M10" s="32">
        <v>16</v>
      </c>
      <c r="N10" s="122">
        <f>SUM(J10:M10)</f>
        <v>92804</v>
      </c>
      <c r="O10" s="32">
        <v>45519</v>
      </c>
      <c r="P10" s="32">
        <v>0</v>
      </c>
      <c r="Q10" s="32">
        <v>932</v>
      </c>
      <c r="R10" s="32">
        <v>0</v>
      </c>
      <c r="S10" s="34">
        <f t="shared" si="2"/>
        <v>46451</v>
      </c>
      <c r="T10" s="45">
        <v>0</v>
      </c>
      <c r="U10" s="32">
        <v>0</v>
      </c>
      <c r="V10" s="32">
        <v>0</v>
      </c>
      <c r="W10" s="32">
        <v>0</v>
      </c>
      <c r="X10" s="34">
        <f t="shared" si="3"/>
        <v>0</v>
      </c>
      <c r="Y10" s="174">
        <v>0</v>
      </c>
      <c r="Z10" s="32">
        <v>0</v>
      </c>
      <c r="AA10" s="32">
        <v>0</v>
      </c>
      <c r="AB10" s="180">
        <v>0</v>
      </c>
      <c r="AC10" s="34">
        <f t="shared" si="4"/>
        <v>0</v>
      </c>
      <c r="AD10" s="45">
        <v>0</v>
      </c>
      <c r="AE10" s="32">
        <v>0</v>
      </c>
      <c r="AF10" s="32">
        <v>0</v>
      </c>
      <c r="AG10" s="32">
        <v>0</v>
      </c>
      <c r="AH10" s="34">
        <f t="shared" si="5"/>
        <v>0</v>
      </c>
      <c r="AI10" s="45">
        <v>0</v>
      </c>
      <c r="AJ10" s="32">
        <v>0</v>
      </c>
      <c r="AK10" s="32">
        <v>0</v>
      </c>
      <c r="AL10" s="32">
        <v>0</v>
      </c>
      <c r="AM10" s="34">
        <f t="shared" ref="AM10:AM47" si="13">SUM(AI10:AL10)</f>
        <v>0</v>
      </c>
      <c r="AN10" s="45">
        <v>0</v>
      </c>
      <c r="AO10" s="32">
        <v>0</v>
      </c>
      <c r="AP10" s="32">
        <v>0</v>
      </c>
      <c r="AQ10" s="32">
        <v>0</v>
      </c>
      <c r="AR10" s="34">
        <f t="shared" si="1"/>
        <v>0</v>
      </c>
      <c r="AS10" s="45">
        <v>0</v>
      </c>
      <c r="AT10" s="32">
        <v>0</v>
      </c>
      <c r="AU10" s="32">
        <v>0</v>
      </c>
      <c r="AV10" s="32">
        <v>0</v>
      </c>
      <c r="AW10" s="34">
        <f>SUM(AS10:AV10)</f>
        <v>0</v>
      </c>
      <c r="AX10" s="45">
        <v>0</v>
      </c>
      <c r="AY10" s="32">
        <v>0</v>
      </c>
      <c r="AZ10" s="32">
        <v>0</v>
      </c>
      <c r="BA10" s="32">
        <v>0</v>
      </c>
      <c r="BB10" s="34">
        <f t="shared" si="6"/>
        <v>0</v>
      </c>
      <c r="BC10" s="45">
        <v>0</v>
      </c>
      <c r="BD10" s="32">
        <v>0</v>
      </c>
      <c r="BE10" s="32">
        <v>0</v>
      </c>
      <c r="BF10" s="32">
        <v>0</v>
      </c>
      <c r="BG10" s="34">
        <f t="shared" si="7"/>
        <v>0</v>
      </c>
      <c r="BH10" s="45">
        <v>0</v>
      </c>
      <c r="BI10" s="32">
        <v>0</v>
      </c>
      <c r="BJ10" s="32">
        <v>0</v>
      </c>
      <c r="BK10" s="32">
        <v>0</v>
      </c>
      <c r="BL10" s="34">
        <f t="shared" si="8"/>
        <v>0</v>
      </c>
      <c r="BM10" s="45">
        <v>0</v>
      </c>
      <c r="BN10" s="32">
        <v>0</v>
      </c>
      <c r="BO10" s="32">
        <v>0</v>
      </c>
      <c r="BP10" s="32">
        <v>0</v>
      </c>
      <c r="BQ10" s="34">
        <f t="shared" si="9"/>
        <v>0</v>
      </c>
      <c r="BR10" s="45">
        <f t="shared" si="10"/>
        <v>74516</v>
      </c>
      <c r="BS10" s="51">
        <f t="shared" si="10"/>
        <v>63737</v>
      </c>
      <c r="BT10" s="32">
        <f t="shared" si="10"/>
        <v>986</v>
      </c>
      <c r="BU10" s="32">
        <f t="shared" si="10"/>
        <v>16</v>
      </c>
      <c r="BV10" s="122">
        <f t="shared" si="11"/>
        <v>139255</v>
      </c>
      <c r="BW10" s="2"/>
      <c r="BX10" s="176"/>
      <c r="BZ10" s="177"/>
      <c r="CA10" s="177"/>
      <c r="CB10" s="177"/>
      <c r="CC10" s="177"/>
      <c r="CD10" s="177"/>
      <c r="CE10" s="178"/>
      <c r="CF10" s="178"/>
      <c r="CG10" s="178"/>
      <c r="CH10" s="2"/>
      <c r="CI10" s="178"/>
    </row>
    <row r="11" spans="1:87" ht="13.5" x14ac:dyDescent="0.25">
      <c r="A11" s="169">
        <v>5</v>
      </c>
      <c r="B11" s="170" t="s">
        <v>185</v>
      </c>
      <c r="D11" s="179"/>
      <c r="E11" s="172">
        <v>6798053</v>
      </c>
      <c r="F11" s="173">
        <v>2593641</v>
      </c>
      <c r="G11" s="173">
        <v>14264</v>
      </c>
      <c r="H11" s="35">
        <v>0</v>
      </c>
      <c r="I11" s="34">
        <f t="shared" si="0"/>
        <v>9405958</v>
      </c>
      <c r="J11" s="45">
        <v>459985</v>
      </c>
      <c r="K11" s="32">
        <v>217170</v>
      </c>
      <c r="L11" s="32">
        <v>4344</v>
      </c>
      <c r="M11" s="32">
        <v>0</v>
      </c>
      <c r="N11" s="122">
        <f t="shared" si="12"/>
        <v>681499</v>
      </c>
      <c r="O11" s="32">
        <v>575686</v>
      </c>
      <c r="P11" s="32">
        <v>133313</v>
      </c>
      <c r="Q11" s="32">
        <v>9530</v>
      </c>
      <c r="R11" s="32">
        <v>0</v>
      </c>
      <c r="S11" s="34">
        <f t="shared" si="2"/>
        <v>718529</v>
      </c>
      <c r="T11" s="45">
        <v>0</v>
      </c>
      <c r="U11" s="32">
        <v>0</v>
      </c>
      <c r="V11" s="32">
        <v>0</v>
      </c>
      <c r="W11" s="32">
        <v>0</v>
      </c>
      <c r="X11" s="34">
        <f t="shared" si="3"/>
        <v>0</v>
      </c>
      <c r="Y11" s="174">
        <v>0</v>
      </c>
      <c r="Z11" s="32">
        <v>0</v>
      </c>
      <c r="AA11" s="32">
        <v>0</v>
      </c>
      <c r="AB11" s="180">
        <v>0</v>
      </c>
      <c r="AC11" s="34">
        <f t="shared" si="4"/>
        <v>0</v>
      </c>
      <c r="AD11" s="45">
        <v>0</v>
      </c>
      <c r="AE11" s="32">
        <v>0</v>
      </c>
      <c r="AF11" s="32">
        <v>0</v>
      </c>
      <c r="AG11" s="32">
        <v>0</v>
      </c>
      <c r="AH11" s="34">
        <f t="shared" si="5"/>
        <v>0</v>
      </c>
      <c r="AI11" s="45">
        <v>0</v>
      </c>
      <c r="AJ11" s="32">
        <v>0</v>
      </c>
      <c r="AK11" s="32">
        <v>0</v>
      </c>
      <c r="AL11" s="32">
        <v>0</v>
      </c>
      <c r="AM11" s="34">
        <f t="shared" si="13"/>
        <v>0</v>
      </c>
      <c r="AN11" s="45">
        <v>0</v>
      </c>
      <c r="AO11" s="32">
        <v>0</v>
      </c>
      <c r="AP11" s="32">
        <v>0</v>
      </c>
      <c r="AQ11" s="32">
        <v>0</v>
      </c>
      <c r="AR11" s="34">
        <f t="shared" si="1"/>
        <v>0</v>
      </c>
      <c r="AS11" s="45">
        <v>0</v>
      </c>
      <c r="AT11" s="32">
        <v>0</v>
      </c>
      <c r="AU11" s="32">
        <v>0</v>
      </c>
      <c r="AV11" s="32">
        <v>0</v>
      </c>
      <c r="AW11" s="34">
        <f>SUM(AS11:AV11)</f>
        <v>0</v>
      </c>
      <c r="AX11" s="45">
        <v>0</v>
      </c>
      <c r="AY11" s="32">
        <v>0</v>
      </c>
      <c r="AZ11" s="32">
        <v>0</v>
      </c>
      <c r="BA11" s="32">
        <v>0</v>
      </c>
      <c r="BB11" s="34">
        <f t="shared" si="6"/>
        <v>0</v>
      </c>
      <c r="BC11" s="45">
        <v>0</v>
      </c>
      <c r="BD11" s="32">
        <v>0</v>
      </c>
      <c r="BE11" s="32">
        <v>0</v>
      </c>
      <c r="BF11" s="32">
        <v>0</v>
      </c>
      <c r="BG11" s="34">
        <f t="shared" si="7"/>
        <v>0</v>
      </c>
      <c r="BH11" s="45">
        <v>0</v>
      </c>
      <c r="BI11" s="32">
        <v>0</v>
      </c>
      <c r="BJ11" s="32">
        <v>0</v>
      </c>
      <c r="BK11" s="32">
        <v>0</v>
      </c>
      <c r="BL11" s="34">
        <f t="shared" si="8"/>
        <v>0</v>
      </c>
      <c r="BM11" s="45">
        <v>0</v>
      </c>
      <c r="BN11" s="32">
        <v>0</v>
      </c>
      <c r="BO11" s="32">
        <v>0</v>
      </c>
      <c r="BP11" s="32">
        <v>0</v>
      </c>
      <c r="BQ11" s="34">
        <f t="shared" si="9"/>
        <v>0</v>
      </c>
      <c r="BR11" s="45">
        <f t="shared" si="10"/>
        <v>1035671</v>
      </c>
      <c r="BS11" s="51">
        <f t="shared" si="10"/>
        <v>350483</v>
      </c>
      <c r="BT11" s="32">
        <f t="shared" si="10"/>
        <v>13874</v>
      </c>
      <c r="BU11" s="32">
        <f t="shared" si="10"/>
        <v>0</v>
      </c>
      <c r="BV11" s="122">
        <f t="shared" si="11"/>
        <v>1400028</v>
      </c>
      <c r="BW11" s="2"/>
      <c r="BX11" s="176"/>
      <c r="BZ11" s="177"/>
      <c r="CA11" s="177"/>
      <c r="CB11" s="177"/>
      <c r="CC11" s="177"/>
      <c r="CD11" s="177"/>
      <c r="CE11" s="178"/>
      <c r="CF11" s="178"/>
      <c r="CG11" s="178"/>
      <c r="CH11" s="2"/>
      <c r="CI11" s="178"/>
    </row>
    <row r="12" spans="1:87" ht="13.5" x14ac:dyDescent="0.25">
      <c r="A12" s="169">
        <v>6</v>
      </c>
      <c r="B12" s="170" t="s">
        <v>186</v>
      </c>
      <c r="D12" s="171"/>
      <c r="E12" s="172">
        <v>5446981</v>
      </c>
      <c r="F12" s="173">
        <v>799745</v>
      </c>
      <c r="G12" s="173">
        <v>353782</v>
      </c>
      <c r="H12" s="35">
        <v>0</v>
      </c>
      <c r="I12" s="34">
        <f t="shared" si="0"/>
        <v>6600508</v>
      </c>
      <c r="J12" s="45">
        <v>311488</v>
      </c>
      <c r="K12" s="32">
        <v>52263</v>
      </c>
      <c r="L12" s="32">
        <v>1936</v>
      </c>
      <c r="M12" s="32">
        <v>112</v>
      </c>
      <c r="N12" s="122">
        <f t="shared" si="12"/>
        <v>365799</v>
      </c>
      <c r="O12" s="32">
        <v>432436</v>
      </c>
      <c r="P12" s="32">
        <v>8632</v>
      </c>
      <c r="Q12" s="32">
        <v>53913</v>
      </c>
      <c r="R12" s="32">
        <v>0</v>
      </c>
      <c r="S12" s="34">
        <f t="shared" si="2"/>
        <v>494981</v>
      </c>
      <c r="T12" s="45">
        <v>0</v>
      </c>
      <c r="U12" s="32">
        <v>0</v>
      </c>
      <c r="V12" s="32">
        <v>0</v>
      </c>
      <c r="W12" s="32">
        <v>0</v>
      </c>
      <c r="X12" s="34">
        <f t="shared" si="3"/>
        <v>0</v>
      </c>
      <c r="Y12" s="174">
        <v>0</v>
      </c>
      <c r="Z12" s="32">
        <v>0</v>
      </c>
      <c r="AA12" s="32">
        <v>0</v>
      </c>
      <c r="AB12" s="32">
        <v>0</v>
      </c>
      <c r="AC12" s="34">
        <f t="shared" si="4"/>
        <v>0</v>
      </c>
      <c r="AD12" s="45">
        <v>0</v>
      </c>
      <c r="AE12" s="32">
        <v>0</v>
      </c>
      <c r="AF12" s="32">
        <v>0</v>
      </c>
      <c r="AG12" s="32">
        <v>0</v>
      </c>
      <c r="AH12" s="34">
        <f t="shared" si="5"/>
        <v>0</v>
      </c>
      <c r="AI12" s="45">
        <v>0</v>
      </c>
      <c r="AJ12" s="32">
        <v>0</v>
      </c>
      <c r="AK12" s="32">
        <v>0</v>
      </c>
      <c r="AL12" s="32">
        <v>0</v>
      </c>
      <c r="AM12" s="34">
        <f t="shared" si="13"/>
        <v>0</v>
      </c>
      <c r="AN12" s="45">
        <v>0</v>
      </c>
      <c r="AO12" s="32">
        <v>0</v>
      </c>
      <c r="AP12" s="32">
        <v>0</v>
      </c>
      <c r="AQ12" s="32">
        <v>0</v>
      </c>
      <c r="AR12" s="34">
        <f t="shared" si="1"/>
        <v>0</v>
      </c>
      <c r="AS12" s="45">
        <v>0</v>
      </c>
      <c r="AT12" s="32">
        <v>0</v>
      </c>
      <c r="AU12" s="32">
        <v>0</v>
      </c>
      <c r="AV12" s="32">
        <v>0</v>
      </c>
      <c r="AW12" s="34">
        <f t="shared" ref="AW12:AW47" si="14">SUM(AS12:AV12)</f>
        <v>0</v>
      </c>
      <c r="AX12" s="45">
        <v>0</v>
      </c>
      <c r="AY12" s="32">
        <v>0</v>
      </c>
      <c r="AZ12" s="32">
        <v>0</v>
      </c>
      <c r="BA12" s="32">
        <v>0</v>
      </c>
      <c r="BB12" s="34">
        <f t="shared" si="6"/>
        <v>0</v>
      </c>
      <c r="BC12" s="45">
        <v>0</v>
      </c>
      <c r="BD12" s="32">
        <v>0</v>
      </c>
      <c r="BE12" s="32">
        <v>0</v>
      </c>
      <c r="BF12" s="32">
        <v>0</v>
      </c>
      <c r="BG12" s="34">
        <f t="shared" si="7"/>
        <v>0</v>
      </c>
      <c r="BH12" s="45">
        <v>0</v>
      </c>
      <c r="BI12" s="32">
        <v>0</v>
      </c>
      <c r="BJ12" s="32">
        <v>0</v>
      </c>
      <c r="BK12" s="32">
        <v>0</v>
      </c>
      <c r="BL12" s="34">
        <f t="shared" si="8"/>
        <v>0</v>
      </c>
      <c r="BM12" s="45">
        <v>0</v>
      </c>
      <c r="BN12" s="32">
        <v>0</v>
      </c>
      <c r="BO12" s="32">
        <v>0</v>
      </c>
      <c r="BP12" s="32">
        <v>0</v>
      </c>
      <c r="BQ12" s="34">
        <f t="shared" si="9"/>
        <v>0</v>
      </c>
      <c r="BR12" s="45">
        <f t="shared" si="10"/>
        <v>743924</v>
      </c>
      <c r="BS12" s="51">
        <f t="shared" si="10"/>
        <v>60895</v>
      </c>
      <c r="BT12" s="32">
        <f t="shared" si="10"/>
        <v>55849</v>
      </c>
      <c r="BU12" s="32">
        <f t="shared" si="10"/>
        <v>112</v>
      </c>
      <c r="BV12" s="122">
        <f t="shared" si="11"/>
        <v>860780</v>
      </c>
      <c r="BW12" s="2"/>
      <c r="BX12" s="176"/>
      <c r="BZ12" s="177"/>
      <c r="CA12" s="177"/>
      <c r="CB12" s="177"/>
      <c r="CC12" s="177"/>
      <c r="CD12" s="177"/>
      <c r="CE12" s="178"/>
      <c r="CF12" s="178"/>
      <c r="CG12" s="178"/>
      <c r="CH12" s="2"/>
      <c r="CI12" s="178"/>
    </row>
    <row r="13" spans="1:87" ht="13.5" x14ac:dyDescent="0.25">
      <c r="A13" s="169">
        <v>7</v>
      </c>
      <c r="B13" s="170" t="s">
        <v>187</v>
      </c>
      <c r="D13" s="171"/>
      <c r="E13" s="172">
        <v>108522</v>
      </c>
      <c r="F13" s="173">
        <v>115721</v>
      </c>
      <c r="G13" s="173">
        <v>3826</v>
      </c>
      <c r="H13" s="35">
        <v>0</v>
      </c>
      <c r="I13" s="34">
        <f t="shared" si="0"/>
        <v>228069</v>
      </c>
      <c r="J13" s="45">
        <v>8763</v>
      </c>
      <c r="K13" s="32">
        <v>0</v>
      </c>
      <c r="L13" s="32">
        <v>0</v>
      </c>
      <c r="M13" s="32">
        <v>0</v>
      </c>
      <c r="N13" s="122">
        <f>SUM(J13:M13)</f>
        <v>8763</v>
      </c>
      <c r="O13" s="32">
        <v>5409</v>
      </c>
      <c r="P13" s="32">
        <v>17361</v>
      </c>
      <c r="Q13" s="32">
        <v>0</v>
      </c>
      <c r="R13" s="32">
        <v>0</v>
      </c>
      <c r="S13" s="34">
        <f t="shared" si="2"/>
        <v>22770</v>
      </c>
      <c r="T13" s="45">
        <v>0</v>
      </c>
      <c r="U13" s="32">
        <v>0</v>
      </c>
      <c r="V13" s="32">
        <v>0</v>
      </c>
      <c r="W13" s="32">
        <v>0</v>
      </c>
      <c r="X13" s="34">
        <f t="shared" si="3"/>
        <v>0</v>
      </c>
      <c r="Y13" s="174">
        <v>0</v>
      </c>
      <c r="Z13" s="32">
        <v>0</v>
      </c>
      <c r="AA13" s="32">
        <v>0</v>
      </c>
      <c r="AB13" s="32">
        <v>0</v>
      </c>
      <c r="AC13" s="34">
        <f t="shared" si="4"/>
        <v>0</v>
      </c>
      <c r="AD13" s="45">
        <v>0</v>
      </c>
      <c r="AE13" s="32">
        <v>0</v>
      </c>
      <c r="AF13" s="32">
        <v>0</v>
      </c>
      <c r="AG13" s="32">
        <v>0</v>
      </c>
      <c r="AH13" s="34">
        <f t="shared" si="5"/>
        <v>0</v>
      </c>
      <c r="AI13" s="45">
        <v>0</v>
      </c>
      <c r="AJ13" s="32">
        <v>0</v>
      </c>
      <c r="AK13" s="32">
        <v>0</v>
      </c>
      <c r="AL13" s="32">
        <v>0</v>
      </c>
      <c r="AM13" s="34">
        <f t="shared" si="13"/>
        <v>0</v>
      </c>
      <c r="AN13" s="45">
        <v>0</v>
      </c>
      <c r="AO13" s="32">
        <v>0</v>
      </c>
      <c r="AP13" s="32">
        <v>0</v>
      </c>
      <c r="AQ13" s="32">
        <v>0</v>
      </c>
      <c r="AR13" s="34">
        <f t="shared" si="1"/>
        <v>0</v>
      </c>
      <c r="AS13" s="45">
        <v>0</v>
      </c>
      <c r="AT13" s="32">
        <v>0</v>
      </c>
      <c r="AU13" s="32">
        <v>0</v>
      </c>
      <c r="AV13" s="32">
        <v>0</v>
      </c>
      <c r="AW13" s="34">
        <f t="shared" si="14"/>
        <v>0</v>
      </c>
      <c r="AX13" s="45">
        <v>0</v>
      </c>
      <c r="AY13" s="32">
        <v>0</v>
      </c>
      <c r="AZ13" s="32">
        <v>0</v>
      </c>
      <c r="BA13" s="32">
        <v>0</v>
      </c>
      <c r="BB13" s="34">
        <f t="shared" si="6"/>
        <v>0</v>
      </c>
      <c r="BC13" s="45">
        <v>0</v>
      </c>
      <c r="BD13" s="32">
        <v>0</v>
      </c>
      <c r="BE13" s="32">
        <v>0</v>
      </c>
      <c r="BF13" s="32">
        <v>0</v>
      </c>
      <c r="BG13" s="34">
        <f t="shared" si="7"/>
        <v>0</v>
      </c>
      <c r="BH13" s="45">
        <v>0</v>
      </c>
      <c r="BI13" s="32">
        <v>0</v>
      </c>
      <c r="BJ13" s="32">
        <v>0</v>
      </c>
      <c r="BK13" s="32">
        <v>0</v>
      </c>
      <c r="BL13" s="34">
        <f t="shared" si="8"/>
        <v>0</v>
      </c>
      <c r="BM13" s="45">
        <v>0</v>
      </c>
      <c r="BN13" s="32">
        <v>0</v>
      </c>
      <c r="BO13" s="32">
        <v>0</v>
      </c>
      <c r="BP13" s="32">
        <v>0</v>
      </c>
      <c r="BQ13" s="34">
        <f t="shared" si="9"/>
        <v>0</v>
      </c>
      <c r="BR13" s="45">
        <f t="shared" si="10"/>
        <v>14172</v>
      </c>
      <c r="BS13" s="51">
        <f t="shared" si="10"/>
        <v>17361</v>
      </c>
      <c r="BT13" s="32">
        <f t="shared" si="10"/>
        <v>0</v>
      </c>
      <c r="BU13" s="32">
        <f t="shared" si="10"/>
        <v>0</v>
      </c>
      <c r="BV13" s="122">
        <f t="shared" si="11"/>
        <v>31533</v>
      </c>
      <c r="BW13" s="2"/>
      <c r="BX13" s="176"/>
      <c r="BZ13" s="177"/>
      <c r="CA13" s="177"/>
      <c r="CB13" s="177"/>
      <c r="CC13" s="177"/>
      <c r="CD13" s="177"/>
      <c r="CE13" s="178"/>
      <c r="CF13" s="178"/>
      <c r="CG13" s="178"/>
      <c r="CH13" s="2"/>
      <c r="CI13" s="178"/>
    </row>
    <row r="14" spans="1:87" ht="13.5" x14ac:dyDescent="0.25">
      <c r="A14" s="169">
        <v>8</v>
      </c>
      <c r="B14" s="170" t="s">
        <v>188</v>
      </c>
      <c r="D14" s="171"/>
      <c r="E14" s="172">
        <v>2776236</v>
      </c>
      <c r="F14" s="173">
        <v>29182680</v>
      </c>
      <c r="G14" s="173">
        <v>38153</v>
      </c>
      <c r="H14" s="35">
        <v>1942172</v>
      </c>
      <c r="I14" s="34">
        <f t="shared" si="0"/>
        <v>33939241</v>
      </c>
      <c r="J14" s="45">
        <v>180816</v>
      </c>
      <c r="K14" s="32">
        <v>1693067</v>
      </c>
      <c r="L14" s="32">
        <v>1116</v>
      </c>
      <c r="M14" s="32">
        <v>663671</v>
      </c>
      <c r="N14" s="122">
        <f t="shared" si="12"/>
        <v>2538670</v>
      </c>
      <c r="O14" s="32">
        <v>118906</v>
      </c>
      <c r="P14" s="32">
        <v>1787954</v>
      </c>
      <c r="Q14" s="32">
        <v>2807</v>
      </c>
      <c r="R14" s="32">
        <v>0</v>
      </c>
      <c r="S14" s="34">
        <f t="shared" si="2"/>
        <v>1909667</v>
      </c>
      <c r="T14" s="45">
        <v>0</v>
      </c>
      <c r="U14" s="32">
        <v>0</v>
      </c>
      <c r="V14" s="32">
        <v>0</v>
      </c>
      <c r="W14" s="32">
        <v>0</v>
      </c>
      <c r="X14" s="34">
        <f t="shared" si="3"/>
        <v>0</v>
      </c>
      <c r="Y14" s="174">
        <v>0</v>
      </c>
      <c r="Z14" s="32">
        <v>0</v>
      </c>
      <c r="AA14" s="32">
        <v>0</v>
      </c>
      <c r="AB14" s="32">
        <v>0</v>
      </c>
      <c r="AC14" s="34">
        <f t="shared" si="4"/>
        <v>0</v>
      </c>
      <c r="AD14" s="45">
        <v>0</v>
      </c>
      <c r="AE14" s="32">
        <v>0</v>
      </c>
      <c r="AF14" s="32">
        <v>0</v>
      </c>
      <c r="AG14" s="32">
        <v>0</v>
      </c>
      <c r="AH14" s="34">
        <f t="shared" si="5"/>
        <v>0</v>
      </c>
      <c r="AI14" s="45">
        <v>0</v>
      </c>
      <c r="AJ14" s="32">
        <v>0</v>
      </c>
      <c r="AK14" s="32">
        <v>0</v>
      </c>
      <c r="AL14" s="32">
        <v>0</v>
      </c>
      <c r="AM14" s="34">
        <f t="shared" si="13"/>
        <v>0</v>
      </c>
      <c r="AN14" s="45">
        <v>0</v>
      </c>
      <c r="AO14" s="32">
        <v>0</v>
      </c>
      <c r="AP14" s="32">
        <v>0</v>
      </c>
      <c r="AQ14" s="32">
        <v>0</v>
      </c>
      <c r="AR14" s="34">
        <f t="shared" si="1"/>
        <v>0</v>
      </c>
      <c r="AS14" s="45">
        <v>0</v>
      </c>
      <c r="AT14" s="32">
        <v>0</v>
      </c>
      <c r="AU14" s="32">
        <v>0</v>
      </c>
      <c r="AV14" s="32">
        <v>0</v>
      </c>
      <c r="AW14" s="34">
        <f t="shared" si="14"/>
        <v>0</v>
      </c>
      <c r="AX14" s="45">
        <v>0</v>
      </c>
      <c r="AY14" s="32">
        <v>0</v>
      </c>
      <c r="AZ14" s="32">
        <v>0</v>
      </c>
      <c r="BA14" s="32">
        <v>0</v>
      </c>
      <c r="BB14" s="34">
        <f t="shared" si="6"/>
        <v>0</v>
      </c>
      <c r="BC14" s="45">
        <v>0</v>
      </c>
      <c r="BD14" s="32">
        <v>0</v>
      </c>
      <c r="BE14" s="32">
        <v>0</v>
      </c>
      <c r="BF14" s="32">
        <v>0</v>
      </c>
      <c r="BG14" s="34">
        <f t="shared" si="7"/>
        <v>0</v>
      </c>
      <c r="BH14" s="45">
        <v>0</v>
      </c>
      <c r="BI14" s="32">
        <v>0</v>
      </c>
      <c r="BJ14" s="32">
        <v>0</v>
      </c>
      <c r="BK14" s="32">
        <v>0</v>
      </c>
      <c r="BL14" s="34">
        <f t="shared" si="8"/>
        <v>0</v>
      </c>
      <c r="BM14" s="45">
        <v>0</v>
      </c>
      <c r="BN14" s="32">
        <v>0</v>
      </c>
      <c r="BO14" s="32">
        <v>0</v>
      </c>
      <c r="BP14" s="32">
        <v>0</v>
      </c>
      <c r="BQ14" s="34">
        <f t="shared" si="9"/>
        <v>0</v>
      </c>
      <c r="BR14" s="45">
        <f t="shared" si="10"/>
        <v>299722</v>
      </c>
      <c r="BS14" s="51">
        <f t="shared" si="10"/>
        <v>3481021</v>
      </c>
      <c r="BT14" s="32">
        <f t="shared" si="10"/>
        <v>3923</v>
      </c>
      <c r="BU14" s="32">
        <f t="shared" si="10"/>
        <v>663671</v>
      </c>
      <c r="BV14" s="122">
        <f>SUM(BR14:BU14)</f>
        <v>4448337</v>
      </c>
      <c r="BW14" s="2"/>
      <c r="BX14" s="176"/>
      <c r="BZ14" s="177"/>
      <c r="CA14" s="177"/>
      <c r="CB14" s="177"/>
      <c r="CC14" s="177"/>
      <c r="CD14" s="177"/>
      <c r="CE14" s="178"/>
      <c r="CF14" s="178"/>
      <c r="CG14" s="178"/>
      <c r="CH14" s="2"/>
      <c r="CI14" s="178"/>
    </row>
    <row r="15" spans="1:87" ht="13.5" x14ac:dyDescent="0.25">
      <c r="A15" s="169">
        <v>9</v>
      </c>
      <c r="B15" s="170" t="s">
        <v>189</v>
      </c>
      <c r="D15" s="181"/>
      <c r="E15" s="172">
        <v>465695</v>
      </c>
      <c r="F15" s="173">
        <v>0</v>
      </c>
      <c r="G15" s="173">
        <v>5155</v>
      </c>
      <c r="H15" s="35">
        <v>0</v>
      </c>
      <c r="I15" s="34">
        <f t="shared" si="0"/>
        <v>470850</v>
      </c>
      <c r="J15" s="45">
        <v>29898</v>
      </c>
      <c r="K15" s="32">
        <v>170</v>
      </c>
      <c r="L15" s="32">
        <v>168</v>
      </c>
      <c r="M15" s="32">
        <v>0</v>
      </c>
      <c r="N15" s="122">
        <f t="shared" si="12"/>
        <v>30236</v>
      </c>
      <c r="O15" s="32">
        <v>32894</v>
      </c>
      <c r="P15" s="32">
        <v>92</v>
      </c>
      <c r="Q15" s="32">
        <v>46</v>
      </c>
      <c r="R15" s="32">
        <v>0</v>
      </c>
      <c r="S15" s="34">
        <f t="shared" si="2"/>
        <v>33032</v>
      </c>
      <c r="T15" s="45">
        <v>0</v>
      </c>
      <c r="U15" s="32">
        <v>0</v>
      </c>
      <c r="V15" s="32">
        <v>0</v>
      </c>
      <c r="W15" s="32">
        <v>0</v>
      </c>
      <c r="X15" s="34">
        <f t="shared" si="3"/>
        <v>0</v>
      </c>
      <c r="Y15" s="45">
        <v>0</v>
      </c>
      <c r="Z15" s="32">
        <v>0</v>
      </c>
      <c r="AA15" s="32">
        <v>0</v>
      </c>
      <c r="AB15" s="180">
        <v>0</v>
      </c>
      <c r="AC15" s="34">
        <f t="shared" si="4"/>
        <v>0</v>
      </c>
      <c r="AD15" s="45">
        <v>0</v>
      </c>
      <c r="AE15" s="32">
        <v>0</v>
      </c>
      <c r="AF15" s="32">
        <v>0</v>
      </c>
      <c r="AG15" s="32">
        <v>0</v>
      </c>
      <c r="AH15" s="34">
        <f t="shared" si="5"/>
        <v>0</v>
      </c>
      <c r="AI15" s="45">
        <v>0</v>
      </c>
      <c r="AJ15" s="32">
        <v>0</v>
      </c>
      <c r="AK15" s="32">
        <v>0</v>
      </c>
      <c r="AL15" s="32">
        <v>0</v>
      </c>
      <c r="AM15" s="34">
        <f t="shared" si="13"/>
        <v>0</v>
      </c>
      <c r="AN15" s="45">
        <v>0</v>
      </c>
      <c r="AO15" s="32">
        <v>0</v>
      </c>
      <c r="AP15" s="32">
        <v>0</v>
      </c>
      <c r="AQ15" s="32">
        <v>0</v>
      </c>
      <c r="AR15" s="34">
        <f t="shared" si="1"/>
        <v>0</v>
      </c>
      <c r="AS15" s="45">
        <v>0</v>
      </c>
      <c r="AT15" s="32">
        <v>0</v>
      </c>
      <c r="AU15" s="32">
        <v>0</v>
      </c>
      <c r="AV15" s="32">
        <v>0</v>
      </c>
      <c r="AW15" s="34">
        <f t="shared" si="14"/>
        <v>0</v>
      </c>
      <c r="AX15" s="45">
        <v>0</v>
      </c>
      <c r="AY15" s="32">
        <v>0</v>
      </c>
      <c r="AZ15" s="32">
        <v>0</v>
      </c>
      <c r="BA15" s="32">
        <v>0</v>
      </c>
      <c r="BB15" s="34">
        <f t="shared" si="6"/>
        <v>0</v>
      </c>
      <c r="BC15" s="45">
        <v>0</v>
      </c>
      <c r="BD15" s="32">
        <v>0</v>
      </c>
      <c r="BE15" s="32">
        <v>0</v>
      </c>
      <c r="BF15" s="32">
        <v>0</v>
      </c>
      <c r="BG15" s="34">
        <f t="shared" si="7"/>
        <v>0</v>
      </c>
      <c r="BH15" s="45">
        <v>0</v>
      </c>
      <c r="BI15" s="32">
        <v>0</v>
      </c>
      <c r="BJ15" s="32">
        <v>0</v>
      </c>
      <c r="BK15" s="32">
        <v>0</v>
      </c>
      <c r="BL15" s="34">
        <f t="shared" si="8"/>
        <v>0</v>
      </c>
      <c r="BM15" s="45">
        <v>0</v>
      </c>
      <c r="BN15" s="32">
        <v>0</v>
      </c>
      <c r="BO15" s="32">
        <v>0</v>
      </c>
      <c r="BP15" s="32">
        <v>0</v>
      </c>
      <c r="BQ15" s="34">
        <f t="shared" si="9"/>
        <v>0</v>
      </c>
      <c r="BR15" s="45">
        <f t="shared" si="10"/>
        <v>62792</v>
      </c>
      <c r="BS15" s="51">
        <f t="shared" si="10"/>
        <v>262</v>
      </c>
      <c r="BT15" s="32">
        <f t="shared" si="10"/>
        <v>214</v>
      </c>
      <c r="BU15" s="32">
        <f t="shared" si="10"/>
        <v>0</v>
      </c>
      <c r="BV15" s="122">
        <f t="shared" si="11"/>
        <v>63268</v>
      </c>
      <c r="BW15" s="2"/>
      <c r="BX15" s="176"/>
      <c r="BZ15" s="177"/>
      <c r="CA15" s="177"/>
      <c r="CB15" s="177"/>
      <c r="CC15" s="177"/>
      <c r="CD15" s="177"/>
      <c r="CE15" s="178"/>
      <c r="CF15" s="178"/>
      <c r="CG15" s="178"/>
      <c r="CH15" s="2"/>
      <c r="CI15" s="178"/>
    </row>
    <row r="16" spans="1:87" ht="13.5" x14ac:dyDescent="0.25">
      <c r="A16" s="169">
        <v>10</v>
      </c>
      <c r="B16" s="182" t="s">
        <v>190</v>
      </c>
      <c r="D16" s="181"/>
      <c r="E16" s="172">
        <v>290537</v>
      </c>
      <c r="F16" s="173">
        <v>19</v>
      </c>
      <c r="G16" s="173">
        <v>3876</v>
      </c>
      <c r="H16" s="35">
        <v>23634486</v>
      </c>
      <c r="I16" s="34">
        <f t="shared" si="0"/>
        <v>23928918</v>
      </c>
      <c r="J16" s="45">
        <v>14186</v>
      </c>
      <c r="K16" s="32">
        <v>27</v>
      </c>
      <c r="L16" s="32">
        <v>0</v>
      </c>
      <c r="M16" s="32">
        <v>0</v>
      </c>
      <c r="N16" s="122">
        <f t="shared" si="12"/>
        <v>14213</v>
      </c>
      <c r="O16" s="32">
        <v>15402</v>
      </c>
      <c r="P16" s="32">
        <v>62</v>
      </c>
      <c r="Q16" s="32">
        <v>362</v>
      </c>
      <c r="R16" s="32">
        <v>1000000</v>
      </c>
      <c r="S16" s="34">
        <f t="shared" si="2"/>
        <v>1015826</v>
      </c>
      <c r="T16" s="45">
        <v>0</v>
      </c>
      <c r="U16" s="32">
        <v>0</v>
      </c>
      <c r="V16" s="32">
        <v>0</v>
      </c>
      <c r="W16" s="32">
        <v>0</v>
      </c>
      <c r="X16" s="34">
        <f t="shared" si="3"/>
        <v>0</v>
      </c>
      <c r="Y16" s="45">
        <v>0</v>
      </c>
      <c r="Z16" s="32">
        <v>0</v>
      </c>
      <c r="AA16" s="32">
        <v>0</v>
      </c>
      <c r="AB16" s="32">
        <v>0</v>
      </c>
      <c r="AC16" s="34">
        <f t="shared" si="4"/>
        <v>0</v>
      </c>
      <c r="AD16" s="45">
        <v>0</v>
      </c>
      <c r="AE16" s="32">
        <v>0</v>
      </c>
      <c r="AF16" s="32">
        <v>0</v>
      </c>
      <c r="AG16" s="32">
        <v>0</v>
      </c>
      <c r="AH16" s="34">
        <f t="shared" si="5"/>
        <v>0</v>
      </c>
      <c r="AI16" s="45">
        <v>0</v>
      </c>
      <c r="AJ16" s="32">
        <v>0</v>
      </c>
      <c r="AK16" s="32">
        <v>0</v>
      </c>
      <c r="AL16" s="32">
        <v>0</v>
      </c>
      <c r="AM16" s="34">
        <f t="shared" si="13"/>
        <v>0</v>
      </c>
      <c r="AN16" s="45">
        <v>0</v>
      </c>
      <c r="AO16" s="32">
        <v>0</v>
      </c>
      <c r="AP16" s="32">
        <v>0</v>
      </c>
      <c r="AQ16" s="32">
        <v>0</v>
      </c>
      <c r="AR16" s="34">
        <f t="shared" si="1"/>
        <v>0</v>
      </c>
      <c r="AS16" s="45">
        <v>0</v>
      </c>
      <c r="AT16" s="32">
        <v>0</v>
      </c>
      <c r="AU16" s="32">
        <v>0</v>
      </c>
      <c r="AV16" s="32">
        <v>0</v>
      </c>
      <c r="AW16" s="34">
        <f t="shared" si="14"/>
        <v>0</v>
      </c>
      <c r="AX16" s="45">
        <v>0</v>
      </c>
      <c r="AY16" s="32">
        <v>0</v>
      </c>
      <c r="AZ16" s="32">
        <v>0</v>
      </c>
      <c r="BA16" s="32">
        <v>0</v>
      </c>
      <c r="BB16" s="34">
        <f t="shared" si="6"/>
        <v>0</v>
      </c>
      <c r="BC16" s="45">
        <v>0</v>
      </c>
      <c r="BD16" s="32">
        <v>0</v>
      </c>
      <c r="BE16" s="32">
        <v>0</v>
      </c>
      <c r="BF16" s="32">
        <v>0</v>
      </c>
      <c r="BG16" s="34">
        <f t="shared" si="7"/>
        <v>0</v>
      </c>
      <c r="BH16" s="45">
        <v>0</v>
      </c>
      <c r="BI16" s="32">
        <v>0</v>
      </c>
      <c r="BJ16" s="32">
        <v>0</v>
      </c>
      <c r="BK16" s="32">
        <v>0</v>
      </c>
      <c r="BL16" s="34">
        <f t="shared" si="8"/>
        <v>0</v>
      </c>
      <c r="BM16" s="45">
        <v>0</v>
      </c>
      <c r="BN16" s="32">
        <v>0</v>
      </c>
      <c r="BO16" s="32">
        <v>0</v>
      </c>
      <c r="BP16" s="32">
        <v>0</v>
      </c>
      <c r="BQ16" s="34">
        <f t="shared" si="9"/>
        <v>0</v>
      </c>
      <c r="BR16" s="45">
        <f t="shared" si="10"/>
        <v>29588</v>
      </c>
      <c r="BS16" s="51">
        <f t="shared" si="10"/>
        <v>89</v>
      </c>
      <c r="BT16" s="32">
        <f t="shared" si="10"/>
        <v>362</v>
      </c>
      <c r="BU16" s="32">
        <f t="shared" si="10"/>
        <v>1000000</v>
      </c>
      <c r="BV16" s="122">
        <f t="shared" si="11"/>
        <v>1030039</v>
      </c>
      <c r="BW16" s="2"/>
      <c r="BX16" s="176"/>
      <c r="BZ16" s="177"/>
      <c r="CA16" s="177"/>
      <c r="CB16" s="177"/>
      <c r="CC16" s="177"/>
      <c r="CD16" s="177"/>
      <c r="CE16" s="178"/>
      <c r="CF16" s="178"/>
      <c r="CG16" s="178"/>
      <c r="CH16" s="2"/>
      <c r="CI16" s="178"/>
    </row>
    <row r="17" spans="1:87" ht="13.5" x14ac:dyDescent="0.25">
      <c r="A17" s="169">
        <v>11</v>
      </c>
      <c r="B17" s="170" t="s">
        <v>191</v>
      </c>
      <c r="D17" s="179"/>
      <c r="E17" s="172">
        <v>489142</v>
      </c>
      <c r="F17" s="173">
        <v>46933</v>
      </c>
      <c r="G17" s="173">
        <v>4197</v>
      </c>
      <c r="H17" s="35">
        <v>0</v>
      </c>
      <c r="I17" s="34">
        <f t="shared" si="0"/>
        <v>540272</v>
      </c>
      <c r="J17" s="45">
        <v>25666</v>
      </c>
      <c r="K17" s="32">
        <v>4131</v>
      </c>
      <c r="L17" s="32">
        <v>0</v>
      </c>
      <c r="M17" s="32">
        <v>0</v>
      </c>
      <c r="N17" s="122">
        <f t="shared" si="12"/>
        <v>29797</v>
      </c>
      <c r="O17" s="32">
        <v>46109</v>
      </c>
      <c r="P17" s="32">
        <v>5406</v>
      </c>
      <c r="Q17" s="32">
        <v>67</v>
      </c>
      <c r="R17" s="32">
        <v>0</v>
      </c>
      <c r="S17" s="34">
        <f t="shared" si="2"/>
        <v>51582</v>
      </c>
      <c r="T17" s="45">
        <v>0</v>
      </c>
      <c r="U17" s="32">
        <v>0</v>
      </c>
      <c r="V17" s="32">
        <v>0</v>
      </c>
      <c r="W17" s="32">
        <v>0</v>
      </c>
      <c r="X17" s="34">
        <f t="shared" si="3"/>
        <v>0</v>
      </c>
      <c r="Y17" s="45">
        <v>0</v>
      </c>
      <c r="Z17" s="32">
        <v>0</v>
      </c>
      <c r="AA17" s="32">
        <v>0</v>
      </c>
      <c r="AB17" s="180">
        <v>0</v>
      </c>
      <c r="AC17" s="34">
        <f t="shared" si="4"/>
        <v>0</v>
      </c>
      <c r="AD17" s="45">
        <v>0</v>
      </c>
      <c r="AE17" s="32">
        <v>0</v>
      </c>
      <c r="AF17" s="32">
        <v>0</v>
      </c>
      <c r="AG17" s="32">
        <v>0</v>
      </c>
      <c r="AH17" s="34">
        <f t="shared" si="5"/>
        <v>0</v>
      </c>
      <c r="AI17" s="45">
        <v>0</v>
      </c>
      <c r="AJ17" s="32">
        <v>0</v>
      </c>
      <c r="AK17" s="32">
        <v>0</v>
      </c>
      <c r="AL17" s="32">
        <v>0</v>
      </c>
      <c r="AM17" s="34">
        <f t="shared" si="13"/>
        <v>0</v>
      </c>
      <c r="AN17" s="45">
        <v>0</v>
      </c>
      <c r="AO17" s="32">
        <v>0</v>
      </c>
      <c r="AP17" s="32">
        <v>0</v>
      </c>
      <c r="AQ17" s="32">
        <v>0</v>
      </c>
      <c r="AR17" s="34">
        <f t="shared" si="1"/>
        <v>0</v>
      </c>
      <c r="AS17" s="45">
        <v>0</v>
      </c>
      <c r="AT17" s="32">
        <v>0</v>
      </c>
      <c r="AU17" s="32">
        <v>0</v>
      </c>
      <c r="AV17" s="32">
        <v>0</v>
      </c>
      <c r="AW17" s="34">
        <f t="shared" si="14"/>
        <v>0</v>
      </c>
      <c r="AX17" s="45">
        <v>0</v>
      </c>
      <c r="AY17" s="32">
        <v>0</v>
      </c>
      <c r="AZ17" s="32">
        <v>0</v>
      </c>
      <c r="BA17" s="32">
        <v>0</v>
      </c>
      <c r="BB17" s="34">
        <f t="shared" si="6"/>
        <v>0</v>
      </c>
      <c r="BC17" s="45">
        <v>0</v>
      </c>
      <c r="BD17" s="32">
        <v>0</v>
      </c>
      <c r="BE17" s="32">
        <v>0</v>
      </c>
      <c r="BF17" s="32">
        <v>0</v>
      </c>
      <c r="BG17" s="34">
        <f t="shared" si="7"/>
        <v>0</v>
      </c>
      <c r="BH17" s="45">
        <v>0</v>
      </c>
      <c r="BI17" s="32">
        <v>0</v>
      </c>
      <c r="BJ17" s="32">
        <v>0</v>
      </c>
      <c r="BK17" s="32">
        <v>0</v>
      </c>
      <c r="BL17" s="34">
        <f t="shared" si="8"/>
        <v>0</v>
      </c>
      <c r="BM17" s="45">
        <v>0</v>
      </c>
      <c r="BN17" s="32">
        <v>0</v>
      </c>
      <c r="BO17" s="32">
        <v>0</v>
      </c>
      <c r="BP17" s="32">
        <v>0</v>
      </c>
      <c r="BQ17" s="34">
        <f t="shared" si="9"/>
        <v>0</v>
      </c>
      <c r="BR17" s="45">
        <f t="shared" si="10"/>
        <v>71775</v>
      </c>
      <c r="BS17" s="51">
        <f t="shared" si="10"/>
        <v>9537</v>
      </c>
      <c r="BT17" s="32">
        <f t="shared" si="10"/>
        <v>67</v>
      </c>
      <c r="BU17" s="32">
        <f t="shared" si="10"/>
        <v>0</v>
      </c>
      <c r="BV17" s="122">
        <f t="shared" si="11"/>
        <v>81379</v>
      </c>
      <c r="BW17" s="2"/>
      <c r="BX17" s="176"/>
      <c r="BZ17" s="177"/>
      <c r="CA17" s="177"/>
      <c r="CB17" s="177"/>
      <c r="CC17" s="177"/>
      <c r="CD17" s="177"/>
      <c r="CE17" s="178"/>
      <c r="CF17" s="178"/>
      <c r="CG17" s="178"/>
      <c r="CH17" s="2"/>
      <c r="CI17" s="178"/>
    </row>
    <row r="18" spans="1:87" ht="13.5" x14ac:dyDescent="0.25">
      <c r="A18" s="169">
        <v>12</v>
      </c>
      <c r="B18" s="144" t="s">
        <v>192</v>
      </c>
      <c r="D18" s="171"/>
      <c r="E18" s="172">
        <v>287082</v>
      </c>
      <c r="F18" s="173">
        <v>611</v>
      </c>
      <c r="G18" s="173">
        <v>756</v>
      </c>
      <c r="H18" s="35">
        <v>0</v>
      </c>
      <c r="I18" s="34">
        <f t="shared" si="0"/>
        <v>288449</v>
      </c>
      <c r="J18" s="45">
        <v>19265</v>
      </c>
      <c r="K18" s="32">
        <v>112</v>
      </c>
      <c r="L18" s="32">
        <v>41</v>
      </c>
      <c r="M18" s="32">
        <v>0</v>
      </c>
      <c r="N18" s="122">
        <f t="shared" si="12"/>
        <v>19418</v>
      </c>
      <c r="O18" s="32">
        <v>19507</v>
      </c>
      <c r="P18" s="32">
        <v>0</v>
      </c>
      <c r="Q18" s="32">
        <v>270</v>
      </c>
      <c r="R18" s="32">
        <v>0</v>
      </c>
      <c r="S18" s="34">
        <f t="shared" si="2"/>
        <v>19777</v>
      </c>
      <c r="T18" s="45">
        <v>0</v>
      </c>
      <c r="U18" s="32">
        <v>0</v>
      </c>
      <c r="V18" s="32">
        <v>0</v>
      </c>
      <c r="W18" s="32">
        <v>0</v>
      </c>
      <c r="X18" s="34">
        <f t="shared" si="3"/>
        <v>0</v>
      </c>
      <c r="Y18" s="45">
        <v>0</v>
      </c>
      <c r="Z18" s="32">
        <v>0</v>
      </c>
      <c r="AA18" s="32">
        <v>0</v>
      </c>
      <c r="AB18" s="180">
        <v>0</v>
      </c>
      <c r="AC18" s="34">
        <f t="shared" si="4"/>
        <v>0</v>
      </c>
      <c r="AD18" s="45">
        <v>0</v>
      </c>
      <c r="AE18" s="32">
        <v>0</v>
      </c>
      <c r="AF18" s="32">
        <v>0</v>
      </c>
      <c r="AG18" s="32">
        <v>0</v>
      </c>
      <c r="AH18" s="34">
        <f t="shared" si="5"/>
        <v>0</v>
      </c>
      <c r="AI18" s="45">
        <v>0</v>
      </c>
      <c r="AJ18" s="32">
        <v>0</v>
      </c>
      <c r="AK18" s="32">
        <v>0</v>
      </c>
      <c r="AL18" s="32">
        <v>0</v>
      </c>
      <c r="AM18" s="34">
        <f t="shared" si="13"/>
        <v>0</v>
      </c>
      <c r="AN18" s="45">
        <v>0</v>
      </c>
      <c r="AO18" s="32">
        <v>0</v>
      </c>
      <c r="AP18" s="32">
        <v>0</v>
      </c>
      <c r="AQ18" s="32">
        <v>0</v>
      </c>
      <c r="AR18" s="34">
        <f t="shared" si="1"/>
        <v>0</v>
      </c>
      <c r="AS18" s="45">
        <v>0</v>
      </c>
      <c r="AT18" s="32">
        <v>0</v>
      </c>
      <c r="AU18" s="32">
        <v>0</v>
      </c>
      <c r="AV18" s="32">
        <v>0</v>
      </c>
      <c r="AW18" s="34">
        <f t="shared" si="14"/>
        <v>0</v>
      </c>
      <c r="AX18" s="45">
        <v>0</v>
      </c>
      <c r="AY18" s="32">
        <v>0</v>
      </c>
      <c r="AZ18" s="32">
        <v>0</v>
      </c>
      <c r="BA18" s="32">
        <v>0</v>
      </c>
      <c r="BB18" s="34">
        <f t="shared" si="6"/>
        <v>0</v>
      </c>
      <c r="BC18" s="45">
        <v>0</v>
      </c>
      <c r="BD18" s="32">
        <v>0</v>
      </c>
      <c r="BE18" s="32">
        <v>0</v>
      </c>
      <c r="BF18" s="32">
        <v>0</v>
      </c>
      <c r="BG18" s="34">
        <f t="shared" si="7"/>
        <v>0</v>
      </c>
      <c r="BH18" s="45">
        <v>0</v>
      </c>
      <c r="BI18" s="32">
        <v>0</v>
      </c>
      <c r="BJ18" s="32">
        <v>0</v>
      </c>
      <c r="BK18" s="32">
        <v>0</v>
      </c>
      <c r="BL18" s="34">
        <f t="shared" si="8"/>
        <v>0</v>
      </c>
      <c r="BM18" s="45">
        <v>0</v>
      </c>
      <c r="BN18" s="32">
        <v>0</v>
      </c>
      <c r="BO18" s="32">
        <v>0</v>
      </c>
      <c r="BP18" s="32">
        <v>0</v>
      </c>
      <c r="BQ18" s="34">
        <f t="shared" si="9"/>
        <v>0</v>
      </c>
      <c r="BR18" s="45">
        <f t="shared" si="10"/>
        <v>38772</v>
      </c>
      <c r="BS18" s="51">
        <f t="shared" si="10"/>
        <v>112</v>
      </c>
      <c r="BT18" s="32">
        <f t="shared" si="10"/>
        <v>311</v>
      </c>
      <c r="BU18" s="32">
        <f t="shared" si="10"/>
        <v>0</v>
      </c>
      <c r="BV18" s="122">
        <f t="shared" si="11"/>
        <v>39195</v>
      </c>
      <c r="BW18" s="2"/>
      <c r="BX18" s="176"/>
      <c r="BZ18" s="177"/>
      <c r="CA18" s="177"/>
      <c r="CB18" s="177"/>
      <c r="CC18" s="177"/>
      <c r="CD18" s="177"/>
      <c r="CE18" s="178"/>
      <c r="CF18" s="178"/>
      <c r="CG18" s="178"/>
      <c r="CH18" s="2"/>
      <c r="CI18" s="178"/>
    </row>
    <row r="19" spans="1:87" ht="13.5" x14ac:dyDescent="0.25">
      <c r="A19" s="169">
        <v>13</v>
      </c>
      <c r="B19" s="144" t="s">
        <v>193</v>
      </c>
      <c r="D19" s="171"/>
      <c r="E19" s="172">
        <v>1080362</v>
      </c>
      <c r="F19" s="173">
        <v>7446810</v>
      </c>
      <c r="G19" s="173">
        <v>20095</v>
      </c>
      <c r="H19" s="35">
        <v>0</v>
      </c>
      <c r="I19" s="34">
        <f t="shared" si="0"/>
        <v>8547267</v>
      </c>
      <c r="J19" s="45">
        <v>49779</v>
      </c>
      <c r="K19" s="32">
        <v>64973</v>
      </c>
      <c r="L19" s="32">
        <v>144</v>
      </c>
      <c r="M19" s="32">
        <v>0</v>
      </c>
      <c r="N19" s="122">
        <f>SUM(J19:M19)</f>
        <v>114896</v>
      </c>
      <c r="O19" s="32">
        <v>69763</v>
      </c>
      <c r="P19" s="32">
        <v>1336323</v>
      </c>
      <c r="Q19" s="32">
        <v>105</v>
      </c>
      <c r="R19" s="32">
        <v>0</v>
      </c>
      <c r="S19" s="34">
        <f t="shared" si="2"/>
        <v>1406191</v>
      </c>
      <c r="T19" s="45">
        <v>0</v>
      </c>
      <c r="U19" s="32">
        <v>0</v>
      </c>
      <c r="V19" s="32">
        <v>0</v>
      </c>
      <c r="W19" s="32">
        <v>0</v>
      </c>
      <c r="X19" s="34">
        <f t="shared" si="3"/>
        <v>0</v>
      </c>
      <c r="Y19" s="45">
        <v>0</v>
      </c>
      <c r="Z19" s="32">
        <v>0</v>
      </c>
      <c r="AA19" s="32">
        <v>0</v>
      </c>
      <c r="AB19" s="180">
        <v>0</v>
      </c>
      <c r="AC19" s="34">
        <f t="shared" si="4"/>
        <v>0</v>
      </c>
      <c r="AD19" s="45">
        <v>0</v>
      </c>
      <c r="AE19" s="32">
        <v>0</v>
      </c>
      <c r="AF19" s="32">
        <v>0</v>
      </c>
      <c r="AG19" s="32">
        <v>0</v>
      </c>
      <c r="AH19" s="34">
        <f t="shared" si="5"/>
        <v>0</v>
      </c>
      <c r="AI19" s="45">
        <v>0</v>
      </c>
      <c r="AJ19" s="32">
        <v>0</v>
      </c>
      <c r="AK19" s="32">
        <v>0</v>
      </c>
      <c r="AL19" s="32">
        <v>0</v>
      </c>
      <c r="AM19" s="34">
        <f t="shared" si="13"/>
        <v>0</v>
      </c>
      <c r="AN19" s="45">
        <v>0</v>
      </c>
      <c r="AO19" s="32">
        <v>0</v>
      </c>
      <c r="AP19" s="32">
        <v>0</v>
      </c>
      <c r="AQ19" s="32">
        <v>0</v>
      </c>
      <c r="AR19" s="34">
        <f t="shared" si="1"/>
        <v>0</v>
      </c>
      <c r="AS19" s="45">
        <v>0</v>
      </c>
      <c r="AT19" s="32">
        <v>0</v>
      </c>
      <c r="AU19" s="32">
        <v>0</v>
      </c>
      <c r="AV19" s="32">
        <v>0</v>
      </c>
      <c r="AW19" s="34">
        <f t="shared" si="14"/>
        <v>0</v>
      </c>
      <c r="AX19" s="45">
        <v>0</v>
      </c>
      <c r="AY19" s="32">
        <v>0</v>
      </c>
      <c r="AZ19" s="32">
        <v>0</v>
      </c>
      <c r="BA19" s="32">
        <v>0</v>
      </c>
      <c r="BB19" s="34">
        <f t="shared" si="6"/>
        <v>0</v>
      </c>
      <c r="BC19" s="45">
        <v>0</v>
      </c>
      <c r="BD19" s="32">
        <v>0</v>
      </c>
      <c r="BE19" s="32">
        <v>0</v>
      </c>
      <c r="BF19" s="32">
        <v>0</v>
      </c>
      <c r="BG19" s="34">
        <f t="shared" si="7"/>
        <v>0</v>
      </c>
      <c r="BH19" s="45">
        <v>0</v>
      </c>
      <c r="BI19" s="32">
        <v>0</v>
      </c>
      <c r="BJ19" s="32">
        <v>0</v>
      </c>
      <c r="BK19" s="32">
        <v>0</v>
      </c>
      <c r="BL19" s="34">
        <f t="shared" si="8"/>
        <v>0</v>
      </c>
      <c r="BM19" s="45">
        <v>0</v>
      </c>
      <c r="BN19" s="32">
        <v>0</v>
      </c>
      <c r="BO19" s="32">
        <v>0</v>
      </c>
      <c r="BP19" s="32">
        <v>0</v>
      </c>
      <c r="BQ19" s="34">
        <f t="shared" si="9"/>
        <v>0</v>
      </c>
      <c r="BR19" s="45">
        <f t="shared" si="10"/>
        <v>119542</v>
      </c>
      <c r="BS19" s="51">
        <f t="shared" si="10"/>
        <v>1401296</v>
      </c>
      <c r="BT19" s="32">
        <f t="shared" si="10"/>
        <v>249</v>
      </c>
      <c r="BU19" s="32">
        <f t="shared" si="10"/>
        <v>0</v>
      </c>
      <c r="BV19" s="122">
        <f t="shared" si="11"/>
        <v>1521087</v>
      </c>
      <c r="BW19" s="2"/>
      <c r="BX19" s="176"/>
      <c r="BZ19" s="177"/>
      <c r="CA19" s="177"/>
      <c r="CB19" s="177"/>
      <c r="CC19" s="177"/>
      <c r="CD19" s="177"/>
      <c r="CE19" s="178"/>
      <c r="CF19" s="178"/>
      <c r="CG19" s="178"/>
      <c r="CH19" s="2"/>
      <c r="CI19" s="178"/>
    </row>
    <row r="20" spans="1:87" ht="13.5" x14ac:dyDescent="0.25">
      <c r="A20" s="169">
        <v>14</v>
      </c>
      <c r="B20" s="170" t="s">
        <v>194</v>
      </c>
      <c r="D20" s="179"/>
      <c r="E20" s="172">
        <v>2441913</v>
      </c>
      <c r="F20" s="173">
        <v>93</v>
      </c>
      <c r="G20" s="173">
        <v>316540</v>
      </c>
      <c r="H20" s="35">
        <v>0</v>
      </c>
      <c r="I20" s="34">
        <f t="shared" si="0"/>
        <v>2758546</v>
      </c>
      <c r="J20" s="45">
        <v>487606</v>
      </c>
      <c r="K20" s="32">
        <v>214</v>
      </c>
      <c r="L20" s="32">
        <v>24563</v>
      </c>
      <c r="M20" s="32">
        <v>0</v>
      </c>
      <c r="N20" s="122">
        <f t="shared" si="12"/>
        <v>512383</v>
      </c>
      <c r="O20" s="32">
        <v>454267</v>
      </c>
      <c r="P20" s="32">
        <v>211</v>
      </c>
      <c r="Q20" s="32">
        <v>24805</v>
      </c>
      <c r="R20" s="32">
        <v>0</v>
      </c>
      <c r="S20" s="34">
        <f t="shared" si="2"/>
        <v>479283</v>
      </c>
      <c r="T20" s="45">
        <v>0</v>
      </c>
      <c r="U20" s="32">
        <v>0</v>
      </c>
      <c r="V20" s="32">
        <v>0</v>
      </c>
      <c r="W20" s="32">
        <v>0</v>
      </c>
      <c r="X20" s="34">
        <f t="shared" si="3"/>
        <v>0</v>
      </c>
      <c r="Y20" s="45">
        <v>0</v>
      </c>
      <c r="Z20" s="32">
        <v>0</v>
      </c>
      <c r="AA20" s="32">
        <v>0</v>
      </c>
      <c r="AB20" s="180">
        <v>0</v>
      </c>
      <c r="AC20" s="34">
        <f t="shared" si="4"/>
        <v>0</v>
      </c>
      <c r="AD20" s="45">
        <v>0</v>
      </c>
      <c r="AE20" s="32">
        <v>0</v>
      </c>
      <c r="AF20" s="32">
        <v>0</v>
      </c>
      <c r="AG20" s="32">
        <v>0</v>
      </c>
      <c r="AH20" s="34">
        <f t="shared" si="5"/>
        <v>0</v>
      </c>
      <c r="AI20" s="45">
        <v>0</v>
      </c>
      <c r="AJ20" s="32">
        <v>0</v>
      </c>
      <c r="AK20" s="32">
        <v>0</v>
      </c>
      <c r="AL20" s="32">
        <v>0</v>
      </c>
      <c r="AM20" s="34">
        <f t="shared" si="13"/>
        <v>0</v>
      </c>
      <c r="AN20" s="45">
        <v>0</v>
      </c>
      <c r="AO20" s="32">
        <v>0</v>
      </c>
      <c r="AP20" s="32">
        <v>0</v>
      </c>
      <c r="AQ20" s="32">
        <v>0</v>
      </c>
      <c r="AR20" s="34">
        <f t="shared" si="1"/>
        <v>0</v>
      </c>
      <c r="AS20" s="45">
        <v>0</v>
      </c>
      <c r="AT20" s="32">
        <v>0</v>
      </c>
      <c r="AU20" s="32">
        <v>0</v>
      </c>
      <c r="AV20" s="32">
        <v>0</v>
      </c>
      <c r="AW20" s="34">
        <f t="shared" si="14"/>
        <v>0</v>
      </c>
      <c r="AX20" s="45">
        <v>0</v>
      </c>
      <c r="AY20" s="32">
        <v>0</v>
      </c>
      <c r="AZ20" s="32">
        <v>0</v>
      </c>
      <c r="BA20" s="32">
        <v>0</v>
      </c>
      <c r="BB20" s="34">
        <f t="shared" si="6"/>
        <v>0</v>
      </c>
      <c r="BC20" s="45">
        <v>0</v>
      </c>
      <c r="BD20" s="32">
        <v>0</v>
      </c>
      <c r="BE20" s="32">
        <v>0</v>
      </c>
      <c r="BF20" s="32">
        <v>0</v>
      </c>
      <c r="BG20" s="34">
        <f t="shared" si="7"/>
        <v>0</v>
      </c>
      <c r="BH20" s="45">
        <v>0</v>
      </c>
      <c r="BI20" s="32">
        <v>0</v>
      </c>
      <c r="BJ20" s="32">
        <v>0</v>
      </c>
      <c r="BK20" s="32">
        <v>0</v>
      </c>
      <c r="BL20" s="34">
        <f t="shared" si="8"/>
        <v>0</v>
      </c>
      <c r="BM20" s="45">
        <v>0</v>
      </c>
      <c r="BN20" s="32">
        <v>0</v>
      </c>
      <c r="BO20" s="32">
        <v>0</v>
      </c>
      <c r="BP20" s="32">
        <v>0</v>
      </c>
      <c r="BQ20" s="34">
        <f t="shared" si="9"/>
        <v>0</v>
      </c>
      <c r="BR20" s="45">
        <f t="shared" si="10"/>
        <v>941873</v>
      </c>
      <c r="BS20" s="51">
        <f t="shared" si="10"/>
        <v>425</v>
      </c>
      <c r="BT20" s="32">
        <f t="shared" si="10"/>
        <v>49368</v>
      </c>
      <c r="BU20" s="32">
        <f t="shared" si="10"/>
        <v>0</v>
      </c>
      <c r="BV20" s="122">
        <f t="shared" si="11"/>
        <v>991666</v>
      </c>
      <c r="BW20" s="2"/>
      <c r="BX20" s="176"/>
      <c r="BZ20" s="177"/>
      <c r="CA20" s="177"/>
      <c r="CB20" s="177"/>
      <c r="CC20" s="177"/>
      <c r="CD20" s="177"/>
      <c r="CE20" s="178"/>
      <c r="CF20" s="178"/>
      <c r="CG20" s="178"/>
      <c r="CH20" s="2"/>
      <c r="CI20" s="178"/>
    </row>
    <row r="21" spans="1:87" ht="13.5" x14ac:dyDescent="0.25">
      <c r="A21" s="169">
        <v>15</v>
      </c>
      <c r="B21" s="170" t="s">
        <v>195</v>
      </c>
      <c r="D21" s="179"/>
      <c r="E21" s="172">
        <v>128201</v>
      </c>
      <c r="F21" s="173">
        <v>46830</v>
      </c>
      <c r="G21" s="173">
        <v>2000</v>
      </c>
      <c r="H21" s="35">
        <v>0</v>
      </c>
      <c r="I21" s="34">
        <f t="shared" si="0"/>
        <v>177031</v>
      </c>
      <c r="J21" s="45">
        <v>7274</v>
      </c>
      <c r="K21" s="32">
        <v>0</v>
      </c>
      <c r="L21" s="32">
        <v>0</v>
      </c>
      <c r="M21" s="32">
        <v>0</v>
      </c>
      <c r="N21" s="122">
        <f>SUM(J21:M21)</f>
        <v>7274</v>
      </c>
      <c r="O21" s="32">
        <v>8838</v>
      </c>
      <c r="P21" s="32">
        <v>11705</v>
      </c>
      <c r="Q21" s="32">
        <v>169</v>
      </c>
      <c r="R21" s="32">
        <v>0</v>
      </c>
      <c r="S21" s="34">
        <f t="shared" si="2"/>
        <v>20712</v>
      </c>
      <c r="T21" s="45">
        <v>0</v>
      </c>
      <c r="U21" s="32">
        <v>0</v>
      </c>
      <c r="V21" s="32">
        <v>0</v>
      </c>
      <c r="W21" s="32">
        <v>0</v>
      </c>
      <c r="X21" s="34">
        <f t="shared" si="3"/>
        <v>0</v>
      </c>
      <c r="Y21" s="45">
        <v>0</v>
      </c>
      <c r="Z21" s="32">
        <v>0</v>
      </c>
      <c r="AA21" s="32">
        <v>0</v>
      </c>
      <c r="AB21" s="180">
        <v>0</v>
      </c>
      <c r="AC21" s="34">
        <f t="shared" si="4"/>
        <v>0</v>
      </c>
      <c r="AD21" s="45">
        <v>0</v>
      </c>
      <c r="AE21" s="32">
        <v>0</v>
      </c>
      <c r="AF21" s="32">
        <v>0</v>
      </c>
      <c r="AG21" s="32">
        <v>0</v>
      </c>
      <c r="AH21" s="34">
        <f t="shared" si="5"/>
        <v>0</v>
      </c>
      <c r="AI21" s="45">
        <v>0</v>
      </c>
      <c r="AJ21" s="32">
        <v>0</v>
      </c>
      <c r="AK21" s="32">
        <v>0</v>
      </c>
      <c r="AL21" s="32">
        <v>0</v>
      </c>
      <c r="AM21" s="34">
        <f t="shared" si="13"/>
        <v>0</v>
      </c>
      <c r="AN21" s="45">
        <v>0</v>
      </c>
      <c r="AO21" s="32">
        <v>0</v>
      </c>
      <c r="AP21" s="32">
        <v>0</v>
      </c>
      <c r="AQ21" s="32">
        <v>0</v>
      </c>
      <c r="AR21" s="34">
        <f t="shared" si="1"/>
        <v>0</v>
      </c>
      <c r="AS21" s="45">
        <v>0</v>
      </c>
      <c r="AT21" s="32">
        <v>0</v>
      </c>
      <c r="AU21" s="32">
        <v>0</v>
      </c>
      <c r="AV21" s="32">
        <v>0</v>
      </c>
      <c r="AW21" s="34">
        <f t="shared" si="14"/>
        <v>0</v>
      </c>
      <c r="AX21" s="45">
        <v>0</v>
      </c>
      <c r="AY21" s="32">
        <v>0</v>
      </c>
      <c r="AZ21" s="32">
        <v>0</v>
      </c>
      <c r="BA21" s="32">
        <v>0</v>
      </c>
      <c r="BB21" s="34">
        <f t="shared" si="6"/>
        <v>0</v>
      </c>
      <c r="BC21" s="45">
        <v>0</v>
      </c>
      <c r="BD21" s="32">
        <v>0</v>
      </c>
      <c r="BE21" s="32">
        <v>0</v>
      </c>
      <c r="BF21" s="32">
        <v>0</v>
      </c>
      <c r="BG21" s="34">
        <f t="shared" si="7"/>
        <v>0</v>
      </c>
      <c r="BH21" s="45">
        <v>0</v>
      </c>
      <c r="BI21" s="32">
        <v>0</v>
      </c>
      <c r="BJ21" s="32">
        <v>0</v>
      </c>
      <c r="BK21" s="32">
        <v>0</v>
      </c>
      <c r="BL21" s="34">
        <f t="shared" si="8"/>
        <v>0</v>
      </c>
      <c r="BM21" s="45">
        <v>0</v>
      </c>
      <c r="BN21" s="32">
        <v>0</v>
      </c>
      <c r="BO21" s="32">
        <v>0</v>
      </c>
      <c r="BP21" s="32">
        <v>0</v>
      </c>
      <c r="BQ21" s="34">
        <f t="shared" si="9"/>
        <v>0</v>
      </c>
      <c r="BR21" s="45">
        <f t="shared" si="10"/>
        <v>16112</v>
      </c>
      <c r="BS21" s="51">
        <f t="shared" si="10"/>
        <v>11705</v>
      </c>
      <c r="BT21" s="32">
        <f t="shared" si="10"/>
        <v>169</v>
      </c>
      <c r="BU21" s="32">
        <f t="shared" si="10"/>
        <v>0</v>
      </c>
      <c r="BV21" s="122">
        <f t="shared" si="11"/>
        <v>27986</v>
      </c>
      <c r="BW21" s="2"/>
      <c r="BX21" s="176"/>
      <c r="BZ21" s="177"/>
      <c r="CA21" s="177"/>
      <c r="CB21" s="177"/>
      <c r="CC21" s="177"/>
      <c r="CD21" s="177"/>
      <c r="CE21" s="178"/>
      <c r="CF21" s="178"/>
      <c r="CG21" s="178"/>
      <c r="CH21" s="2"/>
      <c r="CI21" s="178"/>
    </row>
    <row r="22" spans="1:87" ht="13.5" x14ac:dyDescent="0.25">
      <c r="A22" s="169">
        <v>16</v>
      </c>
      <c r="B22" s="170" t="s">
        <v>196</v>
      </c>
      <c r="D22" s="171"/>
      <c r="E22" s="172">
        <v>2836768</v>
      </c>
      <c r="F22" s="173">
        <v>24662313</v>
      </c>
      <c r="G22" s="173">
        <v>2061086</v>
      </c>
      <c r="H22" s="35">
        <v>0</v>
      </c>
      <c r="I22" s="34">
        <f t="shared" si="0"/>
        <v>29560167</v>
      </c>
      <c r="J22" s="45">
        <v>126369</v>
      </c>
      <c r="K22" s="32">
        <v>5260362</v>
      </c>
      <c r="L22" s="32">
        <v>120055</v>
      </c>
      <c r="M22" s="32">
        <v>0</v>
      </c>
      <c r="N22" s="122">
        <f t="shared" si="12"/>
        <v>5506786</v>
      </c>
      <c r="O22" s="32">
        <v>100620</v>
      </c>
      <c r="P22" s="32">
        <v>2550976</v>
      </c>
      <c r="Q22" s="32">
        <v>51752</v>
      </c>
      <c r="R22" s="32">
        <v>8</v>
      </c>
      <c r="S22" s="34">
        <f t="shared" si="2"/>
        <v>2703356</v>
      </c>
      <c r="T22" s="45">
        <v>0</v>
      </c>
      <c r="U22" s="32">
        <v>0</v>
      </c>
      <c r="V22" s="32">
        <v>0</v>
      </c>
      <c r="W22" s="32">
        <v>0</v>
      </c>
      <c r="X22" s="34">
        <f t="shared" si="3"/>
        <v>0</v>
      </c>
      <c r="Y22" s="45">
        <v>0</v>
      </c>
      <c r="Z22" s="32">
        <v>0</v>
      </c>
      <c r="AA22" s="32">
        <v>0</v>
      </c>
      <c r="AB22" s="32">
        <v>0</v>
      </c>
      <c r="AC22" s="34">
        <f t="shared" si="4"/>
        <v>0</v>
      </c>
      <c r="AD22" s="45">
        <v>0</v>
      </c>
      <c r="AE22" s="32">
        <v>0</v>
      </c>
      <c r="AF22" s="32">
        <v>0</v>
      </c>
      <c r="AG22" s="32">
        <v>0</v>
      </c>
      <c r="AH22" s="34">
        <f t="shared" si="5"/>
        <v>0</v>
      </c>
      <c r="AI22" s="45">
        <v>0</v>
      </c>
      <c r="AJ22" s="32">
        <v>0</v>
      </c>
      <c r="AK22" s="32">
        <v>0</v>
      </c>
      <c r="AL22" s="32">
        <v>0</v>
      </c>
      <c r="AM22" s="34">
        <f t="shared" si="13"/>
        <v>0</v>
      </c>
      <c r="AN22" s="45">
        <v>0</v>
      </c>
      <c r="AO22" s="32">
        <v>0</v>
      </c>
      <c r="AP22" s="32">
        <v>0</v>
      </c>
      <c r="AQ22" s="32">
        <v>0</v>
      </c>
      <c r="AR22" s="34">
        <f t="shared" si="1"/>
        <v>0</v>
      </c>
      <c r="AS22" s="45">
        <v>0</v>
      </c>
      <c r="AT22" s="32">
        <v>0</v>
      </c>
      <c r="AU22" s="32">
        <v>0</v>
      </c>
      <c r="AV22" s="32">
        <v>0</v>
      </c>
      <c r="AW22" s="34">
        <f t="shared" si="14"/>
        <v>0</v>
      </c>
      <c r="AX22" s="45">
        <v>0</v>
      </c>
      <c r="AY22" s="32">
        <v>0</v>
      </c>
      <c r="AZ22" s="32">
        <v>0</v>
      </c>
      <c r="BA22" s="32">
        <v>0</v>
      </c>
      <c r="BB22" s="34">
        <f t="shared" si="6"/>
        <v>0</v>
      </c>
      <c r="BC22" s="45">
        <v>0</v>
      </c>
      <c r="BD22" s="32">
        <v>0</v>
      </c>
      <c r="BE22" s="32">
        <v>0</v>
      </c>
      <c r="BF22" s="32">
        <v>0</v>
      </c>
      <c r="BG22" s="34">
        <f t="shared" si="7"/>
        <v>0</v>
      </c>
      <c r="BH22" s="45">
        <v>0</v>
      </c>
      <c r="BI22" s="32">
        <v>0</v>
      </c>
      <c r="BJ22" s="32">
        <v>0</v>
      </c>
      <c r="BK22" s="32">
        <v>0</v>
      </c>
      <c r="BL22" s="34">
        <f t="shared" si="8"/>
        <v>0</v>
      </c>
      <c r="BM22" s="45">
        <v>0</v>
      </c>
      <c r="BN22" s="32">
        <v>0</v>
      </c>
      <c r="BO22" s="32">
        <v>0</v>
      </c>
      <c r="BP22" s="32">
        <v>0</v>
      </c>
      <c r="BQ22" s="34">
        <f t="shared" si="9"/>
        <v>0</v>
      </c>
      <c r="BR22" s="45">
        <f t="shared" si="10"/>
        <v>226989</v>
      </c>
      <c r="BS22" s="51">
        <f t="shared" si="10"/>
        <v>7811338</v>
      </c>
      <c r="BT22" s="32">
        <f t="shared" si="10"/>
        <v>171807</v>
      </c>
      <c r="BU22" s="32">
        <f t="shared" si="10"/>
        <v>8</v>
      </c>
      <c r="BV22" s="122">
        <f t="shared" si="11"/>
        <v>8210142</v>
      </c>
      <c r="BW22" s="2"/>
      <c r="BX22" s="176"/>
      <c r="BZ22" s="177"/>
      <c r="CA22" s="177"/>
      <c r="CB22" s="177"/>
      <c r="CC22" s="177"/>
      <c r="CD22" s="177"/>
      <c r="CE22" s="178"/>
      <c r="CF22" s="178"/>
      <c r="CG22" s="178"/>
      <c r="CH22" s="2"/>
      <c r="CI22" s="178"/>
    </row>
    <row r="23" spans="1:87" ht="13.5" x14ac:dyDescent="0.25">
      <c r="A23" s="169">
        <v>17</v>
      </c>
      <c r="B23" s="170" t="s">
        <v>197</v>
      </c>
      <c r="D23" s="171"/>
      <c r="E23" s="172">
        <v>11453552</v>
      </c>
      <c r="F23" s="173">
        <v>98037956</v>
      </c>
      <c r="G23" s="173">
        <v>23375</v>
      </c>
      <c r="H23" s="35">
        <v>0</v>
      </c>
      <c r="I23" s="34">
        <f t="shared" si="0"/>
        <v>109514883</v>
      </c>
      <c r="J23" s="45">
        <v>793383</v>
      </c>
      <c r="K23" s="32">
        <v>22357445</v>
      </c>
      <c r="L23" s="32">
        <v>193</v>
      </c>
      <c r="M23" s="32">
        <v>0</v>
      </c>
      <c r="N23" s="122">
        <f t="shared" si="12"/>
        <v>23151021</v>
      </c>
      <c r="O23" s="32">
        <v>821152</v>
      </c>
      <c r="P23" s="32">
        <v>10386217</v>
      </c>
      <c r="Q23" s="32">
        <v>410</v>
      </c>
      <c r="R23" s="32">
        <v>0</v>
      </c>
      <c r="S23" s="34">
        <f>SUM(O23:R23)</f>
        <v>11207779</v>
      </c>
      <c r="T23" s="45">
        <v>0</v>
      </c>
      <c r="U23" s="32">
        <v>0</v>
      </c>
      <c r="V23" s="32">
        <v>0</v>
      </c>
      <c r="W23" s="32">
        <v>0</v>
      </c>
      <c r="X23" s="34">
        <f t="shared" si="3"/>
        <v>0</v>
      </c>
      <c r="Y23" s="45">
        <v>0</v>
      </c>
      <c r="Z23" s="32">
        <v>0</v>
      </c>
      <c r="AA23" s="32">
        <v>0</v>
      </c>
      <c r="AB23" s="32">
        <v>0</v>
      </c>
      <c r="AC23" s="34">
        <f t="shared" si="4"/>
        <v>0</v>
      </c>
      <c r="AD23" s="45">
        <v>0</v>
      </c>
      <c r="AE23" s="32">
        <v>0</v>
      </c>
      <c r="AF23" s="32">
        <v>0</v>
      </c>
      <c r="AG23" s="32">
        <v>0</v>
      </c>
      <c r="AH23" s="34">
        <f t="shared" si="5"/>
        <v>0</v>
      </c>
      <c r="AI23" s="45">
        <v>0</v>
      </c>
      <c r="AJ23" s="32">
        <v>0</v>
      </c>
      <c r="AK23" s="32">
        <v>0</v>
      </c>
      <c r="AL23" s="32">
        <v>0</v>
      </c>
      <c r="AM23" s="34">
        <f t="shared" si="13"/>
        <v>0</v>
      </c>
      <c r="AN23" s="45">
        <v>0</v>
      </c>
      <c r="AO23" s="32">
        <v>0</v>
      </c>
      <c r="AP23" s="32">
        <v>0</v>
      </c>
      <c r="AQ23" s="32">
        <v>0</v>
      </c>
      <c r="AR23" s="34">
        <f t="shared" si="1"/>
        <v>0</v>
      </c>
      <c r="AS23" s="45">
        <v>0</v>
      </c>
      <c r="AT23" s="32">
        <v>0</v>
      </c>
      <c r="AU23" s="32">
        <v>0</v>
      </c>
      <c r="AV23" s="32">
        <v>0</v>
      </c>
      <c r="AW23" s="34">
        <f t="shared" si="14"/>
        <v>0</v>
      </c>
      <c r="AX23" s="45">
        <v>0</v>
      </c>
      <c r="AY23" s="32">
        <v>0</v>
      </c>
      <c r="AZ23" s="32">
        <v>0</v>
      </c>
      <c r="BA23" s="32">
        <v>0</v>
      </c>
      <c r="BB23" s="34">
        <f t="shared" si="6"/>
        <v>0</v>
      </c>
      <c r="BC23" s="45">
        <v>0</v>
      </c>
      <c r="BD23" s="32">
        <v>0</v>
      </c>
      <c r="BE23" s="32">
        <v>0</v>
      </c>
      <c r="BF23" s="32">
        <v>0</v>
      </c>
      <c r="BG23" s="34">
        <f t="shared" si="7"/>
        <v>0</v>
      </c>
      <c r="BH23" s="45">
        <v>0</v>
      </c>
      <c r="BI23" s="32">
        <v>0</v>
      </c>
      <c r="BJ23" s="32">
        <v>0</v>
      </c>
      <c r="BK23" s="32">
        <v>0</v>
      </c>
      <c r="BL23" s="34">
        <f t="shared" si="8"/>
        <v>0</v>
      </c>
      <c r="BM23" s="45">
        <v>0</v>
      </c>
      <c r="BN23" s="32">
        <v>0</v>
      </c>
      <c r="BO23" s="32">
        <v>0</v>
      </c>
      <c r="BP23" s="32">
        <v>0</v>
      </c>
      <c r="BQ23" s="34">
        <f t="shared" si="9"/>
        <v>0</v>
      </c>
      <c r="BR23" s="45">
        <f t="shared" si="10"/>
        <v>1614535</v>
      </c>
      <c r="BS23" s="51">
        <f t="shared" si="10"/>
        <v>32743662</v>
      </c>
      <c r="BT23" s="32">
        <f t="shared" si="10"/>
        <v>603</v>
      </c>
      <c r="BU23" s="32">
        <f t="shared" si="10"/>
        <v>0</v>
      </c>
      <c r="BV23" s="122">
        <f t="shared" si="11"/>
        <v>34358800</v>
      </c>
      <c r="BW23" s="2"/>
      <c r="BX23" s="176"/>
      <c r="BZ23" s="177"/>
      <c r="CA23" s="177"/>
      <c r="CB23" s="177"/>
      <c r="CC23" s="177"/>
      <c r="CD23" s="177"/>
      <c r="CE23" s="178"/>
      <c r="CF23" s="178"/>
      <c r="CG23" s="178"/>
      <c r="CH23" s="2"/>
      <c r="CI23" s="178"/>
    </row>
    <row r="24" spans="1:87" ht="13.5" x14ac:dyDescent="0.25">
      <c r="A24" s="169">
        <v>18</v>
      </c>
      <c r="B24" s="170" t="s">
        <v>198</v>
      </c>
      <c r="D24" s="181"/>
      <c r="E24" s="172">
        <v>4772177</v>
      </c>
      <c r="F24" s="173">
        <v>58329780</v>
      </c>
      <c r="G24" s="173">
        <v>1429020</v>
      </c>
      <c r="H24" s="35">
        <v>0</v>
      </c>
      <c r="I24" s="34">
        <f t="shared" si="0"/>
        <v>64530977</v>
      </c>
      <c r="J24" s="45">
        <v>132393</v>
      </c>
      <c r="K24" s="32">
        <v>5634862</v>
      </c>
      <c r="L24" s="32">
        <v>9389</v>
      </c>
      <c r="M24" s="32">
        <v>0</v>
      </c>
      <c r="N24" s="122">
        <f t="shared" si="12"/>
        <v>5776644</v>
      </c>
      <c r="O24" s="32">
        <v>368497</v>
      </c>
      <c r="P24" s="32">
        <v>3603019</v>
      </c>
      <c r="Q24" s="32">
        <v>7456</v>
      </c>
      <c r="R24" s="32">
        <v>0</v>
      </c>
      <c r="S24" s="34">
        <f t="shared" ref="S24:S33" si="15">SUM(O24:R24)</f>
        <v>3978972</v>
      </c>
      <c r="T24" s="45">
        <v>0</v>
      </c>
      <c r="U24" s="32">
        <v>0</v>
      </c>
      <c r="V24" s="32">
        <v>0</v>
      </c>
      <c r="W24" s="32">
        <v>0</v>
      </c>
      <c r="X24" s="34">
        <f t="shared" si="3"/>
        <v>0</v>
      </c>
      <c r="Y24" s="45">
        <v>0</v>
      </c>
      <c r="Z24" s="32">
        <v>0</v>
      </c>
      <c r="AA24" s="32">
        <v>0</v>
      </c>
      <c r="AB24" s="32">
        <v>0</v>
      </c>
      <c r="AC24" s="34">
        <f t="shared" si="4"/>
        <v>0</v>
      </c>
      <c r="AD24" s="45">
        <v>0</v>
      </c>
      <c r="AE24" s="32">
        <v>0</v>
      </c>
      <c r="AF24" s="32">
        <v>0</v>
      </c>
      <c r="AG24" s="32">
        <v>0</v>
      </c>
      <c r="AH24" s="34">
        <f t="shared" si="5"/>
        <v>0</v>
      </c>
      <c r="AI24" s="45">
        <v>0</v>
      </c>
      <c r="AJ24" s="32">
        <v>0</v>
      </c>
      <c r="AK24" s="32">
        <v>0</v>
      </c>
      <c r="AL24" s="32">
        <v>0</v>
      </c>
      <c r="AM24" s="34">
        <f t="shared" si="13"/>
        <v>0</v>
      </c>
      <c r="AN24" s="45">
        <v>0</v>
      </c>
      <c r="AO24" s="32">
        <v>0</v>
      </c>
      <c r="AP24" s="32">
        <v>0</v>
      </c>
      <c r="AQ24" s="32">
        <v>0</v>
      </c>
      <c r="AR24" s="34">
        <f t="shared" si="1"/>
        <v>0</v>
      </c>
      <c r="AS24" s="45">
        <v>0</v>
      </c>
      <c r="AT24" s="32">
        <v>0</v>
      </c>
      <c r="AU24" s="32">
        <v>0</v>
      </c>
      <c r="AV24" s="32">
        <v>0</v>
      </c>
      <c r="AW24" s="34">
        <f t="shared" si="14"/>
        <v>0</v>
      </c>
      <c r="AX24" s="45">
        <v>0</v>
      </c>
      <c r="AY24" s="32">
        <v>0</v>
      </c>
      <c r="AZ24" s="32">
        <v>0</v>
      </c>
      <c r="BA24" s="32">
        <v>0</v>
      </c>
      <c r="BB24" s="34">
        <f t="shared" si="6"/>
        <v>0</v>
      </c>
      <c r="BC24" s="45">
        <v>0</v>
      </c>
      <c r="BD24" s="32">
        <v>0</v>
      </c>
      <c r="BE24" s="32">
        <v>0</v>
      </c>
      <c r="BF24" s="32">
        <v>0</v>
      </c>
      <c r="BG24" s="34">
        <f t="shared" si="7"/>
        <v>0</v>
      </c>
      <c r="BH24" s="45">
        <v>0</v>
      </c>
      <c r="BI24" s="32">
        <v>0</v>
      </c>
      <c r="BJ24" s="32">
        <v>0</v>
      </c>
      <c r="BK24" s="32">
        <v>0</v>
      </c>
      <c r="BL24" s="34">
        <f t="shared" si="8"/>
        <v>0</v>
      </c>
      <c r="BM24" s="45">
        <v>0</v>
      </c>
      <c r="BN24" s="32">
        <v>0</v>
      </c>
      <c r="BO24" s="32">
        <v>0</v>
      </c>
      <c r="BP24" s="32">
        <v>0</v>
      </c>
      <c r="BQ24" s="34">
        <f t="shared" si="9"/>
        <v>0</v>
      </c>
      <c r="BR24" s="45">
        <f t="shared" si="10"/>
        <v>500890</v>
      </c>
      <c r="BS24" s="51">
        <f t="shared" si="10"/>
        <v>9237881</v>
      </c>
      <c r="BT24" s="32">
        <f t="shared" si="10"/>
        <v>16845</v>
      </c>
      <c r="BU24" s="32">
        <f t="shared" si="10"/>
        <v>0</v>
      </c>
      <c r="BV24" s="122">
        <f t="shared" si="11"/>
        <v>9755616</v>
      </c>
      <c r="BW24" s="2"/>
      <c r="BX24" s="176"/>
      <c r="BZ24" s="177"/>
      <c r="CA24" s="177"/>
      <c r="CB24" s="177"/>
      <c r="CC24" s="177"/>
      <c r="CD24" s="177"/>
      <c r="CE24" s="178"/>
      <c r="CF24" s="178"/>
      <c r="CG24" s="178"/>
      <c r="CH24" s="2"/>
      <c r="CI24" s="178"/>
    </row>
    <row r="25" spans="1:87" ht="13.5" x14ac:dyDescent="0.25">
      <c r="A25" s="183">
        <v>19</v>
      </c>
      <c r="B25" s="184" t="s">
        <v>199</v>
      </c>
      <c r="D25" s="185"/>
      <c r="E25" s="172">
        <v>922791</v>
      </c>
      <c r="F25" s="173">
        <v>256065389</v>
      </c>
      <c r="G25" s="173">
        <v>13181</v>
      </c>
      <c r="H25" s="35">
        <v>0</v>
      </c>
      <c r="I25" s="34">
        <f t="shared" si="0"/>
        <v>257001361</v>
      </c>
      <c r="J25" s="45">
        <v>76013</v>
      </c>
      <c r="K25" s="32">
        <v>17752222</v>
      </c>
      <c r="L25" s="32">
        <v>5729</v>
      </c>
      <c r="M25" s="32">
        <v>0</v>
      </c>
      <c r="N25" s="122">
        <f t="shared" si="12"/>
        <v>17833964</v>
      </c>
      <c r="O25" s="32">
        <v>65785</v>
      </c>
      <c r="P25" s="32">
        <v>17445954</v>
      </c>
      <c r="Q25" s="32">
        <v>1220</v>
      </c>
      <c r="R25" s="32">
        <v>0</v>
      </c>
      <c r="S25" s="34">
        <f t="shared" si="15"/>
        <v>17512959</v>
      </c>
      <c r="T25" s="45">
        <v>0</v>
      </c>
      <c r="U25" s="32">
        <v>0</v>
      </c>
      <c r="V25" s="32">
        <v>0</v>
      </c>
      <c r="W25" s="32">
        <v>0</v>
      </c>
      <c r="X25" s="34">
        <f t="shared" si="3"/>
        <v>0</v>
      </c>
      <c r="Y25" s="45">
        <v>0</v>
      </c>
      <c r="Z25" s="32">
        <v>0</v>
      </c>
      <c r="AA25" s="32">
        <v>0</v>
      </c>
      <c r="AB25" s="32">
        <v>0</v>
      </c>
      <c r="AC25" s="34">
        <f t="shared" si="4"/>
        <v>0</v>
      </c>
      <c r="AD25" s="45">
        <v>0</v>
      </c>
      <c r="AE25" s="32">
        <v>0</v>
      </c>
      <c r="AF25" s="32">
        <v>0</v>
      </c>
      <c r="AG25" s="32">
        <v>0</v>
      </c>
      <c r="AH25" s="34">
        <f t="shared" si="5"/>
        <v>0</v>
      </c>
      <c r="AI25" s="45">
        <v>0</v>
      </c>
      <c r="AJ25" s="32">
        <v>0</v>
      </c>
      <c r="AK25" s="32">
        <v>0</v>
      </c>
      <c r="AL25" s="32">
        <v>0</v>
      </c>
      <c r="AM25" s="34">
        <f t="shared" si="13"/>
        <v>0</v>
      </c>
      <c r="AN25" s="45">
        <v>0</v>
      </c>
      <c r="AO25" s="32">
        <v>0</v>
      </c>
      <c r="AP25" s="32">
        <v>0</v>
      </c>
      <c r="AQ25" s="32">
        <v>0</v>
      </c>
      <c r="AR25" s="34">
        <f t="shared" si="1"/>
        <v>0</v>
      </c>
      <c r="AS25" s="45">
        <v>0</v>
      </c>
      <c r="AT25" s="32">
        <v>0</v>
      </c>
      <c r="AU25" s="32">
        <v>0</v>
      </c>
      <c r="AV25" s="32">
        <v>0</v>
      </c>
      <c r="AW25" s="34">
        <f t="shared" si="14"/>
        <v>0</v>
      </c>
      <c r="AX25" s="45">
        <v>0</v>
      </c>
      <c r="AY25" s="32">
        <v>0</v>
      </c>
      <c r="AZ25" s="32">
        <v>0</v>
      </c>
      <c r="BA25" s="32">
        <v>0</v>
      </c>
      <c r="BB25" s="34">
        <f t="shared" si="6"/>
        <v>0</v>
      </c>
      <c r="BC25" s="45">
        <v>0</v>
      </c>
      <c r="BD25" s="32">
        <v>0</v>
      </c>
      <c r="BE25" s="32">
        <v>0</v>
      </c>
      <c r="BF25" s="32">
        <v>0</v>
      </c>
      <c r="BG25" s="34">
        <f t="shared" si="7"/>
        <v>0</v>
      </c>
      <c r="BH25" s="45">
        <v>0</v>
      </c>
      <c r="BI25" s="32">
        <v>0</v>
      </c>
      <c r="BJ25" s="32">
        <v>0</v>
      </c>
      <c r="BK25" s="32">
        <v>0</v>
      </c>
      <c r="BL25" s="34">
        <f t="shared" si="8"/>
        <v>0</v>
      </c>
      <c r="BM25" s="45">
        <v>0</v>
      </c>
      <c r="BN25" s="32">
        <v>0</v>
      </c>
      <c r="BO25" s="32">
        <v>0</v>
      </c>
      <c r="BP25" s="32">
        <v>0</v>
      </c>
      <c r="BQ25" s="34">
        <f t="shared" si="9"/>
        <v>0</v>
      </c>
      <c r="BR25" s="45">
        <f t="shared" si="10"/>
        <v>141798</v>
      </c>
      <c r="BS25" s="51">
        <f t="shared" si="10"/>
        <v>35198176</v>
      </c>
      <c r="BT25" s="32">
        <f t="shared" si="10"/>
        <v>6949</v>
      </c>
      <c r="BU25" s="32">
        <f t="shared" si="10"/>
        <v>0</v>
      </c>
      <c r="BV25" s="122">
        <f t="shared" si="11"/>
        <v>35346923</v>
      </c>
      <c r="BW25" s="2"/>
      <c r="BX25" s="176"/>
      <c r="BZ25" s="177"/>
      <c r="CA25" s="177"/>
      <c r="CB25" s="177"/>
      <c r="CC25" s="177"/>
      <c r="CD25" s="177"/>
      <c r="CE25" s="178"/>
      <c r="CF25" s="178"/>
      <c r="CG25" s="178"/>
      <c r="CH25" s="2"/>
      <c r="CI25" s="178"/>
    </row>
    <row r="26" spans="1:87" ht="13.5" x14ac:dyDescent="0.25">
      <c r="A26" s="183">
        <v>20</v>
      </c>
      <c r="B26" s="844" t="s">
        <v>200</v>
      </c>
      <c r="C26" s="844"/>
      <c r="D26" s="171"/>
      <c r="E26" s="172">
        <v>200963</v>
      </c>
      <c r="F26" s="173">
        <v>782209</v>
      </c>
      <c r="G26" s="173">
        <v>4082</v>
      </c>
      <c r="H26" s="35">
        <v>0</v>
      </c>
      <c r="I26" s="34">
        <f t="shared" si="0"/>
        <v>987254</v>
      </c>
      <c r="J26" s="45">
        <v>10708</v>
      </c>
      <c r="K26" s="32">
        <v>8393</v>
      </c>
      <c r="L26" s="32">
        <v>152</v>
      </c>
      <c r="M26" s="32">
        <v>0</v>
      </c>
      <c r="N26" s="122">
        <f t="shared" si="12"/>
        <v>19253</v>
      </c>
      <c r="O26" s="32">
        <v>14907</v>
      </c>
      <c r="P26" s="32">
        <v>389393</v>
      </c>
      <c r="Q26" s="32">
        <v>1693</v>
      </c>
      <c r="R26" s="32">
        <v>0</v>
      </c>
      <c r="S26" s="34">
        <f t="shared" si="15"/>
        <v>405993</v>
      </c>
      <c r="T26" s="45">
        <v>0</v>
      </c>
      <c r="U26" s="32">
        <v>0</v>
      </c>
      <c r="V26" s="32">
        <v>0</v>
      </c>
      <c r="W26" s="32">
        <v>0</v>
      </c>
      <c r="X26" s="34">
        <f t="shared" si="3"/>
        <v>0</v>
      </c>
      <c r="Y26" s="45">
        <v>0</v>
      </c>
      <c r="Z26" s="32">
        <v>0</v>
      </c>
      <c r="AA26" s="32">
        <v>0</v>
      </c>
      <c r="AB26" s="32">
        <v>0</v>
      </c>
      <c r="AC26" s="34">
        <f t="shared" si="4"/>
        <v>0</v>
      </c>
      <c r="AD26" s="45">
        <v>0</v>
      </c>
      <c r="AE26" s="32">
        <v>0</v>
      </c>
      <c r="AF26" s="32">
        <v>0</v>
      </c>
      <c r="AG26" s="32">
        <v>0</v>
      </c>
      <c r="AH26" s="34">
        <f t="shared" si="5"/>
        <v>0</v>
      </c>
      <c r="AI26" s="45">
        <v>0</v>
      </c>
      <c r="AJ26" s="32">
        <v>0</v>
      </c>
      <c r="AK26" s="32">
        <v>0</v>
      </c>
      <c r="AL26" s="32">
        <v>0</v>
      </c>
      <c r="AM26" s="34">
        <f t="shared" si="13"/>
        <v>0</v>
      </c>
      <c r="AN26" s="45">
        <v>0</v>
      </c>
      <c r="AO26" s="32">
        <v>0</v>
      </c>
      <c r="AP26" s="32">
        <v>0</v>
      </c>
      <c r="AQ26" s="32">
        <v>0</v>
      </c>
      <c r="AR26" s="34">
        <f t="shared" si="1"/>
        <v>0</v>
      </c>
      <c r="AS26" s="45">
        <v>0</v>
      </c>
      <c r="AT26" s="32">
        <v>0</v>
      </c>
      <c r="AU26" s="32">
        <v>0</v>
      </c>
      <c r="AV26" s="32">
        <v>0</v>
      </c>
      <c r="AW26" s="34">
        <f t="shared" si="14"/>
        <v>0</v>
      </c>
      <c r="AX26" s="45">
        <v>0</v>
      </c>
      <c r="AY26" s="32">
        <v>0</v>
      </c>
      <c r="AZ26" s="32">
        <v>0</v>
      </c>
      <c r="BA26" s="32">
        <v>0</v>
      </c>
      <c r="BB26" s="34">
        <f t="shared" si="6"/>
        <v>0</v>
      </c>
      <c r="BC26" s="45">
        <v>0</v>
      </c>
      <c r="BD26" s="32">
        <v>0</v>
      </c>
      <c r="BE26" s="32">
        <v>0</v>
      </c>
      <c r="BF26" s="32">
        <v>0</v>
      </c>
      <c r="BG26" s="34">
        <f t="shared" si="7"/>
        <v>0</v>
      </c>
      <c r="BH26" s="45">
        <v>0</v>
      </c>
      <c r="BI26" s="32">
        <v>0</v>
      </c>
      <c r="BJ26" s="32">
        <v>0</v>
      </c>
      <c r="BK26" s="32">
        <v>0</v>
      </c>
      <c r="BL26" s="34">
        <f t="shared" si="8"/>
        <v>0</v>
      </c>
      <c r="BM26" s="45">
        <v>0</v>
      </c>
      <c r="BN26" s="32">
        <v>0</v>
      </c>
      <c r="BO26" s="32">
        <v>0</v>
      </c>
      <c r="BP26" s="32">
        <v>0</v>
      </c>
      <c r="BQ26" s="34">
        <f t="shared" si="9"/>
        <v>0</v>
      </c>
      <c r="BR26" s="45">
        <f t="shared" si="10"/>
        <v>25615</v>
      </c>
      <c r="BS26" s="51">
        <f t="shared" si="10"/>
        <v>397786</v>
      </c>
      <c r="BT26" s="32">
        <f t="shared" si="10"/>
        <v>1845</v>
      </c>
      <c r="BU26" s="32">
        <f t="shared" si="10"/>
        <v>0</v>
      </c>
      <c r="BV26" s="122">
        <f t="shared" si="11"/>
        <v>425246</v>
      </c>
      <c r="BW26" s="2"/>
      <c r="BX26" s="176"/>
      <c r="BZ26" s="177"/>
      <c r="CA26" s="177"/>
      <c r="CB26" s="177"/>
      <c r="CC26" s="177"/>
      <c r="CD26" s="177"/>
      <c r="CE26" s="178"/>
      <c r="CF26" s="178"/>
      <c r="CG26" s="178"/>
      <c r="CH26" s="2"/>
      <c r="CI26" s="178"/>
    </row>
    <row r="27" spans="1:87" ht="13.5" x14ac:dyDescent="0.25">
      <c r="A27" s="183">
        <v>21</v>
      </c>
      <c r="B27" s="186" t="s">
        <v>201</v>
      </c>
      <c r="C27" s="186"/>
      <c r="D27" s="171"/>
      <c r="E27" s="172">
        <v>147088</v>
      </c>
      <c r="F27" s="173">
        <v>129</v>
      </c>
      <c r="G27" s="173">
        <v>5094</v>
      </c>
      <c r="H27" s="35">
        <v>0</v>
      </c>
      <c r="I27" s="34">
        <f t="shared" si="0"/>
        <v>152311</v>
      </c>
      <c r="J27" s="45">
        <v>13337</v>
      </c>
      <c r="K27" s="32">
        <v>27</v>
      </c>
      <c r="L27" s="32">
        <v>0</v>
      </c>
      <c r="M27" s="32">
        <v>0</v>
      </c>
      <c r="N27" s="122">
        <f t="shared" si="12"/>
        <v>13364</v>
      </c>
      <c r="O27" s="32">
        <v>10393</v>
      </c>
      <c r="P27" s="32">
        <v>38</v>
      </c>
      <c r="Q27" s="32">
        <v>19</v>
      </c>
      <c r="R27" s="32">
        <v>0</v>
      </c>
      <c r="S27" s="34">
        <f t="shared" si="15"/>
        <v>10450</v>
      </c>
      <c r="T27" s="45">
        <v>0</v>
      </c>
      <c r="U27" s="32">
        <v>0</v>
      </c>
      <c r="V27" s="32">
        <v>0</v>
      </c>
      <c r="W27" s="32">
        <v>0</v>
      </c>
      <c r="X27" s="34">
        <f t="shared" si="3"/>
        <v>0</v>
      </c>
      <c r="Y27" s="45">
        <v>0</v>
      </c>
      <c r="Z27" s="32">
        <v>0</v>
      </c>
      <c r="AA27" s="32">
        <v>0</v>
      </c>
      <c r="AB27" s="32">
        <v>0</v>
      </c>
      <c r="AC27" s="34">
        <f t="shared" si="4"/>
        <v>0</v>
      </c>
      <c r="AD27" s="45">
        <v>0</v>
      </c>
      <c r="AE27" s="32">
        <v>0</v>
      </c>
      <c r="AF27" s="32">
        <v>0</v>
      </c>
      <c r="AG27" s="32">
        <v>0</v>
      </c>
      <c r="AH27" s="34">
        <f t="shared" si="5"/>
        <v>0</v>
      </c>
      <c r="AI27" s="45">
        <v>0</v>
      </c>
      <c r="AJ27" s="32">
        <v>0</v>
      </c>
      <c r="AK27" s="32">
        <v>0</v>
      </c>
      <c r="AL27" s="32">
        <v>0</v>
      </c>
      <c r="AM27" s="34">
        <f t="shared" si="13"/>
        <v>0</v>
      </c>
      <c r="AN27" s="45">
        <v>0</v>
      </c>
      <c r="AO27" s="32">
        <v>0</v>
      </c>
      <c r="AP27" s="32">
        <v>0</v>
      </c>
      <c r="AQ27" s="32">
        <v>0</v>
      </c>
      <c r="AR27" s="34">
        <f t="shared" si="1"/>
        <v>0</v>
      </c>
      <c r="AS27" s="45">
        <v>0</v>
      </c>
      <c r="AT27" s="32">
        <v>0</v>
      </c>
      <c r="AU27" s="32">
        <v>0</v>
      </c>
      <c r="AV27" s="32">
        <v>0</v>
      </c>
      <c r="AW27" s="34">
        <f t="shared" si="14"/>
        <v>0</v>
      </c>
      <c r="AX27" s="45">
        <v>0</v>
      </c>
      <c r="AY27" s="32">
        <v>0</v>
      </c>
      <c r="AZ27" s="32">
        <v>0</v>
      </c>
      <c r="BA27" s="32">
        <v>0</v>
      </c>
      <c r="BB27" s="34">
        <f t="shared" si="6"/>
        <v>0</v>
      </c>
      <c r="BC27" s="45">
        <v>0</v>
      </c>
      <c r="BD27" s="32">
        <v>0</v>
      </c>
      <c r="BE27" s="32">
        <v>0</v>
      </c>
      <c r="BF27" s="32">
        <v>0</v>
      </c>
      <c r="BG27" s="34">
        <f t="shared" si="7"/>
        <v>0</v>
      </c>
      <c r="BH27" s="45">
        <v>0</v>
      </c>
      <c r="BI27" s="32">
        <v>0</v>
      </c>
      <c r="BJ27" s="32">
        <v>0</v>
      </c>
      <c r="BK27" s="32">
        <v>0</v>
      </c>
      <c r="BL27" s="34">
        <f t="shared" si="8"/>
        <v>0</v>
      </c>
      <c r="BM27" s="45">
        <v>0</v>
      </c>
      <c r="BN27" s="32">
        <v>0</v>
      </c>
      <c r="BO27" s="32">
        <v>0</v>
      </c>
      <c r="BP27" s="32">
        <v>0</v>
      </c>
      <c r="BQ27" s="34">
        <f t="shared" si="9"/>
        <v>0</v>
      </c>
      <c r="BR27" s="45">
        <f t="shared" si="10"/>
        <v>23730</v>
      </c>
      <c r="BS27" s="51">
        <f t="shared" si="10"/>
        <v>65</v>
      </c>
      <c r="BT27" s="32">
        <f t="shared" si="10"/>
        <v>19</v>
      </c>
      <c r="BU27" s="32">
        <f t="shared" si="10"/>
        <v>0</v>
      </c>
      <c r="BV27" s="122">
        <f t="shared" si="11"/>
        <v>23814</v>
      </c>
      <c r="BW27" s="2"/>
      <c r="BX27" s="176"/>
      <c r="BZ27" s="177"/>
      <c r="CA27" s="177"/>
      <c r="CB27" s="177"/>
      <c r="CC27" s="177"/>
      <c r="CD27" s="177"/>
      <c r="CE27" s="178"/>
      <c r="CF27" s="178"/>
      <c r="CG27" s="178"/>
      <c r="CH27" s="2"/>
      <c r="CI27" s="178"/>
    </row>
    <row r="28" spans="1:87" ht="13.5" x14ac:dyDescent="0.25">
      <c r="A28" s="169">
        <v>22</v>
      </c>
      <c r="B28" s="170" t="s">
        <v>202</v>
      </c>
      <c r="D28" s="187"/>
      <c r="E28" s="172">
        <v>24746993</v>
      </c>
      <c r="F28" s="173">
        <v>721557</v>
      </c>
      <c r="G28" s="173">
        <v>640170</v>
      </c>
      <c r="H28" s="35">
        <v>0</v>
      </c>
      <c r="I28" s="34">
        <f t="shared" si="0"/>
        <v>26108720</v>
      </c>
      <c r="J28" s="45">
        <v>1775706</v>
      </c>
      <c r="K28" s="32">
        <v>92541</v>
      </c>
      <c r="L28" s="32">
        <v>3566</v>
      </c>
      <c r="M28" s="32">
        <v>0</v>
      </c>
      <c r="N28" s="122">
        <f t="shared" si="12"/>
        <v>1871813</v>
      </c>
      <c r="O28" s="32">
        <v>2044265</v>
      </c>
      <c r="P28" s="32">
        <v>19516</v>
      </c>
      <c r="Q28" s="32">
        <v>29754</v>
      </c>
      <c r="R28" s="32">
        <v>0</v>
      </c>
      <c r="S28" s="34">
        <f t="shared" si="15"/>
        <v>2093535</v>
      </c>
      <c r="T28" s="45">
        <v>0</v>
      </c>
      <c r="U28" s="32">
        <v>0</v>
      </c>
      <c r="V28" s="32">
        <v>0</v>
      </c>
      <c r="W28" s="32">
        <v>0</v>
      </c>
      <c r="X28" s="34">
        <f t="shared" si="3"/>
        <v>0</v>
      </c>
      <c r="Y28" s="45">
        <v>0</v>
      </c>
      <c r="Z28" s="32">
        <v>0</v>
      </c>
      <c r="AA28" s="32">
        <v>0</v>
      </c>
      <c r="AB28" s="32">
        <v>0</v>
      </c>
      <c r="AC28" s="34">
        <f t="shared" si="4"/>
        <v>0</v>
      </c>
      <c r="AD28" s="45">
        <v>0</v>
      </c>
      <c r="AE28" s="32">
        <v>0</v>
      </c>
      <c r="AF28" s="32">
        <v>0</v>
      </c>
      <c r="AG28" s="32">
        <v>0</v>
      </c>
      <c r="AH28" s="34">
        <f t="shared" si="5"/>
        <v>0</v>
      </c>
      <c r="AI28" s="45">
        <v>0</v>
      </c>
      <c r="AJ28" s="32">
        <v>0</v>
      </c>
      <c r="AK28" s="32">
        <v>0</v>
      </c>
      <c r="AL28" s="32">
        <v>0</v>
      </c>
      <c r="AM28" s="34">
        <f t="shared" si="13"/>
        <v>0</v>
      </c>
      <c r="AN28" s="45">
        <v>0</v>
      </c>
      <c r="AO28" s="32">
        <v>0</v>
      </c>
      <c r="AP28" s="32">
        <v>0</v>
      </c>
      <c r="AQ28" s="32">
        <v>0</v>
      </c>
      <c r="AR28" s="34">
        <f t="shared" si="1"/>
        <v>0</v>
      </c>
      <c r="AS28" s="45">
        <v>0</v>
      </c>
      <c r="AT28" s="32">
        <v>0</v>
      </c>
      <c r="AU28" s="32">
        <v>0</v>
      </c>
      <c r="AV28" s="32">
        <v>0</v>
      </c>
      <c r="AW28" s="34">
        <f t="shared" si="14"/>
        <v>0</v>
      </c>
      <c r="AX28" s="45">
        <v>0</v>
      </c>
      <c r="AY28" s="32">
        <v>0</v>
      </c>
      <c r="AZ28" s="32">
        <v>0</v>
      </c>
      <c r="BA28" s="32">
        <v>0</v>
      </c>
      <c r="BB28" s="34">
        <f t="shared" si="6"/>
        <v>0</v>
      </c>
      <c r="BC28" s="45">
        <v>0</v>
      </c>
      <c r="BD28" s="32">
        <v>0</v>
      </c>
      <c r="BE28" s="32">
        <v>0</v>
      </c>
      <c r="BF28" s="32">
        <v>0</v>
      </c>
      <c r="BG28" s="34">
        <f t="shared" si="7"/>
        <v>0</v>
      </c>
      <c r="BH28" s="45">
        <v>0</v>
      </c>
      <c r="BI28" s="32">
        <v>0</v>
      </c>
      <c r="BJ28" s="32">
        <v>0</v>
      </c>
      <c r="BK28" s="32">
        <v>0</v>
      </c>
      <c r="BL28" s="34">
        <f t="shared" si="8"/>
        <v>0</v>
      </c>
      <c r="BM28" s="45">
        <v>0</v>
      </c>
      <c r="BN28" s="32">
        <v>0</v>
      </c>
      <c r="BO28" s="32">
        <v>0</v>
      </c>
      <c r="BP28" s="32">
        <v>0</v>
      </c>
      <c r="BQ28" s="34">
        <f t="shared" si="9"/>
        <v>0</v>
      </c>
      <c r="BR28" s="45">
        <f t="shared" si="10"/>
        <v>3819971</v>
      </c>
      <c r="BS28" s="51">
        <f t="shared" si="10"/>
        <v>112057</v>
      </c>
      <c r="BT28" s="32">
        <f t="shared" si="10"/>
        <v>33320</v>
      </c>
      <c r="BU28" s="32">
        <f t="shared" si="10"/>
        <v>0</v>
      </c>
      <c r="BV28" s="122">
        <f t="shared" si="11"/>
        <v>3965348</v>
      </c>
      <c r="BW28" s="2"/>
      <c r="BX28" s="176"/>
      <c r="BZ28" s="177"/>
      <c r="CA28" s="177"/>
      <c r="CB28" s="177"/>
      <c r="CC28" s="177"/>
      <c r="CD28" s="177"/>
      <c r="CE28" s="178"/>
      <c r="CF28" s="178"/>
      <c r="CG28" s="178"/>
      <c r="CH28" s="2"/>
      <c r="CI28" s="178"/>
    </row>
    <row r="29" spans="1:87" ht="13.5" x14ac:dyDescent="0.25">
      <c r="A29" s="169">
        <v>23</v>
      </c>
      <c r="B29" s="170" t="s">
        <v>203</v>
      </c>
      <c r="D29" s="171"/>
      <c r="E29" s="172">
        <v>43765838</v>
      </c>
      <c r="F29" s="173">
        <v>4668387</v>
      </c>
      <c r="G29" s="173">
        <v>655864</v>
      </c>
      <c r="H29" s="35">
        <v>0</v>
      </c>
      <c r="I29" s="34">
        <f t="shared" si="0"/>
        <v>49090089</v>
      </c>
      <c r="J29" s="45">
        <v>3227323</v>
      </c>
      <c r="K29" s="32">
        <v>413061</v>
      </c>
      <c r="L29" s="32">
        <v>164065</v>
      </c>
      <c r="M29" s="32">
        <v>0</v>
      </c>
      <c r="N29" s="122">
        <f t="shared" si="12"/>
        <v>3804449</v>
      </c>
      <c r="O29" s="32">
        <v>3739948</v>
      </c>
      <c r="P29" s="32">
        <v>237816</v>
      </c>
      <c r="Q29" s="32">
        <v>186561</v>
      </c>
      <c r="R29" s="32">
        <v>0</v>
      </c>
      <c r="S29" s="34">
        <f t="shared" si="15"/>
        <v>4164325</v>
      </c>
      <c r="T29" s="45">
        <v>0</v>
      </c>
      <c r="U29" s="32">
        <v>0</v>
      </c>
      <c r="V29" s="32">
        <v>0</v>
      </c>
      <c r="W29" s="32">
        <v>0</v>
      </c>
      <c r="X29" s="34">
        <f t="shared" si="3"/>
        <v>0</v>
      </c>
      <c r="Y29" s="45">
        <v>0</v>
      </c>
      <c r="Z29" s="32">
        <v>0</v>
      </c>
      <c r="AA29" s="32">
        <v>0</v>
      </c>
      <c r="AB29" s="32">
        <v>0</v>
      </c>
      <c r="AC29" s="34">
        <f t="shared" si="4"/>
        <v>0</v>
      </c>
      <c r="AD29" s="45">
        <v>0</v>
      </c>
      <c r="AE29" s="32">
        <v>0</v>
      </c>
      <c r="AF29" s="32">
        <v>0</v>
      </c>
      <c r="AG29" s="32">
        <v>0</v>
      </c>
      <c r="AH29" s="34">
        <f t="shared" si="5"/>
        <v>0</v>
      </c>
      <c r="AI29" s="45">
        <v>0</v>
      </c>
      <c r="AJ29" s="32">
        <v>0</v>
      </c>
      <c r="AK29" s="32">
        <v>0</v>
      </c>
      <c r="AL29" s="32">
        <v>0</v>
      </c>
      <c r="AM29" s="34">
        <f t="shared" si="13"/>
        <v>0</v>
      </c>
      <c r="AN29" s="45">
        <v>0</v>
      </c>
      <c r="AO29" s="32">
        <v>0</v>
      </c>
      <c r="AP29" s="32">
        <v>0</v>
      </c>
      <c r="AQ29" s="32">
        <v>0</v>
      </c>
      <c r="AR29" s="34">
        <f t="shared" si="1"/>
        <v>0</v>
      </c>
      <c r="AS29" s="45">
        <v>0</v>
      </c>
      <c r="AT29" s="32">
        <v>0</v>
      </c>
      <c r="AU29" s="32">
        <v>0</v>
      </c>
      <c r="AV29" s="32">
        <v>0</v>
      </c>
      <c r="AW29" s="34">
        <f t="shared" si="14"/>
        <v>0</v>
      </c>
      <c r="AX29" s="45">
        <v>0</v>
      </c>
      <c r="AY29" s="32">
        <v>0</v>
      </c>
      <c r="AZ29" s="32">
        <v>0</v>
      </c>
      <c r="BA29" s="32">
        <v>0</v>
      </c>
      <c r="BB29" s="34">
        <f t="shared" si="6"/>
        <v>0</v>
      </c>
      <c r="BC29" s="45">
        <v>0</v>
      </c>
      <c r="BD29" s="32">
        <v>0</v>
      </c>
      <c r="BE29" s="32">
        <v>0</v>
      </c>
      <c r="BF29" s="32">
        <v>0</v>
      </c>
      <c r="BG29" s="34">
        <f t="shared" si="7"/>
        <v>0</v>
      </c>
      <c r="BH29" s="45">
        <v>0</v>
      </c>
      <c r="BI29" s="32">
        <v>0</v>
      </c>
      <c r="BJ29" s="32">
        <v>0</v>
      </c>
      <c r="BK29" s="32">
        <v>0</v>
      </c>
      <c r="BL29" s="34">
        <f t="shared" si="8"/>
        <v>0</v>
      </c>
      <c r="BM29" s="45">
        <v>0</v>
      </c>
      <c r="BN29" s="32">
        <v>0</v>
      </c>
      <c r="BO29" s="32">
        <v>0</v>
      </c>
      <c r="BP29" s="32">
        <v>0</v>
      </c>
      <c r="BQ29" s="34">
        <f>SUM(BM29:BP29)</f>
        <v>0</v>
      </c>
      <c r="BR29" s="45">
        <f t="shared" si="10"/>
        <v>6967271</v>
      </c>
      <c r="BS29" s="51">
        <f t="shared" si="10"/>
        <v>650877</v>
      </c>
      <c r="BT29" s="32">
        <f t="shared" si="10"/>
        <v>350626</v>
      </c>
      <c r="BU29" s="32">
        <f t="shared" si="10"/>
        <v>0</v>
      </c>
      <c r="BV29" s="122">
        <f t="shared" si="11"/>
        <v>7968774</v>
      </c>
      <c r="BW29" s="2"/>
      <c r="BX29" s="176"/>
      <c r="BZ29" s="177"/>
      <c r="CA29" s="177"/>
      <c r="CB29" s="177"/>
      <c r="CC29" s="177"/>
      <c r="CD29" s="177"/>
      <c r="CE29" s="178"/>
      <c r="CF29" s="178"/>
      <c r="CG29" s="178"/>
      <c r="CH29" s="2"/>
      <c r="CI29" s="178"/>
    </row>
    <row r="30" spans="1:87" ht="13.5" x14ac:dyDescent="0.25">
      <c r="A30" s="169">
        <v>24</v>
      </c>
      <c r="B30" s="170" t="s">
        <v>204</v>
      </c>
      <c r="D30" s="188"/>
      <c r="E30" s="172">
        <v>350227</v>
      </c>
      <c r="F30" s="173">
        <v>826</v>
      </c>
      <c r="G30" s="173">
        <v>6174</v>
      </c>
      <c r="H30" s="35">
        <v>0</v>
      </c>
      <c r="I30" s="34">
        <f t="shared" si="0"/>
        <v>357227</v>
      </c>
      <c r="J30" s="45">
        <v>24119</v>
      </c>
      <c r="K30" s="32">
        <v>18</v>
      </c>
      <c r="L30" s="32">
        <v>0</v>
      </c>
      <c r="M30" s="32">
        <v>0</v>
      </c>
      <c r="N30" s="122">
        <f t="shared" si="12"/>
        <v>24137</v>
      </c>
      <c r="O30" s="32">
        <v>25413</v>
      </c>
      <c r="P30" s="32">
        <v>80</v>
      </c>
      <c r="Q30" s="32">
        <v>0</v>
      </c>
      <c r="R30" s="32">
        <v>0</v>
      </c>
      <c r="S30" s="34">
        <f t="shared" si="15"/>
        <v>25493</v>
      </c>
      <c r="T30" s="45">
        <v>0</v>
      </c>
      <c r="U30" s="32">
        <v>0</v>
      </c>
      <c r="V30" s="32">
        <v>0</v>
      </c>
      <c r="W30" s="32">
        <v>0</v>
      </c>
      <c r="X30" s="34">
        <f t="shared" si="3"/>
        <v>0</v>
      </c>
      <c r="Y30" s="45">
        <v>0</v>
      </c>
      <c r="Z30" s="32">
        <v>0</v>
      </c>
      <c r="AA30" s="32">
        <v>0</v>
      </c>
      <c r="AB30" s="32">
        <v>0</v>
      </c>
      <c r="AC30" s="34">
        <f t="shared" si="4"/>
        <v>0</v>
      </c>
      <c r="AD30" s="45">
        <v>0</v>
      </c>
      <c r="AE30" s="32">
        <v>0</v>
      </c>
      <c r="AF30" s="32">
        <v>0</v>
      </c>
      <c r="AG30" s="32">
        <v>0</v>
      </c>
      <c r="AH30" s="34">
        <f t="shared" si="5"/>
        <v>0</v>
      </c>
      <c r="AI30" s="45">
        <v>0</v>
      </c>
      <c r="AJ30" s="32">
        <v>0</v>
      </c>
      <c r="AK30" s="32">
        <v>0</v>
      </c>
      <c r="AL30" s="32">
        <v>0</v>
      </c>
      <c r="AM30" s="34">
        <f t="shared" si="13"/>
        <v>0</v>
      </c>
      <c r="AN30" s="45">
        <v>0</v>
      </c>
      <c r="AO30" s="32">
        <v>0</v>
      </c>
      <c r="AP30" s="32">
        <v>0</v>
      </c>
      <c r="AQ30" s="32">
        <v>0</v>
      </c>
      <c r="AR30" s="34">
        <f t="shared" si="1"/>
        <v>0</v>
      </c>
      <c r="AS30" s="45">
        <v>0</v>
      </c>
      <c r="AT30" s="32">
        <v>0</v>
      </c>
      <c r="AU30" s="32">
        <v>0</v>
      </c>
      <c r="AV30" s="32">
        <v>0</v>
      </c>
      <c r="AW30" s="34">
        <f t="shared" si="14"/>
        <v>0</v>
      </c>
      <c r="AX30" s="45">
        <v>0</v>
      </c>
      <c r="AY30" s="32">
        <v>0</v>
      </c>
      <c r="AZ30" s="32">
        <v>0</v>
      </c>
      <c r="BA30" s="32">
        <v>0</v>
      </c>
      <c r="BB30" s="34">
        <f t="shared" si="6"/>
        <v>0</v>
      </c>
      <c r="BC30" s="45">
        <v>0</v>
      </c>
      <c r="BD30" s="32">
        <v>0</v>
      </c>
      <c r="BE30" s="32">
        <v>0</v>
      </c>
      <c r="BF30" s="32">
        <v>0</v>
      </c>
      <c r="BG30" s="34">
        <f t="shared" si="7"/>
        <v>0</v>
      </c>
      <c r="BH30" s="45">
        <v>0</v>
      </c>
      <c r="BI30" s="32">
        <v>0</v>
      </c>
      <c r="BJ30" s="32">
        <v>0</v>
      </c>
      <c r="BK30" s="32">
        <v>0</v>
      </c>
      <c r="BL30" s="34">
        <f t="shared" si="8"/>
        <v>0</v>
      </c>
      <c r="BM30" s="45">
        <v>0</v>
      </c>
      <c r="BN30" s="32">
        <v>0</v>
      </c>
      <c r="BO30" s="32">
        <v>0</v>
      </c>
      <c r="BP30" s="32">
        <v>0</v>
      </c>
      <c r="BQ30" s="34">
        <f t="shared" si="9"/>
        <v>0</v>
      </c>
      <c r="BR30" s="45">
        <f t="shared" si="10"/>
        <v>49532</v>
      </c>
      <c r="BS30" s="51">
        <f t="shared" si="10"/>
        <v>98</v>
      </c>
      <c r="BT30" s="32">
        <f t="shared" si="10"/>
        <v>0</v>
      </c>
      <c r="BU30" s="32">
        <f t="shared" si="10"/>
        <v>0</v>
      </c>
      <c r="BV30" s="122">
        <f t="shared" si="11"/>
        <v>49630</v>
      </c>
      <c r="BW30" s="2"/>
      <c r="BX30" s="176"/>
      <c r="BZ30" s="177"/>
      <c r="CA30" s="177"/>
      <c r="CB30" s="177"/>
      <c r="CC30" s="177"/>
      <c r="CD30" s="177"/>
      <c r="CE30" s="178"/>
      <c r="CF30" s="178"/>
      <c r="CG30" s="178"/>
      <c r="CH30" s="2"/>
      <c r="CI30" s="178"/>
    </row>
    <row r="31" spans="1:87" ht="13.5" x14ac:dyDescent="0.25">
      <c r="A31" s="169">
        <v>25</v>
      </c>
      <c r="B31" s="170" t="s">
        <v>205</v>
      </c>
      <c r="D31" s="171"/>
      <c r="E31" s="172">
        <v>15987544</v>
      </c>
      <c r="F31" s="173">
        <v>3214371</v>
      </c>
      <c r="G31" s="173">
        <v>820030</v>
      </c>
      <c r="H31" s="35">
        <v>0</v>
      </c>
      <c r="I31" s="34">
        <f t="shared" si="0"/>
        <v>20021945</v>
      </c>
      <c r="J31" s="45">
        <v>1033979</v>
      </c>
      <c r="K31" s="32">
        <v>260089</v>
      </c>
      <c r="L31" s="32">
        <v>15435</v>
      </c>
      <c r="M31" s="32">
        <v>0</v>
      </c>
      <c r="N31" s="122">
        <f t="shared" si="12"/>
        <v>1309503</v>
      </c>
      <c r="O31" s="32">
        <v>1057298</v>
      </c>
      <c r="P31" s="32">
        <v>260491</v>
      </c>
      <c r="Q31" s="32">
        <v>93035</v>
      </c>
      <c r="R31" s="32">
        <v>27</v>
      </c>
      <c r="S31" s="34">
        <f t="shared" si="15"/>
        <v>1410851</v>
      </c>
      <c r="T31" s="45">
        <v>0</v>
      </c>
      <c r="U31" s="32">
        <v>0</v>
      </c>
      <c r="V31" s="32">
        <v>0</v>
      </c>
      <c r="W31" s="32">
        <v>0</v>
      </c>
      <c r="X31" s="34">
        <f t="shared" si="3"/>
        <v>0</v>
      </c>
      <c r="Y31" s="45">
        <v>0</v>
      </c>
      <c r="Z31" s="32">
        <v>0</v>
      </c>
      <c r="AA31" s="32">
        <v>0</v>
      </c>
      <c r="AB31" s="32">
        <v>0</v>
      </c>
      <c r="AC31" s="34">
        <f t="shared" si="4"/>
        <v>0</v>
      </c>
      <c r="AD31" s="45">
        <v>0</v>
      </c>
      <c r="AE31" s="32">
        <v>0</v>
      </c>
      <c r="AF31" s="32">
        <v>0</v>
      </c>
      <c r="AG31" s="32">
        <v>0</v>
      </c>
      <c r="AH31" s="34">
        <f t="shared" si="5"/>
        <v>0</v>
      </c>
      <c r="AI31" s="45">
        <v>0</v>
      </c>
      <c r="AJ31" s="32">
        <v>0</v>
      </c>
      <c r="AK31" s="32">
        <v>0</v>
      </c>
      <c r="AL31" s="32">
        <v>0</v>
      </c>
      <c r="AM31" s="34">
        <f t="shared" si="13"/>
        <v>0</v>
      </c>
      <c r="AN31" s="45">
        <v>0</v>
      </c>
      <c r="AO31" s="32">
        <v>0</v>
      </c>
      <c r="AP31" s="32">
        <v>0</v>
      </c>
      <c r="AQ31" s="32">
        <v>0</v>
      </c>
      <c r="AR31" s="34">
        <f t="shared" si="1"/>
        <v>0</v>
      </c>
      <c r="AS31" s="45">
        <v>0</v>
      </c>
      <c r="AT31" s="32">
        <v>0</v>
      </c>
      <c r="AU31" s="32">
        <v>0</v>
      </c>
      <c r="AV31" s="32">
        <v>0</v>
      </c>
      <c r="AW31" s="34">
        <f t="shared" si="14"/>
        <v>0</v>
      </c>
      <c r="AX31" s="45">
        <v>0</v>
      </c>
      <c r="AY31" s="32">
        <v>0</v>
      </c>
      <c r="AZ31" s="32">
        <v>0</v>
      </c>
      <c r="BA31" s="32">
        <v>0</v>
      </c>
      <c r="BB31" s="34">
        <f t="shared" si="6"/>
        <v>0</v>
      </c>
      <c r="BC31" s="45">
        <v>0</v>
      </c>
      <c r="BD31" s="32">
        <v>0</v>
      </c>
      <c r="BE31" s="32">
        <v>0</v>
      </c>
      <c r="BF31" s="32">
        <v>0</v>
      </c>
      <c r="BG31" s="34">
        <f t="shared" si="7"/>
        <v>0</v>
      </c>
      <c r="BH31" s="45">
        <v>0</v>
      </c>
      <c r="BI31" s="32">
        <v>0</v>
      </c>
      <c r="BJ31" s="32">
        <v>0</v>
      </c>
      <c r="BK31" s="32">
        <v>0</v>
      </c>
      <c r="BL31" s="34">
        <f t="shared" si="8"/>
        <v>0</v>
      </c>
      <c r="BM31" s="45">
        <v>0</v>
      </c>
      <c r="BN31" s="32">
        <v>0</v>
      </c>
      <c r="BO31" s="32">
        <v>0</v>
      </c>
      <c r="BP31" s="32">
        <v>0</v>
      </c>
      <c r="BQ31" s="34">
        <f t="shared" si="9"/>
        <v>0</v>
      </c>
      <c r="BR31" s="45">
        <f t="shared" si="10"/>
        <v>2091277</v>
      </c>
      <c r="BS31" s="51">
        <f t="shared" si="10"/>
        <v>520580</v>
      </c>
      <c r="BT31" s="32">
        <f t="shared" si="10"/>
        <v>108470</v>
      </c>
      <c r="BU31" s="32">
        <f t="shared" si="10"/>
        <v>27</v>
      </c>
      <c r="BV31" s="122">
        <f t="shared" si="11"/>
        <v>2720354</v>
      </c>
      <c r="BW31" s="2"/>
      <c r="BX31" s="176"/>
      <c r="BZ31" s="177"/>
      <c r="CA31" s="177"/>
      <c r="CB31" s="177"/>
      <c r="CC31" s="177"/>
      <c r="CD31" s="177"/>
      <c r="CE31" s="178"/>
      <c r="CF31" s="178"/>
      <c r="CG31" s="178"/>
      <c r="CH31" s="2"/>
      <c r="CI31" s="178"/>
    </row>
    <row r="32" spans="1:87" ht="13.5" x14ac:dyDescent="0.25">
      <c r="A32" s="169">
        <v>26</v>
      </c>
      <c r="B32" s="170" t="s">
        <v>206</v>
      </c>
      <c r="D32" s="171"/>
      <c r="E32" s="172">
        <v>436932</v>
      </c>
      <c r="F32" s="173">
        <v>209206</v>
      </c>
      <c r="G32" s="173">
        <v>20238</v>
      </c>
      <c r="H32" s="35">
        <v>0</v>
      </c>
      <c r="I32" s="34">
        <f t="shared" si="0"/>
        <v>666376</v>
      </c>
      <c r="J32" s="45">
        <v>35233</v>
      </c>
      <c r="K32" s="32">
        <v>2208</v>
      </c>
      <c r="L32" s="32">
        <v>0</v>
      </c>
      <c r="M32" s="32">
        <v>0</v>
      </c>
      <c r="N32" s="122">
        <f>SUM(J32:M32)</f>
        <v>37441</v>
      </c>
      <c r="O32" s="32">
        <v>25013</v>
      </c>
      <c r="P32" s="32">
        <v>7455</v>
      </c>
      <c r="Q32" s="32">
        <v>58</v>
      </c>
      <c r="R32" s="32">
        <v>0</v>
      </c>
      <c r="S32" s="34">
        <f t="shared" si="15"/>
        <v>32526</v>
      </c>
      <c r="T32" s="45">
        <v>0</v>
      </c>
      <c r="U32" s="32">
        <v>0</v>
      </c>
      <c r="V32" s="32">
        <v>0</v>
      </c>
      <c r="W32" s="32">
        <v>0</v>
      </c>
      <c r="X32" s="34">
        <f t="shared" si="3"/>
        <v>0</v>
      </c>
      <c r="Y32" s="45">
        <v>0</v>
      </c>
      <c r="Z32" s="32">
        <v>0</v>
      </c>
      <c r="AA32" s="32">
        <v>0</v>
      </c>
      <c r="AB32" s="32">
        <v>0</v>
      </c>
      <c r="AC32" s="34">
        <f t="shared" si="4"/>
        <v>0</v>
      </c>
      <c r="AD32" s="45">
        <v>0</v>
      </c>
      <c r="AE32" s="32">
        <v>0</v>
      </c>
      <c r="AF32" s="32">
        <v>0</v>
      </c>
      <c r="AG32" s="32">
        <v>0</v>
      </c>
      <c r="AH32" s="34">
        <f t="shared" si="5"/>
        <v>0</v>
      </c>
      <c r="AI32" s="45">
        <v>0</v>
      </c>
      <c r="AJ32" s="32">
        <v>0</v>
      </c>
      <c r="AK32" s="32">
        <v>0</v>
      </c>
      <c r="AL32" s="32">
        <v>0</v>
      </c>
      <c r="AM32" s="34">
        <f t="shared" si="13"/>
        <v>0</v>
      </c>
      <c r="AN32" s="45">
        <v>0</v>
      </c>
      <c r="AO32" s="32">
        <v>0</v>
      </c>
      <c r="AP32" s="32">
        <v>0</v>
      </c>
      <c r="AQ32" s="32">
        <v>0</v>
      </c>
      <c r="AR32" s="34">
        <f t="shared" si="1"/>
        <v>0</v>
      </c>
      <c r="AS32" s="45">
        <v>0</v>
      </c>
      <c r="AT32" s="32">
        <v>0</v>
      </c>
      <c r="AU32" s="32">
        <v>0</v>
      </c>
      <c r="AV32" s="32">
        <v>0</v>
      </c>
      <c r="AW32" s="34">
        <f t="shared" si="14"/>
        <v>0</v>
      </c>
      <c r="AX32" s="45">
        <v>0</v>
      </c>
      <c r="AY32" s="32">
        <v>0</v>
      </c>
      <c r="AZ32" s="32">
        <v>0</v>
      </c>
      <c r="BA32" s="32">
        <v>0</v>
      </c>
      <c r="BB32" s="34">
        <f t="shared" si="6"/>
        <v>0</v>
      </c>
      <c r="BC32" s="45">
        <v>0</v>
      </c>
      <c r="BD32" s="32">
        <v>0</v>
      </c>
      <c r="BE32" s="32">
        <v>0</v>
      </c>
      <c r="BF32" s="32">
        <v>0</v>
      </c>
      <c r="BG32" s="34">
        <f t="shared" si="7"/>
        <v>0</v>
      </c>
      <c r="BH32" s="45">
        <v>0</v>
      </c>
      <c r="BI32" s="32">
        <v>0</v>
      </c>
      <c r="BJ32" s="32">
        <v>0</v>
      </c>
      <c r="BK32" s="32">
        <v>0</v>
      </c>
      <c r="BL32" s="34">
        <f t="shared" si="8"/>
        <v>0</v>
      </c>
      <c r="BM32" s="45">
        <v>0</v>
      </c>
      <c r="BN32" s="32">
        <v>0</v>
      </c>
      <c r="BO32" s="32">
        <v>0</v>
      </c>
      <c r="BP32" s="32">
        <v>0</v>
      </c>
      <c r="BQ32" s="34">
        <f t="shared" si="9"/>
        <v>0</v>
      </c>
      <c r="BR32" s="45">
        <f t="shared" si="10"/>
        <v>60246</v>
      </c>
      <c r="BS32" s="51">
        <f t="shared" si="10"/>
        <v>9663</v>
      </c>
      <c r="BT32" s="32">
        <f t="shared" si="10"/>
        <v>58</v>
      </c>
      <c r="BU32" s="32">
        <f t="shared" si="10"/>
        <v>0</v>
      </c>
      <c r="BV32" s="122">
        <f t="shared" si="11"/>
        <v>69967</v>
      </c>
      <c r="BW32" s="2"/>
      <c r="BX32" s="176"/>
      <c r="BZ32" s="177"/>
      <c r="CA32" s="177"/>
      <c r="CB32" s="177"/>
      <c r="CC32" s="177"/>
      <c r="CD32" s="177"/>
      <c r="CE32" s="178"/>
      <c r="CF32" s="178"/>
      <c r="CG32" s="178"/>
      <c r="CH32" s="2"/>
      <c r="CI32" s="178"/>
    </row>
    <row r="33" spans="1:112" ht="13.5" x14ac:dyDescent="0.25">
      <c r="A33" s="169">
        <v>27</v>
      </c>
      <c r="B33" s="144" t="s">
        <v>207</v>
      </c>
      <c r="D33" s="171"/>
      <c r="E33" s="172">
        <v>1152277</v>
      </c>
      <c r="F33" s="173">
        <v>1470</v>
      </c>
      <c r="G33" s="173">
        <v>112044</v>
      </c>
      <c r="H33" s="35">
        <v>0</v>
      </c>
      <c r="I33" s="34">
        <f t="shared" si="0"/>
        <v>1265791</v>
      </c>
      <c r="J33" s="45">
        <v>79139</v>
      </c>
      <c r="K33" s="32">
        <v>1172</v>
      </c>
      <c r="L33" s="32">
        <v>3830</v>
      </c>
      <c r="M33" s="32">
        <v>0</v>
      </c>
      <c r="N33" s="122">
        <f t="shared" si="12"/>
        <v>84141</v>
      </c>
      <c r="O33" s="32">
        <v>119442</v>
      </c>
      <c r="P33" s="32">
        <v>4000</v>
      </c>
      <c r="Q33" s="32">
        <v>8824</v>
      </c>
      <c r="R33" s="32">
        <v>0</v>
      </c>
      <c r="S33" s="34">
        <f t="shared" si="15"/>
        <v>132266</v>
      </c>
      <c r="T33" s="45">
        <v>0</v>
      </c>
      <c r="U33" s="32">
        <v>0</v>
      </c>
      <c r="V33" s="32">
        <v>0</v>
      </c>
      <c r="W33" s="32">
        <v>0</v>
      </c>
      <c r="X33" s="34">
        <f t="shared" si="3"/>
        <v>0</v>
      </c>
      <c r="Y33" s="45">
        <v>0</v>
      </c>
      <c r="Z33" s="32">
        <v>0</v>
      </c>
      <c r="AA33" s="32">
        <v>0</v>
      </c>
      <c r="AB33" s="32">
        <v>0</v>
      </c>
      <c r="AC33" s="34">
        <f t="shared" si="4"/>
        <v>0</v>
      </c>
      <c r="AD33" s="45">
        <v>0</v>
      </c>
      <c r="AE33" s="32">
        <v>0</v>
      </c>
      <c r="AF33" s="32">
        <v>0</v>
      </c>
      <c r="AG33" s="32">
        <v>0</v>
      </c>
      <c r="AH33" s="34">
        <f t="shared" si="5"/>
        <v>0</v>
      </c>
      <c r="AI33" s="45">
        <v>0</v>
      </c>
      <c r="AJ33" s="32">
        <v>0</v>
      </c>
      <c r="AK33" s="32">
        <v>0</v>
      </c>
      <c r="AL33" s="32">
        <v>0</v>
      </c>
      <c r="AM33" s="34">
        <f t="shared" si="13"/>
        <v>0</v>
      </c>
      <c r="AN33" s="45">
        <v>0</v>
      </c>
      <c r="AO33" s="32">
        <v>0</v>
      </c>
      <c r="AP33" s="32">
        <v>0</v>
      </c>
      <c r="AQ33" s="32">
        <v>0</v>
      </c>
      <c r="AR33" s="34">
        <f t="shared" si="1"/>
        <v>0</v>
      </c>
      <c r="AS33" s="45">
        <v>0</v>
      </c>
      <c r="AT33" s="32">
        <v>0</v>
      </c>
      <c r="AU33" s="32">
        <v>0</v>
      </c>
      <c r="AV33" s="32">
        <v>0</v>
      </c>
      <c r="AW33" s="34">
        <f t="shared" si="14"/>
        <v>0</v>
      </c>
      <c r="AX33" s="45">
        <v>0</v>
      </c>
      <c r="AY33" s="32">
        <v>0</v>
      </c>
      <c r="AZ33" s="32">
        <v>0</v>
      </c>
      <c r="BA33" s="32">
        <v>0</v>
      </c>
      <c r="BB33" s="34">
        <f t="shared" si="6"/>
        <v>0</v>
      </c>
      <c r="BC33" s="45">
        <v>0</v>
      </c>
      <c r="BD33" s="32">
        <v>0</v>
      </c>
      <c r="BE33" s="32">
        <v>0</v>
      </c>
      <c r="BF33" s="32">
        <v>0</v>
      </c>
      <c r="BG33" s="34">
        <f t="shared" si="7"/>
        <v>0</v>
      </c>
      <c r="BH33" s="45">
        <v>0</v>
      </c>
      <c r="BI33" s="32">
        <v>0</v>
      </c>
      <c r="BJ33" s="32">
        <v>0</v>
      </c>
      <c r="BK33" s="32">
        <v>0</v>
      </c>
      <c r="BL33" s="34">
        <f t="shared" si="8"/>
        <v>0</v>
      </c>
      <c r="BM33" s="45">
        <v>0</v>
      </c>
      <c r="BN33" s="32">
        <v>0</v>
      </c>
      <c r="BO33" s="32">
        <v>0</v>
      </c>
      <c r="BP33" s="32">
        <v>0</v>
      </c>
      <c r="BQ33" s="34">
        <f t="shared" si="9"/>
        <v>0</v>
      </c>
      <c r="BR33" s="45">
        <f t="shared" si="10"/>
        <v>198581</v>
      </c>
      <c r="BS33" s="51">
        <f t="shared" si="10"/>
        <v>5172</v>
      </c>
      <c r="BT33" s="32">
        <f t="shared" si="10"/>
        <v>12654</v>
      </c>
      <c r="BU33" s="32">
        <f t="shared" si="10"/>
        <v>0</v>
      </c>
      <c r="BV33" s="122">
        <f t="shared" si="11"/>
        <v>216407</v>
      </c>
      <c r="BW33" s="2"/>
      <c r="BX33" s="176"/>
      <c r="BZ33" s="177"/>
      <c r="CA33" s="177"/>
      <c r="CB33" s="177"/>
      <c r="CC33" s="177"/>
      <c r="CD33" s="177"/>
      <c r="CE33" s="178"/>
      <c r="CF33" s="178"/>
      <c r="CG33" s="178"/>
      <c r="CH33" s="2"/>
      <c r="CI33" s="178"/>
    </row>
    <row r="34" spans="1:112" ht="13.5" x14ac:dyDescent="0.25">
      <c r="A34" s="183">
        <v>28</v>
      </c>
      <c r="B34" s="184" t="s">
        <v>208</v>
      </c>
      <c r="D34" s="189"/>
      <c r="E34" s="172">
        <v>95873612</v>
      </c>
      <c r="F34" s="173">
        <v>1259399</v>
      </c>
      <c r="G34" s="173">
        <v>3562304</v>
      </c>
      <c r="H34" s="35">
        <v>0</v>
      </c>
      <c r="I34" s="34">
        <f t="shared" si="0"/>
        <v>100695315</v>
      </c>
      <c r="J34" s="45">
        <v>6887612</v>
      </c>
      <c r="K34" s="32">
        <v>109445</v>
      </c>
      <c r="L34" s="32">
        <v>77932</v>
      </c>
      <c r="M34" s="32">
        <v>591</v>
      </c>
      <c r="N34" s="122">
        <f t="shared" si="12"/>
        <v>7075580</v>
      </c>
      <c r="O34" s="32">
        <v>7568130</v>
      </c>
      <c r="P34" s="32">
        <v>138747</v>
      </c>
      <c r="Q34" s="32">
        <v>180749</v>
      </c>
      <c r="R34" s="32">
        <v>6048</v>
      </c>
      <c r="S34" s="34">
        <f>SUM(O34:R34)</f>
        <v>7893674</v>
      </c>
      <c r="T34" s="45">
        <v>0</v>
      </c>
      <c r="U34" s="32">
        <v>0</v>
      </c>
      <c r="V34" s="32">
        <v>0</v>
      </c>
      <c r="W34" s="32">
        <v>0</v>
      </c>
      <c r="X34" s="34">
        <f t="shared" si="3"/>
        <v>0</v>
      </c>
      <c r="Y34" s="45">
        <v>0</v>
      </c>
      <c r="Z34" s="32">
        <v>0</v>
      </c>
      <c r="AA34" s="32">
        <v>0</v>
      </c>
      <c r="AB34" s="32">
        <v>0</v>
      </c>
      <c r="AC34" s="34">
        <f t="shared" si="4"/>
        <v>0</v>
      </c>
      <c r="AD34" s="45">
        <v>0</v>
      </c>
      <c r="AE34" s="32">
        <v>0</v>
      </c>
      <c r="AF34" s="32">
        <v>0</v>
      </c>
      <c r="AG34" s="32">
        <v>0</v>
      </c>
      <c r="AH34" s="34">
        <f t="shared" si="5"/>
        <v>0</v>
      </c>
      <c r="AI34" s="45">
        <v>0</v>
      </c>
      <c r="AJ34" s="32">
        <v>0</v>
      </c>
      <c r="AK34" s="32">
        <v>0</v>
      </c>
      <c r="AL34" s="32">
        <v>0</v>
      </c>
      <c r="AM34" s="34">
        <f t="shared" si="13"/>
        <v>0</v>
      </c>
      <c r="AN34" s="45">
        <v>0</v>
      </c>
      <c r="AO34" s="32">
        <v>0</v>
      </c>
      <c r="AP34" s="32">
        <v>0</v>
      </c>
      <c r="AQ34" s="32">
        <v>0</v>
      </c>
      <c r="AR34" s="34">
        <f t="shared" si="1"/>
        <v>0</v>
      </c>
      <c r="AS34" s="45">
        <v>0</v>
      </c>
      <c r="AT34" s="32">
        <v>0</v>
      </c>
      <c r="AU34" s="32">
        <v>0</v>
      </c>
      <c r="AV34" s="32">
        <v>0</v>
      </c>
      <c r="AW34" s="34">
        <f t="shared" si="14"/>
        <v>0</v>
      </c>
      <c r="AX34" s="45">
        <v>0</v>
      </c>
      <c r="AY34" s="32">
        <v>0</v>
      </c>
      <c r="AZ34" s="32">
        <v>0</v>
      </c>
      <c r="BA34" s="32">
        <v>0</v>
      </c>
      <c r="BB34" s="34">
        <f t="shared" si="6"/>
        <v>0</v>
      </c>
      <c r="BC34" s="45">
        <v>0</v>
      </c>
      <c r="BD34" s="32">
        <v>0</v>
      </c>
      <c r="BE34" s="32">
        <v>0</v>
      </c>
      <c r="BF34" s="32">
        <v>0</v>
      </c>
      <c r="BG34" s="34">
        <f t="shared" si="7"/>
        <v>0</v>
      </c>
      <c r="BH34" s="45">
        <v>0</v>
      </c>
      <c r="BI34" s="32">
        <v>0</v>
      </c>
      <c r="BJ34" s="32">
        <v>0</v>
      </c>
      <c r="BK34" s="32">
        <v>0</v>
      </c>
      <c r="BL34" s="34">
        <f t="shared" si="8"/>
        <v>0</v>
      </c>
      <c r="BM34" s="45">
        <v>0</v>
      </c>
      <c r="BN34" s="32">
        <v>0</v>
      </c>
      <c r="BO34" s="32">
        <v>0</v>
      </c>
      <c r="BP34" s="32">
        <v>0</v>
      </c>
      <c r="BQ34" s="34">
        <f t="shared" si="9"/>
        <v>0</v>
      </c>
      <c r="BR34" s="45">
        <f t="shared" si="10"/>
        <v>14455742</v>
      </c>
      <c r="BS34" s="51">
        <f t="shared" si="10"/>
        <v>248192</v>
      </c>
      <c r="BT34" s="32">
        <f t="shared" si="10"/>
        <v>258681</v>
      </c>
      <c r="BU34" s="32">
        <f t="shared" si="10"/>
        <v>6639</v>
      </c>
      <c r="BV34" s="122">
        <f t="shared" si="11"/>
        <v>14969254</v>
      </c>
      <c r="BW34" s="2"/>
      <c r="BX34" s="176"/>
      <c r="BZ34" s="177"/>
      <c r="CA34" s="177"/>
      <c r="CB34" s="177"/>
      <c r="CC34" s="177"/>
      <c r="CD34" s="177"/>
      <c r="CE34" s="178"/>
      <c r="CF34" s="178"/>
      <c r="CG34" s="178"/>
      <c r="CH34" s="2"/>
      <c r="CI34" s="178"/>
    </row>
    <row r="35" spans="1:112" ht="13.5" x14ac:dyDescent="0.25">
      <c r="A35" s="169">
        <v>29</v>
      </c>
      <c r="B35" s="170" t="s">
        <v>209</v>
      </c>
      <c r="D35" s="171"/>
      <c r="E35" s="172">
        <v>7886844</v>
      </c>
      <c r="F35" s="173">
        <v>9147149</v>
      </c>
      <c r="G35" s="173">
        <v>253705</v>
      </c>
      <c r="H35" s="35">
        <v>0</v>
      </c>
      <c r="I35" s="34">
        <f t="shared" si="0"/>
        <v>17287698</v>
      </c>
      <c r="J35" s="45">
        <v>447596</v>
      </c>
      <c r="K35" s="32">
        <v>513855</v>
      </c>
      <c r="L35" s="32">
        <v>15473</v>
      </c>
      <c r="M35" s="32">
        <v>0</v>
      </c>
      <c r="N35" s="122">
        <f t="shared" si="12"/>
        <v>976924</v>
      </c>
      <c r="O35" s="32">
        <v>473106</v>
      </c>
      <c r="P35" s="32">
        <v>235421</v>
      </c>
      <c r="Q35" s="32">
        <v>32360</v>
      </c>
      <c r="R35" s="32">
        <v>36</v>
      </c>
      <c r="S35" s="34">
        <f>SUM(O35:R35)</f>
        <v>740923</v>
      </c>
      <c r="T35" s="45">
        <v>0</v>
      </c>
      <c r="U35" s="32">
        <v>0</v>
      </c>
      <c r="V35" s="32">
        <v>0</v>
      </c>
      <c r="W35" s="32">
        <v>0</v>
      </c>
      <c r="X35" s="45">
        <f t="shared" si="3"/>
        <v>0</v>
      </c>
      <c r="Y35" s="45">
        <v>0</v>
      </c>
      <c r="Z35" s="32">
        <v>0</v>
      </c>
      <c r="AA35" s="32">
        <v>0</v>
      </c>
      <c r="AB35" s="32">
        <v>0</v>
      </c>
      <c r="AC35" s="34">
        <f t="shared" si="4"/>
        <v>0</v>
      </c>
      <c r="AD35" s="45">
        <v>0</v>
      </c>
      <c r="AE35" s="32">
        <v>0</v>
      </c>
      <c r="AF35" s="32">
        <v>0</v>
      </c>
      <c r="AG35" s="32">
        <v>0</v>
      </c>
      <c r="AH35" s="34">
        <f t="shared" si="5"/>
        <v>0</v>
      </c>
      <c r="AI35" s="45">
        <v>0</v>
      </c>
      <c r="AJ35" s="32">
        <v>0</v>
      </c>
      <c r="AK35" s="32">
        <v>0</v>
      </c>
      <c r="AL35" s="32">
        <v>0</v>
      </c>
      <c r="AM35" s="34">
        <f t="shared" si="13"/>
        <v>0</v>
      </c>
      <c r="AN35" s="45">
        <v>0</v>
      </c>
      <c r="AO35" s="32">
        <v>0</v>
      </c>
      <c r="AP35" s="32">
        <v>0</v>
      </c>
      <c r="AQ35" s="32">
        <v>0</v>
      </c>
      <c r="AR35" s="34">
        <f t="shared" si="1"/>
        <v>0</v>
      </c>
      <c r="AS35" s="45">
        <v>0</v>
      </c>
      <c r="AT35" s="32">
        <v>0</v>
      </c>
      <c r="AU35" s="32">
        <v>0</v>
      </c>
      <c r="AV35" s="32">
        <v>0</v>
      </c>
      <c r="AW35" s="34">
        <f t="shared" si="14"/>
        <v>0</v>
      </c>
      <c r="AX35" s="45">
        <v>0</v>
      </c>
      <c r="AY35" s="32">
        <v>0</v>
      </c>
      <c r="AZ35" s="32">
        <v>0</v>
      </c>
      <c r="BA35" s="32">
        <v>0</v>
      </c>
      <c r="BB35" s="34">
        <f t="shared" si="6"/>
        <v>0</v>
      </c>
      <c r="BC35" s="45">
        <v>0</v>
      </c>
      <c r="BD35" s="32">
        <v>0</v>
      </c>
      <c r="BE35" s="32">
        <v>0</v>
      </c>
      <c r="BF35" s="32">
        <v>0</v>
      </c>
      <c r="BG35" s="34">
        <f t="shared" si="7"/>
        <v>0</v>
      </c>
      <c r="BH35" s="45">
        <v>0</v>
      </c>
      <c r="BI35" s="32">
        <v>0</v>
      </c>
      <c r="BJ35" s="32">
        <v>0</v>
      </c>
      <c r="BK35" s="32">
        <v>0</v>
      </c>
      <c r="BL35" s="34">
        <f t="shared" si="8"/>
        <v>0</v>
      </c>
      <c r="BM35" s="45">
        <v>0</v>
      </c>
      <c r="BN35" s="32">
        <v>0</v>
      </c>
      <c r="BO35" s="32">
        <v>0</v>
      </c>
      <c r="BP35" s="32">
        <v>0</v>
      </c>
      <c r="BQ35" s="34">
        <f t="shared" si="9"/>
        <v>0</v>
      </c>
      <c r="BR35" s="45">
        <f t="shared" si="10"/>
        <v>920702</v>
      </c>
      <c r="BS35" s="51">
        <f t="shared" si="10"/>
        <v>749276</v>
      </c>
      <c r="BT35" s="32">
        <f t="shared" si="10"/>
        <v>47833</v>
      </c>
      <c r="BU35" s="32">
        <f t="shared" si="10"/>
        <v>36</v>
      </c>
      <c r="BV35" s="122">
        <f t="shared" si="11"/>
        <v>1717847</v>
      </c>
      <c r="BW35" s="2"/>
      <c r="BX35" s="176"/>
      <c r="BZ35" s="177"/>
      <c r="CA35" s="177"/>
      <c r="CB35" s="177"/>
      <c r="CC35" s="177"/>
      <c r="CD35" s="177"/>
      <c r="CE35" s="178"/>
      <c r="CF35" s="178"/>
      <c r="CG35" s="178"/>
      <c r="CH35" s="2"/>
      <c r="CI35" s="178"/>
    </row>
    <row r="36" spans="1:112" ht="13.5" x14ac:dyDescent="0.25">
      <c r="A36" s="169">
        <v>30</v>
      </c>
      <c r="B36" s="170" t="s">
        <v>210</v>
      </c>
      <c r="D36" s="171"/>
      <c r="E36" s="172">
        <v>743279</v>
      </c>
      <c r="F36" s="173">
        <v>1960420</v>
      </c>
      <c r="G36" s="173">
        <v>13483</v>
      </c>
      <c r="H36" s="35">
        <v>0</v>
      </c>
      <c r="I36" s="34">
        <f t="shared" si="0"/>
        <v>2717182</v>
      </c>
      <c r="J36" s="45">
        <v>31030</v>
      </c>
      <c r="K36" s="32">
        <v>425514</v>
      </c>
      <c r="L36" s="32">
        <v>63</v>
      </c>
      <c r="M36" s="32">
        <v>37</v>
      </c>
      <c r="N36" s="122">
        <f t="shared" si="12"/>
        <v>456644</v>
      </c>
      <c r="O36" s="32">
        <v>58611</v>
      </c>
      <c r="P36" s="32">
        <v>78347</v>
      </c>
      <c r="Q36" s="32">
        <v>414</v>
      </c>
      <c r="R36" s="32">
        <v>0</v>
      </c>
      <c r="S36" s="34">
        <f>SUM(O36:R36)</f>
        <v>137372</v>
      </c>
      <c r="T36" s="45">
        <v>0</v>
      </c>
      <c r="U36" s="32">
        <v>0</v>
      </c>
      <c r="V36" s="32">
        <v>0</v>
      </c>
      <c r="W36" s="32">
        <v>0</v>
      </c>
      <c r="X36" s="34">
        <f t="shared" si="3"/>
        <v>0</v>
      </c>
      <c r="Y36" s="45">
        <v>0</v>
      </c>
      <c r="Z36" s="32">
        <v>0</v>
      </c>
      <c r="AA36" s="32">
        <v>0</v>
      </c>
      <c r="AB36" s="32">
        <v>0</v>
      </c>
      <c r="AC36" s="34">
        <f t="shared" si="4"/>
        <v>0</v>
      </c>
      <c r="AD36" s="45">
        <v>0</v>
      </c>
      <c r="AE36" s="32">
        <v>0</v>
      </c>
      <c r="AF36" s="32">
        <v>0</v>
      </c>
      <c r="AG36" s="32">
        <v>0</v>
      </c>
      <c r="AH36" s="34">
        <f t="shared" si="5"/>
        <v>0</v>
      </c>
      <c r="AI36" s="45">
        <v>0</v>
      </c>
      <c r="AJ36" s="32">
        <v>0</v>
      </c>
      <c r="AK36" s="32">
        <v>0</v>
      </c>
      <c r="AL36" s="32">
        <v>0</v>
      </c>
      <c r="AM36" s="34">
        <f t="shared" si="13"/>
        <v>0</v>
      </c>
      <c r="AN36" s="45">
        <v>0</v>
      </c>
      <c r="AO36" s="32">
        <v>0</v>
      </c>
      <c r="AP36" s="32">
        <v>0</v>
      </c>
      <c r="AQ36" s="32">
        <v>0</v>
      </c>
      <c r="AR36" s="34">
        <f t="shared" si="1"/>
        <v>0</v>
      </c>
      <c r="AS36" s="45">
        <v>0</v>
      </c>
      <c r="AT36" s="32">
        <v>0</v>
      </c>
      <c r="AU36" s="32">
        <v>0</v>
      </c>
      <c r="AV36" s="32">
        <v>0</v>
      </c>
      <c r="AW36" s="34">
        <f t="shared" si="14"/>
        <v>0</v>
      </c>
      <c r="AX36" s="45">
        <v>0</v>
      </c>
      <c r="AY36" s="32">
        <v>0</v>
      </c>
      <c r="AZ36" s="32">
        <v>0</v>
      </c>
      <c r="BA36" s="32">
        <v>0</v>
      </c>
      <c r="BB36" s="34">
        <f t="shared" si="6"/>
        <v>0</v>
      </c>
      <c r="BC36" s="45">
        <v>0</v>
      </c>
      <c r="BD36" s="32">
        <v>0</v>
      </c>
      <c r="BE36" s="32">
        <v>0</v>
      </c>
      <c r="BF36" s="32">
        <v>0</v>
      </c>
      <c r="BG36" s="34">
        <f t="shared" si="7"/>
        <v>0</v>
      </c>
      <c r="BH36" s="45">
        <v>0</v>
      </c>
      <c r="BI36" s="32">
        <v>0</v>
      </c>
      <c r="BJ36" s="32">
        <v>0</v>
      </c>
      <c r="BK36" s="32">
        <v>0</v>
      </c>
      <c r="BL36" s="34">
        <f t="shared" si="8"/>
        <v>0</v>
      </c>
      <c r="BM36" s="45">
        <v>0</v>
      </c>
      <c r="BN36" s="32">
        <v>0</v>
      </c>
      <c r="BO36" s="32">
        <v>0</v>
      </c>
      <c r="BP36" s="32">
        <v>0</v>
      </c>
      <c r="BQ36" s="34">
        <f t="shared" si="9"/>
        <v>0</v>
      </c>
      <c r="BR36" s="45">
        <f t="shared" si="10"/>
        <v>89641</v>
      </c>
      <c r="BS36" s="51">
        <f t="shared" si="10"/>
        <v>503861</v>
      </c>
      <c r="BT36" s="32">
        <f t="shared" si="10"/>
        <v>477</v>
      </c>
      <c r="BU36" s="32">
        <f t="shared" si="10"/>
        <v>37</v>
      </c>
      <c r="BV36" s="122">
        <f t="shared" si="11"/>
        <v>594016</v>
      </c>
      <c r="BW36" s="2"/>
      <c r="BX36" s="176"/>
      <c r="BZ36" s="177"/>
      <c r="CA36" s="177"/>
      <c r="CB36" s="177"/>
      <c r="CC36" s="177"/>
      <c r="CD36" s="177"/>
      <c r="CE36" s="178"/>
      <c r="CF36" s="178"/>
      <c r="CG36" s="178"/>
      <c r="CH36" s="2"/>
      <c r="CI36" s="178"/>
    </row>
    <row r="37" spans="1:112" ht="13.5" x14ac:dyDescent="0.25">
      <c r="A37" s="169">
        <v>31</v>
      </c>
      <c r="B37" s="170" t="s">
        <v>211</v>
      </c>
      <c r="D37" s="171"/>
      <c r="E37" s="172">
        <v>2147808</v>
      </c>
      <c r="F37" s="173">
        <v>1736957</v>
      </c>
      <c r="G37" s="173">
        <v>71254</v>
      </c>
      <c r="H37" s="35">
        <v>0</v>
      </c>
      <c r="I37" s="34">
        <f t="shared" si="0"/>
        <v>3956019</v>
      </c>
      <c r="J37" s="45">
        <v>141990</v>
      </c>
      <c r="K37" s="32">
        <v>14197</v>
      </c>
      <c r="L37" s="32">
        <v>2018</v>
      </c>
      <c r="M37" s="32">
        <v>0</v>
      </c>
      <c r="N37" s="122">
        <f t="shared" si="12"/>
        <v>158205</v>
      </c>
      <c r="O37" s="32">
        <v>182846</v>
      </c>
      <c r="P37" s="32">
        <v>470184</v>
      </c>
      <c r="Q37" s="32">
        <v>3585</v>
      </c>
      <c r="R37" s="32">
        <v>0</v>
      </c>
      <c r="S37" s="34">
        <f>SUM(O37:R37)</f>
        <v>656615</v>
      </c>
      <c r="T37" s="45">
        <v>0</v>
      </c>
      <c r="U37" s="32">
        <v>0</v>
      </c>
      <c r="V37" s="32">
        <v>0</v>
      </c>
      <c r="W37" s="32">
        <v>0</v>
      </c>
      <c r="X37" s="34">
        <f t="shared" si="3"/>
        <v>0</v>
      </c>
      <c r="Y37" s="45">
        <v>0</v>
      </c>
      <c r="Z37" s="32">
        <v>0</v>
      </c>
      <c r="AA37" s="32">
        <v>0</v>
      </c>
      <c r="AB37" s="32">
        <v>0</v>
      </c>
      <c r="AC37" s="34">
        <f t="shared" si="4"/>
        <v>0</v>
      </c>
      <c r="AD37" s="45">
        <v>0</v>
      </c>
      <c r="AE37" s="32">
        <v>0</v>
      </c>
      <c r="AF37" s="32">
        <v>0</v>
      </c>
      <c r="AG37" s="32">
        <v>0</v>
      </c>
      <c r="AH37" s="34">
        <f t="shared" si="5"/>
        <v>0</v>
      </c>
      <c r="AI37" s="45">
        <v>0</v>
      </c>
      <c r="AJ37" s="32">
        <v>0</v>
      </c>
      <c r="AK37" s="32">
        <v>0</v>
      </c>
      <c r="AL37" s="32">
        <v>0</v>
      </c>
      <c r="AM37" s="34">
        <f t="shared" si="13"/>
        <v>0</v>
      </c>
      <c r="AN37" s="45">
        <v>0</v>
      </c>
      <c r="AO37" s="32">
        <v>0</v>
      </c>
      <c r="AP37" s="32">
        <v>0</v>
      </c>
      <c r="AQ37" s="32">
        <v>0</v>
      </c>
      <c r="AR37" s="34">
        <f t="shared" si="1"/>
        <v>0</v>
      </c>
      <c r="AS37" s="45">
        <v>0</v>
      </c>
      <c r="AT37" s="32">
        <v>0</v>
      </c>
      <c r="AU37" s="32">
        <v>0</v>
      </c>
      <c r="AV37" s="32">
        <v>0</v>
      </c>
      <c r="AW37" s="34">
        <f t="shared" si="14"/>
        <v>0</v>
      </c>
      <c r="AX37" s="45">
        <v>0</v>
      </c>
      <c r="AY37" s="32">
        <v>0</v>
      </c>
      <c r="AZ37" s="32">
        <v>0</v>
      </c>
      <c r="BA37" s="32">
        <v>0</v>
      </c>
      <c r="BB37" s="34">
        <f t="shared" si="6"/>
        <v>0</v>
      </c>
      <c r="BC37" s="45">
        <v>0</v>
      </c>
      <c r="BD37" s="32">
        <v>0</v>
      </c>
      <c r="BE37" s="32">
        <v>0</v>
      </c>
      <c r="BF37" s="32">
        <v>0</v>
      </c>
      <c r="BG37" s="34">
        <f t="shared" si="7"/>
        <v>0</v>
      </c>
      <c r="BH37" s="45">
        <v>0</v>
      </c>
      <c r="BI37" s="32">
        <v>0</v>
      </c>
      <c r="BJ37" s="32">
        <v>0</v>
      </c>
      <c r="BK37" s="32">
        <v>0</v>
      </c>
      <c r="BL37" s="34">
        <f t="shared" si="8"/>
        <v>0</v>
      </c>
      <c r="BM37" s="45">
        <v>0</v>
      </c>
      <c r="BN37" s="32">
        <v>0</v>
      </c>
      <c r="BO37" s="32">
        <v>0</v>
      </c>
      <c r="BP37" s="32">
        <v>0</v>
      </c>
      <c r="BQ37" s="34">
        <f t="shared" si="9"/>
        <v>0</v>
      </c>
      <c r="BR37" s="45">
        <f t="shared" si="10"/>
        <v>324836</v>
      </c>
      <c r="BS37" s="51">
        <f t="shared" si="10"/>
        <v>484381</v>
      </c>
      <c r="BT37" s="32">
        <f t="shared" si="10"/>
        <v>5603</v>
      </c>
      <c r="BU37" s="32">
        <f t="shared" si="10"/>
        <v>0</v>
      </c>
      <c r="BV37" s="122">
        <f t="shared" si="11"/>
        <v>814820</v>
      </c>
      <c r="BW37" s="2"/>
      <c r="BX37" s="176"/>
      <c r="BZ37" s="177"/>
      <c r="CA37" s="177"/>
      <c r="CB37" s="177"/>
      <c r="CC37" s="177"/>
      <c r="CD37" s="177"/>
      <c r="CE37" s="178"/>
      <c r="CF37" s="178"/>
      <c r="CG37" s="178"/>
      <c r="CH37" s="2"/>
      <c r="CI37" s="178"/>
    </row>
    <row r="38" spans="1:112" ht="13.5" x14ac:dyDescent="0.25">
      <c r="A38" s="169">
        <v>32</v>
      </c>
      <c r="B38" s="182" t="s">
        <v>212</v>
      </c>
      <c r="D38" s="171"/>
      <c r="E38" s="172">
        <v>6646566</v>
      </c>
      <c r="F38" s="173">
        <v>1996099</v>
      </c>
      <c r="G38" s="173">
        <v>305249</v>
      </c>
      <c r="H38" s="35">
        <v>0</v>
      </c>
      <c r="I38" s="34">
        <f t="shared" si="0"/>
        <v>8947914</v>
      </c>
      <c r="J38" s="45">
        <v>208857</v>
      </c>
      <c r="K38" s="32">
        <v>226502</v>
      </c>
      <c r="L38" s="32">
        <v>14181</v>
      </c>
      <c r="M38" s="32">
        <v>0</v>
      </c>
      <c r="N38" s="122">
        <f t="shared" si="12"/>
        <v>449540</v>
      </c>
      <c r="O38" s="32">
        <v>392418</v>
      </c>
      <c r="P38" s="32">
        <v>446031</v>
      </c>
      <c r="Q38" s="32">
        <v>17397</v>
      </c>
      <c r="R38" s="32">
        <v>0</v>
      </c>
      <c r="S38" s="34">
        <f>SUM(O38:R38)</f>
        <v>855846</v>
      </c>
      <c r="T38" s="45">
        <v>0</v>
      </c>
      <c r="U38" s="32">
        <v>0</v>
      </c>
      <c r="V38" s="32">
        <v>0</v>
      </c>
      <c r="W38" s="32">
        <v>0</v>
      </c>
      <c r="X38" s="34">
        <f t="shared" si="3"/>
        <v>0</v>
      </c>
      <c r="Y38" s="45">
        <v>0</v>
      </c>
      <c r="Z38" s="32">
        <v>0</v>
      </c>
      <c r="AA38" s="32">
        <v>0</v>
      </c>
      <c r="AB38" s="32">
        <v>0</v>
      </c>
      <c r="AC38" s="34">
        <f t="shared" si="4"/>
        <v>0</v>
      </c>
      <c r="AD38" s="45">
        <v>0</v>
      </c>
      <c r="AE38" s="32">
        <v>0</v>
      </c>
      <c r="AF38" s="32">
        <v>0</v>
      </c>
      <c r="AG38" s="32">
        <v>0</v>
      </c>
      <c r="AH38" s="34">
        <f>SUM(AD38:AG38)</f>
        <v>0</v>
      </c>
      <c r="AI38" s="45">
        <v>0</v>
      </c>
      <c r="AJ38" s="32">
        <v>0</v>
      </c>
      <c r="AK38" s="32">
        <v>0</v>
      </c>
      <c r="AL38" s="32">
        <v>0</v>
      </c>
      <c r="AM38" s="34">
        <f t="shared" si="13"/>
        <v>0</v>
      </c>
      <c r="AN38" s="45">
        <v>0</v>
      </c>
      <c r="AO38" s="32">
        <v>0</v>
      </c>
      <c r="AP38" s="32">
        <v>0</v>
      </c>
      <c r="AQ38" s="32">
        <v>0</v>
      </c>
      <c r="AR38" s="34">
        <f t="shared" si="1"/>
        <v>0</v>
      </c>
      <c r="AS38" s="45">
        <v>0</v>
      </c>
      <c r="AT38" s="32">
        <v>0</v>
      </c>
      <c r="AU38" s="32">
        <v>0</v>
      </c>
      <c r="AV38" s="32">
        <v>0</v>
      </c>
      <c r="AW38" s="34">
        <f t="shared" si="14"/>
        <v>0</v>
      </c>
      <c r="AX38" s="45">
        <v>0</v>
      </c>
      <c r="AY38" s="32">
        <v>0</v>
      </c>
      <c r="AZ38" s="32">
        <v>0</v>
      </c>
      <c r="BA38" s="32">
        <v>0</v>
      </c>
      <c r="BB38" s="34">
        <f t="shared" si="6"/>
        <v>0</v>
      </c>
      <c r="BC38" s="45">
        <v>0</v>
      </c>
      <c r="BD38" s="32">
        <v>0</v>
      </c>
      <c r="BE38" s="32">
        <v>0</v>
      </c>
      <c r="BF38" s="32">
        <v>0</v>
      </c>
      <c r="BG38" s="34">
        <f t="shared" si="7"/>
        <v>0</v>
      </c>
      <c r="BH38" s="45">
        <v>0</v>
      </c>
      <c r="BI38" s="32">
        <v>0</v>
      </c>
      <c r="BJ38" s="32">
        <v>0</v>
      </c>
      <c r="BK38" s="32">
        <v>0</v>
      </c>
      <c r="BL38" s="34">
        <f t="shared" si="8"/>
        <v>0</v>
      </c>
      <c r="BM38" s="45">
        <v>0</v>
      </c>
      <c r="BN38" s="32">
        <v>0</v>
      </c>
      <c r="BO38" s="32">
        <v>0</v>
      </c>
      <c r="BP38" s="32">
        <v>0</v>
      </c>
      <c r="BQ38" s="34">
        <f t="shared" si="9"/>
        <v>0</v>
      </c>
      <c r="BR38" s="45">
        <f t="shared" si="10"/>
        <v>601275</v>
      </c>
      <c r="BS38" s="51">
        <f t="shared" si="10"/>
        <v>672533</v>
      </c>
      <c r="BT38" s="32">
        <f t="shared" si="10"/>
        <v>31578</v>
      </c>
      <c r="BU38" s="32">
        <f t="shared" si="10"/>
        <v>0</v>
      </c>
      <c r="BV38" s="122">
        <f t="shared" si="11"/>
        <v>1305386</v>
      </c>
      <c r="BW38" s="2"/>
      <c r="BX38" s="176"/>
      <c r="BZ38" s="177"/>
      <c r="CA38" s="177"/>
      <c r="CB38" s="177"/>
      <c r="CC38" s="177"/>
      <c r="CD38" s="177"/>
      <c r="CE38" s="178"/>
      <c r="CF38" s="178"/>
      <c r="CG38" s="178"/>
      <c r="CH38" s="2"/>
      <c r="CI38" s="178"/>
    </row>
    <row r="39" spans="1:112" ht="13.5" x14ac:dyDescent="0.25">
      <c r="A39" s="183">
        <v>33</v>
      </c>
      <c r="B39" s="190" t="s">
        <v>213</v>
      </c>
      <c r="D39" s="185"/>
      <c r="E39" s="172">
        <v>945049</v>
      </c>
      <c r="F39" s="173">
        <v>32072583</v>
      </c>
      <c r="G39" s="173">
        <v>7084</v>
      </c>
      <c r="H39" s="35">
        <v>0</v>
      </c>
      <c r="I39" s="34">
        <f t="shared" si="0"/>
        <v>33024716</v>
      </c>
      <c r="J39" s="45">
        <v>43951</v>
      </c>
      <c r="K39" s="32">
        <v>1029197</v>
      </c>
      <c r="L39" s="32">
        <v>587</v>
      </c>
      <c r="M39" s="32">
        <v>0</v>
      </c>
      <c r="N39" s="122">
        <f t="shared" si="12"/>
        <v>1073735</v>
      </c>
      <c r="O39" s="32">
        <v>44260</v>
      </c>
      <c r="P39" s="32">
        <v>1696861</v>
      </c>
      <c r="Q39" s="32">
        <v>224</v>
      </c>
      <c r="R39" s="32">
        <v>42</v>
      </c>
      <c r="S39" s="34">
        <f t="shared" ref="S39:S47" si="16">SUM(O39:R39)</f>
        <v>1741387</v>
      </c>
      <c r="T39" s="45">
        <v>0</v>
      </c>
      <c r="U39" s="32">
        <v>0</v>
      </c>
      <c r="V39" s="32">
        <v>0</v>
      </c>
      <c r="W39" s="32">
        <v>0</v>
      </c>
      <c r="X39" s="34">
        <f t="shared" si="3"/>
        <v>0</v>
      </c>
      <c r="Y39" s="45">
        <v>0</v>
      </c>
      <c r="Z39" s="32">
        <v>0</v>
      </c>
      <c r="AA39" s="32">
        <v>0</v>
      </c>
      <c r="AB39" s="32">
        <v>0</v>
      </c>
      <c r="AC39" s="34">
        <f t="shared" si="4"/>
        <v>0</v>
      </c>
      <c r="AD39" s="45">
        <v>0</v>
      </c>
      <c r="AE39" s="32">
        <v>0</v>
      </c>
      <c r="AF39" s="32">
        <v>0</v>
      </c>
      <c r="AG39" s="32">
        <v>0</v>
      </c>
      <c r="AH39" s="34">
        <f t="shared" si="5"/>
        <v>0</v>
      </c>
      <c r="AI39" s="45">
        <v>0</v>
      </c>
      <c r="AJ39" s="32">
        <v>0</v>
      </c>
      <c r="AK39" s="32">
        <v>0</v>
      </c>
      <c r="AL39" s="32">
        <v>0</v>
      </c>
      <c r="AM39" s="34">
        <f t="shared" si="13"/>
        <v>0</v>
      </c>
      <c r="AN39" s="45">
        <v>0</v>
      </c>
      <c r="AO39" s="32">
        <v>0</v>
      </c>
      <c r="AP39" s="32">
        <v>0</v>
      </c>
      <c r="AQ39" s="32">
        <v>0</v>
      </c>
      <c r="AR39" s="34">
        <f t="shared" si="1"/>
        <v>0</v>
      </c>
      <c r="AS39" s="45">
        <v>0</v>
      </c>
      <c r="AT39" s="32">
        <v>0</v>
      </c>
      <c r="AU39" s="32">
        <v>0</v>
      </c>
      <c r="AV39" s="32">
        <v>0</v>
      </c>
      <c r="AW39" s="34">
        <f t="shared" si="14"/>
        <v>0</v>
      </c>
      <c r="AX39" s="45">
        <v>0</v>
      </c>
      <c r="AY39" s="32">
        <v>0</v>
      </c>
      <c r="AZ39" s="32">
        <v>0</v>
      </c>
      <c r="BA39" s="32">
        <v>0</v>
      </c>
      <c r="BB39" s="34">
        <f t="shared" si="6"/>
        <v>0</v>
      </c>
      <c r="BC39" s="45">
        <v>0</v>
      </c>
      <c r="BD39" s="32">
        <v>0</v>
      </c>
      <c r="BE39" s="32">
        <v>0</v>
      </c>
      <c r="BF39" s="32">
        <v>0</v>
      </c>
      <c r="BG39" s="34">
        <f t="shared" si="7"/>
        <v>0</v>
      </c>
      <c r="BH39" s="45">
        <v>0</v>
      </c>
      <c r="BI39" s="32">
        <v>0</v>
      </c>
      <c r="BJ39" s="32">
        <v>0</v>
      </c>
      <c r="BK39" s="32">
        <v>0</v>
      </c>
      <c r="BL39" s="34">
        <f t="shared" si="8"/>
        <v>0</v>
      </c>
      <c r="BM39" s="45">
        <v>0</v>
      </c>
      <c r="BN39" s="32">
        <v>0</v>
      </c>
      <c r="BO39" s="32">
        <v>0</v>
      </c>
      <c r="BP39" s="32">
        <v>0</v>
      </c>
      <c r="BQ39" s="34">
        <f t="shared" si="9"/>
        <v>0</v>
      </c>
      <c r="BR39" s="45">
        <f t="shared" si="10"/>
        <v>88211</v>
      </c>
      <c r="BS39" s="51">
        <f t="shared" si="10"/>
        <v>2726058</v>
      </c>
      <c r="BT39" s="32">
        <f t="shared" si="10"/>
        <v>811</v>
      </c>
      <c r="BU39" s="32">
        <f t="shared" si="10"/>
        <v>42</v>
      </c>
      <c r="BV39" s="122">
        <f t="shared" si="11"/>
        <v>2815122</v>
      </c>
      <c r="BW39" s="2"/>
      <c r="BX39" s="176"/>
      <c r="BZ39" s="177"/>
      <c r="CA39" s="177"/>
      <c r="CB39" s="177"/>
      <c r="CC39" s="177"/>
      <c r="CD39" s="177"/>
      <c r="CE39" s="178"/>
      <c r="CF39" s="178"/>
      <c r="CG39" s="178"/>
      <c r="CH39" s="2"/>
      <c r="CI39" s="178"/>
    </row>
    <row r="40" spans="1:112" ht="13.5" x14ac:dyDescent="0.25">
      <c r="A40" s="169">
        <v>34</v>
      </c>
      <c r="B40" s="170" t="s">
        <v>214</v>
      </c>
      <c r="D40" s="171"/>
      <c r="E40" s="172">
        <v>2068376</v>
      </c>
      <c r="F40" s="173">
        <v>8263833</v>
      </c>
      <c r="G40" s="173">
        <v>13462</v>
      </c>
      <c r="H40" s="35">
        <v>0</v>
      </c>
      <c r="I40" s="34">
        <f t="shared" si="0"/>
        <v>10345671</v>
      </c>
      <c r="J40" s="45">
        <v>103988</v>
      </c>
      <c r="K40" s="32">
        <v>654425</v>
      </c>
      <c r="L40" s="32">
        <v>312</v>
      </c>
      <c r="M40" s="32">
        <v>0</v>
      </c>
      <c r="N40" s="122">
        <f t="shared" si="12"/>
        <v>758725</v>
      </c>
      <c r="O40" s="32">
        <v>119345</v>
      </c>
      <c r="P40" s="32">
        <v>520242</v>
      </c>
      <c r="Q40" s="32">
        <v>-118</v>
      </c>
      <c r="R40" s="32">
        <v>0</v>
      </c>
      <c r="S40" s="34">
        <f t="shared" si="16"/>
        <v>639469</v>
      </c>
      <c r="T40" s="45">
        <v>0</v>
      </c>
      <c r="U40" s="32">
        <v>0</v>
      </c>
      <c r="V40" s="32">
        <v>0</v>
      </c>
      <c r="W40" s="32">
        <v>0</v>
      </c>
      <c r="X40" s="34">
        <f t="shared" si="3"/>
        <v>0</v>
      </c>
      <c r="Y40" s="45">
        <v>0</v>
      </c>
      <c r="Z40" s="32">
        <v>0</v>
      </c>
      <c r="AA40" s="32">
        <v>0</v>
      </c>
      <c r="AB40" s="32">
        <v>0</v>
      </c>
      <c r="AC40" s="34">
        <f t="shared" si="4"/>
        <v>0</v>
      </c>
      <c r="AD40" s="45">
        <v>0</v>
      </c>
      <c r="AE40" s="32">
        <v>0</v>
      </c>
      <c r="AF40" s="32">
        <v>0</v>
      </c>
      <c r="AG40" s="32">
        <v>0</v>
      </c>
      <c r="AH40" s="34">
        <f t="shared" si="5"/>
        <v>0</v>
      </c>
      <c r="AI40" s="45">
        <v>0</v>
      </c>
      <c r="AJ40" s="32">
        <v>0</v>
      </c>
      <c r="AK40" s="32">
        <v>0</v>
      </c>
      <c r="AL40" s="32">
        <v>0</v>
      </c>
      <c r="AM40" s="34">
        <f t="shared" si="13"/>
        <v>0</v>
      </c>
      <c r="AN40" s="45">
        <v>0</v>
      </c>
      <c r="AO40" s="32">
        <v>0</v>
      </c>
      <c r="AP40" s="32">
        <v>0</v>
      </c>
      <c r="AQ40" s="32">
        <v>0</v>
      </c>
      <c r="AR40" s="34">
        <f t="shared" si="1"/>
        <v>0</v>
      </c>
      <c r="AS40" s="45">
        <v>0</v>
      </c>
      <c r="AT40" s="32">
        <v>0</v>
      </c>
      <c r="AU40" s="32">
        <v>0</v>
      </c>
      <c r="AV40" s="32">
        <v>0</v>
      </c>
      <c r="AW40" s="34">
        <f t="shared" si="14"/>
        <v>0</v>
      </c>
      <c r="AX40" s="45">
        <v>0</v>
      </c>
      <c r="AY40" s="32">
        <v>0</v>
      </c>
      <c r="AZ40" s="32">
        <v>0</v>
      </c>
      <c r="BA40" s="32">
        <v>0</v>
      </c>
      <c r="BB40" s="34">
        <f t="shared" si="6"/>
        <v>0</v>
      </c>
      <c r="BC40" s="45">
        <v>0</v>
      </c>
      <c r="BD40" s="32">
        <v>0</v>
      </c>
      <c r="BE40" s="32">
        <v>0</v>
      </c>
      <c r="BF40" s="32">
        <v>0</v>
      </c>
      <c r="BG40" s="34">
        <f t="shared" si="7"/>
        <v>0</v>
      </c>
      <c r="BH40" s="45">
        <v>0</v>
      </c>
      <c r="BI40" s="32">
        <v>0</v>
      </c>
      <c r="BJ40" s="32">
        <v>0</v>
      </c>
      <c r="BK40" s="32">
        <v>0</v>
      </c>
      <c r="BL40" s="34">
        <f t="shared" si="8"/>
        <v>0</v>
      </c>
      <c r="BM40" s="45">
        <v>0</v>
      </c>
      <c r="BN40" s="32">
        <v>0</v>
      </c>
      <c r="BO40" s="32">
        <v>0</v>
      </c>
      <c r="BP40" s="32">
        <v>0</v>
      </c>
      <c r="BQ40" s="34">
        <f t="shared" si="9"/>
        <v>0</v>
      </c>
      <c r="BR40" s="45">
        <f t="shared" si="10"/>
        <v>223333</v>
      </c>
      <c r="BS40" s="51">
        <f t="shared" si="10"/>
        <v>1174667</v>
      </c>
      <c r="BT40" s="32">
        <f t="shared" si="10"/>
        <v>194</v>
      </c>
      <c r="BU40" s="32">
        <f t="shared" si="10"/>
        <v>0</v>
      </c>
      <c r="BV40" s="122">
        <f t="shared" si="11"/>
        <v>1398194</v>
      </c>
      <c r="BW40" s="2"/>
      <c r="BX40" s="176"/>
      <c r="BZ40" s="177"/>
      <c r="CA40" s="177"/>
      <c r="CB40" s="177"/>
      <c r="CC40" s="177"/>
      <c r="CD40" s="177"/>
      <c r="CE40" s="178"/>
      <c r="CF40" s="178"/>
      <c r="CG40" s="178"/>
      <c r="CH40" s="2"/>
      <c r="CI40" s="178"/>
    </row>
    <row r="41" spans="1:112" ht="13.5" x14ac:dyDescent="0.25">
      <c r="A41" s="169">
        <v>35</v>
      </c>
      <c r="B41" s="170" t="s">
        <v>215</v>
      </c>
      <c r="D41" s="171"/>
      <c r="E41" s="172">
        <v>577594</v>
      </c>
      <c r="F41" s="173">
        <v>8552691</v>
      </c>
      <c r="G41" s="173">
        <v>3015</v>
      </c>
      <c r="H41" s="35">
        <v>0</v>
      </c>
      <c r="I41" s="34">
        <f t="shared" si="0"/>
        <v>9133300</v>
      </c>
      <c r="J41" s="45">
        <v>33450</v>
      </c>
      <c r="K41" s="32">
        <v>883670</v>
      </c>
      <c r="L41" s="32">
        <v>0</v>
      </c>
      <c r="M41" s="32">
        <v>0</v>
      </c>
      <c r="N41" s="122">
        <f t="shared" si="12"/>
        <v>917120</v>
      </c>
      <c r="O41" s="32">
        <v>39315</v>
      </c>
      <c r="P41" s="32">
        <v>12271</v>
      </c>
      <c r="Q41" s="32">
        <v>546</v>
      </c>
      <c r="R41" s="32">
        <v>0</v>
      </c>
      <c r="S41" s="34">
        <f t="shared" si="16"/>
        <v>52132</v>
      </c>
      <c r="T41" s="45">
        <v>0</v>
      </c>
      <c r="U41" s="32">
        <v>0</v>
      </c>
      <c r="V41" s="32">
        <v>0</v>
      </c>
      <c r="W41" s="32">
        <v>0</v>
      </c>
      <c r="X41" s="34">
        <f t="shared" si="3"/>
        <v>0</v>
      </c>
      <c r="Y41" s="45">
        <v>0</v>
      </c>
      <c r="Z41" s="32">
        <v>0</v>
      </c>
      <c r="AA41" s="32">
        <v>0</v>
      </c>
      <c r="AB41" s="32">
        <v>0</v>
      </c>
      <c r="AC41" s="34">
        <f t="shared" si="4"/>
        <v>0</v>
      </c>
      <c r="AD41" s="45">
        <v>0</v>
      </c>
      <c r="AE41" s="32">
        <v>0</v>
      </c>
      <c r="AF41" s="32">
        <v>0</v>
      </c>
      <c r="AG41" s="32">
        <v>0</v>
      </c>
      <c r="AH41" s="34">
        <f t="shared" si="5"/>
        <v>0</v>
      </c>
      <c r="AI41" s="45">
        <v>0</v>
      </c>
      <c r="AJ41" s="32">
        <v>0</v>
      </c>
      <c r="AK41" s="32">
        <v>0</v>
      </c>
      <c r="AL41" s="32">
        <v>0</v>
      </c>
      <c r="AM41" s="34">
        <f t="shared" si="13"/>
        <v>0</v>
      </c>
      <c r="AN41" s="45">
        <v>0</v>
      </c>
      <c r="AO41" s="32">
        <v>0</v>
      </c>
      <c r="AP41" s="32">
        <v>0</v>
      </c>
      <c r="AQ41" s="32">
        <v>0</v>
      </c>
      <c r="AR41" s="34">
        <f t="shared" si="1"/>
        <v>0</v>
      </c>
      <c r="AS41" s="45">
        <v>0</v>
      </c>
      <c r="AT41" s="32">
        <v>0</v>
      </c>
      <c r="AU41" s="32">
        <v>0</v>
      </c>
      <c r="AV41" s="32">
        <v>0</v>
      </c>
      <c r="AW41" s="34">
        <f t="shared" si="14"/>
        <v>0</v>
      </c>
      <c r="AX41" s="45">
        <v>0</v>
      </c>
      <c r="AY41" s="32">
        <v>0</v>
      </c>
      <c r="AZ41" s="32">
        <v>0</v>
      </c>
      <c r="BA41" s="32">
        <v>0</v>
      </c>
      <c r="BB41" s="34">
        <f t="shared" si="6"/>
        <v>0</v>
      </c>
      <c r="BC41" s="45">
        <v>0</v>
      </c>
      <c r="BD41" s="32">
        <v>0</v>
      </c>
      <c r="BE41" s="32">
        <v>0</v>
      </c>
      <c r="BF41" s="32">
        <v>0</v>
      </c>
      <c r="BG41" s="34">
        <f t="shared" si="7"/>
        <v>0</v>
      </c>
      <c r="BH41" s="45">
        <v>0</v>
      </c>
      <c r="BI41" s="32">
        <v>0</v>
      </c>
      <c r="BJ41" s="32">
        <v>0</v>
      </c>
      <c r="BK41" s="32">
        <v>0</v>
      </c>
      <c r="BL41" s="34">
        <f t="shared" si="8"/>
        <v>0</v>
      </c>
      <c r="BM41" s="45">
        <v>0</v>
      </c>
      <c r="BN41" s="32">
        <v>0</v>
      </c>
      <c r="BO41" s="32">
        <v>0</v>
      </c>
      <c r="BP41" s="32">
        <v>0</v>
      </c>
      <c r="BQ41" s="34">
        <f t="shared" si="9"/>
        <v>0</v>
      </c>
      <c r="BR41" s="45">
        <f t="shared" si="10"/>
        <v>72765</v>
      </c>
      <c r="BS41" s="51">
        <f t="shared" si="10"/>
        <v>895941</v>
      </c>
      <c r="BT41" s="32">
        <f t="shared" si="10"/>
        <v>546</v>
      </c>
      <c r="BU41" s="32">
        <f t="shared" si="10"/>
        <v>0</v>
      </c>
      <c r="BV41" s="122">
        <f t="shared" si="11"/>
        <v>969252</v>
      </c>
      <c r="BW41" s="2"/>
      <c r="BX41" s="176"/>
      <c r="BZ41" s="177"/>
      <c r="CA41" s="177"/>
      <c r="CB41" s="177"/>
      <c r="CC41" s="177"/>
      <c r="CD41" s="177"/>
      <c r="CE41" s="178"/>
      <c r="CF41" s="178"/>
      <c r="CG41" s="178"/>
      <c r="CH41" s="2"/>
      <c r="CI41" s="178"/>
    </row>
    <row r="42" spans="1:112" ht="13.5" x14ac:dyDescent="0.25">
      <c r="A42" s="169">
        <v>36</v>
      </c>
      <c r="B42" s="144" t="s">
        <v>216</v>
      </c>
      <c r="D42" s="171"/>
      <c r="E42" s="172">
        <v>253054</v>
      </c>
      <c r="F42" s="173">
        <v>2305319</v>
      </c>
      <c r="G42" s="173">
        <v>4736</v>
      </c>
      <c r="H42" s="35">
        <v>0</v>
      </c>
      <c r="I42" s="34">
        <f t="shared" si="0"/>
        <v>2563109</v>
      </c>
      <c r="J42" s="45">
        <v>16439</v>
      </c>
      <c r="K42" s="32">
        <v>98450</v>
      </c>
      <c r="L42" s="32">
        <v>76</v>
      </c>
      <c r="M42" s="32">
        <v>0</v>
      </c>
      <c r="N42" s="122">
        <f t="shared" si="12"/>
        <v>114965</v>
      </c>
      <c r="O42" s="32">
        <v>16433</v>
      </c>
      <c r="P42" s="32">
        <v>92125</v>
      </c>
      <c r="Q42" s="32">
        <v>105</v>
      </c>
      <c r="R42" s="32">
        <v>0</v>
      </c>
      <c r="S42" s="34">
        <f t="shared" si="16"/>
        <v>108663</v>
      </c>
      <c r="T42" s="45">
        <v>0</v>
      </c>
      <c r="U42" s="32">
        <v>0</v>
      </c>
      <c r="V42" s="32">
        <v>0</v>
      </c>
      <c r="W42" s="32">
        <v>0</v>
      </c>
      <c r="X42" s="34">
        <f t="shared" si="3"/>
        <v>0</v>
      </c>
      <c r="Y42" s="45">
        <v>0</v>
      </c>
      <c r="Z42" s="32">
        <v>0</v>
      </c>
      <c r="AA42" s="32">
        <v>0</v>
      </c>
      <c r="AB42" s="32">
        <v>0</v>
      </c>
      <c r="AC42" s="34">
        <f t="shared" si="4"/>
        <v>0</v>
      </c>
      <c r="AD42" s="45">
        <v>0</v>
      </c>
      <c r="AE42" s="32">
        <v>0</v>
      </c>
      <c r="AF42" s="32">
        <v>0</v>
      </c>
      <c r="AG42" s="32">
        <v>0</v>
      </c>
      <c r="AH42" s="34">
        <f>SUM(AD42:AG42)</f>
        <v>0</v>
      </c>
      <c r="AI42" s="45">
        <v>0</v>
      </c>
      <c r="AJ42" s="32">
        <v>0</v>
      </c>
      <c r="AK42" s="32">
        <v>0</v>
      </c>
      <c r="AL42" s="32">
        <v>0</v>
      </c>
      <c r="AM42" s="34">
        <f t="shared" si="13"/>
        <v>0</v>
      </c>
      <c r="AN42" s="45">
        <v>0</v>
      </c>
      <c r="AO42" s="32">
        <v>0</v>
      </c>
      <c r="AP42" s="32">
        <v>0</v>
      </c>
      <c r="AQ42" s="32">
        <v>0</v>
      </c>
      <c r="AR42" s="34">
        <f t="shared" si="1"/>
        <v>0</v>
      </c>
      <c r="AS42" s="45">
        <v>0</v>
      </c>
      <c r="AT42" s="32">
        <v>0</v>
      </c>
      <c r="AU42" s="32">
        <v>0</v>
      </c>
      <c r="AV42" s="32">
        <v>0</v>
      </c>
      <c r="AW42" s="34">
        <f t="shared" si="14"/>
        <v>0</v>
      </c>
      <c r="AX42" s="45">
        <v>0</v>
      </c>
      <c r="AY42" s="32">
        <v>0</v>
      </c>
      <c r="AZ42" s="32">
        <v>0</v>
      </c>
      <c r="BA42" s="32">
        <v>0</v>
      </c>
      <c r="BB42" s="34">
        <f t="shared" si="6"/>
        <v>0</v>
      </c>
      <c r="BC42" s="45">
        <v>0</v>
      </c>
      <c r="BD42" s="32">
        <v>0</v>
      </c>
      <c r="BE42" s="32">
        <v>0</v>
      </c>
      <c r="BF42" s="32">
        <v>0</v>
      </c>
      <c r="BG42" s="34">
        <f t="shared" si="7"/>
        <v>0</v>
      </c>
      <c r="BH42" s="45">
        <v>0</v>
      </c>
      <c r="BI42" s="32">
        <v>0</v>
      </c>
      <c r="BJ42" s="32">
        <v>0</v>
      </c>
      <c r="BK42" s="32">
        <v>0</v>
      </c>
      <c r="BL42" s="34">
        <f t="shared" si="8"/>
        <v>0</v>
      </c>
      <c r="BM42" s="45">
        <v>0</v>
      </c>
      <c r="BN42" s="32">
        <v>0</v>
      </c>
      <c r="BO42" s="32">
        <v>0</v>
      </c>
      <c r="BP42" s="32">
        <v>0</v>
      </c>
      <c r="BQ42" s="34">
        <f t="shared" si="9"/>
        <v>0</v>
      </c>
      <c r="BR42" s="45">
        <f t="shared" si="10"/>
        <v>32872</v>
      </c>
      <c r="BS42" s="51">
        <f t="shared" si="10"/>
        <v>190575</v>
      </c>
      <c r="BT42" s="32">
        <f t="shared" si="10"/>
        <v>181</v>
      </c>
      <c r="BU42" s="32">
        <f t="shared" si="10"/>
        <v>0</v>
      </c>
      <c r="BV42" s="122">
        <f t="shared" si="11"/>
        <v>223628</v>
      </c>
      <c r="BW42" s="2"/>
      <c r="BX42" s="176"/>
      <c r="BZ42" s="177"/>
      <c r="CA42" s="177"/>
      <c r="CB42" s="177"/>
      <c r="CC42" s="177"/>
      <c r="CD42" s="177"/>
      <c r="CE42" s="178"/>
      <c r="CF42" s="178"/>
      <c r="CG42" s="178"/>
      <c r="CH42" s="2"/>
      <c r="CI42" s="178"/>
    </row>
    <row r="43" spans="1:112" ht="13.5" x14ac:dyDescent="0.25">
      <c r="A43" s="169">
        <v>37</v>
      </c>
      <c r="B43" s="144" t="s">
        <v>217</v>
      </c>
      <c r="D43" s="188"/>
      <c r="E43" s="172">
        <v>1008690</v>
      </c>
      <c r="F43" s="173">
        <v>5080208</v>
      </c>
      <c r="G43" s="173">
        <v>206230</v>
      </c>
      <c r="H43" s="35">
        <v>0</v>
      </c>
      <c r="I43" s="34">
        <f>SUM(E43:H43)</f>
        <v>6295128</v>
      </c>
      <c r="J43" s="45">
        <v>41529</v>
      </c>
      <c r="K43" s="32">
        <v>685421</v>
      </c>
      <c r="L43" s="32">
        <v>0</v>
      </c>
      <c r="M43" s="32">
        <v>0</v>
      </c>
      <c r="N43" s="122">
        <f t="shared" si="12"/>
        <v>726950</v>
      </c>
      <c r="O43" s="32">
        <v>120894</v>
      </c>
      <c r="P43" s="32">
        <v>26438</v>
      </c>
      <c r="Q43" s="32">
        <v>0</v>
      </c>
      <c r="R43" s="32">
        <v>0</v>
      </c>
      <c r="S43" s="34">
        <f>SUM(O43:R43)</f>
        <v>147332</v>
      </c>
      <c r="T43" s="45">
        <v>0</v>
      </c>
      <c r="U43" s="32">
        <v>0</v>
      </c>
      <c r="V43" s="32">
        <v>0</v>
      </c>
      <c r="W43" s="32">
        <v>0</v>
      </c>
      <c r="X43" s="34">
        <f t="shared" si="3"/>
        <v>0</v>
      </c>
      <c r="Y43" s="45">
        <v>0</v>
      </c>
      <c r="Z43" s="32">
        <v>0</v>
      </c>
      <c r="AA43" s="32">
        <v>0</v>
      </c>
      <c r="AB43" s="32">
        <v>0</v>
      </c>
      <c r="AC43" s="34">
        <f t="shared" si="4"/>
        <v>0</v>
      </c>
      <c r="AD43" s="45">
        <v>0</v>
      </c>
      <c r="AE43" s="32">
        <v>0</v>
      </c>
      <c r="AF43" s="32">
        <v>0</v>
      </c>
      <c r="AG43" s="32">
        <v>0</v>
      </c>
      <c r="AH43" s="34">
        <f t="shared" si="5"/>
        <v>0</v>
      </c>
      <c r="AI43" s="45">
        <v>0</v>
      </c>
      <c r="AJ43" s="32">
        <v>0</v>
      </c>
      <c r="AK43" s="32">
        <v>0</v>
      </c>
      <c r="AL43" s="32">
        <v>0</v>
      </c>
      <c r="AM43" s="34">
        <f t="shared" si="13"/>
        <v>0</v>
      </c>
      <c r="AN43" s="45">
        <v>0</v>
      </c>
      <c r="AO43" s="32">
        <v>0</v>
      </c>
      <c r="AP43" s="32">
        <v>0</v>
      </c>
      <c r="AQ43" s="32">
        <v>0</v>
      </c>
      <c r="AR43" s="34">
        <f t="shared" si="1"/>
        <v>0</v>
      </c>
      <c r="AS43" s="45">
        <v>0</v>
      </c>
      <c r="AT43" s="32">
        <v>0</v>
      </c>
      <c r="AU43" s="32">
        <v>0</v>
      </c>
      <c r="AV43" s="32">
        <v>0</v>
      </c>
      <c r="AW43" s="34">
        <f t="shared" si="14"/>
        <v>0</v>
      </c>
      <c r="AX43" s="45">
        <v>0</v>
      </c>
      <c r="AY43" s="32">
        <v>0</v>
      </c>
      <c r="AZ43" s="32">
        <v>0</v>
      </c>
      <c r="BA43" s="32">
        <v>0</v>
      </c>
      <c r="BB43" s="34">
        <f t="shared" si="6"/>
        <v>0</v>
      </c>
      <c r="BC43" s="45">
        <v>0</v>
      </c>
      <c r="BD43" s="32">
        <v>0</v>
      </c>
      <c r="BE43" s="32">
        <v>0</v>
      </c>
      <c r="BF43" s="32">
        <v>0</v>
      </c>
      <c r="BG43" s="34">
        <f t="shared" si="7"/>
        <v>0</v>
      </c>
      <c r="BH43" s="45">
        <v>0</v>
      </c>
      <c r="BI43" s="32">
        <v>0</v>
      </c>
      <c r="BJ43" s="32">
        <v>0</v>
      </c>
      <c r="BK43" s="32">
        <v>0</v>
      </c>
      <c r="BL43" s="34">
        <f t="shared" si="8"/>
        <v>0</v>
      </c>
      <c r="BM43" s="45">
        <v>0</v>
      </c>
      <c r="BN43" s="32">
        <v>0</v>
      </c>
      <c r="BO43" s="32">
        <v>0</v>
      </c>
      <c r="BP43" s="32">
        <v>0</v>
      </c>
      <c r="BQ43" s="34">
        <f t="shared" si="9"/>
        <v>0</v>
      </c>
      <c r="BR43" s="45">
        <f t="shared" si="10"/>
        <v>162423</v>
      </c>
      <c r="BS43" s="51">
        <f t="shared" si="10"/>
        <v>711859</v>
      </c>
      <c r="BT43" s="32">
        <f t="shared" si="10"/>
        <v>0</v>
      </c>
      <c r="BU43" s="32">
        <f t="shared" si="10"/>
        <v>0</v>
      </c>
      <c r="BV43" s="122">
        <f t="shared" si="11"/>
        <v>874282</v>
      </c>
      <c r="BW43" s="2"/>
      <c r="BX43" s="176"/>
      <c r="BZ43" s="177"/>
      <c r="CA43" s="177"/>
      <c r="CB43" s="177"/>
      <c r="CC43" s="177"/>
      <c r="CD43" s="177"/>
      <c r="CE43" s="178"/>
      <c r="CF43" s="178"/>
      <c r="CG43" s="178"/>
      <c r="CH43" s="2"/>
      <c r="CI43" s="178"/>
    </row>
    <row r="44" spans="1:112" ht="13.5" x14ac:dyDescent="0.25">
      <c r="A44" s="169">
        <v>38</v>
      </c>
      <c r="B44" s="170" t="s">
        <v>218</v>
      </c>
      <c r="D44" s="171"/>
      <c r="E44" s="172">
        <v>921130</v>
      </c>
      <c r="F44" s="173">
        <v>1565615</v>
      </c>
      <c r="G44" s="173">
        <v>4835</v>
      </c>
      <c r="H44" s="35">
        <v>0</v>
      </c>
      <c r="I44" s="34">
        <f t="shared" si="0"/>
        <v>2491580</v>
      </c>
      <c r="J44" s="45">
        <v>49075</v>
      </c>
      <c r="K44" s="32">
        <v>531832</v>
      </c>
      <c r="L44" s="32">
        <v>21085</v>
      </c>
      <c r="M44" s="32">
        <v>0</v>
      </c>
      <c r="N44" s="122">
        <f t="shared" si="12"/>
        <v>601992</v>
      </c>
      <c r="O44" s="32">
        <v>67173</v>
      </c>
      <c r="P44" s="32">
        <v>2238</v>
      </c>
      <c r="Q44" s="32">
        <v>443</v>
      </c>
      <c r="R44" s="32">
        <v>21</v>
      </c>
      <c r="S44" s="34">
        <f t="shared" si="16"/>
        <v>69875</v>
      </c>
      <c r="T44" s="45">
        <v>0</v>
      </c>
      <c r="U44" s="32">
        <v>0</v>
      </c>
      <c r="V44" s="32">
        <v>0</v>
      </c>
      <c r="W44" s="32">
        <v>0</v>
      </c>
      <c r="X44" s="34">
        <f t="shared" si="3"/>
        <v>0</v>
      </c>
      <c r="Y44" s="45">
        <v>0</v>
      </c>
      <c r="Z44" s="32">
        <v>0</v>
      </c>
      <c r="AA44" s="32">
        <v>0</v>
      </c>
      <c r="AB44" s="32">
        <v>0</v>
      </c>
      <c r="AC44" s="34">
        <f t="shared" si="4"/>
        <v>0</v>
      </c>
      <c r="AD44" s="45">
        <v>0</v>
      </c>
      <c r="AE44" s="32">
        <v>0</v>
      </c>
      <c r="AF44" s="32">
        <v>0</v>
      </c>
      <c r="AG44" s="32">
        <v>0</v>
      </c>
      <c r="AH44" s="34">
        <f t="shared" si="5"/>
        <v>0</v>
      </c>
      <c r="AI44" s="45">
        <v>0</v>
      </c>
      <c r="AJ44" s="32">
        <v>0</v>
      </c>
      <c r="AK44" s="32">
        <v>0</v>
      </c>
      <c r="AL44" s="32">
        <v>0</v>
      </c>
      <c r="AM44" s="34">
        <f t="shared" si="13"/>
        <v>0</v>
      </c>
      <c r="AN44" s="45">
        <v>0</v>
      </c>
      <c r="AO44" s="32">
        <v>0</v>
      </c>
      <c r="AP44" s="32">
        <v>0</v>
      </c>
      <c r="AQ44" s="32">
        <v>0</v>
      </c>
      <c r="AR44" s="34">
        <f t="shared" si="1"/>
        <v>0</v>
      </c>
      <c r="AS44" s="45">
        <v>0</v>
      </c>
      <c r="AT44" s="32">
        <v>0</v>
      </c>
      <c r="AU44" s="32">
        <v>0</v>
      </c>
      <c r="AV44" s="32">
        <v>0</v>
      </c>
      <c r="AW44" s="34">
        <f t="shared" si="14"/>
        <v>0</v>
      </c>
      <c r="AX44" s="45">
        <v>0</v>
      </c>
      <c r="AY44" s="32">
        <v>0</v>
      </c>
      <c r="AZ44" s="32">
        <v>0</v>
      </c>
      <c r="BA44" s="32">
        <v>0</v>
      </c>
      <c r="BB44" s="34">
        <f t="shared" si="6"/>
        <v>0</v>
      </c>
      <c r="BC44" s="45">
        <v>0</v>
      </c>
      <c r="BD44" s="32">
        <v>0</v>
      </c>
      <c r="BE44" s="32">
        <v>0</v>
      </c>
      <c r="BF44" s="32">
        <v>0</v>
      </c>
      <c r="BG44" s="34">
        <f t="shared" si="7"/>
        <v>0</v>
      </c>
      <c r="BH44" s="45">
        <v>0</v>
      </c>
      <c r="BI44" s="32">
        <v>0</v>
      </c>
      <c r="BJ44" s="32">
        <v>0</v>
      </c>
      <c r="BK44" s="32">
        <v>0</v>
      </c>
      <c r="BL44" s="34">
        <f t="shared" si="8"/>
        <v>0</v>
      </c>
      <c r="BM44" s="45">
        <v>0</v>
      </c>
      <c r="BN44" s="32">
        <v>0</v>
      </c>
      <c r="BO44" s="32">
        <v>0</v>
      </c>
      <c r="BP44" s="32">
        <v>0</v>
      </c>
      <c r="BQ44" s="34">
        <f t="shared" si="9"/>
        <v>0</v>
      </c>
      <c r="BR44" s="45">
        <f t="shared" si="10"/>
        <v>116248</v>
      </c>
      <c r="BS44" s="51">
        <f t="shared" si="10"/>
        <v>534070</v>
      </c>
      <c r="BT44" s="32">
        <f t="shared" si="10"/>
        <v>21528</v>
      </c>
      <c r="BU44" s="32">
        <f t="shared" si="10"/>
        <v>21</v>
      </c>
      <c r="BV44" s="122">
        <f t="shared" si="11"/>
        <v>671867</v>
      </c>
      <c r="BW44" s="2"/>
      <c r="BX44" s="176"/>
      <c r="BZ44" s="177"/>
      <c r="CA44" s="177"/>
      <c r="CB44" s="177"/>
      <c r="CC44" s="177"/>
      <c r="CD44" s="177"/>
      <c r="CE44" s="178"/>
      <c r="CF44" s="178"/>
      <c r="CG44" s="178"/>
      <c r="CH44" s="2"/>
      <c r="CI44" s="178"/>
    </row>
    <row r="45" spans="1:112" ht="13.5" x14ac:dyDescent="0.25">
      <c r="A45" s="169">
        <v>39</v>
      </c>
      <c r="B45" s="170" t="s">
        <v>219</v>
      </c>
      <c r="D45" s="171"/>
      <c r="E45" s="172">
        <v>1923917</v>
      </c>
      <c r="F45" s="173">
        <v>8911612</v>
      </c>
      <c r="G45" s="173">
        <v>23774</v>
      </c>
      <c r="H45" s="35">
        <v>0</v>
      </c>
      <c r="I45" s="34">
        <f t="shared" si="0"/>
        <v>10859303</v>
      </c>
      <c r="J45" s="45">
        <v>110634</v>
      </c>
      <c r="K45" s="32">
        <v>734772</v>
      </c>
      <c r="L45" s="32">
        <v>0</v>
      </c>
      <c r="M45" s="32">
        <v>0</v>
      </c>
      <c r="N45" s="122">
        <f>SUM(J45:M45)</f>
        <v>845406</v>
      </c>
      <c r="O45" s="32">
        <v>117358</v>
      </c>
      <c r="P45" s="32">
        <v>316350</v>
      </c>
      <c r="Q45" s="32">
        <v>0</v>
      </c>
      <c r="R45" s="32">
        <v>0</v>
      </c>
      <c r="S45" s="34">
        <f>SUM(O45:R45)</f>
        <v>433708</v>
      </c>
      <c r="T45" s="45">
        <v>0</v>
      </c>
      <c r="U45" s="32">
        <v>0</v>
      </c>
      <c r="V45" s="32">
        <v>0</v>
      </c>
      <c r="W45" s="32">
        <v>0</v>
      </c>
      <c r="X45" s="34">
        <f t="shared" si="3"/>
        <v>0</v>
      </c>
      <c r="Y45" s="45">
        <v>0</v>
      </c>
      <c r="Z45" s="32">
        <v>0</v>
      </c>
      <c r="AA45" s="32">
        <v>0</v>
      </c>
      <c r="AB45" s="32">
        <v>0</v>
      </c>
      <c r="AC45" s="34">
        <f t="shared" si="4"/>
        <v>0</v>
      </c>
      <c r="AD45" s="45">
        <v>0</v>
      </c>
      <c r="AE45" s="32">
        <v>0</v>
      </c>
      <c r="AF45" s="32">
        <v>0</v>
      </c>
      <c r="AG45" s="32">
        <v>0</v>
      </c>
      <c r="AH45" s="34">
        <f>SUM(AD45:AG45)</f>
        <v>0</v>
      </c>
      <c r="AI45" s="45">
        <v>0</v>
      </c>
      <c r="AJ45" s="32">
        <v>0</v>
      </c>
      <c r="AK45" s="32">
        <v>0</v>
      </c>
      <c r="AL45" s="32">
        <v>0</v>
      </c>
      <c r="AM45" s="34">
        <f t="shared" si="13"/>
        <v>0</v>
      </c>
      <c r="AN45" s="45">
        <v>0</v>
      </c>
      <c r="AO45" s="32">
        <v>0</v>
      </c>
      <c r="AP45" s="32">
        <v>0</v>
      </c>
      <c r="AQ45" s="32">
        <v>0</v>
      </c>
      <c r="AR45" s="34">
        <f t="shared" si="1"/>
        <v>0</v>
      </c>
      <c r="AS45" s="45">
        <v>0</v>
      </c>
      <c r="AT45" s="32">
        <v>0</v>
      </c>
      <c r="AU45" s="32">
        <v>0</v>
      </c>
      <c r="AV45" s="32">
        <v>0</v>
      </c>
      <c r="AW45" s="34">
        <f t="shared" si="14"/>
        <v>0</v>
      </c>
      <c r="AX45" s="45">
        <v>0</v>
      </c>
      <c r="AY45" s="32">
        <v>0</v>
      </c>
      <c r="AZ45" s="32">
        <v>0</v>
      </c>
      <c r="BA45" s="32">
        <v>0</v>
      </c>
      <c r="BB45" s="34">
        <f t="shared" si="6"/>
        <v>0</v>
      </c>
      <c r="BC45" s="45">
        <v>0</v>
      </c>
      <c r="BD45" s="32">
        <v>0</v>
      </c>
      <c r="BE45" s="32">
        <v>0</v>
      </c>
      <c r="BF45" s="32">
        <v>0</v>
      </c>
      <c r="BG45" s="34">
        <f t="shared" si="7"/>
        <v>0</v>
      </c>
      <c r="BH45" s="45">
        <v>0</v>
      </c>
      <c r="BI45" s="32">
        <v>0</v>
      </c>
      <c r="BJ45" s="32">
        <v>0</v>
      </c>
      <c r="BK45" s="32">
        <v>0</v>
      </c>
      <c r="BL45" s="34">
        <f t="shared" si="8"/>
        <v>0</v>
      </c>
      <c r="BM45" s="45">
        <v>0</v>
      </c>
      <c r="BN45" s="32">
        <v>0</v>
      </c>
      <c r="BO45" s="32">
        <v>0</v>
      </c>
      <c r="BP45" s="32">
        <v>0</v>
      </c>
      <c r="BQ45" s="34">
        <f t="shared" si="9"/>
        <v>0</v>
      </c>
      <c r="BR45" s="45">
        <f>+J45+O45+T45+Y45+AD45+AI45+AN45+AS45+AX45+BC45+BH45+BM45</f>
        <v>227992</v>
      </c>
      <c r="BS45" s="51">
        <f t="shared" si="10"/>
        <v>1051122</v>
      </c>
      <c r="BT45" s="32">
        <f t="shared" si="10"/>
        <v>0</v>
      </c>
      <c r="BU45" s="32">
        <f t="shared" si="10"/>
        <v>0</v>
      </c>
      <c r="BV45" s="122">
        <f t="shared" si="11"/>
        <v>1279114</v>
      </c>
      <c r="BW45" s="2"/>
      <c r="BX45" s="176"/>
      <c r="BZ45" s="177"/>
      <c r="CA45" s="177"/>
      <c r="CB45" s="177"/>
      <c r="CC45" s="177"/>
      <c r="CD45" s="177"/>
      <c r="CE45" s="178"/>
      <c r="CF45" s="178"/>
      <c r="CG45" s="178"/>
      <c r="CH45" s="2"/>
      <c r="CI45" s="178"/>
    </row>
    <row r="46" spans="1:112" ht="13.5" x14ac:dyDescent="0.25">
      <c r="A46" s="169">
        <v>40</v>
      </c>
      <c r="B46" s="170" t="s">
        <v>220</v>
      </c>
      <c r="D46" s="171"/>
      <c r="E46" s="172">
        <v>1462716</v>
      </c>
      <c r="F46" s="173">
        <v>67657388</v>
      </c>
      <c r="G46" s="173">
        <v>5791</v>
      </c>
      <c r="H46" s="35">
        <v>0</v>
      </c>
      <c r="I46" s="34">
        <f t="shared" si="0"/>
        <v>69125895</v>
      </c>
      <c r="J46" s="45">
        <v>46400</v>
      </c>
      <c r="K46" s="32">
        <v>6110871</v>
      </c>
      <c r="L46" s="32">
        <v>35</v>
      </c>
      <c r="M46" s="32">
        <v>0</v>
      </c>
      <c r="N46" s="122">
        <f t="shared" si="12"/>
        <v>6157306</v>
      </c>
      <c r="O46" s="32">
        <v>91672</v>
      </c>
      <c r="P46" s="32">
        <v>7925226</v>
      </c>
      <c r="Q46" s="32">
        <v>503</v>
      </c>
      <c r="R46" s="32">
        <v>0</v>
      </c>
      <c r="S46" s="34">
        <f t="shared" si="16"/>
        <v>8017401</v>
      </c>
      <c r="T46" s="45">
        <v>0</v>
      </c>
      <c r="U46" s="32">
        <v>0</v>
      </c>
      <c r="V46" s="32">
        <v>0</v>
      </c>
      <c r="W46" s="32">
        <v>0</v>
      </c>
      <c r="X46" s="34">
        <f t="shared" si="3"/>
        <v>0</v>
      </c>
      <c r="Y46" s="45">
        <v>0</v>
      </c>
      <c r="Z46" s="32">
        <v>0</v>
      </c>
      <c r="AA46" s="32">
        <v>0</v>
      </c>
      <c r="AB46" s="32">
        <v>0</v>
      </c>
      <c r="AC46" s="34">
        <f t="shared" si="4"/>
        <v>0</v>
      </c>
      <c r="AD46" s="45">
        <v>0</v>
      </c>
      <c r="AE46" s="32">
        <v>0</v>
      </c>
      <c r="AF46" s="32">
        <v>0</v>
      </c>
      <c r="AG46" s="32">
        <v>0</v>
      </c>
      <c r="AH46" s="34">
        <f t="shared" si="5"/>
        <v>0</v>
      </c>
      <c r="AI46" s="45">
        <v>0</v>
      </c>
      <c r="AJ46" s="32">
        <v>0</v>
      </c>
      <c r="AK46" s="32">
        <v>0</v>
      </c>
      <c r="AL46" s="32">
        <v>0</v>
      </c>
      <c r="AM46" s="34">
        <f t="shared" si="13"/>
        <v>0</v>
      </c>
      <c r="AN46" s="45">
        <v>0</v>
      </c>
      <c r="AO46" s="32">
        <v>0</v>
      </c>
      <c r="AP46" s="32">
        <v>0</v>
      </c>
      <c r="AQ46" s="32">
        <v>0</v>
      </c>
      <c r="AR46" s="34">
        <f t="shared" si="1"/>
        <v>0</v>
      </c>
      <c r="AS46" s="45">
        <v>0</v>
      </c>
      <c r="AT46" s="32">
        <v>0</v>
      </c>
      <c r="AU46" s="32">
        <v>0</v>
      </c>
      <c r="AV46" s="32">
        <v>0</v>
      </c>
      <c r="AW46" s="34">
        <f t="shared" si="14"/>
        <v>0</v>
      </c>
      <c r="AX46" s="45">
        <v>0</v>
      </c>
      <c r="AY46" s="32">
        <v>0</v>
      </c>
      <c r="AZ46" s="32">
        <v>0</v>
      </c>
      <c r="BA46" s="32">
        <v>0</v>
      </c>
      <c r="BB46" s="34">
        <f t="shared" si="6"/>
        <v>0</v>
      </c>
      <c r="BC46" s="45">
        <v>0</v>
      </c>
      <c r="BD46" s="32">
        <v>0</v>
      </c>
      <c r="BE46" s="32">
        <v>0</v>
      </c>
      <c r="BF46" s="32">
        <v>0</v>
      </c>
      <c r="BG46" s="34">
        <f t="shared" si="7"/>
        <v>0</v>
      </c>
      <c r="BH46" s="45">
        <v>0</v>
      </c>
      <c r="BI46" s="32">
        <v>0</v>
      </c>
      <c r="BJ46" s="32">
        <v>0</v>
      </c>
      <c r="BK46" s="32">
        <v>0</v>
      </c>
      <c r="BL46" s="34">
        <f t="shared" si="8"/>
        <v>0</v>
      </c>
      <c r="BM46" s="45">
        <v>0</v>
      </c>
      <c r="BN46" s="32">
        <v>0</v>
      </c>
      <c r="BO46" s="32">
        <v>0</v>
      </c>
      <c r="BP46" s="32">
        <v>0</v>
      </c>
      <c r="BQ46" s="34">
        <f t="shared" si="9"/>
        <v>0</v>
      </c>
      <c r="BR46" s="45">
        <f t="shared" si="10"/>
        <v>138072</v>
      </c>
      <c r="BS46" s="51">
        <f t="shared" si="10"/>
        <v>14036097</v>
      </c>
      <c r="BT46" s="32">
        <f t="shared" si="10"/>
        <v>538</v>
      </c>
      <c r="BU46" s="32">
        <f t="shared" si="10"/>
        <v>0</v>
      </c>
      <c r="BV46" s="122">
        <f t="shared" si="11"/>
        <v>14174707</v>
      </c>
      <c r="BW46" s="2"/>
      <c r="BX46" s="176"/>
      <c r="BZ46" s="177"/>
      <c r="CA46" s="177"/>
      <c r="CB46" s="177"/>
      <c r="CC46" s="177"/>
      <c r="CD46" s="177"/>
      <c r="CE46" s="178"/>
      <c r="CF46" s="178"/>
      <c r="CG46" s="178"/>
      <c r="CH46" s="2"/>
      <c r="CI46" s="178"/>
    </row>
    <row r="47" spans="1:112" ht="13.5" x14ac:dyDescent="0.25">
      <c r="A47" s="191">
        <v>41</v>
      </c>
      <c r="B47" s="192" t="s">
        <v>221</v>
      </c>
      <c r="C47" s="193"/>
      <c r="D47" s="194"/>
      <c r="E47" s="195">
        <v>3607301</v>
      </c>
      <c r="F47" s="196">
        <v>10528115</v>
      </c>
      <c r="G47" s="196">
        <v>4404253</v>
      </c>
      <c r="H47" s="197">
        <v>0</v>
      </c>
      <c r="I47" s="34">
        <f t="shared" si="0"/>
        <v>18539669</v>
      </c>
      <c r="J47" s="45">
        <v>251329</v>
      </c>
      <c r="K47" s="32">
        <v>962792</v>
      </c>
      <c r="L47" s="32">
        <v>19254</v>
      </c>
      <c r="M47" s="32">
        <v>0</v>
      </c>
      <c r="N47" s="122">
        <f t="shared" si="12"/>
        <v>1233375</v>
      </c>
      <c r="O47" s="32">
        <v>290981</v>
      </c>
      <c r="P47" s="32">
        <v>1594</v>
      </c>
      <c r="Q47" s="32">
        <v>75140</v>
      </c>
      <c r="R47" s="32">
        <v>0</v>
      </c>
      <c r="S47" s="34">
        <f t="shared" si="16"/>
        <v>367715</v>
      </c>
      <c r="T47" s="45">
        <v>0</v>
      </c>
      <c r="U47" s="32">
        <v>0</v>
      </c>
      <c r="V47" s="32">
        <v>0</v>
      </c>
      <c r="W47" s="32">
        <v>0</v>
      </c>
      <c r="X47" s="34">
        <f t="shared" si="3"/>
        <v>0</v>
      </c>
      <c r="Y47" s="45">
        <v>0</v>
      </c>
      <c r="Z47" s="32">
        <v>0</v>
      </c>
      <c r="AA47" s="32">
        <v>0</v>
      </c>
      <c r="AB47" s="32"/>
      <c r="AC47" s="34">
        <f t="shared" si="4"/>
        <v>0</v>
      </c>
      <c r="AD47" s="45">
        <v>0</v>
      </c>
      <c r="AE47" s="32">
        <v>0</v>
      </c>
      <c r="AF47" s="32">
        <v>0</v>
      </c>
      <c r="AG47" s="32">
        <v>0</v>
      </c>
      <c r="AH47" s="34">
        <f>SUM(AD47:AG47)</f>
        <v>0</v>
      </c>
      <c r="AI47" s="45">
        <v>0</v>
      </c>
      <c r="AJ47" s="32">
        <v>0</v>
      </c>
      <c r="AK47" s="32">
        <v>0</v>
      </c>
      <c r="AL47" s="32">
        <v>0</v>
      </c>
      <c r="AM47" s="34">
        <f t="shared" si="13"/>
        <v>0</v>
      </c>
      <c r="AN47" s="45">
        <v>0</v>
      </c>
      <c r="AO47" s="32">
        <v>0</v>
      </c>
      <c r="AP47" s="32">
        <v>0</v>
      </c>
      <c r="AQ47" s="32">
        <v>0</v>
      </c>
      <c r="AR47" s="34">
        <f t="shared" si="1"/>
        <v>0</v>
      </c>
      <c r="AS47" s="45">
        <v>0</v>
      </c>
      <c r="AT47" s="32">
        <v>0</v>
      </c>
      <c r="AU47" s="32">
        <v>0</v>
      </c>
      <c r="AV47" s="32">
        <v>0</v>
      </c>
      <c r="AW47" s="34">
        <f t="shared" si="14"/>
        <v>0</v>
      </c>
      <c r="AX47" s="45">
        <v>0</v>
      </c>
      <c r="AY47" s="32">
        <v>0</v>
      </c>
      <c r="AZ47" s="32">
        <v>0</v>
      </c>
      <c r="BA47" s="32">
        <v>0</v>
      </c>
      <c r="BB47" s="34">
        <f t="shared" si="6"/>
        <v>0</v>
      </c>
      <c r="BC47" s="45">
        <v>0</v>
      </c>
      <c r="BD47" s="32">
        <v>0</v>
      </c>
      <c r="BE47" s="32">
        <v>0</v>
      </c>
      <c r="BF47" s="32">
        <v>0</v>
      </c>
      <c r="BG47" s="34">
        <f t="shared" si="7"/>
        <v>0</v>
      </c>
      <c r="BH47" s="45">
        <v>0</v>
      </c>
      <c r="BI47" s="32">
        <v>0</v>
      </c>
      <c r="BJ47" s="32">
        <v>0</v>
      </c>
      <c r="BK47" s="32">
        <v>0</v>
      </c>
      <c r="BL47" s="34">
        <f t="shared" si="8"/>
        <v>0</v>
      </c>
      <c r="BM47" s="45">
        <v>0</v>
      </c>
      <c r="BN47" s="32">
        <v>0</v>
      </c>
      <c r="BO47" s="32">
        <v>0</v>
      </c>
      <c r="BP47" s="32">
        <v>0</v>
      </c>
      <c r="BQ47" s="34">
        <f t="shared" si="9"/>
        <v>0</v>
      </c>
      <c r="BR47" s="45">
        <f t="shared" si="10"/>
        <v>542310</v>
      </c>
      <c r="BS47" s="51">
        <f t="shared" si="10"/>
        <v>964386</v>
      </c>
      <c r="BT47" s="32">
        <f t="shared" si="10"/>
        <v>94394</v>
      </c>
      <c r="BU47" s="32">
        <f t="shared" si="10"/>
        <v>0</v>
      </c>
      <c r="BV47" s="122">
        <f t="shared" si="11"/>
        <v>1601090</v>
      </c>
      <c r="BW47" s="2"/>
      <c r="BX47" s="176"/>
      <c r="BZ47" s="177"/>
      <c r="CA47" s="177"/>
      <c r="CB47" s="177"/>
      <c r="CC47" s="177"/>
      <c r="CD47" s="177"/>
      <c r="CE47" s="178"/>
      <c r="CF47" s="178"/>
      <c r="CG47" s="178"/>
      <c r="CH47" s="2"/>
      <c r="CI47" s="178"/>
    </row>
    <row r="48" spans="1:112" s="140" customFormat="1" ht="13.5" x14ac:dyDescent="0.25">
      <c r="A48" s="198" t="s">
        <v>222</v>
      </c>
      <c r="B48" s="199"/>
      <c r="D48" s="200"/>
      <c r="E48" s="201">
        <f>SUM(E7:E47)</f>
        <v>260953957</v>
      </c>
      <c r="F48" s="202">
        <f>SUM(F7:F47)</f>
        <v>754992477</v>
      </c>
      <c r="G48" s="202">
        <f>SUM(G7:G47)</f>
        <v>15505515</v>
      </c>
      <c r="H48" s="202">
        <f>SUM(H7:H47)</f>
        <v>25576658</v>
      </c>
      <c r="I48" s="203">
        <f>SUM(I7:I47)</f>
        <v>1057028607</v>
      </c>
      <c r="J48" s="204">
        <f t="shared" ref="J48:BU48" si="17">SUM(J7:J47)</f>
        <v>17835015</v>
      </c>
      <c r="K48" s="205">
        <f t="shared" si="17"/>
        <v>66987788</v>
      </c>
      <c r="L48" s="205">
        <f t="shared" si="17"/>
        <v>507871</v>
      </c>
      <c r="M48" s="205">
        <f t="shared" si="17"/>
        <v>664427</v>
      </c>
      <c r="N48" s="206">
        <f>SUM(N7:N47)</f>
        <v>85995101</v>
      </c>
      <c r="O48" s="205">
        <f t="shared" si="17"/>
        <v>20298553</v>
      </c>
      <c r="P48" s="205">
        <f t="shared" si="17"/>
        <v>50177552</v>
      </c>
      <c r="Q48" s="205">
        <f>SUM(Q7:Q47)</f>
        <v>786759</v>
      </c>
      <c r="R48" s="205">
        <f t="shared" si="17"/>
        <v>1006182</v>
      </c>
      <c r="S48" s="203">
        <f t="shared" si="17"/>
        <v>72269046</v>
      </c>
      <c r="T48" s="204">
        <f t="shared" si="17"/>
        <v>0</v>
      </c>
      <c r="U48" s="205">
        <f t="shared" si="17"/>
        <v>0</v>
      </c>
      <c r="V48" s="205">
        <f t="shared" si="17"/>
        <v>0</v>
      </c>
      <c r="W48" s="205">
        <f t="shared" si="17"/>
        <v>0</v>
      </c>
      <c r="X48" s="203">
        <f t="shared" si="17"/>
        <v>0</v>
      </c>
      <c r="Y48" s="204">
        <f t="shared" si="17"/>
        <v>0</v>
      </c>
      <c r="Z48" s="205">
        <f t="shared" si="17"/>
        <v>0</v>
      </c>
      <c r="AA48" s="205">
        <f t="shared" si="17"/>
        <v>0</v>
      </c>
      <c r="AB48" s="205">
        <f t="shared" si="17"/>
        <v>0</v>
      </c>
      <c r="AC48" s="203">
        <f t="shared" si="17"/>
        <v>0</v>
      </c>
      <c r="AD48" s="204">
        <f t="shared" si="17"/>
        <v>0</v>
      </c>
      <c r="AE48" s="205">
        <f t="shared" si="17"/>
        <v>0</v>
      </c>
      <c r="AF48" s="205">
        <f t="shared" si="17"/>
        <v>0</v>
      </c>
      <c r="AG48" s="205">
        <f t="shared" si="17"/>
        <v>0</v>
      </c>
      <c r="AH48" s="203">
        <f>SUM(AH7:AH47)</f>
        <v>0</v>
      </c>
      <c r="AI48" s="204">
        <f t="shared" si="17"/>
        <v>0</v>
      </c>
      <c r="AJ48" s="205">
        <f t="shared" si="17"/>
        <v>0</v>
      </c>
      <c r="AK48" s="205">
        <f t="shared" si="17"/>
        <v>0</v>
      </c>
      <c r="AL48" s="205">
        <f>SUM(AL7:AL47)</f>
        <v>0</v>
      </c>
      <c r="AM48" s="203">
        <f>SUM(AM7:AM47)</f>
        <v>0</v>
      </c>
      <c r="AN48" s="204">
        <f t="shared" si="17"/>
        <v>0</v>
      </c>
      <c r="AO48" s="205">
        <f t="shared" si="17"/>
        <v>0</v>
      </c>
      <c r="AP48" s="205">
        <f t="shared" si="17"/>
        <v>0</v>
      </c>
      <c r="AQ48" s="205">
        <f t="shared" si="17"/>
        <v>0</v>
      </c>
      <c r="AR48" s="203">
        <f t="shared" si="17"/>
        <v>0</v>
      </c>
      <c r="AS48" s="204">
        <f t="shared" si="17"/>
        <v>0</v>
      </c>
      <c r="AT48" s="205">
        <f t="shared" si="17"/>
        <v>0</v>
      </c>
      <c r="AU48" s="205">
        <f t="shared" si="17"/>
        <v>0</v>
      </c>
      <c r="AV48" s="205">
        <f t="shared" si="17"/>
        <v>0</v>
      </c>
      <c r="AW48" s="203">
        <f t="shared" si="17"/>
        <v>0</v>
      </c>
      <c r="AX48" s="205">
        <f t="shared" si="17"/>
        <v>0</v>
      </c>
      <c r="AY48" s="205">
        <f t="shared" si="17"/>
        <v>0</v>
      </c>
      <c r="AZ48" s="205">
        <f t="shared" si="17"/>
        <v>0</v>
      </c>
      <c r="BA48" s="205">
        <f t="shared" si="17"/>
        <v>0</v>
      </c>
      <c r="BB48" s="203">
        <f t="shared" si="17"/>
        <v>0</v>
      </c>
      <c r="BC48" s="205">
        <f t="shared" si="17"/>
        <v>0</v>
      </c>
      <c r="BD48" s="205">
        <f t="shared" si="17"/>
        <v>0</v>
      </c>
      <c r="BE48" s="205">
        <f t="shared" si="17"/>
        <v>0</v>
      </c>
      <c r="BF48" s="205">
        <f t="shared" si="17"/>
        <v>0</v>
      </c>
      <c r="BG48" s="203">
        <f t="shared" si="17"/>
        <v>0</v>
      </c>
      <c r="BH48" s="204">
        <f t="shared" si="17"/>
        <v>0</v>
      </c>
      <c r="BI48" s="205">
        <f t="shared" si="17"/>
        <v>0</v>
      </c>
      <c r="BJ48" s="205">
        <f>SUM(BJ7:BJ47)</f>
        <v>0</v>
      </c>
      <c r="BK48" s="205">
        <f t="shared" si="17"/>
        <v>0</v>
      </c>
      <c r="BL48" s="203">
        <f t="shared" si="17"/>
        <v>0</v>
      </c>
      <c r="BM48" s="204">
        <f t="shared" si="17"/>
        <v>0</v>
      </c>
      <c r="BN48" s="205">
        <f>SUM(BN7:BN47)</f>
        <v>0</v>
      </c>
      <c r="BO48" s="205">
        <f>SUM(BO7:BO47)</f>
        <v>0</v>
      </c>
      <c r="BP48" s="205">
        <f t="shared" si="17"/>
        <v>0</v>
      </c>
      <c r="BQ48" s="203">
        <f t="shared" si="17"/>
        <v>0</v>
      </c>
      <c r="BR48" s="204">
        <f t="shared" si="17"/>
        <v>38133568</v>
      </c>
      <c r="BS48" s="205">
        <f t="shared" si="17"/>
        <v>117165340</v>
      </c>
      <c r="BT48" s="205">
        <f t="shared" si="17"/>
        <v>1294630</v>
      </c>
      <c r="BU48" s="205">
        <f t="shared" si="17"/>
        <v>1670609</v>
      </c>
      <c r="BV48" s="206">
        <f t="shared" ref="BV48" si="18">SUM(BV7:BV47)</f>
        <v>158264147</v>
      </c>
      <c r="BW48" s="2"/>
      <c r="BX48" s="176"/>
      <c r="BY48" s="143"/>
      <c r="BZ48" s="207"/>
      <c r="CA48" s="207"/>
      <c r="CB48" s="207"/>
      <c r="CC48" s="207"/>
      <c r="CD48" s="207"/>
      <c r="CE48" s="208"/>
      <c r="CF48" s="208"/>
      <c r="CG48" s="208"/>
      <c r="CH48" s="208"/>
      <c r="CI48" s="208"/>
      <c r="CJ48" s="143"/>
      <c r="CK48" s="143"/>
      <c r="CL48" s="143"/>
      <c r="CM48" s="143"/>
      <c r="CN48" s="143"/>
      <c r="CO48" s="143"/>
      <c r="CP48" s="143"/>
      <c r="CQ48" s="143"/>
      <c r="CR48" s="143"/>
      <c r="CS48" s="143"/>
      <c r="CT48" s="143"/>
      <c r="CU48" s="143"/>
      <c r="CV48" s="143"/>
      <c r="CW48" s="143"/>
      <c r="CX48" s="143"/>
      <c r="CY48" s="143"/>
      <c r="CZ48" s="143"/>
      <c r="DA48" s="143"/>
      <c r="DB48" s="143"/>
      <c r="DC48" s="143"/>
      <c r="DD48" s="143"/>
      <c r="DE48" s="143"/>
      <c r="DF48" s="143"/>
      <c r="DG48" s="143"/>
      <c r="DH48" s="143"/>
    </row>
    <row r="49" spans="1:112" x14ac:dyDescent="0.2">
      <c r="A49" s="209" t="s">
        <v>223</v>
      </c>
      <c r="B49" s="170"/>
      <c r="D49" s="210"/>
      <c r="E49" s="172"/>
      <c r="F49" s="173"/>
      <c r="G49" s="173"/>
      <c r="H49" s="173"/>
      <c r="I49" s="93"/>
      <c r="J49" s="211"/>
      <c r="K49" s="121"/>
      <c r="L49" s="121"/>
      <c r="M49" s="121"/>
      <c r="N49" s="212"/>
      <c r="O49" s="121"/>
      <c r="P49" s="121"/>
      <c r="Q49" s="121"/>
      <c r="R49" s="121"/>
      <c r="S49" s="93"/>
      <c r="T49" s="211"/>
      <c r="U49" s="121"/>
      <c r="V49" s="121"/>
      <c r="W49" s="121"/>
      <c r="X49" s="93"/>
      <c r="Y49" s="211"/>
      <c r="Z49" s="121"/>
      <c r="AA49" s="121"/>
      <c r="AB49" s="121"/>
      <c r="AC49" s="93"/>
      <c r="AD49" s="211"/>
      <c r="AE49" s="121"/>
      <c r="AF49" s="121"/>
      <c r="AG49" s="121"/>
      <c r="AH49" s="93"/>
      <c r="AI49" s="211"/>
      <c r="AJ49" s="121"/>
      <c r="AK49" s="121"/>
      <c r="AL49" s="121"/>
      <c r="AM49" s="93"/>
      <c r="AN49" s="211"/>
      <c r="AO49" s="121"/>
      <c r="AP49" s="121"/>
      <c r="AQ49" s="121"/>
      <c r="AR49" s="93"/>
      <c r="AS49" s="211"/>
      <c r="AT49" s="121"/>
      <c r="AU49" s="121"/>
      <c r="AV49" s="121"/>
      <c r="AW49" s="93"/>
      <c r="AX49" s="121"/>
      <c r="AY49" s="121"/>
      <c r="AZ49" s="121"/>
      <c r="BA49" s="121"/>
      <c r="BB49" s="93"/>
      <c r="BC49" s="121"/>
      <c r="BD49" s="121"/>
      <c r="BE49" s="121"/>
      <c r="BF49" s="121"/>
      <c r="BG49" s="93"/>
      <c r="BH49" s="211"/>
      <c r="BI49" s="121"/>
      <c r="BJ49" s="121"/>
      <c r="BK49" s="121"/>
      <c r="BL49" s="93"/>
      <c r="BM49" s="211"/>
      <c r="BN49" s="121"/>
      <c r="BO49" s="121"/>
      <c r="BP49" s="121"/>
      <c r="BQ49" s="93"/>
      <c r="BR49" s="211"/>
      <c r="BS49" s="121"/>
      <c r="BT49" s="121"/>
      <c r="BU49" s="121"/>
      <c r="BV49" s="212"/>
      <c r="BW49" s="2"/>
      <c r="BX49" s="176"/>
    </row>
    <row r="50" spans="1:112" x14ac:dyDescent="0.2">
      <c r="A50" s="163" t="s">
        <v>224</v>
      </c>
      <c r="D50" s="213"/>
      <c r="E50" s="172"/>
      <c r="F50" s="173"/>
      <c r="G50" s="173"/>
      <c r="H50" s="173"/>
      <c r="I50" s="93"/>
      <c r="J50" s="214"/>
      <c r="K50" s="42"/>
      <c r="L50" s="42"/>
      <c r="M50" s="42"/>
      <c r="N50" s="212"/>
      <c r="O50" s="42"/>
      <c r="P50" s="42"/>
      <c r="Q50" s="42"/>
      <c r="R50" s="42"/>
      <c r="S50" s="211"/>
      <c r="T50" s="214"/>
      <c r="U50" s="42"/>
      <c r="V50" s="42"/>
      <c r="W50" s="42"/>
      <c r="X50" s="211"/>
      <c r="Y50" s="214"/>
      <c r="Z50" s="42"/>
      <c r="AA50" s="42"/>
      <c r="AB50" s="42"/>
      <c r="AC50" s="211"/>
      <c r="AD50" s="214"/>
      <c r="AE50" s="42"/>
      <c r="AF50" s="42"/>
      <c r="AG50" s="42"/>
      <c r="AH50" s="211"/>
      <c r="AI50" s="214"/>
      <c r="AJ50" s="42"/>
      <c r="AK50" s="42"/>
      <c r="AL50" s="42"/>
      <c r="AM50" s="211"/>
      <c r="AN50" s="214"/>
      <c r="AO50" s="42"/>
      <c r="AP50" s="42"/>
      <c r="AQ50" s="42"/>
      <c r="AR50" s="93"/>
      <c r="AS50" s="42"/>
      <c r="AT50" s="42"/>
      <c r="AU50" s="42"/>
      <c r="AV50" s="42"/>
      <c r="AW50" s="93"/>
      <c r="AX50" s="42"/>
      <c r="AY50" s="42"/>
      <c r="AZ50" s="42"/>
      <c r="BA50" s="42"/>
      <c r="BB50" s="93"/>
      <c r="BC50" s="42"/>
      <c r="BD50" s="42"/>
      <c r="BE50" s="42"/>
      <c r="BF50" s="42"/>
      <c r="BG50" s="93"/>
      <c r="BH50" s="214"/>
      <c r="BI50" s="42"/>
      <c r="BJ50" s="42"/>
      <c r="BK50" s="42"/>
      <c r="BL50" s="93"/>
      <c r="BM50" s="214"/>
      <c r="BN50" s="42"/>
      <c r="BO50" s="42"/>
      <c r="BP50" s="42"/>
      <c r="BQ50" s="93"/>
      <c r="BR50" s="214"/>
      <c r="BS50" s="42"/>
      <c r="BT50" s="42"/>
      <c r="BU50" s="42"/>
      <c r="BV50" s="212"/>
      <c r="BW50" s="215"/>
      <c r="BX50" s="176"/>
    </row>
    <row r="51" spans="1:112" ht="13.5" x14ac:dyDescent="0.25">
      <c r="A51" s="169" t="s">
        <v>225</v>
      </c>
      <c r="B51" s="216"/>
      <c r="C51" s="216"/>
      <c r="D51" s="213"/>
      <c r="E51" s="172">
        <v>7704</v>
      </c>
      <c r="F51" s="173">
        <v>0</v>
      </c>
      <c r="G51" s="173">
        <v>0</v>
      </c>
      <c r="H51" s="173">
        <v>0</v>
      </c>
      <c r="I51" s="34">
        <f t="shared" ref="I51:I56" si="19">SUM(E51:H51)</f>
        <v>7704</v>
      </c>
      <c r="J51" s="217">
        <v>475</v>
      </c>
      <c r="K51" s="51">
        <v>0</v>
      </c>
      <c r="L51" s="51">
        <v>0</v>
      </c>
      <c r="M51" s="51">
        <v>0</v>
      </c>
      <c r="N51" s="122">
        <f>SUM(J51:M51)</f>
        <v>475</v>
      </c>
      <c r="O51" s="51">
        <v>475</v>
      </c>
      <c r="P51" s="51">
        <v>0</v>
      </c>
      <c r="Q51" s="51">
        <v>0</v>
      </c>
      <c r="R51" s="51">
        <v>0</v>
      </c>
      <c r="S51" s="34">
        <f>SUM(O51:R51)</f>
        <v>475</v>
      </c>
      <c r="T51" s="51">
        <v>0</v>
      </c>
      <c r="U51" s="51">
        <v>0</v>
      </c>
      <c r="V51" s="51">
        <v>0</v>
      </c>
      <c r="W51" s="51">
        <v>0</v>
      </c>
      <c r="X51" s="34">
        <f>SUM(T51:W51)</f>
        <v>0</v>
      </c>
      <c r="Y51" s="174">
        <v>0</v>
      </c>
      <c r="Z51" s="51">
        <v>0</v>
      </c>
      <c r="AA51" s="51">
        <v>0</v>
      </c>
      <c r="AB51" s="51">
        <v>0</v>
      </c>
      <c r="AC51" s="34">
        <f>SUM(Y51:AB51)</f>
        <v>0</v>
      </c>
      <c r="AD51" s="51">
        <v>0</v>
      </c>
      <c r="AE51" s="51">
        <v>0</v>
      </c>
      <c r="AF51" s="51">
        <v>0</v>
      </c>
      <c r="AG51" s="51">
        <v>0</v>
      </c>
      <c r="AH51" s="34">
        <f>SUM(AD51:AG51)</f>
        <v>0</v>
      </c>
      <c r="AI51" s="51">
        <v>0</v>
      </c>
      <c r="AJ51" s="51">
        <v>0</v>
      </c>
      <c r="AK51" s="51">
        <v>0</v>
      </c>
      <c r="AL51" s="51">
        <v>0</v>
      </c>
      <c r="AM51" s="34">
        <f>SUM(AI51:AL51)</f>
        <v>0</v>
      </c>
      <c r="AN51" s="51">
        <v>0</v>
      </c>
      <c r="AO51" s="51">
        <v>0</v>
      </c>
      <c r="AP51" s="51">
        <v>0</v>
      </c>
      <c r="AQ51" s="51">
        <v>0</v>
      </c>
      <c r="AR51" s="34">
        <f>SUM(AN51:AQ51)</f>
        <v>0</v>
      </c>
      <c r="AS51" s="51">
        <v>0</v>
      </c>
      <c r="AT51" s="51">
        <v>0</v>
      </c>
      <c r="AU51" s="51">
        <v>0</v>
      </c>
      <c r="AV51" s="51">
        <v>0</v>
      </c>
      <c r="AW51" s="34">
        <f>SUM(AS51:AV51)</f>
        <v>0</v>
      </c>
      <c r="AX51" s="51">
        <v>0</v>
      </c>
      <c r="AY51" s="51">
        <v>0</v>
      </c>
      <c r="AZ51" s="51">
        <v>0</v>
      </c>
      <c r="BA51" s="51">
        <v>0</v>
      </c>
      <c r="BB51" s="34">
        <f>SUM(AX51:BA51)</f>
        <v>0</v>
      </c>
      <c r="BC51" s="51">
        <v>0</v>
      </c>
      <c r="BD51" s="51">
        <v>0</v>
      </c>
      <c r="BE51" s="51">
        <v>0</v>
      </c>
      <c r="BF51" s="51">
        <v>0</v>
      </c>
      <c r="BG51" s="34">
        <f>SUM(BC51:BF51)</f>
        <v>0</v>
      </c>
      <c r="BH51" s="51">
        <v>0</v>
      </c>
      <c r="BI51" s="51">
        <v>0</v>
      </c>
      <c r="BJ51" s="51">
        <v>0</v>
      </c>
      <c r="BK51" s="51">
        <v>0</v>
      </c>
      <c r="BL51" s="34">
        <f>SUM(BH51:BK51)</f>
        <v>0</v>
      </c>
      <c r="BM51" s="51">
        <v>0</v>
      </c>
      <c r="BN51" s="51">
        <v>0</v>
      </c>
      <c r="BO51" s="51">
        <v>0</v>
      </c>
      <c r="BP51" s="51">
        <v>0</v>
      </c>
      <c r="BQ51" s="34">
        <f>SUM(BM51:BP51)</f>
        <v>0</v>
      </c>
      <c r="BR51" s="51">
        <f t="shared" ref="BR51:BT52" si="20">+J51+O51+T51+Y51+AD51+AI51+AN51+AS51+AX51+BC51+BH51+BM51</f>
        <v>950</v>
      </c>
      <c r="BS51" s="51">
        <f t="shared" si="20"/>
        <v>0</v>
      </c>
      <c r="BT51" s="51">
        <f t="shared" si="20"/>
        <v>0</v>
      </c>
      <c r="BU51" s="51">
        <f>+M51+R51+W51+AB51+AG51+AL51+AQ51+AV51+BA51+BF51+BK51+BP51</f>
        <v>0</v>
      </c>
      <c r="BV51" s="122">
        <f>SUM(BR51:BU51)</f>
        <v>950</v>
      </c>
      <c r="BW51" s="2"/>
      <c r="BX51" s="176"/>
      <c r="BZ51" s="177"/>
      <c r="CA51" s="177"/>
      <c r="CB51" s="177"/>
      <c r="CC51" s="177"/>
      <c r="CD51" s="177"/>
      <c r="CE51" s="178"/>
      <c r="CF51" s="178"/>
      <c r="CG51" s="178"/>
      <c r="CH51" s="2"/>
      <c r="CI51" s="178"/>
    </row>
    <row r="52" spans="1:112" ht="13.5" x14ac:dyDescent="0.25">
      <c r="A52" s="169" t="s">
        <v>226</v>
      </c>
      <c r="B52" s="216"/>
      <c r="C52" s="144"/>
      <c r="D52" s="210" t="s">
        <v>45</v>
      </c>
      <c r="E52" s="172">
        <v>471709</v>
      </c>
      <c r="F52" s="173">
        <v>0</v>
      </c>
      <c r="G52" s="173">
        <v>0</v>
      </c>
      <c r="H52" s="173">
        <v>0</v>
      </c>
      <c r="I52" s="34">
        <f t="shared" si="19"/>
        <v>471709</v>
      </c>
      <c r="J52" s="217">
        <v>39309</v>
      </c>
      <c r="K52" s="51">
        <v>0</v>
      </c>
      <c r="L52" s="51">
        <v>0</v>
      </c>
      <c r="M52" s="51">
        <v>0</v>
      </c>
      <c r="N52" s="122">
        <f>SUM(J52:M52)</f>
        <v>39309</v>
      </c>
      <c r="O52" s="51">
        <v>39309</v>
      </c>
      <c r="P52" s="51">
        <v>0</v>
      </c>
      <c r="Q52" s="51">
        <v>0</v>
      </c>
      <c r="R52" s="51">
        <v>0</v>
      </c>
      <c r="S52" s="34">
        <f>SUM(O52:R52)</f>
        <v>39309</v>
      </c>
      <c r="T52" s="51">
        <v>0</v>
      </c>
      <c r="U52" s="51">
        <v>0</v>
      </c>
      <c r="V52" s="51">
        <v>0</v>
      </c>
      <c r="W52" s="51">
        <v>0</v>
      </c>
      <c r="X52" s="34">
        <f>SUM(T52:W52)</f>
        <v>0</v>
      </c>
      <c r="Y52" s="51">
        <v>0</v>
      </c>
      <c r="Z52" s="51">
        <v>0</v>
      </c>
      <c r="AA52" s="51">
        <v>0</v>
      </c>
      <c r="AB52" s="51">
        <v>0</v>
      </c>
      <c r="AC52" s="34">
        <f>SUM(Y52:AB52)</f>
        <v>0</v>
      </c>
      <c r="AD52" s="51">
        <v>0</v>
      </c>
      <c r="AE52" s="51">
        <v>0</v>
      </c>
      <c r="AF52" s="51">
        <v>0</v>
      </c>
      <c r="AG52" s="51">
        <v>0</v>
      </c>
      <c r="AH52" s="34">
        <f>SUM(AD52:AG52)</f>
        <v>0</v>
      </c>
      <c r="AI52" s="51">
        <v>0</v>
      </c>
      <c r="AJ52" s="51">
        <v>0</v>
      </c>
      <c r="AK52" s="51">
        <v>0</v>
      </c>
      <c r="AL52" s="51">
        <v>0</v>
      </c>
      <c r="AM52" s="34">
        <f>SUM(AI52:AL52)</f>
        <v>0</v>
      </c>
      <c r="AN52" s="51">
        <v>0</v>
      </c>
      <c r="AO52" s="51">
        <v>0</v>
      </c>
      <c r="AP52" s="51">
        <v>0</v>
      </c>
      <c r="AQ52" s="51">
        <v>0</v>
      </c>
      <c r="AR52" s="34">
        <f>SUM(AN52:AQ52)</f>
        <v>0</v>
      </c>
      <c r="AS52" s="51">
        <v>0</v>
      </c>
      <c r="AT52" s="51">
        <v>0</v>
      </c>
      <c r="AU52" s="51">
        <v>0</v>
      </c>
      <c r="AV52" s="51">
        <v>0</v>
      </c>
      <c r="AW52" s="34">
        <f>SUM(AS52:AV52)</f>
        <v>0</v>
      </c>
      <c r="AX52" s="51">
        <v>0</v>
      </c>
      <c r="AY52" s="51">
        <v>0</v>
      </c>
      <c r="AZ52" s="51">
        <v>0</v>
      </c>
      <c r="BA52" s="51">
        <v>0</v>
      </c>
      <c r="BB52" s="34">
        <f>SUM(AX52:BA52)</f>
        <v>0</v>
      </c>
      <c r="BC52" s="51">
        <v>0</v>
      </c>
      <c r="BD52" s="51">
        <v>0</v>
      </c>
      <c r="BE52" s="51">
        <v>0</v>
      </c>
      <c r="BF52" s="51">
        <v>0</v>
      </c>
      <c r="BG52" s="34">
        <f>SUM(BC52:BF52)</f>
        <v>0</v>
      </c>
      <c r="BH52" s="51">
        <v>0</v>
      </c>
      <c r="BI52" s="51">
        <v>0</v>
      </c>
      <c r="BJ52" s="51">
        <v>0</v>
      </c>
      <c r="BK52" s="51">
        <v>0</v>
      </c>
      <c r="BL52" s="34">
        <f>SUM(BH52:BK52)</f>
        <v>0</v>
      </c>
      <c r="BM52" s="51">
        <v>0</v>
      </c>
      <c r="BN52" s="51">
        <v>0</v>
      </c>
      <c r="BO52" s="51">
        <v>0</v>
      </c>
      <c r="BP52" s="51">
        <v>0</v>
      </c>
      <c r="BQ52" s="34">
        <f>SUM(BM52:BP52)</f>
        <v>0</v>
      </c>
      <c r="BR52" s="51">
        <f t="shared" si="20"/>
        <v>78618</v>
      </c>
      <c r="BS52" s="51">
        <f t="shared" si="20"/>
        <v>0</v>
      </c>
      <c r="BT52" s="51">
        <f t="shared" si="20"/>
        <v>0</v>
      </c>
      <c r="BU52" s="51">
        <f>+M52+R52+W52+AB52+AG52+AL52+AQ52+AV52+BA52+BF52+BK52+BP52</f>
        <v>0</v>
      </c>
      <c r="BV52" s="122">
        <f>SUM(BR52:BU52)</f>
        <v>78618</v>
      </c>
      <c r="BW52" s="2"/>
      <c r="BX52" s="176"/>
      <c r="BZ52" s="177"/>
      <c r="CA52" s="177"/>
      <c r="CB52" s="177"/>
      <c r="CC52" s="177"/>
      <c r="CD52" s="177"/>
      <c r="CE52" s="178"/>
      <c r="CF52" s="178"/>
      <c r="CG52" s="178"/>
      <c r="CH52" s="2"/>
      <c r="CI52" s="178"/>
    </row>
    <row r="53" spans="1:112" ht="13.5" x14ac:dyDescent="0.25">
      <c r="A53" s="169" t="s">
        <v>227</v>
      </c>
      <c r="B53" s="216"/>
      <c r="C53" s="144"/>
      <c r="D53" s="218"/>
      <c r="E53" s="172">
        <f t="shared" ref="E53:M53" si="21">SUM(E54:E55)</f>
        <v>301806272</v>
      </c>
      <c r="F53" s="173">
        <f t="shared" si="21"/>
        <v>0</v>
      </c>
      <c r="G53" s="173">
        <f t="shared" si="21"/>
        <v>0</v>
      </c>
      <c r="H53" s="173">
        <f t="shared" si="21"/>
        <v>0</v>
      </c>
      <c r="I53" s="217">
        <f t="shared" si="21"/>
        <v>301806272</v>
      </c>
      <c r="J53" s="217">
        <f t="shared" si="21"/>
        <v>3383917.5034699999</v>
      </c>
      <c r="K53" s="51">
        <f t="shared" si="21"/>
        <v>0</v>
      </c>
      <c r="L53" s="51">
        <f t="shared" si="21"/>
        <v>0</v>
      </c>
      <c r="M53" s="52">
        <f t="shared" si="21"/>
        <v>0</v>
      </c>
      <c r="N53" s="122">
        <f>SUM(J53:M53)</f>
        <v>3383917.5034699999</v>
      </c>
      <c r="O53" s="51">
        <f>O54+O55</f>
        <v>2612522.952</v>
      </c>
      <c r="P53" s="51">
        <f>SUM(P54:P55)</f>
        <v>0</v>
      </c>
      <c r="Q53" s="51">
        <f>SUM(Q54:Q55)</f>
        <v>0</v>
      </c>
      <c r="R53" s="51">
        <f>SUM(R54:R55)</f>
        <v>0</v>
      </c>
      <c r="S53" s="34">
        <f t="shared" ref="S53:BQ53" si="22">SUM(S54:S55)</f>
        <v>2612522.952</v>
      </c>
      <c r="T53" s="51">
        <v>0</v>
      </c>
      <c r="U53" s="51">
        <f t="shared" si="22"/>
        <v>0</v>
      </c>
      <c r="V53" s="51">
        <f t="shared" si="22"/>
        <v>0</v>
      </c>
      <c r="W53" s="51">
        <f t="shared" si="22"/>
        <v>0</v>
      </c>
      <c r="X53" s="34">
        <f t="shared" si="22"/>
        <v>0</v>
      </c>
      <c r="Y53" s="51">
        <v>0</v>
      </c>
      <c r="Z53" s="51">
        <f t="shared" si="22"/>
        <v>0</v>
      </c>
      <c r="AA53" s="51">
        <f t="shared" si="22"/>
        <v>0</v>
      </c>
      <c r="AB53" s="51">
        <f t="shared" si="22"/>
        <v>0</v>
      </c>
      <c r="AC53" s="34">
        <f t="shared" si="22"/>
        <v>0</v>
      </c>
      <c r="AD53" s="51">
        <v>0</v>
      </c>
      <c r="AE53" s="51">
        <f t="shared" si="22"/>
        <v>0</v>
      </c>
      <c r="AF53" s="51">
        <f t="shared" si="22"/>
        <v>0</v>
      </c>
      <c r="AG53" s="51">
        <f t="shared" si="22"/>
        <v>0</v>
      </c>
      <c r="AH53" s="34">
        <f t="shared" si="22"/>
        <v>0</v>
      </c>
      <c r="AI53" s="51">
        <v>0</v>
      </c>
      <c r="AJ53" s="51">
        <f t="shared" si="22"/>
        <v>0</v>
      </c>
      <c r="AK53" s="51">
        <f t="shared" si="22"/>
        <v>0</v>
      </c>
      <c r="AL53" s="51">
        <f t="shared" si="22"/>
        <v>0</v>
      </c>
      <c r="AM53" s="34">
        <f t="shared" si="22"/>
        <v>0</v>
      </c>
      <c r="AN53" s="51">
        <v>0</v>
      </c>
      <c r="AO53" s="51">
        <f t="shared" si="22"/>
        <v>0</v>
      </c>
      <c r="AP53" s="51">
        <f t="shared" si="22"/>
        <v>0</v>
      </c>
      <c r="AQ53" s="51">
        <f t="shared" si="22"/>
        <v>0</v>
      </c>
      <c r="AR53" s="50">
        <f>SUM(AR54:AR55)</f>
        <v>0</v>
      </c>
      <c r="AS53" s="51">
        <v>0</v>
      </c>
      <c r="AT53" s="51">
        <f>SUM(AT54:AT55)</f>
        <v>0</v>
      </c>
      <c r="AU53" s="51">
        <f>SUM(AU54:AU55)</f>
        <v>0</v>
      </c>
      <c r="AV53" s="51">
        <f t="shared" si="22"/>
        <v>0</v>
      </c>
      <c r="AW53" s="50">
        <f t="shared" si="22"/>
        <v>0</v>
      </c>
      <c r="AX53" s="51">
        <v>0</v>
      </c>
      <c r="AY53" s="51">
        <f t="shared" si="22"/>
        <v>0</v>
      </c>
      <c r="AZ53" s="51">
        <f t="shared" si="22"/>
        <v>0</v>
      </c>
      <c r="BA53" s="51">
        <f t="shared" si="22"/>
        <v>0</v>
      </c>
      <c r="BB53" s="50">
        <f t="shared" si="22"/>
        <v>0</v>
      </c>
      <c r="BC53" s="51">
        <v>0</v>
      </c>
      <c r="BD53" s="51">
        <v>0</v>
      </c>
      <c r="BE53" s="51">
        <v>0</v>
      </c>
      <c r="BF53" s="51">
        <v>0</v>
      </c>
      <c r="BG53" s="50">
        <f t="shared" si="22"/>
        <v>0</v>
      </c>
      <c r="BH53" s="51">
        <v>0</v>
      </c>
      <c r="BI53" s="51">
        <f t="shared" si="22"/>
        <v>0</v>
      </c>
      <c r="BJ53" s="51">
        <f t="shared" si="22"/>
        <v>0</v>
      </c>
      <c r="BK53" s="51">
        <f t="shared" si="22"/>
        <v>0</v>
      </c>
      <c r="BL53" s="50">
        <f t="shared" si="22"/>
        <v>0</v>
      </c>
      <c r="BM53" s="51">
        <f t="shared" si="22"/>
        <v>0</v>
      </c>
      <c r="BN53" s="51">
        <f t="shared" si="22"/>
        <v>0</v>
      </c>
      <c r="BO53" s="51">
        <f t="shared" si="22"/>
        <v>0</v>
      </c>
      <c r="BP53" s="51">
        <f t="shared" si="22"/>
        <v>0</v>
      </c>
      <c r="BQ53" s="50">
        <f t="shared" si="22"/>
        <v>0</v>
      </c>
      <c r="BR53" s="51">
        <f>SUM(BR54:BR55)</f>
        <v>5996440.4554700004</v>
      </c>
      <c r="BS53" s="51">
        <f>SUM(BS54:BS55)</f>
        <v>0</v>
      </c>
      <c r="BT53" s="51">
        <f>SUM(BT54:BT55)</f>
        <v>0</v>
      </c>
      <c r="BU53" s="51">
        <f>SUM(BU54:BU55)</f>
        <v>0</v>
      </c>
      <c r="BV53" s="122">
        <f>SUM(BV54:BV55)</f>
        <v>5996440.4554700004</v>
      </c>
      <c r="BW53" s="2"/>
      <c r="BX53" s="176"/>
      <c r="BZ53" s="177"/>
      <c r="CA53" s="177"/>
      <c r="CB53" s="177"/>
      <c r="CC53" s="177"/>
      <c r="CD53" s="177"/>
      <c r="CE53" s="178"/>
      <c r="CF53" s="178"/>
      <c r="CG53" s="178"/>
      <c r="CH53" s="2"/>
      <c r="CI53" s="178"/>
    </row>
    <row r="54" spans="1:112" s="220" customFormat="1" ht="13.5" x14ac:dyDescent="0.25">
      <c r="A54" s="219" t="s">
        <v>109</v>
      </c>
      <c r="C54" s="221"/>
      <c r="D54" s="218"/>
      <c r="E54" s="222">
        <v>301696272</v>
      </c>
      <c r="F54" s="223">
        <v>0</v>
      </c>
      <c r="G54" s="223">
        <v>0</v>
      </c>
      <c r="H54" s="223">
        <v>0</v>
      </c>
      <c r="I54" s="54">
        <f>SUM(E54:H54)</f>
        <v>301696272</v>
      </c>
      <c r="J54" s="224">
        <f>3383843979.68/1000</f>
        <v>3383843.9796799999</v>
      </c>
      <c r="K54" s="59">
        <v>0</v>
      </c>
      <c r="L54" s="59">
        <v>0</v>
      </c>
      <c r="M54" s="59">
        <v>0</v>
      </c>
      <c r="N54" s="225">
        <f t="shared" ref="N54:N63" si="23">SUM(J54:M54)</f>
        <v>3383843.9796799999</v>
      </c>
      <c r="O54" s="59">
        <f>2598616.651</f>
        <v>2598616.6510000001</v>
      </c>
      <c r="P54" s="59">
        <v>0</v>
      </c>
      <c r="Q54" s="59">
        <v>0</v>
      </c>
      <c r="R54" s="59">
        <v>0</v>
      </c>
      <c r="S54" s="54">
        <f t="shared" ref="S54:S63" si="24">SUM(O54:R54)</f>
        <v>2598616.6510000001</v>
      </c>
      <c r="T54" s="59">
        <v>0</v>
      </c>
      <c r="U54" s="59">
        <v>0</v>
      </c>
      <c r="V54" s="59">
        <v>0</v>
      </c>
      <c r="W54" s="59">
        <v>0</v>
      </c>
      <c r="X54" s="54">
        <f t="shared" ref="X54:X63" si="25">SUM(T54:W54)</f>
        <v>0</v>
      </c>
      <c r="Y54" s="226">
        <v>0</v>
      </c>
      <c r="Z54" s="226">
        <v>0</v>
      </c>
      <c r="AA54" s="226">
        <v>0</v>
      </c>
      <c r="AB54" s="226">
        <v>0</v>
      </c>
      <c r="AC54" s="54">
        <f t="shared" ref="AC54:AC63" si="26">SUM(Y54:AB54)</f>
        <v>0</v>
      </c>
      <c r="AD54" s="226">
        <v>0</v>
      </c>
      <c r="AE54" s="226">
        <v>0</v>
      </c>
      <c r="AF54" s="226">
        <v>0</v>
      </c>
      <c r="AG54" s="226">
        <v>0</v>
      </c>
      <c r="AH54" s="54">
        <f t="shared" ref="AH54:AH59" si="27">SUM(AD54:AG54)</f>
        <v>0</v>
      </c>
      <c r="AI54" s="226">
        <v>0</v>
      </c>
      <c r="AJ54" s="226">
        <v>0</v>
      </c>
      <c r="AK54" s="226">
        <v>0</v>
      </c>
      <c r="AL54" s="226">
        <v>0</v>
      </c>
      <c r="AM54" s="54">
        <f t="shared" ref="AM54:AM63" si="28">SUM(AI54:AL54)</f>
        <v>0</v>
      </c>
      <c r="AN54" s="226">
        <v>0</v>
      </c>
      <c r="AO54" s="226">
        <v>0</v>
      </c>
      <c r="AP54" s="226">
        <v>0</v>
      </c>
      <c r="AQ54" s="226">
        <v>0</v>
      </c>
      <c r="AR54" s="54">
        <f t="shared" ref="AR54:AR68" si="29">SUM(AN54:AQ54)</f>
        <v>0</v>
      </c>
      <c r="AS54" s="226">
        <v>0</v>
      </c>
      <c r="AT54" s="226">
        <v>0</v>
      </c>
      <c r="AU54" s="226">
        <v>0</v>
      </c>
      <c r="AV54" s="226">
        <v>0</v>
      </c>
      <c r="AW54" s="54">
        <f t="shared" ref="AW54:AW63" si="30">SUM(AS54:AV54)</f>
        <v>0</v>
      </c>
      <c r="AX54" s="226">
        <v>0</v>
      </c>
      <c r="AY54" s="226">
        <v>0</v>
      </c>
      <c r="AZ54" s="226">
        <v>0</v>
      </c>
      <c r="BA54" s="226">
        <v>0</v>
      </c>
      <c r="BB54" s="54">
        <f t="shared" ref="BB54:BB63" si="31">SUM(AX54:BA54)</f>
        <v>0</v>
      </c>
      <c r="BC54" s="226">
        <v>0</v>
      </c>
      <c r="BD54" s="226">
        <v>0</v>
      </c>
      <c r="BE54" s="226">
        <v>0</v>
      </c>
      <c r="BF54" s="226">
        <v>0</v>
      </c>
      <c r="BG54" s="54">
        <f t="shared" ref="BG54:BG63" si="32">SUM(BC54:BF54)</f>
        <v>0</v>
      </c>
      <c r="BH54" s="226">
        <v>0</v>
      </c>
      <c r="BI54" s="226">
        <v>0</v>
      </c>
      <c r="BJ54" s="226">
        <v>0</v>
      </c>
      <c r="BK54" s="226">
        <v>0</v>
      </c>
      <c r="BL54" s="54">
        <f t="shared" ref="BL54:BL63" si="33">SUM(BH54:BK54)</f>
        <v>0</v>
      </c>
      <c r="BM54" s="226">
        <v>0</v>
      </c>
      <c r="BN54" s="226">
        <v>0</v>
      </c>
      <c r="BO54" s="226">
        <v>0</v>
      </c>
      <c r="BP54" s="226">
        <v>0</v>
      </c>
      <c r="BQ54" s="54">
        <f t="shared" ref="BQ54:BQ59" si="34">SUM(BM54:BP54)</f>
        <v>0</v>
      </c>
      <c r="BR54" s="226">
        <f t="shared" ref="BR54:BU63" si="35">+J54+O54+T54+Y54+AD54+AI54+AN54+AS54+AX54+BC54+BH54+BM54</f>
        <v>5982460.6306800004</v>
      </c>
      <c r="BS54" s="226">
        <f t="shared" si="35"/>
        <v>0</v>
      </c>
      <c r="BT54" s="226">
        <f t="shared" si="35"/>
        <v>0</v>
      </c>
      <c r="BU54" s="226">
        <f t="shared" si="35"/>
        <v>0</v>
      </c>
      <c r="BV54" s="225">
        <f t="shared" ref="BV54:BV59" si="36">SUM(BR54:BU54)</f>
        <v>5982460.6306800004</v>
      </c>
      <c r="BW54" s="24"/>
      <c r="BX54" s="227"/>
      <c r="BY54" s="221"/>
      <c r="BZ54" s="228"/>
      <c r="CA54" s="228"/>
      <c r="CB54" s="228"/>
      <c r="CC54" s="228"/>
      <c r="CD54" s="228"/>
      <c r="CE54" s="229"/>
      <c r="CF54" s="229"/>
      <c r="CG54" s="229"/>
      <c r="CH54" s="24"/>
      <c r="CI54" s="229"/>
      <c r="CJ54" s="221"/>
      <c r="CK54" s="221"/>
      <c r="CL54" s="221"/>
      <c r="CM54" s="221"/>
      <c r="CN54" s="221"/>
      <c r="CO54" s="221"/>
      <c r="CP54" s="221"/>
      <c r="CQ54" s="221"/>
      <c r="CR54" s="221"/>
      <c r="CS54" s="221"/>
      <c r="CT54" s="221"/>
      <c r="CU54" s="221"/>
      <c r="CV54" s="221"/>
      <c r="CW54" s="221"/>
      <c r="CX54" s="221"/>
      <c r="CY54" s="221"/>
      <c r="CZ54" s="221"/>
      <c r="DA54" s="221"/>
      <c r="DB54" s="221"/>
      <c r="DC54" s="221"/>
      <c r="DD54" s="221"/>
      <c r="DE54" s="221"/>
      <c r="DF54" s="221"/>
      <c r="DG54" s="221"/>
      <c r="DH54" s="221"/>
    </row>
    <row r="55" spans="1:112" s="220" customFormat="1" ht="13.5" x14ac:dyDescent="0.25">
      <c r="A55" s="219" t="s">
        <v>228</v>
      </c>
      <c r="C55" s="221"/>
      <c r="D55" s="218"/>
      <c r="E55" s="230">
        <v>110000</v>
      </c>
      <c r="F55" s="231">
        <v>0</v>
      </c>
      <c r="G55" s="231">
        <v>0</v>
      </c>
      <c r="H55" s="231">
        <v>0</v>
      </c>
      <c r="I55" s="54">
        <f>SUM(E55:H55)</f>
        <v>110000</v>
      </c>
      <c r="J55" s="232">
        <f>73523.79/1000</f>
        <v>73.523789999999991</v>
      </c>
      <c r="K55" s="226">
        <v>0</v>
      </c>
      <c r="L55" s="226">
        <v>0</v>
      </c>
      <c r="M55" s="226">
        <v>0</v>
      </c>
      <c r="N55" s="225">
        <f t="shared" si="23"/>
        <v>73.523789999999991</v>
      </c>
      <c r="O55" s="226">
        <v>13906.300999999999</v>
      </c>
      <c r="P55" s="226">
        <v>0</v>
      </c>
      <c r="Q55" s="226">
        <v>0</v>
      </c>
      <c r="R55" s="226">
        <v>0</v>
      </c>
      <c r="S55" s="54">
        <f t="shared" si="24"/>
        <v>13906.300999999999</v>
      </c>
      <c r="T55" s="226">
        <v>0</v>
      </c>
      <c r="U55" s="226">
        <v>0</v>
      </c>
      <c r="V55" s="226">
        <v>0</v>
      </c>
      <c r="W55" s="226">
        <v>0</v>
      </c>
      <c r="X55" s="54">
        <f t="shared" si="25"/>
        <v>0</v>
      </c>
      <c r="Y55" s="226">
        <v>0</v>
      </c>
      <c r="Z55" s="226">
        <v>0</v>
      </c>
      <c r="AA55" s="226">
        <v>0</v>
      </c>
      <c r="AB55" s="226">
        <v>0</v>
      </c>
      <c r="AC55" s="54">
        <f t="shared" si="26"/>
        <v>0</v>
      </c>
      <c r="AD55" s="226">
        <v>0</v>
      </c>
      <c r="AE55" s="226">
        <v>0</v>
      </c>
      <c r="AF55" s="226">
        <v>0</v>
      </c>
      <c r="AG55" s="226">
        <v>0</v>
      </c>
      <c r="AH55" s="54">
        <f t="shared" si="27"/>
        <v>0</v>
      </c>
      <c r="AI55" s="226">
        <v>0</v>
      </c>
      <c r="AJ55" s="226">
        <v>0</v>
      </c>
      <c r="AK55" s="226">
        <v>0</v>
      </c>
      <c r="AL55" s="226">
        <v>0</v>
      </c>
      <c r="AM55" s="54">
        <f t="shared" si="28"/>
        <v>0</v>
      </c>
      <c r="AN55" s="226">
        <v>0</v>
      </c>
      <c r="AO55" s="226">
        <v>0</v>
      </c>
      <c r="AP55" s="226">
        <v>0</v>
      </c>
      <c r="AQ55" s="226">
        <v>0</v>
      </c>
      <c r="AR55" s="54">
        <f t="shared" si="29"/>
        <v>0</v>
      </c>
      <c r="AS55" s="226">
        <v>0</v>
      </c>
      <c r="AT55" s="226">
        <v>0</v>
      </c>
      <c r="AU55" s="226">
        <v>0</v>
      </c>
      <c r="AV55" s="226">
        <v>0</v>
      </c>
      <c r="AW55" s="54">
        <f t="shared" si="30"/>
        <v>0</v>
      </c>
      <c r="AX55" s="226">
        <v>0</v>
      </c>
      <c r="AY55" s="226">
        <v>0</v>
      </c>
      <c r="AZ55" s="226">
        <v>0</v>
      </c>
      <c r="BA55" s="226">
        <v>0</v>
      </c>
      <c r="BB55" s="54">
        <f t="shared" si="31"/>
        <v>0</v>
      </c>
      <c r="BC55" s="226">
        <v>0</v>
      </c>
      <c r="BD55" s="226">
        <v>0</v>
      </c>
      <c r="BE55" s="226">
        <v>0</v>
      </c>
      <c r="BF55" s="226">
        <v>0</v>
      </c>
      <c r="BG55" s="54">
        <f t="shared" si="32"/>
        <v>0</v>
      </c>
      <c r="BH55" s="226">
        <v>0</v>
      </c>
      <c r="BI55" s="226">
        <v>0</v>
      </c>
      <c r="BJ55" s="226">
        <v>0</v>
      </c>
      <c r="BK55" s="226">
        <v>0</v>
      </c>
      <c r="BL55" s="54">
        <f t="shared" si="33"/>
        <v>0</v>
      </c>
      <c r="BM55" s="226">
        <v>0</v>
      </c>
      <c r="BN55" s="226">
        <v>0</v>
      </c>
      <c r="BO55" s="226">
        <v>0</v>
      </c>
      <c r="BP55" s="226">
        <v>0</v>
      </c>
      <c r="BQ55" s="54">
        <f t="shared" si="34"/>
        <v>0</v>
      </c>
      <c r="BR55" s="226">
        <f t="shared" si="35"/>
        <v>13979.824789999999</v>
      </c>
      <c r="BS55" s="226">
        <f t="shared" si="35"/>
        <v>0</v>
      </c>
      <c r="BT55" s="226">
        <f t="shared" si="35"/>
        <v>0</v>
      </c>
      <c r="BU55" s="226">
        <f t="shared" si="35"/>
        <v>0</v>
      </c>
      <c r="BV55" s="225">
        <f t="shared" si="36"/>
        <v>13979.824789999999</v>
      </c>
      <c r="BW55" s="24"/>
      <c r="BX55" s="227"/>
      <c r="BY55" s="221"/>
      <c r="BZ55" s="228"/>
      <c r="CA55" s="228"/>
      <c r="CB55" s="228"/>
      <c r="CC55" s="228"/>
      <c r="CD55" s="228"/>
      <c r="CE55" s="229"/>
      <c r="CF55" s="229"/>
      <c r="CG55" s="229"/>
      <c r="CH55" s="24"/>
      <c r="CI55" s="229"/>
      <c r="CJ55" s="221"/>
      <c r="CK55" s="221"/>
      <c r="CL55" s="221"/>
      <c r="CM55" s="221"/>
      <c r="CN55" s="221"/>
      <c r="CO55" s="221"/>
      <c r="CP55" s="221"/>
      <c r="CQ55" s="221"/>
      <c r="CR55" s="221"/>
      <c r="CS55" s="221"/>
      <c r="CT55" s="221"/>
      <c r="CU55" s="221"/>
      <c r="CV55" s="221"/>
      <c r="CW55" s="221"/>
      <c r="CX55" s="221"/>
      <c r="CY55" s="221"/>
      <c r="CZ55" s="221"/>
      <c r="DA55" s="221"/>
      <c r="DB55" s="221"/>
      <c r="DC55" s="221"/>
      <c r="DD55" s="221"/>
      <c r="DE55" s="221"/>
      <c r="DF55" s="221"/>
      <c r="DG55" s="221"/>
      <c r="DH55" s="221"/>
    </row>
    <row r="56" spans="1:112" ht="13.5" x14ac:dyDescent="0.25">
      <c r="A56" s="169" t="s">
        <v>229</v>
      </c>
      <c r="B56" s="216"/>
      <c r="C56" s="144"/>
      <c r="D56" s="210"/>
      <c r="E56" s="233">
        <v>0</v>
      </c>
      <c r="F56" s="234">
        <v>560756789</v>
      </c>
      <c r="G56" s="234">
        <v>0</v>
      </c>
      <c r="H56" s="234">
        <v>0</v>
      </c>
      <c r="I56" s="34">
        <f t="shared" si="19"/>
        <v>560756789</v>
      </c>
      <c r="J56" s="235">
        <v>0</v>
      </c>
      <c r="K56" s="236">
        <v>46729733</v>
      </c>
      <c r="L56" s="236">
        <v>0</v>
      </c>
      <c r="M56" s="236">
        <v>0</v>
      </c>
      <c r="N56" s="122">
        <f t="shared" si="23"/>
        <v>46729733</v>
      </c>
      <c r="O56" s="236">
        <v>0</v>
      </c>
      <c r="P56" s="236">
        <v>46729733</v>
      </c>
      <c r="Q56" s="236">
        <v>0</v>
      </c>
      <c r="R56" s="236">
        <v>0</v>
      </c>
      <c r="S56" s="34">
        <f t="shared" si="24"/>
        <v>46729733</v>
      </c>
      <c r="T56" s="236">
        <v>0</v>
      </c>
      <c r="U56" s="236">
        <v>0</v>
      </c>
      <c r="V56" s="236">
        <v>0</v>
      </c>
      <c r="W56" s="236">
        <v>0</v>
      </c>
      <c r="X56" s="34">
        <f t="shared" si="25"/>
        <v>0</v>
      </c>
      <c r="Y56" s="236">
        <v>0</v>
      </c>
      <c r="Z56" s="236">
        <v>0</v>
      </c>
      <c r="AA56" s="236">
        <v>0</v>
      </c>
      <c r="AB56" s="236">
        <v>0</v>
      </c>
      <c r="AC56" s="34">
        <f t="shared" si="26"/>
        <v>0</v>
      </c>
      <c r="AD56" s="236">
        <v>0</v>
      </c>
      <c r="AE56" s="236">
        <v>0</v>
      </c>
      <c r="AF56" s="236">
        <v>0</v>
      </c>
      <c r="AG56" s="236">
        <v>0</v>
      </c>
      <c r="AH56" s="34">
        <f t="shared" si="27"/>
        <v>0</v>
      </c>
      <c r="AI56" s="236">
        <v>0</v>
      </c>
      <c r="AJ56" s="236">
        <v>0</v>
      </c>
      <c r="AK56" s="236">
        <v>0</v>
      </c>
      <c r="AL56" s="236">
        <v>0</v>
      </c>
      <c r="AM56" s="34">
        <f t="shared" si="28"/>
        <v>0</v>
      </c>
      <c r="AN56" s="236">
        <v>0</v>
      </c>
      <c r="AO56" s="236">
        <v>0</v>
      </c>
      <c r="AP56" s="236">
        <v>0</v>
      </c>
      <c r="AQ56" s="236">
        <v>0</v>
      </c>
      <c r="AR56" s="34">
        <f t="shared" si="29"/>
        <v>0</v>
      </c>
      <c r="AS56" s="236">
        <v>0</v>
      </c>
      <c r="AT56" s="236">
        <v>0</v>
      </c>
      <c r="AU56" s="236">
        <v>0</v>
      </c>
      <c r="AV56" s="236">
        <v>0</v>
      </c>
      <c r="AW56" s="34">
        <f t="shared" si="30"/>
        <v>0</v>
      </c>
      <c r="AX56" s="236">
        <v>0</v>
      </c>
      <c r="AY56" s="236">
        <v>0</v>
      </c>
      <c r="AZ56" s="236">
        <v>0</v>
      </c>
      <c r="BA56" s="236">
        <v>0</v>
      </c>
      <c r="BB56" s="34">
        <f t="shared" si="31"/>
        <v>0</v>
      </c>
      <c r="BC56" s="236">
        <v>0</v>
      </c>
      <c r="BD56" s="236">
        <v>0</v>
      </c>
      <c r="BE56" s="236">
        <v>0</v>
      </c>
      <c r="BF56" s="236">
        <v>0</v>
      </c>
      <c r="BG56" s="34">
        <f t="shared" si="32"/>
        <v>0</v>
      </c>
      <c r="BH56" s="236">
        <v>0</v>
      </c>
      <c r="BI56" s="236">
        <v>0</v>
      </c>
      <c r="BJ56" s="236">
        <v>0</v>
      </c>
      <c r="BK56" s="236">
        <v>0</v>
      </c>
      <c r="BL56" s="34">
        <f t="shared" si="33"/>
        <v>0</v>
      </c>
      <c r="BM56" s="236">
        <v>0</v>
      </c>
      <c r="BN56" s="236">
        <v>0</v>
      </c>
      <c r="BO56" s="236">
        <v>0</v>
      </c>
      <c r="BP56" s="236">
        <v>0</v>
      </c>
      <c r="BQ56" s="34">
        <f t="shared" si="34"/>
        <v>0</v>
      </c>
      <c r="BR56" s="236">
        <f t="shared" si="35"/>
        <v>0</v>
      </c>
      <c r="BS56" s="236">
        <f t="shared" si="35"/>
        <v>93459466</v>
      </c>
      <c r="BT56" s="236">
        <f t="shared" si="35"/>
        <v>0</v>
      </c>
      <c r="BU56" s="236">
        <f t="shared" si="35"/>
        <v>0</v>
      </c>
      <c r="BV56" s="122">
        <f t="shared" si="36"/>
        <v>93459466</v>
      </c>
      <c r="BW56" s="2"/>
      <c r="BX56" s="176"/>
      <c r="BZ56" s="237"/>
      <c r="CA56" s="237"/>
      <c r="CB56" s="237"/>
      <c r="CC56" s="237"/>
      <c r="CD56" s="237"/>
      <c r="CE56" s="178"/>
      <c r="CF56" s="178"/>
      <c r="CG56" s="178"/>
      <c r="CH56" s="2"/>
      <c r="CI56" s="178"/>
    </row>
    <row r="57" spans="1:112" ht="13.5" customHeight="1" x14ac:dyDescent="0.25">
      <c r="A57" s="183" t="s">
        <v>230</v>
      </c>
      <c r="B57" s="238"/>
      <c r="C57" s="144"/>
      <c r="D57" s="239"/>
      <c r="E57" s="233">
        <v>0</v>
      </c>
      <c r="F57" s="234">
        <v>15334823</v>
      </c>
      <c r="G57" s="234">
        <v>0</v>
      </c>
      <c r="H57" s="234">
        <v>0</v>
      </c>
      <c r="I57" s="34">
        <f>SUM(E57:H57)</f>
        <v>15334823</v>
      </c>
      <c r="J57" s="235">
        <v>0</v>
      </c>
      <c r="K57" s="236">
        <v>0</v>
      </c>
      <c r="L57" s="236">
        <v>0</v>
      </c>
      <c r="M57" s="236">
        <v>0</v>
      </c>
      <c r="N57" s="122">
        <f t="shared" si="23"/>
        <v>0</v>
      </c>
      <c r="O57" s="236">
        <v>0</v>
      </c>
      <c r="P57" s="236">
        <v>0</v>
      </c>
      <c r="Q57" s="236">
        <v>0</v>
      </c>
      <c r="R57" s="236">
        <v>0</v>
      </c>
      <c r="S57" s="34">
        <f t="shared" si="24"/>
        <v>0</v>
      </c>
      <c r="T57" s="236">
        <v>0</v>
      </c>
      <c r="U57" s="236">
        <v>0</v>
      </c>
      <c r="V57" s="236">
        <v>0</v>
      </c>
      <c r="W57" s="236">
        <v>0</v>
      </c>
      <c r="X57" s="34">
        <f t="shared" si="25"/>
        <v>0</v>
      </c>
      <c r="Y57" s="236">
        <v>0</v>
      </c>
      <c r="Z57" s="236">
        <v>0</v>
      </c>
      <c r="AA57" s="236">
        <v>0</v>
      </c>
      <c r="AB57" s="236">
        <v>0</v>
      </c>
      <c r="AC57" s="34">
        <f t="shared" si="26"/>
        <v>0</v>
      </c>
      <c r="AD57" s="236">
        <v>0</v>
      </c>
      <c r="AE57" s="236">
        <v>0</v>
      </c>
      <c r="AF57" s="236">
        <v>0</v>
      </c>
      <c r="AG57" s="236">
        <v>0</v>
      </c>
      <c r="AH57" s="34">
        <f t="shared" si="27"/>
        <v>0</v>
      </c>
      <c r="AI57" s="236">
        <v>0</v>
      </c>
      <c r="AJ57" s="236">
        <v>0</v>
      </c>
      <c r="AK57" s="236">
        <v>0</v>
      </c>
      <c r="AL57" s="236">
        <v>0</v>
      </c>
      <c r="AM57" s="34">
        <f t="shared" si="28"/>
        <v>0</v>
      </c>
      <c r="AN57" s="236">
        <v>0</v>
      </c>
      <c r="AO57" s="236">
        <v>0</v>
      </c>
      <c r="AP57" s="236">
        <v>0</v>
      </c>
      <c r="AQ57" s="236">
        <v>0</v>
      </c>
      <c r="AR57" s="34">
        <f t="shared" si="29"/>
        <v>0</v>
      </c>
      <c r="AS57" s="236">
        <v>0</v>
      </c>
      <c r="AT57" s="236">
        <v>0</v>
      </c>
      <c r="AU57" s="236">
        <v>0</v>
      </c>
      <c r="AV57" s="236">
        <v>0</v>
      </c>
      <c r="AW57" s="34">
        <f t="shared" si="30"/>
        <v>0</v>
      </c>
      <c r="AX57" s="236">
        <v>0</v>
      </c>
      <c r="AY57" s="236">
        <v>0</v>
      </c>
      <c r="AZ57" s="236">
        <v>0</v>
      </c>
      <c r="BA57" s="236">
        <v>0</v>
      </c>
      <c r="BB57" s="34">
        <f t="shared" si="31"/>
        <v>0</v>
      </c>
      <c r="BC57" s="236">
        <v>0</v>
      </c>
      <c r="BD57" s="236">
        <v>0</v>
      </c>
      <c r="BE57" s="236">
        <v>0</v>
      </c>
      <c r="BF57" s="236">
        <v>0</v>
      </c>
      <c r="BG57" s="34">
        <f t="shared" si="32"/>
        <v>0</v>
      </c>
      <c r="BH57" s="236">
        <v>0</v>
      </c>
      <c r="BI57" s="236">
        <v>0</v>
      </c>
      <c r="BJ57" s="236">
        <v>0</v>
      </c>
      <c r="BK57" s="236">
        <v>0</v>
      </c>
      <c r="BL57" s="34">
        <f t="shared" si="33"/>
        <v>0</v>
      </c>
      <c r="BM57" s="236">
        <v>0</v>
      </c>
      <c r="BN57" s="236">
        <v>0</v>
      </c>
      <c r="BO57" s="236">
        <v>0</v>
      </c>
      <c r="BP57" s="236">
        <v>0</v>
      </c>
      <c r="BQ57" s="34">
        <f t="shared" si="34"/>
        <v>0</v>
      </c>
      <c r="BR57" s="236">
        <f t="shared" si="35"/>
        <v>0</v>
      </c>
      <c r="BS57" s="236">
        <f t="shared" si="35"/>
        <v>0</v>
      </c>
      <c r="BT57" s="236">
        <f t="shared" si="35"/>
        <v>0</v>
      </c>
      <c r="BU57" s="236">
        <f t="shared" si="35"/>
        <v>0</v>
      </c>
      <c r="BV57" s="122">
        <f t="shared" si="36"/>
        <v>0</v>
      </c>
      <c r="BW57" s="2"/>
      <c r="BX57" s="176"/>
      <c r="BZ57" s="240"/>
      <c r="CA57" s="240"/>
      <c r="CB57" s="240"/>
      <c r="CC57" s="240"/>
      <c r="CD57" s="240"/>
      <c r="CE57" s="178"/>
      <c r="CF57" s="178"/>
      <c r="CG57" s="178"/>
      <c r="CH57" s="2"/>
      <c r="CI57" s="178"/>
    </row>
    <row r="58" spans="1:112" ht="12.75" customHeight="1" x14ac:dyDescent="0.25">
      <c r="A58" s="169" t="s">
        <v>231</v>
      </c>
      <c r="B58" s="216"/>
      <c r="C58" s="144"/>
      <c r="D58" s="210" t="s">
        <v>62</v>
      </c>
      <c r="E58" s="233">
        <v>0</v>
      </c>
      <c r="F58" s="234">
        <v>0</v>
      </c>
      <c r="G58" s="234">
        <v>0</v>
      </c>
      <c r="H58" s="234">
        <v>56116</v>
      </c>
      <c r="I58" s="34">
        <f t="shared" ref="I58:I63" si="37">SUM(E58:H58)</f>
        <v>56116</v>
      </c>
      <c r="J58" s="235">
        <v>0</v>
      </c>
      <c r="K58" s="236">
        <v>0</v>
      </c>
      <c r="L58" s="236">
        <v>0</v>
      </c>
      <c r="M58" s="236">
        <f>-[20]original!$G$40</f>
        <v>183362</v>
      </c>
      <c r="N58" s="122">
        <f t="shared" si="23"/>
        <v>183362</v>
      </c>
      <c r="O58" s="236">
        <v>0</v>
      </c>
      <c r="P58" s="236">
        <v>0</v>
      </c>
      <c r="Q58" s="236">
        <v>0</v>
      </c>
      <c r="R58" s="236">
        <f>-[21]original!$H$40</f>
        <v>60398</v>
      </c>
      <c r="S58" s="34">
        <f>SUM(O58:R58)</f>
        <v>60398</v>
      </c>
      <c r="T58" s="236">
        <v>0</v>
      </c>
      <c r="U58" s="236">
        <v>0</v>
      </c>
      <c r="V58" s="236">
        <v>0</v>
      </c>
      <c r="W58" s="236">
        <v>0</v>
      </c>
      <c r="X58" s="34">
        <f t="shared" si="25"/>
        <v>0</v>
      </c>
      <c r="Y58" s="236">
        <v>0</v>
      </c>
      <c r="Z58" s="236">
        <v>0</v>
      </c>
      <c r="AA58" s="236">
        <v>0</v>
      </c>
      <c r="AB58" s="236">
        <v>0</v>
      </c>
      <c r="AC58" s="34">
        <f t="shared" si="26"/>
        <v>0</v>
      </c>
      <c r="AD58" s="236">
        <v>0</v>
      </c>
      <c r="AE58" s="236">
        <v>0</v>
      </c>
      <c r="AF58" s="236">
        <v>0</v>
      </c>
      <c r="AG58" s="241">
        <v>0</v>
      </c>
      <c r="AH58" s="34">
        <f t="shared" si="27"/>
        <v>0</v>
      </c>
      <c r="AI58" s="236">
        <v>0</v>
      </c>
      <c r="AJ58" s="236">
        <v>0</v>
      </c>
      <c r="AK58" s="236">
        <v>0</v>
      </c>
      <c r="AL58" s="236">
        <v>0</v>
      </c>
      <c r="AM58" s="34">
        <f>SUM(AI58:AL58)</f>
        <v>0</v>
      </c>
      <c r="AN58" s="236">
        <v>0</v>
      </c>
      <c r="AO58" s="236">
        <v>0</v>
      </c>
      <c r="AP58" s="236">
        <v>0</v>
      </c>
      <c r="AQ58" s="236">
        <v>0</v>
      </c>
      <c r="AR58" s="34">
        <f t="shared" si="29"/>
        <v>0</v>
      </c>
      <c r="AS58" s="236">
        <v>0</v>
      </c>
      <c r="AT58" s="236">
        <v>0</v>
      </c>
      <c r="AU58" s="236">
        <v>0</v>
      </c>
      <c r="AV58" s="241">
        <v>0</v>
      </c>
      <c r="AW58" s="34">
        <f t="shared" si="30"/>
        <v>0</v>
      </c>
      <c r="AX58" s="236">
        <v>0</v>
      </c>
      <c r="AY58" s="236">
        <v>0</v>
      </c>
      <c r="AZ58" s="236">
        <v>0</v>
      </c>
      <c r="BA58" s="236">
        <v>0</v>
      </c>
      <c r="BB58" s="34">
        <f t="shared" si="31"/>
        <v>0</v>
      </c>
      <c r="BC58" s="236">
        <v>0</v>
      </c>
      <c r="BD58" s="236">
        <v>0</v>
      </c>
      <c r="BE58" s="236">
        <v>0</v>
      </c>
      <c r="BF58" s="236">
        <v>0</v>
      </c>
      <c r="BG58" s="34">
        <f t="shared" si="32"/>
        <v>0</v>
      </c>
      <c r="BH58" s="236">
        <v>0</v>
      </c>
      <c r="BI58" s="236">
        <v>0</v>
      </c>
      <c r="BJ58" s="236">
        <v>0</v>
      </c>
      <c r="BK58" s="236">
        <v>0</v>
      </c>
      <c r="BL58" s="34">
        <f t="shared" si="33"/>
        <v>0</v>
      </c>
      <c r="BM58" s="236">
        <v>0</v>
      </c>
      <c r="BN58" s="236">
        <v>0</v>
      </c>
      <c r="BO58" s="236">
        <v>0</v>
      </c>
      <c r="BP58" s="236">
        <v>0</v>
      </c>
      <c r="BQ58" s="34">
        <f t="shared" si="34"/>
        <v>0</v>
      </c>
      <c r="BR58" s="236">
        <f t="shared" si="35"/>
        <v>0</v>
      </c>
      <c r="BS58" s="236">
        <f>+K58+P58+U58+Z58+AE58+AJ58+AO58+AT58+AY58+BD58+BI58+BN58</f>
        <v>0</v>
      </c>
      <c r="BT58" s="236">
        <f t="shared" si="35"/>
        <v>0</v>
      </c>
      <c r="BU58" s="236">
        <f t="shared" si="35"/>
        <v>243760</v>
      </c>
      <c r="BV58" s="122">
        <f t="shared" si="36"/>
        <v>243760</v>
      </c>
      <c r="BW58" s="2"/>
      <c r="BX58" s="176"/>
      <c r="BZ58" s="237"/>
      <c r="CA58" s="237"/>
      <c r="CB58" s="237"/>
      <c r="CC58" s="237"/>
      <c r="CD58" s="237"/>
      <c r="CE58" s="178"/>
      <c r="CF58" s="242"/>
      <c r="CG58" s="178"/>
      <c r="CH58" s="2"/>
      <c r="CI58" s="178"/>
    </row>
    <row r="59" spans="1:112" ht="13.5" x14ac:dyDescent="0.25">
      <c r="A59" s="183" t="s">
        <v>232</v>
      </c>
      <c r="B59" s="238"/>
      <c r="C59" s="144"/>
      <c r="D59" s="243"/>
      <c r="E59" s="233">
        <v>0</v>
      </c>
      <c r="F59" s="234">
        <v>72582</v>
      </c>
      <c r="G59" s="234">
        <v>0</v>
      </c>
      <c r="H59" s="234">
        <v>0</v>
      </c>
      <c r="I59" s="34">
        <f t="shared" si="37"/>
        <v>72582</v>
      </c>
      <c r="J59" s="235">
        <v>0</v>
      </c>
      <c r="K59" s="236">
        <v>0</v>
      </c>
      <c r="L59" s="236">
        <v>0</v>
      </c>
      <c r="M59" s="236">
        <v>0</v>
      </c>
      <c r="N59" s="122">
        <f t="shared" si="23"/>
        <v>0</v>
      </c>
      <c r="O59" s="236">
        <v>0</v>
      </c>
      <c r="P59" s="236">
        <v>0</v>
      </c>
      <c r="Q59" s="236">
        <v>0</v>
      </c>
      <c r="R59" s="236">
        <v>0</v>
      </c>
      <c r="S59" s="34">
        <f t="shared" si="24"/>
        <v>0</v>
      </c>
      <c r="T59" s="236">
        <v>0</v>
      </c>
      <c r="U59" s="236">
        <v>0</v>
      </c>
      <c r="V59" s="236">
        <v>0</v>
      </c>
      <c r="W59" s="236">
        <v>0</v>
      </c>
      <c r="X59" s="34">
        <f t="shared" si="25"/>
        <v>0</v>
      </c>
      <c r="Y59" s="236">
        <v>0</v>
      </c>
      <c r="Z59" s="236">
        <v>0</v>
      </c>
      <c r="AA59" s="236">
        <v>0</v>
      </c>
      <c r="AB59" s="236">
        <v>0</v>
      </c>
      <c r="AC59" s="34">
        <f t="shared" si="26"/>
        <v>0</v>
      </c>
      <c r="AD59" s="236">
        <v>0</v>
      </c>
      <c r="AE59" s="236">
        <v>0</v>
      </c>
      <c r="AF59" s="236">
        <v>0</v>
      </c>
      <c r="AG59" s="236">
        <v>0</v>
      </c>
      <c r="AH59" s="34">
        <f t="shared" si="27"/>
        <v>0</v>
      </c>
      <c r="AI59" s="236">
        <v>0</v>
      </c>
      <c r="AJ59" s="236">
        <v>0</v>
      </c>
      <c r="AK59" s="236">
        <v>0</v>
      </c>
      <c r="AL59" s="236">
        <v>0</v>
      </c>
      <c r="AM59" s="34">
        <f t="shared" si="28"/>
        <v>0</v>
      </c>
      <c r="AN59" s="236">
        <v>0</v>
      </c>
      <c r="AO59" s="236">
        <v>0</v>
      </c>
      <c r="AP59" s="236">
        <v>0</v>
      </c>
      <c r="AQ59" s="236">
        <v>0</v>
      </c>
      <c r="AR59" s="34">
        <f t="shared" si="29"/>
        <v>0</v>
      </c>
      <c r="AS59" s="236">
        <v>0</v>
      </c>
      <c r="AT59" s="236">
        <v>0</v>
      </c>
      <c r="AU59" s="236">
        <v>0</v>
      </c>
      <c r="AV59" s="236">
        <v>0</v>
      </c>
      <c r="AW59" s="34">
        <f t="shared" si="30"/>
        <v>0</v>
      </c>
      <c r="AX59" s="236">
        <v>0</v>
      </c>
      <c r="AY59" s="236">
        <v>0</v>
      </c>
      <c r="AZ59" s="236">
        <v>0</v>
      </c>
      <c r="BA59" s="236">
        <v>0</v>
      </c>
      <c r="BB59" s="34">
        <f t="shared" si="31"/>
        <v>0</v>
      </c>
      <c r="BC59" s="236">
        <v>0</v>
      </c>
      <c r="BD59" s="236">
        <v>0</v>
      </c>
      <c r="BE59" s="236">
        <v>0</v>
      </c>
      <c r="BF59" s="236">
        <v>0</v>
      </c>
      <c r="BG59" s="34">
        <f t="shared" si="32"/>
        <v>0</v>
      </c>
      <c r="BH59" s="236">
        <v>0</v>
      </c>
      <c r="BI59" s="236">
        <v>0</v>
      </c>
      <c r="BJ59" s="236">
        <v>0</v>
      </c>
      <c r="BK59" s="236">
        <v>0</v>
      </c>
      <c r="BL59" s="34">
        <f>SUM(BH59:BK59)</f>
        <v>0</v>
      </c>
      <c r="BM59" s="236">
        <v>0</v>
      </c>
      <c r="BN59" s="236">
        <v>0</v>
      </c>
      <c r="BO59" s="236">
        <v>0</v>
      </c>
      <c r="BP59" s="236">
        <v>0</v>
      </c>
      <c r="BQ59" s="34">
        <f t="shared" si="34"/>
        <v>0</v>
      </c>
      <c r="BR59" s="236">
        <f>+J59+O59+T59+Y59+AD59+AI59+AN59+AS59+AX59+BC59+BH59+BM59</f>
        <v>0</v>
      </c>
      <c r="BS59" s="236">
        <f>+K59+P59+U59+Z59+AE59+AJ59+AO59+AT59+AY59+BD59+BI59+BN59</f>
        <v>0</v>
      </c>
      <c r="BT59" s="236">
        <f>+L59+Q59+V59+AA59+AF59+AK59+AP59+AU59+AZ59+BE59+BJ59+BO59</f>
        <v>0</v>
      </c>
      <c r="BU59" s="236">
        <f t="shared" si="35"/>
        <v>0</v>
      </c>
      <c r="BV59" s="122">
        <f t="shared" si="36"/>
        <v>0</v>
      </c>
      <c r="BW59" s="2"/>
      <c r="BX59" s="176"/>
      <c r="BZ59" s="240"/>
      <c r="CA59" s="240"/>
      <c r="CB59" s="240"/>
      <c r="CC59" s="240"/>
      <c r="CD59" s="240"/>
      <c r="CE59" s="178"/>
      <c r="CF59" s="178"/>
      <c r="CG59" s="178"/>
      <c r="CH59" s="2"/>
      <c r="CI59" s="178"/>
    </row>
    <row r="60" spans="1:112" ht="13.5" x14ac:dyDescent="0.25">
      <c r="A60" s="169" t="s">
        <v>233</v>
      </c>
      <c r="B60" s="216"/>
      <c r="C60" s="216"/>
      <c r="D60" s="213"/>
      <c r="E60" s="233">
        <v>0</v>
      </c>
      <c r="F60" s="234">
        <v>20619315</v>
      </c>
      <c r="G60" s="234">
        <v>0</v>
      </c>
      <c r="H60" s="234">
        <v>0</v>
      </c>
      <c r="I60" s="34">
        <f>SUM(E60:H60)</f>
        <v>20619315</v>
      </c>
      <c r="J60" s="235">
        <v>0</v>
      </c>
      <c r="K60" s="236">
        <v>1894466</v>
      </c>
      <c r="L60" s="236">
        <v>0</v>
      </c>
      <c r="M60" s="236">
        <v>0</v>
      </c>
      <c r="N60" s="122">
        <f t="shared" si="23"/>
        <v>1894466</v>
      </c>
      <c r="O60" s="236">
        <v>0</v>
      </c>
      <c r="P60" s="236">
        <v>1656276</v>
      </c>
      <c r="Q60" s="236">
        <v>0</v>
      </c>
      <c r="R60" s="236">
        <v>0</v>
      </c>
      <c r="S60" s="34">
        <f t="shared" si="24"/>
        <v>1656276</v>
      </c>
      <c r="T60" s="236">
        <v>0</v>
      </c>
      <c r="U60" s="236">
        <v>0</v>
      </c>
      <c r="V60" s="236">
        <v>0</v>
      </c>
      <c r="W60" s="236">
        <v>0</v>
      </c>
      <c r="X60" s="34">
        <f t="shared" si="25"/>
        <v>0</v>
      </c>
      <c r="Y60" s="236">
        <v>0</v>
      </c>
      <c r="Z60" s="236">
        <v>0</v>
      </c>
      <c r="AA60" s="236">
        <v>0</v>
      </c>
      <c r="AB60" s="236">
        <v>0</v>
      </c>
      <c r="AC60" s="34">
        <f t="shared" si="26"/>
        <v>0</v>
      </c>
      <c r="AD60" s="236">
        <v>0</v>
      </c>
      <c r="AE60" s="236">
        <v>0</v>
      </c>
      <c r="AF60" s="236">
        <v>0</v>
      </c>
      <c r="AG60" s="236">
        <v>0</v>
      </c>
      <c r="AH60" s="34">
        <f>SUM(AD60:AG60)</f>
        <v>0</v>
      </c>
      <c r="AI60" s="236">
        <v>0</v>
      </c>
      <c r="AJ60" s="236">
        <v>0</v>
      </c>
      <c r="AK60" s="236">
        <v>0</v>
      </c>
      <c r="AL60" s="236">
        <v>0</v>
      </c>
      <c r="AM60" s="34">
        <f t="shared" si="28"/>
        <v>0</v>
      </c>
      <c r="AN60" s="236">
        <v>0</v>
      </c>
      <c r="AO60" s="236">
        <v>0</v>
      </c>
      <c r="AP60" s="236">
        <v>0</v>
      </c>
      <c r="AQ60" s="236">
        <v>0</v>
      </c>
      <c r="AR60" s="34">
        <f t="shared" si="29"/>
        <v>0</v>
      </c>
      <c r="AS60" s="236">
        <v>0</v>
      </c>
      <c r="AT60" s="236">
        <v>0</v>
      </c>
      <c r="AU60" s="236">
        <v>0</v>
      </c>
      <c r="AV60" s="236">
        <v>0</v>
      </c>
      <c r="AW60" s="34">
        <f t="shared" si="30"/>
        <v>0</v>
      </c>
      <c r="AX60" s="236">
        <v>0</v>
      </c>
      <c r="AY60" s="236">
        <v>0</v>
      </c>
      <c r="AZ60" s="236">
        <v>0</v>
      </c>
      <c r="BA60" s="236">
        <v>0</v>
      </c>
      <c r="BB60" s="34">
        <f t="shared" si="31"/>
        <v>0</v>
      </c>
      <c r="BC60" s="236">
        <v>0</v>
      </c>
      <c r="BD60" s="236">
        <v>0</v>
      </c>
      <c r="BE60" s="236">
        <v>0</v>
      </c>
      <c r="BF60" s="236">
        <v>0</v>
      </c>
      <c r="BG60" s="34">
        <f t="shared" si="32"/>
        <v>0</v>
      </c>
      <c r="BH60" s="236">
        <v>0</v>
      </c>
      <c r="BI60" s="236">
        <v>0</v>
      </c>
      <c r="BJ60" s="236">
        <v>0</v>
      </c>
      <c r="BK60" s="236">
        <v>0</v>
      </c>
      <c r="BL60" s="34">
        <f t="shared" si="33"/>
        <v>0</v>
      </c>
      <c r="BM60" s="236">
        <v>0</v>
      </c>
      <c r="BN60" s="236">
        <v>0</v>
      </c>
      <c r="BO60" s="236">
        <v>0</v>
      </c>
      <c r="BP60" s="236">
        <v>0</v>
      </c>
      <c r="BQ60" s="34">
        <f>SUM(BM60:BP60)</f>
        <v>0</v>
      </c>
      <c r="BR60" s="236">
        <f t="shared" ref="BR60:BT63" si="38">+J60+O60+T60+Y60+AD60+AI60+AN60+AS60+AX60+BC60+BH60+BM60</f>
        <v>0</v>
      </c>
      <c r="BS60" s="236">
        <f t="shared" si="38"/>
        <v>3550742</v>
      </c>
      <c r="BT60" s="236">
        <f t="shared" si="38"/>
        <v>0</v>
      </c>
      <c r="BU60" s="236">
        <f t="shared" si="35"/>
        <v>0</v>
      </c>
      <c r="BV60" s="122">
        <f>SUM(BR60:BU60)</f>
        <v>3550742</v>
      </c>
      <c r="BW60" s="2"/>
      <c r="BX60" s="176"/>
      <c r="BZ60" s="237"/>
      <c r="CA60" s="237"/>
      <c r="CB60" s="237"/>
      <c r="CC60" s="237"/>
      <c r="CD60" s="237"/>
      <c r="CE60" s="178"/>
      <c r="CF60" s="178"/>
      <c r="CG60" s="178"/>
      <c r="CH60" s="2"/>
      <c r="CI60" s="178"/>
    </row>
    <row r="61" spans="1:112" ht="13.5" x14ac:dyDescent="0.25">
      <c r="A61" s="169" t="s">
        <v>234</v>
      </c>
      <c r="B61" s="216"/>
      <c r="C61" s="144"/>
      <c r="D61" s="213"/>
      <c r="E61" s="233">
        <v>2343063</v>
      </c>
      <c r="F61" s="234">
        <v>55443</v>
      </c>
      <c r="G61" s="234">
        <v>0</v>
      </c>
      <c r="H61" s="234">
        <v>0</v>
      </c>
      <c r="I61" s="34">
        <f t="shared" si="37"/>
        <v>2398506</v>
      </c>
      <c r="J61" s="235">
        <v>180659</v>
      </c>
      <c r="K61" s="236">
        <v>2642</v>
      </c>
      <c r="L61" s="236">
        <v>0</v>
      </c>
      <c r="M61" s="236">
        <v>0</v>
      </c>
      <c r="N61" s="122">
        <f t="shared" si="23"/>
        <v>183301</v>
      </c>
      <c r="O61" s="236">
        <v>181983</v>
      </c>
      <c r="P61" s="236">
        <v>3438</v>
      </c>
      <c r="Q61" s="236">
        <v>0</v>
      </c>
      <c r="R61" s="236">
        <v>0</v>
      </c>
      <c r="S61" s="34">
        <f t="shared" si="24"/>
        <v>185421</v>
      </c>
      <c r="T61" s="236">
        <v>0</v>
      </c>
      <c r="U61" s="236">
        <v>0</v>
      </c>
      <c r="V61" s="236">
        <v>0</v>
      </c>
      <c r="W61" s="236">
        <v>0</v>
      </c>
      <c r="X61" s="34">
        <f t="shared" si="25"/>
        <v>0</v>
      </c>
      <c r="Y61" s="236">
        <v>0</v>
      </c>
      <c r="Z61" s="244">
        <v>0</v>
      </c>
      <c r="AA61" s="236">
        <v>0</v>
      </c>
      <c r="AB61" s="236">
        <v>0</v>
      </c>
      <c r="AC61" s="34">
        <f t="shared" si="26"/>
        <v>0</v>
      </c>
      <c r="AD61" s="236">
        <v>0</v>
      </c>
      <c r="AE61" s="236">
        <v>0</v>
      </c>
      <c r="AF61" s="236">
        <v>0</v>
      </c>
      <c r="AG61" s="236">
        <v>0</v>
      </c>
      <c r="AH61" s="34">
        <f>SUM(AD61:AG61)</f>
        <v>0</v>
      </c>
      <c r="AI61" s="236">
        <v>0</v>
      </c>
      <c r="AJ61" s="236">
        <v>0</v>
      </c>
      <c r="AK61" s="236">
        <v>0</v>
      </c>
      <c r="AL61" s="236">
        <v>0</v>
      </c>
      <c r="AM61" s="34">
        <f t="shared" si="28"/>
        <v>0</v>
      </c>
      <c r="AN61" s="236">
        <v>0</v>
      </c>
      <c r="AO61" s="236">
        <v>0</v>
      </c>
      <c r="AP61" s="236">
        <v>0</v>
      </c>
      <c r="AQ61" s="236">
        <v>0</v>
      </c>
      <c r="AR61" s="34">
        <f t="shared" si="29"/>
        <v>0</v>
      </c>
      <c r="AS61" s="236">
        <v>0</v>
      </c>
      <c r="AT61" s="236">
        <v>0</v>
      </c>
      <c r="AU61" s="236">
        <v>0</v>
      </c>
      <c r="AV61" s="236">
        <v>0</v>
      </c>
      <c r="AW61" s="34">
        <f t="shared" si="30"/>
        <v>0</v>
      </c>
      <c r="AX61" s="236">
        <v>0</v>
      </c>
      <c r="AY61" s="236">
        <v>0</v>
      </c>
      <c r="AZ61" s="236">
        <v>0</v>
      </c>
      <c r="BA61" s="236">
        <v>0</v>
      </c>
      <c r="BB61" s="34">
        <f t="shared" si="31"/>
        <v>0</v>
      </c>
      <c r="BC61" s="236">
        <v>0</v>
      </c>
      <c r="BD61" s="236">
        <v>0</v>
      </c>
      <c r="BE61" s="236">
        <v>0</v>
      </c>
      <c r="BF61" s="236">
        <v>0</v>
      </c>
      <c r="BG61" s="34">
        <f t="shared" si="32"/>
        <v>0</v>
      </c>
      <c r="BH61" s="236">
        <v>0</v>
      </c>
      <c r="BI61" s="236">
        <v>0</v>
      </c>
      <c r="BJ61" s="236">
        <v>0</v>
      </c>
      <c r="BK61" s="236">
        <v>0</v>
      </c>
      <c r="BL61" s="34">
        <f t="shared" si="33"/>
        <v>0</v>
      </c>
      <c r="BM61" s="236">
        <v>0</v>
      </c>
      <c r="BN61" s="236">
        <v>0</v>
      </c>
      <c r="BO61" s="236">
        <v>0</v>
      </c>
      <c r="BP61" s="236">
        <v>0</v>
      </c>
      <c r="BQ61" s="34">
        <f>SUM(BM61:BP61)</f>
        <v>0</v>
      </c>
      <c r="BR61" s="236">
        <f t="shared" si="38"/>
        <v>362642</v>
      </c>
      <c r="BS61" s="236">
        <f t="shared" si="38"/>
        <v>6080</v>
      </c>
      <c r="BT61" s="236">
        <f t="shared" si="38"/>
        <v>0</v>
      </c>
      <c r="BU61" s="236">
        <f t="shared" si="35"/>
        <v>0</v>
      </c>
      <c r="BV61" s="122">
        <f>SUM(BR61:BU61)</f>
        <v>368722</v>
      </c>
      <c r="BW61" s="2"/>
      <c r="BX61" s="176"/>
      <c r="BZ61" s="237"/>
      <c r="CA61" s="237"/>
      <c r="CB61" s="237"/>
      <c r="CC61" s="237"/>
      <c r="CD61" s="237"/>
      <c r="CE61" s="178"/>
      <c r="CF61" s="178"/>
      <c r="CG61" s="178"/>
      <c r="CH61" s="2"/>
      <c r="CI61" s="178"/>
    </row>
    <row r="62" spans="1:112" ht="13.5" x14ac:dyDescent="0.25">
      <c r="A62" s="245" t="s">
        <v>235</v>
      </c>
      <c r="B62" s="246"/>
      <c r="C62" s="144"/>
      <c r="D62" s="213"/>
      <c r="E62" s="233">
        <v>988235</v>
      </c>
      <c r="F62" s="234">
        <v>134353</v>
      </c>
      <c r="G62" s="234">
        <v>0</v>
      </c>
      <c r="H62" s="234">
        <v>0</v>
      </c>
      <c r="I62" s="34">
        <f t="shared" si="37"/>
        <v>1122588</v>
      </c>
      <c r="J62" s="235">
        <v>82065</v>
      </c>
      <c r="K62" s="236">
        <v>1660</v>
      </c>
      <c r="L62" s="236">
        <v>0</v>
      </c>
      <c r="M62" s="236">
        <v>0</v>
      </c>
      <c r="N62" s="122">
        <f t="shared" si="23"/>
        <v>83725</v>
      </c>
      <c r="O62" s="236">
        <v>86976</v>
      </c>
      <c r="P62" s="236">
        <v>2017</v>
      </c>
      <c r="Q62" s="236">
        <v>0</v>
      </c>
      <c r="R62" s="236">
        <v>0</v>
      </c>
      <c r="S62" s="34">
        <f t="shared" si="24"/>
        <v>88993</v>
      </c>
      <c r="T62" s="236">
        <v>0</v>
      </c>
      <c r="U62" s="236">
        <v>0</v>
      </c>
      <c r="V62" s="236">
        <v>0</v>
      </c>
      <c r="W62" s="236">
        <v>0</v>
      </c>
      <c r="X62" s="34">
        <f t="shared" si="25"/>
        <v>0</v>
      </c>
      <c r="Y62" s="236">
        <v>0</v>
      </c>
      <c r="Z62" s="244">
        <v>0</v>
      </c>
      <c r="AA62" s="236">
        <v>0</v>
      </c>
      <c r="AB62" s="236">
        <v>0</v>
      </c>
      <c r="AC62" s="34">
        <f t="shared" si="26"/>
        <v>0</v>
      </c>
      <c r="AD62" s="236">
        <v>0</v>
      </c>
      <c r="AE62" s="236">
        <v>0</v>
      </c>
      <c r="AF62" s="236">
        <v>0</v>
      </c>
      <c r="AG62" s="236">
        <v>0</v>
      </c>
      <c r="AH62" s="34">
        <f>SUM(AD62:AG62)</f>
        <v>0</v>
      </c>
      <c r="AI62" s="236">
        <v>0</v>
      </c>
      <c r="AJ62" s="236">
        <v>0</v>
      </c>
      <c r="AK62" s="236">
        <v>0</v>
      </c>
      <c r="AL62" s="236">
        <v>0</v>
      </c>
      <c r="AM62" s="34">
        <f t="shared" si="28"/>
        <v>0</v>
      </c>
      <c r="AN62" s="236">
        <v>0</v>
      </c>
      <c r="AO62" s="236">
        <v>0</v>
      </c>
      <c r="AP62" s="236">
        <v>0</v>
      </c>
      <c r="AQ62" s="236">
        <v>0</v>
      </c>
      <c r="AR62" s="34">
        <f t="shared" si="29"/>
        <v>0</v>
      </c>
      <c r="AS62" s="236">
        <v>0</v>
      </c>
      <c r="AT62" s="236">
        <v>0</v>
      </c>
      <c r="AU62" s="236">
        <v>0</v>
      </c>
      <c r="AV62" s="236">
        <v>0</v>
      </c>
      <c r="AW62" s="34">
        <f t="shared" si="30"/>
        <v>0</v>
      </c>
      <c r="AX62" s="236">
        <v>0</v>
      </c>
      <c r="AY62" s="236">
        <v>0</v>
      </c>
      <c r="AZ62" s="236">
        <v>0</v>
      </c>
      <c r="BA62" s="236">
        <v>0</v>
      </c>
      <c r="BB62" s="34">
        <f t="shared" si="31"/>
        <v>0</v>
      </c>
      <c r="BC62" s="236">
        <v>0</v>
      </c>
      <c r="BD62" s="236">
        <v>0</v>
      </c>
      <c r="BE62" s="236">
        <v>0</v>
      </c>
      <c r="BF62" s="236">
        <v>0</v>
      </c>
      <c r="BG62" s="34">
        <f t="shared" si="32"/>
        <v>0</v>
      </c>
      <c r="BH62" s="236">
        <v>0</v>
      </c>
      <c r="BI62" s="236">
        <v>0</v>
      </c>
      <c r="BJ62" s="236">
        <v>0</v>
      </c>
      <c r="BK62" s="236">
        <v>0</v>
      </c>
      <c r="BL62" s="34">
        <f t="shared" si="33"/>
        <v>0</v>
      </c>
      <c r="BM62" s="236">
        <v>0</v>
      </c>
      <c r="BN62" s="236">
        <v>0</v>
      </c>
      <c r="BO62" s="236">
        <v>0</v>
      </c>
      <c r="BP62" s="236">
        <v>0</v>
      </c>
      <c r="BQ62" s="34">
        <f>SUM(BM62:BP62)</f>
        <v>0</v>
      </c>
      <c r="BR62" s="236">
        <f t="shared" si="38"/>
        <v>169041</v>
      </c>
      <c r="BS62" s="236">
        <f t="shared" si="38"/>
        <v>3677</v>
      </c>
      <c r="BT62" s="236">
        <f t="shared" si="38"/>
        <v>0</v>
      </c>
      <c r="BU62" s="236">
        <f t="shared" si="35"/>
        <v>0</v>
      </c>
      <c r="BV62" s="122">
        <f>SUM(BR62:BU62)</f>
        <v>172718</v>
      </c>
      <c r="BW62" s="2"/>
      <c r="BX62" s="176"/>
      <c r="BZ62" s="237"/>
      <c r="CA62" s="237"/>
      <c r="CB62" s="237"/>
      <c r="CC62" s="237"/>
      <c r="CD62" s="237"/>
      <c r="CE62" s="178"/>
      <c r="CF62" s="178"/>
      <c r="CG62" s="178"/>
      <c r="CH62" s="2"/>
      <c r="CI62" s="178"/>
    </row>
    <row r="63" spans="1:112" ht="13.5" x14ac:dyDescent="0.25">
      <c r="A63" s="191" t="s">
        <v>236</v>
      </c>
      <c r="B63" s="170"/>
      <c r="D63" s="213"/>
      <c r="E63" s="247">
        <v>0</v>
      </c>
      <c r="F63" s="248">
        <v>12034</v>
      </c>
      <c r="G63" s="248">
        <v>0</v>
      </c>
      <c r="H63" s="249">
        <v>0</v>
      </c>
      <c r="I63" s="34">
        <f t="shared" si="37"/>
        <v>12034</v>
      </c>
      <c r="J63" s="45">
        <v>0</v>
      </c>
      <c r="K63" s="32">
        <v>0</v>
      </c>
      <c r="L63" s="32">
        <v>0</v>
      </c>
      <c r="M63" s="32">
        <v>0</v>
      </c>
      <c r="N63" s="122">
        <f t="shared" si="23"/>
        <v>0</v>
      </c>
      <c r="O63" s="32">
        <v>0</v>
      </c>
      <c r="P63" s="32">
        <v>0</v>
      </c>
      <c r="Q63" s="32">
        <v>0</v>
      </c>
      <c r="R63" s="32">
        <v>0</v>
      </c>
      <c r="S63" s="34">
        <f t="shared" si="24"/>
        <v>0</v>
      </c>
      <c r="T63" s="45">
        <v>0</v>
      </c>
      <c r="U63" s="32">
        <v>0</v>
      </c>
      <c r="V63" s="32">
        <v>0</v>
      </c>
      <c r="W63" s="32">
        <v>0</v>
      </c>
      <c r="X63" s="34">
        <f t="shared" si="25"/>
        <v>0</v>
      </c>
      <c r="Y63" s="45">
        <v>0</v>
      </c>
      <c r="Z63" s="32">
        <v>0</v>
      </c>
      <c r="AA63" s="32">
        <v>0</v>
      </c>
      <c r="AB63" s="32">
        <v>0</v>
      </c>
      <c r="AC63" s="34">
        <f t="shared" si="26"/>
        <v>0</v>
      </c>
      <c r="AD63" s="45">
        <v>0</v>
      </c>
      <c r="AE63" s="32">
        <v>0</v>
      </c>
      <c r="AF63" s="32">
        <v>0</v>
      </c>
      <c r="AG63" s="32">
        <v>0</v>
      </c>
      <c r="AH63" s="34">
        <f>SUM(AD63:AG63)</f>
        <v>0</v>
      </c>
      <c r="AI63" s="45">
        <v>0</v>
      </c>
      <c r="AJ63" s="32">
        <v>0</v>
      </c>
      <c r="AK63" s="32">
        <v>0</v>
      </c>
      <c r="AL63" s="32">
        <v>0</v>
      </c>
      <c r="AM63" s="34">
        <f t="shared" si="28"/>
        <v>0</v>
      </c>
      <c r="AN63" s="45">
        <v>0</v>
      </c>
      <c r="AO63" s="32">
        <v>0</v>
      </c>
      <c r="AP63" s="32">
        <v>0</v>
      </c>
      <c r="AQ63" s="32">
        <v>0</v>
      </c>
      <c r="AR63" s="34">
        <f t="shared" si="29"/>
        <v>0</v>
      </c>
      <c r="AS63" s="45">
        <v>0</v>
      </c>
      <c r="AT63" s="32">
        <v>0</v>
      </c>
      <c r="AU63" s="32">
        <v>0</v>
      </c>
      <c r="AV63" s="32">
        <v>0</v>
      </c>
      <c r="AW63" s="34">
        <f t="shared" si="30"/>
        <v>0</v>
      </c>
      <c r="AX63" s="45">
        <v>0</v>
      </c>
      <c r="AY63" s="32">
        <v>0</v>
      </c>
      <c r="AZ63" s="32">
        <v>0</v>
      </c>
      <c r="BA63" s="32">
        <v>0</v>
      </c>
      <c r="BB63" s="34">
        <f t="shared" si="31"/>
        <v>0</v>
      </c>
      <c r="BC63" s="45">
        <v>0</v>
      </c>
      <c r="BD63" s="32">
        <v>0</v>
      </c>
      <c r="BE63" s="32">
        <v>0</v>
      </c>
      <c r="BF63" s="32">
        <v>0</v>
      </c>
      <c r="BG63" s="34">
        <f t="shared" si="32"/>
        <v>0</v>
      </c>
      <c r="BH63" s="45">
        <v>0</v>
      </c>
      <c r="BI63" s="32">
        <v>0</v>
      </c>
      <c r="BJ63" s="32">
        <v>0</v>
      </c>
      <c r="BK63" s="32">
        <v>0</v>
      </c>
      <c r="BL63" s="34">
        <f t="shared" si="33"/>
        <v>0</v>
      </c>
      <c r="BM63" s="45">
        <v>0</v>
      </c>
      <c r="BN63" s="32">
        <v>0</v>
      </c>
      <c r="BO63" s="32">
        <v>0</v>
      </c>
      <c r="BP63" s="32">
        <v>0</v>
      </c>
      <c r="BQ63" s="34">
        <f>SUM(BM63:BP63)</f>
        <v>0</v>
      </c>
      <c r="BR63" s="45">
        <f t="shared" si="38"/>
        <v>0</v>
      </c>
      <c r="BS63" s="236">
        <f t="shared" si="38"/>
        <v>0</v>
      </c>
      <c r="BT63" s="32">
        <f>+L63+Q63+V63+AA63+AF63+AK63+AP63+AU63+AZ63+BE63+BJ63+BO63</f>
        <v>0</v>
      </c>
      <c r="BU63" s="32">
        <f t="shared" si="35"/>
        <v>0</v>
      </c>
      <c r="BV63" s="122">
        <f>SUM(BR63:BU63)</f>
        <v>0</v>
      </c>
      <c r="BW63" s="2"/>
      <c r="BX63" s="176"/>
      <c r="BZ63" s="237"/>
      <c r="CA63" s="237"/>
      <c r="CB63" s="237"/>
      <c r="CC63" s="237"/>
      <c r="CD63" s="237"/>
      <c r="CE63" s="178"/>
      <c r="CF63" s="178"/>
      <c r="CG63" s="178"/>
      <c r="CH63" s="2"/>
      <c r="CI63" s="178"/>
    </row>
    <row r="64" spans="1:112" s="258" customFormat="1" x14ac:dyDescent="0.2">
      <c r="A64" s="250" t="s">
        <v>237</v>
      </c>
      <c r="B64" s="250"/>
      <c r="C64" s="251"/>
      <c r="D64" s="252"/>
      <c r="E64" s="253">
        <f>+E51+E52+E53+E56+E57+E58+E59+E60+E61+E62+E63</f>
        <v>305616983</v>
      </c>
      <c r="F64" s="254">
        <f t="shared" ref="F64:BQ64" si="39">+F51+F52+F53+F56+F57+F58+F59+F60+F61+F62+F63</f>
        <v>596985339</v>
      </c>
      <c r="G64" s="254">
        <f t="shared" si="39"/>
        <v>0</v>
      </c>
      <c r="H64" s="254">
        <f t="shared" si="39"/>
        <v>56116</v>
      </c>
      <c r="I64" s="203">
        <f t="shared" si="39"/>
        <v>902658438</v>
      </c>
      <c r="J64" s="204">
        <f>+J51+J52+J53+J56+J57+J58+J59+J60+J61+J62+J63</f>
        <v>3686425.5034699999</v>
      </c>
      <c r="K64" s="205">
        <f t="shared" si="39"/>
        <v>48628501</v>
      </c>
      <c r="L64" s="205">
        <f t="shared" si="39"/>
        <v>0</v>
      </c>
      <c r="M64" s="205">
        <f t="shared" si="39"/>
        <v>183362</v>
      </c>
      <c r="N64" s="206">
        <f>+N51+N52+N53+N56+N57+N58+N59+N60+N61+N62+N63</f>
        <v>52498288.503470004</v>
      </c>
      <c r="O64" s="205">
        <f t="shared" si="39"/>
        <v>2921265.952</v>
      </c>
      <c r="P64" s="205">
        <f t="shared" si="39"/>
        <v>48391464</v>
      </c>
      <c r="Q64" s="205">
        <f t="shared" si="39"/>
        <v>0</v>
      </c>
      <c r="R64" s="255">
        <f t="shared" si="39"/>
        <v>60398</v>
      </c>
      <c r="S64" s="203">
        <f t="shared" si="39"/>
        <v>51373127.952</v>
      </c>
      <c r="T64" s="205">
        <f t="shared" si="39"/>
        <v>0</v>
      </c>
      <c r="U64" s="205">
        <f t="shared" si="39"/>
        <v>0</v>
      </c>
      <c r="V64" s="205">
        <f t="shared" si="39"/>
        <v>0</v>
      </c>
      <c r="W64" s="205">
        <f t="shared" si="39"/>
        <v>0</v>
      </c>
      <c r="X64" s="205">
        <f t="shared" si="39"/>
        <v>0</v>
      </c>
      <c r="Y64" s="205">
        <f t="shared" si="39"/>
        <v>0</v>
      </c>
      <c r="Z64" s="205">
        <f t="shared" si="39"/>
        <v>0</v>
      </c>
      <c r="AA64" s="205">
        <f t="shared" si="39"/>
        <v>0</v>
      </c>
      <c r="AB64" s="205">
        <f t="shared" si="39"/>
        <v>0</v>
      </c>
      <c r="AC64" s="205">
        <f t="shared" si="39"/>
        <v>0</v>
      </c>
      <c r="AD64" s="205">
        <f t="shared" si="39"/>
        <v>0</v>
      </c>
      <c r="AE64" s="205">
        <f t="shared" si="39"/>
        <v>0</v>
      </c>
      <c r="AF64" s="205">
        <f t="shared" si="39"/>
        <v>0</v>
      </c>
      <c r="AG64" s="205">
        <f t="shared" si="39"/>
        <v>0</v>
      </c>
      <c r="AH64" s="205">
        <f t="shared" si="39"/>
        <v>0</v>
      </c>
      <c r="AI64" s="205">
        <f t="shared" si="39"/>
        <v>0</v>
      </c>
      <c r="AJ64" s="205">
        <f t="shared" si="39"/>
        <v>0</v>
      </c>
      <c r="AK64" s="205">
        <f t="shared" si="39"/>
        <v>0</v>
      </c>
      <c r="AL64" s="205">
        <f t="shared" si="39"/>
        <v>0</v>
      </c>
      <c r="AM64" s="205">
        <f t="shared" si="39"/>
        <v>0</v>
      </c>
      <c r="AN64" s="205">
        <f t="shared" si="39"/>
        <v>0</v>
      </c>
      <c r="AO64" s="205">
        <f t="shared" si="39"/>
        <v>0</v>
      </c>
      <c r="AP64" s="205">
        <f t="shared" si="39"/>
        <v>0</v>
      </c>
      <c r="AQ64" s="205">
        <f t="shared" si="39"/>
        <v>0</v>
      </c>
      <c r="AR64" s="205">
        <f t="shared" si="39"/>
        <v>0</v>
      </c>
      <c r="AS64" s="205">
        <f t="shared" si="39"/>
        <v>0</v>
      </c>
      <c r="AT64" s="205">
        <f t="shared" si="39"/>
        <v>0</v>
      </c>
      <c r="AU64" s="205">
        <f t="shared" si="39"/>
        <v>0</v>
      </c>
      <c r="AV64" s="205">
        <f t="shared" si="39"/>
        <v>0</v>
      </c>
      <c r="AW64" s="205">
        <f t="shared" si="39"/>
        <v>0</v>
      </c>
      <c r="AX64" s="205">
        <f t="shared" si="39"/>
        <v>0</v>
      </c>
      <c r="AY64" s="205">
        <f t="shared" si="39"/>
        <v>0</v>
      </c>
      <c r="AZ64" s="205">
        <f t="shared" si="39"/>
        <v>0</v>
      </c>
      <c r="BA64" s="205">
        <f t="shared" si="39"/>
        <v>0</v>
      </c>
      <c r="BB64" s="205">
        <f t="shared" si="39"/>
        <v>0</v>
      </c>
      <c r="BC64" s="205">
        <f t="shared" si="39"/>
        <v>0</v>
      </c>
      <c r="BD64" s="205">
        <f t="shared" si="39"/>
        <v>0</v>
      </c>
      <c r="BE64" s="205">
        <f t="shared" si="39"/>
        <v>0</v>
      </c>
      <c r="BF64" s="205">
        <f t="shared" si="39"/>
        <v>0</v>
      </c>
      <c r="BG64" s="205">
        <f t="shared" si="39"/>
        <v>0</v>
      </c>
      <c r="BH64" s="205">
        <f t="shared" si="39"/>
        <v>0</v>
      </c>
      <c r="BI64" s="205">
        <f t="shared" si="39"/>
        <v>0</v>
      </c>
      <c r="BJ64" s="205">
        <f t="shared" si="39"/>
        <v>0</v>
      </c>
      <c r="BK64" s="205">
        <f t="shared" si="39"/>
        <v>0</v>
      </c>
      <c r="BL64" s="205">
        <f t="shared" si="39"/>
        <v>0</v>
      </c>
      <c r="BM64" s="205">
        <f t="shared" si="39"/>
        <v>0</v>
      </c>
      <c r="BN64" s="205">
        <f t="shared" si="39"/>
        <v>0</v>
      </c>
      <c r="BO64" s="205">
        <f t="shared" si="39"/>
        <v>0</v>
      </c>
      <c r="BP64" s="205">
        <f t="shared" si="39"/>
        <v>0</v>
      </c>
      <c r="BQ64" s="205">
        <f t="shared" si="39"/>
        <v>0</v>
      </c>
      <c r="BR64" s="205">
        <f>+BR51+BR52+BR53+BR56+BR57+BR58+BR59+BR60+BR61+BR62+BR63</f>
        <v>6607691.4554700004</v>
      </c>
      <c r="BS64" s="205">
        <f>+BS51+BS52+BS53+BS56+BS57+BS58+BS59+BS60+BS61+BS62+BS63</f>
        <v>97019965</v>
      </c>
      <c r="BT64" s="205">
        <f>+BT51+BT52+BT53+BT56+BT57+BT58+BT59+BT60+BT61+BT62+BT63</f>
        <v>0</v>
      </c>
      <c r="BU64" s="205">
        <f>+BU51+BU52+BU53+BU56+BU57+BU58+BU59+BU60+BU61+BU62+BU63</f>
        <v>243760</v>
      </c>
      <c r="BV64" s="206">
        <f>+BV51+BV52+BV53+BV56+BV57+BV58+BV59+BV60+BV61+BV62+BV63</f>
        <v>103871416.45547</v>
      </c>
      <c r="BW64" s="121"/>
      <c r="BX64" s="121"/>
      <c r="BY64" s="121"/>
      <c r="BZ64" s="121"/>
      <c r="CA64" s="121"/>
      <c r="CB64" s="121"/>
      <c r="CC64" s="121"/>
      <c r="CD64" s="256"/>
      <c r="CE64" s="257"/>
      <c r="CF64" s="257"/>
      <c r="CG64" s="257"/>
      <c r="CH64" s="257"/>
      <c r="CI64" s="257"/>
      <c r="CJ64" s="143"/>
      <c r="CK64" s="143"/>
      <c r="CL64" s="143"/>
      <c r="CM64" s="143"/>
      <c r="CN64" s="143"/>
      <c r="CO64" s="143"/>
      <c r="CP64" s="143"/>
      <c r="CQ64" s="143"/>
      <c r="CR64" s="143"/>
      <c r="CS64" s="143"/>
      <c r="CT64" s="143"/>
      <c r="CU64" s="143"/>
      <c r="CV64" s="143"/>
      <c r="CW64" s="143"/>
      <c r="CX64" s="143"/>
      <c r="CY64" s="143"/>
      <c r="CZ64" s="143"/>
      <c r="DA64" s="143"/>
      <c r="DB64" s="143"/>
      <c r="DC64" s="143"/>
      <c r="DD64" s="143"/>
      <c r="DE64" s="143"/>
      <c r="DF64" s="143"/>
      <c r="DG64" s="143"/>
      <c r="DH64" s="143"/>
    </row>
    <row r="65" spans="1:112" x14ac:dyDescent="0.2">
      <c r="A65" s="259" t="s">
        <v>238</v>
      </c>
      <c r="B65" s="170"/>
      <c r="D65" s="213"/>
      <c r="E65" s="45">
        <v>1372123</v>
      </c>
      <c r="F65" s="32">
        <v>0</v>
      </c>
      <c r="G65" s="32">
        <v>0</v>
      </c>
      <c r="H65" s="32">
        <v>0</v>
      </c>
      <c r="I65" s="34">
        <f>SUM(E65:H65)</f>
        <v>1372123</v>
      </c>
      <c r="J65" s="45">
        <v>0</v>
      </c>
      <c r="K65" s="32">
        <v>0</v>
      </c>
      <c r="L65" s="32">
        <v>0</v>
      </c>
      <c r="M65" s="32">
        <v>0</v>
      </c>
      <c r="N65" s="122">
        <f>SUM(J65:M65)</f>
        <v>0</v>
      </c>
      <c r="O65" s="32">
        <v>0</v>
      </c>
      <c r="P65" s="32">
        <v>0</v>
      </c>
      <c r="Q65" s="32">
        <v>0</v>
      </c>
      <c r="R65" s="32">
        <v>0</v>
      </c>
      <c r="S65" s="34">
        <v>0</v>
      </c>
      <c r="T65" s="32"/>
      <c r="U65" s="32"/>
      <c r="V65" s="32"/>
      <c r="W65" s="32"/>
      <c r="X65" s="34"/>
      <c r="Y65" s="32"/>
      <c r="Z65" s="32"/>
      <c r="AA65" s="32"/>
      <c r="AB65" s="32"/>
      <c r="AC65" s="34"/>
      <c r="AD65" s="32"/>
      <c r="AE65" s="32"/>
      <c r="AF65" s="32"/>
      <c r="AG65" s="32"/>
      <c r="AH65" s="45"/>
      <c r="AI65" s="32"/>
      <c r="AJ65" s="32"/>
      <c r="AK65" s="32"/>
      <c r="AL65" s="32"/>
      <c r="AM65" s="45"/>
      <c r="AN65" s="32"/>
      <c r="AO65" s="32"/>
      <c r="AP65" s="32"/>
      <c r="AQ65" s="32"/>
      <c r="AR65" s="34"/>
      <c r="AS65" s="32"/>
      <c r="AT65" s="32"/>
      <c r="AU65" s="32"/>
      <c r="AV65" s="32"/>
      <c r="AW65" s="34"/>
      <c r="AX65" s="32"/>
      <c r="AY65" s="32"/>
      <c r="AZ65" s="32"/>
      <c r="BA65" s="32"/>
      <c r="BB65" s="34"/>
      <c r="BC65" s="32"/>
      <c r="BD65" s="32"/>
      <c r="BE65" s="32"/>
      <c r="BF65" s="32"/>
      <c r="BG65" s="34"/>
      <c r="BH65" s="32"/>
      <c r="BI65" s="32"/>
      <c r="BJ65" s="32"/>
      <c r="BK65" s="32"/>
      <c r="BL65" s="34"/>
      <c r="BM65" s="32"/>
      <c r="BN65" s="32"/>
      <c r="BO65" s="32"/>
      <c r="BP65" s="32"/>
      <c r="BQ65" s="34"/>
      <c r="BR65" s="32">
        <v>0</v>
      </c>
      <c r="BS65" s="32">
        <v>0</v>
      </c>
      <c r="BT65" s="32">
        <v>0</v>
      </c>
      <c r="BU65" s="32">
        <v>0</v>
      </c>
      <c r="BV65" s="122">
        <f>SUM(BR65:BU65)</f>
        <v>0</v>
      </c>
      <c r="BW65" s="2"/>
      <c r="BX65" s="176"/>
      <c r="BZ65" s="260"/>
      <c r="CA65" s="260"/>
      <c r="CB65" s="260"/>
      <c r="CC65" s="260"/>
      <c r="CD65" s="260"/>
      <c r="CE65" s="261"/>
      <c r="CF65" s="261"/>
      <c r="CG65" s="261"/>
      <c r="CH65" s="261"/>
      <c r="CI65" s="261"/>
    </row>
    <row r="66" spans="1:112" x14ac:dyDescent="0.2">
      <c r="A66" s="259" t="s">
        <v>239</v>
      </c>
      <c r="B66" s="170"/>
      <c r="D66" s="213"/>
      <c r="E66" s="32">
        <v>4197352</v>
      </c>
      <c r="F66" s="32">
        <v>0</v>
      </c>
      <c r="G66" s="32">
        <v>0</v>
      </c>
      <c r="H66" s="32">
        <v>0</v>
      </c>
      <c r="I66" s="34">
        <f>SUM(E66:H66)</f>
        <v>4197352</v>
      </c>
      <c r="J66" s="45">
        <v>0</v>
      </c>
      <c r="K66" s="32">
        <v>0</v>
      </c>
      <c r="L66" s="32">
        <v>0</v>
      </c>
      <c r="M66" s="32">
        <v>0</v>
      </c>
      <c r="N66" s="122">
        <f>SUM(J66:M66)</f>
        <v>0</v>
      </c>
      <c r="O66" s="32">
        <v>0</v>
      </c>
      <c r="P66" s="32">
        <v>0</v>
      </c>
      <c r="Q66" s="32">
        <v>0</v>
      </c>
      <c r="R66" s="32">
        <v>0</v>
      </c>
      <c r="S66" s="34">
        <v>0</v>
      </c>
      <c r="T66" s="32"/>
      <c r="U66" s="32"/>
      <c r="V66" s="32"/>
      <c r="W66" s="32"/>
      <c r="X66" s="34"/>
      <c r="Y66" s="32"/>
      <c r="Z66" s="32"/>
      <c r="AA66" s="32"/>
      <c r="AB66" s="32"/>
      <c r="AC66" s="34"/>
      <c r="AD66" s="32"/>
      <c r="AE66" s="32"/>
      <c r="AF66" s="32"/>
      <c r="AG66" s="32"/>
      <c r="AH66" s="45"/>
      <c r="AI66" s="32"/>
      <c r="AJ66" s="32"/>
      <c r="AK66" s="32"/>
      <c r="AL66" s="32"/>
      <c r="AM66" s="45"/>
      <c r="AN66" s="32"/>
      <c r="AO66" s="32"/>
      <c r="AP66" s="32"/>
      <c r="AQ66" s="32"/>
      <c r="AR66" s="34"/>
      <c r="AS66" s="32"/>
      <c r="AT66" s="32"/>
      <c r="AU66" s="32"/>
      <c r="AV66" s="32"/>
      <c r="AW66" s="34"/>
      <c r="AX66" s="32"/>
      <c r="AY66" s="32"/>
      <c r="AZ66" s="32"/>
      <c r="BA66" s="32"/>
      <c r="BB66" s="34"/>
      <c r="BC66" s="32"/>
      <c r="BD66" s="32"/>
      <c r="BE66" s="32"/>
      <c r="BF66" s="32"/>
      <c r="BG66" s="34"/>
      <c r="BH66" s="32"/>
      <c r="BI66" s="32"/>
      <c r="BJ66" s="32"/>
      <c r="BK66" s="32"/>
      <c r="BL66" s="34"/>
      <c r="BM66" s="32"/>
      <c r="BN66" s="32"/>
      <c r="BO66" s="32"/>
      <c r="BP66" s="32"/>
      <c r="BQ66" s="34"/>
      <c r="BR66" s="32">
        <v>0</v>
      </c>
      <c r="BS66" s="32">
        <v>0</v>
      </c>
      <c r="BT66" s="32">
        <v>0</v>
      </c>
      <c r="BU66" s="32">
        <v>0</v>
      </c>
      <c r="BV66" s="122">
        <f>SUM(BR66:BU66)</f>
        <v>0</v>
      </c>
      <c r="BW66" s="2"/>
      <c r="BX66" s="176"/>
      <c r="BZ66" s="260"/>
      <c r="CA66" s="260"/>
      <c r="CB66" s="260"/>
      <c r="CC66" s="260"/>
      <c r="CD66" s="260"/>
      <c r="CE66" s="261"/>
      <c r="CF66" s="261"/>
      <c r="CG66" s="261"/>
      <c r="CH66" s="261"/>
      <c r="CI66" s="261"/>
    </row>
    <row r="67" spans="1:112" s="264" customFormat="1" x14ac:dyDescent="0.2">
      <c r="A67" s="250" t="s">
        <v>175</v>
      </c>
      <c r="B67" s="262"/>
      <c r="C67" s="258"/>
      <c r="D67" s="263"/>
      <c r="E67" s="205">
        <f>+E48+E64+E65+E66</f>
        <v>572140415</v>
      </c>
      <c r="F67" s="205">
        <f>+F48+F64+F65+F66</f>
        <v>1351977816</v>
      </c>
      <c r="G67" s="205">
        <f>+G48+G64+G65+G66</f>
        <v>15505515</v>
      </c>
      <c r="H67" s="205">
        <f>+H48+H64+H65+H66</f>
        <v>25632774</v>
      </c>
      <c r="I67" s="203">
        <f>+I48+I64+I65+I66</f>
        <v>1965256520</v>
      </c>
      <c r="J67" s="204">
        <f t="shared" ref="J67:AQ67" si="40">+J48+J64</f>
        <v>21521440.50347</v>
      </c>
      <c r="K67" s="205">
        <f t="shared" si="40"/>
        <v>115616289</v>
      </c>
      <c r="L67" s="205">
        <f t="shared" si="40"/>
        <v>507871</v>
      </c>
      <c r="M67" s="205">
        <f t="shared" si="40"/>
        <v>847789</v>
      </c>
      <c r="N67" s="206">
        <f t="shared" si="40"/>
        <v>138493389.50347</v>
      </c>
      <c r="O67" s="205">
        <f t="shared" si="40"/>
        <v>23219818.952</v>
      </c>
      <c r="P67" s="205">
        <f t="shared" si="40"/>
        <v>98569016</v>
      </c>
      <c r="Q67" s="205">
        <f t="shared" si="40"/>
        <v>786759</v>
      </c>
      <c r="R67" s="205">
        <f t="shared" si="40"/>
        <v>1066580</v>
      </c>
      <c r="S67" s="203">
        <f t="shared" si="40"/>
        <v>123642173.95199999</v>
      </c>
      <c r="T67" s="205">
        <f t="shared" si="40"/>
        <v>0</v>
      </c>
      <c r="U67" s="205">
        <f t="shared" si="40"/>
        <v>0</v>
      </c>
      <c r="V67" s="205">
        <f t="shared" si="40"/>
        <v>0</v>
      </c>
      <c r="W67" s="205">
        <f t="shared" si="40"/>
        <v>0</v>
      </c>
      <c r="X67" s="203">
        <f t="shared" si="40"/>
        <v>0</v>
      </c>
      <c r="Y67" s="205">
        <f t="shared" si="40"/>
        <v>0</v>
      </c>
      <c r="Z67" s="205">
        <f t="shared" si="40"/>
        <v>0</v>
      </c>
      <c r="AA67" s="205">
        <f t="shared" si="40"/>
        <v>0</v>
      </c>
      <c r="AB67" s="205">
        <f t="shared" si="40"/>
        <v>0</v>
      </c>
      <c r="AC67" s="203">
        <f t="shared" si="40"/>
        <v>0</v>
      </c>
      <c r="AD67" s="205">
        <f t="shared" si="40"/>
        <v>0</v>
      </c>
      <c r="AE67" s="205">
        <f t="shared" si="40"/>
        <v>0</v>
      </c>
      <c r="AF67" s="205">
        <f t="shared" si="40"/>
        <v>0</v>
      </c>
      <c r="AG67" s="205">
        <f t="shared" si="40"/>
        <v>0</v>
      </c>
      <c r="AH67" s="203">
        <f t="shared" si="40"/>
        <v>0</v>
      </c>
      <c r="AI67" s="205">
        <f t="shared" si="40"/>
        <v>0</v>
      </c>
      <c r="AJ67" s="205">
        <f t="shared" si="40"/>
        <v>0</v>
      </c>
      <c r="AK67" s="205">
        <f t="shared" si="40"/>
        <v>0</v>
      </c>
      <c r="AL67" s="205">
        <f t="shared" si="40"/>
        <v>0</v>
      </c>
      <c r="AM67" s="203">
        <f t="shared" si="40"/>
        <v>0</v>
      </c>
      <c r="AN67" s="205">
        <f t="shared" si="40"/>
        <v>0</v>
      </c>
      <c r="AO67" s="205">
        <f t="shared" si="40"/>
        <v>0</v>
      </c>
      <c r="AP67" s="205">
        <f t="shared" si="40"/>
        <v>0</v>
      </c>
      <c r="AQ67" s="205">
        <f t="shared" si="40"/>
        <v>0</v>
      </c>
      <c r="AR67" s="203">
        <f t="shared" si="29"/>
        <v>0</v>
      </c>
      <c r="AS67" s="205">
        <f t="shared" ref="AS67:BU67" si="41">+AS48+AS64</f>
        <v>0</v>
      </c>
      <c r="AT67" s="205">
        <f t="shared" si="41"/>
        <v>0</v>
      </c>
      <c r="AU67" s="205">
        <f t="shared" si="41"/>
        <v>0</v>
      </c>
      <c r="AV67" s="205">
        <f t="shared" si="41"/>
        <v>0</v>
      </c>
      <c r="AW67" s="203">
        <f t="shared" si="41"/>
        <v>0</v>
      </c>
      <c r="AX67" s="205">
        <f t="shared" si="41"/>
        <v>0</v>
      </c>
      <c r="AY67" s="205">
        <f t="shared" si="41"/>
        <v>0</v>
      </c>
      <c r="AZ67" s="205">
        <f t="shared" si="41"/>
        <v>0</v>
      </c>
      <c r="BA67" s="205">
        <f t="shared" si="41"/>
        <v>0</v>
      </c>
      <c r="BB67" s="203">
        <f t="shared" si="41"/>
        <v>0</v>
      </c>
      <c r="BC67" s="205">
        <f t="shared" si="41"/>
        <v>0</v>
      </c>
      <c r="BD67" s="205">
        <f t="shared" si="41"/>
        <v>0</v>
      </c>
      <c r="BE67" s="205">
        <f t="shared" si="41"/>
        <v>0</v>
      </c>
      <c r="BF67" s="205">
        <f t="shared" si="41"/>
        <v>0</v>
      </c>
      <c r="BG67" s="203">
        <f t="shared" si="41"/>
        <v>0</v>
      </c>
      <c r="BH67" s="205">
        <f t="shared" si="41"/>
        <v>0</v>
      </c>
      <c r="BI67" s="205">
        <f t="shared" si="41"/>
        <v>0</v>
      </c>
      <c r="BJ67" s="205">
        <f t="shared" si="41"/>
        <v>0</v>
      </c>
      <c r="BK67" s="205">
        <f t="shared" si="41"/>
        <v>0</v>
      </c>
      <c r="BL67" s="203">
        <f t="shared" si="41"/>
        <v>0</v>
      </c>
      <c r="BM67" s="205">
        <f t="shared" si="41"/>
        <v>0</v>
      </c>
      <c r="BN67" s="205">
        <f t="shared" si="41"/>
        <v>0</v>
      </c>
      <c r="BO67" s="205">
        <f t="shared" si="41"/>
        <v>0</v>
      </c>
      <c r="BP67" s="205">
        <f t="shared" si="41"/>
        <v>0</v>
      </c>
      <c r="BQ67" s="203">
        <f t="shared" si="41"/>
        <v>0</v>
      </c>
      <c r="BR67" s="205">
        <f t="shared" si="41"/>
        <v>44741259.455470003</v>
      </c>
      <c r="BS67" s="205">
        <f t="shared" si="41"/>
        <v>214185305</v>
      </c>
      <c r="BT67" s="205">
        <f t="shared" si="41"/>
        <v>1294630</v>
      </c>
      <c r="BU67" s="205">
        <f t="shared" si="41"/>
        <v>1914369</v>
      </c>
      <c r="BV67" s="206">
        <f>+BV48+BV64+1</f>
        <v>262135564.45547</v>
      </c>
      <c r="BW67" s="2"/>
      <c r="BX67" s="176"/>
      <c r="BY67" s="143"/>
      <c r="BZ67" s="143"/>
      <c r="CA67" s="143"/>
      <c r="CB67" s="143"/>
      <c r="CC67" s="143"/>
      <c r="CD67" s="143"/>
      <c r="CE67" s="143"/>
      <c r="CF67" s="143"/>
      <c r="CG67" s="143"/>
      <c r="CH67" s="143"/>
      <c r="CI67" s="143"/>
      <c r="CJ67" s="143"/>
      <c r="CK67" s="143"/>
      <c r="CL67" s="143"/>
      <c r="CM67" s="143"/>
      <c r="CN67" s="143"/>
      <c r="CO67" s="143"/>
      <c r="CP67" s="143"/>
      <c r="CQ67" s="143"/>
      <c r="CR67" s="143"/>
      <c r="CS67" s="143"/>
      <c r="CT67" s="143"/>
      <c r="CU67" s="143"/>
      <c r="CV67" s="143"/>
      <c r="CW67" s="143"/>
      <c r="CX67" s="143"/>
      <c r="CY67" s="143"/>
      <c r="CZ67" s="143"/>
      <c r="DA67" s="143"/>
      <c r="DB67" s="143"/>
      <c r="DC67" s="143"/>
      <c r="DD67" s="143"/>
      <c r="DE67" s="143"/>
      <c r="DF67" s="143"/>
      <c r="DG67" s="143"/>
      <c r="DH67" s="143"/>
    </row>
    <row r="68" spans="1:112" x14ac:dyDescent="0.2">
      <c r="A68" s="209" t="s">
        <v>240</v>
      </c>
      <c r="B68" s="170"/>
      <c r="D68" s="213"/>
      <c r="E68" s="32">
        <v>10000000</v>
      </c>
      <c r="F68" s="32">
        <v>0</v>
      </c>
      <c r="G68" s="32">
        <v>0</v>
      </c>
      <c r="H68" s="32">
        <v>0</v>
      </c>
      <c r="I68" s="34">
        <f>SUM(E68:H68)</f>
        <v>10000000</v>
      </c>
      <c r="J68" s="45">
        <v>0</v>
      </c>
      <c r="K68" s="32">
        <v>0</v>
      </c>
      <c r="L68" s="32">
        <v>0</v>
      </c>
      <c r="M68" s="32">
        <v>0</v>
      </c>
      <c r="N68" s="122">
        <f>SUM(J68:M68)</f>
        <v>0</v>
      </c>
      <c r="O68" s="32">
        <v>0</v>
      </c>
      <c r="P68" s="32">
        <v>0</v>
      </c>
      <c r="Q68" s="32">
        <v>0</v>
      </c>
      <c r="R68" s="32">
        <v>0</v>
      </c>
      <c r="S68" s="34">
        <v>0</v>
      </c>
      <c r="T68" s="32">
        <v>0</v>
      </c>
      <c r="U68" s="32">
        <v>0</v>
      </c>
      <c r="V68" s="32">
        <v>0</v>
      </c>
      <c r="W68" s="32">
        <v>0</v>
      </c>
      <c r="X68" s="34">
        <v>0</v>
      </c>
      <c r="Y68" s="32">
        <v>0</v>
      </c>
      <c r="Z68" s="32">
        <v>0</v>
      </c>
      <c r="AA68" s="32">
        <v>0</v>
      </c>
      <c r="AB68" s="32">
        <v>0</v>
      </c>
      <c r="AC68" s="34">
        <v>0</v>
      </c>
      <c r="AD68" s="32">
        <v>0</v>
      </c>
      <c r="AE68" s="32">
        <v>0</v>
      </c>
      <c r="AF68" s="32">
        <v>0</v>
      </c>
      <c r="AG68" s="32">
        <v>0</v>
      </c>
      <c r="AH68" s="34">
        <v>0</v>
      </c>
      <c r="AI68" s="32">
        <v>0</v>
      </c>
      <c r="AJ68" s="32">
        <v>0</v>
      </c>
      <c r="AK68" s="32">
        <v>0</v>
      </c>
      <c r="AL68" s="32">
        <v>0</v>
      </c>
      <c r="AM68" s="34">
        <v>0</v>
      </c>
      <c r="AN68" s="32">
        <v>0</v>
      </c>
      <c r="AO68" s="32">
        <v>0</v>
      </c>
      <c r="AP68" s="32">
        <v>0</v>
      </c>
      <c r="AQ68" s="32">
        <v>0</v>
      </c>
      <c r="AR68" s="34">
        <f t="shared" si="29"/>
        <v>0</v>
      </c>
      <c r="AS68" s="32">
        <v>0</v>
      </c>
      <c r="AT68" s="32">
        <v>0</v>
      </c>
      <c r="AU68" s="32">
        <v>0</v>
      </c>
      <c r="AV68" s="32">
        <v>0</v>
      </c>
      <c r="AW68" s="34">
        <v>0</v>
      </c>
      <c r="AX68" s="32">
        <v>0</v>
      </c>
      <c r="AY68" s="32">
        <v>0</v>
      </c>
      <c r="AZ68" s="32">
        <v>0</v>
      </c>
      <c r="BA68" s="32">
        <v>0</v>
      </c>
      <c r="BB68" s="34">
        <v>0</v>
      </c>
      <c r="BC68" s="32">
        <v>0</v>
      </c>
      <c r="BD68" s="32">
        <v>0</v>
      </c>
      <c r="BE68" s="32">
        <v>0</v>
      </c>
      <c r="BF68" s="32">
        <v>0</v>
      </c>
      <c r="BG68" s="34">
        <v>0</v>
      </c>
      <c r="BH68" s="32">
        <v>0</v>
      </c>
      <c r="BI68" s="32">
        <v>0</v>
      </c>
      <c r="BJ68" s="32">
        <v>0</v>
      </c>
      <c r="BK68" s="32">
        <v>0</v>
      </c>
      <c r="BL68" s="34">
        <v>0</v>
      </c>
      <c r="BM68" s="32">
        <v>0</v>
      </c>
      <c r="BN68" s="32">
        <v>0</v>
      </c>
      <c r="BO68" s="32">
        <v>0</v>
      </c>
      <c r="BP68" s="32">
        <v>0</v>
      </c>
      <c r="BQ68" s="34">
        <v>0</v>
      </c>
      <c r="BR68" s="32">
        <f>+J68+O68+T68+Y68+AD68+AI68+AN68+AS68+AX68+BC68+BH68+BM68</f>
        <v>0</v>
      </c>
      <c r="BS68" s="32">
        <f>+K68+P68+U68+Z68+AE68+AJ68+AO68+AT68+AY68+BD68+BI68+BN68</f>
        <v>0</v>
      </c>
      <c r="BT68" s="32">
        <f>+L68+Q68+V68+AA68+AF68+AK68+AP68+AU68+AZ68+BE68+BJ68+BO68</f>
        <v>0</v>
      </c>
      <c r="BU68" s="32">
        <f>+M68+R68+W68+AB68+AG68+AL68+AQ68+AV68+BA68+BF68+BK68+BP68</f>
        <v>0</v>
      </c>
      <c r="BV68" s="122">
        <f>SUM(BR68:BU68)</f>
        <v>0</v>
      </c>
      <c r="BW68" s="2"/>
      <c r="BX68" s="176"/>
    </row>
    <row r="69" spans="1:112" x14ac:dyDescent="0.2">
      <c r="A69" s="265" t="s">
        <v>241</v>
      </c>
      <c r="B69" s="266"/>
      <c r="C69" s="267"/>
      <c r="D69" s="268"/>
      <c r="E69" s="269">
        <f>+E67+E68</f>
        <v>582140415</v>
      </c>
      <c r="F69" s="269">
        <f>+F67+F68</f>
        <v>1351977816</v>
      </c>
      <c r="G69" s="269">
        <f>+G67+G68</f>
        <v>15505515</v>
      </c>
      <c r="H69" s="269">
        <f>+H67+H68</f>
        <v>25632774</v>
      </c>
      <c r="I69" s="270">
        <f>+I67+I68</f>
        <v>1975256520</v>
      </c>
      <c r="J69" s="271">
        <f t="shared" ref="J69:O69" si="42">SUM(J67:J68)</f>
        <v>21521440.50347</v>
      </c>
      <c r="K69" s="269">
        <f t="shared" si="42"/>
        <v>115616289</v>
      </c>
      <c r="L69" s="269">
        <f t="shared" si="42"/>
        <v>507871</v>
      </c>
      <c r="M69" s="269">
        <f t="shared" si="42"/>
        <v>847789</v>
      </c>
      <c r="N69" s="272">
        <f t="shared" si="42"/>
        <v>138493389.50347</v>
      </c>
      <c r="O69" s="273">
        <f t="shared" si="42"/>
        <v>23219818.952</v>
      </c>
      <c r="P69" s="269">
        <f>SUM(P67:P68)</f>
        <v>98569016</v>
      </c>
      <c r="Q69" s="269">
        <f>SUM(Q67:Q68)</f>
        <v>786759</v>
      </c>
      <c r="R69" s="269">
        <f>SUM(R67:R68)</f>
        <v>1066580</v>
      </c>
      <c r="S69" s="270">
        <f>SUM(S67:S68)</f>
        <v>123642173.95199999</v>
      </c>
      <c r="T69" s="269">
        <f t="shared" ref="T69:BQ69" si="43">SUM(T68:T68)</f>
        <v>0</v>
      </c>
      <c r="U69" s="269">
        <f t="shared" si="43"/>
        <v>0</v>
      </c>
      <c r="V69" s="269">
        <f t="shared" si="43"/>
        <v>0</v>
      </c>
      <c r="W69" s="269">
        <f t="shared" si="43"/>
        <v>0</v>
      </c>
      <c r="X69" s="270">
        <f t="shared" si="43"/>
        <v>0</v>
      </c>
      <c r="Y69" s="269">
        <f t="shared" si="43"/>
        <v>0</v>
      </c>
      <c r="Z69" s="269">
        <f t="shared" si="43"/>
        <v>0</v>
      </c>
      <c r="AA69" s="269">
        <f t="shared" si="43"/>
        <v>0</v>
      </c>
      <c r="AB69" s="269">
        <f t="shared" si="43"/>
        <v>0</v>
      </c>
      <c r="AC69" s="270">
        <f t="shared" si="43"/>
        <v>0</v>
      </c>
      <c r="AD69" s="269">
        <f t="shared" si="43"/>
        <v>0</v>
      </c>
      <c r="AE69" s="269">
        <f t="shared" si="43"/>
        <v>0</v>
      </c>
      <c r="AF69" s="269">
        <f t="shared" si="43"/>
        <v>0</v>
      </c>
      <c r="AG69" s="269">
        <f t="shared" si="43"/>
        <v>0</v>
      </c>
      <c r="AH69" s="270">
        <f t="shared" si="43"/>
        <v>0</v>
      </c>
      <c r="AI69" s="269">
        <f t="shared" si="43"/>
        <v>0</v>
      </c>
      <c r="AJ69" s="269">
        <f t="shared" si="43"/>
        <v>0</v>
      </c>
      <c r="AK69" s="269">
        <f t="shared" si="43"/>
        <v>0</v>
      </c>
      <c r="AL69" s="269">
        <f t="shared" si="43"/>
        <v>0</v>
      </c>
      <c r="AM69" s="270">
        <f t="shared" si="43"/>
        <v>0</v>
      </c>
      <c r="AN69" s="269">
        <f t="shared" si="43"/>
        <v>0</v>
      </c>
      <c r="AO69" s="269">
        <f t="shared" si="43"/>
        <v>0</v>
      </c>
      <c r="AP69" s="269">
        <f t="shared" si="43"/>
        <v>0</v>
      </c>
      <c r="AQ69" s="269">
        <f t="shared" si="43"/>
        <v>0</v>
      </c>
      <c r="AR69" s="270">
        <f t="shared" si="43"/>
        <v>0</v>
      </c>
      <c r="AS69" s="269">
        <f t="shared" si="43"/>
        <v>0</v>
      </c>
      <c r="AT69" s="269">
        <f t="shared" si="43"/>
        <v>0</v>
      </c>
      <c r="AU69" s="269">
        <f t="shared" si="43"/>
        <v>0</v>
      </c>
      <c r="AV69" s="269">
        <f t="shared" si="43"/>
        <v>0</v>
      </c>
      <c r="AW69" s="270">
        <f t="shared" si="43"/>
        <v>0</v>
      </c>
      <c r="AX69" s="269">
        <f t="shared" si="43"/>
        <v>0</v>
      </c>
      <c r="AY69" s="269">
        <f t="shared" si="43"/>
        <v>0</v>
      </c>
      <c r="AZ69" s="269">
        <f t="shared" si="43"/>
        <v>0</v>
      </c>
      <c r="BA69" s="269">
        <f t="shared" si="43"/>
        <v>0</v>
      </c>
      <c r="BB69" s="270">
        <f t="shared" si="43"/>
        <v>0</v>
      </c>
      <c r="BC69" s="269">
        <f t="shared" si="43"/>
        <v>0</v>
      </c>
      <c r="BD69" s="269">
        <f t="shared" si="43"/>
        <v>0</v>
      </c>
      <c r="BE69" s="269">
        <f t="shared" si="43"/>
        <v>0</v>
      </c>
      <c r="BF69" s="269">
        <f t="shared" si="43"/>
        <v>0</v>
      </c>
      <c r="BG69" s="270">
        <f t="shared" si="43"/>
        <v>0</v>
      </c>
      <c r="BH69" s="269">
        <f t="shared" si="43"/>
        <v>0</v>
      </c>
      <c r="BI69" s="269">
        <f t="shared" si="43"/>
        <v>0</v>
      </c>
      <c r="BJ69" s="269">
        <f t="shared" si="43"/>
        <v>0</v>
      </c>
      <c r="BK69" s="269">
        <f t="shared" si="43"/>
        <v>0</v>
      </c>
      <c r="BL69" s="270">
        <f t="shared" si="43"/>
        <v>0</v>
      </c>
      <c r="BM69" s="269">
        <f t="shared" si="43"/>
        <v>0</v>
      </c>
      <c r="BN69" s="269">
        <f t="shared" si="43"/>
        <v>0</v>
      </c>
      <c r="BO69" s="269">
        <f t="shared" si="43"/>
        <v>0</v>
      </c>
      <c r="BP69" s="269">
        <f t="shared" si="43"/>
        <v>0</v>
      </c>
      <c r="BQ69" s="270">
        <f t="shared" si="43"/>
        <v>0</v>
      </c>
      <c r="BR69" s="269">
        <f>SUM(BR67:BR68)</f>
        <v>44741259.455470003</v>
      </c>
      <c r="BS69" s="269">
        <f>SUM(BS67:BS68)</f>
        <v>214185305</v>
      </c>
      <c r="BT69" s="269">
        <f>SUM(BT67:BT68)</f>
        <v>1294630</v>
      </c>
      <c r="BU69" s="269">
        <f>SUM(BU67:BU68)</f>
        <v>1914369</v>
      </c>
      <c r="BV69" s="272">
        <f>SUM(BV67:BV68)</f>
        <v>262135564.45547</v>
      </c>
      <c r="BW69" s="2"/>
      <c r="BX69" s="176"/>
    </row>
    <row r="70" spans="1:112" x14ac:dyDescent="0.2">
      <c r="A70" s="220" t="s">
        <v>242</v>
      </c>
      <c r="B70" s="274"/>
      <c r="C70" s="274"/>
      <c r="D70" s="274"/>
      <c r="E70" s="274"/>
      <c r="F70" s="274"/>
      <c r="G70" s="274"/>
      <c r="H70" s="274"/>
      <c r="I70" s="48"/>
      <c r="J70" s="242"/>
      <c r="K70" s="242"/>
      <c r="L70" s="242"/>
      <c r="M70" s="242"/>
      <c r="N70" s="242"/>
      <c r="O70" s="242"/>
      <c r="P70" s="242"/>
      <c r="Q70" s="242"/>
      <c r="R70" s="242"/>
      <c r="S70" s="242"/>
      <c r="T70" s="242"/>
      <c r="U70" s="242"/>
      <c r="V70" s="242"/>
      <c r="W70" s="242"/>
      <c r="X70" s="242"/>
      <c r="Y70" s="242"/>
      <c r="Z70" s="242"/>
      <c r="AA70" s="242"/>
      <c r="AB70" s="242"/>
      <c r="AC70" s="242"/>
      <c r="AD70" s="242"/>
      <c r="AE70" s="242"/>
      <c r="AF70" s="242"/>
      <c r="AG70" s="242"/>
      <c r="AH70" s="242"/>
      <c r="AI70" s="242"/>
      <c r="AK70" s="242"/>
      <c r="AL70" s="242"/>
      <c r="AM70" s="242"/>
      <c r="AN70" s="242"/>
      <c r="AO70" s="242"/>
      <c r="AP70" s="242"/>
      <c r="AQ70" s="242"/>
      <c r="AR70" s="242"/>
      <c r="AS70" s="242"/>
      <c r="AT70" s="242"/>
      <c r="AU70" s="242"/>
      <c r="AV70" s="242"/>
      <c r="AW70" s="242"/>
      <c r="AX70" s="242"/>
      <c r="AY70" s="242"/>
      <c r="AZ70" s="242"/>
      <c r="BA70" s="242"/>
      <c r="BB70" s="242"/>
      <c r="BC70" s="242"/>
      <c r="BD70" s="242"/>
      <c r="BE70" s="242"/>
      <c r="BF70" s="242"/>
      <c r="BG70" s="242"/>
      <c r="BH70" s="242"/>
      <c r="BI70" s="242"/>
      <c r="BJ70" s="242"/>
      <c r="BK70" s="242"/>
      <c r="BL70" s="242"/>
      <c r="BM70" s="242"/>
      <c r="BN70" s="242"/>
      <c r="BO70" s="242"/>
      <c r="BP70" s="242"/>
      <c r="BQ70" s="242"/>
      <c r="BR70" s="242"/>
      <c r="BS70" s="242"/>
      <c r="BT70" s="242"/>
      <c r="BU70" s="242"/>
      <c r="BV70" s="242"/>
      <c r="BX70" s="176"/>
    </row>
    <row r="71" spans="1:112" x14ac:dyDescent="0.2">
      <c r="A71" s="220" t="s">
        <v>243</v>
      </c>
      <c r="B71" s="274"/>
      <c r="C71" s="274"/>
      <c r="D71" s="274"/>
      <c r="E71" s="274"/>
      <c r="F71" s="274"/>
      <c r="G71" s="274"/>
      <c r="H71" s="274"/>
      <c r="I71" s="48"/>
      <c r="J71" s="242"/>
      <c r="K71" s="242"/>
      <c r="L71" s="242"/>
      <c r="M71" s="242"/>
      <c r="N71" s="242"/>
      <c r="O71" s="242"/>
      <c r="P71" s="242"/>
      <c r="Q71" s="242"/>
      <c r="R71" s="242"/>
      <c r="S71" s="242"/>
      <c r="T71" s="242"/>
      <c r="U71" s="242"/>
      <c r="V71" s="242"/>
      <c r="W71" s="242"/>
      <c r="X71" s="242"/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K71" s="242"/>
      <c r="AL71" s="242"/>
      <c r="AM71" s="242"/>
      <c r="AN71" s="242"/>
      <c r="AO71" s="242"/>
      <c r="AP71" s="242"/>
      <c r="AQ71" s="242"/>
      <c r="AR71" s="242"/>
      <c r="AS71" s="242"/>
      <c r="AT71" s="242"/>
      <c r="AU71" s="242"/>
      <c r="AV71" s="242"/>
      <c r="AW71" s="242"/>
      <c r="AX71" s="242"/>
      <c r="AY71" s="242"/>
      <c r="AZ71" s="242"/>
      <c r="BA71" s="242"/>
      <c r="BB71" s="242"/>
      <c r="BC71" s="242"/>
      <c r="BD71" s="242"/>
      <c r="BE71" s="242"/>
      <c r="BF71" s="242"/>
      <c r="BG71" s="242"/>
      <c r="BH71" s="242"/>
      <c r="BI71" s="242"/>
      <c r="BJ71" s="242"/>
      <c r="BK71" s="242"/>
      <c r="BL71" s="242"/>
      <c r="BM71" s="242"/>
      <c r="BN71" s="242"/>
      <c r="BO71" s="242"/>
      <c r="BP71" s="242"/>
      <c r="BQ71" s="242"/>
      <c r="BR71" s="242"/>
      <c r="BS71" s="242"/>
      <c r="BT71" s="242"/>
      <c r="BU71" s="242"/>
      <c r="BV71" s="242"/>
      <c r="BX71" s="176"/>
    </row>
    <row r="72" spans="1:112" x14ac:dyDescent="0.2">
      <c r="A72" s="221" t="s">
        <v>244</v>
      </c>
      <c r="B72" s="221"/>
      <c r="C72" s="221"/>
      <c r="D72" s="221"/>
      <c r="E72" s="221"/>
      <c r="F72" s="221"/>
      <c r="G72" s="221"/>
      <c r="H72" s="221"/>
      <c r="I72" s="1"/>
      <c r="J72" s="242"/>
      <c r="K72" s="242"/>
      <c r="L72" s="242"/>
      <c r="M72" s="242"/>
      <c r="N72" s="242"/>
      <c r="O72" s="242"/>
      <c r="P72" s="242"/>
      <c r="Q72" s="242"/>
      <c r="R72" s="242"/>
      <c r="S72" s="242"/>
      <c r="T72" s="242"/>
      <c r="U72" s="242"/>
      <c r="V72" s="242"/>
      <c r="W72" s="242"/>
      <c r="X72" s="242"/>
      <c r="Y72" s="242"/>
      <c r="Z72" s="242"/>
      <c r="AA72" s="242"/>
      <c r="AB72" s="242"/>
      <c r="AC72" s="242"/>
      <c r="AD72" s="242"/>
      <c r="AE72" s="242"/>
      <c r="AF72" s="242"/>
      <c r="AG72" s="242"/>
      <c r="AH72" s="242"/>
      <c r="AI72" s="242"/>
      <c r="AJ72" s="242"/>
      <c r="AK72" s="242"/>
      <c r="AL72" s="242"/>
      <c r="AM72" s="242"/>
      <c r="AN72" s="242"/>
      <c r="AO72" s="242"/>
      <c r="AP72" s="242"/>
      <c r="AQ72" s="242"/>
      <c r="AR72" s="242"/>
      <c r="AS72" s="242"/>
      <c r="AT72" s="242"/>
      <c r="AU72" s="242"/>
      <c r="AV72" s="242"/>
      <c r="AW72" s="242"/>
      <c r="AX72" s="242"/>
      <c r="AY72" s="242"/>
      <c r="AZ72" s="242"/>
      <c r="BA72" s="242"/>
      <c r="BB72" s="242"/>
      <c r="BC72" s="242"/>
      <c r="BD72" s="242"/>
      <c r="BE72" s="242"/>
      <c r="BF72" s="242"/>
      <c r="BG72" s="242"/>
      <c r="BH72" s="242"/>
      <c r="BI72" s="242"/>
      <c r="BJ72" s="242"/>
      <c r="BK72" s="242"/>
      <c r="BL72" s="242"/>
      <c r="BM72" s="242"/>
      <c r="BN72" s="242"/>
      <c r="BO72" s="242"/>
      <c r="BP72" s="242"/>
      <c r="BQ72" s="242"/>
      <c r="BR72" s="242"/>
      <c r="BS72" s="242"/>
      <c r="BT72" s="242"/>
      <c r="BU72" s="242"/>
      <c r="BV72" s="242"/>
      <c r="BX72" s="176"/>
    </row>
    <row r="73" spans="1:112" x14ac:dyDescent="0.2">
      <c r="A73" s="220"/>
      <c r="B73" s="274"/>
      <c r="C73" s="274"/>
      <c r="D73" s="274"/>
      <c r="E73" s="274"/>
      <c r="F73" s="274"/>
      <c r="G73" s="274"/>
      <c r="H73" s="274"/>
      <c r="I73" s="48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143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42"/>
      <c r="BQ73" s="242"/>
      <c r="BR73" s="242"/>
      <c r="BS73" s="242"/>
      <c r="BT73" s="242"/>
      <c r="BU73" s="242"/>
      <c r="BV73" s="242"/>
      <c r="BX73" s="176"/>
    </row>
    <row r="74" spans="1:112" x14ac:dyDescent="0.2">
      <c r="I74" s="121"/>
      <c r="J74" s="143"/>
      <c r="K74" s="143"/>
      <c r="L74" s="143"/>
      <c r="M74" s="143"/>
      <c r="N74" s="143"/>
      <c r="O74" s="143"/>
      <c r="P74" s="143"/>
      <c r="Q74" s="143"/>
      <c r="R74" s="143"/>
      <c r="S74" s="143"/>
      <c r="T74" s="143"/>
      <c r="U74" s="143"/>
      <c r="V74" s="143"/>
      <c r="W74" s="143"/>
      <c r="X74" s="143"/>
      <c r="Y74" s="143"/>
      <c r="Z74" s="143"/>
      <c r="AA74" s="143"/>
      <c r="AB74" s="143"/>
      <c r="AC74" s="143"/>
      <c r="AD74" s="143"/>
      <c r="AE74" s="143"/>
      <c r="AF74" s="143"/>
      <c r="AG74" s="143"/>
      <c r="AH74" s="143"/>
      <c r="AI74" s="143"/>
      <c r="AJ74" s="143"/>
      <c r="AK74" s="143"/>
      <c r="AL74" s="143"/>
      <c r="AM74" s="143"/>
      <c r="AN74" s="143"/>
      <c r="AO74" s="143"/>
      <c r="AP74" s="143"/>
      <c r="AQ74" s="143"/>
      <c r="AR74" s="143"/>
      <c r="AS74" s="2"/>
      <c r="BX74" s="176"/>
    </row>
    <row r="75" spans="1:112" x14ac:dyDescent="0.2">
      <c r="BX75" s="176"/>
    </row>
    <row r="76" spans="1:112" x14ac:dyDescent="0.2">
      <c r="B76" s="182"/>
      <c r="C76" s="170"/>
      <c r="D76" s="170"/>
      <c r="E76" s="275"/>
      <c r="F76" s="242"/>
      <c r="G76" s="242"/>
      <c r="H76" s="242"/>
      <c r="I76" s="242"/>
      <c r="J76" s="242"/>
      <c r="K76" s="242"/>
      <c r="L76" s="242"/>
      <c r="M76" s="242"/>
      <c r="N76" s="242"/>
      <c r="O76" s="242"/>
      <c r="P76" s="242"/>
      <c r="Q76" s="242"/>
      <c r="R76" s="242"/>
      <c r="S76" s="242"/>
      <c r="T76" s="242"/>
      <c r="U76" s="242"/>
      <c r="V76" s="242"/>
      <c r="W76" s="242"/>
      <c r="X76" s="242"/>
      <c r="Y76" s="242"/>
      <c r="Z76" s="261"/>
      <c r="AA76" s="242"/>
      <c r="AB76" s="242"/>
      <c r="AC76" s="242"/>
      <c r="AD76" s="242"/>
      <c r="AE76" s="242"/>
      <c r="AF76" s="242"/>
      <c r="AG76" s="242"/>
      <c r="AH76" s="242"/>
      <c r="AI76" s="242"/>
      <c r="AJ76" s="242"/>
      <c r="AK76" s="242"/>
      <c r="AL76" s="242"/>
      <c r="AM76" s="242"/>
      <c r="AN76" s="242"/>
      <c r="AO76" s="242"/>
      <c r="AP76" s="242"/>
      <c r="AQ76" s="242"/>
      <c r="AR76" s="242"/>
      <c r="AS76" s="242"/>
      <c r="AT76" s="242"/>
      <c r="AU76" s="242"/>
      <c r="AV76" s="242"/>
      <c r="AW76" s="242"/>
      <c r="AX76" s="242"/>
      <c r="AY76" s="242"/>
      <c r="AZ76" s="242"/>
      <c r="BA76" s="242"/>
      <c r="BB76" s="242"/>
      <c r="BC76" s="242"/>
      <c r="BD76" s="242"/>
      <c r="BE76" s="242"/>
      <c r="BF76" s="242"/>
      <c r="BG76" s="242"/>
      <c r="BH76" s="242"/>
      <c r="BI76" s="242"/>
      <c r="BJ76" s="242"/>
      <c r="BK76" s="242"/>
      <c r="BL76" s="242"/>
      <c r="BM76" s="242"/>
      <c r="BN76" s="242"/>
      <c r="BO76" s="242"/>
      <c r="BP76" s="242"/>
      <c r="BQ76" s="242"/>
      <c r="BR76" s="242"/>
      <c r="BS76" s="242"/>
      <c r="BT76" s="242"/>
      <c r="BU76" s="242"/>
      <c r="BV76" s="242"/>
      <c r="BX76" s="176"/>
    </row>
    <row r="77" spans="1:112" x14ac:dyDescent="0.2">
      <c r="B77" s="182"/>
      <c r="C77" s="170"/>
      <c r="D77" s="170"/>
      <c r="E77" s="275"/>
      <c r="F77" s="242"/>
      <c r="G77" s="242"/>
      <c r="H77" s="242"/>
      <c r="I77" s="242"/>
      <c r="J77" s="242"/>
      <c r="K77" s="242"/>
      <c r="L77" s="242"/>
      <c r="M77" s="242"/>
      <c r="N77" s="242"/>
      <c r="O77" s="242"/>
      <c r="P77" s="242"/>
      <c r="Q77" s="242"/>
      <c r="R77" s="242"/>
      <c r="S77" s="242"/>
      <c r="T77" s="242"/>
      <c r="U77" s="242"/>
      <c r="V77" s="242"/>
      <c r="W77" s="242"/>
      <c r="X77" s="242"/>
      <c r="Y77" s="242"/>
      <c r="Z77" s="242"/>
      <c r="AA77" s="242"/>
      <c r="AB77" s="242"/>
      <c r="AC77" s="242"/>
      <c r="AD77" s="242"/>
      <c r="AE77" s="242"/>
      <c r="AF77" s="242"/>
      <c r="AG77" s="242"/>
      <c r="AH77" s="242"/>
      <c r="AI77" s="242"/>
      <c r="AJ77" s="242"/>
      <c r="AK77" s="242"/>
      <c r="AL77" s="242"/>
      <c r="AM77" s="242"/>
      <c r="AN77" s="242"/>
      <c r="AO77" s="242"/>
      <c r="AP77" s="242"/>
      <c r="AQ77" s="242"/>
      <c r="AR77" s="242"/>
      <c r="AS77" s="242"/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2"/>
      <c r="BJ77" s="242"/>
      <c r="BK77" s="242"/>
      <c r="BL77" s="242"/>
      <c r="BM77" s="242"/>
      <c r="BN77" s="242"/>
      <c r="BO77" s="242"/>
      <c r="BP77" s="242"/>
      <c r="BQ77" s="242"/>
      <c r="BR77" s="242"/>
      <c r="BS77" s="242"/>
      <c r="BT77" s="242"/>
      <c r="BU77" s="242"/>
      <c r="BV77" s="242"/>
      <c r="BX77" s="176"/>
    </row>
    <row r="78" spans="1:112" x14ac:dyDescent="0.2">
      <c r="B78" s="182"/>
      <c r="C78" s="170"/>
      <c r="D78" s="170"/>
      <c r="E78" s="275"/>
      <c r="F78" s="242"/>
      <c r="G78" s="242"/>
      <c r="H78" s="242"/>
      <c r="I78" s="242"/>
      <c r="J78" s="242"/>
      <c r="K78" s="242"/>
      <c r="L78" s="242"/>
      <c r="M78" s="242"/>
      <c r="N78" s="242"/>
      <c r="O78" s="242"/>
      <c r="P78" s="242"/>
      <c r="Q78" s="242"/>
      <c r="R78" s="242"/>
      <c r="S78" s="242"/>
      <c r="T78" s="242"/>
      <c r="U78" s="242"/>
      <c r="V78" s="242"/>
      <c r="W78" s="242"/>
      <c r="X78" s="242"/>
      <c r="Y78" s="242"/>
      <c r="Z78" s="242"/>
      <c r="AA78" s="242"/>
      <c r="AB78" s="242"/>
      <c r="AC78" s="242"/>
      <c r="AD78" s="242"/>
      <c r="AE78" s="242"/>
      <c r="AF78" s="242"/>
      <c r="AG78" s="242"/>
      <c r="AH78" s="242"/>
      <c r="AI78" s="242"/>
      <c r="AJ78" s="242"/>
      <c r="AK78" s="242"/>
      <c r="AL78" s="242"/>
      <c r="AM78" s="242"/>
      <c r="AN78" s="242"/>
      <c r="AO78" s="242"/>
      <c r="AP78" s="242"/>
      <c r="AQ78" s="242"/>
      <c r="AR78" s="242"/>
      <c r="AS78" s="242"/>
      <c r="AT78" s="242"/>
      <c r="AU78" s="242"/>
      <c r="AV78" s="242"/>
      <c r="AW78" s="242"/>
      <c r="AX78" s="242"/>
      <c r="AY78" s="242"/>
      <c r="AZ78" s="242"/>
      <c r="BA78" s="242"/>
      <c r="BB78" s="242"/>
      <c r="BC78" s="242"/>
      <c r="BD78" s="242"/>
      <c r="BE78" s="242"/>
      <c r="BF78" s="242"/>
      <c r="BG78" s="242"/>
      <c r="BH78" s="242"/>
      <c r="BI78" s="242"/>
      <c r="BJ78" s="242"/>
      <c r="BK78" s="242"/>
      <c r="BL78" s="242"/>
      <c r="BM78" s="242"/>
      <c r="BN78" s="242"/>
      <c r="BO78" s="242"/>
      <c r="BP78" s="242"/>
      <c r="BQ78" s="242"/>
      <c r="BR78" s="242"/>
      <c r="BS78" s="242"/>
      <c r="BT78" s="242"/>
      <c r="BU78" s="242"/>
      <c r="BV78" s="242"/>
      <c r="BX78" s="176"/>
    </row>
    <row r="79" spans="1:112" x14ac:dyDescent="0.2">
      <c r="B79" s="182"/>
      <c r="C79" s="170"/>
      <c r="D79" s="170"/>
      <c r="E79" s="275"/>
      <c r="F79" s="242"/>
      <c r="G79" s="242"/>
      <c r="H79" s="242"/>
      <c r="I79" s="242"/>
      <c r="J79" s="242"/>
      <c r="K79" s="242"/>
      <c r="L79" s="242"/>
      <c r="M79" s="242"/>
      <c r="N79" s="242"/>
      <c r="O79" s="242"/>
      <c r="P79" s="242"/>
      <c r="Q79" s="242"/>
      <c r="R79" s="242"/>
      <c r="S79" s="242"/>
      <c r="T79" s="242"/>
      <c r="U79" s="242"/>
      <c r="V79" s="242"/>
      <c r="W79" s="242"/>
      <c r="X79" s="242"/>
      <c r="Y79" s="242"/>
      <c r="Z79" s="242"/>
      <c r="AA79" s="242"/>
      <c r="AB79" s="242"/>
      <c r="AC79" s="242"/>
      <c r="AD79" s="242"/>
      <c r="AE79" s="242"/>
      <c r="AF79" s="242"/>
      <c r="AG79" s="242"/>
      <c r="AH79" s="242"/>
      <c r="AI79" s="242"/>
      <c r="AJ79" s="242"/>
      <c r="AK79" s="242"/>
      <c r="AL79" s="242"/>
      <c r="AM79" s="242"/>
      <c r="AN79" s="242"/>
      <c r="AO79" s="242"/>
      <c r="AP79" s="242"/>
      <c r="AQ79" s="242"/>
      <c r="AR79" s="242"/>
      <c r="AS79" s="242"/>
      <c r="AT79" s="242"/>
      <c r="AU79" s="242"/>
      <c r="AV79" s="242"/>
      <c r="AW79" s="242"/>
      <c r="AX79" s="242"/>
      <c r="AY79" s="242"/>
      <c r="AZ79" s="242"/>
      <c r="BA79" s="242"/>
      <c r="BB79" s="242"/>
      <c r="BC79" s="242"/>
      <c r="BD79" s="242"/>
      <c r="BE79" s="242"/>
      <c r="BF79" s="242"/>
      <c r="BG79" s="242"/>
      <c r="BH79" s="242"/>
      <c r="BI79" s="242"/>
      <c r="BJ79" s="242"/>
      <c r="BK79" s="242"/>
      <c r="BL79" s="242"/>
      <c r="BM79" s="242"/>
      <c r="BN79" s="242"/>
      <c r="BO79" s="242"/>
      <c r="BP79" s="242"/>
      <c r="BQ79" s="242"/>
      <c r="BR79" s="242"/>
      <c r="BS79" s="242"/>
      <c r="BT79" s="242"/>
      <c r="BU79" s="242"/>
      <c r="BV79" s="242"/>
      <c r="BX79" s="176"/>
    </row>
    <row r="80" spans="1:112" x14ac:dyDescent="0.2">
      <c r="B80" s="182"/>
      <c r="C80" s="170"/>
      <c r="D80" s="170"/>
      <c r="E80" s="275"/>
      <c r="F80" s="242"/>
      <c r="G80" s="242"/>
      <c r="H80" s="242"/>
      <c r="I80" s="242"/>
      <c r="J80" s="242"/>
      <c r="K80" s="242"/>
      <c r="L80" s="242"/>
      <c r="M80" s="242"/>
      <c r="N80" s="242"/>
      <c r="O80" s="242"/>
      <c r="P80" s="242"/>
      <c r="Q80" s="242"/>
      <c r="R80" s="242"/>
      <c r="S80" s="242"/>
      <c r="T80" s="242"/>
      <c r="U80" s="242"/>
      <c r="V80" s="242"/>
      <c r="W80" s="242"/>
      <c r="X80" s="242"/>
      <c r="Y80" s="242"/>
      <c r="Z80" s="242"/>
      <c r="AA80" s="242"/>
      <c r="AB80" s="242"/>
      <c r="AC80" s="242"/>
      <c r="AD80" s="242"/>
      <c r="AE80" s="242"/>
      <c r="AF80" s="242"/>
      <c r="AG80" s="242"/>
      <c r="AH80" s="242"/>
      <c r="AI80" s="242"/>
      <c r="AJ80" s="242"/>
      <c r="AK80" s="242"/>
      <c r="AL80" s="242"/>
      <c r="AM80" s="242"/>
      <c r="AN80" s="242"/>
      <c r="AO80" s="242"/>
      <c r="AP80" s="242"/>
      <c r="AQ80" s="242"/>
      <c r="AR80" s="242"/>
      <c r="AS80" s="242"/>
      <c r="AT80" s="242"/>
      <c r="AU80" s="242"/>
      <c r="AV80" s="242"/>
      <c r="AW80" s="242"/>
      <c r="AX80" s="242"/>
      <c r="AY80" s="242"/>
      <c r="AZ80" s="242"/>
      <c r="BA80" s="242"/>
      <c r="BB80" s="242"/>
      <c r="BC80" s="242"/>
      <c r="BD80" s="242"/>
      <c r="BE80" s="242"/>
      <c r="BF80" s="242"/>
      <c r="BG80" s="242"/>
      <c r="BH80" s="242"/>
      <c r="BI80" s="242"/>
      <c r="BJ80" s="242"/>
      <c r="BK80" s="242"/>
      <c r="BL80" s="242"/>
      <c r="BM80" s="242"/>
      <c r="BN80" s="242"/>
      <c r="BO80" s="242"/>
      <c r="BP80" s="242"/>
      <c r="BQ80" s="242"/>
      <c r="BR80" s="242"/>
      <c r="BS80" s="242"/>
      <c r="BT80" s="242"/>
      <c r="BU80" s="242"/>
      <c r="BV80" s="242"/>
      <c r="BX80" s="176"/>
    </row>
    <row r="81" spans="2:76" x14ac:dyDescent="0.2">
      <c r="B81" s="182"/>
      <c r="C81" s="170"/>
      <c r="D81" s="170"/>
      <c r="E81" s="275"/>
      <c r="F81" s="242"/>
      <c r="G81" s="242"/>
      <c r="H81" s="242"/>
      <c r="I81" s="242"/>
      <c r="J81" s="242"/>
      <c r="K81" s="242"/>
      <c r="L81" s="242"/>
      <c r="M81" s="242"/>
      <c r="N81" s="242"/>
      <c r="O81" s="242"/>
      <c r="P81" s="242"/>
      <c r="Q81" s="242"/>
      <c r="R81" s="242"/>
      <c r="S81" s="242"/>
      <c r="T81" s="242"/>
      <c r="U81" s="242"/>
      <c r="V81" s="242"/>
      <c r="W81" s="242"/>
      <c r="X81" s="242"/>
      <c r="Y81" s="242"/>
      <c r="Z81" s="242"/>
      <c r="AA81" s="242"/>
      <c r="AB81" s="242"/>
      <c r="AC81" s="242"/>
      <c r="AD81" s="242"/>
      <c r="AE81" s="242"/>
      <c r="AF81" s="242"/>
      <c r="AG81" s="242"/>
      <c r="AH81" s="242"/>
      <c r="AI81" s="242"/>
      <c r="AJ81" s="242"/>
      <c r="AK81" s="242"/>
      <c r="AL81" s="242"/>
      <c r="AM81" s="242"/>
      <c r="AN81" s="242"/>
      <c r="AO81" s="242"/>
      <c r="AP81" s="242"/>
      <c r="AQ81" s="242"/>
      <c r="AR81" s="242"/>
      <c r="AS81" s="242"/>
      <c r="AT81" s="242"/>
      <c r="AU81" s="242"/>
      <c r="AV81" s="242"/>
      <c r="AW81" s="242"/>
      <c r="AX81" s="242"/>
      <c r="AY81" s="242"/>
      <c r="AZ81" s="242"/>
      <c r="BA81" s="242"/>
      <c r="BB81" s="242"/>
      <c r="BC81" s="242"/>
      <c r="BD81" s="242"/>
      <c r="BE81" s="242"/>
      <c r="BF81" s="242"/>
      <c r="BG81" s="242"/>
      <c r="BH81" s="242"/>
      <c r="BI81" s="242"/>
      <c r="BJ81" s="242"/>
      <c r="BK81" s="242"/>
      <c r="BL81" s="242"/>
      <c r="BM81" s="242"/>
      <c r="BN81" s="242"/>
      <c r="BO81" s="242"/>
      <c r="BP81" s="242"/>
      <c r="BQ81" s="242"/>
      <c r="BR81" s="242"/>
      <c r="BS81" s="242"/>
      <c r="BT81" s="242"/>
      <c r="BU81" s="242"/>
      <c r="BV81" s="242"/>
      <c r="BX81" s="176"/>
    </row>
    <row r="82" spans="2:76" x14ac:dyDescent="0.2">
      <c r="B82" s="182"/>
      <c r="C82" s="170"/>
      <c r="D82" s="170"/>
      <c r="E82" s="275"/>
      <c r="F82" s="242"/>
      <c r="G82" s="242"/>
      <c r="H82" s="242"/>
      <c r="I82" s="242"/>
      <c r="J82" s="242"/>
      <c r="K82" s="242"/>
      <c r="L82" s="242"/>
      <c r="M82" s="242"/>
      <c r="N82" s="242"/>
      <c r="O82" s="242"/>
      <c r="P82" s="242"/>
      <c r="Q82" s="242"/>
      <c r="R82" s="242"/>
      <c r="S82" s="242"/>
      <c r="T82" s="242"/>
      <c r="U82" s="242"/>
      <c r="V82" s="242"/>
      <c r="W82" s="242"/>
      <c r="X82" s="242"/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42"/>
      <c r="AO82" s="242"/>
      <c r="AP82" s="242"/>
      <c r="AQ82" s="242"/>
      <c r="AR82" s="242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  <c r="BJ82" s="242"/>
      <c r="BK82" s="242"/>
      <c r="BL82" s="242"/>
      <c r="BM82" s="242"/>
      <c r="BN82" s="242"/>
      <c r="BO82" s="242"/>
      <c r="BP82" s="242"/>
      <c r="BQ82" s="242"/>
      <c r="BR82" s="242"/>
      <c r="BS82" s="242"/>
      <c r="BT82" s="242"/>
      <c r="BU82" s="242"/>
      <c r="BV82" s="242"/>
      <c r="BX82" s="176"/>
    </row>
    <row r="83" spans="2:76" x14ac:dyDescent="0.2">
      <c r="B83" s="182"/>
      <c r="C83" s="170"/>
      <c r="D83" s="170"/>
      <c r="E83" s="275"/>
      <c r="F83" s="242"/>
      <c r="G83" s="242"/>
      <c r="H83" s="242"/>
      <c r="I83" s="242"/>
      <c r="J83" s="242"/>
      <c r="K83" s="242"/>
      <c r="L83" s="242"/>
      <c r="M83" s="242"/>
      <c r="N83" s="242"/>
      <c r="O83" s="242"/>
      <c r="P83" s="242"/>
      <c r="Q83" s="242"/>
      <c r="R83" s="242"/>
      <c r="S83" s="242"/>
      <c r="T83" s="242"/>
      <c r="U83" s="242"/>
      <c r="V83" s="242"/>
      <c r="W83" s="242"/>
      <c r="X83" s="242"/>
      <c r="Y83" s="242"/>
      <c r="Z83" s="242"/>
      <c r="AA83" s="242"/>
      <c r="AB83" s="242"/>
      <c r="AC83" s="242"/>
      <c r="AD83" s="242"/>
      <c r="AE83" s="242"/>
      <c r="AF83" s="242"/>
      <c r="AG83" s="242"/>
      <c r="AH83" s="242"/>
      <c r="AI83" s="242"/>
      <c r="AJ83" s="242"/>
      <c r="AK83" s="242"/>
      <c r="AL83" s="242"/>
      <c r="AM83" s="242"/>
      <c r="AN83" s="242"/>
      <c r="AO83" s="242"/>
      <c r="AP83" s="242"/>
      <c r="AQ83" s="242"/>
      <c r="AR83" s="242"/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  <c r="BF83" s="242"/>
      <c r="BG83" s="242"/>
      <c r="BH83" s="242"/>
      <c r="BI83" s="242"/>
      <c r="BJ83" s="242"/>
      <c r="BK83" s="242"/>
      <c r="BL83" s="242"/>
      <c r="BM83" s="242"/>
      <c r="BN83" s="242"/>
      <c r="BO83" s="242"/>
      <c r="BP83" s="242"/>
      <c r="BQ83" s="242"/>
      <c r="BR83" s="242"/>
      <c r="BS83" s="242"/>
      <c r="BT83" s="242"/>
      <c r="BU83" s="242"/>
      <c r="BV83" s="242"/>
      <c r="BX83" s="176"/>
    </row>
    <row r="84" spans="2:76" x14ac:dyDescent="0.2">
      <c r="B84" s="182"/>
      <c r="C84" s="170"/>
      <c r="D84" s="170"/>
      <c r="E84" s="275"/>
      <c r="F84" s="242"/>
      <c r="G84" s="242"/>
      <c r="H84" s="242"/>
      <c r="I84" s="242"/>
      <c r="J84" s="242"/>
      <c r="K84" s="242"/>
      <c r="L84" s="242"/>
      <c r="M84" s="242"/>
      <c r="N84" s="242"/>
      <c r="O84" s="242"/>
      <c r="P84" s="242"/>
      <c r="Q84" s="242"/>
      <c r="R84" s="242"/>
      <c r="S84" s="242"/>
      <c r="T84" s="242"/>
      <c r="U84" s="242"/>
      <c r="V84" s="242"/>
      <c r="W84" s="242"/>
      <c r="X84" s="242"/>
      <c r="Y84" s="242"/>
      <c r="Z84" s="261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42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42"/>
      <c r="BQ84" s="242"/>
      <c r="BR84" s="242"/>
      <c r="BS84" s="242"/>
      <c r="BT84" s="242"/>
      <c r="BU84" s="242"/>
      <c r="BV84" s="242"/>
      <c r="BX84" s="176"/>
    </row>
    <row r="85" spans="2:76" x14ac:dyDescent="0.2">
      <c r="B85" s="182"/>
      <c r="C85" s="170"/>
      <c r="D85" s="170"/>
      <c r="E85" s="275"/>
      <c r="F85" s="242"/>
      <c r="G85" s="242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  <c r="U85" s="242"/>
      <c r="V85" s="242"/>
      <c r="W85" s="242"/>
      <c r="X85" s="242"/>
      <c r="Y85" s="242"/>
      <c r="Z85" s="261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42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42"/>
      <c r="BQ85" s="242"/>
      <c r="BR85" s="242"/>
      <c r="BS85" s="242"/>
      <c r="BT85" s="242"/>
      <c r="BU85" s="242"/>
      <c r="BV85" s="242"/>
      <c r="BX85" s="176"/>
    </row>
    <row r="86" spans="2:76" x14ac:dyDescent="0.2">
      <c r="B86" s="182"/>
      <c r="C86" s="170"/>
      <c r="D86" s="170"/>
      <c r="E86" s="275"/>
      <c r="F86" s="242"/>
      <c r="G86" s="242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  <c r="Z86" s="276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42"/>
      <c r="BC86" s="242"/>
      <c r="BD86" s="242"/>
      <c r="BE86" s="242"/>
      <c r="BF86" s="242"/>
      <c r="BG86" s="242"/>
      <c r="BH86" s="242"/>
      <c r="BI86" s="242"/>
      <c r="BJ86" s="242"/>
      <c r="BK86" s="242"/>
      <c r="BL86" s="242"/>
      <c r="BM86" s="242"/>
      <c r="BN86" s="242"/>
      <c r="BO86" s="242"/>
      <c r="BP86" s="242"/>
      <c r="BQ86" s="242"/>
      <c r="BR86" s="242"/>
      <c r="BS86" s="242"/>
      <c r="BT86" s="242"/>
      <c r="BU86" s="242"/>
      <c r="BV86" s="242"/>
      <c r="BX86" s="176"/>
    </row>
    <row r="87" spans="2:76" x14ac:dyDescent="0.2">
      <c r="B87" s="182"/>
      <c r="C87" s="170"/>
      <c r="D87" s="170"/>
      <c r="E87" s="275"/>
      <c r="F87" s="242"/>
      <c r="G87" s="242"/>
      <c r="H87" s="242"/>
      <c r="I87" s="242"/>
      <c r="J87" s="242"/>
      <c r="K87" s="242"/>
      <c r="L87" s="242"/>
      <c r="M87" s="242"/>
      <c r="N87" s="242"/>
      <c r="O87" s="242"/>
      <c r="P87" s="242"/>
      <c r="Q87" s="242"/>
      <c r="R87" s="242"/>
      <c r="S87" s="242"/>
      <c r="T87" s="242"/>
      <c r="U87" s="242"/>
      <c r="V87" s="242"/>
      <c r="W87" s="242"/>
      <c r="X87" s="242"/>
      <c r="Y87" s="242"/>
      <c r="Z87" s="261"/>
      <c r="AA87" s="242"/>
      <c r="AB87" s="242"/>
      <c r="AC87" s="242"/>
      <c r="AD87" s="242"/>
      <c r="AE87" s="242"/>
      <c r="AF87" s="242"/>
      <c r="AG87" s="242"/>
      <c r="AH87" s="242"/>
      <c r="AI87" s="242"/>
      <c r="AJ87" s="242"/>
      <c r="AK87" s="242"/>
      <c r="AL87" s="242"/>
      <c r="AM87" s="242"/>
      <c r="AN87" s="242"/>
      <c r="AO87" s="242"/>
      <c r="AP87" s="242"/>
      <c r="AQ87" s="242"/>
      <c r="AR87" s="242"/>
      <c r="AS87" s="242"/>
      <c r="AT87" s="242"/>
      <c r="AU87" s="242"/>
      <c r="AV87" s="242"/>
      <c r="AW87" s="242"/>
      <c r="AX87" s="242"/>
      <c r="AY87" s="242"/>
      <c r="AZ87" s="242"/>
      <c r="BA87" s="242"/>
      <c r="BB87" s="242"/>
      <c r="BC87" s="242"/>
      <c r="BD87" s="242"/>
      <c r="BE87" s="242"/>
      <c r="BF87" s="242"/>
      <c r="BG87" s="242"/>
      <c r="BH87" s="242"/>
      <c r="BI87" s="242"/>
      <c r="BJ87" s="242"/>
      <c r="BK87" s="242"/>
      <c r="BL87" s="242"/>
      <c r="BM87" s="242"/>
      <c r="BN87" s="242"/>
      <c r="BO87" s="242"/>
      <c r="BP87" s="242"/>
      <c r="BQ87" s="242"/>
      <c r="BR87" s="242"/>
      <c r="BS87" s="242"/>
      <c r="BT87" s="242"/>
      <c r="BU87" s="242"/>
      <c r="BV87" s="242"/>
      <c r="BX87" s="176"/>
    </row>
    <row r="88" spans="2:76" x14ac:dyDescent="0.2">
      <c r="B88" s="182"/>
      <c r="C88" s="170"/>
      <c r="D88" s="170"/>
      <c r="E88" s="275"/>
      <c r="F88" s="242"/>
      <c r="G88" s="242"/>
      <c r="H88" s="242"/>
      <c r="I88" s="242"/>
      <c r="J88" s="242"/>
      <c r="K88" s="242"/>
      <c r="L88" s="242"/>
      <c r="M88" s="242"/>
      <c r="N88" s="242"/>
      <c r="O88" s="242"/>
      <c r="P88" s="242"/>
      <c r="Q88" s="242"/>
      <c r="R88" s="242"/>
      <c r="S88" s="242"/>
      <c r="T88" s="242"/>
      <c r="U88" s="242"/>
      <c r="V88" s="242"/>
      <c r="W88" s="242"/>
      <c r="X88" s="242"/>
      <c r="Y88" s="242"/>
      <c r="Z88" s="242"/>
      <c r="AA88" s="242"/>
      <c r="AB88" s="242"/>
      <c r="AC88" s="242"/>
      <c r="AD88" s="242"/>
      <c r="AE88" s="242"/>
      <c r="AF88" s="242"/>
      <c r="AG88" s="242"/>
      <c r="AH88" s="242"/>
      <c r="AI88" s="242"/>
      <c r="AJ88" s="242"/>
      <c r="AK88" s="242"/>
      <c r="AL88" s="242"/>
      <c r="AM88" s="242"/>
      <c r="AN88" s="242"/>
      <c r="AO88" s="242"/>
      <c r="AP88" s="242"/>
      <c r="AQ88" s="242"/>
      <c r="AR88" s="242"/>
      <c r="AS88" s="242"/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2"/>
      <c r="BJ88" s="242"/>
      <c r="BK88" s="242"/>
      <c r="BL88" s="242"/>
      <c r="BM88" s="242"/>
      <c r="BN88" s="242"/>
      <c r="BO88" s="242"/>
      <c r="BP88" s="242"/>
      <c r="BQ88" s="242"/>
      <c r="BR88" s="242"/>
      <c r="BS88" s="242"/>
      <c r="BT88" s="242"/>
      <c r="BU88" s="242"/>
      <c r="BV88" s="242"/>
      <c r="BX88" s="176"/>
    </row>
    <row r="89" spans="2:76" x14ac:dyDescent="0.2">
      <c r="B89" s="182"/>
      <c r="C89" s="170"/>
      <c r="D89" s="170"/>
      <c r="E89" s="275"/>
      <c r="F89" s="242"/>
      <c r="G89" s="242"/>
      <c r="H89" s="242"/>
      <c r="I89" s="242"/>
      <c r="J89" s="242"/>
      <c r="K89" s="242"/>
      <c r="L89" s="242"/>
      <c r="M89" s="242"/>
      <c r="N89" s="242"/>
      <c r="O89" s="242"/>
      <c r="P89" s="242"/>
      <c r="Q89" s="242"/>
      <c r="R89" s="242"/>
      <c r="S89" s="242"/>
      <c r="T89" s="242"/>
      <c r="U89" s="242"/>
      <c r="V89" s="242"/>
      <c r="W89" s="242"/>
      <c r="X89" s="242"/>
      <c r="Y89" s="242"/>
      <c r="Z89" s="261"/>
      <c r="AA89" s="242"/>
      <c r="AB89" s="242"/>
      <c r="AC89" s="242"/>
      <c r="AD89" s="242"/>
      <c r="AE89" s="242"/>
      <c r="AF89" s="242"/>
      <c r="AG89" s="242"/>
      <c r="AH89" s="242"/>
      <c r="AI89" s="242"/>
      <c r="AJ89" s="242"/>
      <c r="AK89" s="242"/>
      <c r="AL89" s="242"/>
      <c r="AM89" s="242"/>
      <c r="AN89" s="242"/>
      <c r="AO89" s="242"/>
      <c r="AP89" s="242"/>
      <c r="AQ89" s="242"/>
      <c r="AR89" s="242"/>
      <c r="AS89" s="242"/>
      <c r="AT89" s="242"/>
      <c r="AU89" s="242"/>
      <c r="AV89" s="242"/>
      <c r="AW89" s="242"/>
      <c r="AX89" s="242"/>
      <c r="AY89" s="242"/>
      <c r="AZ89" s="242"/>
      <c r="BA89" s="242"/>
      <c r="BB89" s="242"/>
      <c r="BC89" s="242"/>
      <c r="BD89" s="242"/>
      <c r="BE89" s="242"/>
      <c r="BF89" s="242"/>
      <c r="BG89" s="242"/>
      <c r="BH89" s="242"/>
      <c r="BI89" s="242"/>
      <c r="BJ89" s="242"/>
      <c r="BK89" s="242"/>
      <c r="BL89" s="242"/>
      <c r="BM89" s="242"/>
      <c r="BN89" s="242"/>
      <c r="BO89" s="242"/>
      <c r="BP89" s="242"/>
      <c r="BQ89" s="242"/>
      <c r="BR89" s="242"/>
      <c r="BS89" s="242"/>
      <c r="BT89" s="242"/>
      <c r="BU89" s="242"/>
      <c r="BV89" s="242"/>
      <c r="BX89" s="176"/>
    </row>
    <row r="90" spans="2:76" x14ac:dyDescent="0.2">
      <c r="B90" s="182"/>
      <c r="C90" s="170"/>
      <c r="D90" s="170"/>
      <c r="E90" s="275"/>
      <c r="F90" s="242"/>
      <c r="G90" s="242"/>
      <c r="H90" s="242"/>
      <c r="I90" s="242"/>
      <c r="J90" s="242"/>
      <c r="K90" s="242"/>
      <c r="L90" s="242"/>
      <c r="M90" s="242"/>
      <c r="N90" s="242"/>
      <c r="O90" s="242"/>
      <c r="P90" s="242"/>
      <c r="Q90" s="242"/>
      <c r="R90" s="242"/>
      <c r="S90" s="242"/>
      <c r="T90" s="242"/>
      <c r="U90" s="242"/>
      <c r="V90" s="242"/>
      <c r="W90" s="242"/>
      <c r="X90" s="242"/>
      <c r="Y90" s="242"/>
      <c r="Z90" s="242"/>
      <c r="AA90" s="242"/>
      <c r="AB90" s="242"/>
      <c r="AC90" s="242"/>
      <c r="AD90" s="242"/>
      <c r="AE90" s="242"/>
      <c r="AF90" s="242"/>
      <c r="AG90" s="242"/>
      <c r="AH90" s="242"/>
      <c r="AI90" s="242"/>
      <c r="AJ90" s="242"/>
      <c r="AK90" s="242"/>
      <c r="AL90" s="242"/>
      <c r="AM90" s="242"/>
      <c r="AN90" s="242"/>
      <c r="AO90" s="242"/>
      <c r="AP90" s="242"/>
      <c r="AQ90" s="242"/>
      <c r="AR90" s="242"/>
      <c r="AS90" s="242"/>
      <c r="AT90" s="242"/>
      <c r="AU90" s="242"/>
      <c r="AV90" s="242"/>
      <c r="AW90" s="242"/>
      <c r="AX90" s="242"/>
      <c r="AY90" s="242"/>
      <c r="AZ90" s="242"/>
      <c r="BA90" s="242"/>
      <c r="BB90" s="242"/>
      <c r="BC90" s="242"/>
      <c r="BD90" s="242"/>
      <c r="BE90" s="242"/>
      <c r="BF90" s="242"/>
      <c r="BG90" s="242"/>
      <c r="BH90" s="242"/>
      <c r="BI90" s="242"/>
      <c r="BJ90" s="242"/>
      <c r="BK90" s="242"/>
      <c r="BL90" s="242"/>
      <c r="BM90" s="242"/>
      <c r="BN90" s="242"/>
      <c r="BO90" s="242"/>
      <c r="BP90" s="242"/>
      <c r="BQ90" s="242"/>
      <c r="BR90" s="242"/>
      <c r="BS90" s="242"/>
      <c r="BT90" s="242"/>
      <c r="BU90" s="242"/>
      <c r="BV90" s="242"/>
      <c r="BX90" s="176"/>
    </row>
    <row r="91" spans="2:76" x14ac:dyDescent="0.2">
      <c r="B91" s="182"/>
      <c r="C91" s="170"/>
      <c r="D91" s="170"/>
      <c r="E91" s="275"/>
      <c r="F91" s="242"/>
      <c r="G91" s="242"/>
      <c r="H91" s="242"/>
      <c r="I91" s="242"/>
      <c r="J91" s="242"/>
      <c r="K91" s="242"/>
      <c r="L91" s="242"/>
      <c r="M91" s="242"/>
      <c r="N91" s="242"/>
      <c r="O91" s="242"/>
      <c r="P91" s="242"/>
      <c r="Q91" s="242"/>
      <c r="R91" s="242"/>
      <c r="S91" s="242"/>
      <c r="T91" s="242"/>
      <c r="U91" s="242"/>
      <c r="V91" s="242"/>
      <c r="W91" s="242"/>
      <c r="X91" s="242"/>
      <c r="Y91" s="242"/>
      <c r="Z91" s="242"/>
      <c r="AA91" s="242"/>
      <c r="AB91" s="242"/>
      <c r="AC91" s="242"/>
      <c r="AD91" s="242"/>
      <c r="AE91" s="242"/>
      <c r="AF91" s="242"/>
      <c r="AG91" s="242"/>
      <c r="AH91" s="242"/>
      <c r="AI91" s="242"/>
      <c r="AJ91" s="242"/>
      <c r="AK91" s="242"/>
      <c r="AL91" s="242"/>
      <c r="AM91" s="242"/>
      <c r="AN91" s="242"/>
      <c r="AO91" s="242"/>
      <c r="AP91" s="242"/>
      <c r="AQ91" s="242"/>
      <c r="AR91" s="242"/>
      <c r="AS91" s="242"/>
      <c r="AT91" s="242"/>
      <c r="AU91" s="242"/>
      <c r="AV91" s="242"/>
      <c r="AW91" s="242"/>
      <c r="AX91" s="242"/>
      <c r="AY91" s="242"/>
      <c r="AZ91" s="242"/>
      <c r="BA91" s="242"/>
      <c r="BB91" s="242"/>
      <c r="BC91" s="242"/>
      <c r="BD91" s="242"/>
      <c r="BE91" s="242"/>
      <c r="BF91" s="242"/>
      <c r="BG91" s="242"/>
      <c r="BH91" s="242"/>
      <c r="BI91" s="242"/>
      <c r="BJ91" s="242"/>
      <c r="BK91" s="242"/>
      <c r="BL91" s="242"/>
      <c r="BM91" s="242"/>
      <c r="BN91" s="242"/>
      <c r="BO91" s="242"/>
      <c r="BP91" s="242"/>
      <c r="BQ91" s="242"/>
      <c r="BR91" s="242"/>
      <c r="BS91" s="242"/>
      <c r="BT91" s="242"/>
      <c r="BU91" s="242"/>
      <c r="BV91" s="242"/>
      <c r="BX91" s="176"/>
    </row>
    <row r="92" spans="2:76" x14ac:dyDescent="0.2">
      <c r="B92" s="182"/>
      <c r="C92" s="170"/>
      <c r="D92" s="170"/>
      <c r="E92" s="275"/>
      <c r="F92" s="242"/>
      <c r="G92" s="242"/>
      <c r="H92" s="242"/>
      <c r="I92" s="242"/>
      <c r="J92" s="242"/>
      <c r="K92" s="242"/>
      <c r="L92" s="242"/>
      <c r="M92" s="242"/>
      <c r="N92" s="242"/>
      <c r="O92" s="242"/>
      <c r="P92" s="242"/>
      <c r="Q92" s="242"/>
      <c r="R92" s="242"/>
      <c r="S92" s="242"/>
      <c r="T92" s="242"/>
      <c r="U92" s="242"/>
      <c r="V92" s="242"/>
      <c r="W92" s="242"/>
      <c r="X92" s="242"/>
      <c r="Y92" s="242"/>
      <c r="Z92" s="242"/>
      <c r="AA92" s="242"/>
      <c r="AB92" s="242"/>
      <c r="AC92" s="242"/>
      <c r="AD92" s="242"/>
      <c r="AE92" s="242"/>
      <c r="AF92" s="242"/>
      <c r="AG92" s="242"/>
      <c r="AH92" s="242"/>
      <c r="AI92" s="242"/>
      <c r="AJ92" s="242"/>
      <c r="AK92" s="242"/>
      <c r="AL92" s="242"/>
      <c r="AM92" s="242"/>
      <c r="AN92" s="242"/>
      <c r="AO92" s="242"/>
      <c r="AP92" s="242"/>
      <c r="AQ92" s="242"/>
      <c r="AR92" s="242"/>
      <c r="AS92" s="242"/>
      <c r="AT92" s="242"/>
      <c r="AU92" s="242"/>
      <c r="AV92" s="242"/>
      <c r="AW92" s="242"/>
      <c r="AX92" s="242"/>
      <c r="AY92" s="242"/>
      <c r="AZ92" s="242"/>
      <c r="BA92" s="242"/>
      <c r="BB92" s="242"/>
      <c r="BC92" s="242"/>
      <c r="BD92" s="242"/>
      <c r="BE92" s="242"/>
      <c r="BF92" s="242"/>
      <c r="BG92" s="242"/>
      <c r="BH92" s="242"/>
      <c r="BI92" s="242"/>
      <c r="BJ92" s="242"/>
      <c r="BK92" s="242"/>
      <c r="BL92" s="242"/>
      <c r="BM92" s="242"/>
      <c r="BN92" s="242"/>
      <c r="BO92" s="242"/>
      <c r="BP92" s="242"/>
      <c r="BQ92" s="242"/>
      <c r="BR92" s="242"/>
      <c r="BS92" s="242"/>
      <c r="BT92" s="242"/>
      <c r="BU92" s="242"/>
      <c r="BV92" s="242"/>
      <c r="BX92" s="176"/>
    </row>
    <row r="93" spans="2:76" x14ac:dyDescent="0.2">
      <c r="B93" s="182"/>
      <c r="C93" s="170"/>
      <c r="D93" s="170"/>
      <c r="E93" s="275"/>
      <c r="F93" s="242"/>
      <c r="G93" s="242"/>
      <c r="H93" s="242"/>
      <c r="I93" s="242"/>
      <c r="J93" s="242"/>
      <c r="K93" s="242"/>
      <c r="L93" s="242"/>
      <c r="M93" s="242"/>
      <c r="N93" s="242"/>
      <c r="O93" s="242"/>
      <c r="P93" s="242"/>
      <c r="Q93" s="242"/>
      <c r="R93" s="242"/>
      <c r="S93" s="242"/>
      <c r="T93" s="242"/>
      <c r="U93" s="242"/>
      <c r="V93" s="242"/>
      <c r="W93" s="242"/>
      <c r="X93" s="242"/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42"/>
      <c r="AO93" s="242"/>
      <c r="AP93" s="242"/>
      <c r="AQ93" s="242"/>
      <c r="AR93" s="242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2"/>
      <c r="BK93" s="242"/>
      <c r="BL93" s="242"/>
      <c r="BM93" s="242"/>
      <c r="BN93" s="242"/>
      <c r="BO93" s="242"/>
      <c r="BP93" s="242"/>
      <c r="BQ93" s="242"/>
      <c r="BR93" s="242"/>
      <c r="BS93" s="242"/>
      <c r="BT93" s="242"/>
      <c r="BU93" s="242"/>
      <c r="BV93" s="242"/>
      <c r="BX93" s="176"/>
    </row>
    <row r="94" spans="2:76" x14ac:dyDescent="0.2">
      <c r="B94" s="182"/>
      <c r="C94" s="170"/>
      <c r="D94" s="170"/>
      <c r="E94" s="275"/>
      <c r="F94" s="242"/>
      <c r="G94" s="242"/>
      <c r="H94" s="242"/>
      <c r="I94" s="242"/>
      <c r="J94" s="242"/>
      <c r="K94" s="242"/>
      <c r="L94" s="242"/>
      <c r="M94" s="242"/>
      <c r="N94" s="242"/>
      <c r="O94" s="242"/>
      <c r="P94" s="242"/>
      <c r="Q94" s="242"/>
      <c r="R94" s="242"/>
      <c r="S94" s="242"/>
      <c r="T94" s="242"/>
      <c r="U94" s="242"/>
      <c r="V94" s="242"/>
      <c r="W94" s="242"/>
      <c r="X94" s="242"/>
      <c r="Y94" s="242"/>
      <c r="Z94" s="242"/>
      <c r="AA94" s="242"/>
      <c r="AB94" s="242"/>
      <c r="AC94" s="242"/>
      <c r="AD94" s="242"/>
      <c r="AE94" s="242"/>
      <c r="AF94" s="242"/>
      <c r="AG94" s="242"/>
      <c r="AH94" s="242"/>
      <c r="AI94" s="242"/>
      <c r="AJ94" s="242"/>
      <c r="AK94" s="242"/>
      <c r="AL94" s="242"/>
      <c r="AM94" s="242"/>
      <c r="AN94" s="242"/>
      <c r="AO94" s="242"/>
      <c r="AP94" s="242"/>
      <c r="AQ94" s="242"/>
      <c r="AR94" s="242"/>
      <c r="AS94" s="242"/>
      <c r="AT94" s="242"/>
      <c r="AU94" s="242"/>
      <c r="AV94" s="242"/>
      <c r="AW94" s="242"/>
      <c r="AX94" s="242"/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2"/>
      <c r="BK94" s="242"/>
      <c r="BL94" s="242"/>
      <c r="BM94" s="242"/>
      <c r="BN94" s="242"/>
      <c r="BO94" s="242"/>
      <c r="BP94" s="242"/>
      <c r="BQ94" s="242"/>
      <c r="BR94" s="242"/>
      <c r="BS94" s="242"/>
      <c r="BT94" s="242"/>
      <c r="BU94" s="242"/>
      <c r="BV94" s="242"/>
      <c r="BX94" s="176"/>
    </row>
    <row r="95" spans="2:76" x14ac:dyDescent="0.2">
      <c r="B95" s="182"/>
      <c r="C95" s="170"/>
      <c r="D95" s="170"/>
      <c r="E95" s="275"/>
      <c r="F95" s="242"/>
      <c r="G95" s="242"/>
      <c r="H95" s="242"/>
      <c r="I95" s="242"/>
      <c r="J95" s="242"/>
      <c r="K95" s="242"/>
      <c r="L95" s="242"/>
      <c r="M95" s="242"/>
      <c r="N95" s="242"/>
      <c r="O95" s="242"/>
      <c r="P95" s="242"/>
      <c r="Q95" s="242"/>
      <c r="R95" s="242"/>
      <c r="S95" s="242"/>
      <c r="T95" s="242"/>
      <c r="U95" s="242"/>
      <c r="V95" s="242"/>
      <c r="W95" s="242"/>
      <c r="X95" s="242"/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42"/>
      <c r="BQ95" s="242"/>
      <c r="BR95" s="242"/>
      <c r="BS95" s="242"/>
      <c r="BT95" s="242"/>
      <c r="BU95" s="242"/>
      <c r="BV95" s="242"/>
      <c r="BX95" s="176"/>
    </row>
    <row r="96" spans="2:76" x14ac:dyDescent="0.2">
      <c r="B96" s="182"/>
      <c r="C96" s="170"/>
      <c r="D96" s="170"/>
      <c r="E96" s="275"/>
      <c r="F96" s="242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2"/>
      <c r="BK96" s="242"/>
      <c r="BL96" s="242"/>
      <c r="BM96" s="242"/>
      <c r="BN96" s="242"/>
      <c r="BO96" s="242"/>
      <c r="BP96" s="242"/>
      <c r="BQ96" s="242"/>
      <c r="BR96" s="242"/>
      <c r="BS96" s="242"/>
      <c r="BT96" s="242"/>
      <c r="BU96" s="242"/>
      <c r="BV96" s="242"/>
      <c r="BX96" s="176"/>
    </row>
    <row r="97" spans="2:76" x14ac:dyDescent="0.2">
      <c r="B97" s="182"/>
      <c r="C97" s="170"/>
      <c r="D97" s="170"/>
      <c r="E97" s="275"/>
      <c r="F97" s="242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42"/>
      <c r="BC97" s="242"/>
      <c r="BD97" s="242"/>
      <c r="BE97" s="242"/>
      <c r="BF97" s="242"/>
      <c r="BG97" s="242"/>
      <c r="BH97" s="242"/>
      <c r="BI97" s="242"/>
      <c r="BJ97" s="242"/>
      <c r="BK97" s="242"/>
      <c r="BL97" s="242"/>
      <c r="BM97" s="242"/>
      <c r="BN97" s="242"/>
      <c r="BO97" s="242"/>
      <c r="BP97" s="242"/>
      <c r="BQ97" s="242"/>
      <c r="BR97" s="242"/>
      <c r="BS97" s="242"/>
      <c r="BT97" s="242"/>
      <c r="BU97" s="242"/>
      <c r="BV97" s="242"/>
      <c r="BX97" s="176"/>
    </row>
    <row r="98" spans="2:76" x14ac:dyDescent="0.2">
      <c r="B98" s="182"/>
      <c r="C98" s="170"/>
      <c r="D98" s="170"/>
      <c r="E98" s="275"/>
      <c r="F98" s="242"/>
      <c r="G98" s="242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42"/>
      <c r="BC98" s="242"/>
      <c r="BD98" s="242"/>
      <c r="BE98" s="242"/>
      <c r="BF98" s="242"/>
      <c r="BG98" s="242"/>
      <c r="BH98" s="242"/>
      <c r="BI98" s="242"/>
      <c r="BJ98" s="242"/>
      <c r="BK98" s="242"/>
      <c r="BL98" s="242"/>
      <c r="BM98" s="242"/>
      <c r="BN98" s="242"/>
      <c r="BO98" s="242"/>
      <c r="BP98" s="242"/>
      <c r="BQ98" s="242"/>
      <c r="BR98" s="242"/>
      <c r="BS98" s="242"/>
      <c r="BT98" s="242"/>
      <c r="BU98" s="242"/>
      <c r="BV98" s="242"/>
      <c r="BX98" s="176"/>
    </row>
    <row r="99" spans="2:76" x14ac:dyDescent="0.2">
      <c r="B99" s="182"/>
      <c r="C99" s="170"/>
      <c r="D99" s="170"/>
      <c r="E99" s="275"/>
      <c r="F99" s="242"/>
      <c r="G99" s="242"/>
      <c r="H99" s="242"/>
      <c r="I99" s="242"/>
      <c r="J99" s="242"/>
      <c r="K99" s="242"/>
      <c r="L99" s="242"/>
      <c r="M99" s="242"/>
      <c r="N99" s="242"/>
      <c r="O99" s="242"/>
      <c r="P99" s="242"/>
      <c r="Q99" s="242"/>
      <c r="R99" s="242"/>
      <c r="S99" s="242"/>
      <c r="T99" s="242"/>
      <c r="U99" s="242"/>
      <c r="V99" s="242"/>
      <c r="W99" s="242"/>
      <c r="X99" s="242"/>
      <c r="Y99" s="242"/>
      <c r="Z99" s="242"/>
      <c r="AA99" s="242"/>
      <c r="AB99" s="242"/>
      <c r="AC99" s="242"/>
      <c r="AD99" s="242"/>
      <c r="AE99" s="242"/>
      <c r="AF99" s="242"/>
      <c r="AG99" s="242"/>
      <c r="AH99" s="242"/>
      <c r="AI99" s="242"/>
      <c r="AJ99" s="242"/>
      <c r="AK99" s="242"/>
      <c r="AL99" s="242"/>
      <c r="AM99" s="242"/>
      <c r="AN99" s="242"/>
      <c r="AO99" s="242"/>
      <c r="AP99" s="242"/>
      <c r="AQ99" s="242"/>
      <c r="AR99" s="242"/>
      <c r="AS99" s="242"/>
      <c r="AT99" s="242"/>
      <c r="AU99" s="242"/>
      <c r="AV99" s="242"/>
      <c r="AW99" s="242"/>
      <c r="AX99" s="242"/>
      <c r="AY99" s="242"/>
      <c r="AZ99" s="242"/>
      <c r="BA99" s="242"/>
      <c r="BB99" s="242"/>
      <c r="BC99" s="242"/>
      <c r="BD99" s="242"/>
      <c r="BE99" s="242"/>
      <c r="BF99" s="242"/>
      <c r="BG99" s="242"/>
      <c r="BH99" s="242"/>
      <c r="BI99" s="242"/>
      <c r="BJ99" s="242"/>
      <c r="BK99" s="242"/>
      <c r="BL99" s="242"/>
      <c r="BM99" s="242"/>
      <c r="BN99" s="242"/>
      <c r="BO99" s="242"/>
      <c r="BP99" s="242"/>
      <c r="BQ99" s="242"/>
      <c r="BR99" s="242"/>
      <c r="BS99" s="242"/>
      <c r="BT99" s="242"/>
      <c r="BU99" s="242"/>
      <c r="BV99" s="242"/>
      <c r="BX99" s="176"/>
    </row>
    <row r="100" spans="2:76" x14ac:dyDescent="0.2">
      <c r="B100" s="182"/>
      <c r="C100" s="170"/>
      <c r="D100" s="170"/>
      <c r="E100" s="275"/>
      <c r="F100" s="242"/>
      <c r="G100" s="242"/>
      <c r="H100" s="242"/>
      <c r="I100" s="242"/>
      <c r="J100" s="242"/>
      <c r="K100" s="242"/>
      <c r="L100" s="242"/>
      <c r="M100" s="242"/>
      <c r="N100" s="242"/>
      <c r="O100" s="242"/>
      <c r="P100" s="242"/>
      <c r="Q100" s="242"/>
      <c r="R100" s="242"/>
      <c r="S100" s="242"/>
      <c r="T100" s="242"/>
      <c r="U100" s="242"/>
      <c r="V100" s="242"/>
      <c r="W100" s="242"/>
      <c r="X100" s="242"/>
      <c r="Y100" s="242"/>
      <c r="Z100" s="242"/>
      <c r="AA100" s="242"/>
      <c r="AB100" s="242"/>
      <c r="AC100" s="242"/>
      <c r="AD100" s="242"/>
      <c r="AE100" s="242"/>
      <c r="AF100" s="242"/>
      <c r="AG100" s="242"/>
      <c r="AH100" s="242"/>
      <c r="AI100" s="242"/>
      <c r="AJ100" s="242"/>
      <c r="AK100" s="242"/>
      <c r="AL100" s="242"/>
      <c r="AM100" s="242"/>
      <c r="AN100" s="242"/>
      <c r="AO100" s="242"/>
      <c r="AP100" s="242"/>
      <c r="AQ100" s="242"/>
      <c r="AR100" s="242"/>
      <c r="AS100" s="242"/>
      <c r="AT100" s="242"/>
      <c r="AU100" s="242"/>
      <c r="AV100" s="242"/>
      <c r="AW100" s="242"/>
      <c r="AX100" s="242"/>
      <c r="AY100" s="242"/>
      <c r="AZ100" s="242"/>
      <c r="BA100" s="242"/>
      <c r="BB100" s="242"/>
      <c r="BC100" s="242"/>
      <c r="BD100" s="242"/>
      <c r="BE100" s="242"/>
      <c r="BF100" s="242"/>
      <c r="BG100" s="242"/>
      <c r="BH100" s="242"/>
      <c r="BI100" s="242"/>
      <c r="BJ100" s="242"/>
      <c r="BK100" s="242"/>
      <c r="BL100" s="242"/>
      <c r="BM100" s="242"/>
      <c r="BN100" s="242"/>
      <c r="BO100" s="242"/>
      <c r="BP100" s="242"/>
      <c r="BQ100" s="242"/>
      <c r="BR100" s="242"/>
      <c r="BS100" s="242"/>
      <c r="BT100" s="242"/>
      <c r="BU100" s="242"/>
      <c r="BV100" s="242"/>
      <c r="BX100" s="176"/>
    </row>
    <row r="101" spans="2:76" x14ac:dyDescent="0.2">
      <c r="B101" s="182"/>
      <c r="C101" s="170"/>
      <c r="D101" s="170"/>
      <c r="E101" s="275"/>
      <c r="F101" s="242"/>
      <c r="G101" s="242"/>
      <c r="H101" s="242"/>
      <c r="I101" s="242"/>
      <c r="J101" s="242"/>
      <c r="K101" s="242"/>
      <c r="L101" s="242"/>
      <c r="M101" s="242"/>
      <c r="N101" s="242"/>
      <c r="O101" s="242"/>
      <c r="P101" s="242"/>
      <c r="Q101" s="242"/>
      <c r="R101" s="242"/>
      <c r="S101" s="242"/>
      <c r="T101" s="242"/>
      <c r="U101" s="242"/>
      <c r="V101" s="242"/>
      <c r="W101" s="242"/>
      <c r="X101" s="242"/>
      <c r="Y101" s="242"/>
      <c r="Z101" s="242"/>
      <c r="AA101" s="242"/>
      <c r="AB101" s="242"/>
      <c r="AC101" s="242"/>
      <c r="AD101" s="242"/>
      <c r="AE101" s="242"/>
      <c r="AF101" s="242"/>
      <c r="AG101" s="242"/>
      <c r="AH101" s="242"/>
      <c r="AI101" s="242"/>
      <c r="AJ101" s="242"/>
      <c r="AK101" s="242"/>
      <c r="AL101" s="242"/>
      <c r="AM101" s="242"/>
      <c r="AN101" s="242"/>
      <c r="AO101" s="242"/>
      <c r="AP101" s="242"/>
      <c r="AQ101" s="242"/>
      <c r="AR101" s="242"/>
      <c r="AS101" s="242"/>
      <c r="AT101" s="242"/>
      <c r="AU101" s="242"/>
      <c r="AV101" s="242"/>
      <c r="AW101" s="242"/>
      <c r="AX101" s="242"/>
      <c r="AY101" s="242"/>
      <c r="AZ101" s="242"/>
      <c r="BA101" s="242"/>
      <c r="BB101" s="242"/>
      <c r="BC101" s="242"/>
      <c r="BD101" s="242"/>
      <c r="BE101" s="242"/>
      <c r="BF101" s="242"/>
      <c r="BG101" s="242"/>
      <c r="BH101" s="242"/>
      <c r="BI101" s="242"/>
      <c r="BJ101" s="242"/>
      <c r="BK101" s="242"/>
      <c r="BL101" s="242"/>
      <c r="BM101" s="242"/>
      <c r="BN101" s="242"/>
      <c r="BO101" s="242"/>
      <c r="BP101" s="242"/>
      <c r="BQ101" s="242"/>
      <c r="BR101" s="242"/>
      <c r="BS101" s="242"/>
      <c r="BT101" s="242"/>
      <c r="BU101" s="242"/>
      <c r="BV101" s="242"/>
      <c r="BX101" s="176"/>
    </row>
    <row r="102" spans="2:76" x14ac:dyDescent="0.2">
      <c r="B102" s="143"/>
      <c r="D102" s="143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X102" s="176"/>
    </row>
    <row r="103" spans="2:76" x14ac:dyDescent="0.2">
      <c r="B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  <c r="S103" s="143"/>
      <c r="T103" s="143"/>
      <c r="U103" s="143"/>
      <c r="V103" s="143"/>
      <c r="W103" s="143"/>
      <c r="X103" s="143"/>
      <c r="Y103" s="143"/>
      <c r="Z103" s="143"/>
      <c r="AA103" s="143"/>
      <c r="AB103" s="143"/>
      <c r="AC103" s="143"/>
      <c r="AD103" s="143"/>
      <c r="AE103" s="143"/>
      <c r="AF103" s="143"/>
      <c r="AG103" s="143"/>
      <c r="AH103" s="143"/>
      <c r="AI103" s="143"/>
      <c r="AJ103" s="143"/>
      <c r="AK103" s="143"/>
      <c r="AL103" s="143"/>
      <c r="AM103" s="143"/>
      <c r="AN103" s="143"/>
      <c r="AO103" s="143"/>
      <c r="AP103" s="143"/>
      <c r="AQ103" s="143"/>
      <c r="AR103" s="143"/>
      <c r="AS103" s="143"/>
      <c r="AT103" s="143"/>
      <c r="AU103" s="143"/>
      <c r="AV103" s="143"/>
      <c r="AW103" s="143"/>
      <c r="AX103" s="143"/>
      <c r="AY103" s="143"/>
      <c r="AZ103" s="143"/>
      <c r="BA103" s="143"/>
      <c r="BB103" s="143"/>
      <c r="BC103" s="143"/>
      <c r="BD103" s="143"/>
      <c r="BE103" s="143"/>
      <c r="BF103" s="143"/>
      <c r="BG103" s="143"/>
      <c r="BH103" s="143"/>
      <c r="BI103" s="143"/>
      <c r="BJ103" s="143"/>
      <c r="BK103" s="143"/>
      <c r="BL103" s="143"/>
      <c r="BM103" s="143"/>
      <c r="BN103" s="143"/>
      <c r="BO103" s="143"/>
      <c r="BP103" s="143"/>
      <c r="BQ103" s="143"/>
      <c r="BR103" s="143"/>
      <c r="BS103" s="143"/>
      <c r="BT103" s="143"/>
      <c r="BU103" s="143"/>
      <c r="BV103" s="143"/>
      <c r="BX103" s="176"/>
    </row>
    <row r="104" spans="2:76" x14ac:dyDescent="0.2">
      <c r="B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  <c r="Y104" s="143"/>
      <c r="Z104" s="143"/>
      <c r="AA104" s="143"/>
      <c r="AB104" s="143"/>
      <c r="AC104" s="143"/>
      <c r="AD104" s="143"/>
      <c r="AE104" s="143"/>
      <c r="AF104" s="143"/>
      <c r="AG104" s="143"/>
      <c r="AH104" s="143"/>
      <c r="AI104" s="143"/>
      <c r="AJ104" s="143"/>
      <c r="AK104" s="143"/>
      <c r="AL104" s="143"/>
      <c r="AM104" s="143"/>
      <c r="AN104" s="143"/>
      <c r="AO104" s="143"/>
      <c r="AP104" s="143"/>
      <c r="AQ104" s="143"/>
      <c r="AR104" s="143"/>
      <c r="AS104" s="143"/>
      <c r="AT104" s="143"/>
      <c r="AU104" s="143"/>
      <c r="AV104" s="143"/>
      <c r="AW104" s="143"/>
      <c r="AX104" s="143"/>
      <c r="AY104" s="143"/>
      <c r="AZ104" s="143"/>
      <c r="BA104" s="143"/>
      <c r="BB104" s="143"/>
      <c r="BC104" s="143"/>
      <c r="BD104" s="143"/>
      <c r="BE104" s="143"/>
      <c r="BF104" s="143"/>
      <c r="BG104" s="143"/>
      <c r="BH104" s="143"/>
      <c r="BI104" s="143"/>
      <c r="BJ104" s="143"/>
      <c r="BK104" s="143"/>
      <c r="BL104" s="143"/>
      <c r="BM104" s="143"/>
      <c r="BN104" s="143"/>
      <c r="BO104" s="143"/>
      <c r="BP104" s="143"/>
      <c r="BQ104" s="143"/>
      <c r="BR104" s="143"/>
      <c r="BS104" s="143"/>
      <c r="BT104" s="143"/>
      <c r="BU104" s="143"/>
      <c r="BV104" s="143"/>
      <c r="BX104" s="176"/>
    </row>
    <row r="105" spans="2:76" x14ac:dyDescent="0.2">
      <c r="B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  <c r="U105" s="143"/>
      <c r="V105" s="143"/>
      <c r="W105" s="143"/>
      <c r="X105" s="143"/>
      <c r="Y105" s="143"/>
      <c r="Z105" s="143"/>
      <c r="AA105" s="143"/>
      <c r="AB105" s="143"/>
      <c r="AC105" s="143"/>
      <c r="AD105" s="143"/>
      <c r="AE105" s="143"/>
      <c r="AF105" s="143"/>
      <c r="AG105" s="143"/>
      <c r="AH105" s="143"/>
      <c r="AI105" s="143"/>
      <c r="AJ105" s="143"/>
      <c r="AK105" s="143"/>
      <c r="AL105" s="143"/>
      <c r="AM105" s="143"/>
      <c r="AN105" s="143"/>
      <c r="AO105" s="143"/>
      <c r="AP105" s="143"/>
      <c r="AQ105" s="143"/>
      <c r="AR105" s="143"/>
      <c r="AS105" s="143"/>
      <c r="AT105" s="143"/>
      <c r="AU105" s="143"/>
      <c r="AV105" s="143"/>
      <c r="AW105" s="143"/>
      <c r="AX105" s="143"/>
      <c r="AY105" s="143"/>
      <c r="AZ105" s="143"/>
      <c r="BA105" s="143"/>
      <c r="BB105" s="143"/>
      <c r="BC105" s="143"/>
      <c r="BD105" s="143"/>
      <c r="BE105" s="143"/>
      <c r="BF105" s="143"/>
      <c r="BG105" s="143"/>
      <c r="BH105" s="143"/>
      <c r="BI105" s="143"/>
      <c r="BJ105" s="143"/>
      <c r="BK105" s="143"/>
      <c r="BL105" s="143"/>
      <c r="BM105" s="143"/>
      <c r="BN105" s="143"/>
      <c r="BO105" s="143"/>
      <c r="BP105" s="143"/>
      <c r="BQ105" s="143"/>
      <c r="BR105" s="143"/>
      <c r="BS105" s="143"/>
      <c r="BT105" s="143"/>
      <c r="BU105" s="143"/>
      <c r="BV105" s="143"/>
      <c r="BX105" s="176"/>
    </row>
    <row r="106" spans="2:76" x14ac:dyDescent="0.2">
      <c r="B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  <c r="Y106" s="143"/>
      <c r="Z106" s="143"/>
      <c r="AA106" s="143"/>
      <c r="AB106" s="143"/>
      <c r="AC106" s="143"/>
      <c r="AD106" s="143"/>
      <c r="AE106" s="143"/>
      <c r="AF106" s="143"/>
      <c r="AG106" s="143"/>
      <c r="AH106" s="143"/>
      <c r="AI106" s="143"/>
      <c r="AJ106" s="143"/>
      <c r="AK106" s="143"/>
      <c r="AL106" s="143"/>
      <c r="AM106" s="143"/>
      <c r="AN106" s="143"/>
      <c r="AO106" s="143"/>
      <c r="AP106" s="143"/>
      <c r="AQ106" s="143"/>
      <c r="AR106" s="143"/>
      <c r="AS106" s="143"/>
      <c r="AT106" s="143"/>
      <c r="AU106" s="143"/>
      <c r="AV106" s="143"/>
      <c r="AW106" s="143"/>
      <c r="AX106" s="143"/>
      <c r="AY106" s="143"/>
      <c r="AZ106" s="143"/>
      <c r="BA106" s="143"/>
      <c r="BB106" s="143"/>
      <c r="BC106" s="143"/>
      <c r="BD106" s="143"/>
      <c r="BE106" s="143"/>
      <c r="BF106" s="143"/>
      <c r="BG106" s="143"/>
      <c r="BH106" s="143"/>
      <c r="BI106" s="143"/>
      <c r="BJ106" s="143"/>
      <c r="BK106" s="143"/>
      <c r="BL106" s="143"/>
      <c r="BM106" s="143"/>
      <c r="BN106" s="143"/>
      <c r="BO106" s="143"/>
      <c r="BP106" s="143"/>
      <c r="BQ106" s="143"/>
      <c r="BR106" s="143"/>
      <c r="BS106" s="143"/>
      <c r="BT106" s="143"/>
      <c r="BU106" s="143"/>
      <c r="BV106" s="143"/>
      <c r="BX106" s="176"/>
    </row>
    <row r="107" spans="2:76" x14ac:dyDescent="0.2">
      <c r="B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  <c r="S107" s="143"/>
      <c r="T107" s="143"/>
      <c r="U107" s="143"/>
      <c r="V107" s="143"/>
      <c r="W107" s="143"/>
      <c r="X107" s="143"/>
      <c r="Y107" s="143"/>
      <c r="Z107" s="143"/>
      <c r="AA107" s="143"/>
      <c r="AB107" s="143"/>
      <c r="AC107" s="143"/>
      <c r="AD107" s="143"/>
      <c r="AE107" s="143"/>
      <c r="AF107" s="143"/>
      <c r="AG107" s="143"/>
      <c r="AH107" s="143"/>
      <c r="AI107" s="143"/>
      <c r="AJ107" s="143"/>
      <c r="AK107" s="143"/>
      <c r="AL107" s="143"/>
      <c r="AM107" s="143"/>
      <c r="AN107" s="143"/>
      <c r="AO107" s="143"/>
      <c r="AP107" s="143"/>
      <c r="AQ107" s="143"/>
      <c r="AR107" s="143"/>
      <c r="AS107" s="143"/>
      <c r="AT107" s="143"/>
      <c r="AU107" s="143"/>
      <c r="AV107" s="143"/>
      <c r="AW107" s="143"/>
      <c r="AX107" s="143"/>
      <c r="AY107" s="143"/>
      <c r="AZ107" s="143"/>
      <c r="BA107" s="143"/>
      <c r="BB107" s="143"/>
      <c r="BC107" s="143"/>
      <c r="BD107" s="143"/>
      <c r="BE107" s="143"/>
      <c r="BF107" s="143"/>
      <c r="BG107" s="143"/>
      <c r="BH107" s="143"/>
      <c r="BI107" s="143"/>
      <c r="BJ107" s="143"/>
      <c r="BK107" s="143"/>
      <c r="BL107" s="143"/>
      <c r="BM107" s="143"/>
      <c r="BN107" s="143"/>
      <c r="BO107" s="143"/>
      <c r="BP107" s="143"/>
      <c r="BQ107" s="143"/>
      <c r="BR107" s="143"/>
      <c r="BS107" s="143"/>
      <c r="BT107" s="143"/>
      <c r="BU107" s="143"/>
      <c r="BV107" s="143"/>
      <c r="BX107" s="176"/>
    </row>
    <row r="108" spans="2:76" x14ac:dyDescent="0.2">
      <c r="B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  <c r="S108" s="143"/>
      <c r="T108" s="143"/>
      <c r="U108" s="143"/>
      <c r="V108" s="143"/>
      <c r="W108" s="143"/>
      <c r="X108" s="143"/>
      <c r="Y108" s="143"/>
      <c r="Z108" s="143"/>
      <c r="AA108" s="143"/>
      <c r="AB108" s="143"/>
      <c r="AC108" s="143"/>
      <c r="AD108" s="143"/>
      <c r="AE108" s="143"/>
      <c r="AF108" s="143"/>
      <c r="AG108" s="143"/>
      <c r="AH108" s="143"/>
      <c r="AI108" s="143"/>
      <c r="AJ108" s="143"/>
      <c r="AK108" s="143"/>
      <c r="AL108" s="143"/>
      <c r="AM108" s="143"/>
      <c r="AN108" s="143"/>
      <c r="AO108" s="143"/>
      <c r="AP108" s="143"/>
      <c r="AQ108" s="143"/>
      <c r="AR108" s="143"/>
      <c r="AS108" s="143"/>
      <c r="AT108" s="143"/>
      <c r="AU108" s="143"/>
      <c r="AV108" s="143"/>
      <c r="AW108" s="143"/>
      <c r="AX108" s="143"/>
      <c r="AY108" s="143"/>
      <c r="AZ108" s="143"/>
      <c r="BA108" s="143"/>
      <c r="BB108" s="143"/>
      <c r="BC108" s="143"/>
      <c r="BD108" s="143"/>
      <c r="BE108" s="143"/>
      <c r="BF108" s="143"/>
      <c r="BG108" s="143"/>
      <c r="BH108" s="143"/>
      <c r="BI108" s="143"/>
      <c r="BJ108" s="143"/>
      <c r="BK108" s="143"/>
      <c r="BL108" s="143"/>
      <c r="BM108" s="143"/>
      <c r="BN108" s="143"/>
      <c r="BO108" s="143"/>
      <c r="BP108" s="143"/>
      <c r="BQ108" s="143"/>
      <c r="BR108" s="143"/>
      <c r="BS108" s="143"/>
      <c r="BT108" s="143"/>
      <c r="BU108" s="143"/>
      <c r="BV108" s="143"/>
      <c r="BX108" s="176"/>
    </row>
    <row r="109" spans="2:76" x14ac:dyDescent="0.2">
      <c r="B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3"/>
      <c r="AS109" s="143"/>
      <c r="AT109" s="143"/>
      <c r="AU109" s="143"/>
      <c r="AV109" s="143"/>
      <c r="AW109" s="143"/>
      <c r="AX109" s="143"/>
      <c r="AY109" s="143"/>
      <c r="AZ109" s="143"/>
      <c r="BA109" s="143"/>
      <c r="BB109" s="143"/>
      <c r="BC109" s="143"/>
      <c r="BD109" s="143"/>
      <c r="BE109" s="143"/>
      <c r="BF109" s="143"/>
      <c r="BG109" s="143"/>
      <c r="BH109" s="143"/>
      <c r="BI109" s="143"/>
      <c r="BJ109" s="143"/>
      <c r="BK109" s="143"/>
      <c r="BL109" s="143"/>
      <c r="BM109" s="143"/>
      <c r="BN109" s="143"/>
      <c r="BO109" s="143"/>
      <c r="BP109" s="143"/>
      <c r="BQ109" s="143"/>
      <c r="BR109" s="143"/>
      <c r="BS109" s="143"/>
      <c r="BT109" s="143"/>
      <c r="BU109" s="143"/>
      <c r="BV109" s="143"/>
      <c r="BX109" s="176"/>
    </row>
    <row r="110" spans="2:76" x14ac:dyDescent="0.2">
      <c r="B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  <c r="Y110" s="143"/>
      <c r="Z110" s="143"/>
      <c r="AA110" s="143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3"/>
      <c r="AQ110" s="143"/>
      <c r="AR110" s="143"/>
      <c r="AS110" s="143"/>
      <c r="AT110" s="143"/>
      <c r="AU110" s="143"/>
      <c r="AV110" s="143"/>
      <c r="AW110" s="143"/>
      <c r="AX110" s="143"/>
      <c r="AY110" s="143"/>
      <c r="AZ110" s="143"/>
      <c r="BA110" s="143"/>
      <c r="BB110" s="143"/>
      <c r="BC110" s="143"/>
      <c r="BD110" s="143"/>
      <c r="BE110" s="143"/>
      <c r="BF110" s="143"/>
      <c r="BG110" s="143"/>
      <c r="BH110" s="143"/>
      <c r="BI110" s="143"/>
      <c r="BJ110" s="143"/>
      <c r="BK110" s="143"/>
      <c r="BL110" s="143"/>
      <c r="BM110" s="143"/>
      <c r="BN110" s="143"/>
      <c r="BO110" s="143"/>
      <c r="BP110" s="143"/>
      <c r="BQ110" s="143"/>
      <c r="BR110" s="143"/>
      <c r="BS110" s="143"/>
      <c r="BT110" s="143"/>
      <c r="BU110" s="143"/>
      <c r="BV110" s="143"/>
      <c r="BX110" s="176"/>
    </row>
    <row r="111" spans="2:76" x14ac:dyDescent="0.2">
      <c r="B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3"/>
      <c r="AM111" s="143"/>
      <c r="AN111" s="143"/>
      <c r="AO111" s="143"/>
      <c r="AP111" s="143"/>
      <c r="AQ111" s="143"/>
      <c r="AR111" s="143"/>
      <c r="AS111" s="143"/>
      <c r="AT111" s="143"/>
      <c r="AU111" s="143"/>
      <c r="AV111" s="143"/>
      <c r="AW111" s="143"/>
      <c r="AX111" s="143"/>
      <c r="AY111" s="143"/>
      <c r="AZ111" s="143"/>
      <c r="BA111" s="143"/>
      <c r="BB111" s="143"/>
      <c r="BC111" s="143"/>
      <c r="BD111" s="143"/>
      <c r="BE111" s="143"/>
      <c r="BF111" s="143"/>
      <c r="BG111" s="143"/>
      <c r="BH111" s="143"/>
      <c r="BI111" s="143"/>
      <c r="BJ111" s="143"/>
      <c r="BK111" s="143"/>
      <c r="BL111" s="143"/>
      <c r="BM111" s="143"/>
      <c r="BN111" s="143"/>
      <c r="BO111" s="143"/>
      <c r="BP111" s="143"/>
      <c r="BQ111" s="143"/>
      <c r="BR111" s="143"/>
      <c r="BS111" s="143"/>
      <c r="BT111" s="143"/>
      <c r="BU111" s="143"/>
      <c r="BV111" s="143"/>
      <c r="BX111" s="176"/>
    </row>
    <row r="112" spans="2:76" x14ac:dyDescent="0.2">
      <c r="B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  <c r="Y112" s="143"/>
      <c r="Z112" s="143"/>
      <c r="AA112" s="143"/>
      <c r="AB112" s="143"/>
      <c r="AC112" s="143"/>
      <c r="AD112" s="143"/>
      <c r="AE112" s="143"/>
      <c r="AF112" s="143"/>
      <c r="AG112" s="143"/>
      <c r="AH112" s="143"/>
      <c r="AI112" s="143"/>
      <c r="AJ112" s="143"/>
      <c r="AK112" s="143"/>
      <c r="AL112" s="143"/>
      <c r="AM112" s="143"/>
      <c r="AN112" s="143"/>
      <c r="AO112" s="143"/>
      <c r="AP112" s="143"/>
      <c r="AQ112" s="143"/>
      <c r="AR112" s="143"/>
      <c r="AS112" s="143"/>
      <c r="AT112" s="143"/>
      <c r="AU112" s="143"/>
      <c r="AV112" s="143"/>
      <c r="AW112" s="143"/>
      <c r="AX112" s="143"/>
      <c r="AY112" s="143"/>
      <c r="AZ112" s="143"/>
      <c r="BA112" s="143"/>
      <c r="BB112" s="143"/>
      <c r="BC112" s="143"/>
      <c r="BD112" s="143"/>
      <c r="BE112" s="143"/>
      <c r="BF112" s="143"/>
      <c r="BG112" s="143"/>
      <c r="BH112" s="143"/>
      <c r="BI112" s="143"/>
      <c r="BJ112" s="143"/>
      <c r="BK112" s="143"/>
      <c r="BL112" s="143"/>
      <c r="BM112" s="143"/>
      <c r="BN112" s="143"/>
      <c r="BO112" s="143"/>
      <c r="BP112" s="143"/>
      <c r="BQ112" s="143"/>
      <c r="BR112" s="143"/>
      <c r="BS112" s="143"/>
      <c r="BT112" s="143"/>
      <c r="BU112" s="143"/>
      <c r="BV112" s="143"/>
      <c r="BX112" s="176"/>
    </row>
    <row r="113" spans="2:76" x14ac:dyDescent="0.2">
      <c r="B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  <c r="S113" s="143"/>
      <c r="T113" s="143"/>
      <c r="U113" s="143"/>
      <c r="V113" s="143"/>
      <c r="W113" s="143"/>
      <c r="X113" s="143"/>
      <c r="Y113" s="143"/>
      <c r="Z113" s="143"/>
      <c r="AA113" s="143"/>
      <c r="AB113" s="143"/>
      <c r="AC113" s="143"/>
      <c r="AD113" s="143"/>
      <c r="AE113" s="143"/>
      <c r="AF113" s="143"/>
      <c r="AG113" s="143"/>
      <c r="AH113" s="143"/>
      <c r="AI113" s="143"/>
      <c r="AJ113" s="143"/>
      <c r="AK113" s="143"/>
      <c r="AL113" s="143"/>
      <c r="AM113" s="143"/>
      <c r="AN113" s="143"/>
      <c r="AO113" s="143"/>
      <c r="AP113" s="143"/>
      <c r="AQ113" s="143"/>
      <c r="AR113" s="143"/>
      <c r="AS113" s="143"/>
      <c r="AT113" s="143"/>
      <c r="AU113" s="143"/>
      <c r="AV113" s="143"/>
      <c r="AW113" s="143"/>
      <c r="AX113" s="143"/>
      <c r="AY113" s="143"/>
      <c r="AZ113" s="143"/>
      <c r="BA113" s="143"/>
      <c r="BB113" s="143"/>
      <c r="BC113" s="143"/>
      <c r="BD113" s="143"/>
      <c r="BE113" s="143"/>
      <c r="BF113" s="143"/>
      <c r="BG113" s="143"/>
      <c r="BH113" s="143"/>
      <c r="BI113" s="143"/>
      <c r="BJ113" s="143"/>
      <c r="BK113" s="143"/>
      <c r="BL113" s="143"/>
      <c r="BM113" s="143"/>
      <c r="BN113" s="143"/>
      <c r="BO113" s="143"/>
      <c r="BP113" s="143"/>
      <c r="BQ113" s="143"/>
      <c r="BR113" s="143"/>
      <c r="BS113" s="143"/>
      <c r="BT113" s="143"/>
      <c r="BU113" s="143"/>
      <c r="BV113" s="143"/>
      <c r="BX113" s="176"/>
    </row>
    <row r="114" spans="2:76" x14ac:dyDescent="0.2">
      <c r="B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  <c r="S114" s="143"/>
      <c r="T114" s="143"/>
      <c r="U114" s="143"/>
      <c r="V114" s="143"/>
      <c r="W114" s="143"/>
      <c r="X114" s="143"/>
      <c r="Y114" s="143"/>
      <c r="Z114" s="143"/>
      <c r="AA114" s="143"/>
      <c r="AB114" s="143"/>
      <c r="AC114" s="143"/>
      <c r="AD114" s="143"/>
      <c r="AE114" s="143"/>
      <c r="AF114" s="143"/>
      <c r="AG114" s="143"/>
      <c r="AH114" s="143"/>
      <c r="AI114" s="143"/>
      <c r="AJ114" s="143"/>
      <c r="AK114" s="143"/>
      <c r="AL114" s="143"/>
      <c r="AM114" s="143"/>
      <c r="AN114" s="143"/>
      <c r="AO114" s="143"/>
      <c r="AP114" s="143"/>
      <c r="AQ114" s="143"/>
      <c r="AR114" s="143"/>
      <c r="AS114" s="143"/>
      <c r="AT114" s="143"/>
      <c r="AU114" s="143"/>
      <c r="AV114" s="143"/>
      <c r="AW114" s="143"/>
      <c r="AX114" s="143"/>
      <c r="AY114" s="143"/>
      <c r="AZ114" s="143"/>
      <c r="BA114" s="143"/>
      <c r="BB114" s="143"/>
      <c r="BC114" s="143"/>
      <c r="BD114" s="143"/>
      <c r="BE114" s="143"/>
      <c r="BF114" s="143"/>
      <c r="BG114" s="143"/>
      <c r="BH114" s="143"/>
      <c r="BI114" s="143"/>
      <c r="BJ114" s="143"/>
      <c r="BK114" s="143"/>
      <c r="BL114" s="143"/>
      <c r="BM114" s="143"/>
      <c r="BN114" s="143"/>
      <c r="BO114" s="143"/>
      <c r="BP114" s="143"/>
      <c r="BQ114" s="143"/>
      <c r="BR114" s="143"/>
      <c r="BS114" s="143"/>
      <c r="BT114" s="143"/>
      <c r="BU114" s="143"/>
      <c r="BV114" s="143"/>
      <c r="BX114" s="176"/>
    </row>
    <row r="115" spans="2:76" x14ac:dyDescent="0.2">
      <c r="B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  <c r="Y115" s="143"/>
      <c r="Z115" s="143"/>
      <c r="AA115" s="143"/>
      <c r="AB115" s="143"/>
      <c r="AC115" s="143"/>
      <c r="AD115" s="143"/>
      <c r="AE115" s="143"/>
      <c r="AF115" s="143"/>
      <c r="AG115" s="143"/>
      <c r="AH115" s="143"/>
      <c r="AI115" s="143"/>
      <c r="AJ115" s="143"/>
      <c r="AK115" s="143"/>
      <c r="AL115" s="143"/>
      <c r="AM115" s="143"/>
      <c r="AN115" s="143"/>
      <c r="AO115" s="143"/>
      <c r="AP115" s="143"/>
      <c r="AQ115" s="143"/>
      <c r="AR115" s="143"/>
      <c r="AS115" s="143"/>
      <c r="AT115" s="143"/>
      <c r="AU115" s="143"/>
      <c r="AV115" s="143"/>
      <c r="AW115" s="143"/>
      <c r="AX115" s="143"/>
      <c r="AY115" s="143"/>
      <c r="AZ115" s="143"/>
      <c r="BA115" s="143"/>
      <c r="BB115" s="143"/>
      <c r="BC115" s="143"/>
      <c r="BD115" s="143"/>
      <c r="BE115" s="143"/>
      <c r="BF115" s="143"/>
      <c r="BG115" s="143"/>
      <c r="BH115" s="143"/>
      <c r="BI115" s="143"/>
      <c r="BJ115" s="143"/>
      <c r="BK115" s="143"/>
      <c r="BL115" s="143"/>
      <c r="BM115" s="143"/>
      <c r="BN115" s="143"/>
      <c r="BO115" s="143"/>
      <c r="BP115" s="143"/>
      <c r="BQ115" s="143"/>
      <c r="BR115" s="143"/>
      <c r="BS115" s="143"/>
      <c r="BT115" s="143"/>
      <c r="BU115" s="143"/>
      <c r="BV115" s="143"/>
      <c r="BX115" s="176"/>
    </row>
    <row r="116" spans="2:76" x14ac:dyDescent="0.2">
      <c r="B116" s="143"/>
      <c r="D116" s="143"/>
      <c r="E116" s="277"/>
      <c r="F116" s="277"/>
      <c r="G116" s="277"/>
      <c r="H116" s="277"/>
      <c r="I116" s="277"/>
      <c r="J116" s="277"/>
      <c r="K116" s="277"/>
      <c r="L116" s="277"/>
      <c r="M116" s="277"/>
      <c r="N116" s="277"/>
      <c r="O116" s="277"/>
      <c r="P116" s="277"/>
      <c r="Q116" s="277"/>
      <c r="R116" s="277"/>
      <c r="S116" s="277"/>
      <c r="T116" s="277"/>
      <c r="U116" s="277"/>
      <c r="V116" s="277"/>
      <c r="W116" s="277"/>
      <c r="X116" s="277"/>
      <c r="Y116" s="277"/>
      <c r="Z116" s="277"/>
      <c r="AA116" s="277"/>
      <c r="AB116" s="277"/>
      <c r="AC116" s="277"/>
      <c r="AD116" s="277"/>
      <c r="AE116" s="277"/>
      <c r="AF116" s="277"/>
      <c r="AG116" s="277"/>
      <c r="AH116" s="277"/>
      <c r="AI116" s="277"/>
      <c r="AJ116" s="277"/>
      <c r="AK116" s="277"/>
      <c r="AL116" s="277"/>
      <c r="AM116" s="277"/>
      <c r="AN116" s="277"/>
      <c r="AO116" s="277"/>
      <c r="AP116" s="277"/>
      <c r="AQ116" s="277"/>
      <c r="AR116" s="277"/>
      <c r="AS116" s="277"/>
      <c r="AT116" s="277"/>
      <c r="AU116" s="277"/>
      <c r="AV116" s="277"/>
      <c r="AW116" s="277"/>
      <c r="AX116" s="277"/>
      <c r="AY116" s="277"/>
      <c r="AZ116" s="277"/>
      <c r="BA116" s="277"/>
      <c r="BB116" s="277"/>
      <c r="BC116" s="277"/>
      <c r="BD116" s="277"/>
      <c r="BE116" s="277"/>
      <c r="BF116" s="277"/>
      <c r="BG116" s="277"/>
      <c r="BH116" s="277"/>
      <c r="BI116" s="277"/>
      <c r="BJ116" s="277"/>
      <c r="BK116" s="277"/>
      <c r="BL116" s="277"/>
      <c r="BM116" s="277"/>
      <c r="BN116" s="277"/>
      <c r="BO116" s="277"/>
      <c r="BP116" s="277"/>
      <c r="BQ116" s="277"/>
      <c r="BR116" s="277"/>
      <c r="BS116" s="277"/>
      <c r="BT116" s="277"/>
      <c r="BU116" s="277"/>
      <c r="BV116" s="277"/>
      <c r="BX116" s="176"/>
    </row>
    <row r="117" spans="2:76" x14ac:dyDescent="0.2">
      <c r="B117" s="143"/>
      <c r="D117" s="143"/>
      <c r="E117" s="277"/>
      <c r="F117" s="277"/>
      <c r="G117" s="277"/>
      <c r="H117" s="277"/>
      <c r="I117" s="277"/>
      <c r="J117" s="277"/>
      <c r="K117" s="277"/>
      <c r="L117" s="277"/>
      <c r="M117" s="277"/>
      <c r="N117" s="277"/>
      <c r="O117" s="277"/>
      <c r="P117" s="277"/>
      <c r="Q117" s="277"/>
      <c r="R117" s="277"/>
      <c r="S117" s="277"/>
      <c r="T117" s="277"/>
      <c r="U117" s="277"/>
      <c r="V117" s="277"/>
      <c r="W117" s="277"/>
      <c r="X117" s="277"/>
      <c r="Y117" s="277"/>
      <c r="Z117" s="277"/>
      <c r="AA117" s="277"/>
      <c r="AB117" s="277"/>
      <c r="AC117" s="277"/>
      <c r="AD117" s="277"/>
      <c r="AE117" s="277"/>
      <c r="AF117" s="277"/>
      <c r="AG117" s="277"/>
      <c r="AH117" s="277"/>
      <c r="AI117" s="277"/>
      <c r="AJ117" s="277"/>
      <c r="AK117" s="277"/>
      <c r="AL117" s="277"/>
      <c r="AM117" s="277"/>
      <c r="AN117" s="277"/>
      <c r="AO117" s="277"/>
      <c r="AP117" s="277"/>
      <c r="AQ117" s="277"/>
      <c r="AR117" s="277"/>
      <c r="AS117" s="277"/>
      <c r="AT117" s="277"/>
      <c r="AU117" s="277"/>
      <c r="AV117" s="277"/>
      <c r="AW117" s="277"/>
      <c r="AX117" s="277"/>
      <c r="AY117" s="277"/>
      <c r="AZ117" s="277"/>
      <c r="BA117" s="277"/>
      <c r="BB117" s="277"/>
      <c r="BC117" s="277"/>
      <c r="BD117" s="277"/>
      <c r="BE117" s="277"/>
      <c r="BF117" s="277"/>
      <c r="BG117" s="277"/>
      <c r="BH117" s="277"/>
      <c r="BI117" s="277"/>
      <c r="BJ117" s="277"/>
      <c r="BK117" s="277"/>
      <c r="BL117" s="277"/>
      <c r="BM117" s="277"/>
      <c r="BN117" s="277"/>
      <c r="BO117" s="277"/>
      <c r="BP117" s="277"/>
      <c r="BQ117" s="277"/>
      <c r="BR117" s="277"/>
      <c r="BS117" s="277"/>
      <c r="BT117" s="277"/>
      <c r="BU117" s="277"/>
      <c r="BV117" s="277"/>
      <c r="BX117" s="176"/>
    </row>
    <row r="118" spans="2:76" x14ac:dyDescent="0.2">
      <c r="B118" s="182"/>
      <c r="C118" s="170"/>
      <c r="D118" s="170"/>
      <c r="E118" s="275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X118" s="176"/>
    </row>
    <row r="119" spans="2:76" x14ac:dyDescent="0.2">
      <c r="B119" s="182"/>
      <c r="C119" s="182"/>
      <c r="D119" s="182"/>
      <c r="E119" s="275"/>
      <c r="F119" s="242"/>
      <c r="G119" s="242"/>
      <c r="H119" s="242"/>
      <c r="I119" s="242"/>
      <c r="J119" s="242"/>
      <c r="K119" s="242"/>
      <c r="L119" s="242"/>
      <c r="M119" s="242"/>
      <c r="N119" s="242"/>
      <c r="O119" s="242"/>
      <c r="P119" s="242"/>
      <c r="Q119" s="242"/>
      <c r="R119" s="242"/>
      <c r="S119" s="242"/>
      <c r="T119" s="242"/>
      <c r="U119" s="242"/>
      <c r="V119" s="242"/>
      <c r="W119" s="242"/>
      <c r="X119" s="242"/>
      <c r="Y119" s="242"/>
      <c r="Z119" s="242"/>
      <c r="AA119" s="242"/>
      <c r="AB119" s="242"/>
      <c r="AC119" s="242"/>
      <c r="AD119" s="242"/>
      <c r="AE119" s="242"/>
      <c r="AF119" s="242"/>
      <c r="AG119" s="242"/>
      <c r="AH119" s="242"/>
      <c r="AI119" s="242"/>
      <c r="AJ119" s="242"/>
      <c r="AK119" s="242"/>
      <c r="AL119" s="242"/>
      <c r="AM119" s="242"/>
      <c r="AN119" s="242"/>
      <c r="AO119" s="242"/>
      <c r="AP119" s="242"/>
      <c r="AQ119" s="242"/>
      <c r="AR119" s="242"/>
      <c r="AS119" s="242"/>
      <c r="AT119" s="242"/>
      <c r="AU119" s="242"/>
      <c r="AV119" s="242"/>
      <c r="AW119" s="242"/>
      <c r="AX119" s="242"/>
      <c r="AY119" s="242"/>
      <c r="AZ119" s="242"/>
      <c r="BA119" s="242"/>
      <c r="BB119" s="242"/>
      <c r="BC119" s="242"/>
      <c r="BD119" s="242"/>
      <c r="BE119" s="242"/>
      <c r="BF119" s="242"/>
      <c r="BG119" s="242"/>
      <c r="BH119" s="242"/>
      <c r="BI119" s="242"/>
      <c r="BJ119" s="242"/>
      <c r="BK119" s="242"/>
      <c r="BL119" s="242"/>
      <c r="BM119" s="242"/>
      <c r="BN119" s="242"/>
      <c r="BO119" s="242"/>
      <c r="BP119" s="242"/>
      <c r="BQ119" s="242"/>
      <c r="BR119" s="242"/>
      <c r="BS119" s="242"/>
      <c r="BT119" s="242"/>
      <c r="BU119" s="242"/>
      <c r="BV119" s="242"/>
      <c r="BX119" s="176"/>
    </row>
    <row r="120" spans="2:76" x14ac:dyDescent="0.2">
      <c r="B120" s="182"/>
      <c r="C120" s="170"/>
      <c r="D120" s="170"/>
      <c r="E120" s="275"/>
      <c r="F120" s="242"/>
      <c r="G120" s="242"/>
      <c r="H120" s="242"/>
      <c r="I120" s="242"/>
      <c r="J120" s="242"/>
      <c r="K120" s="242"/>
      <c r="L120" s="242"/>
      <c r="M120" s="242"/>
      <c r="N120" s="242"/>
      <c r="O120" s="242"/>
      <c r="P120" s="242"/>
      <c r="Q120" s="242"/>
      <c r="R120" s="242"/>
      <c r="S120" s="242"/>
      <c r="T120" s="242"/>
      <c r="U120" s="242"/>
      <c r="V120" s="242"/>
      <c r="W120" s="242"/>
      <c r="X120" s="242"/>
      <c r="Y120" s="242"/>
      <c r="Z120" s="242"/>
      <c r="AA120" s="242"/>
      <c r="AB120" s="242"/>
      <c r="AC120" s="242"/>
      <c r="AD120" s="242"/>
      <c r="AE120" s="242"/>
      <c r="AF120" s="242"/>
      <c r="AG120" s="242"/>
      <c r="AH120" s="242"/>
      <c r="AI120" s="242"/>
      <c r="AJ120" s="242"/>
      <c r="AK120" s="242"/>
      <c r="AL120" s="242"/>
      <c r="AM120" s="242"/>
      <c r="AN120" s="242"/>
      <c r="AO120" s="242"/>
      <c r="AP120" s="242"/>
      <c r="AQ120" s="242"/>
      <c r="AR120" s="242"/>
      <c r="AS120" s="242"/>
      <c r="AT120" s="242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X120" s="176"/>
    </row>
    <row r="121" spans="2:76" x14ac:dyDescent="0.2">
      <c r="B121" s="190"/>
      <c r="C121" s="170"/>
      <c r="D121" s="170"/>
      <c r="E121" s="275"/>
      <c r="F121" s="242"/>
      <c r="G121" s="242"/>
      <c r="H121" s="242"/>
      <c r="I121" s="242"/>
      <c r="J121" s="242"/>
      <c r="K121" s="242"/>
      <c r="L121" s="242"/>
      <c r="M121" s="242"/>
      <c r="N121" s="242"/>
      <c r="O121" s="242"/>
      <c r="P121" s="242"/>
      <c r="Q121" s="242"/>
      <c r="R121" s="242"/>
      <c r="S121" s="242"/>
      <c r="T121" s="242"/>
      <c r="U121" s="242"/>
      <c r="V121" s="242"/>
      <c r="W121" s="242"/>
      <c r="X121" s="242"/>
      <c r="Y121" s="242"/>
      <c r="Z121" s="242"/>
      <c r="AA121" s="242"/>
      <c r="AB121" s="242"/>
      <c r="AC121" s="242"/>
      <c r="AD121" s="242"/>
      <c r="AE121" s="242"/>
      <c r="AF121" s="242"/>
      <c r="AG121" s="242"/>
      <c r="AH121" s="242"/>
      <c r="AI121" s="242"/>
      <c r="AJ121" s="242"/>
      <c r="AK121" s="242"/>
      <c r="AL121" s="242"/>
      <c r="AM121" s="242"/>
      <c r="AN121" s="242"/>
      <c r="AO121" s="242"/>
      <c r="AP121" s="242"/>
      <c r="AQ121" s="242"/>
      <c r="AR121" s="242"/>
      <c r="AS121" s="242"/>
      <c r="AT121" s="242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X121" s="176"/>
    </row>
    <row r="122" spans="2:76" x14ac:dyDescent="0.2">
      <c r="B122" s="182"/>
      <c r="C122" s="170"/>
      <c r="D122" s="170"/>
      <c r="E122" s="275"/>
      <c r="F122" s="242"/>
      <c r="G122" s="242"/>
      <c r="H122" s="242"/>
      <c r="I122" s="242"/>
      <c r="J122" s="242"/>
      <c r="K122" s="242"/>
      <c r="L122" s="242"/>
      <c r="M122" s="242"/>
      <c r="N122" s="242"/>
      <c r="O122" s="242"/>
      <c r="P122" s="242"/>
      <c r="Q122" s="242"/>
      <c r="R122" s="242"/>
      <c r="S122" s="242"/>
      <c r="T122" s="242"/>
      <c r="U122" s="242"/>
      <c r="V122" s="242"/>
      <c r="W122" s="242"/>
      <c r="X122" s="242"/>
      <c r="Y122" s="242"/>
      <c r="Z122" s="242"/>
      <c r="AA122" s="242"/>
      <c r="AB122" s="242"/>
      <c r="AC122" s="242"/>
      <c r="AD122" s="242"/>
      <c r="AE122" s="242"/>
      <c r="AF122" s="242"/>
      <c r="AG122" s="242"/>
      <c r="AH122" s="242"/>
      <c r="AI122" s="242"/>
      <c r="AJ122" s="242"/>
      <c r="AK122" s="242"/>
      <c r="AL122" s="242"/>
      <c r="AM122" s="242"/>
      <c r="AN122" s="242"/>
      <c r="AO122" s="242"/>
      <c r="AP122" s="242"/>
      <c r="AQ122" s="242"/>
      <c r="AR122" s="242"/>
      <c r="AS122" s="242"/>
      <c r="AT122" s="242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X122" s="176"/>
    </row>
    <row r="123" spans="2:76" x14ac:dyDescent="0.2">
      <c r="B123" s="182"/>
      <c r="C123" s="170"/>
      <c r="D123" s="170"/>
      <c r="E123" s="275"/>
      <c r="F123" s="242"/>
      <c r="G123" s="242"/>
      <c r="H123" s="242"/>
      <c r="I123" s="242"/>
      <c r="J123" s="242"/>
      <c r="K123" s="242"/>
      <c r="L123" s="242"/>
      <c r="M123" s="242"/>
      <c r="N123" s="242"/>
      <c r="O123" s="242"/>
      <c r="P123" s="242"/>
      <c r="Q123" s="242"/>
      <c r="R123" s="242"/>
      <c r="S123" s="242"/>
      <c r="T123" s="242"/>
      <c r="U123" s="242"/>
      <c r="V123" s="242"/>
      <c r="W123" s="242"/>
      <c r="X123" s="242"/>
      <c r="Y123" s="242"/>
      <c r="Z123" s="242"/>
      <c r="AA123" s="242"/>
      <c r="AB123" s="242"/>
      <c r="AC123" s="242"/>
      <c r="AD123" s="242"/>
      <c r="AE123" s="242"/>
      <c r="AF123" s="242"/>
      <c r="AG123" s="242"/>
      <c r="AH123" s="242"/>
      <c r="AI123" s="242"/>
      <c r="AJ123" s="242"/>
      <c r="AK123" s="242"/>
      <c r="AL123" s="242"/>
      <c r="AM123" s="242"/>
      <c r="AN123" s="242"/>
      <c r="AO123" s="242"/>
      <c r="AP123" s="242"/>
      <c r="AQ123" s="242"/>
      <c r="AR123" s="242"/>
      <c r="AS123" s="242"/>
      <c r="AT123" s="242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X123" s="176"/>
    </row>
    <row r="124" spans="2:76" x14ac:dyDescent="0.2">
      <c r="B124" s="182"/>
      <c r="C124" s="170"/>
      <c r="D124" s="170"/>
      <c r="E124" s="275"/>
      <c r="F124" s="242"/>
      <c r="G124" s="242"/>
      <c r="H124" s="242"/>
      <c r="I124" s="242"/>
      <c r="J124" s="242"/>
      <c r="K124" s="242"/>
      <c r="L124" s="242"/>
      <c r="M124" s="242"/>
      <c r="N124" s="242"/>
      <c r="O124" s="242"/>
      <c r="P124" s="242"/>
      <c r="Q124" s="242"/>
      <c r="R124" s="242"/>
      <c r="S124" s="242"/>
      <c r="T124" s="242"/>
      <c r="U124" s="242"/>
      <c r="V124" s="242"/>
      <c r="W124" s="242"/>
      <c r="X124" s="242"/>
      <c r="Y124" s="242"/>
      <c r="Z124" s="242"/>
      <c r="AA124" s="242"/>
      <c r="AB124" s="242"/>
      <c r="AC124" s="242"/>
      <c r="AD124" s="242"/>
      <c r="AE124" s="242"/>
      <c r="AF124" s="242"/>
      <c r="AG124" s="242"/>
      <c r="AH124" s="242"/>
      <c r="AI124" s="242"/>
      <c r="AJ124" s="242"/>
      <c r="AK124" s="242"/>
      <c r="AL124" s="242"/>
      <c r="AM124" s="242"/>
      <c r="AN124" s="242"/>
      <c r="AO124" s="242"/>
      <c r="AP124" s="242"/>
      <c r="AQ124" s="242"/>
      <c r="AR124" s="242"/>
      <c r="AS124" s="242"/>
      <c r="AT124" s="242"/>
      <c r="AU124" s="242"/>
      <c r="AV124" s="242"/>
      <c r="AW124" s="242"/>
      <c r="AX124" s="242"/>
      <c r="AY124" s="242"/>
      <c r="AZ124" s="242"/>
      <c r="BA124" s="242"/>
      <c r="BB124" s="242"/>
      <c r="BC124" s="242"/>
      <c r="BD124" s="242"/>
      <c r="BE124" s="242"/>
      <c r="BF124" s="242"/>
      <c r="BG124" s="242"/>
      <c r="BH124" s="242"/>
      <c r="BI124" s="242"/>
      <c r="BJ124" s="242"/>
      <c r="BK124" s="242"/>
      <c r="BL124" s="242"/>
      <c r="BM124" s="242"/>
      <c r="BN124" s="242"/>
      <c r="BO124" s="242"/>
      <c r="BP124" s="242"/>
      <c r="BQ124" s="242"/>
      <c r="BR124" s="242"/>
      <c r="BS124" s="242"/>
      <c r="BT124" s="242"/>
      <c r="BU124" s="242"/>
      <c r="BV124" s="242"/>
      <c r="BX124" s="176"/>
    </row>
    <row r="125" spans="2:76" x14ac:dyDescent="0.2">
      <c r="B125" s="182"/>
      <c r="C125" s="170"/>
      <c r="D125" s="170"/>
      <c r="E125" s="275"/>
      <c r="F125" s="242"/>
      <c r="G125" s="242"/>
      <c r="H125" s="242"/>
      <c r="I125" s="242"/>
      <c r="J125" s="242"/>
      <c r="K125" s="242"/>
      <c r="L125" s="242"/>
      <c r="M125" s="242"/>
      <c r="N125" s="242"/>
      <c r="O125" s="242"/>
      <c r="P125" s="242"/>
      <c r="Q125" s="242"/>
      <c r="R125" s="242"/>
      <c r="S125" s="242"/>
      <c r="T125" s="242"/>
      <c r="U125" s="242"/>
      <c r="V125" s="242"/>
      <c r="W125" s="242"/>
      <c r="X125" s="242"/>
      <c r="Y125" s="242"/>
      <c r="Z125" s="242"/>
      <c r="AA125" s="242"/>
      <c r="AB125" s="242"/>
      <c r="AC125" s="242"/>
      <c r="AD125" s="242"/>
      <c r="AE125" s="242"/>
      <c r="AF125" s="242"/>
      <c r="AG125" s="242"/>
      <c r="AH125" s="242"/>
      <c r="AI125" s="242"/>
      <c r="AJ125" s="242"/>
      <c r="AK125" s="242"/>
      <c r="AL125" s="242"/>
      <c r="AM125" s="242"/>
      <c r="AN125" s="242"/>
      <c r="AO125" s="242"/>
      <c r="AP125" s="242"/>
      <c r="AQ125" s="242"/>
      <c r="AR125" s="242"/>
      <c r="AS125" s="242"/>
      <c r="AT125" s="242"/>
      <c r="AU125" s="242"/>
      <c r="AV125" s="242"/>
      <c r="AW125" s="242"/>
      <c r="AX125" s="242"/>
      <c r="AY125" s="242"/>
      <c r="AZ125" s="242"/>
      <c r="BA125" s="242"/>
      <c r="BB125" s="242"/>
      <c r="BC125" s="242"/>
      <c r="BD125" s="242"/>
      <c r="BE125" s="242"/>
      <c r="BF125" s="242"/>
      <c r="BG125" s="242"/>
      <c r="BH125" s="242"/>
      <c r="BI125" s="242"/>
      <c r="BJ125" s="242"/>
      <c r="BK125" s="242"/>
      <c r="BL125" s="242"/>
      <c r="BM125" s="242"/>
      <c r="BN125" s="242"/>
      <c r="BO125" s="242"/>
      <c r="BP125" s="242"/>
      <c r="BQ125" s="242"/>
      <c r="BR125" s="242"/>
      <c r="BS125" s="242"/>
      <c r="BT125" s="242"/>
      <c r="BU125" s="242"/>
      <c r="BV125" s="242"/>
      <c r="BX125" s="176"/>
    </row>
    <row r="126" spans="2:76" x14ac:dyDescent="0.2">
      <c r="B126" s="182"/>
      <c r="C126" s="170"/>
      <c r="D126" s="170"/>
      <c r="E126" s="275"/>
      <c r="F126" s="242"/>
      <c r="G126" s="242"/>
      <c r="H126" s="242"/>
      <c r="I126" s="242"/>
      <c r="J126" s="242"/>
      <c r="K126" s="242"/>
      <c r="L126" s="242"/>
      <c r="M126" s="242"/>
      <c r="N126" s="242"/>
      <c r="O126" s="242"/>
      <c r="P126" s="242"/>
      <c r="Q126" s="242"/>
      <c r="R126" s="242"/>
      <c r="S126" s="242"/>
      <c r="T126" s="242"/>
      <c r="U126" s="242"/>
      <c r="V126" s="242"/>
      <c r="W126" s="242"/>
      <c r="X126" s="242"/>
      <c r="Y126" s="242"/>
      <c r="Z126" s="242"/>
      <c r="AA126" s="242"/>
      <c r="AB126" s="242"/>
      <c r="AC126" s="242"/>
      <c r="AD126" s="242"/>
      <c r="AE126" s="242"/>
      <c r="AF126" s="242"/>
      <c r="AG126" s="242"/>
      <c r="AH126" s="242"/>
      <c r="AI126" s="242"/>
      <c r="AJ126" s="242"/>
      <c r="AK126" s="242"/>
      <c r="AL126" s="242"/>
      <c r="AM126" s="242"/>
      <c r="AN126" s="242"/>
      <c r="AO126" s="242"/>
      <c r="AP126" s="242"/>
      <c r="AQ126" s="242"/>
      <c r="AR126" s="242"/>
      <c r="AS126" s="242"/>
      <c r="AT126" s="242"/>
      <c r="AU126" s="242"/>
      <c r="AV126" s="242"/>
      <c r="AW126" s="242"/>
      <c r="AX126" s="242"/>
      <c r="AY126" s="242"/>
      <c r="AZ126" s="242"/>
      <c r="BA126" s="242"/>
      <c r="BB126" s="242"/>
      <c r="BC126" s="242"/>
      <c r="BD126" s="242"/>
      <c r="BE126" s="242"/>
      <c r="BF126" s="242"/>
      <c r="BG126" s="242"/>
      <c r="BH126" s="242"/>
      <c r="BI126" s="242"/>
      <c r="BJ126" s="242"/>
      <c r="BK126" s="242"/>
      <c r="BL126" s="242"/>
      <c r="BM126" s="242"/>
      <c r="BN126" s="242"/>
      <c r="BO126" s="242"/>
      <c r="BP126" s="242"/>
      <c r="BQ126" s="242"/>
      <c r="BR126" s="242"/>
      <c r="BS126" s="242"/>
      <c r="BT126" s="242"/>
      <c r="BU126" s="242"/>
      <c r="BV126" s="242"/>
      <c r="BX126" s="176"/>
    </row>
    <row r="127" spans="2:76" x14ac:dyDescent="0.2">
      <c r="B127" s="182"/>
      <c r="C127" s="170"/>
      <c r="D127" s="170"/>
      <c r="E127" s="275"/>
      <c r="F127" s="242"/>
      <c r="G127" s="242"/>
      <c r="H127" s="242"/>
      <c r="I127" s="242"/>
      <c r="J127" s="242"/>
      <c r="K127" s="242"/>
      <c r="L127" s="242"/>
      <c r="M127" s="242"/>
      <c r="N127" s="242"/>
      <c r="O127" s="242"/>
      <c r="P127" s="242"/>
      <c r="Q127" s="242"/>
      <c r="R127" s="242"/>
      <c r="S127" s="242"/>
      <c r="T127" s="242"/>
      <c r="U127" s="242"/>
      <c r="V127" s="242"/>
      <c r="W127" s="242"/>
      <c r="X127" s="242"/>
      <c r="Y127" s="242"/>
      <c r="Z127" s="242"/>
      <c r="AA127" s="242"/>
      <c r="AB127" s="242"/>
      <c r="AC127" s="242"/>
      <c r="AD127" s="242"/>
      <c r="AE127" s="242"/>
      <c r="AF127" s="242"/>
      <c r="AG127" s="242"/>
      <c r="AH127" s="242"/>
      <c r="AI127" s="242"/>
      <c r="AJ127" s="242"/>
      <c r="AK127" s="242"/>
      <c r="AL127" s="242"/>
      <c r="AM127" s="242"/>
      <c r="AN127" s="242"/>
      <c r="AO127" s="242"/>
      <c r="AP127" s="242"/>
      <c r="AQ127" s="242"/>
      <c r="AR127" s="242"/>
      <c r="AS127" s="242"/>
      <c r="AT127" s="242"/>
      <c r="AU127" s="242"/>
      <c r="AV127" s="242"/>
      <c r="AW127" s="242"/>
      <c r="AX127" s="242"/>
      <c r="AY127" s="242"/>
      <c r="AZ127" s="242"/>
      <c r="BA127" s="242"/>
      <c r="BB127" s="242"/>
      <c r="BC127" s="242"/>
      <c r="BD127" s="242"/>
      <c r="BE127" s="242"/>
      <c r="BF127" s="242"/>
      <c r="BG127" s="242"/>
      <c r="BH127" s="242"/>
      <c r="BI127" s="242"/>
      <c r="BJ127" s="242"/>
      <c r="BK127" s="242"/>
      <c r="BL127" s="242"/>
      <c r="BM127" s="242"/>
      <c r="BN127" s="242"/>
      <c r="BO127" s="242"/>
      <c r="BP127" s="242"/>
      <c r="BQ127" s="242"/>
      <c r="BR127" s="242"/>
      <c r="BS127" s="242"/>
      <c r="BT127" s="242"/>
      <c r="BU127" s="242"/>
      <c r="BV127" s="242"/>
      <c r="BX127" s="176"/>
    </row>
    <row r="128" spans="2:76" x14ac:dyDescent="0.2">
      <c r="B128" s="182"/>
      <c r="C128" s="170"/>
      <c r="D128" s="170"/>
      <c r="E128" s="275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242"/>
      <c r="Q128" s="242"/>
      <c r="R128" s="242"/>
      <c r="S128" s="242"/>
      <c r="T128" s="242"/>
      <c r="U128" s="242"/>
      <c r="V128" s="242"/>
      <c r="W128" s="242"/>
      <c r="X128" s="242"/>
      <c r="Y128" s="242"/>
      <c r="Z128" s="242"/>
      <c r="AA128" s="242"/>
      <c r="AB128" s="242"/>
      <c r="AC128" s="242"/>
      <c r="AD128" s="242"/>
      <c r="AE128" s="242"/>
      <c r="AF128" s="242"/>
      <c r="AG128" s="242"/>
      <c r="AH128" s="242"/>
      <c r="AI128" s="242"/>
      <c r="AJ128" s="242"/>
      <c r="AK128" s="242"/>
      <c r="AL128" s="242"/>
      <c r="AM128" s="242"/>
      <c r="AN128" s="242"/>
      <c r="AO128" s="242"/>
      <c r="AP128" s="242"/>
      <c r="AQ128" s="242"/>
      <c r="AR128" s="242"/>
      <c r="AS128" s="242"/>
      <c r="AT128" s="242"/>
      <c r="AU128" s="242"/>
      <c r="AV128" s="242"/>
      <c r="AW128" s="242"/>
      <c r="AX128" s="242"/>
      <c r="AY128" s="242"/>
      <c r="AZ128" s="242"/>
      <c r="BA128" s="242"/>
      <c r="BB128" s="242"/>
      <c r="BC128" s="242"/>
      <c r="BD128" s="242"/>
      <c r="BE128" s="242"/>
      <c r="BF128" s="242"/>
      <c r="BG128" s="242"/>
      <c r="BH128" s="242"/>
      <c r="BI128" s="242"/>
      <c r="BJ128" s="242"/>
      <c r="BK128" s="242"/>
      <c r="BL128" s="242"/>
      <c r="BM128" s="242"/>
      <c r="BN128" s="242"/>
      <c r="BO128" s="242"/>
      <c r="BP128" s="242"/>
      <c r="BQ128" s="242"/>
      <c r="BR128" s="242"/>
      <c r="BS128" s="242"/>
      <c r="BT128" s="242"/>
      <c r="BU128" s="242"/>
      <c r="BV128" s="242"/>
      <c r="BX128" s="176"/>
    </row>
    <row r="129" spans="2:76" x14ac:dyDescent="0.2">
      <c r="B129" s="182"/>
      <c r="C129" s="170"/>
      <c r="D129" s="170"/>
      <c r="E129" s="275"/>
      <c r="F129" s="242"/>
      <c r="G129" s="242"/>
      <c r="H129" s="242"/>
      <c r="I129" s="242"/>
      <c r="J129" s="242"/>
      <c r="K129" s="242"/>
      <c r="L129" s="242"/>
      <c r="M129" s="242"/>
      <c r="N129" s="242"/>
      <c r="O129" s="242"/>
      <c r="P129" s="242"/>
      <c r="Q129" s="242"/>
      <c r="R129" s="242"/>
      <c r="S129" s="242"/>
      <c r="T129" s="242"/>
      <c r="U129" s="242"/>
      <c r="V129" s="242"/>
      <c r="W129" s="242"/>
      <c r="X129" s="242"/>
      <c r="Y129" s="242"/>
      <c r="Z129" s="242"/>
      <c r="AA129" s="242"/>
      <c r="AB129" s="242"/>
      <c r="AC129" s="242"/>
      <c r="AD129" s="242"/>
      <c r="AE129" s="242"/>
      <c r="AF129" s="242"/>
      <c r="AG129" s="242"/>
      <c r="AH129" s="242"/>
      <c r="AI129" s="242"/>
      <c r="AJ129" s="242"/>
      <c r="AK129" s="242"/>
      <c r="AL129" s="242"/>
      <c r="AM129" s="242"/>
      <c r="AN129" s="242"/>
      <c r="AO129" s="242"/>
      <c r="AP129" s="242"/>
      <c r="AQ129" s="242"/>
      <c r="AR129" s="242"/>
      <c r="AS129" s="242"/>
      <c r="AT129" s="242"/>
      <c r="AU129" s="242"/>
      <c r="AV129" s="242"/>
      <c r="AW129" s="242"/>
      <c r="AX129" s="242"/>
      <c r="AY129" s="242"/>
      <c r="AZ129" s="242"/>
      <c r="BA129" s="242"/>
      <c r="BB129" s="242"/>
      <c r="BC129" s="242"/>
      <c r="BD129" s="242"/>
      <c r="BE129" s="242"/>
      <c r="BF129" s="242"/>
      <c r="BG129" s="242"/>
      <c r="BH129" s="242"/>
      <c r="BI129" s="242"/>
      <c r="BJ129" s="242"/>
      <c r="BK129" s="242"/>
      <c r="BL129" s="242"/>
      <c r="BM129" s="242"/>
      <c r="BN129" s="242"/>
      <c r="BO129" s="242"/>
      <c r="BP129" s="242"/>
      <c r="BQ129" s="242"/>
      <c r="BR129" s="242"/>
      <c r="BS129" s="242"/>
      <c r="BT129" s="242"/>
      <c r="BU129" s="242"/>
      <c r="BV129" s="242"/>
      <c r="BX129" s="176"/>
    </row>
    <row r="130" spans="2:76" x14ac:dyDescent="0.2">
      <c r="B130" s="182"/>
      <c r="C130" s="170"/>
      <c r="D130" s="170"/>
      <c r="E130" s="275"/>
      <c r="F130" s="242"/>
      <c r="G130" s="242"/>
      <c r="H130" s="242"/>
      <c r="I130" s="242"/>
      <c r="J130" s="242"/>
      <c r="K130" s="242"/>
      <c r="L130" s="242"/>
      <c r="M130" s="242"/>
      <c r="N130" s="242"/>
      <c r="O130" s="242"/>
      <c r="P130" s="242"/>
      <c r="Q130" s="242"/>
      <c r="R130" s="242"/>
      <c r="S130" s="242"/>
      <c r="T130" s="242"/>
      <c r="U130" s="242"/>
      <c r="V130" s="242"/>
      <c r="W130" s="242"/>
      <c r="X130" s="242"/>
      <c r="Y130" s="242"/>
      <c r="Z130" s="242"/>
      <c r="AA130" s="242"/>
      <c r="AB130" s="242"/>
      <c r="AC130" s="242"/>
      <c r="AD130" s="242"/>
      <c r="AE130" s="242"/>
      <c r="AF130" s="242"/>
      <c r="AG130" s="242"/>
      <c r="AH130" s="242"/>
      <c r="AI130" s="242"/>
      <c r="AJ130" s="242"/>
      <c r="AK130" s="242"/>
      <c r="AL130" s="242"/>
      <c r="AM130" s="242"/>
      <c r="AN130" s="242"/>
      <c r="AO130" s="242"/>
      <c r="AP130" s="242"/>
      <c r="AQ130" s="242"/>
      <c r="AR130" s="242"/>
      <c r="AS130" s="242"/>
      <c r="AT130" s="242"/>
      <c r="AU130" s="242"/>
      <c r="AV130" s="242"/>
      <c r="AW130" s="242"/>
      <c r="AX130" s="242"/>
      <c r="AY130" s="242"/>
      <c r="AZ130" s="242"/>
      <c r="BA130" s="242"/>
      <c r="BB130" s="242"/>
      <c r="BC130" s="242"/>
      <c r="BD130" s="242"/>
      <c r="BE130" s="242"/>
      <c r="BF130" s="242"/>
      <c r="BG130" s="242"/>
      <c r="BH130" s="242"/>
      <c r="BI130" s="242"/>
      <c r="BJ130" s="242"/>
      <c r="BK130" s="242"/>
      <c r="BL130" s="242"/>
      <c r="BM130" s="242"/>
      <c r="BN130" s="242"/>
      <c r="BO130" s="242"/>
      <c r="BP130" s="242"/>
      <c r="BQ130" s="242"/>
      <c r="BR130" s="242"/>
      <c r="BS130" s="242"/>
      <c r="BT130" s="242"/>
      <c r="BU130" s="242"/>
      <c r="BV130" s="242"/>
      <c r="BX130" s="176"/>
    </row>
    <row r="131" spans="2:76" x14ac:dyDescent="0.2">
      <c r="B131" s="182"/>
      <c r="C131" s="182"/>
      <c r="D131" s="182"/>
      <c r="E131" s="275"/>
      <c r="F131" s="242"/>
      <c r="G131" s="242"/>
      <c r="H131" s="242"/>
      <c r="I131" s="242"/>
      <c r="J131" s="242"/>
      <c r="K131" s="242"/>
      <c r="L131" s="242"/>
      <c r="M131" s="242"/>
      <c r="N131" s="242"/>
      <c r="O131" s="242"/>
      <c r="P131" s="242"/>
      <c r="Q131" s="242"/>
      <c r="R131" s="242"/>
      <c r="S131" s="242"/>
      <c r="T131" s="242"/>
      <c r="U131" s="242"/>
      <c r="V131" s="242"/>
      <c r="W131" s="242"/>
      <c r="X131" s="242"/>
      <c r="Y131" s="242"/>
      <c r="Z131" s="242"/>
      <c r="AA131" s="242"/>
      <c r="AB131" s="242"/>
      <c r="AC131" s="242"/>
      <c r="AD131" s="242"/>
      <c r="AE131" s="242"/>
      <c r="AF131" s="242"/>
      <c r="AG131" s="242"/>
      <c r="AH131" s="242"/>
      <c r="AI131" s="242"/>
      <c r="AJ131" s="242"/>
      <c r="AK131" s="242"/>
      <c r="AL131" s="242"/>
      <c r="AM131" s="242"/>
      <c r="AN131" s="242"/>
      <c r="AO131" s="242"/>
      <c r="AP131" s="242"/>
      <c r="AQ131" s="242"/>
      <c r="AR131" s="242"/>
      <c r="AS131" s="242"/>
      <c r="AT131" s="242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X131" s="176"/>
    </row>
    <row r="132" spans="2:76" x14ac:dyDescent="0.2">
      <c r="B132" s="182"/>
      <c r="C132" s="170"/>
      <c r="D132" s="170"/>
      <c r="E132" s="275"/>
      <c r="F132" s="242"/>
      <c r="G132" s="242"/>
      <c r="H132" s="242"/>
      <c r="I132" s="242"/>
      <c r="J132" s="242"/>
      <c r="K132" s="242"/>
      <c r="L132" s="242"/>
      <c r="M132" s="242"/>
      <c r="N132" s="242"/>
      <c r="O132" s="242"/>
      <c r="P132" s="242"/>
      <c r="Q132" s="242"/>
      <c r="R132" s="242"/>
      <c r="S132" s="242"/>
      <c r="T132" s="242"/>
      <c r="U132" s="242"/>
      <c r="V132" s="242"/>
      <c r="W132" s="242"/>
      <c r="X132" s="242"/>
      <c r="Y132" s="242"/>
      <c r="Z132" s="242"/>
      <c r="AA132" s="242"/>
      <c r="AB132" s="242"/>
      <c r="AC132" s="242"/>
      <c r="AD132" s="242"/>
      <c r="AE132" s="242"/>
      <c r="AF132" s="242"/>
      <c r="AG132" s="242"/>
      <c r="AH132" s="242"/>
      <c r="AI132" s="242"/>
      <c r="AJ132" s="242"/>
      <c r="AK132" s="242"/>
      <c r="AL132" s="242"/>
      <c r="AM132" s="242"/>
      <c r="AN132" s="242"/>
      <c r="AO132" s="242"/>
      <c r="AP132" s="242"/>
      <c r="AQ132" s="242"/>
      <c r="AR132" s="242"/>
      <c r="AS132" s="242"/>
      <c r="AT132" s="242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X132" s="176"/>
    </row>
    <row r="133" spans="2:76" x14ac:dyDescent="0.2">
      <c r="B133" s="182"/>
      <c r="C133" s="170"/>
      <c r="D133" s="170"/>
      <c r="E133" s="275"/>
      <c r="F133" s="242"/>
      <c r="G133" s="242"/>
      <c r="H133" s="242"/>
      <c r="I133" s="242"/>
      <c r="J133" s="242"/>
      <c r="K133" s="242"/>
      <c r="L133" s="242"/>
      <c r="M133" s="242"/>
      <c r="N133" s="242"/>
      <c r="O133" s="242"/>
      <c r="P133" s="242"/>
      <c r="Q133" s="242"/>
      <c r="R133" s="242"/>
      <c r="S133" s="242"/>
      <c r="T133" s="242"/>
      <c r="U133" s="242"/>
      <c r="V133" s="242"/>
      <c r="W133" s="242"/>
      <c r="X133" s="242"/>
      <c r="Y133" s="242"/>
      <c r="Z133" s="242"/>
      <c r="AA133" s="242"/>
      <c r="AB133" s="242"/>
      <c r="AC133" s="242"/>
      <c r="AD133" s="242"/>
      <c r="AE133" s="242"/>
      <c r="AF133" s="242"/>
      <c r="AG133" s="242"/>
      <c r="AH133" s="242"/>
      <c r="AI133" s="242"/>
      <c r="AJ133" s="242"/>
      <c r="AK133" s="242"/>
      <c r="AL133" s="242"/>
      <c r="AM133" s="242"/>
      <c r="AN133" s="242"/>
      <c r="AO133" s="242"/>
      <c r="AP133" s="242"/>
      <c r="AQ133" s="242"/>
      <c r="AR133" s="242"/>
      <c r="AS133" s="242"/>
      <c r="AT133" s="242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X133" s="176"/>
    </row>
    <row r="134" spans="2:76" x14ac:dyDescent="0.2">
      <c r="B134" s="182"/>
      <c r="C134" s="170"/>
      <c r="D134" s="170"/>
      <c r="E134" s="275"/>
      <c r="F134" s="242"/>
      <c r="G134" s="242"/>
      <c r="H134" s="242"/>
      <c r="I134" s="242"/>
      <c r="J134" s="242"/>
      <c r="K134" s="242"/>
      <c r="L134" s="242"/>
      <c r="M134" s="242"/>
      <c r="N134" s="242"/>
      <c r="O134" s="242"/>
      <c r="P134" s="242"/>
      <c r="Q134" s="242"/>
      <c r="R134" s="242"/>
      <c r="S134" s="242"/>
      <c r="T134" s="242"/>
      <c r="U134" s="242"/>
      <c r="V134" s="242"/>
      <c r="W134" s="242"/>
      <c r="X134" s="242"/>
      <c r="Y134" s="242"/>
      <c r="Z134" s="242"/>
      <c r="AA134" s="242"/>
      <c r="AB134" s="242"/>
      <c r="AC134" s="242"/>
      <c r="AD134" s="242"/>
      <c r="AE134" s="242"/>
      <c r="AF134" s="242"/>
      <c r="AG134" s="242"/>
      <c r="AH134" s="242"/>
      <c r="AI134" s="242"/>
      <c r="AJ134" s="242"/>
      <c r="AK134" s="242"/>
      <c r="AL134" s="242"/>
      <c r="AM134" s="242"/>
      <c r="AN134" s="242"/>
      <c r="AO134" s="242"/>
      <c r="AP134" s="242"/>
      <c r="AQ134" s="242"/>
      <c r="AR134" s="242"/>
      <c r="AS134" s="242"/>
      <c r="AT134" s="242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X134" s="176"/>
    </row>
    <row r="135" spans="2:76" x14ac:dyDescent="0.2">
      <c r="B135" s="182"/>
      <c r="C135" s="170"/>
      <c r="D135" s="170"/>
      <c r="E135" s="275"/>
      <c r="F135" s="242"/>
      <c r="G135" s="242"/>
      <c r="H135" s="242"/>
      <c r="I135" s="242"/>
      <c r="J135" s="242"/>
      <c r="K135" s="242"/>
      <c r="L135" s="242"/>
      <c r="M135" s="242"/>
      <c r="N135" s="242"/>
      <c r="O135" s="242"/>
      <c r="P135" s="242"/>
      <c r="Q135" s="242"/>
      <c r="R135" s="242"/>
      <c r="S135" s="242"/>
      <c r="T135" s="242"/>
      <c r="U135" s="242"/>
      <c r="V135" s="242"/>
      <c r="W135" s="242"/>
      <c r="X135" s="242"/>
      <c r="Y135" s="242"/>
      <c r="Z135" s="242"/>
      <c r="AA135" s="242"/>
      <c r="AB135" s="242"/>
      <c r="AC135" s="242"/>
      <c r="AD135" s="242"/>
      <c r="AE135" s="242"/>
      <c r="AF135" s="242"/>
      <c r="AG135" s="242"/>
      <c r="AH135" s="242"/>
      <c r="AI135" s="242"/>
      <c r="AJ135" s="242"/>
      <c r="AK135" s="242"/>
      <c r="AL135" s="242"/>
      <c r="AM135" s="242"/>
      <c r="AN135" s="242"/>
      <c r="AO135" s="242"/>
      <c r="AP135" s="242"/>
      <c r="AQ135" s="242"/>
      <c r="AR135" s="242"/>
      <c r="AS135" s="242"/>
      <c r="AT135" s="242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X135" s="176"/>
    </row>
    <row r="136" spans="2:76" x14ac:dyDescent="0.2">
      <c r="B136" s="182"/>
      <c r="C136" s="170"/>
      <c r="D136" s="170"/>
      <c r="E136" s="275"/>
      <c r="F136" s="242"/>
      <c r="G136" s="242"/>
      <c r="H136" s="242"/>
      <c r="I136" s="242"/>
      <c r="J136" s="242"/>
      <c r="K136" s="242"/>
      <c r="L136" s="242"/>
      <c r="M136" s="242"/>
      <c r="N136" s="242"/>
      <c r="O136" s="242"/>
      <c r="P136" s="242"/>
      <c r="Q136" s="242"/>
      <c r="R136" s="242"/>
      <c r="S136" s="242"/>
      <c r="T136" s="242"/>
      <c r="U136" s="242"/>
      <c r="V136" s="242"/>
      <c r="W136" s="242"/>
      <c r="X136" s="242"/>
      <c r="Y136" s="242"/>
      <c r="Z136" s="242"/>
      <c r="AA136" s="242"/>
      <c r="AB136" s="242"/>
      <c r="AC136" s="242"/>
      <c r="AD136" s="242"/>
      <c r="AE136" s="242"/>
      <c r="AF136" s="242"/>
      <c r="AG136" s="242"/>
      <c r="AH136" s="242"/>
      <c r="AI136" s="242"/>
      <c r="AJ136" s="242"/>
      <c r="AK136" s="242"/>
      <c r="AL136" s="242"/>
      <c r="AM136" s="242"/>
      <c r="AN136" s="242"/>
      <c r="AO136" s="242"/>
      <c r="AP136" s="242"/>
      <c r="AQ136" s="242"/>
      <c r="AR136" s="242"/>
      <c r="AS136" s="242"/>
      <c r="AT136" s="242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X136" s="176"/>
    </row>
    <row r="137" spans="2:76" x14ac:dyDescent="0.2">
      <c r="B137" s="182"/>
      <c r="C137" s="170"/>
      <c r="D137" s="170"/>
      <c r="E137" s="275"/>
      <c r="F137" s="242"/>
      <c r="G137" s="242"/>
      <c r="H137" s="242"/>
      <c r="I137" s="242"/>
      <c r="J137" s="242"/>
      <c r="K137" s="242"/>
      <c r="L137" s="242"/>
      <c r="M137" s="242"/>
      <c r="N137" s="242"/>
      <c r="O137" s="242"/>
      <c r="P137" s="242"/>
      <c r="Q137" s="242"/>
      <c r="R137" s="242"/>
      <c r="S137" s="242"/>
      <c r="T137" s="242"/>
      <c r="U137" s="242"/>
      <c r="V137" s="242"/>
      <c r="W137" s="242"/>
      <c r="X137" s="242"/>
      <c r="Y137" s="242"/>
      <c r="Z137" s="242"/>
      <c r="AA137" s="242"/>
      <c r="AB137" s="242"/>
      <c r="AC137" s="242"/>
      <c r="AD137" s="242"/>
      <c r="AE137" s="242"/>
      <c r="AF137" s="242"/>
      <c r="AG137" s="242"/>
      <c r="AH137" s="242"/>
      <c r="AI137" s="242"/>
      <c r="AJ137" s="242"/>
      <c r="AK137" s="242"/>
      <c r="AL137" s="242"/>
      <c r="AM137" s="242"/>
      <c r="AN137" s="242"/>
      <c r="AO137" s="242"/>
      <c r="AP137" s="242"/>
      <c r="AQ137" s="242"/>
      <c r="AR137" s="242"/>
      <c r="AS137" s="242"/>
      <c r="AT137" s="242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X137" s="176"/>
    </row>
    <row r="138" spans="2:76" x14ac:dyDescent="0.2">
      <c r="B138" s="182"/>
      <c r="C138" s="170"/>
      <c r="D138" s="170"/>
      <c r="E138" s="275"/>
      <c r="F138" s="242"/>
      <c r="G138" s="242"/>
      <c r="H138" s="242"/>
      <c r="I138" s="242"/>
      <c r="J138" s="242"/>
      <c r="K138" s="242"/>
      <c r="L138" s="242"/>
      <c r="M138" s="242"/>
      <c r="N138" s="242"/>
      <c r="O138" s="242"/>
      <c r="P138" s="242"/>
      <c r="Q138" s="242"/>
      <c r="R138" s="242"/>
      <c r="S138" s="242"/>
      <c r="T138" s="242"/>
      <c r="U138" s="242"/>
      <c r="V138" s="242"/>
      <c r="W138" s="242"/>
      <c r="X138" s="242"/>
      <c r="Y138" s="242"/>
      <c r="Z138" s="242"/>
      <c r="AA138" s="242"/>
      <c r="AB138" s="242"/>
      <c r="AC138" s="242"/>
      <c r="AD138" s="242"/>
      <c r="AE138" s="242"/>
      <c r="AF138" s="242"/>
      <c r="AG138" s="242"/>
      <c r="AH138" s="242"/>
      <c r="AI138" s="242"/>
      <c r="AJ138" s="242"/>
      <c r="AK138" s="242"/>
      <c r="AL138" s="242"/>
      <c r="AM138" s="242"/>
      <c r="AN138" s="242"/>
      <c r="AO138" s="242"/>
      <c r="AP138" s="242"/>
      <c r="AQ138" s="242"/>
      <c r="AR138" s="242"/>
      <c r="AS138" s="242"/>
      <c r="AT138" s="242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X138" s="176"/>
    </row>
    <row r="139" spans="2:76" x14ac:dyDescent="0.2">
      <c r="B139" s="182"/>
      <c r="C139" s="170"/>
      <c r="D139" s="170"/>
      <c r="E139" s="275"/>
      <c r="F139" s="242"/>
      <c r="G139" s="242"/>
      <c r="H139" s="242"/>
      <c r="I139" s="242"/>
      <c r="J139" s="242"/>
      <c r="K139" s="242"/>
      <c r="L139" s="242"/>
      <c r="M139" s="242"/>
      <c r="N139" s="242"/>
      <c r="O139" s="242"/>
      <c r="P139" s="242"/>
      <c r="Q139" s="242"/>
      <c r="R139" s="242"/>
      <c r="S139" s="242"/>
      <c r="T139" s="242"/>
      <c r="U139" s="242"/>
      <c r="V139" s="242"/>
      <c r="W139" s="242"/>
      <c r="X139" s="242"/>
      <c r="Y139" s="242"/>
      <c r="Z139" s="242"/>
      <c r="AA139" s="242"/>
      <c r="AB139" s="242"/>
      <c r="AC139" s="242"/>
      <c r="AD139" s="242"/>
      <c r="AE139" s="242"/>
      <c r="AF139" s="242"/>
      <c r="AG139" s="242"/>
      <c r="AH139" s="242"/>
      <c r="AI139" s="242"/>
      <c r="AJ139" s="242"/>
      <c r="AK139" s="242"/>
      <c r="AL139" s="242"/>
      <c r="AM139" s="242"/>
      <c r="AN139" s="242"/>
      <c r="AO139" s="242"/>
      <c r="AP139" s="242"/>
      <c r="AQ139" s="242"/>
      <c r="AR139" s="242"/>
      <c r="AS139" s="242"/>
      <c r="AT139" s="242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X139" s="176"/>
    </row>
    <row r="140" spans="2:76" x14ac:dyDescent="0.2">
      <c r="B140" s="182"/>
      <c r="C140" s="170"/>
      <c r="D140" s="170"/>
      <c r="E140" s="275"/>
      <c r="F140" s="242"/>
      <c r="G140" s="242"/>
      <c r="H140" s="242"/>
      <c r="I140" s="242"/>
      <c r="J140" s="242"/>
      <c r="K140" s="242"/>
      <c r="L140" s="242"/>
      <c r="M140" s="242"/>
      <c r="N140" s="242"/>
      <c r="O140" s="242"/>
      <c r="P140" s="242"/>
      <c r="Q140" s="242"/>
      <c r="R140" s="242"/>
      <c r="S140" s="242"/>
      <c r="T140" s="242"/>
      <c r="U140" s="242"/>
      <c r="V140" s="242"/>
      <c r="W140" s="242"/>
      <c r="X140" s="242"/>
      <c r="Y140" s="242"/>
      <c r="Z140" s="242"/>
      <c r="AA140" s="242"/>
      <c r="AB140" s="242"/>
      <c r="AC140" s="242"/>
      <c r="AD140" s="242"/>
      <c r="AE140" s="242"/>
      <c r="AF140" s="242"/>
      <c r="AG140" s="242"/>
      <c r="AH140" s="242"/>
      <c r="AI140" s="242"/>
      <c r="AJ140" s="242"/>
      <c r="AK140" s="242"/>
      <c r="AL140" s="242"/>
      <c r="AM140" s="242"/>
      <c r="AN140" s="242"/>
      <c r="AO140" s="242"/>
      <c r="AP140" s="242"/>
      <c r="AQ140" s="242"/>
      <c r="AR140" s="242"/>
      <c r="AS140" s="242"/>
      <c r="AT140" s="242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X140" s="176"/>
    </row>
    <row r="141" spans="2:76" x14ac:dyDescent="0.2">
      <c r="B141" s="182"/>
      <c r="C141" s="170"/>
      <c r="D141" s="170"/>
      <c r="E141" s="275"/>
      <c r="F141" s="242"/>
      <c r="G141" s="242"/>
      <c r="H141" s="242"/>
      <c r="I141" s="242"/>
      <c r="J141" s="242"/>
      <c r="K141" s="242"/>
      <c r="L141" s="242"/>
      <c r="M141" s="242"/>
      <c r="N141" s="242"/>
      <c r="O141" s="242"/>
      <c r="P141" s="242"/>
      <c r="Q141" s="242"/>
      <c r="R141" s="242"/>
      <c r="S141" s="242"/>
      <c r="T141" s="242"/>
      <c r="U141" s="242"/>
      <c r="V141" s="242"/>
      <c r="W141" s="242"/>
      <c r="X141" s="242"/>
      <c r="Y141" s="242"/>
      <c r="Z141" s="242"/>
      <c r="AA141" s="242"/>
      <c r="AB141" s="242"/>
      <c r="AC141" s="242"/>
      <c r="AD141" s="242"/>
      <c r="AE141" s="242"/>
      <c r="AF141" s="242"/>
      <c r="AG141" s="242"/>
      <c r="AH141" s="242"/>
      <c r="AI141" s="242"/>
      <c r="AJ141" s="242"/>
      <c r="AK141" s="242"/>
      <c r="AL141" s="242"/>
      <c r="AM141" s="242"/>
      <c r="AN141" s="242"/>
      <c r="AO141" s="242"/>
      <c r="AP141" s="242"/>
      <c r="AQ141" s="242"/>
      <c r="AR141" s="242"/>
      <c r="AS141" s="242"/>
      <c r="AT141" s="242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X141" s="176"/>
    </row>
    <row r="142" spans="2:76" x14ac:dyDescent="0.2">
      <c r="B142" s="182"/>
      <c r="C142" s="170"/>
      <c r="D142" s="170"/>
      <c r="E142" s="275"/>
      <c r="F142" s="242"/>
      <c r="G142" s="242"/>
      <c r="H142" s="242"/>
      <c r="I142" s="242"/>
      <c r="J142" s="242"/>
      <c r="K142" s="242"/>
      <c r="L142" s="242"/>
      <c r="M142" s="242"/>
      <c r="N142" s="242"/>
      <c r="O142" s="242"/>
      <c r="P142" s="242"/>
      <c r="Q142" s="242"/>
      <c r="R142" s="242"/>
      <c r="S142" s="242"/>
      <c r="T142" s="242"/>
      <c r="U142" s="242"/>
      <c r="V142" s="242"/>
      <c r="W142" s="242"/>
      <c r="X142" s="242"/>
      <c r="Y142" s="242"/>
      <c r="Z142" s="242"/>
      <c r="AA142" s="242"/>
      <c r="AB142" s="242"/>
      <c r="AC142" s="242"/>
      <c r="AD142" s="242"/>
      <c r="AE142" s="242"/>
      <c r="AF142" s="242"/>
      <c r="AG142" s="242"/>
      <c r="AH142" s="242"/>
      <c r="AI142" s="242"/>
      <c r="AJ142" s="242"/>
      <c r="AK142" s="242"/>
      <c r="AL142" s="242"/>
      <c r="AM142" s="242"/>
      <c r="AN142" s="242"/>
      <c r="AO142" s="242"/>
      <c r="AP142" s="242"/>
      <c r="AQ142" s="242"/>
      <c r="AR142" s="242"/>
      <c r="AS142" s="242"/>
      <c r="AT142" s="242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X142" s="176"/>
    </row>
    <row r="143" spans="2:76" x14ac:dyDescent="0.2">
      <c r="B143" s="182"/>
      <c r="C143" s="170"/>
      <c r="D143" s="170"/>
      <c r="E143" s="275"/>
      <c r="F143" s="242"/>
      <c r="G143" s="242"/>
      <c r="H143" s="242"/>
      <c r="I143" s="242"/>
      <c r="J143" s="242"/>
      <c r="K143" s="242"/>
      <c r="L143" s="242"/>
      <c r="M143" s="242"/>
      <c r="N143" s="242"/>
      <c r="O143" s="242"/>
      <c r="P143" s="242"/>
      <c r="Q143" s="242"/>
      <c r="R143" s="242"/>
      <c r="S143" s="242"/>
      <c r="T143" s="242"/>
      <c r="U143" s="242"/>
      <c r="V143" s="242"/>
      <c r="W143" s="242"/>
      <c r="X143" s="242"/>
      <c r="Y143" s="242"/>
      <c r="Z143" s="242"/>
      <c r="AA143" s="242"/>
      <c r="AB143" s="242"/>
      <c r="AC143" s="242"/>
      <c r="AD143" s="242"/>
      <c r="AE143" s="242"/>
      <c r="AF143" s="242"/>
      <c r="AG143" s="242"/>
      <c r="AH143" s="242"/>
      <c r="AI143" s="242"/>
      <c r="AJ143" s="242"/>
      <c r="AK143" s="242"/>
      <c r="AL143" s="242"/>
      <c r="AM143" s="242"/>
      <c r="AN143" s="242"/>
      <c r="AO143" s="242"/>
      <c r="AP143" s="242"/>
      <c r="AQ143" s="242"/>
      <c r="AR143" s="242"/>
      <c r="AS143" s="242"/>
      <c r="AT143" s="242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X143" s="176"/>
    </row>
    <row r="144" spans="2:76" x14ac:dyDescent="0.2">
      <c r="B144" s="182"/>
      <c r="C144" s="182"/>
      <c r="D144" s="182"/>
      <c r="E144" s="275"/>
      <c r="F144" s="242"/>
      <c r="G144" s="242"/>
      <c r="H144" s="242"/>
      <c r="I144" s="242"/>
      <c r="J144" s="242"/>
      <c r="K144" s="242"/>
      <c r="L144" s="242"/>
      <c r="M144" s="242"/>
      <c r="N144" s="242"/>
      <c r="O144" s="242"/>
      <c r="P144" s="242"/>
      <c r="Q144" s="242"/>
      <c r="R144" s="242"/>
      <c r="S144" s="242"/>
      <c r="T144" s="242"/>
      <c r="U144" s="242"/>
      <c r="V144" s="242"/>
      <c r="W144" s="242"/>
      <c r="X144" s="242"/>
      <c r="Y144" s="242"/>
      <c r="Z144" s="242"/>
      <c r="AA144" s="242"/>
      <c r="AB144" s="242"/>
      <c r="AC144" s="242"/>
      <c r="AD144" s="242"/>
      <c r="AE144" s="242"/>
      <c r="AF144" s="242"/>
      <c r="AG144" s="242"/>
      <c r="AH144" s="242"/>
      <c r="AI144" s="242"/>
      <c r="AJ144" s="242"/>
      <c r="AK144" s="242"/>
      <c r="AL144" s="242"/>
      <c r="AM144" s="242"/>
      <c r="AN144" s="242"/>
      <c r="AO144" s="242"/>
      <c r="AP144" s="242"/>
      <c r="AQ144" s="242"/>
      <c r="AR144" s="242"/>
      <c r="AS144" s="242"/>
      <c r="AT144" s="242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X144" s="176"/>
    </row>
    <row r="145" spans="2:76" x14ac:dyDescent="0.2">
      <c r="B145" s="182"/>
      <c r="C145" s="170"/>
      <c r="D145" s="170"/>
      <c r="E145" s="275"/>
      <c r="F145" s="242"/>
      <c r="G145" s="242"/>
      <c r="H145" s="242"/>
      <c r="I145" s="242"/>
      <c r="J145" s="242"/>
      <c r="K145" s="242"/>
      <c r="L145" s="242"/>
      <c r="M145" s="242"/>
      <c r="N145" s="242"/>
      <c r="O145" s="242"/>
      <c r="P145" s="242"/>
      <c r="Q145" s="242"/>
      <c r="R145" s="242"/>
      <c r="S145" s="242"/>
      <c r="T145" s="242"/>
      <c r="U145" s="242"/>
      <c r="V145" s="242"/>
      <c r="W145" s="242"/>
      <c r="X145" s="242"/>
      <c r="Y145" s="242"/>
      <c r="Z145" s="242"/>
      <c r="AA145" s="242"/>
      <c r="AB145" s="242"/>
      <c r="AC145" s="242"/>
      <c r="AD145" s="242"/>
      <c r="AE145" s="242"/>
      <c r="AF145" s="242"/>
      <c r="AG145" s="242"/>
      <c r="AH145" s="242"/>
      <c r="AI145" s="242"/>
      <c r="AJ145" s="242"/>
      <c r="AK145" s="242"/>
      <c r="AL145" s="242"/>
      <c r="AM145" s="242"/>
      <c r="AN145" s="242"/>
      <c r="AO145" s="242"/>
      <c r="AP145" s="242"/>
      <c r="AQ145" s="242"/>
      <c r="AR145" s="242"/>
      <c r="AS145" s="242"/>
      <c r="AT145" s="242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X145" s="176"/>
    </row>
    <row r="146" spans="2:76" x14ac:dyDescent="0.2">
      <c r="B146" s="182"/>
      <c r="C146" s="170"/>
      <c r="D146" s="170"/>
      <c r="E146" s="275"/>
      <c r="F146" s="242"/>
      <c r="G146" s="242"/>
      <c r="H146" s="242"/>
      <c r="I146" s="242"/>
      <c r="J146" s="242"/>
      <c r="K146" s="242"/>
      <c r="L146" s="242"/>
      <c r="M146" s="242"/>
      <c r="N146" s="242"/>
      <c r="O146" s="242"/>
      <c r="P146" s="242"/>
      <c r="Q146" s="242"/>
      <c r="R146" s="242"/>
      <c r="S146" s="242"/>
      <c r="T146" s="242"/>
      <c r="U146" s="242"/>
      <c r="V146" s="242"/>
      <c r="W146" s="242"/>
      <c r="X146" s="242"/>
      <c r="Y146" s="242"/>
      <c r="Z146" s="242"/>
      <c r="AA146" s="242"/>
      <c r="AB146" s="242"/>
      <c r="AC146" s="242"/>
      <c r="AD146" s="242"/>
      <c r="AE146" s="242"/>
      <c r="AF146" s="242"/>
      <c r="AG146" s="242"/>
      <c r="AH146" s="242"/>
      <c r="AI146" s="242"/>
      <c r="AJ146" s="242"/>
      <c r="AK146" s="242"/>
      <c r="AL146" s="242"/>
      <c r="AM146" s="242"/>
      <c r="AN146" s="242"/>
      <c r="AO146" s="242"/>
      <c r="AP146" s="242"/>
      <c r="AQ146" s="242"/>
      <c r="AR146" s="242"/>
      <c r="AS146" s="242"/>
      <c r="AT146" s="242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X146" s="176"/>
    </row>
    <row r="147" spans="2:76" x14ac:dyDescent="0.2">
      <c r="B147" s="143"/>
      <c r="D147" s="143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X147" s="176"/>
    </row>
    <row r="148" spans="2:76" x14ac:dyDescent="0.2">
      <c r="B148" s="182"/>
      <c r="C148" s="170"/>
      <c r="D148" s="170"/>
      <c r="E148" s="275"/>
      <c r="F148" s="242"/>
      <c r="G148" s="242"/>
      <c r="H148" s="242"/>
      <c r="I148" s="242"/>
      <c r="J148" s="242"/>
      <c r="K148" s="242"/>
      <c r="L148" s="242"/>
      <c r="M148" s="242"/>
      <c r="N148" s="242"/>
      <c r="O148" s="242"/>
      <c r="P148" s="242"/>
      <c r="Q148" s="242"/>
      <c r="R148" s="242"/>
      <c r="S148" s="242"/>
      <c r="T148" s="242"/>
      <c r="U148" s="242"/>
      <c r="V148" s="242"/>
      <c r="W148" s="242"/>
      <c r="X148" s="242"/>
      <c r="Y148" s="242"/>
      <c r="Z148" s="242"/>
      <c r="AA148" s="242"/>
      <c r="AB148" s="242"/>
      <c r="AC148" s="242"/>
      <c r="AD148" s="242"/>
      <c r="AE148" s="242"/>
      <c r="AF148" s="242"/>
      <c r="AG148" s="242"/>
      <c r="AH148" s="242"/>
      <c r="AI148" s="242"/>
      <c r="AJ148" s="242"/>
      <c r="AK148" s="242"/>
      <c r="AL148" s="242"/>
      <c r="AM148" s="242"/>
      <c r="AN148" s="242"/>
      <c r="AO148" s="242"/>
      <c r="AP148" s="242"/>
      <c r="AQ148" s="242"/>
      <c r="AR148" s="242"/>
      <c r="AS148" s="242"/>
      <c r="AT148" s="242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X148" s="176"/>
    </row>
    <row r="149" spans="2:76" x14ac:dyDescent="0.2">
      <c r="B149" s="182"/>
      <c r="C149" s="170"/>
      <c r="D149" s="170"/>
      <c r="E149" s="275"/>
      <c r="F149" s="242"/>
      <c r="G149" s="242"/>
      <c r="H149" s="242"/>
      <c r="I149" s="242"/>
      <c r="J149" s="242"/>
      <c r="K149" s="242"/>
      <c r="L149" s="242"/>
      <c r="M149" s="242"/>
      <c r="N149" s="242"/>
      <c r="O149" s="242"/>
      <c r="P149" s="242"/>
      <c r="Q149" s="242"/>
      <c r="R149" s="242"/>
      <c r="S149" s="242"/>
      <c r="T149" s="242"/>
      <c r="U149" s="242"/>
      <c r="V149" s="242"/>
      <c r="W149" s="242"/>
      <c r="X149" s="242"/>
      <c r="Y149" s="242"/>
      <c r="Z149" s="242"/>
      <c r="AA149" s="242"/>
      <c r="AB149" s="242"/>
      <c r="AC149" s="242"/>
      <c r="AD149" s="242"/>
      <c r="AE149" s="242"/>
      <c r="AF149" s="242"/>
      <c r="AG149" s="242"/>
      <c r="AH149" s="242"/>
      <c r="AI149" s="242"/>
      <c r="AJ149" s="242"/>
      <c r="AK149" s="242"/>
      <c r="AL149" s="242"/>
      <c r="AM149" s="242"/>
      <c r="AN149" s="242"/>
      <c r="AO149" s="242"/>
      <c r="AP149" s="242"/>
      <c r="AQ149" s="242"/>
      <c r="AR149" s="242"/>
      <c r="AS149" s="242"/>
      <c r="AT149" s="242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X149" s="176"/>
    </row>
    <row r="150" spans="2:76" x14ac:dyDescent="0.2">
      <c r="B150" s="182"/>
      <c r="C150" s="170"/>
      <c r="D150" s="170"/>
      <c r="E150" s="275"/>
      <c r="F150" s="242"/>
      <c r="G150" s="242"/>
      <c r="H150" s="242"/>
      <c r="I150" s="242"/>
      <c r="J150" s="242"/>
      <c r="K150" s="242"/>
      <c r="L150" s="242"/>
      <c r="M150" s="242"/>
      <c r="N150" s="242"/>
      <c r="O150" s="242"/>
      <c r="P150" s="242"/>
      <c r="Q150" s="242"/>
      <c r="R150" s="242"/>
      <c r="S150" s="242"/>
      <c r="T150" s="242"/>
      <c r="U150" s="242"/>
      <c r="V150" s="242"/>
      <c r="W150" s="242"/>
      <c r="X150" s="242"/>
      <c r="Y150" s="242"/>
      <c r="Z150" s="242"/>
      <c r="AA150" s="242"/>
      <c r="AB150" s="242"/>
      <c r="AC150" s="242"/>
      <c r="AD150" s="242"/>
      <c r="AE150" s="242"/>
      <c r="AF150" s="242"/>
      <c r="AG150" s="242"/>
      <c r="AH150" s="242"/>
      <c r="AI150" s="242"/>
      <c r="AJ150" s="242"/>
      <c r="AK150" s="242"/>
      <c r="AL150" s="242"/>
      <c r="AM150" s="242"/>
      <c r="AN150" s="242"/>
      <c r="AO150" s="242"/>
      <c r="AP150" s="242"/>
      <c r="AQ150" s="242"/>
      <c r="AR150" s="242"/>
      <c r="AS150" s="242"/>
      <c r="AT150" s="242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X150" s="176"/>
    </row>
    <row r="151" spans="2:76" x14ac:dyDescent="0.2">
      <c r="B151" s="182"/>
      <c r="C151" s="170"/>
      <c r="D151" s="170"/>
      <c r="E151" s="275"/>
      <c r="F151" s="242"/>
      <c r="G151" s="242"/>
      <c r="H151" s="242"/>
      <c r="I151" s="242"/>
      <c r="J151" s="242"/>
      <c r="K151" s="242"/>
      <c r="L151" s="242"/>
      <c r="M151" s="242"/>
      <c r="N151" s="242"/>
      <c r="O151" s="242"/>
      <c r="P151" s="242"/>
      <c r="Q151" s="242"/>
      <c r="R151" s="242"/>
      <c r="S151" s="242"/>
      <c r="T151" s="242"/>
      <c r="U151" s="242"/>
      <c r="V151" s="242"/>
      <c r="W151" s="242"/>
      <c r="X151" s="242"/>
      <c r="Y151" s="242"/>
      <c r="Z151" s="242"/>
      <c r="AA151" s="242"/>
      <c r="AB151" s="242"/>
      <c r="AC151" s="242"/>
      <c r="AD151" s="242"/>
      <c r="AE151" s="242"/>
      <c r="AF151" s="242"/>
      <c r="AG151" s="242"/>
      <c r="AH151" s="242"/>
      <c r="AI151" s="242"/>
      <c r="AJ151" s="242"/>
      <c r="AK151" s="242"/>
      <c r="AL151" s="242"/>
      <c r="AM151" s="242"/>
      <c r="AN151" s="242"/>
      <c r="AO151" s="242"/>
      <c r="AP151" s="242"/>
      <c r="AQ151" s="242"/>
      <c r="AR151" s="242"/>
      <c r="AS151" s="242"/>
      <c r="AT151" s="242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X151" s="176"/>
    </row>
    <row r="152" spans="2:76" x14ac:dyDescent="0.2">
      <c r="B152" s="182"/>
      <c r="C152" s="170"/>
      <c r="D152" s="170"/>
      <c r="E152" s="275"/>
      <c r="F152" s="242"/>
      <c r="G152" s="242"/>
      <c r="H152" s="242"/>
      <c r="I152" s="242"/>
      <c r="J152" s="242"/>
      <c r="K152" s="242"/>
      <c r="L152" s="242"/>
      <c r="M152" s="242"/>
      <c r="N152" s="242"/>
      <c r="O152" s="242"/>
      <c r="P152" s="242"/>
      <c r="Q152" s="242"/>
      <c r="R152" s="242"/>
      <c r="S152" s="242"/>
      <c r="T152" s="242"/>
      <c r="U152" s="242"/>
      <c r="V152" s="242"/>
      <c r="W152" s="242"/>
      <c r="X152" s="242"/>
      <c r="Y152" s="242"/>
      <c r="Z152" s="242"/>
      <c r="AA152" s="242"/>
      <c r="AB152" s="242"/>
      <c r="AC152" s="242"/>
      <c r="AD152" s="242"/>
      <c r="AE152" s="242"/>
      <c r="AF152" s="242"/>
      <c r="AG152" s="242"/>
      <c r="AH152" s="242"/>
      <c r="AI152" s="242"/>
      <c r="AJ152" s="242"/>
      <c r="AK152" s="242"/>
      <c r="AL152" s="242"/>
      <c r="AM152" s="242"/>
      <c r="AN152" s="242"/>
      <c r="AO152" s="242"/>
      <c r="AP152" s="242"/>
      <c r="AQ152" s="242"/>
      <c r="AR152" s="242"/>
      <c r="AS152" s="242"/>
      <c r="AT152" s="242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X152" s="176"/>
    </row>
    <row r="153" spans="2:76" x14ac:dyDescent="0.2">
      <c r="B153" s="182"/>
      <c r="C153" s="170"/>
      <c r="D153" s="170"/>
      <c r="E153" s="275"/>
      <c r="F153" s="242"/>
      <c r="G153" s="242"/>
      <c r="H153" s="242"/>
      <c r="I153" s="242"/>
      <c r="J153" s="242"/>
      <c r="K153" s="242"/>
      <c r="L153" s="242"/>
      <c r="M153" s="242"/>
      <c r="N153" s="242"/>
      <c r="O153" s="242"/>
      <c r="P153" s="242"/>
      <c r="Q153" s="242"/>
      <c r="R153" s="242"/>
      <c r="S153" s="242"/>
      <c r="T153" s="242"/>
      <c r="U153" s="242"/>
      <c r="V153" s="242"/>
      <c r="W153" s="242"/>
      <c r="X153" s="242"/>
      <c r="Y153" s="242"/>
      <c r="Z153" s="242"/>
      <c r="AA153" s="242"/>
      <c r="AB153" s="242"/>
      <c r="AC153" s="242"/>
      <c r="AD153" s="242"/>
      <c r="AE153" s="242"/>
      <c r="AF153" s="242"/>
      <c r="AG153" s="242"/>
      <c r="AH153" s="242"/>
      <c r="AI153" s="242"/>
      <c r="AJ153" s="242"/>
      <c r="AK153" s="242"/>
      <c r="AL153" s="242"/>
      <c r="AM153" s="242"/>
      <c r="AN153" s="242"/>
      <c r="AO153" s="242"/>
      <c r="AP153" s="242"/>
      <c r="AQ153" s="242"/>
      <c r="AR153" s="242"/>
      <c r="AS153" s="242"/>
      <c r="AT153" s="242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X153" s="176"/>
    </row>
    <row r="154" spans="2:76" x14ac:dyDescent="0.2">
      <c r="B154" s="182"/>
      <c r="C154" s="170"/>
      <c r="D154" s="170"/>
      <c r="E154" s="275"/>
      <c r="F154" s="242"/>
      <c r="G154" s="242"/>
      <c r="H154" s="242"/>
      <c r="I154" s="242"/>
      <c r="J154" s="242"/>
      <c r="K154" s="242"/>
      <c r="L154" s="242"/>
      <c r="M154" s="242"/>
      <c r="N154" s="242"/>
      <c r="O154" s="242"/>
      <c r="P154" s="242"/>
      <c r="Q154" s="242"/>
      <c r="R154" s="242"/>
      <c r="S154" s="242"/>
      <c r="T154" s="242"/>
      <c r="U154" s="242"/>
      <c r="V154" s="242"/>
      <c r="W154" s="242"/>
      <c r="X154" s="242"/>
      <c r="Y154" s="242"/>
      <c r="Z154" s="242"/>
      <c r="AA154" s="242"/>
      <c r="AB154" s="242"/>
      <c r="AC154" s="242"/>
      <c r="AD154" s="242"/>
      <c r="AE154" s="242"/>
      <c r="AF154" s="242"/>
      <c r="AG154" s="242"/>
      <c r="AH154" s="242"/>
      <c r="AI154" s="242"/>
      <c r="AJ154" s="242"/>
      <c r="AK154" s="242"/>
      <c r="AL154" s="242"/>
      <c r="AM154" s="242"/>
      <c r="AN154" s="242"/>
      <c r="AO154" s="242"/>
      <c r="AP154" s="242"/>
      <c r="AQ154" s="242"/>
      <c r="AR154" s="242"/>
      <c r="AS154" s="242"/>
      <c r="AT154" s="242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X154" s="176"/>
    </row>
    <row r="155" spans="2:76" x14ac:dyDescent="0.2">
      <c r="B155" s="182"/>
      <c r="C155" s="170"/>
      <c r="D155" s="170"/>
      <c r="E155" s="275"/>
      <c r="F155" s="242"/>
      <c r="G155" s="242"/>
      <c r="H155" s="242"/>
      <c r="I155" s="242"/>
      <c r="J155" s="242"/>
      <c r="K155" s="242"/>
      <c r="L155" s="242"/>
      <c r="M155" s="242"/>
      <c r="N155" s="242"/>
      <c r="O155" s="242"/>
      <c r="P155" s="242"/>
      <c r="Q155" s="242"/>
      <c r="R155" s="242"/>
      <c r="S155" s="242"/>
      <c r="T155" s="242"/>
      <c r="U155" s="242"/>
      <c r="V155" s="242"/>
      <c r="W155" s="242"/>
      <c r="X155" s="242"/>
      <c r="Y155" s="242"/>
      <c r="Z155" s="242"/>
      <c r="AA155" s="242"/>
      <c r="AB155" s="242"/>
      <c r="AC155" s="242"/>
      <c r="AD155" s="242"/>
      <c r="AE155" s="242"/>
      <c r="AF155" s="242"/>
      <c r="AG155" s="242"/>
      <c r="AH155" s="242"/>
      <c r="AI155" s="242"/>
      <c r="AJ155" s="242"/>
      <c r="AK155" s="242"/>
      <c r="AL155" s="242"/>
      <c r="AM155" s="242"/>
      <c r="AN155" s="242"/>
      <c r="AO155" s="242"/>
      <c r="AP155" s="242"/>
      <c r="AQ155" s="242"/>
      <c r="AR155" s="242"/>
      <c r="AS155" s="242"/>
      <c r="AT155" s="242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X155" s="176"/>
    </row>
    <row r="156" spans="2:76" x14ac:dyDescent="0.2">
      <c r="B156" s="182"/>
      <c r="C156" s="170"/>
      <c r="D156" s="170"/>
      <c r="E156" s="275"/>
      <c r="F156" s="242"/>
      <c r="G156" s="242"/>
      <c r="H156" s="242"/>
      <c r="I156" s="242"/>
      <c r="J156" s="242"/>
      <c r="K156" s="242"/>
      <c r="L156" s="242"/>
      <c r="M156" s="242"/>
      <c r="N156" s="242"/>
      <c r="O156" s="242"/>
      <c r="P156" s="242"/>
      <c r="Q156" s="242"/>
      <c r="R156" s="242"/>
      <c r="S156" s="242"/>
      <c r="T156" s="242"/>
      <c r="U156" s="242"/>
      <c r="V156" s="242"/>
      <c r="W156" s="242"/>
      <c r="X156" s="242"/>
      <c r="Y156" s="242"/>
      <c r="Z156" s="242"/>
      <c r="AA156" s="242"/>
      <c r="AB156" s="242"/>
      <c r="AC156" s="242"/>
      <c r="AD156" s="242"/>
      <c r="AE156" s="242"/>
      <c r="AF156" s="242"/>
      <c r="AG156" s="242"/>
      <c r="AH156" s="242"/>
      <c r="AI156" s="242"/>
      <c r="AJ156" s="242"/>
      <c r="AK156" s="242"/>
      <c r="AL156" s="242"/>
      <c r="AM156" s="242"/>
      <c r="AN156" s="242"/>
      <c r="AO156" s="242"/>
      <c r="AP156" s="242"/>
      <c r="AQ156" s="242"/>
      <c r="AR156" s="242"/>
      <c r="AS156" s="242"/>
      <c r="AT156" s="242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X156" s="176"/>
    </row>
    <row r="157" spans="2:76" x14ac:dyDescent="0.2">
      <c r="B157" s="182"/>
      <c r="C157" s="170"/>
      <c r="D157" s="170"/>
      <c r="E157" s="275"/>
      <c r="F157" s="242"/>
      <c r="G157" s="242"/>
      <c r="H157" s="242"/>
      <c r="I157" s="242"/>
      <c r="J157" s="242"/>
      <c r="K157" s="242"/>
      <c r="L157" s="242"/>
      <c r="M157" s="242"/>
      <c r="N157" s="242"/>
      <c r="O157" s="242"/>
      <c r="P157" s="242"/>
      <c r="Q157" s="242"/>
      <c r="R157" s="242"/>
      <c r="S157" s="242"/>
      <c r="T157" s="242"/>
      <c r="U157" s="242"/>
      <c r="V157" s="242"/>
      <c r="W157" s="242"/>
      <c r="X157" s="242"/>
      <c r="Y157" s="242"/>
      <c r="Z157" s="242"/>
      <c r="AA157" s="242"/>
      <c r="AB157" s="242"/>
      <c r="AC157" s="242"/>
      <c r="AD157" s="242"/>
      <c r="AE157" s="242"/>
      <c r="AF157" s="242"/>
      <c r="AG157" s="242"/>
      <c r="AH157" s="242"/>
      <c r="AI157" s="242"/>
      <c r="AJ157" s="242"/>
      <c r="AK157" s="242"/>
      <c r="AL157" s="242"/>
      <c r="AM157" s="242"/>
      <c r="AN157" s="242"/>
      <c r="AO157" s="242"/>
      <c r="AP157" s="242"/>
      <c r="AQ157" s="242"/>
      <c r="AR157" s="242"/>
      <c r="AS157" s="242"/>
      <c r="AT157" s="242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X157" s="176"/>
    </row>
    <row r="158" spans="2:76" x14ac:dyDescent="0.2">
      <c r="B158" s="182"/>
      <c r="C158" s="170"/>
      <c r="D158" s="170"/>
      <c r="E158" s="275"/>
      <c r="F158" s="242"/>
      <c r="G158" s="242"/>
      <c r="H158" s="242"/>
      <c r="I158" s="242"/>
      <c r="J158" s="242"/>
      <c r="K158" s="242"/>
      <c r="L158" s="242"/>
      <c r="M158" s="242"/>
      <c r="N158" s="242"/>
      <c r="O158" s="242"/>
      <c r="P158" s="242"/>
      <c r="Q158" s="242"/>
      <c r="R158" s="242"/>
      <c r="S158" s="242"/>
      <c r="T158" s="242"/>
      <c r="U158" s="242"/>
      <c r="V158" s="242"/>
      <c r="W158" s="242"/>
      <c r="X158" s="242"/>
      <c r="Y158" s="242"/>
      <c r="Z158" s="242"/>
      <c r="AA158" s="242"/>
      <c r="AB158" s="242"/>
      <c r="AC158" s="242"/>
      <c r="AD158" s="242"/>
      <c r="AE158" s="242"/>
      <c r="AF158" s="242"/>
      <c r="AG158" s="242"/>
      <c r="AH158" s="242"/>
      <c r="AI158" s="242"/>
      <c r="AJ158" s="242"/>
      <c r="AK158" s="242"/>
      <c r="AL158" s="242"/>
      <c r="AM158" s="242"/>
      <c r="AN158" s="242"/>
      <c r="AO158" s="242"/>
      <c r="AP158" s="242"/>
      <c r="AQ158" s="242"/>
      <c r="AR158" s="242"/>
      <c r="AS158" s="242"/>
      <c r="AT158" s="242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X158" s="176"/>
    </row>
    <row r="159" spans="2:76" x14ac:dyDescent="0.2">
      <c r="B159" s="182"/>
      <c r="C159" s="170"/>
      <c r="D159" s="170"/>
      <c r="E159" s="275"/>
      <c r="F159" s="242"/>
      <c r="G159" s="242"/>
      <c r="H159" s="242"/>
      <c r="I159" s="242"/>
      <c r="J159" s="242"/>
      <c r="K159" s="242"/>
      <c r="L159" s="242"/>
      <c r="M159" s="242"/>
      <c r="N159" s="242"/>
      <c r="O159" s="242"/>
      <c r="P159" s="242"/>
      <c r="Q159" s="242"/>
      <c r="R159" s="242"/>
      <c r="S159" s="242"/>
      <c r="T159" s="242"/>
      <c r="U159" s="242"/>
      <c r="V159" s="242"/>
      <c r="W159" s="242"/>
      <c r="X159" s="242"/>
      <c r="Y159" s="242"/>
      <c r="Z159" s="242"/>
      <c r="AA159" s="242"/>
      <c r="AB159" s="242"/>
      <c r="AC159" s="242"/>
      <c r="AD159" s="242"/>
      <c r="AE159" s="242"/>
      <c r="AF159" s="242"/>
      <c r="AG159" s="242"/>
      <c r="AH159" s="242"/>
      <c r="AI159" s="242"/>
      <c r="AJ159" s="242"/>
      <c r="AK159" s="242"/>
      <c r="AL159" s="242"/>
      <c r="AM159" s="242"/>
      <c r="AN159" s="242"/>
      <c r="AO159" s="242"/>
      <c r="AP159" s="242"/>
      <c r="AQ159" s="242"/>
      <c r="AR159" s="242"/>
      <c r="AS159" s="242"/>
      <c r="AT159" s="242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X159" s="176"/>
    </row>
    <row r="160" spans="2:76" x14ac:dyDescent="0.2">
      <c r="B160" s="182"/>
      <c r="C160" s="170"/>
      <c r="D160" s="170"/>
      <c r="E160" s="275"/>
      <c r="F160" s="242"/>
      <c r="G160" s="242"/>
      <c r="H160" s="242"/>
      <c r="I160" s="242"/>
      <c r="J160" s="242"/>
      <c r="K160" s="242"/>
      <c r="L160" s="242"/>
      <c r="M160" s="242"/>
      <c r="N160" s="242"/>
      <c r="O160" s="242"/>
      <c r="P160" s="242"/>
      <c r="Q160" s="242"/>
      <c r="R160" s="242"/>
      <c r="S160" s="242"/>
      <c r="T160" s="242"/>
      <c r="U160" s="242"/>
      <c r="V160" s="242"/>
      <c r="W160" s="242"/>
      <c r="X160" s="242"/>
      <c r="Y160" s="242"/>
      <c r="Z160" s="242"/>
      <c r="AA160" s="242"/>
      <c r="AB160" s="242"/>
      <c r="AC160" s="242"/>
      <c r="AD160" s="242"/>
      <c r="AE160" s="242"/>
      <c r="AF160" s="242"/>
      <c r="AG160" s="242"/>
      <c r="AH160" s="242"/>
      <c r="AI160" s="242"/>
      <c r="AJ160" s="242"/>
      <c r="AK160" s="242"/>
      <c r="AL160" s="242"/>
      <c r="AM160" s="242"/>
      <c r="AN160" s="242"/>
      <c r="AO160" s="242"/>
      <c r="AP160" s="242"/>
      <c r="AQ160" s="242"/>
      <c r="AR160" s="242"/>
      <c r="AS160" s="242"/>
      <c r="AT160" s="242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X160" s="176"/>
    </row>
    <row r="161" spans="2:74" x14ac:dyDescent="0.2">
      <c r="B161" s="182"/>
      <c r="C161" s="170"/>
      <c r="D161" s="170"/>
      <c r="E161" s="275"/>
      <c r="F161" s="242"/>
      <c r="G161" s="242"/>
      <c r="H161" s="242"/>
      <c r="I161" s="242"/>
      <c r="J161" s="242"/>
      <c r="K161" s="242"/>
      <c r="L161" s="242"/>
      <c r="M161" s="242"/>
      <c r="N161" s="242"/>
      <c r="O161" s="242"/>
      <c r="P161" s="242"/>
      <c r="Q161" s="242"/>
      <c r="R161" s="242"/>
      <c r="S161" s="242"/>
      <c r="T161" s="242"/>
      <c r="U161" s="242"/>
      <c r="V161" s="242"/>
      <c r="W161" s="242"/>
      <c r="X161" s="242"/>
      <c r="Y161" s="242"/>
      <c r="Z161" s="242"/>
      <c r="AA161" s="242"/>
      <c r="AB161" s="242"/>
      <c r="AC161" s="242"/>
      <c r="AD161" s="242"/>
      <c r="AE161" s="242"/>
      <c r="AF161" s="242"/>
      <c r="AG161" s="242"/>
      <c r="AH161" s="242"/>
      <c r="AI161" s="242"/>
      <c r="AJ161" s="242"/>
      <c r="AK161" s="242"/>
      <c r="AL161" s="242"/>
      <c r="AM161" s="242"/>
      <c r="AN161" s="242"/>
      <c r="AO161" s="242"/>
      <c r="AP161" s="242"/>
      <c r="AQ161" s="242"/>
      <c r="AR161" s="242"/>
      <c r="AS161" s="242"/>
      <c r="AT161" s="242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</row>
    <row r="162" spans="2:74" x14ac:dyDescent="0.2">
      <c r="B162" s="182"/>
      <c r="C162" s="170"/>
      <c r="D162" s="170"/>
      <c r="E162" s="275"/>
      <c r="F162" s="242"/>
      <c r="G162" s="242"/>
      <c r="H162" s="242"/>
      <c r="I162" s="242"/>
      <c r="J162" s="242"/>
      <c r="K162" s="242"/>
      <c r="L162" s="242"/>
      <c r="M162" s="242"/>
      <c r="N162" s="242"/>
      <c r="O162" s="242"/>
      <c r="P162" s="242"/>
      <c r="Q162" s="242"/>
      <c r="R162" s="242"/>
      <c r="S162" s="242"/>
      <c r="T162" s="242"/>
      <c r="U162" s="242"/>
      <c r="V162" s="242"/>
      <c r="W162" s="242"/>
      <c r="X162" s="242"/>
      <c r="Y162" s="242"/>
      <c r="Z162" s="242"/>
      <c r="AA162" s="242"/>
      <c r="AB162" s="242"/>
      <c r="AC162" s="242"/>
      <c r="AD162" s="242"/>
      <c r="AE162" s="242"/>
      <c r="AF162" s="242"/>
      <c r="AG162" s="242"/>
      <c r="AH162" s="242"/>
      <c r="AI162" s="242"/>
      <c r="AJ162" s="242"/>
      <c r="AK162" s="242"/>
      <c r="AL162" s="242"/>
      <c r="AM162" s="242"/>
      <c r="AN162" s="242"/>
      <c r="AO162" s="242"/>
      <c r="AP162" s="242"/>
      <c r="AQ162" s="242"/>
      <c r="AR162" s="242"/>
      <c r="AS162" s="242"/>
      <c r="AT162" s="242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</row>
    <row r="163" spans="2:74" x14ac:dyDescent="0.2">
      <c r="B163" s="182"/>
      <c r="C163" s="170"/>
      <c r="D163" s="170"/>
      <c r="E163" s="275"/>
      <c r="F163" s="242"/>
      <c r="G163" s="242"/>
      <c r="H163" s="242"/>
      <c r="I163" s="242"/>
      <c r="J163" s="242"/>
      <c r="K163" s="242"/>
      <c r="L163" s="242"/>
      <c r="M163" s="242"/>
      <c r="N163" s="242"/>
      <c r="O163" s="242"/>
      <c r="P163" s="242"/>
      <c r="Q163" s="242"/>
      <c r="R163" s="242"/>
      <c r="S163" s="242"/>
      <c r="T163" s="242"/>
      <c r="U163" s="242"/>
      <c r="V163" s="242"/>
      <c r="W163" s="242"/>
      <c r="X163" s="242"/>
      <c r="Y163" s="242"/>
      <c r="Z163" s="242"/>
      <c r="AA163" s="242"/>
      <c r="AB163" s="242"/>
      <c r="AC163" s="242"/>
      <c r="AD163" s="242"/>
      <c r="AE163" s="242"/>
      <c r="AF163" s="242"/>
      <c r="AG163" s="242"/>
      <c r="AH163" s="242"/>
      <c r="AI163" s="242"/>
      <c r="AJ163" s="242"/>
      <c r="AK163" s="242"/>
      <c r="AL163" s="242"/>
      <c r="AM163" s="242"/>
      <c r="AN163" s="242"/>
      <c r="AO163" s="242"/>
      <c r="AP163" s="242"/>
      <c r="AQ163" s="242"/>
      <c r="AR163" s="242"/>
      <c r="AS163" s="242"/>
      <c r="AT163" s="242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</row>
    <row r="164" spans="2:74" x14ac:dyDescent="0.2">
      <c r="B164" s="182"/>
      <c r="C164" s="170"/>
      <c r="D164" s="170"/>
      <c r="E164" s="275"/>
      <c r="F164" s="242"/>
      <c r="G164" s="242"/>
      <c r="H164" s="242"/>
      <c r="I164" s="242"/>
      <c r="J164" s="242"/>
      <c r="K164" s="242"/>
      <c r="L164" s="242"/>
      <c r="M164" s="242"/>
      <c r="N164" s="242"/>
      <c r="O164" s="242"/>
      <c r="P164" s="242"/>
      <c r="Q164" s="242"/>
      <c r="R164" s="242"/>
      <c r="S164" s="242"/>
      <c r="T164" s="242"/>
      <c r="U164" s="242"/>
      <c r="V164" s="242"/>
      <c r="W164" s="242"/>
      <c r="X164" s="242"/>
      <c r="Y164" s="242"/>
      <c r="Z164" s="242"/>
      <c r="AA164" s="242"/>
      <c r="AB164" s="242"/>
      <c r="AC164" s="242"/>
      <c r="AD164" s="242"/>
      <c r="AE164" s="242"/>
      <c r="AF164" s="242"/>
      <c r="AG164" s="242"/>
      <c r="AH164" s="242"/>
      <c r="AI164" s="242"/>
      <c r="AJ164" s="242"/>
      <c r="AK164" s="242"/>
      <c r="AL164" s="242"/>
      <c r="AM164" s="242"/>
      <c r="AN164" s="242"/>
      <c r="AO164" s="242"/>
      <c r="AP164" s="242"/>
      <c r="AQ164" s="242"/>
      <c r="AR164" s="242"/>
      <c r="AS164" s="242"/>
      <c r="AT164" s="242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</row>
    <row r="165" spans="2:74" x14ac:dyDescent="0.2">
      <c r="B165" s="182"/>
      <c r="C165" s="170"/>
      <c r="D165" s="170"/>
      <c r="E165" s="275"/>
      <c r="F165" s="242"/>
      <c r="G165" s="242"/>
      <c r="H165" s="242"/>
      <c r="I165" s="242"/>
      <c r="J165" s="242"/>
      <c r="K165" s="242"/>
      <c r="L165" s="242"/>
      <c r="M165" s="242"/>
      <c r="N165" s="242"/>
      <c r="O165" s="242"/>
      <c r="P165" s="242"/>
      <c r="Q165" s="242"/>
      <c r="R165" s="242"/>
      <c r="S165" s="242"/>
      <c r="T165" s="242"/>
      <c r="U165" s="242"/>
      <c r="V165" s="242"/>
      <c r="W165" s="242"/>
      <c r="X165" s="242"/>
      <c r="Y165" s="242"/>
      <c r="Z165" s="242"/>
      <c r="AA165" s="242"/>
      <c r="AB165" s="242"/>
      <c r="AC165" s="242"/>
      <c r="AD165" s="242"/>
      <c r="AE165" s="242"/>
      <c r="AF165" s="242"/>
      <c r="AG165" s="242"/>
      <c r="AH165" s="242"/>
      <c r="AI165" s="242"/>
      <c r="AJ165" s="242"/>
      <c r="AK165" s="242"/>
      <c r="AL165" s="242"/>
      <c r="AM165" s="242"/>
      <c r="AN165" s="242"/>
      <c r="AO165" s="242"/>
      <c r="AP165" s="242"/>
      <c r="AQ165" s="242"/>
      <c r="AR165" s="242"/>
      <c r="AS165" s="242"/>
      <c r="AT165" s="242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</row>
    <row r="166" spans="2:74" x14ac:dyDescent="0.2">
      <c r="B166" s="182"/>
      <c r="C166" s="170"/>
      <c r="D166" s="170"/>
      <c r="E166" s="275"/>
      <c r="F166" s="242"/>
      <c r="G166" s="242"/>
      <c r="H166" s="242"/>
      <c r="I166" s="242"/>
      <c r="J166" s="242"/>
      <c r="K166" s="242"/>
      <c r="L166" s="242"/>
      <c r="M166" s="242"/>
      <c r="N166" s="242"/>
      <c r="O166" s="242"/>
      <c r="P166" s="242"/>
      <c r="Q166" s="242"/>
      <c r="R166" s="242"/>
      <c r="S166" s="242"/>
      <c r="T166" s="242"/>
      <c r="U166" s="242"/>
      <c r="V166" s="242"/>
      <c r="W166" s="242"/>
      <c r="X166" s="242"/>
      <c r="Y166" s="242"/>
      <c r="Z166" s="242"/>
      <c r="AA166" s="242"/>
      <c r="AB166" s="242"/>
      <c r="AC166" s="242"/>
      <c r="AD166" s="242"/>
      <c r="AE166" s="242"/>
      <c r="AF166" s="242"/>
      <c r="AG166" s="242"/>
      <c r="AH166" s="242"/>
      <c r="AI166" s="242"/>
      <c r="AJ166" s="242"/>
      <c r="AK166" s="242"/>
      <c r="AL166" s="242"/>
      <c r="AM166" s="242"/>
      <c r="AN166" s="242"/>
      <c r="AO166" s="242"/>
      <c r="AP166" s="242"/>
      <c r="AQ166" s="242"/>
      <c r="AR166" s="242"/>
      <c r="AS166" s="242"/>
      <c r="AT166" s="242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</row>
    <row r="167" spans="2:74" x14ac:dyDescent="0.2">
      <c r="B167" s="182"/>
      <c r="C167" s="182"/>
      <c r="D167" s="182"/>
      <c r="E167" s="275"/>
      <c r="F167" s="242"/>
      <c r="G167" s="242"/>
      <c r="H167" s="242"/>
      <c r="I167" s="242"/>
      <c r="J167" s="242"/>
      <c r="K167" s="242"/>
      <c r="L167" s="242"/>
      <c r="M167" s="242"/>
      <c r="N167" s="242"/>
      <c r="O167" s="242"/>
      <c r="P167" s="242"/>
      <c r="Q167" s="242"/>
      <c r="R167" s="242"/>
      <c r="S167" s="242"/>
      <c r="T167" s="242"/>
      <c r="U167" s="242"/>
      <c r="V167" s="242"/>
      <c r="W167" s="242"/>
      <c r="X167" s="242"/>
      <c r="Y167" s="242"/>
      <c r="Z167" s="242"/>
      <c r="AA167" s="242"/>
      <c r="AB167" s="242"/>
      <c r="AC167" s="242"/>
      <c r="AD167" s="242"/>
      <c r="AE167" s="242"/>
      <c r="AF167" s="242"/>
      <c r="AG167" s="242"/>
      <c r="AH167" s="242"/>
      <c r="AI167" s="242"/>
      <c r="AJ167" s="242"/>
      <c r="AK167" s="242"/>
      <c r="AL167" s="242"/>
      <c r="AM167" s="242"/>
      <c r="AN167" s="242"/>
      <c r="AO167" s="242"/>
      <c r="AP167" s="242"/>
      <c r="AQ167" s="242"/>
      <c r="AR167" s="242"/>
      <c r="AS167" s="242"/>
      <c r="AT167" s="242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</row>
    <row r="168" spans="2:74" x14ac:dyDescent="0.2">
      <c r="B168" s="182"/>
      <c r="C168" s="170"/>
      <c r="D168" s="170"/>
      <c r="E168" s="275"/>
      <c r="F168" s="242"/>
      <c r="G168" s="242"/>
      <c r="H168" s="242"/>
      <c r="I168" s="242"/>
      <c r="J168" s="242"/>
      <c r="K168" s="242"/>
      <c r="L168" s="242"/>
      <c r="M168" s="242"/>
      <c r="N168" s="242"/>
      <c r="O168" s="242"/>
      <c r="P168" s="242"/>
      <c r="Q168" s="242"/>
      <c r="R168" s="242"/>
      <c r="S168" s="242"/>
      <c r="T168" s="242"/>
      <c r="U168" s="242"/>
      <c r="V168" s="242"/>
      <c r="W168" s="242"/>
      <c r="X168" s="242"/>
      <c r="Y168" s="242"/>
      <c r="Z168" s="242"/>
      <c r="AA168" s="242"/>
      <c r="AB168" s="242"/>
      <c r="AC168" s="242"/>
      <c r="AD168" s="242"/>
      <c r="AE168" s="242"/>
      <c r="AF168" s="242"/>
      <c r="AG168" s="242"/>
      <c r="AH168" s="242"/>
      <c r="AI168" s="242"/>
      <c r="AJ168" s="242"/>
      <c r="AK168" s="242"/>
      <c r="AL168" s="242"/>
      <c r="AM168" s="242"/>
      <c r="AN168" s="242"/>
      <c r="AO168" s="242"/>
      <c r="AP168" s="242"/>
      <c r="AQ168" s="242"/>
      <c r="AR168" s="242"/>
      <c r="AS168" s="242"/>
      <c r="AT168" s="242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</row>
    <row r="169" spans="2:74" x14ac:dyDescent="0.2">
      <c r="B169" s="190"/>
      <c r="C169" s="170"/>
      <c r="D169" s="170"/>
      <c r="E169" s="275"/>
      <c r="F169" s="242"/>
      <c r="G169" s="242"/>
      <c r="H169" s="242"/>
      <c r="I169" s="242"/>
      <c r="J169" s="242"/>
      <c r="K169" s="242"/>
      <c r="L169" s="242"/>
      <c r="M169" s="242"/>
      <c r="N169" s="242"/>
      <c r="O169" s="242"/>
      <c r="P169" s="242"/>
      <c r="Q169" s="242"/>
      <c r="R169" s="242"/>
      <c r="S169" s="242"/>
      <c r="T169" s="242"/>
      <c r="U169" s="242"/>
      <c r="V169" s="242"/>
      <c r="W169" s="242"/>
      <c r="X169" s="242"/>
      <c r="Y169" s="242"/>
      <c r="Z169" s="242"/>
      <c r="AA169" s="242"/>
      <c r="AB169" s="242"/>
      <c r="AC169" s="242"/>
      <c r="AD169" s="242"/>
      <c r="AE169" s="242"/>
      <c r="AF169" s="242"/>
      <c r="AG169" s="242"/>
      <c r="AH169" s="242"/>
      <c r="AI169" s="242"/>
      <c r="AJ169" s="242"/>
      <c r="AK169" s="242"/>
      <c r="AL169" s="242"/>
      <c r="AM169" s="242"/>
      <c r="AN169" s="242"/>
      <c r="AO169" s="242"/>
      <c r="AP169" s="242"/>
      <c r="AQ169" s="242"/>
      <c r="AR169" s="242"/>
      <c r="AS169" s="242"/>
      <c r="AT169" s="242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</row>
    <row r="170" spans="2:74" x14ac:dyDescent="0.2">
      <c r="B170" s="182"/>
      <c r="C170" s="170"/>
      <c r="D170" s="170"/>
      <c r="E170" s="275"/>
      <c r="F170" s="242"/>
      <c r="G170" s="242"/>
      <c r="H170" s="242"/>
      <c r="I170" s="242"/>
      <c r="J170" s="242"/>
      <c r="K170" s="242"/>
      <c r="L170" s="242"/>
      <c r="M170" s="242"/>
      <c r="N170" s="242"/>
      <c r="O170" s="242"/>
      <c r="P170" s="242"/>
      <c r="Q170" s="242"/>
      <c r="R170" s="242"/>
      <c r="S170" s="242"/>
      <c r="T170" s="242"/>
      <c r="U170" s="242"/>
      <c r="V170" s="242"/>
      <c r="W170" s="242"/>
      <c r="X170" s="242"/>
      <c r="Y170" s="242"/>
      <c r="Z170" s="242"/>
      <c r="AA170" s="242"/>
      <c r="AB170" s="242"/>
      <c r="AC170" s="242"/>
      <c r="AD170" s="242"/>
      <c r="AE170" s="242"/>
      <c r="AF170" s="242"/>
      <c r="AG170" s="242"/>
      <c r="AH170" s="242"/>
      <c r="AI170" s="242"/>
      <c r="AJ170" s="242"/>
      <c r="AK170" s="242"/>
      <c r="AL170" s="242"/>
      <c r="AM170" s="242"/>
      <c r="AN170" s="242"/>
      <c r="AO170" s="242"/>
      <c r="AP170" s="242"/>
      <c r="AQ170" s="242"/>
      <c r="AR170" s="242"/>
      <c r="AS170" s="242"/>
      <c r="AT170" s="242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</row>
    <row r="171" spans="2:74" x14ac:dyDescent="0.2">
      <c r="B171" s="182"/>
      <c r="C171" s="170"/>
      <c r="D171" s="170"/>
      <c r="E171" s="275"/>
      <c r="F171" s="242"/>
      <c r="G171" s="242"/>
      <c r="H171" s="242"/>
      <c r="I171" s="242"/>
      <c r="J171" s="242"/>
      <c r="K171" s="242"/>
      <c r="L171" s="242"/>
      <c r="M171" s="242"/>
      <c r="N171" s="242"/>
      <c r="O171" s="242"/>
      <c r="P171" s="242"/>
      <c r="Q171" s="242"/>
      <c r="R171" s="242"/>
      <c r="S171" s="242"/>
      <c r="T171" s="242"/>
      <c r="U171" s="242"/>
      <c r="V171" s="242"/>
      <c r="W171" s="242"/>
      <c r="X171" s="242"/>
      <c r="Y171" s="242"/>
      <c r="Z171" s="242"/>
      <c r="AA171" s="242"/>
      <c r="AB171" s="242"/>
      <c r="AC171" s="242"/>
      <c r="AD171" s="242"/>
      <c r="AE171" s="242"/>
      <c r="AF171" s="242"/>
      <c r="AG171" s="242"/>
      <c r="AH171" s="242"/>
      <c r="AI171" s="242"/>
      <c r="AJ171" s="242"/>
      <c r="AK171" s="242"/>
      <c r="AL171" s="242"/>
      <c r="AM171" s="242"/>
      <c r="AN171" s="242"/>
      <c r="AO171" s="242"/>
      <c r="AP171" s="242"/>
      <c r="AQ171" s="242"/>
      <c r="AR171" s="242"/>
      <c r="AS171" s="242"/>
      <c r="AT171" s="242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</row>
    <row r="172" spans="2:74" x14ac:dyDescent="0.2">
      <c r="B172" s="182"/>
      <c r="C172" s="170"/>
      <c r="D172" s="170"/>
      <c r="E172" s="275"/>
      <c r="F172" s="242"/>
      <c r="G172" s="242"/>
      <c r="H172" s="242"/>
      <c r="I172" s="242"/>
      <c r="J172" s="242"/>
      <c r="K172" s="242"/>
      <c r="L172" s="242"/>
      <c r="M172" s="242"/>
      <c r="N172" s="242"/>
      <c r="O172" s="242"/>
      <c r="P172" s="242"/>
      <c r="Q172" s="242"/>
      <c r="R172" s="242"/>
      <c r="S172" s="242"/>
      <c r="T172" s="242"/>
      <c r="U172" s="242"/>
      <c r="V172" s="242"/>
      <c r="W172" s="242"/>
      <c r="X172" s="242"/>
      <c r="Y172" s="242"/>
      <c r="Z172" s="242"/>
      <c r="AA172" s="242"/>
      <c r="AB172" s="242"/>
      <c r="AC172" s="242"/>
      <c r="AD172" s="242"/>
      <c r="AE172" s="242"/>
      <c r="AF172" s="242"/>
      <c r="AG172" s="242"/>
      <c r="AH172" s="242"/>
      <c r="AI172" s="242"/>
      <c r="AJ172" s="242"/>
      <c r="AK172" s="242"/>
      <c r="AL172" s="242"/>
      <c r="AM172" s="242"/>
      <c r="AN172" s="242"/>
      <c r="AO172" s="242"/>
      <c r="AP172" s="242"/>
      <c r="AQ172" s="242"/>
      <c r="AR172" s="242"/>
      <c r="AS172" s="242"/>
      <c r="AT172" s="242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</row>
    <row r="173" spans="2:74" x14ac:dyDescent="0.2">
      <c r="B173" s="182"/>
      <c r="C173" s="170"/>
      <c r="D173" s="170"/>
      <c r="E173" s="275"/>
      <c r="F173" s="242"/>
      <c r="G173" s="242"/>
      <c r="H173" s="242"/>
      <c r="I173" s="242"/>
      <c r="J173" s="242"/>
      <c r="K173" s="242"/>
      <c r="L173" s="242"/>
      <c r="M173" s="242"/>
      <c r="N173" s="242"/>
      <c r="O173" s="242"/>
      <c r="P173" s="242"/>
      <c r="Q173" s="242"/>
      <c r="R173" s="242"/>
      <c r="S173" s="242"/>
      <c r="T173" s="242"/>
      <c r="U173" s="242"/>
      <c r="V173" s="242"/>
      <c r="W173" s="242"/>
      <c r="X173" s="242"/>
      <c r="Y173" s="242"/>
      <c r="Z173" s="242"/>
      <c r="AA173" s="242"/>
      <c r="AB173" s="242"/>
      <c r="AC173" s="242"/>
      <c r="AD173" s="242"/>
      <c r="AE173" s="242"/>
      <c r="AF173" s="242"/>
      <c r="AG173" s="242"/>
      <c r="AH173" s="242"/>
      <c r="AI173" s="242"/>
      <c r="AJ173" s="242"/>
      <c r="AK173" s="242"/>
      <c r="AL173" s="242"/>
      <c r="AM173" s="242"/>
      <c r="AN173" s="242"/>
      <c r="AO173" s="242"/>
      <c r="AP173" s="242"/>
      <c r="AQ173" s="242"/>
      <c r="AR173" s="242"/>
      <c r="AS173" s="242"/>
      <c r="AT173" s="242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</row>
    <row r="174" spans="2:74" x14ac:dyDescent="0.2">
      <c r="B174" s="182"/>
      <c r="C174" s="170"/>
      <c r="D174" s="170"/>
      <c r="E174" s="275"/>
      <c r="F174" s="242"/>
      <c r="G174" s="242"/>
      <c r="H174" s="242"/>
      <c r="I174" s="242"/>
      <c r="J174" s="242"/>
      <c r="K174" s="242"/>
      <c r="L174" s="242"/>
      <c r="M174" s="242"/>
      <c r="N174" s="242"/>
      <c r="O174" s="242"/>
      <c r="P174" s="242"/>
      <c r="Q174" s="242"/>
      <c r="R174" s="242"/>
      <c r="S174" s="242"/>
      <c r="T174" s="242"/>
      <c r="U174" s="242"/>
      <c r="V174" s="242"/>
      <c r="W174" s="242"/>
      <c r="X174" s="242"/>
      <c r="Y174" s="242"/>
      <c r="Z174" s="242"/>
      <c r="AA174" s="242"/>
      <c r="AB174" s="242"/>
      <c r="AC174" s="242"/>
      <c r="AD174" s="242"/>
      <c r="AE174" s="242"/>
      <c r="AF174" s="242"/>
      <c r="AG174" s="242"/>
      <c r="AH174" s="242"/>
      <c r="AI174" s="242"/>
      <c r="AJ174" s="242"/>
      <c r="AK174" s="242"/>
      <c r="AL174" s="242"/>
      <c r="AM174" s="242"/>
      <c r="AN174" s="242"/>
      <c r="AO174" s="242"/>
      <c r="AP174" s="242"/>
      <c r="AQ174" s="242"/>
      <c r="AR174" s="242"/>
      <c r="AS174" s="242"/>
      <c r="AT174" s="242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</row>
    <row r="175" spans="2:74" x14ac:dyDescent="0.2">
      <c r="B175" s="182"/>
      <c r="C175" s="170"/>
      <c r="D175" s="170"/>
      <c r="E175" s="275"/>
      <c r="F175" s="242"/>
      <c r="G175" s="242"/>
      <c r="H175" s="242"/>
      <c r="I175" s="242"/>
      <c r="J175" s="242"/>
      <c r="K175" s="242"/>
      <c r="L175" s="242"/>
      <c r="M175" s="242"/>
      <c r="N175" s="242"/>
      <c r="O175" s="242"/>
      <c r="P175" s="242"/>
      <c r="Q175" s="242"/>
      <c r="R175" s="242"/>
      <c r="S175" s="242"/>
      <c r="T175" s="242"/>
      <c r="U175" s="242"/>
      <c r="V175" s="242"/>
      <c r="W175" s="242"/>
      <c r="X175" s="242"/>
      <c r="Y175" s="242"/>
      <c r="Z175" s="242"/>
      <c r="AA175" s="242"/>
      <c r="AB175" s="242"/>
      <c r="AC175" s="242"/>
      <c r="AD175" s="242"/>
      <c r="AE175" s="242"/>
      <c r="AF175" s="242"/>
      <c r="AG175" s="242"/>
      <c r="AH175" s="242"/>
      <c r="AI175" s="242"/>
      <c r="AJ175" s="242"/>
      <c r="AK175" s="242"/>
      <c r="AL175" s="242"/>
      <c r="AM175" s="242"/>
      <c r="AN175" s="242"/>
      <c r="AO175" s="242"/>
      <c r="AP175" s="242"/>
      <c r="AQ175" s="242"/>
      <c r="AR175" s="242"/>
      <c r="AS175" s="242"/>
      <c r="AT175" s="242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</row>
    <row r="176" spans="2:74" x14ac:dyDescent="0.2">
      <c r="B176" s="182"/>
      <c r="C176" s="170"/>
      <c r="D176" s="170"/>
      <c r="E176" s="275"/>
      <c r="F176" s="242"/>
      <c r="G176" s="242"/>
      <c r="H176" s="242"/>
      <c r="I176" s="242"/>
      <c r="J176" s="242"/>
      <c r="K176" s="242"/>
      <c r="L176" s="242"/>
      <c r="M176" s="242"/>
      <c r="N176" s="242"/>
      <c r="O176" s="242"/>
      <c r="P176" s="242"/>
      <c r="Q176" s="242"/>
      <c r="R176" s="242"/>
      <c r="S176" s="242"/>
      <c r="T176" s="242"/>
      <c r="U176" s="242"/>
      <c r="V176" s="242"/>
      <c r="W176" s="242"/>
      <c r="X176" s="242"/>
      <c r="Y176" s="242"/>
      <c r="Z176" s="242"/>
      <c r="AA176" s="242"/>
      <c r="AB176" s="242"/>
      <c r="AC176" s="242"/>
      <c r="AD176" s="242"/>
      <c r="AE176" s="242"/>
      <c r="AF176" s="242"/>
      <c r="AG176" s="242"/>
      <c r="AH176" s="242"/>
      <c r="AI176" s="242"/>
      <c r="AJ176" s="242"/>
      <c r="AK176" s="242"/>
      <c r="AL176" s="242"/>
      <c r="AM176" s="242"/>
      <c r="AN176" s="242"/>
      <c r="AO176" s="242"/>
      <c r="AP176" s="242"/>
      <c r="AQ176" s="242"/>
      <c r="AR176" s="242"/>
      <c r="AS176" s="242"/>
      <c r="AT176" s="242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</row>
    <row r="177" spans="2:74" x14ac:dyDescent="0.2">
      <c r="B177" s="182"/>
      <c r="C177" s="170"/>
      <c r="D177" s="170"/>
      <c r="E177" s="275"/>
      <c r="F177" s="242"/>
      <c r="G177" s="242"/>
      <c r="H177" s="242"/>
      <c r="I177" s="242"/>
      <c r="J177" s="242"/>
      <c r="K177" s="242"/>
      <c r="L177" s="242"/>
      <c r="M177" s="242"/>
      <c r="N177" s="242"/>
      <c r="O177" s="242"/>
      <c r="P177" s="242"/>
      <c r="Q177" s="242"/>
      <c r="R177" s="242"/>
      <c r="S177" s="242"/>
      <c r="T177" s="242"/>
      <c r="U177" s="242"/>
      <c r="V177" s="242"/>
      <c r="W177" s="242"/>
      <c r="X177" s="242"/>
      <c r="Y177" s="242"/>
      <c r="Z177" s="242"/>
      <c r="AA177" s="242"/>
      <c r="AB177" s="242"/>
      <c r="AC177" s="242"/>
      <c r="AD177" s="242"/>
      <c r="AE177" s="242"/>
      <c r="AF177" s="242"/>
      <c r="AG177" s="242"/>
      <c r="AH177" s="242"/>
      <c r="AI177" s="242"/>
      <c r="AJ177" s="242"/>
      <c r="AK177" s="242"/>
      <c r="AL177" s="242"/>
      <c r="AM177" s="242"/>
      <c r="AN177" s="242"/>
      <c r="AO177" s="242"/>
      <c r="AP177" s="242"/>
      <c r="AQ177" s="242"/>
      <c r="AR177" s="242"/>
      <c r="AS177" s="242"/>
      <c r="AT177" s="242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</row>
    <row r="178" spans="2:74" x14ac:dyDescent="0.2">
      <c r="B178" s="182"/>
      <c r="C178" s="170"/>
      <c r="D178" s="170"/>
      <c r="E178" s="275"/>
      <c r="F178" s="242"/>
      <c r="G178" s="242"/>
      <c r="H178" s="242"/>
      <c r="I178" s="242"/>
      <c r="J178" s="242"/>
      <c r="K178" s="242"/>
      <c r="L178" s="242"/>
      <c r="M178" s="242"/>
      <c r="N178" s="242"/>
      <c r="O178" s="242"/>
      <c r="P178" s="242"/>
      <c r="Q178" s="242"/>
      <c r="R178" s="242"/>
      <c r="S178" s="242"/>
      <c r="T178" s="242"/>
      <c r="U178" s="242"/>
      <c r="V178" s="242"/>
      <c r="W178" s="242"/>
      <c r="X178" s="242"/>
      <c r="Y178" s="242"/>
      <c r="Z178" s="242"/>
      <c r="AA178" s="242"/>
      <c r="AB178" s="242"/>
      <c r="AC178" s="242"/>
      <c r="AD178" s="242"/>
      <c r="AE178" s="242"/>
      <c r="AF178" s="242"/>
      <c r="AG178" s="242"/>
      <c r="AH178" s="242"/>
      <c r="AI178" s="242"/>
      <c r="AJ178" s="242"/>
      <c r="AK178" s="242"/>
      <c r="AL178" s="242"/>
      <c r="AM178" s="242"/>
      <c r="AN178" s="242"/>
      <c r="AO178" s="242"/>
      <c r="AP178" s="242"/>
      <c r="AQ178" s="242"/>
      <c r="AR178" s="242"/>
      <c r="AS178" s="242"/>
      <c r="AT178" s="242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</row>
    <row r="179" spans="2:74" x14ac:dyDescent="0.2">
      <c r="B179" s="182"/>
      <c r="C179" s="182"/>
      <c r="D179" s="182"/>
      <c r="E179" s="275"/>
      <c r="F179" s="242"/>
      <c r="G179" s="242"/>
      <c r="H179" s="242"/>
      <c r="I179" s="242"/>
      <c r="J179" s="242"/>
      <c r="K179" s="242"/>
      <c r="L179" s="242"/>
      <c r="M179" s="242"/>
      <c r="N179" s="242"/>
      <c r="O179" s="242"/>
      <c r="P179" s="242"/>
      <c r="Q179" s="242"/>
      <c r="R179" s="242"/>
      <c r="S179" s="242"/>
      <c r="T179" s="242"/>
      <c r="U179" s="242"/>
      <c r="V179" s="242"/>
      <c r="W179" s="242"/>
      <c r="X179" s="242"/>
      <c r="Y179" s="242"/>
      <c r="Z179" s="242"/>
      <c r="AA179" s="242"/>
      <c r="AB179" s="242"/>
      <c r="AC179" s="242"/>
      <c r="AD179" s="242"/>
      <c r="AE179" s="242"/>
      <c r="AF179" s="242"/>
      <c r="AG179" s="242"/>
      <c r="AH179" s="242"/>
      <c r="AI179" s="242"/>
      <c r="AJ179" s="242"/>
      <c r="AK179" s="242"/>
      <c r="AL179" s="242"/>
      <c r="AM179" s="242"/>
      <c r="AN179" s="242"/>
      <c r="AO179" s="242"/>
      <c r="AP179" s="242"/>
      <c r="AQ179" s="242"/>
      <c r="AR179" s="242"/>
      <c r="AS179" s="242"/>
      <c r="AT179" s="242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</row>
    <row r="180" spans="2:74" x14ac:dyDescent="0.2">
      <c r="B180" s="182"/>
      <c r="C180" s="170"/>
      <c r="D180" s="170"/>
      <c r="E180" s="275"/>
      <c r="F180" s="242"/>
      <c r="G180" s="242"/>
      <c r="H180" s="242"/>
      <c r="I180" s="242"/>
      <c r="J180" s="242"/>
      <c r="K180" s="242"/>
      <c r="L180" s="242"/>
      <c r="M180" s="242"/>
      <c r="N180" s="242"/>
      <c r="O180" s="242"/>
      <c r="P180" s="242"/>
      <c r="Q180" s="242"/>
      <c r="R180" s="242"/>
      <c r="S180" s="242"/>
      <c r="T180" s="242"/>
      <c r="U180" s="242"/>
      <c r="V180" s="242"/>
      <c r="W180" s="242"/>
      <c r="X180" s="242"/>
      <c r="Y180" s="242"/>
      <c r="Z180" s="242"/>
      <c r="AA180" s="242"/>
      <c r="AB180" s="242"/>
      <c r="AC180" s="242"/>
      <c r="AD180" s="242"/>
      <c r="AE180" s="242"/>
      <c r="AF180" s="242"/>
      <c r="AG180" s="242"/>
      <c r="AH180" s="242"/>
      <c r="AI180" s="242"/>
      <c r="AJ180" s="242"/>
      <c r="AK180" s="242"/>
      <c r="AL180" s="242"/>
      <c r="AM180" s="242"/>
      <c r="AN180" s="242"/>
      <c r="AO180" s="242"/>
      <c r="AP180" s="242"/>
      <c r="AQ180" s="242"/>
      <c r="AR180" s="242"/>
      <c r="AS180" s="242"/>
      <c r="AT180" s="242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</row>
    <row r="181" spans="2:74" x14ac:dyDescent="0.2">
      <c r="B181" s="182"/>
      <c r="C181" s="170"/>
      <c r="D181" s="170"/>
      <c r="E181" s="275"/>
      <c r="F181" s="242"/>
      <c r="G181" s="242"/>
      <c r="H181" s="242"/>
      <c r="I181" s="242"/>
      <c r="J181" s="242"/>
      <c r="K181" s="242"/>
      <c r="L181" s="242"/>
      <c r="M181" s="242"/>
      <c r="N181" s="242"/>
      <c r="O181" s="242"/>
      <c r="P181" s="242"/>
      <c r="Q181" s="242"/>
      <c r="R181" s="242"/>
      <c r="S181" s="242"/>
      <c r="T181" s="242"/>
      <c r="U181" s="242"/>
      <c r="V181" s="242"/>
      <c r="W181" s="242"/>
      <c r="X181" s="242"/>
      <c r="Y181" s="242"/>
      <c r="Z181" s="242"/>
      <c r="AA181" s="242"/>
      <c r="AB181" s="242"/>
      <c r="AC181" s="242"/>
      <c r="AD181" s="242"/>
      <c r="AE181" s="242"/>
      <c r="AF181" s="242"/>
      <c r="AG181" s="242"/>
      <c r="AH181" s="242"/>
      <c r="AI181" s="242"/>
      <c r="AJ181" s="242"/>
      <c r="AK181" s="242"/>
      <c r="AL181" s="242"/>
      <c r="AM181" s="242"/>
      <c r="AN181" s="242"/>
      <c r="AO181" s="242"/>
      <c r="AP181" s="242"/>
      <c r="AQ181" s="242"/>
      <c r="AR181" s="242"/>
      <c r="AS181" s="242"/>
      <c r="AT181" s="242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</row>
    <row r="182" spans="2:74" x14ac:dyDescent="0.2">
      <c r="B182" s="182"/>
      <c r="C182" s="170"/>
      <c r="D182" s="170"/>
      <c r="E182" s="275"/>
      <c r="F182" s="242"/>
      <c r="G182" s="242"/>
      <c r="H182" s="242"/>
      <c r="I182" s="242"/>
      <c r="J182" s="242"/>
      <c r="K182" s="242"/>
      <c r="L182" s="242"/>
      <c r="M182" s="242"/>
      <c r="N182" s="242"/>
      <c r="O182" s="242"/>
      <c r="P182" s="242"/>
      <c r="Q182" s="242"/>
      <c r="R182" s="242"/>
      <c r="S182" s="242"/>
      <c r="T182" s="242"/>
      <c r="U182" s="242"/>
      <c r="V182" s="242"/>
      <c r="W182" s="242"/>
      <c r="X182" s="242"/>
      <c r="Y182" s="242"/>
      <c r="Z182" s="242"/>
      <c r="AA182" s="242"/>
      <c r="AB182" s="242"/>
      <c r="AC182" s="242"/>
      <c r="AD182" s="242"/>
      <c r="AE182" s="242"/>
      <c r="AF182" s="242"/>
      <c r="AG182" s="242"/>
      <c r="AH182" s="242"/>
      <c r="AI182" s="242"/>
      <c r="AJ182" s="242"/>
      <c r="AK182" s="242"/>
      <c r="AL182" s="242"/>
      <c r="AM182" s="242"/>
      <c r="AN182" s="242"/>
      <c r="AO182" s="242"/>
      <c r="AP182" s="242"/>
      <c r="AQ182" s="242"/>
      <c r="AR182" s="242"/>
      <c r="AS182" s="242"/>
      <c r="AT182" s="242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</row>
    <row r="183" spans="2:74" x14ac:dyDescent="0.2">
      <c r="B183" s="182"/>
      <c r="C183" s="170"/>
      <c r="D183" s="170"/>
      <c r="E183" s="275"/>
      <c r="F183" s="242"/>
      <c r="G183" s="242"/>
      <c r="H183" s="242"/>
      <c r="I183" s="242"/>
      <c r="J183" s="242"/>
      <c r="K183" s="242"/>
      <c r="L183" s="242"/>
      <c r="M183" s="242"/>
      <c r="N183" s="242"/>
      <c r="O183" s="242"/>
      <c r="P183" s="242"/>
      <c r="Q183" s="242"/>
      <c r="R183" s="242"/>
      <c r="S183" s="242"/>
      <c r="T183" s="242"/>
      <c r="U183" s="242"/>
      <c r="V183" s="242"/>
      <c r="W183" s="242"/>
      <c r="X183" s="242"/>
      <c r="Y183" s="242"/>
      <c r="Z183" s="242"/>
      <c r="AA183" s="242"/>
      <c r="AB183" s="242"/>
      <c r="AC183" s="242"/>
      <c r="AD183" s="242"/>
      <c r="AE183" s="242"/>
      <c r="AF183" s="242"/>
      <c r="AG183" s="242"/>
      <c r="AH183" s="242"/>
      <c r="AI183" s="242"/>
      <c r="AJ183" s="242"/>
      <c r="AK183" s="242"/>
      <c r="AL183" s="242"/>
      <c r="AM183" s="242"/>
      <c r="AN183" s="242"/>
      <c r="AO183" s="242"/>
      <c r="AP183" s="242"/>
      <c r="AQ183" s="242"/>
      <c r="AR183" s="242"/>
      <c r="AS183" s="242"/>
      <c r="AT183" s="242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</row>
    <row r="184" spans="2:74" x14ac:dyDescent="0.2">
      <c r="B184" s="182"/>
      <c r="C184" s="170"/>
      <c r="D184" s="170"/>
      <c r="E184" s="275"/>
      <c r="F184" s="242"/>
      <c r="G184" s="242"/>
      <c r="H184" s="242"/>
      <c r="I184" s="242"/>
      <c r="J184" s="242"/>
      <c r="K184" s="242"/>
      <c r="L184" s="242"/>
      <c r="M184" s="242"/>
      <c r="N184" s="242"/>
      <c r="O184" s="242"/>
      <c r="P184" s="242"/>
      <c r="Q184" s="242"/>
      <c r="R184" s="242"/>
      <c r="S184" s="242"/>
      <c r="T184" s="242"/>
      <c r="U184" s="242"/>
      <c r="V184" s="242"/>
      <c r="W184" s="242"/>
      <c r="X184" s="242"/>
      <c r="Y184" s="242"/>
      <c r="Z184" s="242"/>
      <c r="AA184" s="242"/>
      <c r="AB184" s="242"/>
      <c r="AC184" s="242"/>
      <c r="AD184" s="242"/>
      <c r="AE184" s="242"/>
      <c r="AF184" s="242"/>
      <c r="AG184" s="242"/>
      <c r="AH184" s="242"/>
      <c r="AI184" s="242"/>
      <c r="AJ184" s="242"/>
      <c r="AK184" s="242"/>
      <c r="AL184" s="242"/>
      <c r="AM184" s="242"/>
      <c r="AN184" s="242"/>
      <c r="AO184" s="242"/>
      <c r="AP184" s="242"/>
      <c r="AQ184" s="242"/>
      <c r="AR184" s="242"/>
      <c r="AS184" s="242"/>
      <c r="AT184" s="242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</row>
    <row r="185" spans="2:74" x14ac:dyDescent="0.2">
      <c r="B185" s="182"/>
      <c r="C185" s="170"/>
      <c r="D185" s="170"/>
      <c r="E185" s="275"/>
      <c r="F185" s="242"/>
      <c r="G185" s="242"/>
      <c r="H185" s="242"/>
      <c r="I185" s="242"/>
      <c r="J185" s="242"/>
      <c r="K185" s="242"/>
      <c r="L185" s="242"/>
      <c r="M185" s="242"/>
      <c r="N185" s="242"/>
      <c r="O185" s="242"/>
      <c r="P185" s="242"/>
      <c r="Q185" s="242"/>
      <c r="R185" s="242"/>
      <c r="S185" s="242"/>
      <c r="T185" s="242"/>
      <c r="U185" s="242"/>
      <c r="V185" s="242"/>
      <c r="W185" s="242"/>
      <c r="X185" s="242"/>
      <c r="Y185" s="242"/>
      <c r="Z185" s="242"/>
      <c r="AA185" s="242"/>
      <c r="AB185" s="242"/>
      <c r="AC185" s="242"/>
      <c r="AD185" s="242"/>
      <c r="AE185" s="242"/>
      <c r="AF185" s="242"/>
      <c r="AG185" s="242"/>
      <c r="AH185" s="242"/>
      <c r="AI185" s="242"/>
      <c r="AJ185" s="242"/>
      <c r="AK185" s="242"/>
      <c r="AL185" s="242"/>
      <c r="AM185" s="242"/>
      <c r="AN185" s="242"/>
      <c r="AO185" s="242"/>
      <c r="AP185" s="242"/>
      <c r="AQ185" s="242"/>
      <c r="AR185" s="242"/>
      <c r="AS185" s="242"/>
      <c r="AT185" s="242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</row>
    <row r="186" spans="2:74" x14ac:dyDescent="0.2">
      <c r="B186" s="182"/>
      <c r="C186" s="170"/>
      <c r="D186" s="170"/>
      <c r="E186" s="275"/>
      <c r="F186" s="242"/>
      <c r="G186" s="242"/>
      <c r="H186" s="242"/>
      <c r="I186" s="242"/>
      <c r="J186" s="242"/>
      <c r="K186" s="242"/>
      <c r="L186" s="242"/>
      <c r="M186" s="242"/>
      <c r="N186" s="242"/>
      <c r="O186" s="242"/>
      <c r="P186" s="242"/>
      <c r="Q186" s="242"/>
      <c r="R186" s="242"/>
      <c r="S186" s="242"/>
      <c r="T186" s="242"/>
      <c r="U186" s="242"/>
      <c r="V186" s="242"/>
      <c r="W186" s="242"/>
      <c r="X186" s="242"/>
      <c r="Y186" s="242"/>
      <c r="Z186" s="242"/>
      <c r="AA186" s="242"/>
      <c r="AB186" s="242"/>
      <c r="AC186" s="242"/>
      <c r="AD186" s="242"/>
      <c r="AE186" s="242"/>
      <c r="AF186" s="242"/>
      <c r="AG186" s="242"/>
      <c r="AH186" s="242"/>
      <c r="AI186" s="242"/>
      <c r="AJ186" s="242"/>
      <c r="AK186" s="242"/>
      <c r="AL186" s="242"/>
      <c r="AM186" s="242"/>
      <c r="AN186" s="242"/>
      <c r="AO186" s="242"/>
      <c r="AP186" s="242"/>
      <c r="AQ186" s="242"/>
      <c r="AR186" s="242"/>
      <c r="AS186" s="242"/>
      <c r="AT186" s="242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</row>
    <row r="187" spans="2:74" x14ac:dyDescent="0.2">
      <c r="B187" s="182"/>
      <c r="C187" s="170"/>
      <c r="D187" s="170"/>
      <c r="E187" s="275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  <c r="P187" s="242"/>
      <c r="Q187" s="242"/>
      <c r="R187" s="242"/>
      <c r="S187" s="242"/>
      <c r="T187" s="242"/>
      <c r="U187" s="242"/>
      <c r="V187" s="242"/>
      <c r="W187" s="242"/>
      <c r="X187" s="242"/>
      <c r="Y187" s="242"/>
      <c r="Z187" s="242"/>
      <c r="AA187" s="242"/>
      <c r="AB187" s="242"/>
      <c r="AC187" s="242"/>
      <c r="AD187" s="242"/>
      <c r="AE187" s="242"/>
      <c r="AF187" s="242"/>
      <c r="AG187" s="242"/>
      <c r="AH187" s="242"/>
      <c r="AI187" s="242"/>
      <c r="AJ187" s="242"/>
      <c r="AK187" s="242"/>
      <c r="AL187" s="242"/>
      <c r="AM187" s="242"/>
      <c r="AN187" s="242"/>
      <c r="AO187" s="242"/>
      <c r="AP187" s="242"/>
      <c r="AQ187" s="242"/>
      <c r="AR187" s="242"/>
      <c r="AS187" s="242"/>
      <c r="AT187" s="242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</row>
    <row r="188" spans="2:74" x14ac:dyDescent="0.2">
      <c r="B188" s="182"/>
      <c r="C188" s="170"/>
      <c r="D188" s="170"/>
      <c r="E188" s="275"/>
      <c r="F188" s="242"/>
      <c r="G188" s="242"/>
      <c r="H188" s="242"/>
      <c r="I188" s="242"/>
      <c r="J188" s="242"/>
      <c r="K188" s="242"/>
      <c r="L188" s="242"/>
      <c r="M188" s="242"/>
      <c r="N188" s="242"/>
      <c r="O188" s="242"/>
      <c r="P188" s="242"/>
      <c r="Q188" s="242"/>
      <c r="R188" s="242"/>
      <c r="S188" s="242"/>
      <c r="T188" s="242"/>
      <c r="U188" s="242"/>
      <c r="V188" s="242"/>
      <c r="W188" s="242"/>
      <c r="X188" s="242"/>
      <c r="Y188" s="242"/>
      <c r="Z188" s="242"/>
      <c r="AA188" s="242"/>
      <c r="AB188" s="242"/>
      <c r="AC188" s="242"/>
      <c r="AD188" s="242"/>
      <c r="AE188" s="242"/>
      <c r="AF188" s="242"/>
      <c r="AG188" s="242"/>
      <c r="AH188" s="242"/>
      <c r="AI188" s="242"/>
      <c r="AJ188" s="242"/>
      <c r="AK188" s="242"/>
      <c r="AL188" s="242"/>
      <c r="AM188" s="242"/>
      <c r="AN188" s="242"/>
      <c r="AO188" s="242"/>
      <c r="AP188" s="242"/>
      <c r="AQ188" s="242"/>
      <c r="AR188" s="242"/>
      <c r="AS188" s="242"/>
      <c r="AT188" s="242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</row>
    <row r="189" spans="2:74" x14ac:dyDescent="0.2">
      <c r="B189" s="182"/>
      <c r="C189" s="170"/>
      <c r="D189" s="170"/>
      <c r="E189" s="275"/>
      <c r="F189" s="242"/>
      <c r="G189" s="242"/>
      <c r="H189" s="242"/>
      <c r="I189" s="242"/>
      <c r="J189" s="242"/>
      <c r="K189" s="242"/>
      <c r="L189" s="242"/>
      <c r="M189" s="242"/>
      <c r="N189" s="242"/>
      <c r="O189" s="242"/>
      <c r="P189" s="242"/>
      <c r="Q189" s="242"/>
      <c r="R189" s="242"/>
      <c r="S189" s="242"/>
      <c r="T189" s="242"/>
      <c r="U189" s="242"/>
      <c r="V189" s="242"/>
      <c r="W189" s="242"/>
      <c r="X189" s="242"/>
      <c r="Y189" s="242"/>
      <c r="Z189" s="242"/>
      <c r="AA189" s="242"/>
      <c r="AB189" s="242"/>
      <c r="AC189" s="242"/>
      <c r="AD189" s="242"/>
      <c r="AE189" s="242"/>
      <c r="AF189" s="242"/>
      <c r="AG189" s="242"/>
      <c r="AH189" s="242"/>
      <c r="AI189" s="242"/>
      <c r="AJ189" s="242"/>
      <c r="AK189" s="242"/>
      <c r="AL189" s="242"/>
      <c r="AM189" s="242"/>
      <c r="AN189" s="242"/>
      <c r="AO189" s="242"/>
      <c r="AP189" s="242"/>
      <c r="AQ189" s="242"/>
      <c r="AR189" s="242"/>
      <c r="AS189" s="242"/>
      <c r="AT189" s="242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</row>
    <row r="190" spans="2:74" x14ac:dyDescent="0.2">
      <c r="B190" s="182"/>
      <c r="C190" s="170"/>
      <c r="D190" s="170"/>
      <c r="E190" s="275"/>
      <c r="F190" s="242"/>
      <c r="G190" s="242"/>
      <c r="H190" s="242"/>
      <c r="I190" s="242"/>
      <c r="J190" s="242"/>
      <c r="K190" s="242"/>
      <c r="L190" s="242"/>
      <c r="M190" s="242"/>
      <c r="N190" s="242"/>
      <c r="O190" s="242"/>
      <c r="P190" s="242"/>
      <c r="Q190" s="242"/>
      <c r="R190" s="242"/>
      <c r="S190" s="242"/>
      <c r="T190" s="242"/>
      <c r="U190" s="242"/>
      <c r="V190" s="242"/>
      <c r="W190" s="242"/>
      <c r="X190" s="242"/>
      <c r="Y190" s="242"/>
      <c r="Z190" s="242"/>
      <c r="AA190" s="242"/>
      <c r="AB190" s="242"/>
      <c r="AC190" s="242"/>
      <c r="AD190" s="242"/>
      <c r="AE190" s="242"/>
      <c r="AF190" s="242"/>
      <c r="AG190" s="242"/>
      <c r="AH190" s="242"/>
      <c r="AI190" s="242"/>
      <c r="AJ190" s="242"/>
      <c r="AK190" s="242"/>
      <c r="AL190" s="242"/>
      <c r="AM190" s="242"/>
      <c r="AN190" s="242"/>
      <c r="AO190" s="242"/>
      <c r="AP190" s="242"/>
      <c r="AQ190" s="242"/>
      <c r="AR190" s="242"/>
      <c r="AS190" s="242"/>
      <c r="AT190" s="242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</row>
    <row r="191" spans="2:74" x14ac:dyDescent="0.2">
      <c r="B191" s="182"/>
      <c r="C191" s="170"/>
      <c r="D191" s="170"/>
      <c r="E191" s="275"/>
      <c r="F191" s="242"/>
      <c r="G191" s="242"/>
      <c r="H191" s="242"/>
      <c r="I191" s="242"/>
      <c r="J191" s="242"/>
      <c r="K191" s="242"/>
      <c r="L191" s="242"/>
      <c r="M191" s="242"/>
      <c r="N191" s="242"/>
      <c r="O191" s="242"/>
      <c r="P191" s="242"/>
      <c r="Q191" s="242"/>
      <c r="R191" s="242"/>
      <c r="S191" s="242"/>
      <c r="T191" s="242"/>
      <c r="U191" s="242"/>
      <c r="V191" s="242"/>
      <c r="W191" s="242"/>
      <c r="X191" s="242"/>
      <c r="Y191" s="242"/>
      <c r="Z191" s="242"/>
      <c r="AA191" s="242"/>
      <c r="AB191" s="242"/>
      <c r="AC191" s="242"/>
      <c r="AD191" s="242"/>
      <c r="AE191" s="242"/>
      <c r="AF191" s="242"/>
      <c r="AG191" s="242"/>
      <c r="AH191" s="242"/>
      <c r="AI191" s="242"/>
      <c r="AJ191" s="242"/>
      <c r="AK191" s="242"/>
      <c r="AL191" s="242"/>
      <c r="AM191" s="242"/>
      <c r="AN191" s="242"/>
      <c r="AO191" s="242"/>
      <c r="AP191" s="242"/>
      <c r="AQ191" s="242"/>
      <c r="AR191" s="242"/>
      <c r="AS191" s="242"/>
      <c r="AT191" s="242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</row>
    <row r="192" spans="2:74" x14ac:dyDescent="0.2">
      <c r="B192" s="182"/>
      <c r="C192" s="182"/>
      <c r="D192" s="182"/>
      <c r="E192" s="275"/>
      <c r="F192" s="242"/>
      <c r="G192" s="242"/>
      <c r="H192" s="242"/>
      <c r="I192" s="242"/>
      <c r="J192" s="242"/>
      <c r="K192" s="242"/>
      <c r="L192" s="242"/>
      <c r="M192" s="242"/>
      <c r="N192" s="242"/>
      <c r="O192" s="242"/>
      <c r="P192" s="242"/>
      <c r="Q192" s="242"/>
      <c r="R192" s="242"/>
      <c r="S192" s="242"/>
      <c r="T192" s="242"/>
      <c r="U192" s="242"/>
      <c r="V192" s="242"/>
      <c r="W192" s="242"/>
      <c r="X192" s="242"/>
      <c r="Y192" s="242"/>
      <c r="Z192" s="242"/>
      <c r="AA192" s="242"/>
      <c r="AB192" s="242"/>
      <c r="AC192" s="242"/>
      <c r="AD192" s="242"/>
      <c r="AE192" s="242"/>
      <c r="AF192" s="242"/>
      <c r="AG192" s="242"/>
      <c r="AH192" s="242"/>
      <c r="AI192" s="242"/>
      <c r="AJ192" s="242"/>
      <c r="AK192" s="242"/>
      <c r="AL192" s="242"/>
      <c r="AM192" s="242"/>
      <c r="AN192" s="242"/>
      <c r="AO192" s="242"/>
      <c r="AP192" s="242"/>
      <c r="AQ192" s="242"/>
      <c r="AR192" s="242"/>
      <c r="AS192" s="242"/>
      <c r="AT192" s="242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</row>
    <row r="193" spans="2:74" x14ac:dyDescent="0.2">
      <c r="B193" s="182"/>
      <c r="C193" s="182"/>
      <c r="D193" s="182"/>
      <c r="E193" s="275"/>
      <c r="F193" s="242"/>
      <c r="G193" s="242"/>
      <c r="H193" s="242"/>
      <c r="I193" s="242"/>
      <c r="J193" s="242"/>
      <c r="K193" s="242"/>
      <c r="L193" s="242"/>
      <c r="M193" s="242"/>
      <c r="N193" s="242"/>
      <c r="O193" s="242"/>
      <c r="P193" s="242"/>
      <c r="Q193" s="242"/>
      <c r="R193" s="242"/>
      <c r="S193" s="242"/>
      <c r="T193" s="242"/>
      <c r="U193" s="242"/>
      <c r="V193" s="242"/>
      <c r="W193" s="242"/>
      <c r="X193" s="242"/>
      <c r="Y193" s="242"/>
      <c r="Z193" s="242"/>
      <c r="AA193" s="242"/>
      <c r="AB193" s="242"/>
      <c r="AC193" s="242"/>
      <c r="AD193" s="242"/>
      <c r="AE193" s="242"/>
      <c r="AF193" s="242"/>
      <c r="AG193" s="242"/>
      <c r="AH193" s="242"/>
      <c r="AI193" s="242"/>
      <c r="AJ193" s="242"/>
      <c r="AK193" s="242"/>
      <c r="AL193" s="242"/>
      <c r="AM193" s="242"/>
      <c r="AN193" s="242"/>
      <c r="AO193" s="242"/>
      <c r="AP193" s="242"/>
      <c r="AQ193" s="242"/>
      <c r="AR193" s="242"/>
      <c r="AS193" s="242"/>
      <c r="AT193" s="242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</row>
    <row r="194" spans="2:74" x14ac:dyDescent="0.2">
      <c r="B194" s="182"/>
      <c r="C194" s="170"/>
      <c r="D194" s="170"/>
      <c r="E194" s="275"/>
      <c r="F194" s="242"/>
      <c r="G194" s="242"/>
      <c r="H194" s="242"/>
      <c r="I194" s="242"/>
      <c r="J194" s="242"/>
      <c r="K194" s="242"/>
      <c r="L194" s="242"/>
      <c r="M194" s="242"/>
      <c r="N194" s="242"/>
      <c r="O194" s="242"/>
      <c r="P194" s="242"/>
      <c r="Q194" s="242"/>
      <c r="R194" s="242"/>
      <c r="S194" s="242"/>
      <c r="T194" s="242"/>
      <c r="U194" s="242"/>
      <c r="V194" s="242"/>
      <c r="W194" s="242"/>
      <c r="X194" s="242"/>
      <c r="Y194" s="242"/>
      <c r="Z194" s="242"/>
      <c r="AA194" s="242"/>
      <c r="AB194" s="242"/>
      <c r="AC194" s="242"/>
      <c r="AD194" s="242"/>
      <c r="AE194" s="242"/>
      <c r="AF194" s="242"/>
      <c r="AG194" s="242"/>
      <c r="AH194" s="242"/>
      <c r="AI194" s="242"/>
      <c r="AJ194" s="242"/>
      <c r="AK194" s="242"/>
      <c r="AL194" s="242"/>
      <c r="AM194" s="242"/>
      <c r="AN194" s="242"/>
      <c r="AO194" s="242"/>
      <c r="AP194" s="242"/>
      <c r="AQ194" s="242"/>
      <c r="AR194" s="242"/>
      <c r="AS194" s="242"/>
      <c r="AT194" s="242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</row>
    <row r="195" spans="2:74" x14ac:dyDescent="0.2">
      <c r="B195" s="182"/>
      <c r="C195" s="170"/>
      <c r="D195" s="170"/>
      <c r="E195" s="275"/>
      <c r="F195" s="242"/>
      <c r="G195" s="242"/>
      <c r="H195" s="242"/>
      <c r="I195" s="242"/>
      <c r="J195" s="242"/>
      <c r="K195" s="242"/>
      <c r="L195" s="242"/>
      <c r="M195" s="242"/>
      <c r="N195" s="242"/>
      <c r="O195" s="242"/>
      <c r="P195" s="242"/>
      <c r="Q195" s="242"/>
      <c r="R195" s="242"/>
      <c r="S195" s="242"/>
      <c r="T195" s="242"/>
      <c r="U195" s="242"/>
      <c r="V195" s="242"/>
      <c r="W195" s="242"/>
      <c r="X195" s="242"/>
      <c r="Y195" s="242"/>
      <c r="Z195" s="242"/>
      <c r="AA195" s="242"/>
      <c r="AB195" s="242"/>
      <c r="AC195" s="242"/>
      <c r="AD195" s="242"/>
      <c r="AE195" s="242"/>
      <c r="AF195" s="242"/>
      <c r="AG195" s="242"/>
      <c r="AH195" s="242"/>
      <c r="AI195" s="242"/>
      <c r="AJ195" s="242"/>
      <c r="AK195" s="242"/>
      <c r="AL195" s="242"/>
      <c r="AM195" s="242"/>
      <c r="AN195" s="242"/>
      <c r="AO195" s="242"/>
      <c r="AP195" s="242"/>
      <c r="AQ195" s="242"/>
      <c r="AR195" s="242"/>
      <c r="AS195" s="242"/>
      <c r="AT195" s="242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</row>
    <row r="196" spans="2:74" x14ac:dyDescent="0.2">
      <c r="B196" s="182"/>
      <c r="C196" s="170"/>
      <c r="D196" s="170"/>
      <c r="E196" s="275"/>
      <c r="F196" s="242"/>
      <c r="G196" s="242"/>
      <c r="H196" s="242"/>
      <c r="I196" s="242"/>
      <c r="J196" s="242"/>
      <c r="K196" s="242"/>
      <c r="L196" s="242"/>
      <c r="M196" s="242"/>
      <c r="N196" s="242"/>
      <c r="O196" s="242"/>
      <c r="P196" s="242"/>
      <c r="Q196" s="242"/>
      <c r="R196" s="242"/>
      <c r="S196" s="242"/>
      <c r="T196" s="242"/>
      <c r="U196" s="242"/>
      <c r="V196" s="242"/>
      <c r="W196" s="242"/>
      <c r="X196" s="242"/>
      <c r="Y196" s="242"/>
      <c r="Z196" s="242"/>
      <c r="AA196" s="242"/>
      <c r="AB196" s="242"/>
      <c r="AC196" s="242"/>
      <c r="AD196" s="242"/>
      <c r="AE196" s="242"/>
      <c r="AF196" s="242"/>
      <c r="AG196" s="242"/>
      <c r="AH196" s="242"/>
      <c r="AI196" s="242"/>
      <c r="AJ196" s="242"/>
      <c r="AK196" s="242"/>
      <c r="AL196" s="242"/>
      <c r="AM196" s="242"/>
      <c r="AN196" s="242"/>
      <c r="AO196" s="242"/>
      <c r="AP196" s="242"/>
      <c r="AQ196" s="242"/>
      <c r="AR196" s="242"/>
      <c r="AS196" s="242"/>
      <c r="AT196" s="242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</row>
    <row r="197" spans="2:74" x14ac:dyDescent="0.2">
      <c r="B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  <c r="AU197" s="143"/>
      <c r="AV197" s="143"/>
      <c r="AW197" s="143"/>
      <c r="AX197" s="143"/>
      <c r="AY197" s="143"/>
      <c r="AZ197" s="143"/>
      <c r="BA197" s="143"/>
      <c r="BB197" s="143"/>
      <c r="BC197" s="143"/>
      <c r="BD197" s="143"/>
      <c r="BE197" s="143"/>
      <c r="BF197" s="143"/>
      <c r="BG197" s="143"/>
      <c r="BH197" s="143"/>
      <c r="BI197" s="143"/>
      <c r="BJ197" s="143"/>
      <c r="BK197" s="143"/>
      <c r="BL197" s="143"/>
      <c r="BM197" s="143"/>
      <c r="BN197" s="143"/>
      <c r="BO197" s="143"/>
      <c r="BP197" s="143"/>
      <c r="BQ197" s="143"/>
      <c r="BR197" s="143"/>
      <c r="BS197" s="143"/>
      <c r="BT197" s="143"/>
      <c r="BU197" s="143"/>
      <c r="BV197" s="143"/>
    </row>
    <row r="198" spans="2:74" x14ac:dyDescent="0.2">
      <c r="B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  <c r="AU198" s="143"/>
      <c r="AV198" s="143"/>
      <c r="AW198" s="143"/>
      <c r="AX198" s="143"/>
      <c r="AY198" s="143"/>
      <c r="AZ198" s="143"/>
      <c r="BA198" s="143"/>
      <c r="BB198" s="143"/>
      <c r="BC198" s="143"/>
      <c r="BD198" s="143"/>
      <c r="BE198" s="143"/>
      <c r="BF198" s="143"/>
      <c r="BG198" s="143"/>
      <c r="BH198" s="143"/>
      <c r="BI198" s="143"/>
      <c r="BJ198" s="143"/>
      <c r="BK198" s="143"/>
      <c r="BL198" s="143"/>
      <c r="BM198" s="143"/>
      <c r="BN198" s="143"/>
      <c r="BO198" s="143"/>
      <c r="BP198" s="143"/>
      <c r="BQ198" s="143"/>
      <c r="BR198" s="143"/>
      <c r="BS198" s="143"/>
      <c r="BT198" s="143"/>
      <c r="BU198" s="143"/>
      <c r="BV198" s="143"/>
    </row>
    <row r="199" spans="2:74" x14ac:dyDescent="0.2">
      <c r="B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  <c r="AU199" s="143"/>
      <c r="AV199" s="143"/>
      <c r="AW199" s="143"/>
      <c r="AX199" s="143"/>
      <c r="AY199" s="143"/>
      <c r="AZ199" s="143"/>
      <c r="BA199" s="143"/>
      <c r="BB199" s="143"/>
      <c r="BC199" s="143"/>
      <c r="BD199" s="143"/>
      <c r="BE199" s="143"/>
      <c r="BF199" s="143"/>
      <c r="BG199" s="143"/>
      <c r="BH199" s="143"/>
      <c r="BI199" s="143"/>
      <c r="BJ199" s="143"/>
      <c r="BK199" s="143"/>
      <c r="BL199" s="143"/>
      <c r="BM199" s="143"/>
      <c r="BN199" s="143"/>
      <c r="BO199" s="143"/>
      <c r="BP199" s="143"/>
      <c r="BQ199" s="143"/>
      <c r="BR199" s="143"/>
      <c r="BS199" s="143"/>
      <c r="BT199" s="143"/>
      <c r="BU199" s="143"/>
      <c r="BV199" s="143"/>
    </row>
    <row r="200" spans="2:74" x14ac:dyDescent="0.2">
      <c r="B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  <c r="AU200" s="143"/>
      <c r="AV200" s="143"/>
      <c r="AW200" s="143"/>
      <c r="AX200" s="143"/>
      <c r="AY200" s="143"/>
      <c r="AZ200" s="143"/>
      <c r="BA200" s="143"/>
      <c r="BB200" s="143"/>
      <c r="BC200" s="143"/>
      <c r="BD200" s="143"/>
      <c r="BE200" s="143"/>
      <c r="BF200" s="143"/>
      <c r="BG200" s="143"/>
      <c r="BH200" s="143"/>
      <c r="BI200" s="143"/>
      <c r="BJ200" s="143"/>
      <c r="BK200" s="143"/>
      <c r="BL200" s="143"/>
      <c r="BM200" s="143"/>
      <c r="BN200" s="143"/>
      <c r="BO200" s="143"/>
      <c r="BP200" s="143"/>
      <c r="BQ200" s="143"/>
      <c r="BR200" s="143"/>
      <c r="BS200" s="143"/>
      <c r="BT200" s="143"/>
      <c r="BU200" s="143"/>
      <c r="BV200" s="143"/>
    </row>
    <row r="201" spans="2:74" x14ac:dyDescent="0.2">
      <c r="B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  <c r="AU201" s="143"/>
      <c r="AV201" s="143"/>
      <c r="AW201" s="143"/>
      <c r="AX201" s="143"/>
      <c r="AY201" s="143"/>
      <c r="AZ201" s="143"/>
      <c r="BA201" s="143"/>
      <c r="BB201" s="143"/>
      <c r="BC201" s="143"/>
      <c r="BD201" s="143"/>
      <c r="BE201" s="143"/>
      <c r="BF201" s="143"/>
      <c r="BG201" s="143"/>
      <c r="BH201" s="143"/>
      <c r="BI201" s="143"/>
      <c r="BJ201" s="143"/>
      <c r="BK201" s="143"/>
      <c r="BL201" s="143"/>
      <c r="BM201" s="143"/>
      <c r="BN201" s="143"/>
      <c r="BO201" s="143"/>
      <c r="BP201" s="143"/>
      <c r="BQ201" s="143"/>
      <c r="BR201" s="143"/>
      <c r="BS201" s="143"/>
      <c r="BT201" s="143"/>
      <c r="BU201" s="143"/>
      <c r="BV201" s="143"/>
    </row>
    <row r="202" spans="2:74" x14ac:dyDescent="0.2">
      <c r="B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  <c r="AU202" s="143"/>
      <c r="AV202" s="143"/>
      <c r="AW202" s="143"/>
      <c r="AX202" s="143"/>
      <c r="AY202" s="143"/>
      <c r="AZ202" s="143"/>
      <c r="BA202" s="143"/>
      <c r="BB202" s="143"/>
      <c r="BC202" s="143"/>
      <c r="BD202" s="143"/>
      <c r="BE202" s="143"/>
      <c r="BF202" s="143"/>
      <c r="BG202" s="143"/>
      <c r="BH202" s="143"/>
      <c r="BI202" s="143"/>
      <c r="BJ202" s="143"/>
      <c r="BK202" s="143"/>
      <c r="BL202" s="143"/>
      <c r="BM202" s="143"/>
      <c r="BN202" s="143"/>
      <c r="BO202" s="143"/>
      <c r="BP202" s="143"/>
      <c r="BQ202" s="143"/>
      <c r="BR202" s="143"/>
      <c r="BS202" s="143"/>
      <c r="BT202" s="143"/>
      <c r="BU202" s="143"/>
      <c r="BV202" s="143"/>
    </row>
    <row r="203" spans="2:74" x14ac:dyDescent="0.2">
      <c r="B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  <c r="AU203" s="143"/>
      <c r="AV203" s="143"/>
      <c r="AW203" s="143"/>
      <c r="AX203" s="143"/>
      <c r="AY203" s="143"/>
      <c r="AZ203" s="143"/>
      <c r="BA203" s="143"/>
      <c r="BB203" s="143"/>
      <c r="BC203" s="143"/>
      <c r="BD203" s="143"/>
      <c r="BE203" s="143"/>
      <c r="BF203" s="143"/>
      <c r="BG203" s="143"/>
      <c r="BH203" s="143"/>
      <c r="BI203" s="143"/>
      <c r="BJ203" s="143"/>
      <c r="BK203" s="143"/>
      <c r="BL203" s="143"/>
      <c r="BM203" s="143"/>
      <c r="BN203" s="143"/>
      <c r="BO203" s="143"/>
      <c r="BP203" s="143"/>
      <c r="BQ203" s="143"/>
      <c r="BR203" s="143"/>
      <c r="BS203" s="143"/>
      <c r="BT203" s="143"/>
      <c r="BU203" s="143"/>
      <c r="BV203" s="143"/>
    </row>
    <row r="204" spans="2:74" x14ac:dyDescent="0.2">
      <c r="B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  <c r="AU204" s="143"/>
      <c r="AV204" s="143"/>
      <c r="AW204" s="143"/>
      <c r="AX204" s="143"/>
      <c r="AY204" s="143"/>
      <c r="AZ204" s="143"/>
      <c r="BA204" s="143"/>
      <c r="BB204" s="143"/>
      <c r="BC204" s="143"/>
      <c r="BD204" s="143"/>
      <c r="BE204" s="143"/>
      <c r="BF204" s="143"/>
      <c r="BG204" s="143"/>
      <c r="BH204" s="143"/>
      <c r="BI204" s="143"/>
      <c r="BJ204" s="143"/>
      <c r="BK204" s="143"/>
      <c r="BL204" s="143"/>
      <c r="BM204" s="143"/>
      <c r="BN204" s="143"/>
      <c r="BO204" s="143"/>
      <c r="BP204" s="143"/>
      <c r="BQ204" s="143"/>
      <c r="BR204" s="143"/>
      <c r="BS204" s="143"/>
      <c r="BT204" s="143"/>
      <c r="BU204" s="143"/>
      <c r="BV204" s="143"/>
    </row>
    <row r="205" spans="2:74" x14ac:dyDescent="0.2">
      <c r="B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  <c r="AU205" s="143"/>
      <c r="AV205" s="143"/>
      <c r="AW205" s="143"/>
      <c r="AX205" s="143"/>
      <c r="AY205" s="143"/>
      <c r="AZ205" s="143"/>
      <c r="BA205" s="143"/>
      <c r="BB205" s="143"/>
      <c r="BC205" s="143"/>
      <c r="BD205" s="143"/>
      <c r="BE205" s="143"/>
      <c r="BF205" s="143"/>
      <c r="BG205" s="143"/>
      <c r="BH205" s="143"/>
      <c r="BI205" s="143"/>
      <c r="BJ205" s="143"/>
      <c r="BK205" s="143"/>
      <c r="BL205" s="143"/>
      <c r="BM205" s="143"/>
      <c r="BN205" s="143"/>
      <c r="BO205" s="143"/>
      <c r="BP205" s="143"/>
      <c r="BQ205" s="143"/>
      <c r="BR205" s="143"/>
      <c r="BS205" s="143"/>
      <c r="BT205" s="143"/>
      <c r="BU205" s="143"/>
      <c r="BV205" s="143"/>
    </row>
    <row r="206" spans="2:74" x14ac:dyDescent="0.2">
      <c r="B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  <c r="AU206" s="143"/>
      <c r="AV206" s="143"/>
      <c r="AW206" s="143"/>
      <c r="AX206" s="143"/>
      <c r="AY206" s="143"/>
      <c r="AZ206" s="143"/>
      <c r="BA206" s="143"/>
      <c r="BB206" s="143"/>
      <c r="BC206" s="143"/>
      <c r="BD206" s="143"/>
      <c r="BE206" s="143"/>
      <c r="BF206" s="143"/>
      <c r="BG206" s="143"/>
      <c r="BH206" s="143"/>
      <c r="BI206" s="143"/>
      <c r="BJ206" s="143"/>
      <c r="BK206" s="143"/>
      <c r="BL206" s="143"/>
      <c r="BM206" s="143"/>
      <c r="BN206" s="143"/>
      <c r="BO206" s="143"/>
      <c r="BP206" s="143"/>
      <c r="BQ206" s="143"/>
      <c r="BR206" s="143"/>
      <c r="BS206" s="143"/>
      <c r="BT206" s="143"/>
      <c r="BU206" s="143"/>
      <c r="BV206" s="143"/>
    </row>
    <row r="207" spans="2:74" x14ac:dyDescent="0.2">
      <c r="B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  <c r="AU207" s="143"/>
      <c r="AV207" s="143"/>
      <c r="AW207" s="143"/>
      <c r="AX207" s="143"/>
      <c r="AY207" s="143"/>
      <c r="AZ207" s="143"/>
      <c r="BA207" s="143"/>
      <c r="BB207" s="143"/>
      <c r="BC207" s="143"/>
      <c r="BD207" s="143"/>
      <c r="BE207" s="143"/>
      <c r="BF207" s="143"/>
      <c r="BG207" s="143"/>
      <c r="BH207" s="143"/>
      <c r="BI207" s="143"/>
      <c r="BJ207" s="143"/>
      <c r="BK207" s="143"/>
      <c r="BL207" s="143"/>
      <c r="BM207" s="143"/>
      <c r="BN207" s="143"/>
      <c r="BO207" s="143"/>
      <c r="BP207" s="143"/>
      <c r="BQ207" s="143"/>
      <c r="BR207" s="143"/>
      <c r="BS207" s="143"/>
      <c r="BT207" s="143"/>
      <c r="BU207" s="143"/>
      <c r="BV207" s="143"/>
    </row>
    <row r="208" spans="2:74" x14ac:dyDescent="0.2">
      <c r="B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  <c r="AU208" s="143"/>
      <c r="AV208" s="143"/>
      <c r="AW208" s="143"/>
      <c r="AX208" s="143"/>
      <c r="AY208" s="143"/>
      <c r="AZ208" s="143"/>
      <c r="BA208" s="143"/>
      <c r="BB208" s="143"/>
      <c r="BC208" s="143"/>
      <c r="BD208" s="143"/>
      <c r="BE208" s="143"/>
      <c r="BF208" s="143"/>
      <c r="BG208" s="143"/>
      <c r="BH208" s="143"/>
      <c r="BI208" s="143"/>
      <c r="BJ208" s="143"/>
      <c r="BK208" s="143"/>
      <c r="BL208" s="143"/>
      <c r="BM208" s="143"/>
      <c r="BN208" s="143"/>
      <c r="BO208" s="143"/>
      <c r="BP208" s="143"/>
      <c r="BQ208" s="143"/>
      <c r="BR208" s="143"/>
      <c r="BS208" s="143"/>
      <c r="BT208" s="143"/>
      <c r="BU208" s="143"/>
      <c r="BV208" s="143"/>
    </row>
    <row r="209" spans="2:74" x14ac:dyDescent="0.2">
      <c r="B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  <c r="AU209" s="143"/>
      <c r="AV209" s="143"/>
      <c r="AW209" s="143"/>
      <c r="AX209" s="143"/>
      <c r="AY209" s="143"/>
      <c r="AZ209" s="143"/>
      <c r="BA209" s="143"/>
      <c r="BB209" s="143"/>
      <c r="BC209" s="143"/>
      <c r="BD209" s="143"/>
      <c r="BE209" s="143"/>
      <c r="BF209" s="143"/>
      <c r="BG209" s="143"/>
      <c r="BH209" s="143"/>
      <c r="BI209" s="143"/>
      <c r="BJ209" s="143"/>
      <c r="BK209" s="143"/>
      <c r="BL209" s="143"/>
      <c r="BM209" s="143"/>
      <c r="BN209" s="143"/>
      <c r="BO209" s="143"/>
      <c r="BP209" s="143"/>
      <c r="BQ209" s="143"/>
      <c r="BR209" s="143"/>
      <c r="BS209" s="143"/>
      <c r="BT209" s="143"/>
      <c r="BU209" s="143"/>
      <c r="BV209" s="143"/>
    </row>
    <row r="210" spans="2:74" x14ac:dyDescent="0.2">
      <c r="B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  <c r="AU210" s="143"/>
      <c r="AV210" s="143"/>
      <c r="AW210" s="143"/>
      <c r="AX210" s="143"/>
      <c r="AY210" s="143"/>
      <c r="AZ210" s="143"/>
      <c r="BA210" s="143"/>
      <c r="BB210" s="143"/>
      <c r="BC210" s="143"/>
      <c r="BD210" s="143"/>
      <c r="BE210" s="143"/>
      <c r="BF210" s="143"/>
      <c r="BG210" s="143"/>
      <c r="BH210" s="143"/>
      <c r="BI210" s="143"/>
      <c r="BJ210" s="143"/>
      <c r="BK210" s="143"/>
      <c r="BL210" s="143"/>
      <c r="BM210" s="143"/>
      <c r="BN210" s="143"/>
      <c r="BO210" s="143"/>
      <c r="BP210" s="143"/>
      <c r="BQ210" s="143"/>
      <c r="BR210" s="143"/>
      <c r="BS210" s="143"/>
      <c r="BT210" s="143"/>
      <c r="BU210" s="143"/>
      <c r="BV210" s="143"/>
    </row>
    <row r="211" spans="2:74" x14ac:dyDescent="0.2">
      <c r="B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  <c r="AU211" s="143"/>
      <c r="AV211" s="143"/>
      <c r="AW211" s="143"/>
      <c r="AX211" s="143"/>
      <c r="AY211" s="143"/>
      <c r="AZ211" s="143"/>
      <c r="BA211" s="143"/>
      <c r="BB211" s="143"/>
      <c r="BC211" s="143"/>
      <c r="BD211" s="143"/>
      <c r="BE211" s="143"/>
      <c r="BF211" s="143"/>
      <c r="BG211" s="143"/>
      <c r="BH211" s="143"/>
      <c r="BI211" s="143"/>
      <c r="BJ211" s="143"/>
      <c r="BK211" s="143"/>
      <c r="BL211" s="143"/>
      <c r="BM211" s="143"/>
      <c r="BN211" s="143"/>
      <c r="BO211" s="143"/>
      <c r="BP211" s="143"/>
      <c r="BQ211" s="143"/>
      <c r="BR211" s="143"/>
      <c r="BS211" s="143"/>
      <c r="BT211" s="143"/>
      <c r="BU211" s="143"/>
      <c r="BV211" s="143"/>
    </row>
    <row r="212" spans="2:74" x14ac:dyDescent="0.2">
      <c r="B212" s="143"/>
      <c r="D212" s="143"/>
      <c r="E212" s="277"/>
      <c r="F212" s="277"/>
      <c r="G212" s="277"/>
      <c r="H212" s="277"/>
      <c r="I212" s="277"/>
      <c r="J212" s="277"/>
      <c r="K212" s="277"/>
      <c r="L212" s="277"/>
      <c r="M212" s="277"/>
      <c r="N212" s="277"/>
      <c r="O212" s="277"/>
      <c r="P212" s="277"/>
      <c r="Q212" s="277"/>
      <c r="R212" s="277"/>
      <c r="S212" s="277"/>
      <c r="T212" s="277"/>
      <c r="U212" s="277"/>
      <c r="V212" s="277"/>
      <c r="W212" s="277"/>
      <c r="X212" s="277"/>
      <c r="Y212" s="277"/>
      <c r="Z212" s="277"/>
      <c r="AA212" s="277"/>
      <c r="AB212" s="277"/>
      <c r="AC212" s="277"/>
      <c r="AD212" s="277"/>
      <c r="AE212" s="277"/>
      <c r="AF212" s="277"/>
      <c r="AG212" s="277"/>
      <c r="AH212" s="277"/>
      <c r="AI212" s="277"/>
      <c r="AJ212" s="277"/>
      <c r="AK212" s="277"/>
      <c r="AL212" s="277"/>
      <c r="AM212" s="277"/>
      <c r="AN212" s="277"/>
      <c r="AO212" s="277"/>
      <c r="AP212" s="277"/>
      <c r="AQ212" s="277"/>
      <c r="AR212" s="277"/>
      <c r="AS212" s="277"/>
      <c r="AT212" s="277"/>
      <c r="AU212" s="277"/>
      <c r="AV212" s="277"/>
      <c r="AW212" s="277"/>
      <c r="AX212" s="277"/>
      <c r="AY212" s="277"/>
      <c r="AZ212" s="277"/>
      <c r="BA212" s="277"/>
      <c r="BB212" s="277"/>
      <c r="BC212" s="277"/>
      <c r="BD212" s="277"/>
      <c r="BE212" s="277"/>
      <c r="BF212" s="277"/>
      <c r="BG212" s="277"/>
      <c r="BH212" s="277"/>
      <c r="BI212" s="277"/>
      <c r="BJ212" s="277"/>
      <c r="BK212" s="277"/>
      <c r="BL212" s="277"/>
      <c r="BM212" s="277"/>
      <c r="BN212" s="277"/>
      <c r="BO212" s="277"/>
      <c r="BP212" s="277"/>
      <c r="BQ212" s="277"/>
      <c r="BR212" s="277"/>
      <c r="BS212" s="277"/>
      <c r="BT212" s="277"/>
      <c r="BU212" s="277"/>
      <c r="BV212" s="277"/>
    </row>
    <row r="213" spans="2:74" x14ac:dyDescent="0.2">
      <c r="B213" s="182"/>
      <c r="C213" s="170"/>
      <c r="D213" s="170"/>
      <c r="E213" s="275"/>
      <c r="F213" s="242"/>
      <c r="G213" s="242"/>
      <c r="H213" s="242"/>
      <c r="I213" s="242"/>
      <c r="J213" s="242"/>
      <c r="K213" s="242"/>
      <c r="L213" s="242"/>
      <c r="M213" s="242"/>
      <c r="N213" s="242"/>
      <c r="O213" s="242"/>
      <c r="P213" s="242"/>
      <c r="Q213" s="242"/>
      <c r="R213" s="242"/>
      <c r="S213" s="242"/>
      <c r="T213" s="242"/>
      <c r="U213" s="242"/>
      <c r="V213" s="242"/>
      <c r="W213" s="242"/>
      <c r="X213" s="242"/>
      <c r="Y213" s="242"/>
      <c r="Z213" s="242"/>
      <c r="AA213" s="242"/>
      <c r="AB213" s="242"/>
      <c r="AC213" s="242"/>
      <c r="AD213" s="242"/>
      <c r="AE213" s="242"/>
      <c r="AF213" s="242"/>
      <c r="AG213" s="242"/>
      <c r="AH213" s="242"/>
      <c r="AI213" s="242"/>
      <c r="AJ213" s="242"/>
      <c r="AK213" s="242"/>
      <c r="AL213" s="242"/>
      <c r="AM213" s="242"/>
      <c r="AN213" s="242"/>
      <c r="AO213" s="242"/>
      <c r="AP213" s="242"/>
      <c r="AQ213" s="242"/>
      <c r="AR213" s="242"/>
      <c r="AS213" s="242"/>
      <c r="AT213" s="242"/>
      <c r="AU213" s="242"/>
      <c r="AV213" s="242"/>
      <c r="AW213" s="242"/>
      <c r="AX213" s="242"/>
      <c r="AY213" s="242"/>
      <c r="AZ213" s="242"/>
      <c r="BA213" s="242"/>
      <c r="BB213" s="242"/>
      <c r="BC213" s="242"/>
      <c r="BD213" s="242"/>
      <c r="BE213" s="242"/>
      <c r="BF213" s="242"/>
      <c r="BG213" s="242"/>
      <c r="BH213" s="242"/>
      <c r="BI213" s="242"/>
      <c r="BJ213" s="242"/>
      <c r="BK213" s="242"/>
      <c r="BL213" s="242"/>
      <c r="BM213" s="242"/>
      <c r="BN213" s="242"/>
      <c r="BO213" s="242"/>
      <c r="BP213" s="242"/>
      <c r="BQ213" s="242"/>
      <c r="BR213" s="242"/>
      <c r="BS213" s="242"/>
      <c r="BT213" s="242"/>
      <c r="BU213" s="242"/>
      <c r="BV213" s="242"/>
    </row>
    <row r="214" spans="2:74" x14ac:dyDescent="0.2">
      <c r="B214" s="182"/>
      <c r="C214" s="170"/>
      <c r="D214" s="170"/>
      <c r="E214" s="275"/>
      <c r="F214" s="242"/>
      <c r="G214" s="242"/>
      <c r="H214" s="242"/>
      <c r="I214" s="242"/>
      <c r="J214" s="242"/>
      <c r="K214" s="242"/>
      <c r="L214" s="242"/>
      <c r="M214" s="242"/>
      <c r="N214" s="242"/>
      <c r="O214" s="242"/>
      <c r="P214" s="242"/>
      <c r="Q214" s="242"/>
      <c r="R214" s="242"/>
      <c r="S214" s="242"/>
      <c r="T214" s="242"/>
      <c r="U214" s="242"/>
      <c r="V214" s="242"/>
      <c r="W214" s="242"/>
      <c r="X214" s="242"/>
      <c r="Y214" s="242"/>
      <c r="Z214" s="242"/>
      <c r="AA214" s="242"/>
      <c r="AB214" s="242"/>
      <c r="AC214" s="242"/>
      <c r="AD214" s="242"/>
      <c r="AE214" s="242"/>
      <c r="AF214" s="242"/>
      <c r="AG214" s="242"/>
      <c r="AH214" s="242"/>
      <c r="AI214" s="242"/>
      <c r="AJ214" s="242"/>
      <c r="AK214" s="242"/>
      <c r="AL214" s="242"/>
      <c r="AM214" s="242"/>
      <c r="AN214" s="242"/>
      <c r="AO214" s="242"/>
      <c r="AP214" s="242"/>
      <c r="AQ214" s="242"/>
      <c r="AR214" s="242"/>
      <c r="AS214" s="242"/>
      <c r="AT214" s="242"/>
      <c r="AU214" s="242"/>
      <c r="AV214" s="242"/>
      <c r="AW214" s="242"/>
      <c r="AX214" s="242"/>
      <c r="AY214" s="242"/>
      <c r="AZ214" s="242"/>
      <c r="BA214" s="242"/>
      <c r="BB214" s="242"/>
      <c r="BC214" s="242"/>
      <c r="BD214" s="242"/>
      <c r="BE214" s="242"/>
      <c r="BF214" s="242"/>
      <c r="BG214" s="242"/>
      <c r="BH214" s="242"/>
      <c r="BI214" s="242"/>
      <c r="BJ214" s="242"/>
      <c r="BK214" s="242"/>
      <c r="BL214" s="242"/>
      <c r="BM214" s="242"/>
      <c r="BN214" s="242"/>
      <c r="BO214" s="242"/>
      <c r="BP214" s="242"/>
      <c r="BQ214" s="242"/>
      <c r="BR214" s="242"/>
      <c r="BS214" s="242"/>
      <c r="BT214" s="242"/>
      <c r="BU214" s="242"/>
      <c r="BV214" s="242"/>
    </row>
    <row r="215" spans="2:74" x14ac:dyDescent="0.2">
      <c r="B215" s="182"/>
      <c r="C215" s="170"/>
      <c r="D215" s="170"/>
      <c r="E215" s="275"/>
      <c r="F215" s="242"/>
      <c r="G215" s="242"/>
      <c r="H215" s="242"/>
      <c r="I215" s="242"/>
      <c r="J215" s="242"/>
      <c r="K215" s="242"/>
      <c r="L215" s="242"/>
      <c r="M215" s="242"/>
      <c r="N215" s="242"/>
      <c r="O215" s="242"/>
      <c r="P215" s="242"/>
      <c r="Q215" s="242"/>
      <c r="R215" s="242"/>
      <c r="S215" s="242"/>
      <c r="T215" s="242"/>
      <c r="U215" s="242"/>
      <c r="V215" s="242"/>
      <c r="W215" s="242"/>
      <c r="X215" s="242"/>
      <c r="Y215" s="242"/>
      <c r="Z215" s="242"/>
      <c r="AA215" s="242"/>
      <c r="AB215" s="242"/>
      <c r="AC215" s="242"/>
      <c r="AD215" s="242"/>
      <c r="AE215" s="242"/>
      <c r="AF215" s="242"/>
      <c r="AG215" s="242"/>
      <c r="AH215" s="242"/>
      <c r="AI215" s="242"/>
      <c r="AJ215" s="242"/>
      <c r="AK215" s="242"/>
      <c r="AL215" s="242"/>
      <c r="AM215" s="242"/>
      <c r="AN215" s="242"/>
      <c r="AO215" s="242"/>
      <c r="AP215" s="242"/>
      <c r="AQ215" s="242"/>
      <c r="AR215" s="242"/>
      <c r="AS215" s="242"/>
      <c r="AT215" s="242"/>
      <c r="AU215" s="242"/>
      <c r="AV215" s="242"/>
      <c r="AW215" s="242"/>
      <c r="AX215" s="242"/>
      <c r="AY215" s="242"/>
      <c r="AZ215" s="242"/>
      <c r="BA215" s="242"/>
      <c r="BB215" s="242"/>
      <c r="BC215" s="242"/>
      <c r="BD215" s="242"/>
      <c r="BE215" s="242"/>
      <c r="BF215" s="242"/>
      <c r="BG215" s="242"/>
      <c r="BH215" s="242"/>
      <c r="BI215" s="242"/>
      <c r="BJ215" s="242"/>
      <c r="BK215" s="242"/>
      <c r="BL215" s="242"/>
      <c r="BM215" s="242"/>
      <c r="BN215" s="242"/>
      <c r="BO215" s="242"/>
      <c r="BP215" s="242"/>
      <c r="BQ215" s="242"/>
      <c r="BR215" s="242"/>
      <c r="BS215" s="242"/>
      <c r="BT215" s="242"/>
      <c r="BU215" s="242"/>
      <c r="BV215" s="242"/>
    </row>
    <row r="216" spans="2:74" x14ac:dyDescent="0.2">
      <c r="B216" s="182"/>
      <c r="C216" s="170"/>
      <c r="D216" s="170"/>
      <c r="E216" s="275"/>
      <c r="F216" s="242"/>
      <c r="G216" s="242"/>
      <c r="H216" s="242"/>
      <c r="I216" s="242"/>
      <c r="J216" s="242"/>
      <c r="K216" s="242"/>
      <c r="L216" s="242"/>
      <c r="M216" s="242"/>
      <c r="N216" s="242"/>
      <c r="O216" s="242"/>
      <c r="P216" s="242"/>
      <c r="Q216" s="242"/>
      <c r="R216" s="242"/>
      <c r="S216" s="242"/>
      <c r="T216" s="242"/>
      <c r="U216" s="242"/>
      <c r="V216" s="242"/>
      <c r="W216" s="242"/>
      <c r="X216" s="242"/>
      <c r="Y216" s="242"/>
      <c r="Z216" s="242"/>
      <c r="AA216" s="242"/>
      <c r="AB216" s="242"/>
      <c r="AC216" s="242"/>
      <c r="AD216" s="242"/>
      <c r="AE216" s="242"/>
      <c r="AF216" s="242"/>
      <c r="AG216" s="242"/>
      <c r="AH216" s="242"/>
      <c r="AI216" s="242"/>
      <c r="AJ216" s="242"/>
      <c r="AK216" s="242"/>
      <c r="AL216" s="242"/>
      <c r="AM216" s="242"/>
      <c r="AN216" s="242"/>
      <c r="AO216" s="242"/>
      <c r="AP216" s="242"/>
      <c r="AQ216" s="242"/>
      <c r="AR216" s="242"/>
      <c r="AS216" s="242"/>
      <c r="AT216" s="242"/>
      <c r="AU216" s="242"/>
      <c r="AV216" s="242"/>
      <c r="AW216" s="242"/>
      <c r="AX216" s="242"/>
      <c r="AY216" s="242"/>
      <c r="AZ216" s="242"/>
      <c r="BA216" s="242"/>
      <c r="BB216" s="242"/>
      <c r="BC216" s="242"/>
      <c r="BD216" s="242"/>
      <c r="BE216" s="242"/>
      <c r="BF216" s="242"/>
      <c r="BG216" s="242"/>
      <c r="BH216" s="242"/>
      <c r="BI216" s="242"/>
      <c r="BJ216" s="242"/>
      <c r="BK216" s="242"/>
      <c r="BL216" s="242"/>
      <c r="BM216" s="242"/>
      <c r="BN216" s="242"/>
      <c r="BO216" s="242"/>
      <c r="BP216" s="242"/>
      <c r="BQ216" s="242"/>
      <c r="BR216" s="242"/>
      <c r="BS216" s="242"/>
      <c r="BT216" s="242"/>
      <c r="BU216" s="242"/>
      <c r="BV216" s="242"/>
    </row>
    <row r="217" spans="2:74" x14ac:dyDescent="0.2">
      <c r="B217" s="182"/>
      <c r="C217" s="170"/>
      <c r="D217" s="170"/>
      <c r="E217" s="275"/>
      <c r="F217" s="242"/>
      <c r="G217" s="242"/>
      <c r="H217" s="242"/>
      <c r="I217" s="242"/>
      <c r="J217" s="242"/>
      <c r="K217" s="242"/>
      <c r="L217" s="242"/>
      <c r="M217" s="242"/>
      <c r="N217" s="242"/>
      <c r="O217" s="242"/>
      <c r="P217" s="242"/>
      <c r="Q217" s="242"/>
      <c r="R217" s="242"/>
      <c r="S217" s="242"/>
      <c r="T217" s="242"/>
      <c r="U217" s="242"/>
      <c r="V217" s="242"/>
      <c r="W217" s="242"/>
      <c r="X217" s="242"/>
      <c r="Y217" s="242"/>
      <c r="Z217" s="242"/>
      <c r="AA217" s="242"/>
      <c r="AB217" s="242"/>
      <c r="AC217" s="242"/>
      <c r="AD217" s="242"/>
      <c r="AE217" s="242"/>
      <c r="AF217" s="242"/>
      <c r="AG217" s="242"/>
      <c r="AH217" s="242"/>
      <c r="AI217" s="242"/>
      <c r="AJ217" s="242"/>
      <c r="AK217" s="242"/>
      <c r="AL217" s="242"/>
      <c r="AM217" s="242"/>
      <c r="AN217" s="242"/>
      <c r="AO217" s="242"/>
      <c r="AP217" s="242"/>
      <c r="AQ217" s="242"/>
      <c r="AR217" s="242"/>
      <c r="AS217" s="242"/>
      <c r="AT217" s="242"/>
      <c r="AU217" s="242"/>
      <c r="AV217" s="242"/>
      <c r="AW217" s="242"/>
      <c r="AX217" s="242"/>
      <c r="AY217" s="242"/>
      <c r="AZ217" s="242"/>
      <c r="BA217" s="242"/>
      <c r="BB217" s="242"/>
      <c r="BC217" s="242"/>
      <c r="BD217" s="242"/>
      <c r="BE217" s="242"/>
      <c r="BF217" s="242"/>
      <c r="BG217" s="242"/>
      <c r="BH217" s="242"/>
      <c r="BI217" s="242"/>
      <c r="BJ217" s="242"/>
      <c r="BK217" s="242"/>
      <c r="BL217" s="242"/>
      <c r="BM217" s="242"/>
      <c r="BN217" s="242"/>
      <c r="BO217" s="242"/>
      <c r="BP217" s="242"/>
      <c r="BQ217" s="242"/>
      <c r="BR217" s="242"/>
      <c r="BS217" s="242"/>
      <c r="BT217" s="242"/>
      <c r="BU217" s="242"/>
      <c r="BV217" s="242"/>
    </row>
    <row r="218" spans="2:74" x14ac:dyDescent="0.2">
      <c r="B218" s="182"/>
      <c r="C218" s="170"/>
      <c r="D218" s="170"/>
      <c r="E218" s="275"/>
      <c r="F218" s="242"/>
      <c r="G218" s="242"/>
      <c r="H218" s="242"/>
      <c r="I218" s="242"/>
      <c r="J218" s="242"/>
      <c r="K218" s="242"/>
      <c r="L218" s="242"/>
      <c r="M218" s="242"/>
      <c r="N218" s="242"/>
      <c r="O218" s="242"/>
      <c r="P218" s="242"/>
      <c r="Q218" s="242"/>
      <c r="R218" s="242"/>
      <c r="S218" s="242"/>
      <c r="T218" s="242"/>
      <c r="U218" s="242"/>
      <c r="V218" s="242"/>
      <c r="W218" s="242"/>
      <c r="X218" s="242"/>
      <c r="Y218" s="242"/>
      <c r="Z218" s="242"/>
      <c r="AA218" s="242"/>
      <c r="AB218" s="242"/>
      <c r="AC218" s="242"/>
      <c r="AD218" s="242"/>
      <c r="AE218" s="242"/>
      <c r="AF218" s="242"/>
      <c r="AG218" s="242"/>
      <c r="AH218" s="242"/>
      <c r="AI218" s="242"/>
      <c r="AJ218" s="242"/>
      <c r="AK218" s="242"/>
      <c r="AL218" s="242"/>
      <c r="AM218" s="242"/>
      <c r="AN218" s="242"/>
      <c r="AO218" s="242"/>
      <c r="AP218" s="242"/>
      <c r="AQ218" s="242"/>
      <c r="AR218" s="242"/>
      <c r="AS218" s="242"/>
      <c r="AT218" s="242"/>
      <c r="AU218" s="242"/>
      <c r="AV218" s="242"/>
      <c r="AW218" s="242"/>
      <c r="AX218" s="242"/>
      <c r="AY218" s="242"/>
      <c r="AZ218" s="242"/>
      <c r="BA218" s="242"/>
      <c r="BB218" s="242"/>
      <c r="BC218" s="242"/>
      <c r="BD218" s="242"/>
      <c r="BE218" s="242"/>
      <c r="BF218" s="242"/>
      <c r="BG218" s="242"/>
      <c r="BH218" s="242"/>
      <c r="BI218" s="242"/>
      <c r="BJ218" s="242"/>
      <c r="BK218" s="242"/>
      <c r="BL218" s="242"/>
      <c r="BM218" s="242"/>
      <c r="BN218" s="242"/>
      <c r="BO218" s="242"/>
      <c r="BP218" s="242"/>
      <c r="BQ218" s="242"/>
      <c r="BR218" s="242"/>
      <c r="BS218" s="242"/>
      <c r="BT218" s="242"/>
      <c r="BU218" s="242"/>
      <c r="BV218" s="242"/>
    </row>
    <row r="219" spans="2:74" x14ac:dyDescent="0.2">
      <c r="B219" s="182"/>
      <c r="C219" s="170"/>
      <c r="D219" s="170"/>
      <c r="E219" s="275"/>
      <c r="F219" s="242"/>
      <c r="G219" s="242"/>
      <c r="H219" s="242"/>
      <c r="I219" s="242"/>
      <c r="J219" s="242"/>
      <c r="K219" s="242"/>
      <c r="L219" s="242"/>
      <c r="M219" s="242"/>
      <c r="N219" s="242"/>
      <c r="O219" s="242"/>
      <c r="P219" s="242"/>
      <c r="Q219" s="242"/>
      <c r="R219" s="242"/>
      <c r="S219" s="242"/>
      <c r="T219" s="242"/>
      <c r="U219" s="242"/>
      <c r="V219" s="242"/>
      <c r="W219" s="242"/>
      <c r="X219" s="242"/>
      <c r="Y219" s="242"/>
      <c r="Z219" s="242"/>
      <c r="AA219" s="242"/>
      <c r="AB219" s="242"/>
      <c r="AC219" s="242"/>
      <c r="AD219" s="242"/>
      <c r="AE219" s="242"/>
      <c r="AF219" s="242"/>
      <c r="AG219" s="242"/>
      <c r="AH219" s="242"/>
      <c r="AI219" s="242"/>
      <c r="AJ219" s="242"/>
      <c r="AK219" s="242"/>
      <c r="AL219" s="242"/>
      <c r="AM219" s="242"/>
      <c r="AN219" s="242"/>
      <c r="AO219" s="242"/>
      <c r="AP219" s="242"/>
      <c r="AQ219" s="242"/>
      <c r="AR219" s="242"/>
      <c r="AS219" s="242"/>
      <c r="AT219" s="242"/>
      <c r="AU219" s="242"/>
      <c r="AV219" s="242"/>
      <c r="AW219" s="242"/>
      <c r="AX219" s="242"/>
      <c r="AY219" s="242"/>
      <c r="AZ219" s="242"/>
      <c r="BA219" s="242"/>
      <c r="BB219" s="242"/>
      <c r="BC219" s="242"/>
      <c r="BD219" s="242"/>
      <c r="BE219" s="242"/>
      <c r="BF219" s="242"/>
      <c r="BG219" s="242"/>
      <c r="BH219" s="242"/>
      <c r="BI219" s="242"/>
      <c r="BJ219" s="242"/>
      <c r="BK219" s="242"/>
      <c r="BL219" s="242"/>
      <c r="BM219" s="242"/>
      <c r="BN219" s="242"/>
      <c r="BO219" s="242"/>
      <c r="BP219" s="242"/>
      <c r="BQ219" s="242"/>
      <c r="BR219" s="242"/>
      <c r="BS219" s="242"/>
      <c r="BT219" s="242"/>
      <c r="BU219" s="242"/>
      <c r="BV219" s="242"/>
    </row>
    <row r="220" spans="2:74" x14ac:dyDescent="0.2">
      <c r="B220" s="182"/>
      <c r="C220" s="170"/>
      <c r="D220" s="170"/>
      <c r="E220" s="275"/>
      <c r="F220" s="242"/>
      <c r="G220" s="242"/>
      <c r="H220" s="242"/>
      <c r="I220" s="242"/>
      <c r="J220" s="242"/>
      <c r="K220" s="242"/>
      <c r="L220" s="242"/>
      <c r="M220" s="242"/>
      <c r="N220" s="242"/>
      <c r="O220" s="242"/>
      <c r="P220" s="242"/>
      <c r="Q220" s="242"/>
      <c r="R220" s="242"/>
      <c r="S220" s="242"/>
      <c r="T220" s="242"/>
      <c r="U220" s="242"/>
      <c r="V220" s="242"/>
      <c r="W220" s="242"/>
      <c r="X220" s="242"/>
      <c r="Y220" s="242"/>
      <c r="Z220" s="242"/>
      <c r="AA220" s="242"/>
      <c r="AB220" s="242"/>
      <c r="AC220" s="242"/>
      <c r="AD220" s="242"/>
      <c r="AE220" s="242"/>
      <c r="AF220" s="242"/>
      <c r="AG220" s="242"/>
      <c r="AH220" s="242"/>
      <c r="AI220" s="242"/>
      <c r="AJ220" s="242"/>
      <c r="AK220" s="242"/>
      <c r="AL220" s="242"/>
      <c r="AM220" s="242"/>
      <c r="AN220" s="242"/>
      <c r="AO220" s="242"/>
      <c r="AP220" s="242"/>
      <c r="AQ220" s="242"/>
      <c r="AR220" s="242"/>
      <c r="AS220" s="242"/>
      <c r="AT220" s="242"/>
      <c r="AU220" s="242"/>
      <c r="AV220" s="242"/>
      <c r="AW220" s="242"/>
      <c r="AX220" s="242"/>
      <c r="AY220" s="242"/>
      <c r="AZ220" s="242"/>
      <c r="BA220" s="242"/>
      <c r="BB220" s="242"/>
      <c r="BC220" s="242"/>
      <c r="BD220" s="242"/>
      <c r="BE220" s="242"/>
      <c r="BF220" s="242"/>
      <c r="BG220" s="242"/>
      <c r="BH220" s="242"/>
      <c r="BI220" s="242"/>
      <c r="BJ220" s="242"/>
      <c r="BK220" s="242"/>
      <c r="BL220" s="242"/>
      <c r="BM220" s="242"/>
      <c r="BN220" s="242"/>
      <c r="BO220" s="242"/>
      <c r="BP220" s="242"/>
      <c r="BQ220" s="242"/>
      <c r="BR220" s="242"/>
      <c r="BS220" s="242"/>
      <c r="BT220" s="242"/>
      <c r="BU220" s="242"/>
      <c r="BV220" s="242"/>
    </row>
    <row r="221" spans="2:74" x14ac:dyDescent="0.2">
      <c r="B221" s="182"/>
      <c r="C221" s="170"/>
      <c r="D221" s="170"/>
      <c r="E221" s="275"/>
      <c r="F221" s="242"/>
      <c r="G221" s="242"/>
      <c r="H221" s="242"/>
      <c r="I221" s="242"/>
      <c r="J221" s="242"/>
      <c r="K221" s="242"/>
      <c r="L221" s="242"/>
      <c r="M221" s="242"/>
      <c r="N221" s="242"/>
      <c r="O221" s="242"/>
      <c r="P221" s="242"/>
      <c r="Q221" s="242"/>
      <c r="R221" s="242"/>
      <c r="S221" s="242"/>
      <c r="T221" s="242"/>
      <c r="U221" s="242"/>
      <c r="V221" s="242"/>
      <c r="W221" s="242"/>
      <c r="X221" s="242"/>
      <c r="Y221" s="242"/>
      <c r="Z221" s="242"/>
      <c r="AA221" s="242"/>
      <c r="AB221" s="242"/>
      <c r="AC221" s="242"/>
      <c r="AD221" s="242"/>
      <c r="AE221" s="242"/>
      <c r="AF221" s="242"/>
      <c r="AG221" s="242"/>
      <c r="AH221" s="242"/>
      <c r="AI221" s="242"/>
      <c r="AJ221" s="242"/>
      <c r="AK221" s="242"/>
      <c r="AL221" s="242"/>
      <c r="AM221" s="242"/>
      <c r="AN221" s="242"/>
      <c r="AO221" s="242"/>
      <c r="AP221" s="242"/>
      <c r="AQ221" s="242"/>
      <c r="AR221" s="242"/>
      <c r="AS221" s="242"/>
      <c r="AT221" s="242"/>
      <c r="AU221" s="242"/>
      <c r="AV221" s="242"/>
      <c r="AW221" s="242"/>
      <c r="AX221" s="242"/>
      <c r="AY221" s="242"/>
      <c r="AZ221" s="242"/>
      <c r="BA221" s="242"/>
      <c r="BB221" s="242"/>
      <c r="BC221" s="242"/>
      <c r="BD221" s="242"/>
      <c r="BE221" s="242"/>
      <c r="BF221" s="242"/>
      <c r="BG221" s="242"/>
      <c r="BH221" s="242"/>
      <c r="BI221" s="242"/>
      <c r="BJ221" s="242"/>
      <c r="BK221" s="242"/>
      <c r="BL221" s="242"/>
      <c r="BM221" s="242"/>
      <c r="BN221" s="242"/>
      <c r="BO221" s="242"/>
      <c r="BP221" s="242"/>
      <c r="BQ221" s="242"/>
      <c r="BR221" s="242"/>
      <c r="BS221" s="242"/>
      <c r="BT221" s="242"/>
      <c r="BU221" s="242"/>
      <c r="BV221" s="242"/>
    </row>
    <row r="222" spans="2:74" x14ac:dyDescent="0.2">
      <c r="B222" s="182"/>
      <c r="C222" s="170"/>
      <c r="D222" s="170"/>
      <c r="E222" s="275"/>
      <c r="F222" s="242"/>
      <c r="G222" s="242"/>
      <c r="H222" s="242"/>
      <c r="I222" s="242"/>
      <c r="J222" s="242"/>
      <c r="K222" s="242"/>
      <c r="L222" s="242"/>
      <c r="M222" s="242"/>
      <c r="N222" s="242"/>
      <c r="O222" s="242"/>
      <c r="P222" s="242"/>
      <c r="Q222" s="242"/>
      <c r="R222" s="242"/>
      <c r="S222" s="242"/>
      <c r="T222" s="242"/>
      <c r="U222" s="242"/>
      <c r="V222" s="242"/>
      <c r="W222" s="242"/>
      <c r="X222" s="242"/>
      <c r="Y222" s="242"/>
      <c r="Z222" s="242"/>
      <c r="AA222" s="242"/>
      <c r="AB222" s="242"/>
      <c r="AC222" s="242"/>
      <c r="AD222" s="242"/>
      <c r="AE222" s="242"/>
      <c r="AF222" s="242"/>
      <c r="AG222" s="242"/>
      <c r="AH222" s="242"/>
      <c r="AI222" s="242"/>
      <c r="AJ222" s="242"/>
      <c r="AK222" s="242"/>
      <c r="AL222" s="242"/>
      <c r="AM222" s="242"/>
      <c r="AN222" s="242"/>
      <c r="AO222" s="242"/>
      <c r="AP222" s="242"/>
      <c r="AQ222" s="242"/>
      <c r="AR222" s="242"/>
      <c r="AS222" s="242"/>
      <c r="AT222" s="242"/>
      <c r="AU222" s="242"/>
      <c r="AV222" s="242"/>
      <c r="AW222" s="242"/>
      <c r="AX222" s="242"/>
      <c r="AY222" s="242"/>
      <c r="AZ222" s="242"/>
      <c r="BA222" s="242"/>
      <c r="BB222" s="242"/>
      <c r="BC222" s="242"/>
      <c r="BD222" s="242"/>
      <c r="BE222" s="242"/>
      <c r="BF222" s="242"/>
      <c r="BG222" s="242"/>
      <c r="BH222" s="242"/>
      <c r="BI222" s="242"/>
      <c r="BJ222" s="242"/>
      <c r="BK222" s="242"/>
      <c r="BL222" s="242"/>
      <c r="BM222" s="242"/>
      <c r="BN222" s="242"/>
      <c r="BO222" s="242"/>
      <c r="BP222" s="242"/>
      <c r="BQ222" s="242"/>
      <c r="BR222" s="242"/>
      <c r="BS222" s="242"/>
      <c r="BT222" s="242"/>
      <c r="BU222" s="242"/>
      <c r="BV222" s="242"/>
    </row>
    <row r="223" spans="2:74" x14ac:dyDescent="0.2">
      <c r="B223" s="182"/>
      <c r="C223" s="170"/>
      <c r="D223" s="170"/>
      <c r="E223" s="275"/>
      <c r="F223" s="242"/>
      <c r="G223" s="242"/>
      <c r="H223" s="242"/>
      <c r="I223" s="242"/>
      <c r="J223" s="242"/>
      <c r="K223" s="242"/>
      <c r="L223" s="242"/>
      <c r="M223" s="242"/>
      <c r="N223" s="242"/>
      <c r="O223" s="242"/>
      <c r="P223" s="242"/>
      <c r="Q223" s="242"/>
      <c r="R223" s="242"/>
      <c r="S223" s="242"/>
      <c r="T223" s="242"/>
      <c r="U223" s="242"/>
      <c r="V223" s="242"/>
      <c r="W223" s="242"/>
      <c r="X223" s="242"/>
      <c r="Y223" s="242"/>
      <c r="Z223" s="242"/>
      <c r="AA223" s="242"/>
      <c r="AB223" s="242"/>
      <c r="AC223" s="242"/>
      <c r="AD223" s="242"/>
      <c r="AE223" s="242"/>
      <c r="AF223" s="242"/>
      <c r="AG223" s="242"/>
      <c r="AH223" s="242"/>
      <c r="AI223" s="242"/>
      <c r="AJ223" s="242"/>
      <c r="AK223" s="242"/>
      <c r="AL223" s="242"/>
      <c r="AM223" s="242"/>
      <c r="AN223" s="242"/>
      <c r="AO223" s="242"/>
      <c r="AP223" s="242"/>
      <c r="AQ223" s="242"/>
      <c r="AR223" s="242"/>
      <c r="AS223" s="242"/>
      <c r="AT223" s="242"/>
      <c r="AU223" s="242"/>
      <c r="AV223" s="242"/>
      <c r="AW223" s="242"/>
      <c r="AX223" s="242"/>
      <c r="AY223" s="242"/>
      <c r="AZ223" s="242"/>
      <c r="BA223" s="242"/>
      <c r="BB223" s="242"/>
      <c r="BC223" s="242"/>
      <c r="BD223" s="242"/>
      <c r="BE223" s="242"/>
      <c r="BF223" s="242"/>
      <c r="BG223" s="242"/>
      <c r="BH223" s="242"/>
      <c r="BI223" s="242"/>
      <c r="BJ223" s="242"/>
      <c r="BK223" s="242"/>
      <c r="BL223" s="242"/>
      <c r="BM223" s="242"/>
      <c r="BN223" s="242"/>
      <c r="BO223" s="242"/>
      <c r="BP223" s="242"/>
      <c r="BQ223" s="242"/>
      <c r="BR223" s="242"/>
      <c r="BS223" s="242"/>
      <c r="BT223" s="242"/>
      <c r="BU223" s="242"/>
      <c r="BV223" s="242"/>
    </row>
    <row r="224" spans="2:74" x14ac:dyDescent="0.2">
      <c r="B224" s="182"/>
      <c r="C224" s="170"/>
      <c r="D224" s="170"/>
      <c r="E224" s="275"/>
      <c r="F224" s="242"/>
      <c r="G224" s="242"/>
      <c r="H224" s="242"/>
      <c r="I224" s="242"/>
      <c r="J224" s="242"/>
      <c r="K224" s="242"/>
      <c r="L224" s="242"/>
      <c r="M224" s="242"/>
      <c r="N224" s="242"/>
      <c r="O224" s="242"/>
      <c r="P224" s="242"/>
      <c r="Q224" s="242"/>
      <c r="R224" s="242"/>
      <c r="S224" s="242"/>
      <c r="T224" s="242"/>
      <c r="U224" s="242"/>
      <c r="V224" s="242"/>
      <c r="W224" s="242"/>
      <c r="X224" s="242"/>
      <c r="Y224" s="242"/>
      <c r="Z224" s="242"/>
      <c r="AA224" s="242"/>
      <c r="AB224" s="242"/>
      <c r="AC224" s="242"/>
      <c r="AD224" s="242"/>
      <c r="AE224" s="242"/>
      <c r="AF224" s="242"/>
      <c r="AG224" s="242"/>
      <c r="AH224" s="242"/>
      <c r="AI224" s="242"/>
      <c r="AJ224" s="242"/>
      <c r="AK224" s="242"/>
      <c r="AL224" s="242"/>
      <c r="AM224" s="242"/>
      <c r="AN224" s="242"/>
      <c r="AO224" s="242"/>
      <c r="AP224" s="242"/>
      <c r="AQ224" s="242"/>
      <c r="AR224" s="242"/>
      <c r="AS224" s="242"/>
      <c r="AT224" s="242"/>
      <c r="AU224" s="242"/>
      <c r="AV224" s="242"/>
      <c r="AW224" s="242"/>
      <c r="AX224" s="242"/>
      <c r="AY224" s="242"/>
      <c r="AZ224" s="242"/>
      <c r="BA224" s="242"/>
      <c r="BB224" s="242"/>
      <c r="BC224" s="242"/>
      <c r="BD224" s="242"/>
      <c r="BE224" s="242"/>
      <c r="BF224" s="242"/>
      <c r="BG224" s="242"/>
      <c r="BH224" s="242"/>
      <c r="BI224" s="242"/>
      <c r="BJ224" s="242"/>
      <c r="BK224" s="242"/>
      <c r="BL224" s="242"/>
      <c r="BM224" s="242"/>
      <c r="BN224" s="242"/>
      <c r="BO224" s="242"/>
      <c r="BP224" s="242"/>
      <c r="BQ224" s="242"/>
      <c r="BR224" s="242"/>
      <c r="BS224" s="242"/>
      <c r="BT224" s="242"/>
      <c r="BU224" s="242"/>
      <c r="BV224" s="242"/>
    </row>
    <row r="225" spans="2:74" x14ac:dyDescent="0.2">
      <c r="B225" s="182"/>
      <c r="C225" s="170"/>
      <c r="D225" s="170"/>
      <c r="E225" s="275"/>
      <c r="F225" s="242"/>
      <c r="G225" s="242"/>
      <c r="H225" s="242"/>
      <c r="I225" s="242"/>
      <c r="J225" s="242"/>
      <c r="K225" s="242"/>
      <c r="L225" s="242"/>
      <c r="M225" s="242"/>
      <c r="N225" s="242"/>
      <c r="O225" s="242"/>
      <c r="P225" s="242"/>
      <c r="Q225" s="242"/>
      <c r="R225" s="242"/>
      <c r="S225" s="242"/>
      <c r="T225" s="242"/>
      <c r="U225" s="242"/>
      <c r="V225" s="242"/>
      <c r="W225" s="242"/>
      <c r="X225" s="242"/>
      <c r="Y225" s="242"/>
      <c r="Z225" s="242"/>
      <c r="AA225" s="242"/>
      <c r="AB225" s="242"/>
      <c r="AC225" s="242"/>
      <c r="AD225" s="242"/>
      <c r="AE225" s="242"/>
      <c r="AF225" s="242"/>
      <c r="AG225" s="242"/>
      <c r="AH225" s="242"/>
      <c r="AI225" s="242"/>
      <c r="AJ225" s="242"/>
      <c r="AK225" s="242"/>
      <c r="AL225" s="242"/>
      <c r="AM225" s="242"/>
      <c r="AN225" s="242"/>
      <c r="AO225" s="242"/>
      <c r="AP225" s="242"/>
      <c r="AQ225" s="242"/>
      <c r="AR225" s="242"/>
      <c r="AS225" s="242"/>
      <c r="AT225" s="242"/>
      <c r="AU225" s="242"/>
      <c r="AV225" s="242"/>
      <c r="AW225" s="242"/>
      <c r="AX225" s="242"/>
      <c r="AY225" s="242"/>
      <c r="AZ225" s="242"/>
      <c r="BA225" s="242"/>
      <c r="BB225" s="242"/>
      <c r="BC225" s="242"/>
      <c r="BD225" s="242"/>
      <c r="BE225" s="242"/>
      <c r="BF225" s="242"/>
      <c r="BG225" s="242"/>
      <c r="BH225" s="242"/>
      <c r="BI225" s="242"/>
      <c r="BJ225" s="242"/>
      <c r="BK225" s="242"/>
      <c r="BL225" s="242"/>
      <c r="BM225" s="242"/>
      <c r="BN225" s="242"/>
      <c r="BO225" s="242"/>
      <c r="BP225" s="242"/>
      <c r="BQ225" s="242"/>
      <c r="BR225" s="242"/>
      <c r="BS225" s="242"/>
      <c r="BT225" s="242"/>
      <c r="BU225" s="242"/>
      <c r="BV225" s="242"/>
    </row>
    <row r="226" spans="2:74" x14ac:dyDescent="0.2">
      <c r="B226" s="182"/>
      <c r="C226" s="170"/>
      <c r="D226" s="170"/>
      <c r="E226" s="275"/>
      <c r="F226" s="242"/>
      <c r="G226" s="242"/>
      <c r="H226" s="242"/>
      <c r="I226" s="242"/>
      <c r="J226" s="242"/>
      <c r="K226" s="242"/>
      <c r="L226" s="242"/>
      <c r="M226" s="242"/>
      <c r="N226" s="242"/>
      <c r="O226" s="242"/>
      <c r="P226" s="242"/>
      <c r="Q226" s="242"/>
      <c r="R226" s="242"/>
      <c r="S226" s="242"/>
      <c r="T226" s="242"/>
      <c r="U226" s="242"/>
      <c r="V226" s="242"/>
      <c r="W226" s="242"/>
      <c r="X226" s="242"/>
      <c r="Y226" s="242"/>
      <c r="Z226" s="242"/>
      <c r="AA226" s="242"/>
      <c r="AB226" s="242"/>
      <c r="AC226" s="242"/>
      <c r="AD226" s="242"/>
      <c r="AE226" s="242"/>
      <c r="AF226" s="242"/>
      <c r="AG226" s="242"/>
      <c r="AH226" s="242"/>
      <c r="AI226" s="242"/>
      <c r="AJ226" s="242"/>
      <c r="AK226" s="242"/>
      <c r="AL226" s="242"/>
      <c r="AM226" s="242"/>
      <c r="AN226" s="242"/>
      <c r="AO226" s="242"/>
      <c r="AP226" s="242"/>
      <c r="AQ226" s="242"/>
      <c r="AR226" s="242"/>
      <c r="AS226" s="242"/>
      <c r="AT226" s="242"/>
      <c r="AU226" s="242"/>
      <c r="AV226" s="242"/>
      <c r="AW226" s="242"/>
      <c r="AX226" s="242"/>
      <c r="AY226" s="242"/>
      <c r="AZ226" s="242"/>
      <c r="BA226" s="242"/>
      <c r="BB226" s="242"/>
      <c r="BC226" s="242"/>
      <c r="BD226" s="242"/>
      <c r="BE226" s="242"/>
      <c r="BF226" s="242"/>
      <c r="BG226" s="242"/>
      <c r="BH226" s="242"/>
      <c r="BI226" s="242"/>
      <c r="BJ226" s="242"/>
      <c r="BK226" s="242"/>
      <c r="BL226" s="242"/>
      <c r="BM226" s="242"/>
      <c r="BN226" s="242"/>
      <c r="BO226" s="242"/>
      <c r="BP226" s="242"/>
      <c r="BQ226" s="242"/>
      <c r="BR226" s="242"/>
      <c r="BS226" s="242"/>
      <c r="BT226" s="242"/>
      <c r="BU226" s="242"/>
      <c r="BV226" s="242"/>
    </row>
    <row r="227" spans="2:74" x14ac:dyDescent="0.2">
      <c r="B227" s="182"/>
      <c r="C227" s="170"/>
      <c r="D227" s="170"/>
      <c r="E227" s="275"/>
      <c r="F227" s="242"/>
      <c r="G227" s="242"/>
      <c r="H227" s="242"/>
      <c r="I227" s="242"/>
      <c r="J227" s="242"/>
      <c r="K227" s="242"/>
      <c r="L227" s="242"/>
      <c r="M227" s="242"/>
      <c r="N227" s="242"/>
      <c r="O227" s="242"/>
      <c r="P227" s="242"/>
      <c r="Q227" s="242"/>
      <c r="R227" s="242"/>
      <c r="S227" s="242"/>
      <c r="T227" s="242"/>
      <c r="U227" s="242"/>
      <c r="V227" s="242"/>
      <c r="W227" s="242"/>
      <c r="X227" s="242"/>
      <c r="Y227" s="242"/>
      <c r="Z227" s="242"/>
      <c r="AA227" s="242"/>
      <c r="AB227" s="242"/>
      <c r="AC227" s="242"/>
      <c r="AD227" s="242"/>
      <c r="AE227" s="242"/>
      <c r="AF227" s="242"/>
      <c r="AG227" s="242"/>
      <c r="AH227" s="242"/>
      <c r="AI227" s="242"/>
      <c r="AJ227" s="242"/>
      <c r="AK227" s="242"/>
      <c r="AL227" s="242"/>
      <c r="AM227" s="242"/>
      <c r="AN227" s="242"/>
      <c r="AO227" s="242"/>
      <c r="AP227" s="242"/>
      <c r="AQ227" s="242"/>
      <c r="AR227" s="242"/>
      <c r="AS227" s="242"/>
      <c r="AT227" s="242"/>
      <c r="AU227" s="242"/>
      <c r="AV227" s="242"/>
      <c r="AW227" s="242"/>
      <c r="AX227" s="242"/>
      <c r="AY227" s="242"/>
      <c r="AZ227" s="242"/>
      <c r="BA227" s="242"/>
      <c r="BB227" s="242"/>
      <c r="BC227" s="242"/>
      <c r="BD227" s="242"/>
      <c r="BE227" s="242"/>
      <c r="BF227" s="242"/>
      <c r="BG227" s="242"/>
      <c r="BH227" s="242"/>
      <c r="BI227" s="242"/>
      <c r="BJ227" s="242"/>
      <c r="BK227" s="242"/>
      <c r="BL227" s="242"/>
      <c r="BM227" s="242"/>
      <c r="BN227" s="242"/>
      <c r="BO227" s="242"/>
      <c r="BP227" s="242"/>
      <c r="BQ227" s="242"/>
      <c r="BR227" s="242"/>
      <c r="BS227" s="242"/>
      <c r="BT227" s="242"/>
      <c r="BU227" s="242"/>
      <c r="BV227" s="242"/>
    </row>
    <row r="228" spans="2:74" x14ac:dyDescent="0.2">
      <c r="B228" s="182"/>
      <c r="C228" s="170"/>
      <c r="D228" s="170"/>
      <c r="E228" s="275"/>
      <c r="F228" s="242"/>
      <c r="G228" s="242"/>
      <c r="H228" s="242"/>
      <c r="I228" s="242"/>
      <c r="J228" s="242"/>
      <c r="K228" s="242"/>
      <c r="L228" s="242"/>
      <c r="M228" s="242"/>
      <c r="N228" s="242"/>
      <c r="O228" s="242"/>
      <c r="P228" s="242"/>
      <c r="Q228" s="242"/>
      <c r="R228" s="242"/>
      <c r="S228" s="242"/>
      <c r="T228" s="242"/>
      <c r="U228" s="242"/>
      <c r="V228" s="242"/>
      <c r="W228" s="242"/>
      <c r="X228" s="242"/>
      <c r="Y228" s="242"/>
      <c r="Z228" s="242"/>
      <c r="AA228" s="242"/>
      <c r="AB228" s="242"/>
      <c r="AC228" s="242"/>
      <c r="AD228" s="242"/>
      <c r="AE228" s="242"/>
      <c r="AF228" s="242"/>
      <c r="AG228" s="242"/>
      <c r="AH228" s="242"/>
      <c r="AI228" s="242"/>
      <c r="AJ228" s="242"/>
      <c r="AK228" s="242"/>
      <c r="AL228" s="242"/>
      <c r="AM228" s="242"/>
      <c r="AN228" s="242"/>
      <c r="AO228" s="242"/>
      <c r="AP228" s="242"/>
      <c r="AQ228" s="242"/>
      <c r="AR228" s="242"/>
      <c r="AS228" s="242"/>
      <c r="AT228" s="242"/>
      <c r="AU228" s="242"/>
      <c r="AV228" s="242"/>
      <c r="AW228" s="242"/>
      <c r="AX228" s="242"/>
      <c r="AY228" s="242"/>
      <c r="AZ228" s="242"/>
      <c r="BA228" s="242"/>
      <c r="BB228" s="242"/>
      <c r="BC228" s="242"/>
      <c r="BD228" s="242"/>
      <c r="BE228" s="242"/>
      <c r="BF228" s="242"/>
      <c r="BG228" s="242"/>
      <c r="BH228" s="242"/>
      <c r="BI228" s="242"/>
      <c r="BJ228" s="242"/>
      <c r="BK228" s="242"/>
      <c r="BL228" s="242"/>
      <c r="BM228" s="242"/>
      <c r="BN228" s="242"/>
      <c r="BO228" s="242"/>
      <c r="BP228" s="242"/>
      <c r="BQ228" s="242"/>
      <c r="BR228" s="242"/>
      <c r="BS228" s="242"/>
      <c r="BT228" s="242"/>
      <c r="BU228" s="242"/>
      <c r="BV228" s="242"/>
    </row>
    <row r="229" spans="2:74" x14ac:dyDescent="0.2">
      <c r="B229" s="182"/>
      <c r="C229" s="170"/>
      <c r="D229" s="170"/>
      <c r="E229" s="275"/>
      <c r="F229" s="242"/>
      <c r="G229" s="242"/>
      <c r="H229" s="242"/>
      <c r="I229" s="242"/>
      <c r="J229" s="242"/>
      <c r="K229" s="242"/>
      <c r="L229" s="242"/>
      <c r="M229" s="242"/>
      <c r="N229" s="242"/>
      <c r="O229" s="242"/>
      <c r="P229" s="242"/>
      <c r="Q229" s="242"/>
      <c r="R229" s="242"/>
      <c r="S229" s="242"/>
      <c r="T229" s="242"/>
      <c r="U229" s="242"/>
      <c r="V229" s="242"/>
      <c r="W229" s="242"/>
      <c r="X229" s="242"/>
      <c r="Y229" s="242"/>
      <c r="Z229" s="242"/>
      <c r="AA229" s="242"/>
      <c r="AB229" s="242"/>
      <c r="AC229" s="242"/>
      <c r="AD229" s="242"/>
      <c r="AE229" s="242"/>
      <c r="AF229" s="242"/>
      <c r="AG229" s="242"/>
      <c r="AH229" s="242"/>
      <c r="AI229" s="242"/>
      <c r="AJ229" s="242"/>
      <c r="AK229" s="242"/>
      <c r="AL229" s="242"/>
      <c r="AM229" s="242"/>
      <c r="AN229" s="242"/>
      <c r="AO229" s="242"/>
      <c r="AP229" s="242"/>
      <c r="AQ229" s="242"/>
      <c r="AR229" s="242"/>
      <c r="AS229" s="242"/>
      <c r="AT229" s="242"/>
      <c r="AU229" s="242"/>
      <c r="AV229" s="242"/>
      <c r="AW229" s="242"/>
      <c r="AX229" s="242"/>
      <c r="AY229" s="242"/>
      <c r="AZ229" s="242"/>
      <c r="BA229" s="242"/>
      <c r="BB229" s="242"/>
      <c r="BC229" s="242"/>
      <c r="BD229" s="242"/>
      <c r="BE229" s="242"/>
      <c r="BF229" s="242"/>
      <c r="BG229" s="242"/>
      <c r="BH229" s="242"/>
      <c r="BI229" s="242"/>
      <c r="BJ229" s="242"/>
      <c r="BK229" s="242"/>
      <c r="BL229" s="242"/>
      <c r="BM229" s="242"/>
      <c r="BN229" s="242"/>
      <c r="BO229" s="242"/>
      <c r="BP229" s="242"/>
      <c r="BQ229" s="242"/>
      <c r="BR229" s="242"/>
      <c r="BS229" s="242"/>
      <c r="BT229" s="242"/>
      <c r="BU229" s="242"/>
      <c r="BV229" s="242"/>
    </row>
    <row r="230" spans="2:74" x14ac:dyDescent="0.2">
      <c r="B230" s="182"/>
      <c r="C230" s="170"/>
      <c r="D230" s="170"/>
      <c r="E230" s="275"/>
      <c r="F230" s="242"/>
      <c r="G230" s="242"/>
      <c r="H230" s="242"/>
      <c r="I230" s="242"/>
      <c r="J230" s="242"/>
      <c r="K230" s="242"/>
      <c r="L230" s="242"/>
      <c r="M230" s="242"/>
      <c r="N230" s="242"/>
      <c r="O230" s="242"/>
      <c r="P230" s="242"/>
      <c r="Q230" s="242"/>
      <c r="R230" s="242"/>
      <c r="S230" s="242"/>
      <c r="T230" s="242"/>
      <c r="U230" s="242"/>
      <c r="V230" s="242"/>
      <c r="W230" s="242"/>
      <c r="X230" s="242"/>
      <c r="Y230" s="242"/>
      <c r="Z230" s="242"/>
      <c r="AA230" s="242"/>
      <c r="AB230" s="242"/>
      <c r="AC230" s="242"/>
      <c r="AD230" s="242"/>
      <c r="AE230" s="242"/>
      <c r="AF230" s="242"/>
      <c r="AG230" s="242"/>
      <c r="AH230" s="242"/>
      <c r="AI230" s="242"/>
      <c r="AJ230" s="242"/>
      <c r="AK230" s="242"/>
      <c r="AL230" s="242"/>
      <c r="AM230" s="242"/>
      <c r="AN230" s="242"/>
      <c r="AO230" s="242"/>
      <c r="AP230" s="242"/>
      <c r="AQ230" s="242"/>
      <c r="AR230" s="242"/>
      <c r="AS230" s="242"/>
      <c r="AT230" s="242"/>
      <c r="AU230" s="242"/>
      <c r="AV230" s="242"/>
      <c r="AW230" s="242"/>
      <c r="AX230" s="242"/>
      <c r="AY230" s="242"/>
      <c r="AZ230" s="242"/>
      <c r="BA230" s="242"/>
      <c r="BB230" s="242"/>
      <c r="BC230" s="242"/>
      <c r="BD230" s="242"/>
      <c r="BE230" s="242"/>
      <c r="BF230" s="242"/>
      <c r="BG230" s="242"/>
      <c r="BH230" s="242"/>
      <c r="BI230" s="242"/>
      <c r="BJ230" s="242"/>
      <c r="BK230" s="242"/>
      <c r="BL230" s="242"/>
      <c r="BM230" s="242"/>
      <c r="BN230" s="242"/>
      <c r="BO230" s="242"/>
      <c r="BP230" s="242"/>
      <c r="BQ230" s="242"/>
      <c r="BR230" s="242"/>
      <c r="BS230" s="242"/>
      <c r="BT230" s="242"/>
      <c r="BU230" s="242"/>
      <c r="BV230" s="242"/>
    </row>
    <row r="231" spans="2:74" x14ac:dyDescent="0.2">
      <c r="B231" s="182"/>
      <c r="C231" s="170"/>
      <c r="D231" s="170"/>
      <c r="E231" s="275"/>
      <c r="F231" s="242"/>
      <c r="G231" s="242"/>
      <c r="H231" s="242"/>
      <c r="I231" s="242"/>
      <c r="J231" s="242"/>
      <c r="K231" s="242"/>
      <c r="L231" s="242"/>
      <c r="M231" s="242"/>
      <c r="N231" s="242"/>
      <c r="O231" s="242"/>
      <c r="P231" s="242"/>
      <c r="Q231" s="242"/>
      <c r="R231" s="242"/>
      <c r="S231" s="242"/>
      <c r="T231" s="242"/>
      <c r="U231" s="242"/>
      <c r="V231" s="242"/>
      <c r="W231" s="242"/>
      <c r="X231" s="242"/>
      <c r="Y231" s="242"/>
      <c r="Z231" s="242"/>
      <c r="AA231" s="242"/>
      <c r="AB231" s="242"/>
      <c r="AC231" s="242"/>
      <c r="AD231" s="242"/>
      <c r="AE231" s="242"/>
      <c r="AF231" s="242"/>
      <c r="AG231" s="242"/>
      <c r="AH231" s="242"/>
      <c r="AI231" s="242"/>
      <c r="AJ231" s="242"/>
      <c r="AK231" s="242"/>
      <c r="AL231" s="242"/>
      <c r="AM231" s="242"/>
      <c r="AN231" s="242"/>
      <c r="AO231" s="242"/>
      <c r="AP231" s="242"/>
      <c r="AQ231" s="242"/>
      <c r="AR231" s="242"/>
      <c r="AS231" s="242"/>
      <c r="AT231" s="242"/>
      <c r="AU231" s="242"/>
      <c r="AV231" s="242"/>
      <c r="AW231" s="242"/>
      <c r="AX231" s="242"/>
      <c r="AY231" s="242"/>
      <c r="AZ231" s="242"/>
      <c r="BA231" s="242"/>
      <c r="BB231" s="242"/>
      <c r="BC231" s="242"/>
      <c r="BD231" s="242"/>
      <c r="BE231" s="242"/>
      <c r="BF231" s="242"/>
      <c r="BG231" s="242"/>
      <c r="BH231" s="242"/>
      <c r="BI231" s="242"/>
      <c r="BJ231" s="242"/>
      <c r="BK231" s="242"/>
      <c r="BL231" s="242"/>
      <c r="BM231" s="242"/>
      <c r="BN231" s="242"/>
      <c r="BO231" s="242"/>
      <c r="BP231" s="242"/>
      <c r="BQ231" s="242"/>
      <c r="BR231" s="242"/>
      <c r="BS231" s="242"/>
      <c r="BT231" s="242"/>
      <c r="BU231" s="242"/>
      <c r="BV231" s="242"/>
    </row>
    <row r="232" spans="2:74" x14ac:dyDescent="0.2">
      <c r="B232" s="182"/>
      <c r="C232" s="170"/>
      <c r="D232" s="170"/>
      <c r="E232" s="275"/>
      <c r="F232" s="242"/>
      <c r="G232" s="242"/>
      <c r="H232" s="242"/>
      <c r="I232" s="242"/>
      <c r="J232" s="242"/>
      <c r="K232" s="242"/>
      <c r="L232" s="242"/>
      <c r="M232" s="242"/>
      <c r="N232" s="242"/>
      <c r="O232" s="242"/>
      <c r="P232" s="242"/>
      <c r="Q232" s="242"/>
      <c r="R232" s="242"/>
      <c r="S232" s="242"/>
      <c r="T232" s="242"/>
      <c r="U232" s="242"/>
      <c r="V232" s="242"/>
      <c r="W232" s="242"/>
      <c r="X232" s="242"/>
      <c r="Y232" s="242"/>
      <c r="Z232" s="242"/>
      <c r="AA232" s="242"/>
      <c r="AB232" s="242"/>
      <c r="AC232" s="242"/>
      <c r="AD232" s="242"/>
      <c r="AE232" s="242"/>
      <c r="AF232" s="242"/>
      <c r="AG232" s="242"/>
      <c r="AH232" s="242"/>
      <c r="AI232" s="242"/>
      <c r="AJ232" s="242"/>
      <c r="AK232" s="242"/>
      <c r="AL232" s="242"/>
      <c r="AM232" s="242"/>
      <c r="AN232" s="242"/>
      <c r="AO232" s="242"/>
      <c r="AP232" s="242"/>
      <c r="AQ232" s="242"/>
      <c r="AR232" s="242"/>
      <c r="AS232" s="242"/>
      <c r="AT232" s="242"/>
      <c r="AU232" s="242"/>
      <c r="AV232" s="242"/>
      <c r="AW232" s="242"/>
      <c r="AX232" s="242"/>
      <c r="AY232" s="242"/>
      <c r="AZ232" s="242"/>
      <c r="BA232" s="242"/>
      <c r="BB232" s="242"/>
      <c r="BC232" s="242"/>
      <c r="BD232" s="242"/>
      <c r="BE232" s="242"/>
      <c r="BF232" s="242"/>
      <c r="BG232" s="242"/>
      <c r="BH232" s="242"/>
      <c r="BI232" s="242"/>
      <c r="BJ232" s="242"/>
      <c r="BK232" s="242"/>
      <c r="BL232" s="242"/>
      <c r="BM232" s="242"/>
      <c r="BN232" s="242"/>
      <c r="BO232" s="242"/>
      <c r="BP232" s="242"/>
      <c r="BQ232" s="242"/>
      <c r="BR232" s="242"/>
      <c r="BS232" s="242"/>
      <c r="BT232" s="242"/>
      <c r="BU232" s="242"/>
      <c r="BV232" s="242"/>
    </row>
    <row r="233" spans="2:74" x14ac:dyDescent="0.2">
      <c r="B233" s="182"/>
      <c r="C233" s="170"/>
      <c r="D233" s="170"/>
      <c r="E233" s="275"/>
      <c r="F233" s="242"/>
      <c r="G233" s="242"/>
      <c r="H233" s="242"/>
      <c r="I233" s="242"/>
      <c r="J233" s="242"/>
      <c r="K233" s="242"/>
      <c r="L233" s="242"/>
      <c r="M233" s="242"/>
      <c r="N233" s="242"/>
      <c r="O233" s="242"/>
      <c r="P233" s="242"/>
      <c r="Q233" s="242"/>
      <c r="R233" s="242"/>
      <c r="S233" s="242"/>
      <c r="T233" s="242"/>
      <c r="U233" s="242"/>
      <c r="V233" s="242"/>
      <c r="W233" s="242"/>
      <c r="X233" s="242"/>
      <c r="Y233" s="242"/>
      <c r="Z233" s="242"/>
      <c r="AA233" s="242"/>
      <c r="AB233" s="242"/>
      <c r="AC233" s="242"/>
      <c r="AD233" s="242"/>
      <c r="AE233" s="242"/>
      <c r="AF233" s="242"/>
      <c r="AG233" s="242"/>
      <c r="AH233" s="242"/>
      <c r="AI233" s="242"/>
      <c r="AJ233" s="242"/>
      <c r="AK233" s="242"/>
      <c r="AL233" s="242"/>
      <c r="AM233" s="242"/>
      <c r="AN233" s="242"/>
      <c r="AO233" s="242"/>
      <c r="AP233" s="242"/>
      <c r="AQ233" s="242"/>
      <c r="AR233" s="242"/>
      <c r="AS233" s="242"/>
      <c r="AT233" s="242"/>
      <c r="AU233" s="242"/>
      <c r="AV233" s="242"/>
      <c r="AW233" s="242"/>
      <c r="AX233" s="242"/>
      <c r="AY233" s="242"/>
      <c r="AZ233" s="242"/>
      <c r="BA233" s="242"/>
      <c r="BB233" s="242"/>
      <c r="BC233" s="242"/>
      <c r="BD233" s="242"/>
      <c r="BE233" s="242"/>
      <c r="BF233" s="242"/>
      <c r="BG233" s="242"/>
      <c r="BH233" s="242"/>
      <c r="BI233" s="242"/>
      <c r="BJ233" s="242"/>
      <c r="BK233" s="242"/>
      <c r="BL233" s="242"/>
      <c r="BM233" s="242"/>
      <c r="BN233" s="242"/>
      <c r="BO233" s="242"/>
      <c r="BP233" s="242"/>
      <c r="BQ233" s="242"/>
      <c r="BR233" s="242"/>
      <c r="BS233" s="242"/>
      <c r="BT233" s="242"/>
      <c r="BU233" s="242"/>
      <c r="BV233" s="242"/>
    </row>
    <row r="234" spans="2:74" x14ac:dyDescent="0.2">
      <c r="B234" s="182"/>
      <c r="C234" s="170"/>
      <c r="D234" s="170"/>
      <c r="E234" s="275"/>
      <c r="F234" s="242"/>
      <c r="G234" s="242"/>
      <c r="H234" s="242"/>
      <c r="I234" s="242"/>
      <c r="J234" s="242"/>
      <c r="K234" s="242"/>
      <c r="L234" s="242"/>
      <c r="M234" s="242"/>
      <c r="N234" s="242"/>
      <c r="O234" s="242"/>
      <c r="P234" s="242"/>
      <c r="Q234" s="242"/>
      <c r="R234" s="242"/>
      <c r="S234" s="242"/>
      <c r="T234" s="242"/>
      <c r="U234" s="242"/>
      <c r="V234" s="242"/>
      <c r="W234" s="242"/>
      <c r="X234" s="242"/>
      <c r="Y234" s="242"/>
      <c r="Z234" s="242"/>
      <c r="AA234" s="242"/>
      <c r="AB234" s="242"/>
      <c r="AC234" s="242"/>
      <c r="AD234" s="242"/>
      <c r="AE234" s="242"/>
      <c r="AF234" s="242"/>
      <c r="AG234" s="242"/>
      <c r="AH234" s="242"/>
      <c r="AI234" s="242"/>
      <c r="AJ234" s="242"/>
      <c r="AK234" s="242"/>
      <c r="AL234" s="242"/>
      <c r="AM234" s="242"/>
      <c r="AN234" s="242"/>
      <c r="AO234" s="242"/>
      <c r="AP234" s="242"/>
      <c r="AQ234" s="242"/>
      <c r="AR234" s="242"/>
      <c r="AS234" s="242"/>
      <c r="AT234" s="242"/>
      <c r="AU234" s="242"/>
      <c r="AV234" s="242"/>
      <c r="AW234" s="242"/>
      <c r="AX234" s="242"/>
      <c r="AY234" s="242"/>
      <c r="AZ234" s="242"/>
      <c r="BA234" s="242"/>
      <c r="BB234" s="242"/>
      <c r="BC234" s="242"/>
      <c r="BD234" s="242"/>
      <c r="BE234" s="242"/>
      <c r="BF234" s="242"/>
      <c r="BG234" s="242"/>
      <c r="BH234" s="242"/>
      <c r="BI234" s="242"/>
      <c r="BJ234" s="242"/>
      <c r="BK234" s="242"/>
      <c r="BL234" s="242"/>
      <c r="BM234" s="242"/>
      <c r="BN234" s="242"/>
      <c r="BO234" s="242"/>
      <c r="BP234" s="242"/>
      <c r="BQ234" s="242"/>
      <c r="BR234" s="242"/>
      <c r="BS234" s="242"/>
      <c r="BT234" s="242"/>
      <c r="BU234" s="242"/>
      <c r="BV234" s="242"/>
    </row>
    <row r="235" spans="2:74" x14ac:dyDescent="0.2">
      <c r="B235" s="182"/>
      <c r="C235" s="170"/>
      <c r="D235" s="170"/>
      <c r="E235" s="275"/>
      <c r="F235" s="242"/>
      <c r="G235" s="242"/>
      <c r="H235" s="242"/>
      <c r="I235" s="242"/>
      <c r="J235" s="242"/>
      <c r="K235" s="242"/>
      <c r="L235" s="242"/>
      <c r="M235" s="242"/>
      <c r="N235" s="242"/>
      <c r="O235" s="242"/>
      <c r="P235" s="242"/>
      <c r="Q235" s="242"/>
      <c r="R235" s="242"/>
      <c r="S235" s="242"/>
      <c r="T235" s="242"/>
      <c r="U235" s="242"/>
      <c r="V235" s="242"/>
      <c r="W235" s="242"/>
      <c r="X235" s="242"/>
      <c r="Y235" s="242"/>
      <c r="Z235" s="242"/>
      <c r="AA235" s="242"/>
      <c r="AB235" s="242"/>
      <c r="AC235" s="242"/>
      <c r="AD235" s="242"/>
      <c r="AE235" s="242"/>
      <c r="AF235" s="242"/>
      <c r="AG235" s="242"/>
      <c r="AH235" s="242"/>
      <c r="AI235" s="242"/>
      <c r="AJ235" s="242"/>
      <c r="AK235" s="242"/>
      <c r="AL235" s="242"/>
      <c r="AM235" s="242"/>
      <c r="AN235" s="242"/>
      <c r="AO235" s="242"/>
      <c r="AP235" s="242"/>
      <c r="AQ235" s="242"/>
      <c r="AR235" s="242"/>
      <c r="AS235" s="242"/>
      <c r="AT235" s="242"/>
      <c r="AU235" s="242"/>
      <c r="AV235" s="242"/>
      <c r="AW235" s="242"/>
      <c r="AX235" s="242"/>
      <c r="AY235" s="242"/>
      <c r="AZ235" s="242"/>
      <c r="BA235" s="242"/>
      <c r="BB235" s="242"/>
      <c r="BC235" s="242"/>
      <c r="BD235" s="242"/>
      <c r="BE235" s="242"/>
      <c r="BF235" s="242"/>
      <c r="BG235" s="242"/>
      <c r="BH235" s="242"/>
      <c r="BI235" s="242"/>
      <c r="BJ235" s="242"/>
      <c r="BK235" s="242"/>
      <c r="BL235" s="242"/>
      <c r="BM235" s="242"/>
      <c r="BN235" s="242"/>
      <c r="BO235" s="242"/>
      <c r="BP235" s="242"/>
      <c r="BQ235" s="242"/>
      <c r="BR235" s="242"/>
      <c r="BS235" s="242"/>
      <c r="BT235" s="242"/>
      <c r="BU235" s="242"/>
      <c r="BV235" s="242"/>
    </row>
    <row r="236" spans="2:74" x14ac:dyDescent="0.2">
      <c r="B236" s="182"/>
      <c r="C236" s="170"/>
      <c r="D236" s="170"/>
      <c r="E236" s="275"/>
      <c r="F236" s="242"/>
      <c r="G236" s="242"/>
      <c r="H236" s="242"/>
      <c r="I236" s="242"/>
      <c r="J236" s="242"/>
      <c r="K236" s="242"/>
      <c r="L236" s="242"/>
      <c r="M236" s="242"/>
      <c r="N236" s="242"/>
      <c r="O236" s="242"/>
      <c r="P236" s="242"/>
      <c r="Q236" s="242"/>
      <c r="R236" s="242"/>
      <c r="S236" s="242"/>
      <c r="T236" s="242"/>
      <c r="U236" s="242"/>
      <c r="V236" s="242"/>
      <c r="W236" s="242"/>
      <c r="X236" s="242"/>
      <c r="Y236" s="242"/>
      <c r="Z236" s="242"/>
      <c r="AA236" s="242"/>
      <c r="AB236" s="242"/>
      <c r="AC236" s="242"/>
      <c r="AD236" s="242"/>
      <c r="AE236" s="242"/>
      <c r="AF236" s="242"/>
      <c r="AG236" s="242"/>
      <c r="AH236" s="242"/>
      <c r="AI236" s="242"/>
      <c r="AJ236" s="242"/>
      <c r="AK236" s="242"/>
      <c r="AL236" s="242"/>
      <c r="AM236" s="242"/>
      <c r="AN236" s="242"/>
      <c r="AO236" s="242"/>
      <c r="AP236" s="242"/>
      <c r="AQ236" s="242"/>
      <c r="AR236" s="242"/>
      <c r="AS236" s="242"/>
      <c r="AT236" s="242"/>
      <c r="AU236" s="242"/>
      <c r="AV236" s="242"/>
      <c r="AW236" s="242"/>
      <c r="AX236" s="242"/>
      <c r="AY236" s="242"/>
      <c r="AZ236" s="242"/>
      <c r="BA236" s="242"/>
      <c r="BB236" s="242"/>
      <c r="BC236" s="242"/>
      <c r="BD236" s="242"/>
      <c r="BE236" s="242"/>
      <c r="BF236" s="242"/>
      <c r="BG236" s="242"/>
      <c r="BH236" s="242"/>
      <c r="BI236" s="242"/>
      <c r="BJ236" s="242"/>
      <c r="BK236" s="242"/>
      <c r="BL236" s="242"/>
      <c r="BM236" s="242"/>
      <c r="BN236" s="242"/>
      <c r="BO236" s="242"/>
      <c r="BP236" s="242"/>
      <c r="BQ236" s="242"/>
      <c r="BR236" s="242"/>
      <c r="BS236" s="242"/>
      <c r="BT236" s="242"/>
      <c r="BU236" s="242"/>
      <c r="BV236" s="242"/>
    </row>
    <row r="237" spans="2:74" x14ac:dyDescent="0.2">
      <c r="B237" s="182"/>
      <c r="C237" s="170"/>
      <c r="D237" s="170"/>
      <c r="E237" s="275"/>
      <c r="F237" s="242"/>
      <c r="G237" s="242"/>
      <c r="H237" s="242"/>
      <c r="I237" s="242"/>
      <c r="J237" s="242"/>
      <c r="K237" s="242"/>
      <c r="L237" s="242"/>
      <c r="M237" s="242"/>
      <c r="N237" s="242"/>
      <c r="O237" s="242"/>
      <c r="P237" s="242"/>
      <c r="Q237" s="242"/>
      <c r="R237" s="242"/>
      <c r="S237" s="242"/>
      <c r="T237" s="242"/>
      <c r="U237" s="242"/>
      <c r="V237" s="242"/>
      <c r="W237" s="242"/>
      <c r="X237" s="242"/>
      <c r="Y237" s="242"/>
      <c r="Z237" s="242"/>
      <c r="AA237" s="242"/>
      <c r="AB237" s="242"/>
      <c r="AC237" s="242"/>
      <c r="AD237" s="242"/>
      <c r="AE237" s="242"/>
      <c r="AF237" s="242"/>
      <c r="AG237" s="242"/>
      <c r="AH237" s="242"/>
      <c r="AI237" s="242"/>
      <c r="AJ237" s="242"/>
      <c r="AK237" s="242"/>
      <c r="AL237" s="242"/>
      <c r="AM237" s="242"/>
      <c r="AN237" s="242"/>
      <c r="AO237" s="242"/>
      <c r="AP237" s="242"/>
      <c r="AQ237" s="242"/>
      <c r="AR237" s="242"/>
      <c r="AS237" s="242"/>
      <c r="AT237" s="242"/>
      <c r="AU237" s="242"/>
      <c r="AV237" s="242"/>
      <c r="AW237" s="242"/>
      <c r="AX237" s="242"/>
      <c r="AY237" s="242"/>
      <c r="AZ237" s="242"/>
      <c r="BA237" s="242"/>
      <c r="BB237" s="242"/>
      <c r="BC237" s="242"/>
      <c r="BD237" s="242"/>
      <c r="BE237" s="242"/>
      <c r="BF237" s="242"/>
      <c r="BG237" s="242"/>
      <c r="BH237" s="242"/>
      <c r="BI237" s="242"/>
      <c r="BJ237" s="242"/>
      <c r="BK237" s="242"/>
      <c r="BL237" s="242"/>
      <c r="BM237" s="242"/>
      <c r="BN237" s="242"/>
      <c r="BO237" s="242"/>
      <c r="BP237" s="242"/>
      <c r="BQ237" s="242"/>
      <c r="BR237" s="242"/>
      <c r="BS237" s="242"/>
      <c r="BT237" s="242"/>
      <c r="BU237" s="242"/>
      <c r="BV237" s="242"/>
    </row>
    <row r="238" spans="2:74" x14ac:dyDescent="0.2">
      <c r="B238" s="182"/>
      <c r="C238" s="170"/>
      <c r="D238" s="170"/>
      <c r="E238" s="275"/>
      <c r="F238" s="242"/>
      <c r="G238" s="242"/>
      <c r="H238" s="242"/>
      <c r="I238" s="242"/>
      <c r="J238" s="242"/>
      <c r="K238" s="242"/>
      <c r="L238" s="242"/>
      <c r="M238" s="242"/>
      <c r="N238" s="242"/>
      <c r="O238" s="242"/>
      <c r="P238" s="242"/>
      <c r="Q238" s="242"/>
      <c r="R238" s="242"/>
      <c r="S238" s="242"/>
      <c r="T238" s="242"/>
      <c r="U238" s="242"/>
      <c r="V238" s="242"/>
      <c r="W238" s="242"/>
      <c r="X238" s="242"/>
      <c r="Y238" s="242"/>
      <c r="Z238" s="242"/>
      <c r="AA238" s="242"/>
      <c r="AB238" s="242"/>
      <c r="AC238" s="242"/>
      <c r="AD238" s="242"/>
      <c r="AE238" s="242"/>
      <c r="AF238" s="242"/>
      <c r="AG238" s="242"/>
      <c r="AH238" s="242"/>
      <c r="AI238" s="242"/>
      <c r="AJ238" s="242"/>
      <c r="AK238" s="242"/>
      <c r="AL238" s="242"/>
      <c r="AM238" s="242"/>
      <c r="AN238" s="242"/>
      <c r="AO238" s="242"/>
      <c r="AP238" s="242"/>
      <c r="AQ238" s="242"/>
      <c r="AR238" s="242"/>
      <c r="AS238" s="242"/>
      <c r="AT238" s="242"/>
      <c r="AU238" s="242"/>
      <c r="AV238" s="242"/>
      <c r="AW238" s="242"/>
      <c r="AX238" s="242"/>
      <c r="AY238" s="242"/>
      <c r="AZ238" s="242"/>
      <c r="BA238" s="242"/>
      <c r="BB238" s="242"/>
      <c r="BC238" s="242"/>
      <c r="BD238" s="242"/>
      <c r="BE238" s="242"/>
      <c r="BF238" s="242"/>
      <c r="BG238" s="242"/>
      <c r="BH238" s="242"/>
      <c r="BI238" s="242"/>
      <c r="BJ238" s="242"/>
      <c r="BK238" s="242"/>
      <c r="BL238" s="242"/>
      <c r="BM238" s="242"/>
      <c r="BN238" s="242"/>
      <c r="BO238" s="242"/>
      <c r="BP238" s="242"/>
      <c r="BQ238" s="242"/>
      <c r="BR238" s="242"/>
      <c r="BS238" s="242"/>
      <c r="BT238" s="242"/>
      <c r="BU238" s="242"/>
      <c r="BV238" s="242"/>
    </row>
    <row r="239" spans="2:74" x14ac:dyDescent="0.2">
      <c r="B239" s="182"/>
      <c r="C239" s="170"/>
      <c r="D239" s="170"/>
      <c r="E239" s="275"/>
      <c r="F239" s="242"/>
      <c r="G239" s="242"/>
      <c r="H239" s="242"/>
      <c r="I239" s="242"/>
      <c r="J239" s="242"/>
      <c r="K239" s="242"/>
      <c r="L239" s="242"/>
      <c r="M239" s="242"/>
      <c r="N239" s="242"/>
      <c r="O239" s="242"/>
      <c r="P239" s="242"/>
      <c r="Q239" s="242"/>
      <c r="R239" s="242"/>
      <c r="S239" s="242"/>
      <c r="T239" s="242"/>
      <c r="U239" s="242"/>
      <c r="V239" s="242"/>
      <c r="W239" s="242"/>
      <c r="X239" s="242"/>
      <c r="Y239" s="242"/>
      <c r="Z239" s="242"/>
      <c r="AA239" s="242"/>
      <c r="AB239" s="242"/>
      <c r="AC239" s="242"/>
      <c r="AD239" s="242"/>
      <c r="AE239" s="242"/>
      <c r="AF239" s="242"/>
      <c r="AG239" s="242"/>
      <c r="AH239" s="242"/>
      <c r="AI239" s="242"/>
      <c r="AJ239" s="242"/>
      <c r="AK239" s="242"/>
      <c r="AL239" s="242"/>
      <c r="AM239" s="242"/>
      <c r="AN239" s="242"/>
      <c r="AO239" s="242"/>
      <c r="AP239" s="242"/>
      <c r="AQ239" s="242"/>
      <c r="AR239" s="242"/>
      <c r="AS239" s="242"/>
      <c r="AT239" s="242"/>
      <c r="AU239" s="242"/>
      <c r="AV239" s="242"/>
      <c r="AW239" s="242"/>
      <c r="AX239" s="242"/>
      <c r="AY239" s="242"/>
      <c r="AZ239" s="242"/>
      <c r="BA239" s="242"/>
      <c r="BB239" s="242"/>
      <c r="BC239" s="242"/>
      <c r="BD239" s="242"/>
      <c r="BE239" s="242"/>
      <c r="BF239" s="242"/>
      <c r="BG239" s="242"/>
      <c r="BH239" s="242"/>
      <c r="BI239" s="242"/>
      <c r="BJ239" s="242"/>
      <c r="BK239" s="242"/>
      <c r="BL239" s="242"/>
      <c r="BM239" s="242"/>
      <c r="BN239" s="242"/>
      <c r="BO239" s="242"/>
      <c r="BP239" s="242"/>
      <c r="BQ239" s="242"/>
      <c r="BR239" s="242"/>
      <c r="BS239" s="242"/>
      <c r="BT239" s="242"/>
      <c r="BU239" s="242"/>
      <c r="BV239" s="242"/>
    </row>
    <row r="240" spans="2:74" x14ac:dyDescent="0.2">
      <c r="B240" s="182"/>
      <c r="C240" s="170"/>
      <c r="D240" s="170"/>
      <c r="E240" s="275"/>
      <c r="F240" s="242"/>
      <c r="G240" s="242"/>
      <c r="H240" s="242"/>
      <c r="I240" s="242"/>
      <c r="J240" s="242"/>
      <c r="K240" s="242"/>
      <c r="L240" s="242"/>
      <c r="M240" s="242"/>
      <c r="N240" s="242"/>
      <c r="O240" s="242"/>
      <c r="P240" s="242"/>
      <c r="Q240" s="242"/>
      <c r="R240" s="242"/>
      <c r="S240" s="242"/>
      <c r="T240" s="242"/>
      <c r="U240" s="242"/>
      <c r="V240" s="242"/>
      <c r="W240" s="242"/>
      <c r="X240" s="242"/>
      <c r="Y240" s="242"/>
      <c r="Z240" s="242"/>
      <c r="AA240" s="242"/>
      <c r="AB240" s="242"/>
      <c r="AC240" s="242"/>
      <c r="AD240" s="242"/>
      <c r="AE240" s="242"/>
      <c r="AF240" s="242"/>
      <c r="AG240" s="242"/>
      <c r="AH240" s="242"/>
      <c r="AI240" s="242"/>
      <c r="AJ240" s="242"/>
      <c r="AK240" s="242"/>
      <c r="AL240" s="242"/>
      <c r="AM240" s="242"/>
      <c r="AN240" s="242"/>
      <c r="AO240" s="242"/>
      <c r="AP240" s="242"/>
      <c r="AQ240" s="242"/>
      <c r="AR240" s="242"/>
      <c r="AS240" s="242"/>
      <c r="AT240" s="242"/>
      <c r="AU240" s="242"/>
      <c r="AV240" s="242"/>
      <c r="AW240" s="242"/>
      <c r="AX240" s="242"/>
      <c r="AY240" s="242"/>
      <c r="AZ240" s="242"/>
      <c r="BA240" s="242"/>
      <c r="BB240" s="242"/>
      <c r="BC240" s="242"/>
      <c r="BD240" s="242"/>
      <c r="BE240" s="242"/>
      <c r="BF240" s="242"/>
      <c r="BG240" s="242"/>
      <c r="BH240" s="242"/>
      <c r="BI240" s="242"/>
      <c r="BJ240" s="242"/>
      <c r="BK240" s="242"/>
      <c r="BL240" s="242"/>
      <c r="BM240" s="242"/>
      <c r="BN240" s="242"/>
      <c r="BO240" s="242"/>
      <c r="BP240" s="242"/>
      <c r="BQ240" s="242"/>
      <c r="BR240" s="242"/>
      <c r="BS240" s="242"/>
      <c r="BT240" s="242"/>
      <c r="BU240" s="242"/>
      <c r="BV240" s="242"/>
    </row>
    <row r="241" spans="2:74" x14ac:dyDescent="0.2">
      <c r="B241" s="182"/>
      <c r="C241" s="170"/>
      <c r="D241" s="170"/>
      <c r="E241" s="275"/>
      <c r="F241" s="242"/>
      <c r="G241" s="242"/>
      <c r="H241" s="242"/>
      <c r="I241" s="242"/>
      <c r="J241" s="242"/>
      <c r="K241" s="242"/>
      <c r="L241" s="242"/>
      <c r="M241" s="242"/>
      <c r="N241" s="242"/>
      <c r="O241" s="242"/>
      <c r="P241" s="242"/>
      <c r="Q241" s="242"/>
      <c r="R241" s="242"/>
      <c r="S241" s="242"/>
      <c r="T241" s="242"/>
      <c r="U241" s="242"/>
      <c r="V241" s="242"/>
      <c r="W241" s="242"/>
      <c r="X241" s="242"/>
      <c r="Y241" s="242"/>
      <c r="Z241" s="242"/>
      <c r="AA241" s="242"/>
      <c r="AB241" s="242"/>
      <c r="AC241" s="242"/>
      <c r="AD241" s="242"/>
      <c r="AE241" s="242"/>
      <c r="AF241" s="242"/>
      <c r="AG241" s="242"/>
      <c r="AH241" s="242"/>
      <c r="AI241" s="242"/>
      <c r="AJ241" s="242"/>
      <c r="AK241" s="242"/>
      <c r="AL241" s="242"/>
      <c r="AM241" s="242"/>
      <c r="AN241" s="242"/>
      <c r="AO241" s="242"/>
      <c r="AP241" s="242"/>
      <c r="AQ241" s="242"/>
      <c r="AR241" s="242"/>
      <c r="AS241" s="242"/>
      <c r="AT241" s="242"/>
      <c r="AU241" s="242"/>
      <c r="AV241" s="242"/>
      <c r="AW241" s="242"/>
      <c r="AX241" s="242"/>
      <c r="AY241" s="242"/>
      <c r="AZ241" s="242"/>
      <c r="BA241" s="242"/>
      <c r="BB241" s="242"/>
      <c r="BC241" s="242"/>
      <c r="BD241" s="242"/>
      <c r="BE241" s="242"/>
      <c r="BF241" s="242"/>
      <c r="BG241" s="242"/>
      <c r="BH241" s="242"/>
      <c r="BI241" s="242"/>
      <c r="BJ241" s="242"/>
      <c r="BK241" s="242"/>
      <c r="BL241" s="242"/>
      <c r="BM241" s="242"/>
      <c r="BN241" s="242"/>
      <c r="BO241" s="242"/>
      <c r="BP241" s="242"/>
      <c r="BQ241" s="242"/>
      <c r="BR241" s="242"/>
      <c r="BS241" s="242"/>
      <c r="BT241" s="242"/>
      <c r="BU241" s="242"/>
      <c r="BV241" s="242"/>
    </row>
    <row r="242" spans="2:74" x14ac:dyDescent="0.2">
      <c r="B242" s="182"/>
      <c r="C242" s="170"/>
      <c r="D242" s="170"/>
      <c r="E242" s="275"/>
      <c r="F242" s="242"/>
      <c r="G242" s="242"/>
      <c r="H242" s="242"/>
      <c r="I242" s="242"/>
      <c r="J242" s="242"/>
      <c r="K242" s="242"/>
      <c r="L242" s="242"/>
      <c r="M242" s="242"/>
      <c r="N242" s="242"/>
      <c r="O242" s="242"/>
      <c r="P242" s="242"/>
      <c r="Q242" s="242"/>
      <c r="R242" s="242"/>
      <c r="S242" s="242"/>
      <c r="T242" s="242"/>
      <c r="U242" s="242"/>
      <c r="V242" s="242"/>
      <c r="W242" s="242"/>
      <c r="X242" s="242"/>
      <c r="Y242" s="242"/>
      <c r="Z242" s="242"/>
      <c r="AA242" s="242"/>
      <c r="AB242" s="242"/>
      <c r="AC242" s="242"/>
      <c r="AD242" s="242"/>
      <c r="AE242" s="242"/>
      <c r="AF242" s="242"/>
      <c r="AG242" s="242"/>
      <c r="AH242" s="242"/>
      <c r="AI242" s="242"/>
      <c r="AJ242" s="242"/>
      <c r="AK242" s="242"/>
      <c r="AL242" s="242"/>
      <c r="AM242" s="242"/>
      <c r="AN242" s="242"/>
      <c r="AO242" s="242"/>
      <c r="AP242" s="242"/>
      <c r="AQ242" s="242"/>
      <c r="AR242" s="242"/>
      <c r="AS242" s="242"/>
      <c r="AT242" s="242"/>
      <c r="AU242" s="242"/>
      <c r="AV242" s="242"/>
      <c r="AW242" s="242"/>
      <c r="AX242" s="242"/>
      <c r="AY242" s="242"/>
      <c r="AZ242" s="242"/>
      <c r="BA242" s="242"/>
      <c r="BB242" s="242"/>
      <c r="BC242" s="242"/>
      <c r="BD242" s="242"/>
      <c r="BE242" s="242"/>
      <c r="BF242" s="242"/>
      <c r="BG242" s="242"/>
      <c r="BH242" s="242"/>
      <c r="BI242" s="242"/>
      <c r="BJ242" s="242"/>
      <c r="BK242" s="242"/>
      <c r="BL242" s="242"/>
      <c r="BM242" s="242"/>
      <c r="BN242" s="242"/>
      <c r="BO242" s="242"/>
      <c r="BP242" s="242"/>
      <c r="BQ242" s="242"/>
      <c r="BR242" s="242"/>
      <c r="BS242" s="242"/>
      <c r="BT242" s="242"/>
      <c r="BU242" s="242"/>
      <c r="BV242" s="242"/>
    </row>
    <row r="243" spans="2:74" x14ac:dyDescent="0.2">
      <c r="B243" s="182"/>
      <c r="C243" s="170"/>
      <c r="D243" s="170"/>
      <c r="E243" s="275"/>
      <c r="F243" s="242"/>
      <c r="G243" s="242"/>
      <c r="H243" s="242"/>
      <c r="I243" s="242"/>
      <c r="J243" s="242"/>
      <c r="K243" s="242"/>
      <c r="L243" s="242"/>
      <c r="M243" s="242"/>
      <c r="N243" s="242"/>
      <c r="O243" s="242"/>
      <c r="P243" s="242"/>
      <c r="Q243" s="242"/>
      <c r="R243" s="242"/>
      <c r="S243" s="242"/>
      <c r="T243" s="242"/>
      <c r="U243" s="242"/>
      <c r="V243" s="242"/>
      <c r="W243" s="242"/>
      <c r="X243" s="242"/>
      <c r="Y243" s="242"/>
      <c r="Z243" s="242"/>
      <c r="AA243" s="242"/>
      <c r="AB243" s="242"/>
      <c r="AC243" s="242"/>
      <c r="AD243" s="242"/>
      <c r="AE243" s="242"/>
      <c r="AF243" s="242"/>
      <c r="AG243" s="242"/>
      <c r="AH243" s="242"/>
      <c r="AI243" s="242"/>
      <c r="AJ243" s="242"/>
      <c r="AK243" s="242"/>
      <c r="AL243" s="242"/>
      <c r="AM243" s="242"/>
      <c r="AN243" s="242"/>
      <c r="AO243" s="242"/>
      <c r="AP243" s="242"/>
      <c r="AQ243" s="242"/>
      <c r="AR243" s="242"/>
      <c r="AS243" s="242"/>
      <c r="AT243" s="242"/>
      <c r="AU243" s="242"/>
      <c r="AV243" s="242"/>
      <c r="AW243" s="242"/>
      <c r="AX243" s="242"/>
      <c r="AY243" s="242"/>
      <c r="AZ243" s="242"/>
      <c r="BA243" s="242"/>
      <c r="BB243" s="242"/>
      <c r="BC243" s="242"/>
      <c r="BD243" s="242"/>
      <c r="BE243" s="242"/>
      <c r="BF243" s="242"/>
      <c r="BG243" s="242"/>
      <c r="BH243" s="242"/>
      <c r="BI243" s="242"/>
      <c r="BJ243" s="242"/>
      <c r="BK243" s="242"/>
      <c r="BL243" s="242"/>
      <c r="BM243" s="242"/>
      <c r="BN243" s="242"/>
      <c r="BO243" s="242"/>
      <c r="BP243" s="242"/>
      <c r="BQ243" s="242"/>
      <c r="BR243" s="242"/>
      <c r="BS243" s="242"/>
      <c r="BT243" s="242"/>
      <c r="BU243" s="242"/>
      <c r="BV243" s="242"/>
    </row>
    <row r="244" spans="2:74" x14ac:dyDescent="0.2">
      <c r="B244" s="182"/>
      <c r="C244" s="170"/>
      <c r="D244" s="170"/>
      <c r="E244" s="275"/>
      <c r="F244" s="242"/>
      <c r="G244" s="242"/>
      <c r="H244" s="242"/>
      <c r="I244" s="242"/>
      <c r="J244" s="242"/>
      <c r="K244" s="242"/>
      <c r="L244" s="242"/>
      <c r="M244" s="242"/>
      <c r="N244" s="242"/>
      <c r="O244" s="242"/>
      <c r="P244" s="242"/>
      <c r="Q244" s="242"/>
      <c r="R244" s="242"/>
      <c r="S244" s="242"/>
      <c r="T244" s="242"/>
      <c r="U244" s="242"/>
      <c r="V244" s="242"/>
      <c r="W244" s="242"/>
      <c r="X244" s="242"/>
      <c r="Y244" s="242"/>
      <c r="Z244" s="242"/>
      <c r="AA244" s="242"/>
      <c r="AB244" s="242"/>
      <c r="AC244" s="242"/>
      <c r="AD244" s="242"/>
      <c r="AE244" s="242"/>
      <c r="AF244" s="242"/>
      <c r="AG244" s="242"/>
      <c r="AH244" s="242"/>
      <c r="AI244" s="242"/>
      <c r="AJ244" s="242"/>
      <c r="AK244" s="242"/>
      <c r="AL244" s="242"/>
      <c r="AM244" s="242"/>
      <c r="AN244" s="242"/>
      <c r="AO244" s="242"/>
      <c r="AP244" s="242"/>
      <c r="AQ244" s="242"/>
      <c r="AR244" s="242"/>
      <c r="AS244" s="242"/>
      <c r="AT244" s="242"/>
      <c r="AU244" s="242"/>
      <c r="AV244" s="242"/>
      <c r="AW244" s="242"/>
      <c r="AX244" s="242"/>
      <c r="AY244" s="242"/>
      <c r="AZ244" s="242"/>
      <c r="BA244" s="242"/>
      <c r="BB244" s="242"/>
      <c r="BC244" s="242"/>
      <c r="BD244" s="242"/>
      <c r="BE244" s="242"/>
      <c r="BF244" s="242"/>
      <c r="BG244" s="242"/>
      <c r="BH244" s="242"/>
      <c r="BI244" s="242"/>
      <c r="BJ244" s="242"/>
      <c r="BK244" s="242"/>
      <c r="BL244" s="242"/>
      <c r="BM244" s="242"/>
      <c r="BN244" s="242"/>
      <c r="BO244" s="242"/>
      <c r="BP244" s="242"/>
      <c r="BQ244" s="242"/>
      <c r="BR244" s="242"/>
      <c r="BS244" s="242"/>
      <c r="BT244" s="242"/>
      <c r="BU244" s="242"/>
      <c r="BV244" s="242"/>
    </row>
    <row r="245" spans="2:74" x14ac:dyDescent="0.2">
      <c r="B245" s="182"/>
      <c r="C245" s="170"/>
      <c r="D245" s="170"/>
      <c r="E245" s="275"/>
      <c r="F245" s="242"/>
      <c r="G245" s="242"/>
      <c r="H245" s="242"/>
      <c r="I245" s="242"/>
      <c r="J245" s="242"/>
      <c r="K245" s="242"/>
      <c r="L245" s="242"/>
      <c r="M245" s="242"/>
      <c r="N245" s="242"/>
      <c r="O245" s="242"/>
      <c r="P245" s="242"/>
      <c r="Q245" s="242"/>
      <c r="R245" s="242"/>
      <c r="S245" s="242"/>
      <c r="T245" s="242"/>
      <c r="U245" s="242"/>
      <c r="V245" s="242"/>
      <c r="W245" s="242"/>
      <c r="X245" s="242"/>
      <c r="Y245" s="242"/>
      <c r="Z245" s="242"/>
      <c r="AA245" s="242"/>
      <c r="AB245" s="242"/>
      <c r="AC245" s="242"/>
      <c r="AD245" s="242"/>
      <c r="AE245" s="242"/>
      <c r="AF245" s="242"/>
      <c r="AG245" s="242"/>
      <c r="AH245" s="242"/>
      <c r="AI245" s="242"/>
      <c r="AJ245" s="242"/>
      <c r="AK245" s="242"/>
      <c r="AL245" s="242"/>
      <c r="AM245" s="242"/>
      <c r="AN245" s="242"/>
      <c r="AO245" s="242"/>
      <c r="AP245" s="242"/>
      <c r="AQ245" s="242"/>
      <c r="AR245" s="242"/>
      <c r="AS245" s="242"/>
      <c r="AT245" s="242"/>
      <c r="AU245" s="242"/>
      <c r="AV245" s="242"/>
      <c r="AW245" s="242"/>
      <c r="AX245" s="242"/>
      <c r="AY245" s="242"/>
      <c r="AZ245" s="242"/>
      <c r="BA245" s="242"/>
      <c r="BB245" s="242"/>
      <c r="BC245" s="242"/>
      <c r="BD245" s="242"/>
      <c r="BE245" s="242"/>
      <c r="BF245" s="242"/>
      <c r="BG245" s="242"/>
      <c r="BH245" s="242"/>
      <c r="BI245" s="242"/>
      <c r="BJ245" s="242"/>
      <c r="BK245" s="242"/>
      <c r="BL245" s="242"/>
      <c r="BM245" s="242"/>
      <c r="BN245" s="242"/>
      <c r="BO245" s="242"/>
      <c r="BP245" s="242"/>
      <c r="BQ245" s="242"/>
      <c r="BR245" s="242"/>
      <c r="BS245" s="242"/>
      <c r="BT245" s="242"/>
      <c r="BU245" s="242"/>
      <c r="BV245" s="242"/>
    </row>
    <row r="246" spans="2:74" x14ac:dyDescent="0.2">
      <c r="B246" s="182"/>
      <c r="C246" s="170"/>
      <c r="D246" s="170"/>
      <c r="E246" s="275"/>
      <c r="F246" s="242"/>
      <c r="G246" s="242"/>
      <c r="H246" s="242"/>
      <c r="I246" s="242"/>
      <c r="J246" s="242"/>
      <c r="K246" s="242"/>
      <c r="L246" s="242"/>
      <c r="M246" s="242"/>
      <c r="N246" s="242"/>
      <c r="O246" s="242"/>
      <c r="P246" s="242"/>
      <c r="Q246" s="242"/>
      <c r="R246" s="242"/>
      <c r="S246" s="242"/>
      <c r="T246" s="242"/>
      <c r="U246" s="242"/>
      <c r="V246" s="242"/>
      <c r="W246" s="242"/>
      <c r="X246" s="242"/>
      <c r="Y246" s="242"/>
      <c r="Z246" s="242"/>
      <c r="AA246" s="242"/>
      <c r="AB246" s="242"/>
      <c r="AC246" s="242"/>
      <c r="AD246" s="242"/>
      <c r="AE246" s="242"/>
      <c r="AF246" s="242"/>
      <c r="AG246" s="242"/>
      <c r="AH246" s="242"/>
      <c r="AI246" s="242"/>
      <c r="AJ246" s="242"/>
      <c r="AK246" s="242"/>
      <c r="AL246" s="242"/>
      <c r="AM246" s="242"/>
      <c r="AN246" s="242"/>
      <c r="AO246" s="242"/>
      <c r="AP246" s="242"/>
      <c r="AQ246" s="242"/>
      <c r="AR246" s="242"/>
      <c r="AS246" s="242"/>
      <c r="AT246" s="242"/>
      <c r="AU246" s="242"/>
      <c r="AV246" s="242"/>
      <c r="AW246" s="242"/>
      <c r="AX246" s="242"/>
      <c r="AY246" s="242"/>
      <c r="AZ246" s="242"/>
      <c r="BA246" s="242"/>
      <c r="BB246" s="242"/>
      <c r="BC246" s="242"/>
      <c r="BD246" s="242"/>
      <c r="BE246" s="242"/>
      <c r="BF246" s="242"/>
      <c r="BG246" s="242"/>
      <c r="BH246" s="242"/>
      <c r="BI246" s="242"/>
      <c r="BJ246" s="242"/>
      <c r="BK246" s="242"/>
      <c r="BL246" s="242"/>
      <c r="BM246" s="242"/>
      <c r="BN246" s="242"/>
      <c r="BO246" s="242"/>
      <c r="BP246" s="242"/>
      <c r="BQ246" s="242"/>
      <c r="BR246" s="242"/>
      <c r="BS246" s="242"/>
      <c r="BT246" s="242"/>
      <c r="BU246" s="242"/>
      <c r="BV246" s="242"/>
    </row>
    <row r="247" spans="2:74" x14ac:dyDescent="0.2">
      <c r="B247" s="182"/>
      <c r="C247" s="170"/>
      <c r="D247" s="170"/>
      <c r="E247" s="275"/>
      <c r="F247" s="242"/>
      <c r="G247" s="242"/>
      <c r="H247" s="242"/>
      <c r="I247" s="242"/>
      <c r="J247" s="242"/>
      <c r="K247" s="242"/>
      <c r="L247" s="242"/>
      <c r="M247" s="242"/>
      <c r="N247" s="242"/>
      <c r="O247" s="242"/>
      <c r="P247" s="242"/>
      <c r="Q247" s="242"/>
      <c r="R247" s="242"/>
      <c r="S247" s="242"/>
      <c r="T247" s="242"/>
      <c r="U247" s="242"/>
      <c r="V247" s="242"/>
      <c r="W247" s="242"/>
      <c r="X247" s="242"/>
      <c r="Y247" s="242"/>
      <c r="Z247" s="242"/>
      <c r="AA247" s="242"/>
      <c r="AB247" s="242"/>
      <c r="AC247" s="242"/>
      <c r="AD247" s="242"/>
      <c r="AE247" s="242"/>
      <c r="AF247" s="242"/>
      <c r="AG247" s="242"/>
      <c r="AH247" s="242"/>
      <c r="AI247" s="242"/>
      <c r="AJ247" s="242"/>
      <c r="AK247" s="242"/>
      <c r="AL247" s="242"/>
      <c r="AM247" s="242"/>
      <c r="AN247" s="242"/>
      <c r="AO247" s="242"/>
      <c r="AP247" s="242"/>
      <c r="AQ247" s="242"/>
      <c r="AR247" s="242"/>
      <c r="AS247" s="242"/>
      <c r="AT247" s="242"/>
      <c r="AU247" s="242"/>
      <c r="AV247" s="242"/>
      <c r="AW247" s="242"/>
      <c r="AX247" s="242"/>
      <c r="AY247" s="242"/>
      <c r="AZ247" s="242"/>
      <c r="BA247" s="242"/>
      <c r="BB247" s="242"/>
      <c r="BC247" s="242"/>
      <c r="BD247" s="242"/>
      <c r="BE247" s="242"/>
      <c r="BF247" s="242"/>
      <c r="BG247" s="242"/>
      <c r="BH247" s="242"/>
      <c r="BI247" s="242"/>
      <c r="BJ247" s="242"/>
      <c r="BK247" s="242"/>
      <c r="BL247" s="242"/>
      <c r="BM247" s="242"/>
      <c r="BN247" s="242"/>
      <c r="BO247" s="242"/>
      <c r="BP247" s="242"/>
      <c r="BQ247" s="242"/>
      <c r="BR247" s="242"/>
      <c r="BS247" s="242"/>
      <c r="BT247" s="242"/>
      <c r="BU247" s="242"/>
      <c r="BV247" s="242"/>
    </row>
    <row r="248" spans="2:74" x14ac:dyDescent="0.2">
      <c r="B248" s="182"/>
      <c r="C248" s="170"/>
      <c r="D248" s="170"/>
      <c r="E248" s="275"/>
      <c r="F248" s="242"/>
      <c r="G248" s="242"/>
      <c r="H248" s="242"/>
      <c r="I248" s="242"/>
      <c r="J248" s="242"/>
      <c r="K248" s="242"/>
      <c r="L248" s="242"/>
      <c r="M248" s="242"/>
      <c r="N248" s="242"/>
      <c r="O248" s="242"/>
      <c r="P248" s="242"/>
      <c r="Q248" s="242"/>
      <c r="R248" s="242"/>
      <c r="S248" s="242"/>
      <c r="T248" s="242"/>
      <c r="U248" s="242"/>
      <c r="V248" s="242"/>
      <c r="W248" s="242"/>
      <c r="X248" s="242"/>
      <c r="Y248" s="242"/>
      <c r="Z248" s="242"/>
      <c r="AA248" s="242"/>
      <c r="AB248" s="242"/>
      <c r="AC248" s="242"/>
      <c r="AD248" s="242"/>
      <c r="AE248" s="242"/>
      <c r="AF248" s="242"/>
      <c r="AG248" s="242"/>
      <c r="AH248" s="242"/>
      <c r="AI248" s="242"/>
      <c r="AJ248" s="242"/>
      <c r="AK248" s="242"/>
      <c r="AL248" s="242"/>
      <c r="AM248" s="242"/>
      <c r="AN248" s="242"/>
      <c r="AO248" s="242"/>
      <c r="AP248" s="242"/>
      <c r="AQ248" s="242"/>
      <c r="AR248" s="242"/>
      <c r="AS248" s="242"/>
      <c r="AT248" s="242"/>
      <c r="AU248" s="242"/>
      <c r="AV248" s="242"/>
      <c r="AW248" s="242"/>
      <c r="AX248" s="242"/>
      <c r="AY248" s="242"/>
      <c r="AZ248" s="242"/>
      <c r="BA248" s="242"/>
      <c r="BB248" s="242"/>
      <c r="BC248" s="242"/>
      <c r="BD248" s="242"/>
      <c r="BE248" s="242"/>
      <c r="BF248" s="242"/>
      <c r="BG248" s="242"/>
      <c r="BH248" s="242"/>
      <c r="BI248" s="242"/>
      <c r="BJ248" s="242"/>
      <c r="BK248" s="242"/>
      <c r="BL248" s="242"/>
      <c r="BM248" s="242"/>
      <c r="BN248" s="242"/>
      <c r="BO248" s="242"/>
      <c r="BP248" s="242"/>
      <c r="BQ248" s="242"/>
      <c r="BR248" s="242"/>
      <c r="BS248" s="242"/>
      <c r="BT248" s="242"/>
      <c r="BU248" s="242"/>
      <c r="BV248" s="242"/>
    </row>
    <row r="249" spans="2:74" x14ac:dyDescent="0.2">
      <c r="B249" s="182"/>
      <c r="C249" s="170"/>
      <c r="D249" s="170"/>
      <c r="E249" s="275"/>
      <c r="F249" s="242"/>
      <c r="G249" s="242"/>
      <c r="H249" s="242"/>
      <c r="I249" s="242"/>
      <c r="J249" s="242"/>
      <c r="K249" s="242"/>
      <c r="L249" s="242"/>
      <c r="M249" s="242"/>
      <c r="N249" s="242"/>
      <c r="O249" s="242"/>
      <c r="P249" s="242"/>
      <c r="Q249" s="242"/>
      <c r="R249" s="242"/>
      <c r="S249" s="242"/>
      <c r="T249" s="242"/>
      <c r="U249" s="242"/>
      <c r="V249" s="242"/>
      <c r="W249" s="242"/>
      <c r="X249" s="242"/>
      <c r="Y249" s="242"/>
      <c r="Z249" s="242"/>
      <c r="AA249" s="242"/>
      <c r="AB249" s="242"/>
      <c r="AC249" s="242"/>
      <c r="AD249" s="242"/>
      <c r="AE249" s="242"/>
      <c r="AF249" s="242"/>
      <c r="AG249" s="242"/>
      <c r="AH249" s="242"/>
      <c r="AI249" s="242"/>
      <c r="AJ249" s="242"/>
      <c r="AK249" s="242"/>
      <c r="AL249" s="242"/>
      <c r="AM249" s="242"/>
      <c r="AN249" s="242"/>
      <c r="AO249" s="242"/>
      <c r="AP249" s="242"/>
      <c r="AQ249" s="242"/>
      <c r="AR249" s="242"/>
      <c r="AS249" s="242"/>
      <c r="AT249" s="242"/>
      <c r="AU249" s="242"/>
      <c r="AV249" s="242"/>
      <c r="AW249" s="242"/>
      <c r="AX249" s="242"/>
      <c r="AY249" s="242"/>
      <c r="AZ249" s="242"/>
      <c r="BA249" s="242"/>
      <c r="BB249" s="242"/>
      <c r="BC249" s="242"/>
      <c r="BD249" s="242"/>
      <c r="BE249" s="242"/>
      <c r="BF249" s="242"/>
      <c r="BG249" s="242"/>
      <c r="BH249" s="242"/>
      <c r="BI249" s="242"/>
      <c r="BJ249" s="242"/>
      <c r="BK249" s="242"/>
      <c r="BL249" s="242"/>
      <c r="BM249" s="242"/>
      <c r="BN249" s="242"/>
      <c r="BO249" s="242"/>
      <c r="BP249" s="242"/>
      <c r="BQ249" s="242"/>
      <c r="BR249" s="242"/>
      <c r="BS249" s="242"/>
      <c r="BT249" s="242"/>
      <c r="BU249" s="242"/>
      <c r="BV249" s="242"/>
    </row>
    <row r="250" spans="2:74" x14ac:dyDescent="0.2">
      <c r="B250" s="182"/>
      <c r="C250" s="170"/>
      <c r="D250" s="170"/>
      <c r="E250" s="275"/>
      <c r="F250" s="242"/>
      <c r="G250" s="242"/>
      <c r="H250" s="242"/>
      <c r="I250" s="242"/>
      <c r="J250" s="242"/>
      <c r="K250" s="242"/>
      <c r="L250" s="242"/>
      <c r="M250" s="242"/>
      <c r="N250" s="242"/>
      <c r="O250" s="242"/>
      <c r="P250" s="242"/>
      <c r="Q250" s="242"/>
      <c r="R250" s="242"/>
      <c r="S250" s="242"/>
      <c r="T250" s="242"/>
      <c r="U250" s="242"/>
      <c r="V250" s="242"/>
      <c r="W250" s="242"/>
      <c r="X250" s="242"/>
      <c r="Y250" s="242"/>
      <c r="Z250" s="242"/>
      <c r="AA250" s="242"/>
      <c r="AB250" s="242"/>
      <c r="AC250" s="242"/>
      <c r="AD250" s="242"/>
      <c r="AE250" s="242"/>
      <c r="AF250" s="242"/>
      <c r="AG250" s="242"/>
      <c r="AH250" s="242"/>
      <c r="AI250" s="242"/>
      <c r="AJ250" s="242"/>
      <c r="AK250" s="242"/>
      <c r="AL250" s="242"/>
      <c r="AM250" s="242"/>
      <c r="AN250" s="242"/>
      <c r="AO250" s="242"/>
      <c r="AP250" s="242"/>
      <c r="AQ250" s="242"/>
      <c r="AR250" s="242"/>
      <c r="AS250" s="242"/>
      <c r="AT250" s="242"/>
      <c r="AU250" s="242"/>
      <c r="AV250" s="242"/>
      <c r="AW250" s="242"/>
      <c r="AX250" s="242"/>
      <c r="AY250" s="242"/>
      <c r="AZ250" s="242"/>
      <c r="BA250" s="242"/>
      <c r="BB250" s="242"/>
      <c r="BC250" s="242"/>
      <c r="BD250" s="242"/>
      <c r="BE250" s="242"/>
      <c r="BF250" s="242"/>
      <c r="BG250" s="242"/>
      <c r="BH250" s="242"/>
      <c r="BI250" s="242"/>
      <c r="BJ250" s="242"/>
      <c r="BK250" s="242"/>
      <c r="BL250" s="242"/>
      <c r="BM250" s="242"/>
      <c r="BN250" s="242"/>
      <c r="BO250" s="242"/>
      <c r="BP250" s="242"/>
      <c r="BQ250" s="242"/>
      <c r="BR250" s="242"/>
      <c r="BS250" s="242"/>
      <c r="BT250" s="242"/>
      <c r="BU250" s="242"/>
      <c r="BV250" s="242"/>
    </row>
    <row r="251" spans="2:74" x14ac:dyDescent="0.2">
      <c r="B251" s="182"/>
      <c r="C251" s="182"/>
      <c r="D251" s="182"/>
      <c r="E251" s="275"/>
      <c r="F251" s="242"/>
      <c r="G251" s="242"/>
      <c r="H251" s="242"/>
      <c r="I251" s="242"/>
      <c r="J251" s="242"/>
      <c r="K251" s="242"/>
      <c r="L251" s="242"/>
      <c r="M251" s="242"/>
      <c r="N251" s="242"/>
      <c r="O251" s="242"/>
      <c r="P251" s="242"/>
      <c r="Q251" s="242"/>
      <c r="R251" s="242"/>
      <c r="S251" s="242"/>
      <c r="T251" s="242"/>
      <c r="U251" s="242"/>
      <c r="V251" s="242"/>
      <c r="W251" s="242"/>
      <c r="X251" s="242"/>
      <c r="Y251" s="242"/>
      <c r="Z251" s="242"/>
      <c r="AA251" s="242"/>
      <c r="AB251" s="242"/>
      <c r="AC251" s="242"/>
      <c r="AD251" s="242"/>
      <c r="AE251" s="242"/>
      <c r="AF251" s="242"/>
      <c r="AG251" s="242"/>
      <c r="AH251" s="242"/>
      <c r="AI251" s="242"/>
      <c r="AJ251" s="242"/>
      <c r="AK251" s="242"/>
      <c r="AL251" s="242"/>
      <c r="AM251" s="242"/>
      <c r="AN251" s="242"/>
      <c r="AO251" s="242"/>
      <c r="AP251" s="242"/>
      <c r="AQ251" s="242"/>
      <c r="AR251" s="242"/>
      <c r="AS251" s="242"/>
      <c r="AT251" s="242"/>
      <c r="AU251" s="242"/>
      <c r="AV251" s="242"/>
      <c r="AW251" s="242"/>
      <c r="AX251" s="242"/>
      <c r="AY251" s="242"/>
      <c r="AZ251" s="242"/>
      <c r="BA251" s="242"/>
      <c r="BB251" s="242"/>
      <c r="BC251" s="242"/>
      <c r="BD251" s="242"/>
      <c r="BE251" s="242"/>
      <c r="BF251" s="242"/>
      <c r="BG251" s="242"/>
      <c r="BH251" s="242"/>
      <c r="BI251" s="242"/>
      <c r="BJ251" s="242"/>
      <c r="BK251" s="242"/>
      <c r="BL251" s="242"/>
      <c r="BM251" s="242"/>
      <c r="BN251" s="242"/>
      <c r="BO251" s="242"/>
      <c r="BP251" s="242"/>
      <c r="BQ251" s="242"/>
      <c r="BR251" s="242"/>
      <c r="BS251" s="242"/>
      <c r="BT251" s="242"/>
      <c r="BU251" s="242"/>
      <c r="BV251" s="242"/>
    </row>
    <row r="252" spans="2:74" x14ac:dyDescent="0.2">
      <c r="B252" s="182"/>
      <c r="C252" s="170"/>
      <c r="D252" s="170"/>
      <c r="E252" s="275"/>
      <c r="F252" s="242"/>
      <c r="G252" s="242"/>
      <c r="H252" s="242"/>
      <c r="I252" s="242"/>
      <c r="J252" s="242"/>
      <c r="K252" s="242"/>
      <c r="L252" s="242"/>
      <c r="M252" s="242"/>
      <c r="N252" s="242"/>
      <c r="O252" s="242"/>
      <c r="P252" s="242"/>
      <c r="Q252" s="242"/>
      <c r="R252" s="242"/>
      <c r="S252" s="242"/>
      <c r="T252" s="242"/>
      <c r="U252" s="242"/>
      <c r="V252" s="242"/>
      <c r="W252" s="242"/>
      <c r="X252" s="242"/>
      <c r="Y252" s="242"/>
      <c r="Z252" s="242"/>
      <c r="AA252" s="242"/>
      <c r="AB252" s="242"/>
      <c r="AC252" s="242"/>
      <c r="AD252" s="242"/>
      <c r="AE252" s="242"/>
      <c r="AF252" s="242"/>
      <c r="AG252" s="242"/>
      <c r="AH252" s="242"/>
      <c r="AI252" s="242"/>
      <c r="AJ252" s="242"/>
      <c r="AK252" s="242"/>
      <c r="AL252" s="242"/>
      <c r="AM252" s="242"/>
      <c r="AN252" s="242"/>
      <c r="AO252" s="242"/>
      <c r="AP252" s="242"/>
      <c r="AQ252" s="242"/>
      <c r="AR252" s="242"/>
      <c r="AS252" s="242"/>
      <c r="AT252" s="242"/>
      <c r="AU252" s="242"/>
      <c r="AV252" s="242"/>
      <c r="AW252" s="242"/>
      <c r="AX252" s="242"/>
      <c r="AY252" s="242"/>
      <c r="AZ252" s="242"/>
      <c r="BA252" s="242"/>
      <c r="BB252" s="242"/>
      <c r="BC252" s="242"/>
      <c r="BD252" s="242"/>
      <c r="BE252" s="242"/>
      <c r="BF252" s="242"/>
      <c r="BG252" s="242"/>
      <c r="BH252" s="242"/>
      <c r="BI252" s="242"/>
      <c r="BJ252" s="242"/>
      <c r="BK252" s="242"/>
      <c r="BL252" s="242"/>
      <c r="BM252" s="242"/>
      <c r="BN252" s="242"/>
      <c r="BO252" s="242"/>
      <c r="BP252" s="242"/>
      <c r="BQ252" s="242"/>
      <c r="BR252" s="242"/>
      <c r="BS252" s="242"/>
      <c r="BT252" s="242"/>
      <c r="BU252" s="242"/>
      <c r="BV252" s="242"/>
    </row>
    <row r="253" spans="2:74" x14ac:dyDescent="0.2">
      <c r="B253" s="190"/>
      <c r="C253" s="170"/>
      <c r="D253" s="170"/>
      <c r="E253" s="275"/>
      <c r="F253" s="242"/>
      <c r="G253" s="242"/>
      <c r="H253" s="242"/>
      <c r="I253" s="242"/>
      <c r="J253" s="242"/>
      <c r="K253" s="242"/>
      <c r="L253" s="242"/>
      <c r="M253" s="242"/>
      <c r="N253" s="242"/>
      <c r="O253" s="242"/>
      <c r="P253" s="242"/>
      <c r="Q253" s="242"/>
      <c r="R253" s="242"/>
      <c r="S253" s="242"/>
      <c r="T253" s="242"/>
      <c r="U253" s="242"/>
      <c r="V253" s="242"/>
      <c r="W253" s="242"/>
      <c r="X253" s="242"/>
      <c r="Y253" s="242"/>
      <c r="Z253" s="242"/>
      <c r="AA253" s="242"/>
      <c r="AB253" s="242"/>
      <c r="AC253" s="242"/>
      <c r="AD253" s="242"/>
      <c r="AE253" s="242"/>
      <c r="AF253" s="242"/>
      <c r="AG253" s="242"/>
      <c r="AH253" s="242"/>
      <c r="AI253" s="242"/>
      <c r="AJ253" s="242"/>
      <c r="AK253" s="242"/>
      <c r="AL253" s="242"/>
      <c r="AM253" s="242"/>
      <c r="AN253" s="242"/>
      <c r="AO253" s="242"/>
      <c r="AP253" s="242"/>
      <c r="AQ253" s="242"/>
      <c r="AR253" s="242"/>
      <c r="AS253" s="242"/>
      <c r="AT253" s="242"/>
      <c r="AU253" s="242"/>
      <c r="AV253" s="242"/>
      <c r="AW253" s="242"/>
      <c r="AX253" s="242"/>
      <c r="AY253" s="242"/>
      <c r="AZ253" s="242"/>
      <c r="BA253" s="242"/>
      <c r="BB253" s="242"/>
      <c r="BC253" s="242"/>
      <c r="BD253" s="242"/>
      <c r="BE253" s="242"/>
      <c r="BF253" s="242"/>
      <c r="BG253" s="242"/>
      <c r="BH253" s="242"/>
      <c r="BI253" s="242"/>
      <c r="BJ253" s="242"/>
      <c r="BK253" s="242"/>
      <c r="BL253" s="242"/>
      <c r="BM253" s="242"/>
      <c r="BN253" s="242"/>
      <c r="BO253" s="242"/>
      <c r="BP253" s="242"/>
      <c r="BQ253" s="242"/>
      <c r="BR253" s="242"/>
      <c r="BS253" s="242"/>
      <c r="BT253" s="242"/>
      <c r="BU253" s="242"/>
      <c r="BV253" s="242"/>
    </row>
    <row r="254" spans="2:74" x14ac:dyDescent="0.2">
      <c r="B254" s="182"/>
      <c r="C254" s="170"/>
      <c r="D254" s="170"/>
      <c r="E254" s="275"/>
      <c r="F254" s="242"/>
      <c r="G254" s="242"/>
      <c r="H254" s="242"/>
      <c r="I254" s="242"/>
      <c r="J254" s="242"/>
      <c r="K254" s="242"/>
      <c r="L254" s="242"/>
      <c r="M254" s="242"/>
      <c r="N254" s="242"/>
      <c r="O254" s="242"/>
      <c r="P254" s="242"/>
      <c r="Q254" s="242"/>
      <c r="R254" s="242"/>
      <c r="S254" s="242"/>
      <c r="T254" s="242"/>
      <c r="U254" s="242"/>
      <c r="V254" s="242"/>
      <c r="W254" s="242"/>
      <c r="X254" s="242"/>
      <c r="Y254" s="242"/>
      <c r="Z254" s="242"/>
      <c r="AA254" s="242"/>
      <c r="AB254" s="242"/>
      <c r="AC254" s="242"/>
      <c r="AD254" s="242"/>
      <c r="AE254" s="242"/>
      <c r="AF254" s="242"/>
      <c r="AG254" s="242"/>
      <c r="AH254" s="242"/>
      <c r="AI254" s="242"/>
      <c r="AJ254" s="242"/>
      <c r="AK254" s="242"/>
      <c r="AL254" s="242"/>
      <c r="AM254" s="242"/>
      <c r="AN254" s="242"/>
      <c r="AO254" s="242"/>
      <c r="AP254" s="242"/>
      <c r="AQ254" s="242"/>
      <c r="AR254" s="242"/>
      <c r="AS254" s="242"/>
      <c r="AT254" s="242"/>
      <c r="AU254" s="242"/>
      <c r="AV254" s="242"/>
      <c r="AW254" s="242"/>
      <c r="AX254" s="242"/>
      <c r="AY254" s="242"/>
      <c r="AZ254" s="242"/>
      <c r="BA254" s="242"/>
      <c r="BB254" s="242"/>
      <c r="BC254" s="242"/>
      <c r="BD254" s="242"/>
      <c r="BE254" s="242"/>
      <c r="BF254" s="242"/>
      <c r="BG254" s="242"/>
      <c r="BH254" s="242"/>
      <c r="BI254" s="242"/>
      <c r="BJ254" s="242"/>
      <c r="BK254" s="242"/>
      <c r="BL254" s="242"/>
      <c r="BM254" s="242"/>
      <c r="BN254" s="242"/>
      <c r="BO254" s="242"/>
      <c r="BP254" s="242"/>
      <c r="BQ254" s="242"/>
      <c r="BR254" s="242"/>
      <c r="BS254" s="242"/>
      <c r="BT254" s="242"/>
      <c r="BU254" s="242"/>
      <c r="BV254" s="242"/>
    </row>
    <row r="255" spans="2:74" x14ac:dyDescent="0.2">
      <c r="B255" s="182"/>
      <c r="C255" s="170"/>
      <c r="D255" s="170"/>
      <c r="E255" s="275"/>
      <c r="F255" s="242"/>
      <c r="G255" s="242"/>
      <c r="H255" s="242"/>
      <c r="I255" s="242"/>
      <c r="J255" s="242"/>
      <c r="K255" s="242"/>
      <c r="L255" s="242"/>
      <c r="M255" s="242"/>
      <c r="N255" s="242"/>
      <c r="O255" s="242"/>
      <c r="P255" s="242"/>
      <c r="Q255" s="242"/>
      <c r="R255" s="242"/>
      <c r="S255" s="242"/>
      <c r="T255" s="242"/>
      <c r="U255" s="242"/>
      <c r="V255" s="242"/>
      <c r="W255" s="242"/>
      <c r="X255" s="242"/>
      <c r="Y255" s="242"/>
      <c r="Z255" s="242"/>
      <c r="AA255" s="242"/>
      <c r="AB255" s="242"/>
      <c r="AC255" s="242"/>
      <c r="AD255" s="242"/>
      <c r="AE255" s="242"/>
      <c r="AF255" s="242"/>
      <c r="AG255" s="242"/>
      <c r="AH255" s="242"/>
      <c r="AI255" s="242"/>
      <c r="AJ255" s="242"/>
      <c r="AK255" s="242"/>
      <c r="AL255" s="242"/>
      <c r="AM255" s="242"/>
      <c r="AN255" s="242"/>
      <c r="AO255" s="242"/>
      <c r="AP255" s="242"/>
      <c r="AQ255" s="242"/>
      <c r="AR255" s="242"/>
      <c r="AS255" s="242"/>
      <c r="AT255" s="242"/>
      <c r="AU255" s="242"/>
      <c r="AV255" s="242"/>
      <c r="AW255" s="242"/>
      <c r="AX255" s="242"/>
      <c r="AY255" s="242"/>
      <c r="AZ255" s="242"/>
      <c r="BA255" s="242"/>
      <c r="BB255" s="242"/>
      <c r="BC255" s="242"/>
      <c r="BD255" s="242"/>
      <c r="BE255" s="242"/>
      <c r="BF255" s="242"/>
      <c r="BG255" s="242"/>
      <c r="BH255" s="242"/>
      <c r="BI255" s="242"/>
      <c r="BJ255" s="242"/>
      <c r="BK255" s="242"/>
      <c r="BL255" s="242"/>
      <c r="BM255" s="242"/>
      <c r="BN255" s="242"/>
      <c r="BO255" s="242"/>
      <c r="BP255" s="242"/>
      <c r="BQ255" s="242"/>
      <c r="BR255" s="242"/>
      <c r="BS255" s="242"/>
      <c r="BT255" s="242"/>
      <c r="BU255" s="242"/>
      <c r="BV255" s="242"/>
    </row>
    <row r="256" spans="2:74" x14ac:dyDescent="0.2">
      <c r="B256" s="182"/>
      <c r="C256" s="170"/>
      <c r="D256" s="170"/>
      <c r="E256" s="275"/>
      <c r="F256" s="242"/>
      <c r="G256" s="242"/>
      <c r="H256" s="242"/>
      <c r="I256" s="242"/>
      <c r="J256" s="242"/>
      <c r="K256" s="242"/>
      <c r="L256" s="242"/>
      <c r="M256" s="242"/>
      <c r="N256" s="242"/>
      <c r="O256" s="242"/>
      <c r="P256" s="242"/>
      <c r="Q256" s="242"/>
      <c r="R256" s="242"/>
      <c r="S256" s="242"/>
      <c r="T256" s="242"/>
      <c r="U256" s="242"/>
      <c r="V256" s="242"/>
      <c r="W256" s="242"/>
      <c r="X256" s="242"/>
      <c r="Y256" s="242"/>
      <c r="Z256" s="242"/>
      <c r="AA256" s="242"/>
      <c r="AB256" s="242"/>
      <c r="AC256" s="242"/>
      <c r="AD256" s="242"/>
      <c r="AE256" s="242"/>
      <c r="AF256" s="242"/>
      <c r="AG256" s="242"/>
      <c r="AH256" s="242"/>
      <c r="AI256" s="242"/>
      <c r="AJ256" s="242"/>
      <c r="AK256" s="242"/>
      <c r="AL256" s="242"/>
      <c r="AM256" s="242"/>
      <c r="AN256" s="242"/>
      <c r="AO256" s="242"/>
      <c r="AP256" s="242"/>
      <c r="AQ256" s="242"/>
      <c r="AR256" s="242"/>
      <c r="AS256" s="242"/>
      <c r="AT256" s="242"/>
      <c r="AU256" s="242"/>
      <c r="AV256" s="242"/>
      <c r="AW256" s="242"/>
      <c r="AX256" s="242"/>
      <c r="AY256" s="242"/>
      <c r="AZ256" s="242"/>
      <c r="BA256" s="242"/>
      <c r="BB256" s="242"/>
      <c r="BC256" s="242"/>
      <c r="BD256" s="242"/>
      <c r="BE256" s="242"/>
      <c r="BF256" s="242"/>
      <c r="BG256" s="242"/>
      <c r="BH256" s="242"/>
      <c r="BI256" s="242"/>
      <c r="BJ256" s="242"/>
      <c r="BK256" s="242"/>
      <c r="BL256" s="242"/>
      <c r="BM256" s="242"/>
      <c r="BN256" s="242"/>
      <c r="BO256" s="242"/>
      <c r="BP256" s="242"/>
      <c r="BQ256" s="242"/>
      <c r="BR256" s="242"/>
      <c r="BS256" s="242"/>
      <c r="BT256" s="242"/>
      <c r="BU256" s="242"/>
      <c r="BV256" s="242"/>
    </row>
    <row r="257" spans="2:74" x14ac:dyDescent="0.2">
      <c r="B257" s="182"/>
      <c r="C257" s="170"/>
      <c r="D257" s="170"/>
      <c r="E257" s="275"/>
      <c r="F257" s="242"/>
      <c r="G257" s="242"/>
      <c r="H257" s="242"/>
      <c r="I257" s="242"/>
      <c r="J257" s="242"/>
      <c r="K257" s="242"/>
      <c r="L257" s="242"/>
      <c r="M257" s="242"/>
      <c r="N257" s="242"/>
      <c r="O257" s="242"/>
      <c r="P257" s="242"/>
      <c r="Q257" s="242"/>
      <c r="R257" s="242"/>
      <c r="S257" s="242"/>
      <c r="T257" s="242"/>
      <c r="U257" s="242"/>
      <c r="V257" s="242"/>
      <c r="W257" s="242"/>
      <c r="X257" s="242"/>
      <c r="Y257" s="242"/>
      <c r="Z257" s="242"/>
      <c r="AA257" s="242"/>
      <c r="AB257" s="242"/>
      <c r="AC257" s="242"/>
      <c r="AD257" s="242"/>
      <c r="AE257" s="242"/>
      <c r="AF257" s="242"/>
      <c r="AG257" s="242"/>
      <c r="AH257" s="242"/>
      <c r="AI257" s="242"/>
      <c r="AJ257" s="242"/>
      <c r="AK257" s="242"/>
      <c r="AL257" s="242"/>
      <c r="AM257" s="242"/>
      <c r="AN257" s="242"/>
      <c r="AO257" s="242"/>
      <c r="AP257" s="242"/>
      <c r="AQ257" s="242"/>
      <c r="AR257" s="242"/>
      <c r="AS257" s="242"/>
      <c r="AT257" s="242"/>
      <c r="AU257" s="242"/>
      <c r="AV257" s="242"/>
      <c r="AW257" s="242"/>
      <c r="AX257" s="242"/>
      <c r="AY257" s="242"/>
      <c r="AZ257" s="242"/>
      <c r="BA257" s="242"/>
      <c r="BB257" s="242"/>
      <c r="BC257" s="242"/>
      <c r="BD257" s="242"/>
      <c r="BE257" s="242"/>
      <c r="BF257" s="242"/>
      <c r="BG257" s="242"/>
      <c r="BH257" s="242"/>
      <c r="BI257" s="242"/>
      <c r="BJ257" s="242"/>
      <c r="BK257" s="242"/>
      <c r="BL257" s="242"/>
      <c r="BM257" s="242"/>
      <c r="BN257" s="242"/>
      <c r="BO257" s="242"/>
      <c r="BP257" s="242"/>
      <c r="BQ257" s="242"/>
      <c r="BR257" s="242"/>
      <c r="BS257" s="242"/>
      <c r="BT257" s="242"/>
      <c r="BU257" s="242"/>
      <c r="BV257" s="242"/>
    </row>
    <row r="258" spans="2:74" x14ac:dyDescent="0.2">
      <c r="B258" s="182"/>
      <c r="C258" s="170"/>
      <c r="D258" s="170"/>
      <c r="E258" s="275"/>
      <c r="F258" s="242"/>
      <c r="G258" s="242"/>
      <c r="H258" s="242"/>
      <c r="I258" s="242"/>
      <c r="J258" s="242"/>
      <c r="K258" s="242"/>
      <c r="L258" s="242"/>
      <c r="M258" s="242"/>
      <c r="N258" s="242"/>
      <c r="O258" s="242"/>
      <c r="P258" s="242"/>
      <c r="Q258" s="242"/>
      <c r="R258" s="242"/>
      <c r="S258" s="242"/>
      <c r="T258" s="242"/>
      <c r="U258" s="242"/>
      <c r="V258" s="242"/>
      <c r="W258" s="242"/>
      <c r="X258" s="242"/>
      <c r="Y258" s="242"/>
      <c r="Z258" s="242"/>
      <c r="AA258" s="242"/>
      <c r="AB258" s="242"/>
      <c r="AC258" s="242"/>
      <c r="AD258" s="242"/>
      <c r="AE258" s="242"/>
      <c r="AF258" s="242"/>
      <c r="AG258" s="242"/>
      <c r="AH258" s="242"/>
      <c r="AI258" s="242"/>
      <c r="AJ258" s="242"/>
      <c r="AK258" s="242"/>
      <c r="AL258" s="242"/>
      <c r="AM258" s="242"/>
      <c r="AN258" s="242"/>
      <c r="AO258" s="242"/>
      <c r="AP258" s="242"/>
      <c r="AQ258" s="242"/>
      <c r="AR258" s="242"/>
      <c r="AS258" s="242"/>
      <c r="AT258" s="242"/>
      <c r="AU258" s="242"/>
      <c r="AV258" s="242"/>
      <c r="AW258" s="242"/>
      <c r="AX258" s="242"/>
      <c r="AY258" s="242"/>
      <c r="AZ258" s="242"/>
      <c r="BA258" s="242"/>
      <c r="BB258" s="242"/>
      <c r="BC258" s="242"/>
      <c r="BD258" s="242"/>
      <c r="BE258" s="242"/>
      <c r="BF258" s="242"/>
      <c r="BG258" s="242"/>
      <c r="BH258" s="242"/>
      <c r="BI258" s="242"/>
      <c r="BJ258" s="242"/>
      <c r="BK258" s="242"/>
      <c r="BL258" s="242"/>
      <c r="BM258" s="242"/>
      <c r="BN258" s="242"/>
      <c r="BO258" s="242"/>
      <c r="BP258" s="242"/>
      <c r="BQ258" s="242"/>
      <c r="BR258" s="242"/>
      <c r="BS258" s="242"/>
      <c r="BT258" s="242"/>
      <c r="BU258" s="242"/>
      <c r="BV258" s="242"/>
    </row>
    <row r="259" spans="2:74" x14ac:dyDescent="0.2">
      <c r="B259" s="182"/>
      <c r="C259" s="170"/>
      <c r="D259" s="170"/>
      <c r="E259" s="275"/>
      <c r="F259" s="242"/>
      <c r="G259" s="242"/>
      <c r="H259" s="242"/>
      <c r="I259" s="242"/>
      <c r="J259" s="242"/>
      <c r="K259" s="242"/>
      <c r="L259" s="242"/>
      <c r="M259" s="242"/>
      <c r="N259" s="242"/>
      <c r="O259" s="242"/>
      <c r="P259" s="242"/>
      <c r="Q259" s="242"/>
      <c r="R259" s="242"/>
      <c r="S259" s="242"/>
      <c r="T259" s="242"/>
      <c r="U259" s="242"/>
      <c r="V259" s="242"/>
      <c r="W259" s="242"/>
      <c r="X259" s="242"/>
      <c r="Y259" s="242"/>
      <c r="Z259" s="242"/>
      <c r="AA259" s="242"/>
      <c r="AB259" s="242"/>
      <c r="AC259" s="242"/>
      <c r="AD259" s="242"/>
      <c r="AE259" s="242"/>
      <c r="AF259" s="242"/>
      <c r="AG259" s="242"/>
      <c r="AH259" s="242"/>
      <c r="AI259" s="242"/>
      <c r="AJ259" s="242"/>
      <c r="AK259" s="242"/>
      <c r="AL259" s="242"/>
      <c r="AM259" s="242"/>
      <c r="AN259" s="242"/>
      <c r="AO259" s="242"/>
      <c r="AP259" s="242"/>
      <c r="AQ259" s="242"/>
      <c r="AR259" s="242"/>
      <c r="AS259" s="242"/>
      <c r="AT259" s="242"/>
      <c r="AU259" s="242"/>
      <c r="AV259" s="242"/>
      <c r="AW259" s="242"/>
      <c r="AX259" s="242"/>
      <c r="AY259" s="242"/>
      <c r="AZ259" s="242"/>
      <c r="BA259" s="242"/>
      <c r="BB259" s="242"/>
      <c r="BC259" s="242"/>
      <c r="BD259" s="242"/>
      <c r="BE259" s="242"/>
      <c r="BF259" s="242"/>
      <c r="BG259" s="242"/>
      <c r="BH259" s="242"/>
      <c r="BI259" s="242"/>
      <c r="BJ259" s="242"/>
      <c r="BK259" s="242"/>
      <c r="BL259" s="242"/>
      <c r="BM259" s="242"/>
      <c r="BN259" s="242"/>
      <c r="BO259" s="242"/>
      <c r="BP259" s="242"/>
      <c r="BQ259" s="242"/>
      <c r="BR259" s="242"/>
      <c r="BS259" s="242"/>
      <c r="BT259" s="242"/>
      <c r="BU259" s="242"/>
      <c r="BV259" s="242"/>
    </row>
    <row r="260" spans="2:74" x14ac:dyDescent="0.2">
      <c r="B260" s="182"/>
      <c r="C260" s="170"/>
      <c r="D260" s="170"/>
      <c r="E260" s="275"/>
      <c r="F260" s="242"/>
      <c r="G260" s="242"/>
      <c r="H260" s="242"/>
      <c r="I260" s="242"/>
      <c r="J260" s="242"/>
      <c r="K260" s="242"/>
      <c r="L260" s="242"/>
      <c r="M260" s="242"/>
      <c r="N260" s="242"/>
      <c r="O260" s="242"/>
      <c r="P260" s="242"/>
      <c r="Q260" s="242"/>
      <c r="R260" s="242"/>
      <c r="S260" s="242"/>
      <c r="T260" s="242"/>
      <c r="U260" s="242"/>
      <c r="V260" s="242"/>
      <c r="W260" s="242"/>
      <c r="X260" s="242"/>
      <c r="Y260" s="242"/>
      <c r="Z260" s="242"/>
      <c r="AA260" s="242"/>
      <c r="AB260" s="242"/>
      <c r="AC260" s="242"/>
      <c r="AD260" s="242"/>
      <c r="AE260" s="242"/>
      <c r="AF260" s="242"/>
      <c r="AG260" s="242"/>
      <c r="AH260" s="242"/>
      <c r="AI260" s="242"/>
      <c r="AJ260" s="242"/>
      <c r="AK260" s="242"/>
      <c r="AL260" s="242"/>
      <c r="AM260" s="242"/>
      <c r="AN260" s="242"/>
      <c r="AO260" s="242"/>
      <c r="AP260" s="242"/>
      <c r="AQ260" s="242"/>
      <c r="AR260" s="242"/>
      <c r="AS260" s="242"/>
      <c r="AT260" s="242"/>
      <c r="AU260" s="242"/>
      <c r="AV260" s="242"/>
      <c r="AW260" s="242"/>
      <c r="AX260" s="242"/>
      <c r="AY260" s="242"/>
      <c r="AZ260" s="242"/>
      <c r="BA260" s="242"/>
      <c r="BB260" s="242"/>
      <c r="BC260" s="242"/>
      <c r="BD260" s="242"/>
      <c r="BE260" s="242"/>
      <c r="BF260" s="242"/>
      <c r="BG260" s="242"/>
      <c r="BH260" s="242"/>
      <c r="BI260" s="242"/>
      <c r="BJ260" s="242"/>
      <c r="BK260" s="242"/>
      <c r="BL260" s="242"/>
      <c r="BM260" s="242"/>
      <c r="BN260" s="242"/>
      <c r="BO260" s="242"/>
      <c r="BP260" s="242"/>
      <c r="BQ260" s="242"/>
      <c r="BR260" s="242"/>
      <c r="BS260" s="242"/>
      <c r="BT260" s="242"/>
      <c r="BU260" s="242"/>
      <c r="BV260" s="242"/>
    </row>
    <row r="261" spans="2:74" x14ac:dyDescent="0.2">
      <c r="B261" s="182"/>
      <c r="C261" s="170"/>
      <c r="D261" s="170"/>
      <c r="E261" s="275"/>
      <c r="F261" s="242"/>
      <c r="G261" s="242"/>
      <c r="H261" s="242"/>
      <c r="I261" s="242"/>
      <c r="J261" s="242"/>
      <c r="K261" s="242"/>
      <c r="L261" s="242"/>
      <c r="M261" s="242"/>
      <c r="N261" s="242"/>
      <c r="O261" s="242"/>
      <c r="P261" s="242"/>
      <c r="Q261" s="242"/>
      <c r="R261" s="242"/>
      <c r="S261" s="242"/>
      <c r="T261" s="242"/>
      <c r="U261" s="242"/>
      <c r="V261" s="242"/>
      <c r="W261" s="242"/>
      <c r="X261" s="242"/>
      <c r="Y261" s="242"/>
      <c r="Z261" s="242"/>
      <c r="AA261" s="242"/>
      <c r="AB261" s="242"/>
      <c r="AC261" s="242"/>
      <c r="AD261" s="242"/>
      <c r="AE261" s="242"/>
      <c r="AF261" s="242"/>
      <c r="AG261" s="242"/>
      <c r="AH261" s="242"/>
      <c r="AI261" s="242"/>
      <c r="AJ261" s="242"/>
      <c r="AK261" s="242"/>
      <c r="AL261" s="242"/>
      <c r="AM261" s="242"/>
      <c r="AN261" s="242"/>
      <c r="AO261" s="242"/>
      <c r="AP261" s="242"/>
      <c r="AQ261" s="242"/>
      <c r="AR261" s="242"/>
      <c r="AS261" s="242"/>
      <c r="AT261" s="242"/>
      <c r="AU261" s="242"/>
      <c r="AV261" s="242"/>
      <c r="AW261" s="242"/>
      <c r="AX261" s="242"/>
      <c r="AY261" s="242"/>
      <c r="AZ261" s="242"/>
      <c r="BA261" s="242"/>
      <c r="BB261" s="242"/>
      <c r="BC261" s="242"/>
      <c r="BD261" s="242"/>
      <c r="BE261" s="242"/>
      <c r="BF261" s="242"/>
      <c r="BG261" s="242"/>
      <c r="BH261" s="242"/>
      <c r="BI261" s="242"/>
      <c r="BJ261" s="242"/>
      <c r="BK261" s="242"/>
      <c r="BL261" s="242"/>
      <c r="BM261" s="242"/>
      <c r="BN261" s="242"/>
      <c r="BO261" s="242"/>
      <c r="BP261" s="242"/>
      <c r="BQ261" s="242"/>
      <c r="BR261" s="242"/>
      <c r="BS261" s="242"/>
      <c r="BT261" s="242"/>
      <c r="BU261" s="242"/>
      <c r="BV261" s="242"/>
    </row>
    <row r="262" spans="2:74" x14ac:dyDescent="0.2">
      <c r="B262" s="182"/>
      <c r="C262" s="170"/>
      <c r="D262" s="170"/>
      <c r="E262" s="275"/>
      <c r="F262" s="242"/>
      <c r="G262" s="242"/>
      <c r="H262" s="242"/>
      <c r="I262" s="242"/>
      <c r="J262" s="242"/>
      <c r="K262" s="242"/>
      <c r="L262" s="242"/>
      <c r="M262" s="242"/>
      <c r="N262" s="242"/>
      <c r="O262" s="242"/>
      <c r="P262" s="242"/>
      <c r="Q262" s="242"/>
      <c r="R262" s="242"/>
      <c r="S262" s="242"/>
      <c r="T262" s="242"/>
      <c r="U262" s="242"/>
      <c r="V262" s="242"/>
      <c r="W262" s="242"/>
      <c r="X262" s="242"/>
      <c r="Y262" s="242"/>
      <c r="Z262" s="242"/>
      <c r="AA262" s="242"/>
      <c r="AB262" s="242"/>
      <c r="AC262" s="242"/>
      <c r="AD262" s="242"/>
      <c r="AE262" s="242"/>
      <c r="AF262" s="242"/>
      <c r="AG262" s="242"/>
      <c r="AH262" s="242"/>
      <c r="AI262" s="242"/>
      <c r="AJ262" s="242"/>
      <c r="AK262" s="242"/>
      <c r="AL262" s="242"/>
      <c r="AM262" s="242"/>
      <c r="AN262" s="242"/>
      <c r="AO262" s="242"/>
      <c r="AP262" s="242"/>
      <c r="AQ262" s="242"/>
      <c r="AR262" s="242"/>
      <c r="AS262" s="242"/>
      <c r="AT262" s="242"/>
      <c r="AU262" s="242"/>
      <c r="AV262" s="242"/>
      <c r="AW262" s="242"/>
      <c r="AX262" s="242"/>
      <c r="AY262" s="242"/>
      <c r="AZ262" s="242"/>
      <c r="BA262" s="242"/>
      <c r="BB262" s="242"/>
      <c r="BC262" s="242"/>
      <c r="BD262" s="242"/>
      <c r="BE262" s="242"/>
      <c r="BF262" s="242"/>
      <c r="BG262" s="242"/>
      <c r="BH262" s="242"/>
      <c r="BI262" s="242"/>
      <c r="BJ262" s="242"/>
      <c r="BK262" s="242"/>
      <c r="BL262" s="242"/>
      <c r="BM262" s="242"/>
      <c r="BN262" s="242"/>
      <c r="BO262" s="242"/>
      <c r="BP262" s="242"/>
      <c r="BQ262" s="242"/>
      <c r="BR262" s="242"/>
      <c r="BS262" s="242"/>
      <c r="BT262" s="242"/>
      <c r="BU262" s="242"/>
      <c r="BV262" s="242"/>
    </row>
    <row r="263" spans="2:74" x14ac:dyDescent="0.2">
      <c r="B263" s="182"/>
      <c r="C263" s="182"/>
      <c r="D263" s="182"/>
      <c r="E263" s="275"/>
      <c r="F263" s="242"/>
      <c r="G263" s="242"/>
      <c r="H263" s="242"/>
      <c r="I263" s="242"/>
      <c r="J263" s="242"/>
      <c r="K263" s="242"/>
      <c r="L263" s="242"/>
      <c r="M263" s="242"/>
      <c r="N263" s="242"/>
      <c r="O263" s="242"/>
      <c r="P263" s="242"/>
      <c r="Q263" s="242"/>
      <c r="R263" s="242"/>
      <c r="S263" s="242"/>
      <c r="T263" s="242"/>
      <c r="U263" s="242"/>
      <c r="V263" s="242"/>
      <c r="W263" s="242"/>
      <c r="X263" s="242"/>
      <c r="Y263" s="242"/>
      <c r="Z263" s="242"/>
      <c r="AA263" s="242"/>
      <c r="AB263" s="242"/>
      <c r="AC263" s="242"/>
      <c r="AD263" s="242"/>
      <c r="AE263" s="242"/>
      <c r="AF263" s="242"/>
      <c r="AG263" s="242"/>
      <c r="AH263" s="242"/>
      <c r="AI263" s="242"/>
      <c r="AJ263" s="242"/>
      <c r="AK263" s="242"/>
      <c r="AL263" s="242"/>
      <c r="AM263" s="242"/>
      <c r="AN263" s="242"/>
      <c r="AO263" s="242"/>
      <c r="AP263" s="242"/>
      <c r="AQ263" s="242"/>
      <c r="AR263" s="242"/>
      <c r="AS263" s="242"/>
      <c r="AT263" s="242"/>
      <c r="AU263" s="242"/>
      <c r="AV263" s="242"/>
      <c r="AW263" s="242"/>
      <c r="AX263" s="242"/>
      <c r="AY263" s="242"/>
      <c r="AZ263" s="242"/>
      <c r="BA263" s="242"/>
      <c r="BB263" s="242"/>
      <c r="BC263" s="242"/>
      <c r="BD263" s="242"/>
      <c r="BE263" s="242"/>
      <c r="BF263" s="242"/>
      <c r="BG263" s="242"/>
      <c r="BH263" s="242"/>
      <c r="BI263" s="242"/>
      <c r="BJ263" s="242"/>
      <c r="BK263" s="242"/>
      <c r="BL263" s="242"/>
      <c r="BM263" s="242"/>
      <c r="BN263" s="242"/>
      <c r="BO263" s="242"/>
      <c r="BP263" s="242"/>
      <c r="BQ263" s="242"/>
      <c r="BR263" s="242"/>
      <c r="BS263" s="242"/>
      <c r="BT263" s="242"/>
      <c r="BU263" s="242"/>
      <c r="BV263" s="242"/>
    </row>
    <row r="264" spans="2:74" x14ac:dyDescent="0.2">
      <c r="B264" s="182"/>
      <c r="C264" s="170"/>
      <c r="D264" s="170"/>
      <c r="E264" s="275"/>
      <c r="F264" s="242"/>
      <c r="G264" s="242"/>
      <c r="H264" s="242"/>
      <c r="I264" s="242"/>
      <c r="J264" s="242"/>
      <c r="K264" s="242"/>
      <c r="L264" s="242"/>
      <c r="M264" s="242"/>
      <c r="N264" s="242"/>
      <c r="O264" s="242"/>
      <c r="P264" s="242"/>
      <c r="Q264" s="242"/>
      <c r="R264" s="242"/>
      <c r="S264" s="242"/>
      <c r="T264" s="242"/>
      <c r="U264" s="242"/>
      <c r="V264" s="242"/>
      <c r="W264" s="242"/>
      <c r="X264" s="242"/>
      <c r="Y264" s="242"/>
      <c r="Z264" s="242"/>
      <c r="AA264" s="242"/>
      <c r="AB264" s="242"/>
      <c r="AC264" s="242"/>
      <c r="AD264" s="242"/>
      <c r="AE264" s="242"/>
      <c r="AF264" s="242"/>
      <c r="AG264" s="242"/>
      <c r="AH264" s="242"/>
      <c r="AI264" s="242"/>
      <c r="AJ264" s="242"/>
      <c r="AK264" s="242"/>
      <c r="AL264" s="242"/>
      <c r="AM264" s="242"/>
      <c r="AN264" s="242"/>
      <c r="AO264" s="242"/>
      <c r="AP264" s="242"/>
      <c r="AQ264" s="242"/>
      <c r="AR264" s="242"/>
      <c r="AS264" s="242"/>
      <c r="AT264" s="242"/>
      <c r="AU264" s="242"/>
      <c r="AV264" s="242"/>
      <c r="AW264" s="242"/>
      <c r="AX264" s="242"/>
      <c r="AY264" s="242"/>
      <c r="AZ264" s="242"/>
      <c r="BA264" s="242"/>
      <c r="BB264" s="242"/>
      <c r="BC264" s="242"/>
      <c r="BD264" s="242"/>
      <c r="BE264" s="242"/>
      <c r="BF264" s="242"/>
      <c r="BG264" s="242"/>
      <c r="BH264" s="242"/>
      <c r="BI264" s="242"/>
      <c r="BJ264" s="242"/>
      <c r="BK264" s="242"/>
      <c r="BL264" s="242"/>
      <c r="BM264" s="242"/>
      <c r="BN264" s="242"/>
      <c r="BO264" s="242"/>
      <c r="BP264" s="242"/>
      <c r="BQ264" s="242"/>
      <c r="BR264" s="242"/>
      <c r="BS264" s="242"/>
      <c r="BT264" s="242"/>
      <c r="BU264" s="242"/>
      <c r="BV264" s="242"/>
    </row>
    <row r="265" spans="2:74" x14ac:dyDescent="0.2">
      <c r="B265" s="182"/>
      <c r="C265" s="170"/>
      <c r="D265" s="170"/>
      <c r="E265" s="275"/>
      <c r="F265" s="242"/>
      <c r="G265" s="242"/>
      <c r="H265" s="242"/>
      <c r="I265" s="242"/>
      <c r="J265" s="242"/>
      <c r="K265" s="242"/>
      <c r="L265" s="242"/>
      <c r="M265" s="242"/>
      <c r="N265" s="242"/>
      <c r="O265" s="242"/>
      <c r="P265" s="242"/>
      <c r="Q265" s="242"/>
      <c r="R265" s="242"/>
      <c r="S265" s="242"/>
      <c r="T265" s="242"/>
      <c r="U265" s="242"/>
      <c r="V265" s="242"/>
      <c r="W265" s="242"/>
      <c r="X265" s="242"/>
      <c r="Y265" s="242"/>
      <c r="Z265" s="242"/>
      <c r="AA265" s="242"/>
      <c r="AB265" s="242"/>
      <c r="AC265" s="242"/>
      <c r="AD265" s="242"/>
      <c r="AE265" s="242"/>
      <c r="AF265" s="242"/>
      <c r="AG265" s="242"/>
      <c r="AH265" s="242"/>
      <c r="AI265" s="242"/>
      <c r="AJ265" s="242"/>
      <c r="AK265" s="242"/>
      <c r="AL265" s="242"/>
      <c r="AM265" s="242"/>
      <c r="AN265" s="242"/>
      <c r="AO265" s="242"/>
      <c r="AP265" s="242"/>
      <c r="AQ265" s="242"/>
      <c r="AR265" s="242"/>
      <c r="AS265" s="242"/>
      <c r="AT265" s="242"/>
      <c r="AU265" s="242"/>
      <c r="AV265" s="242"/>
      <c r="AW265" s="242"/>
      <c r="AX265" s="242"/>
      <c r="AY265" s="242"/>
      <c r="AZ265" s="242"/>
      <c r="BA265" s="242"/>
      <c r="BB265" s="242"/>
      <c r="BC265" s="242"/>
      <c r="BD265" s="242"/>
      <c r="BE265" s="242"/>
      <c r="BF265" s="242"/>
      <c r="BG265" s="242"/>
      <c r="BH265" s="242"/>
      <c r="BI265" s="242"/>
      <c r="BJ265" s="242"/>
      <c r="BK265" s="242"/>
      <c r="BL265" s="242"/>
      <c r="BM265" s="242"/>
      <c r="BN265" s="242"/>
      <c r="BO265" s="242"/>
      <c r="BP265" s="242"/>
      <c r="BQ265" s="242"/>
      <c r="BR265" s="242"/>
      <c r="BS265" s="242"/>
      <c r="BT265" s="242"/>
      <c r="BU265" s="242"/>
      <c r="BV265" s="242"/>
    </row>
    <row r="266" spans="2:74" x14ac:dyDescent="0.2">
      <c r="B266" s="182"/>
      <c r="C266" s="170"/>
      <c r="D266" s="170"/>
      <c r="E266" s="275"/>
      <c r="F266" s="242"/>
      <c r="G266" s="242"/>
      <c r="H266" s="242"/>
      <c r="I266" s="242"/>
      <c r="J266" s="242"/>
      <c r="K266" s="242"/>
      <c r="L266" s="242"/>
      <c r="M266" s="242"/>
      <c r="N266" s="242"/>
      <c r="O266" s="242"/>
      <c r="P266" s="242"/>
      <c r="Q266" s="242"/>
      <c r="R266" s="242"/>
      <c r="S266" s="242"/>
      <c r="T266" s="242"/>
      <c r="U266" s="242"/>
      <c r="V266" s="242"/>
      <c r="W266" s="242"/>
      <c r="X266" s="242"/>
      <c r="Y266" s="242"/>
      <c r="Z266" s="242"/>
      <c r="AA266" s="242"/>
      <c r="AB266" s="242"/>
      <c r="AC266" s="242"/>
      <c r="AD266" s="242"/>
      <c r="AE266" s="242"/>
      <c r="AF266" s="242"/>
      <c r="AG266" s="242"/>
      <c r="AH266" s="242"/>
      <c r="AI266" s="242"/>
      <c r="AJ266" s="242"/>
      <c r="AK266" s="242"/>
      <c r="AL266" s="242"/>
      <c r="AM266" s="242"/>
      <c r="AN266" s="242"/>
      <c r="AO266" s="242"/>
      <c r="AP266" s="242"/>
      <c r="AQ266" s="242"/>
      <c r="AR266" s="242"/>
      <c r="AS266" s="242"/>
      <c r="AT266" s="242"/>
      <c r="AU266" s="242"/>
      <c r="AV266" s="242"/>
      <c r="AW266" s="242"/>
      <c r="AX266" s="242"/>
      <c r="AY266" s="242"/>
      <c r="AZ266" s="242"/>
      <c r="BA266" s="242"/>
      <c r="BB266" s="242"/>
      <c r="BC266" s="242"/>
      <c r="BD266" s="242"/>
      <c r="BE266" s="242"/>
      <c r="BF266" s="242"/>
      <c r="BG266" s="242"/>
      <c r="BH266" s="242"/>
      <c r="BI266" s="242"/>
      <c r="BJ266" s="242"/>
      <c r="BK266" s="242"/>
      <c r="BL266" s="242"/>
      <c r="BM266" s="242"/>
      <c r="BN266" s="242"/>
      <c r="BO266" s="242"/>
      <c r="BP266" s="242"/>
      <c r="BQ266" s="242"/>
      <c r="BR266" s="242"/>
      <c r="BS266" s="242"/>
      <c r="BT266" s="242"/>
      <c r="BU266" s="242"/>
      <c r="BV266" s="242"/>
    </row>
    <row r="267" spans="2:74" x14ac:dyDescent="0.2">
      <c r="B267" s="182"/>
      <c r="C267" s="170"/>
      <c r="D267" s="170"/>
      <c r="E267" s="275"/>
      <c r="F267" s="242"/>
      <c r="G267" s="242"/>
      <c r="H267" s="242"/>
      <c r="I267" s="242"/>
      <c r="J267" s="242"/>
      <c r="K267" s="242"/>
      <c r="L267" s="242"/>
      <c r="M267" s="242"/>
      <c r="N267" s="242"/>
      <c r="O267" s="242"/>
      <c r="P267" s="242"/>
      <c r="Q267" s="242"/>
      <c r="R267" s="242"/>
      <c r="S267" s="242"/>
      <c r="T267" s="242"/>
      <c r="U267" s="242"/>
      <c r="V267" s="242"/>
      <c r="W267" s="242"/>
      <c r="X267" s="242"/>
      <c r="Y267" s="242"/>
      <c r="Z267" s="242"/>
      <c r="AA267" s="242"/>
      <c r="AB267" s="242"/>
      <c r="AC267" s="242"/>
      <c r="AD267" s="242"/>
      <c r="AE267" s="242"/>
      <c r="AF267" s="242"/>
      <c r="AG267" s="242"/>
      <c r="AH267" s="242"/>
      <c r="AI267" s="242"/>
      <c r="AJ267" s="242"/>
      <c r="AK267" s="242"/>
      <c r="AL267" s="242"/>
      <c r="AM267" s="242"/>
      <c r="AN267" s="242"/>
      <c r="AO267" s="242"/>
      <c r="AP267" s="242"/>
      <c r="AQ267" s="242"/>
      <c r="AR267" s="242"/>
      <c r="AS267" s="242"/>
      <c r="AT267" s="242"/>
      <c r="AU267" s="242"/>
      <c r="AV267" s="242"/>
      <c r="AW267" s="242"/>
      <c r="AX267" s="242"/>
      <c r="AY267" s="242"/>
      <c r="AZ267" s="242"/>
      <c r="BA267" s="242"/>
      <c r="BB267" s="242"/>
      <c r="BC267" s="242"/>
      <c r="BD267" s="242"/>
      <c r="BE267" s="242"/>
      <c r="BF267" s="242"/>
      <c r="BG267" s="242"/>
      <c r="BH267" s="242"/>
      <c r="BI267" s="242"/>
      <c r="BJ267" s="242"/>
      <c r="BK267" s="242"/>
      <c r="BL267" s="242"/>
      <c r="BM267" s="242"/>
      <c r="BN267" s="242"/>
      <c r="BO267" s="242"/>
      <c r="BP267" s="242"/>
      <c r="BQ267" s="242"/>
      <c r="BR267" s="242"/>
      <c r="BS267" s="242"/>
      <c r="BT267" s="242"/>
      <c r="BU267" s="242"/>
      <c r="BV267" s="242"/>
    </row>
    <row r="268" spans="2:74" x14ac:dyDescent="0.2">
      <c r="B268" s="182"/>
      <c r="C268" s="170"/>
      <c r="D268" s="170"/>
      <c r="E268" s="275"/>
      <c r="F268" s="242"/>
      <c r="G268" s="242"/>
      <c r="H268" s="242"/>
      <c r="I268" s="242"/>
      <c r="J268" s="242"/>
      <c r="K268" s="242"/>
      <c r="L268" s="242"/>
      <c r="M268" s="242"/>
      <c r="N268" s="242"/>
      <c r="O268" s="242"/>
      <c r="P268" s="242"/>
      <c r="Q268" s="242"/>
      <c r="R268" s="242"/>
      <c r="S268" s="242"/>
      <c r="T268" s="242"/>
      <c r="U268" s="242"/>
      <c r="V268" s="242"/>
      <c r="W268" s="242"/>
      <c r="X268" s="242"/>
      <c r="Y268" s="242"/>
      <c r="Z268" s="242"/>
      <c r="AA268" s="242"/>
      <c r="AB268" s="242"/>
      <c r="AC268" s="242"/>
      <c r="AD268" s="242"/>
      <c r="AE268" s="242"/>
      <c r="AF268" s="242"/>
      <c r="AG268" s="242"/>
      <c r="AH268" s="242"/>
      <c r="AI268" s="242"/>
      <c r="AJ268" s="242"/>
      <c r="AK268" s="242"/>
      <c r="AL268" s="242"/>
      <c r="AM268" s="242"/>
      <c r="AN268" s="242"/>
      <c r="AO268" s="242"/>
      <c r="AP268" s="242"/>
      <c r="AQ268" s="242"/>
      <c r="AR268" s="242"/>
      <c r="AS268" s="242"/>
      <c r="AT268" s="242"/>
      <c r="AU268" s="242"/>
      <c r="AV268" s="242"/>
      <c r="AW268" s="242"/>
      <c r="AX268" s="242"/>
      <c r="AY268" s="242"/>
      <c r="AZ268" s="242"/>
      <c r="BA268" s="242"/>
      <c r="BB268" s="242"/>
      <c r="BC268" s="242"/>
      <c r="BD268" s="242"/>
      <c r="BE268" s="242"/>
      <c r="BF268" s="242"/>
      <c r="BG268" s="242"/>
      <c r="BH268" s="242"/>
      <c r="BI268" s="242"/>
      <c r="BJ268" s="242"/>
      <c r="BK268" s="242"/>
      <c r="BL268" s="242"/>
      <c r="BM268" s="242"/>
      <c r="BN268" s="242"/>
      <c r="BO268" s="242"/>
      <c r="BP268" s="242"/>
      <c r="BQ268" s="242"/>
      <c r="BR268" s="242"/>
      <c r="BS268" s="242"/>
      <c r="BT268" s="242"/>
      <c r="BU268" s="242"/>
      <c r="BV268" s="242"/>
    </row>
    <row r="269" spans="2:74" x14ac:dyDescent="0.2">
      <c r="B269" s="182"/>
      <c r="C269" s="170"/>
      <c r="D269" s="170"/>
      <c r="E269" s="275"/>
      <c r="F269" s="242"/>
      <c r="G269" s="242"/>
      <c r="H269" s="242"/>
      <c r="I269" s="242"/>
      <c r="J269" s="242"/>
      <c r="K269" s="242"/>
      <c r="L269" s="242"/>
      <c r="M269" s="242"/>
      <c r="N269" s="242"/>
      <c r="O269" s="242"/>
      <c r="P269" s="242"/>
      <c r="Q269" s="242"/>
      <c r="R269" s="242"/>
      <c r="S269" s="242"/>
      <c r="T269" s="242"/>
      <c r="U269" s="242"/>
      <c r="V269" s="242"/>
      <c r="W269" s="242"/>
      <c r="X269" s="242"/>
      <c r="Y269" s="242"/>
      <c r="Z269" s="242"/>
      <c r="AA269" s="242"/>
      <c r="AB269" s="242"/>
      <c r="AC269" s="242"/>
      <c r="AD269" s="242"/>
      <c r="AE269" s="242"/>
      <c r="AF269" s="242"/>
      <c r="AG269" s="242"/>
      <c r="AH269" s="242"/>
      <c r="AI269" s="242"/>
      <c r="AJ269" s="242"/>
      <c r="AK269" s="242"/>
      <c r="AL269" s="242"/>
      <c r="AM269" s="242"/>
      <c r="AN269" s="242"/>
      <c r="AO269" s="242"/>
      <c r="AP269" s="242"/>
      <c r="AQ269" s="242"/>
      <c r="AR269" s="242"/>
      <c r="AS269" s="242"/>
      <c r="AT269" s="242"/>
      <c r="AU269" s="242"/>
      <c r="AV269" s="242"/>
      <c r="AW269" s="242"/>
      <c r="AX269" s="242"/>
      <c r="AY269" s="242"/>
      <c r="AZ269" s="242"/>
      <c r="BA269" s="242"/>
      <c r="BB269" s="242"/>
      <c r="BC269" s="242"/>
      <c r="BD269" s="242"/>
      <c r="BE269" s="242"/>
      <c r="BF269" s="242"/>
      <c r="BG269" s="242"/>
      <c r="BH269" s="242"/>
      <c r="BI269" s="242"/>
      <c r="BJ269" s="242"/>
      <c r="BK269" s="242"/>
      <c r="BL269" s="242"/>
      <c r="BM269" s="242"/>
      <c r="BN269" s="242"/>
      <c r="BO269" s="242"/>
      <c r="BP269" s="242"/>
      <c r="BQ269" s="242"/>
      <c r="BR269" s="242"/>
      <c r="BS269" s="242"/>
      <c r="BT269" s="242"/>
      <c r="BU269" s="242"/>
      <c r="BV269" s="242"/>
    </row>
    <row r="270" spans="2:74" x14ac:dyDescent="0.2">
      <c r="B270" s="182"/>
      <c r="C270" s="170"/>
      <c r="D270" s="170"/>
      <c r="E270" s="275"/>
      <c r="F270" s="242"/>
      <c r="G270" s="242"/>
      <c r="H270" s="242"/>
      <c r="I270" s="242"/>
      <c r="J270" s="242"/>
      <c r="K270" s="242"/>
      <c r="L270" s="242"/>
      <c r="M270" s="242"/>
      <c r="N270" s="242"/>
      <c r="O270" s="242"/>
      <c r="P270" s="242"/>
      <c r="Q270" s="242"/>
      <c r="R270" s="242"/>
      <c r="S270" s="242"/>
      <c r="T270" s="242"/>
      <c r="U270" s="242"/>
      <c r="V270" s="242"/>
      <c r="W270" s="242"/>
      <c r="X270" s="242"/>
      <c r="Y270" s="242"/>
      <c r="Z270" s="242"/>
      <c r="AA270" s="242"/>
      <c r="AB270" s="242"/>
      <c r="AC270" s="242"/>
      <c r="AD270" s="242"/>
      <c r="AE270" s="242"/>
      <c r="AF270" s="242"/>
      <c r="AG270" s="242"/>
      <c r="AH270" s="242"/>
      <c r="AI270" s="242"/>
      <c r="AJ270" s="242"/>
      <c r="AK270" s="242"/>
      <c r="AL270" s="242"/>
      <c r="AM270" s="242"/>
      <c r="AN270" s="242"/>
      <c r="AO270" s="242"/>
      <c r="AP270" s="242"/>
      <c r="AQ270" s="242"/>
      <c r="AR270" s="242"/>
      <c r="AS270" s="242"/>
      <c r="AT270" s="242"/>
      <c r="AU270" s="242"/>
      <c r="AV270" s="242"/>
      <c r="AW270" s="242"/>
      <c r="AX270" s="242"/>
      <c r="AY270" s="242"/>
      <c r="AZ270" s="242"/>
      <c r="BA270" s="242"/>
      <c r="BB270" s="242"/>
      <c r="BC270" s="242"/>
      <c r="BD270" s="242"/>
      <c r="BE270" s="242"/>
      <c r="BF270" s="242"/>
      <c r="BG270" s="242"/>
      <c r="BH270" s="242"/>
      <c r="BI270" s="242"/>
      <c r="BJ270" s="242"/>
      <c r="BK270" s="242"/>
      <c r="BL270" s="242"/>
      <c r="BM270" s="242"/>
      <c r="BN270" s="242"/>
      <c r="BO270" s="242"/>
      <c r="BP270" s="242"/>
      <c r="BQ270" s="242"/>
      <c r="BR270" s="242"/>
      <c r="BS270" s="242"/>
      <c r="BT270" s="242"/>
      <c r="BU270" s="242"/>
      <c r="BV270" s="242"/>
    </row>
    <row r="271" spans="2:74" x14ac:dyDescent="0.2">
      <c r="B271" s="182"/>
      <c r="C271" s="170"/>
      <c r="D271" s="170"/>
      <c r="E271" s="275"/>
      <c r="F271" s="242"/>
      <c r="G271" s="242"/>
      <c r="H271" s="242"/>
      <c r="I271" s="242"/>
      <c r="J271" s="242"/>
      <c r="K271" s="242"/>
      <c r="L271" s="242"/>
      <c r="M271" s="242"/>
      <c r="N271" s="242"/>
      <c r="O271" s="242"/>
      <c r="P271" s="242"/>
      <c r="Q271" s="242"/>
      <c r="R271" s="242"/>
      <c r="S271" s="242"/>
      <c r="T271" s="242"/>
      <c r="U271" s="242"/>
      <c r="V271" s="242"/>
      <c r="W271" s="242"/>
      <c r="X271" s="242"/>
      <c r="Y271" s="242"/>
      <c r="Z271" s="242"/>
      <c r="AA271" s="242"/>
      <c r="AB271" s="242"/>
      <c r="AC271" s="242"/>
      <c r="AD271" s="242"/>
      <c r="AE271" s="242"/>
      <c r="AF271" s="242"/>
      <c r="AG271" s="242"/>
      <c r="AH271" s="242"/>
      <c r="AI271" s="242"/>
      <c r="AJ271" s="242"/>
      <c r="AK271" s="242"/>
      <c r="AL271" s="242"/>
      <c r="AM271" s="242"/>
      <c r="AN271" s="242"/>
      <c r="AO271" s="242"/>
      <c r="AP271" s="242"/>
      <c r="AQ271" s="242"/>
      <c r="AR271" s="242"/>
      <c r="AS271" s="242"/>
      <c r="AT271" s="242"/>
      <c r="AU271" s="242"/>
      <c r="AV271" s="242"/>
      <c r="AW271" s="242"/>
      <c r="AX271" s="242"/>
      <c r="AY271" s="242"/>
      <c r="AZ271" s="242"/>
      <c r="BA271" s="242"/>
      <c r="BB271" s="242"/>
      <c r="BC271" s="242"/>
      <c r="BD271" s="242"/>
      <c r="BE271" s="242"/>
      <c r="BF271" s="242"/>
      <c r="BG271" s="242"/>
      <c r="BH271" s="242"/>
      <c r="BI271" s="242"/>
      <c r="BJ271" s="242"/>
      <c r="BK271" s="242"/>
      <c r="BL271" s="242"/>
      <c r="BM271" s="242"/>
      <c r="BN271" s="242"/>
      <c r="BO271" s="242"/>
      <c r="BP271" s="242"/>
      <c r="BQ271" s="242"/>
      <c r="BR271" s="242"/>
      <c r="BS271" s="242"/>
      <c r="BT271" s="242"/>
      <c r="BU271" s="242"/>
      <c r="BV271" s="242"/>
    </row>
    <row r="272" spans="2:74" x14ac:dyDescent="0.2">
      <c r="B272" s="182"/>
      <c r="C272" s="170"/>
      <c r="D272" s="170"/>
      <c r="E272" s="275"/>
      <c r="F272" s="242"/>
      <c r="G272" s="242"/>
      <c r="H272" s="242"/>
      <c r="I272" s="242"/>
      <c r="J272" s="242"/>
      <c r="K272" s="242"/>
      <c r="L272" s="242"/>
      <c r="M272" s="242"/>
      <c r="N272" s="242"/>
      <c r="O272" s="242"/>
      <c r="P272" s="242"/>
      <c r="Q272" s="242"/>
      <c r="R272" s="242"/>
      <c r="S272" s="242"/>
      <c r="T272" s="242"/>
      <c r="U272" s="242"/>
      <c r="V272" s="242"/>
      <c r="W272" s="242"/>
      <c r="X272" s="242"/>
      <c r="Y272" s="242"/>
      <c r="Z272" s="242"/>
      <c r="AA272" s="242"/>
      <c r="AB272" s="242"/>
      <c r="AC272" s="242"/>
      <c r="AD272" s="242"/>
      <c r="AE272" s="242"/>
      <c r="AF272" s="242"/>
      <c r="AG272" s="242"/>
      <c r="AH272" s="242"/>
      <c r="AI272" s="242"/>
      <c r="AJ272" s="242"/>
      <c r="AK272" s="242"/>
      <c r="AL272" s="242"/>
      <c r="AM272" s="242"/>
      <c r="AN272" s="242"/>
      <c r="AO272" s="242"/>
      <c r="AP272" s="242"/>
      <c r="AQ272" s="242"/>
      <c r="AR272" s="242"/>
      <c r="AS272" s="242"/>
      <c r="AT272" s="242"/>
      <c r="AU272" s="242"/>
      <c r="AV272" s="242"/>
      <c r="AW272" s="242"/>
      <c r="AX272" s="242"/>
      <c r="AY272" s="242"/>
      <c r="AZ272" s="242"/>
      <c r="BA272" s="242"/>
      <c r="BB272" s="242"/>
      <c r="BC272" s="242"/>
      <c r="BD272" s="242"/>
      <c r="BE272" s="242"/>
      <c r="BF272" s="242"/>
      <c r="BG272" s="242"/>
      <c r="BH272" s="242"/>
      <c r="BI272" s="242"/>
      <c r="BJ272" s="242"/>
      <c r="BK272" s="242"/>
      <c r="BL272" s="242"/>
      <c r="BM272" s="242"/>
      <c r="BN272" s="242"/>
      <c r="BO272" s="242"/>
      <c r="BP272" s="242"/>
      <c r="BQ272" s="242"/>
      <c r="BR272" s="242"/>
      <c r="BS272" s="242"/>
      <c r="BT272" s="242"/>
      <c r="BU272" s="242"/>
      <c r="BV272" s="242"/>
    </row>
    <row r="273" spans="2:74" x14ac:dyDescent="0.2">
      <c r="B273" s="182"/>
      <c r="C273" s="170"/>
      <c r="D273" s="170"/>
      <c r="E273" s="275"/>
      <c r="F273" s="242"/>
      <c r="G273" s="242"/>
      <c r="H273" s="242"/>
      <c r="I273" s="242"/>
      <c r="J273" s="242"/>
      <c r="K273" s="242"/>
      <c r="L273" s="242"/>
      <c r="M273" s="242"/>
      <c r="N273" s="242"/>
      <c r="O273" s="242"/>
      <c r="P273" s="242"/>
      <c r="Q273" s="242"/>
      <c r="R273" s="242"/>
      <c r="S273" s="242"/>
      <c r="T273" s="242"/>
      <c r="U273" s="242"/>
      <c r="V273" s="242"/>
      <c r="W273" s="242"/>
      <c r="X273" s="242"/>
      <c r="Y273" s="242"/>
      <c r="Z273" s="242"/>
      <c r="AA273" s="242"/>
      <c r="AB273" s="242"/>
      <c r="AC273" s="242"/>
      <c r="AD273" s="242"/>
      <c r="AE273" s="242"/>
      <c r="AF273" s="242"/>
      <c r="AG273" s="242"/>
      <c r="AH273" s="242"/>
      <c r="AI273" s="242"/>
      <c r="AJ273" s="242"/>
      <c r="AK273" s="242"/>
      <c r="AL273" s="242"/>
      <c r="AM273" s="242"/>
      <c r="AN273" s="242"/>
      <c r="AO273" s="242"/>
      <c r="AP273" s="242"/>
      <c r="AQ273" s="242"/>
      <c r="AR273" s="242"/>
      <c r="AS273" s="242"/>
      <c r="AT273" s="242"/>
      <c r="AU273" s="242"/>
      <c r="AV273" s="242"/>
      <c r="AW273" s="242"/>
      <c r="AX273" s="242"/>
      <c r="AY273" s="242"/>
      <c r="AZ273" s="242"/>
      <c r="BA273" s="242"/>
      <c r="BB273" s="242"/>
      <c r="BC273" s="242"/>
      <c r="BD273" s="242"/>
      <c r="BE273" s="242"/>
      <c r="BF273" s="242"/>
      <c r="BG273" s="242"/>
      <c r="BH273" s="242"/>
      <c r="BI273" s="242"/>
      <c r="BJ273" s="242"/>
      <c r="BK273" s="242"/>
      <c r="BL273" s="242"/>
      <c r="BM273" s="242"/>
      <c r="BN273" s="242"/>
      <c r="BO273" s="242"/>
      <c r="BP273" s="242"/>
      <c r="BQ273" s="242"/>
      <c r="BR273" s="242"/>
      <c r="BS273" s="242"/>
      <c r="BT273" s="242"/>
      <c r="BU273" s="242"/>
      <c r="BV273" s="242"/>
    </row>
    <row r="274" spans="2:74" x14ac:dyDescent="0.2">
      <c r="B274" s="182"/>
      <c r="C274" s="170"/>
      <c r="D274" s="170"/>
      <c r="E274" s="275"/>
      <c r="F274" s="242"/>
      <c r="G274" s="242"/>
      <c r="H274" s="242"/>
      <c r="I274" s="242"/>
      <c r="J274" s="242"/>
      <c r="K274" s="242"/>
      <c r="L274" s="242"/>
      <c r="M274" s="242"/>
      <c r="N274" s="242"/>
      <c r="O274" s="242"/>
      <c r="P274" s="242"/>
      <c r="Q274" s="242"/>
      <c r="R274" s="242"/>
      <c r="S274" s="242"/>
      <c r="T274" s="242"/>
      <c r="U274" s="242"/>
      <c r="V274" s="242"/>
      <c r="W274" s="242"/>
      <c r="X274" s="242"/>
      <c r="Y274" s="242"/>
      <c r="Z274" s="242"/>
      <c r="AA274" s="242"/>
      <c r="AB274" s="242"/>
      <c r="AC274" s="242"/>
      <c r="AD274" s="242"/>
      <c r="AE274" s="242"/>
      <c r="AF274" s="242"/>
      <c r="AG274" s="242"/>
      <c r="AH274" s="242"/>
      <c r="AI274" s="242"/>
      <c r="AJ274" s="242"/>
      <c r="AK274" s="242"/>
      <c r="AL274" s="242"/>
      <c r="AM274" s="242"/>
      <c r="AN274" s="242"/>
      <c r="AO274" s="242"/>
      <c r="AP274" s="242"/>
      <c r="AQ274" s="242"/>
      <c r="AR274" s="242"/>
      <c r="AS274" s="242"/>
      <c r="AT274" s="242"/>
      <c r="AU274" s="242"/>
      <c r="AV274" s="242"/>
      <c r="AW274" s="242"/>
      <c r="AX274" s="242"/>
      <c r="AY274" s="242"/>
      <c r="AZ274" s="242"/>
      <c r="BA274" s="242"/>
      <c r="BB274" s="242"/>
      <c r="BC274" s="242"/>
      <c r="BD274" s="242"/>
      <c r="BE274" s="242"/>
      <c r="BF274" s="242"/>
      <c r="BG274" s="242"/>
      <c r="BH274" s="242"/>
      <c r="BI274" s="242"/>
      <c r="BJ274" s="242"/>
      <c r="BK274" s="242"/>
      <c r="BL274" s="242"/>
      <c r="BM274" s="242"/>
      <c r="BN274" s="242"/>
      <c r="BO274" s="242"/>
      <c r="BP274" s="242"/>
      <c r="BQ274" s="242"/>
      <c r="BR274" s="242"/>
      <c r="BS274" s="242"/>
      <c r="BT274" s="242"/>
      <c r="BU274" s="242"/>
      <c r="BV274" s="242"/>
    </row>
    <row r="275" spans="2:74" x14ac:dyDescent="0.2">
      <c r="B275" s="182"/>
      <c r="C275" s="170"/>
      <c r="D275" s="170"/>
      <c r="E275" s="275"/>
      <c r="F275" s="242"/>
      <c r="G275" s="242"/>
      <c r="H275" s="242"/>
      <c r="I275" s="242"/>
      <c r="J275" s="242"/>
      <c r="K275" s="242"/>
      <c r="L275" s="242"/>
      <c r="M275" s="242"/>
      <c r="N275" s="242"/>
      <c r="O275" s="242"/>
      <c r="P275" s="242"/>
      <c r="Q275" s="242"/>
      <c r="R275" s="242"/>
      <c r="S275" s="242"/>
      <c r="T275" s="242"/>
      <c r="U275" s="242"/>
      <c r="V275" s="242"/>
      <c r="W275" s="242"/>
      <c r="X275" s="242"/>
      <c r="Y275" s="242"/>
      <c r="Z275" s="242"/>
      <c r="AA275" s="242"/>
      <c r="AB275" s="242"/>
      <c r="AC275" s="242"/>
      <c r="AD275" s="242"/>
      <c r="AE275" s="242"/>
      <c r="AF275" s="242"/>
      <c r="AG275" s="242"/>
      <c r="AH275" s="242"/>
      <c r="AI275" s="242"/>
      <c r="AJ275" s="242"/>
      <c r="AK275" s="242"/>
      <c r="AL275" s="242"/>
      <c r="AM275" s="242"/>
      <c r="AN275" s="242"/>
      <c r="AO275" s="242"/>
      <c r="AP275" s="242"/>
      <c r="AQ275" s="242"/>
      <c r="AR275" s="242"/>
      <c r="AS275" s="242"/>
      <c r="AT275" s="242"/>
      <c r="AU275" s="242"/>
      <c r="AV275" s="242"/>
      <c r="AW275" s="242"/>
      <c r="AX275" s="242"/>
      <c r="AY275" s="242"/>
      <c r="AZ275" s="242"/>
      <c r="BA275" s="242"/>
      <c r="BB275" s="242"/>
      <c r="BC275" s="242"/>
      <c r="BD275" s="242"/>
      <c r="BE275" s="242"/>
      <c r="BF275" s="242"/>
      <c r="BG275" s="242"/>
      <c r="BH275" s="242"/>
      <c r="BI275" s="242"/>
      <c r="BJ275" s="242"/>
      <c r="BK275" s="242"/>
      <c r="BL275" s="242"/>
      <c r="BM275" s="242"/>
      <c r="BN275" s="242"/>
      <c r="BO275" s="242"/>
      <c r="BP275" s="242"/>
      <c r="BQ275" s="242"/>
      <c r="BR275" s="242"/>
      <c r="BS275" s="242"/>
      <c r="BT275" s="242"/>
      <c r="BU275" s="242"/>
      <c r="BV275" s="242"/>
    </row>
    <row r="276" spans="2:74" x14ac:dyDescent="0.2">
      <c r="B276" s="182"/>
      <c r="C276" s="182"/>
      <c r="D276" s="182"/>
      <c r="E276" s="275"/>
      <c r="F276" s="242"/>
      <c r="G276" s="242"/>
      <c r="H276" s="242"/>
      <c r="I276" s="242"/>
      <c r="J276" s="242"/>
      <c r="K276" s="242"/>
      <c r="L276" s="242"/>
      <c r="M276" s="242"/>
      <c r="N276" s="242"/>
      <c r="O276" s="242"/>
      <c r="P276" s="242"/>
      <c r="Q276" s="242"/>
      <c r="R276" s="242"/>
      <c r="S276" s="242"/>
      <c r="T276" s="242"/>
      <c r="U276" s="242"/>
      <c r="V276" s="242"/>
      <c r="W276" s="242"/>
      <c r="X276" s="242"/>
      <c r="Y276" s="242"/>
      <c r="Z276" s="242"/>
      <c r="AA276" s="242"/>
      <c r="AB276" s="242"/>
      <c r="AC276" s="242"/>
      <c r="AD276" s="242"/>
      <c r="AE276" s="242"/>
      <c r="AF276" s="242"/>
      <c r="AG276" s="242"/>
      <c r="AH276" s="242"/>
      <c r="AI276" s="242"/>
      <c r="AJ276" s="242"/>
      <c r="AK276" s="242"/>
      <c r="AL276" s="242"/>
      <c r="AM276" s="242"/>
      <c r="AN276" s="242"/>
      <c r="AO276" s="242"/>
      <c r="AP276" s="242"/>
      <c r="AQ276" s="242"/>
      <c r="AR276" s="242"/>
      <c r="AS276" s="242"/>
      <c r="AT276" s="242"/>
      <c r="AU276" s="242"/>
      <c r="AV276" s="242"/>
      <c r="AW276" s="242"/>
      <c r="AX276" s="242"/>
      <c r="AY276" s="242"/>
      <c r="AZ276" s="242"/>
      <c r="BA276" s="242"/>
      <c r="BB276" s="242"/>
      <c r="BC276" s="242"/>
      <c r="BD276" s="242"/>
      <c r="BE276" s="242"/>
      <c r="BF276" s="242"/>
      <c r="BG276" s="242"/>
      <c r="BH276" s="242"/>
      <c r="BI276" s="242"/>
      <c r="BJ276" s="242"/>
      <c r="BK276" s="242"/>
      <c r="BL276" s="242"/>
      <c r="BM276" s="242"/>
      <c r="BN276" s="242"/>
      <c r="BO276" s="242"/>
      <c r="BP276" s="242"/>
      <c r="BQ276" s="242"/>
      <c r="BR276" s="242"/>
      <c r="BS276" s="242"/>
      <c r="BT276" s="242"/>
      <c r="BU276" s="242"/>
      <c r="BV276" s="242"/>
    </row>
    <row r="277" spans="2:74" x14ac:dyDescent="0.2">
      <c r="B277" s="182"/>
      <c r="C277" s="182"/>
      <c r="D277" s="182"/>
      <c r="E277" s="275"/>
      <c r="F277" s="242"/>
      <c r="G277" s="242"/>
      <c r="H277" s="242"/>
      <c r="I277" s="242"/>
      <c r="J277" s="242"/>
      <c r="K277" s="242"/>
      <c r="L277" s="242"/>
      <c r="M277" s="242"/>
      <c r="N277" s="242"/>
      <c r="O277" s="242"/>
      <c r="P277" s="242"/>
      <c r="Q277" s="242"/>
      <c r="R277" s="242"/>
      <c r="S277" s="242"/>
      <c r="T277" s="242"/>
      <c r="U277" s="242"/>
      <c r="V277" s="242"/>
      <c r="W277" s="242"/>
      <c r="X277" s="242"/>
      <c r="Y277" s="242"/>
      <c r="Z277" s="242"/>
      <c r="AA277" s="242"/>
      <c r="AB277" s="242"/>
      <c r="AC277" s="242"/>
      <c r="AD277" s="242"/>
      <c r="AE277" s="242"/>
      <c r="AF277" s="242"/>
      <c r="AG277" s="242"/>
      <c r="AH277" s="242"/>
      <c r="AI277" s="242"/>
      <c r="AJ277" s="242"/>
      <c r="AK277" s="242"/>
      <c r="AL277" s="242"/>
      <c r="AM277" s="242"/>
      <c r="AN277" s="242"/>
      <c r="AO277" s="242"/>
      <c r="AP277" s="242"/>
      <c r="AQ277" s="242"/>
      <c r="AR277" s="242"/>
      <c r="AS277" s="242"/>
      <c r="AT277" s="242"/>
      <c r="AU277" s="242"/>
      <c r="AV277" s="242"/>
      <c r="AW277" s="242"/>
      <c r="AX277" s="242"/>
      <c r="AY277" s="242"/>
      <c r="AZ277" s="242"/>
      <c r="BA277" s="242"/>
      <c r="BB277" s="242"/>
      <c r="BC277" s="242"/>
      <c r="BD277" s="242"/>
      <c r="BE277" s="242"/>
      <c r="BF277" s="242"/>
      <c r="BG277" s="242"/>
      <c r="BH277" s="242"/>
      <c r="BI277" s="242"/>
      <c r="BJ277" s="242"/>
      <c r="BK277" s="242"/>
      <c r="BL277" s="242"/>
      <c r="BM277" s="242"/>
      <c r="BN277" s="242"/>
      <c r="BO277" s="242"/>
      <c r="BP277" s="242"/>
      <c r="BQ277" s="242"/>
      <c r="BR277" s="242"/>
      <c r="BS277" s="242"/>
      <c r="BT277" s="242"/>
      <c r="BU277" s="242"/>
      <c r="BV277" s="242"/>
    </row>
    <row r="278" spans="2:74" x14ac:dyDescent="0.2">
      <c r="B278" s="182"/>
      <c r="C278" s="170"/>
      <c r="D278" s="170"/>
      <c r="E278" s="275"/>
      <c r="F278" s="242"/>
      <c r="G278" s="242"/>
      <c r="H278" s="242"/>
      <c r="I278" s="242"/>
      <c r="J278" s="242"/>
      <c r="K278" s="242"/>
      <c r="L278" s="242"/>
      <c r="M278" s="242"/>
      <c r="N278" s="242"/>
      <c r="O278" s="242"/>
      <c r="P278" s="242"/>
      <c r="Q278" s="242"/>
      <c r="R278" s="242"/>
      <c r="S278" s="242"/>
      <c r="T278" s="242"/>
      <c r="U278" s="242"/>
      <c r="V278" s="242"/>
      <c r="W278" s="242"/>
      <c r="X278" s="242"/>
      <c r="Y278" s="242"/>
      <c r="Z278" s="242"/>
      <c r="AA278" s="242"/>
      <c r="AB278" s="242"/>
      <c r="AC278" s="242"/>
      <c r="AD278" s="242"/>
      <c r="AE278" s="242"/>
      <c r="AF278" s="242"/>
      <c r="AG278" s="242"/>
      <c r="AH278" s="242"/>
      <c r="AI278" s="242"/>
      <c r="AJ278" s="242"/>
      <c r="AK278" s="242"/>
      <c r="AL278" s="242"/>
      <c r="AM278" s="242"/>
      <c r="AN278" s="242"/>
      <c r="AO278" s="242"/>
      <c r="AP278" s="242"/>
      <c r="AQ278" s="242"/>
      <c r="AR278" s="242"/>
      <c r="AS278" s="242"/>
      <c r="AT278" s="242"/>
      <c r="AU278" s="242"/>
      <c r="AV278" s="242"/>
      <c r="AW278" s="242"/>
      <c r="AX278" s="242"/>
      <c r="AY278" s="242"/>
      <c r="AZ278" s="242"/>
      <c r="BA278" s="242"/>
      <c r="BB278" s="242"/>
      <c r="BC278" s="242"/>
      <c r="BD278" s="242"/>
      <c r="BE278" s="242"/>
      <c r="BF278" s="242"/>
      <c r="BG278" s="242"/>
      <c r="BH278" s="242"/>
      <c r="BI278" s="242"/>
      <c r="BJ278" s="242"/>
      <c r="BK278" s="242"/>
      <c r="BL278" s="242"/>
      <c r="BM278" s="242"/>
      <c r="BN278" s="242"/>
      <c r="BO278" s="242"/>
      <c r="BP278" s="242"/>
      <c r="BQ278" s="242"/>
      <c r="BR278" s="242"/>
      <c r="BS278" s="242"/>
      <c r="BT278" s="242"/>
      <c r="BU278" s="242"/>
      <c r="BV278" s="242"/>
    </row>
    <row r="279" spans="2:74" x14ac:dyDescent="0.2">
      <c r="B279" s="182"/>
      <c r="C279" s="170"/>
      <c r="D279" s="170"/>
      <c r="E279" s="275"/>
      <c r="F279" s="242"/>
      <c r="G279" s="242"/>
      <c r="H279" s="242"/>
      <c r="I279" s="242"/>
      <c r="J279" s="242"/>
      <c r="K279" s="242"/>
      <c r="L279" s="242"/>
      <c r="M279" s="242"/>
      <c r="N279" s="242"/>
      <c r="O279" s="242"/>
      <c r="P279" s="242"/>
      <c r="Q279" s="242"/>
      <c r="R279" s="242"/>
      <c r="S279" s="242"/>
      <c r="T279" s="242"/>
      <c r="U279" s="242"/>
      <c r="V279" s="242"/>
      <c r="W279" s="242"/>
      <c r="X279" s="242"/>
      <c r="Y279" s="242"/>
      <c r="Z279" s="242"/>
      <c r="AA279" s="242"/>
      <c r="AB279" s="242"/>
      <c r="AC279" s="242"/>
      <c r="AD279" s="242"/>
      <c r="AE279" s="242"/>
      <c r="AF279" s="242"/>
      <c r="AG279" s="242"/>
      <c r="AH279" s="242"/>
      <c r="AI279" s="242"/>
      <c r="AJ279" s="242"/>
      <c r="AK279" s="242"/>
      <c r="AL279" s="242"/>
      <c r="AM279" s="242"/>
      <c r="AN279" s="242"/>
      <c r="AO279" s="242"/>
      <c r="AP279" s="242"/>
      <c r="AQ279" s="242"/>
      <c r="AR279" s="242"/>
      <c r="AS279" s="242"/>
      <c r="AT279" s="242"/>
      <c r="AU279" s="242"/>
      <c r="AV279" s="242"/>
      <c r="AW279" s="242"/>
      <c r="AX279" s="242"/>
      <c r="AY279" s="242"/>
      <c r="AZ279" s="242"/>
      <c r="BA279" s="242"/>
      <c r="BB279" s="242"/>
      <c r="BC279" s="242"/>
      <c r="BD279" s="242"/>
      <c r="BE279" s="242"/>
      <c r="BF279" s="242"/>
      <c r="BG279" s="242"/>
      <c r="BH279" s="242"/>
      <c r="BI279" s="242"/>
      <c r="BJ279" s="242"/>
      <c r="BK279" s="242"/>
      <c r="BL279" s="242"/>
      <c r="BM279" s="242"/>
      <c r="BN279" s="242"/>
      <c r="BO279" s="242"/>
      <c r="BP279" s="242"/>
      <c r="BQ279" s="242"/>
      <c r="BR279" s="242"/>
      <c r="BS279" s="242"/>
      <c r="BT279" s="242"/>
      <c r="BU279" s="242"/>
      <c r="BV279" s="242"/>
    </row>
    <row r="280" spans="2:74" x14ac:dyDescent="0.2">
      <c r="B280" s="182"/>
      <c r="C280" s="170"/>
      <c r="D280" s="170"/>
      <c r="E280" s="275"/>
      <c r="F280" s="242"/>
      <c r="G280" s="242"/>
      <c r="H280" s="242"/>
      <c r="I280" s="242"/>
      <c r="J280" s="242"/>
      <c r="K280" s="242"/>
      <c r="L280" s="242"/>
      <c r="M280" s="242"/>
      <c r="N280" s="242"/>
      <c r="O280" s="242"/>
      <c r="P280" s="242"/>
      <c r="Q280" s="242"/>
      <c r="R280" s="242"/>
      <c r="S280" s="242"/>
      <c r="T280" s="242"/>
      <c r="U280" s="242"/>
      <c r="V280" s="242"/>
      <c r="W280" s="242"/>
      <c r="X280" s="242"/>
      <c r="Y280" s="242"/>
      <c r="Z280" s="242"/>
      <c r="AA280" s="242"/>
      <c r="AB280" s="242"/>
      <c r="AC280" s="242"/>
      <c r="AD280" s="242"/>
      <c r="AE280" s="242"/>
      <c r="AF280" s="242"/>
      <c r="AG280" s="242"/>
      <c r="AH280" s="242"/>
      <c r="AI280" s="242"/>
      <c r="AJ280" s="242"/>
      <c r="AK280" s="242"/>
      <c r="AL280" s="242"/>
      <c r="AM280" s="242"/>
      <c r="AN280" s="242"/>
      <c r="AO280" s="242"/>
      <c r="AP280" s="242"/>
      <c r="AQ280" s="242"/>
      <c r="AR280" s="242"/>
      <c r="AS280" s="242"/>
      <c r="AT280" s="242"/>
      <c r="AU280" s="242"/>
      <c r="AV280" s="242"/>
      <c r="AW280" s="242"/>
      <c r="AX280" s="242"/>
      <c r="AY280" s="242"/>
      <c r="AZ280" s="242"/>
      <c r="BA280" s="242"/>
      <c r="BB280" s="242"/>
      <c r="BC280" s="242"/>
      <c r="BD280" s="242"/>
      <c r="BE280" s="242"/>
      <c r="BF280" s="242"/>
      <c r="BG280" s="242"/>
      <c r="BH280" s="242"/>
      <c r="BI280" s="242"/>
      <c r="BJ280" s="242"/>
      <c r="BK280" s="242"/>
      <c r="BL280" s="242"/>
      <c r="BM280" s="242"/>
      <c r="BN280" s="242"/>
      <c r="BO280" s="242"/>
      <c r="BP280" s="242"/>
      <c r="BQ280" s="242"/>
      <c r="BR280" s="242"/>
      <c r="BS280" s="242"/>
      <c r="BT280" s="242"/>
      <c r="BU280" s="242"/>
      <c r="BV280" s="242"/>
    </row>
    <row r="281" spans="2:74" x14ac:dyDescent="0.2">
      <c r="B281" s="143"/>
      <c r="D281" s="143"/>
      <c r="E281" s="143"/>
      <c r="F281" s="143"/>
      <c r="G281" s="143"/>
      <c r="H281" s="143"/>
      <c r="I281" s="143"/>
      <c r="J281" s="143"/>
      <c r="K281" s="143"/>
      <c r="L281" s="143"/>
      <c r="M281" s="143"/>
      <c r="N281" s="143"/>
      <c r="O281" s="143"/>
      <c r="P281" s="143"/>
      <c r="Q281" s="143"/>
      <c r="R281" s="143"/>
      <c r="S281" s="143"/>
      <c r="T281" s="143"/>
      <c r="U281" s="143"/>
      <c r="V281" s="143"/>
      <c r="W281" s="143"/>
      <c r="X281" s="143"/>
      <c r="Y281" s="143"/>
      <c r="Z281" s="143"/>
      <c r="AA281" s="143"/>
      <c r="AB281" s="143"/>
      <c r="AC281" s="143"/>
      <c r="AD281" s="143"/>
      <c r="AE281" s="143"/>
      <c r="AF281" s="143"/>
      <c r="AG281" s="143"/>
      <c r="AH281" s="143"/>
      <c r="AI281" s="143"/>
      <c r="AJ281" s="143"/>
      <c r="AK281" s="143"/>
      <c r="AL281" s="143"/>
      <c r="AM281" s="143"/>
      <c r="AN281" s="143"/>
      <c r="AO281" s="143"/>
      <c r="AP281" s="143"/>
      <c r="AQ281" s="143"/>
      <c r="AR281" s="143"/>
      <c r="AS281" s="143"/>
      <c r="AT281" s="143"/>
      <c r="AU281" s="143"/>
      <c r="AV281" s="143"/>
      <c r="AW281" s="143"/>
      <c r="AX281" s="143"/>
      <c r="AY281" s="143"/>
      <c r="AZ281" s="143"/>
      <c r="BA281" s="143"/>
      <c r="BB281" s="143"/>
      <c r="BC281" s="143"/>
      <c r="BD281" s="143"/>
      <c r="BE281" s="143"/>
      <c r="BF281" s="143"/>
      <c r="BG281" s="143"/>
      <c r="BH281" s="143"/>
      <c r="BI281" s="143"/>
      <c r="BJ281" s="143"/>
      <c r="BK281" s="143"/>
      <c r="BL281" s="143"/>
      <c r="BM281" s="143"/>
      <c r="BN281" s="143"/>
      <c r="BO281" s="143"/>
      <c r="BP281" s="143"/>
      <c r="BQ281" s="143"/>
      <c r="BR281" s="143"/>
      <c r="BS281" s="143"/>
      <c r="BT281" s="143"/>
      <c r="BU281" s="143"/>
      <c r="BV281" s="143"/>
    </row>
    <row r="282" spans="2:74" x14ac:dyDescent="0.2">
      <c r="B282" s="143"/>
      <c r="D282" s="143"/>
      <c r="E282" s="143"/>
      <c r="F282" s="143"/>
      <c r="G282" s="143"/>
      <c r="H282" s="143"/>
      <c r="I282" s="143"/>
      <c r="J282" s="143"/>
      <c r="K282" s="143"/>
      <c r="L282" s="143"/>
      <c r="M282" s="143"/>
      <c r="N282" s="143"/>
      <c r="O282" s="143"/>
      <c r="P282" s="143"/>
      <c r="Q282" s="143"/>
      <c r="R282" s="143"/>
      <c r="S282" s="143"/>
      <c r="T282" s="143"/>
      <c r="U282" s="143"/>
      <c r="V282" s="143"/>
      <c r="W282" s="143"/>
      <c r="X282" s="143"/>
      <c r="Y282" s="143"/>
      <c r="Z282" s="143"/>
      <c r="AA282" s="143"/>
      <c r="AB282" s="143"/>
      <c r="AC282" s="143"/>
      <c r="AD282" s="143"/>
      <c r="AE282" s="143"/>
      <c r="AF282" s="143"/>
      <c r="AG282" s="143"/>
      <c r="AH282" s="143"/>
      <c r="AI282" s="143"/>
      <c r="AJ282" s="143"/>
      <c r="AK282" s="143"/>
      <c r="AL282" s="143"/>
      <c r="AM282" s="143"/>
      <c r="AN282" s="143"/>
      <c r="AO282" s="143"/>
      <c r="AP282" s="143"/>
      <c r="AQ282" s="143"/>
      <c r="AR282" s="143"/>
      <c r="AS282" s="143"/>
      <c r="AT282" s="143"/>
      <c r="AU282" s="143"/>
      <c r="AV282" s="143"/>
      <c r="AW282" s="143"/>
      <c r="AX282" s="143"/>
      <c r="AY282" s="143"/>
      <c r="AZ282" s="143"/>
      <c r="BA282" s="143"/>
      <c r="BB282" s="143"/>
      <c r="BC282" s="143"/>
      <c r="BD282" s="143"/>
      <c r="BE282" s="143"/>
      <c r="BF282" s="143"/>
      <c r="BG282" s="143"/>
      <c r="BH282" s="143"/>
      <c r="BI282" s="143"/>
      <c r="BJ282" s="143"/>
      <c r="BK282" s="143"/>
      <c r="BL282" s="143"/>
      <c r="BM282" s="143"/>
      <c r="BN282" s="143"/>
      <c r="BO282" s="143"/>
      <c r="BP282" s="143"/>
      <c r="BQ282" s="143"/>
      <c r="BR282" s="143"/>
      <c r="BS282" s="143"/>
      <c r="BT282" s="143"/>
      <c r="BU282" s="143"/>
      <c r="BV282" s="143"/>
    </row>
    <row r="283" spans="2:74" x14ac:dyDescent="0.2">
      <c r="B283" s="143"/>
      <c r="D283" s="143"/>
      <c r="E283" s="143"/>
      <c r="F283" s="143"/>
      <c r="G283" s="143"/>
      <c r="H283" s="143"/>
      <c r="I283" s="143"/>
      <c r="J283" s="143"/>
      <c r="K283" s="143"/>
      <c r="L283" s="143"/>
      <c r="M283" s="143"/>
      <c r="N283" s="143"/>
      <c r="O283" s="143"/>
      <c r="P283" s="143"/>
      <c r="Q283" s="143"/>
      <c r="R283" s="143"/>
      <c r="S283" s="143"/>
      <c r="T283" s="143"/>
      <c r="U283" s="143"/>
      <c r="V283" s="143"/>
      <c r="W283" s="143"/>
      <c r="X283" s="143"/>
      <c r="Y283" s="143"/>
      <c r="Z283" s="143"/>
      <c r="AA283" s="143"/>
      <c r="AB283" s="143"/>
      <c r="AC283" s="143"/>
      <c r="AD283" s="143"/>
      <c r="AE283" s="143"/>
      <c r="AF283" s="143"/>
      <c r="AG283" s="143"/>
      <c r="AH283" s="143"/>
      <c r="AI283" s="143"/>
      <c r="AJ283" s="143"/>
      <c r="AK283" s="143"/>
      <c r="AL283" s="143"/>
      <c r="AM283" s="143"/>
      <c r="AN283" s="143"/>
      <c r="AO283" s="143"/>
      <c r="AP283" s="143"/>
      <c r="AQ283" s="143"/>
      <c r="AR283" s="143"/>
      <c r="AS283" s="143"/>
      <c r="AT283" s="143"/>
      <c r="AU283" s="143"/>
      <c r="AV283" s="143"/>
      <c r="AW283" s="143"/>
      <c r="AX283" s="143"/>
      <c r="AY283" s="143"/>
      <c r="AZ283" s="143"/>
      <c r="BA283" s="143"/>
      <c r="BB283" s="143"/>
      <c r="BC283" s="143"/>
      <c r="BD283" s="143"/>
      <c r="BE283" s="143"/>
      <c r="BF283" s="143"/>
      <c r="BG283" s="143"/>
      <c r="BH283" s="143"/>
      <c r="BI283" s="143"/>
      <c r="BJ283" s="143"/>
      <c r="BK283" s="143"/>
      <c r="BL283" s="143"/>
      <c r="BM283" s="143"/>
      <c r="BN283" s="143"/>
      <c r="BO283" s="143"/>
      <c r="BP283" s="143"/>
      <c r="BQ283" s="143"/>
      <c r="BR283" s="143"/>
      <c r="BS283" s="143"/>
      <c r="BT283" s="143"/>
      <c r="BU283" s="143"/>
      <c r="BV283" s="143"/>
    </row>
    <row r="284" spans="2:74" x14ac:dyDescent="0.2">
      <c r="B284" s="143"/>
      <c r="D284" s="143"/>
      <c r="E284" s="143"/>
      <c r="F284" s="143"/>
      <c r="G284" s="143"/>
      <c r="H284" s="143"/>
      <c r="I284" s="143"/>
      <c r="J284" s="143"/>
      <c r="K284" s="143"/>
      <c r="L284" s="143"/>
      <c r="M284" s="143"/>
      <c r="N284" s="143"/>
      <c r="O284" s="143"/>
      <c r="P284" s="143"/>
      <c r="Q284" s="143"/>
      <c r="R284" s="143"/>
      <c r="S284" s="143"/>
      <c r="T284" s="143"/>
      <c r="U284" s="143"/>
      <c r="V284" s="143"/>
      <c r="W284" s="143"/>
      <c r="X284" s="143"/>
      <c r="Y284" s="143"/>
      <c r="Z284" s="143"/>
      <c r="AA284" s="143"/>
      <c r="AB284" s="143"/>
      <c r="AC284" s="143"/>
      <c r="AD284" s="143"/>
      <c r="AE284" s="143"/>
      <c r="AF284" s="143"/>
      <c r="AG284" s="143"/>
      <c r="AH284" s="143"/>
      <c r="AI284" s="143"/>
      <c r="AJ284" s="143"/>
      <c r="AK284" s="143"/>
      <c r="AL284" s="143"/>
      <c r="AM284" s="143"/>
      <c r="AN284" s="143"/>
      <c r="AO284" s="143"/>
      <c r="AP284" s="143"/>
      <c r="AQ284" s="143"/>
      <c r="AR284" s="143"/>
      <c r="AS284" s="143"/>
      <c r="AT284" s="143"/>
      <c r="AU284" s="143"/>
      <c r="AV284" s="143"/>
      <c r="AW284" s="143"/>
      <c r="AX284" s="143"/>
      <c r="AY284" s="143"/>
      <c r="AZ284" s="143"/>
      <c r="BA284" s="143"/>
      <c r="BB284" s="143"/>
      <c r="BC284" s="143"/>
      <c r="BD284" s="143"/>
      <c r="BE284" s="143"/>
      <c r="BF284" s="143"/>
      <c r="BG284" s="143"/>
      <c r="BH284" s="143"/>
      <c r="BI284" s="143"/>
      <c r="BJ284" s="143"/>
      <c r="BK284" s="143"/>
      <c r="BL284" s="143"/>
      <c r="BM284" s="143"/>
      <c r="BN284" s="143"/>
      <c r="BO284" s="143"/>
      <c r="BP284" s="143"/>
      <c r="BQ284" s="143"/>
      <c r="BR284" s="143"/>
      <c r="BS284" s="143"/>
      <c r="BT284" s="143"/>
      <c r="BU284" s="143"/>
      <c r="BV284" s="143"/>
    </row>
    <row r="285" spans="2:74" x14ac:dyDescent="0.2">
      <c r="B285" s="143"/>
      <c r="D285" s="143"/>
      <c r="E285" s="143"/>
      <c r="F285" s="143"/>
      <c r="G285" s="143"/>
      <c r="H285" s="143"/>
      <c r="I285" s="143"/>
      <c r="J285" s="143"/>
      <c r="K285" s="143"/>
      <c r="L285" s="143"/>
      <c r="M285" s="143"/>
      <c r="N285" s="143"/>
      <c r="O285" s="143"/>
      <c r="P285" s="143"/>
      <c r="Q285" s="143"/>
      <c r="R285" s="143"/>
      <c r="S285" s="143"/>
      <c r="T285" s="143"/>
      <c r="U285" s="143"/>
      <c r="V285" s="143"/>
      <c r="W285" s="143"/>
      <c r="X285" s="143"/>
      <c r="Y285" s="143"/>
      <c r="Z285" s="143"/>
      <c r="AA285" s="143"/>
      <c r="AB285" s="143"/>
      <c r="AC285" s="143"/>
      <c r="AD285" s="143"/>
      <c r="AE285" s="143"/>
      <c r="AF285" s="143"/>
      <c r="AG285" s="143"/>
      <c r="AH285" s="143"/>
      <c r="AI285" s="143"/>
      <c r="AJ285" s="143"/>
      <c r="AK285" s="143"/>
      <c r="AL285" s="143"/>
      <c r="AM285" s="143"/>
      <c r="AN285" s="143"/>
      <c r="AO285" s="143"/>
      <c r="AP285" s="143"/>
      <c r="AQ285" s="143"/>
      <c r="AR285" s="143"/>
      <c r="AS285" s="143"/>
      <c r="AT285" s="143"/>
      <c r="AU285" s="143"/>
      <c r="AV285" s="143"/>
      <c r="AW285" s="143"/>
      <c r="AX285" s="143"/>
      <c r="AY285" s="143"/>
      <c r="AZ285" s="143"/>
      <c r="BA285" s="143"/>
      <c r="BB285" s="143"/>
      <c r="BC285" s="143"/>
      <c r="BD285" s="143"/>
      <c r="BE285" s="143"/>
      <c r="BF285" s="143"/>
      <c r="BG285" s="143"/>
      <c r="BH285" s="143"/>
      <c r="BI285" s="143"/>
      <c r="BJ285" s="143"/>
      <c r="BK285" s="143"/>
      <c r="BL285" s="143"/>
      <c r="BM285" s="143"/>
      <c r="BN285" s="143"/>
      <c r="BO285" s="143"/>
      <c r="BP285" s="143"/>
      <c r="BQ285" s="143"/>
      <c r="BR285" s="143"/>
      <c r="BS285" s="143"/>
      <c r="BT285" s="143"/>
      <c r="BU285" s="143"/>
      <c r="BV285" s="143"/>
    </row>
    <row r="286" spans="2:74" x14ac:dyDescent="0.2">
      <c r="B286" s="143"/>
      <c r="D286" s="143"/>
      <c r="E286" s="143"/>
      <c r="F286" s="143"/>
      <c r="G286" s="143"/>
      <c r="H286" s="143"/>
      <c r="I286" s="143"/>
      <c r="J286" s="143"/>
      <c r="K286" s="143"/>
      <c r="L286" s="143"/>
      <c r="M286" s="143"/>
      <c r="N286" s="143"/>
      <c r="O286" s="143"/>
      <c r="P286" s="143"/>
      <c r="Q286" s="143"/>
      <c r="R286" s="143"/>
      <c r="S286" s="143"/>
      <c r="T286" s="143"/>
      <c r="U286" s="143"/>
      <c r="V286" s="143"/>
      <c r="W286" s="143"/>
      <c r="X286" s="143"/>
      <c r="Y286" s="143"/>
      <c r="Z286" s="143"/>
      <c r="AA286" s="143"/>
      <c r="AB286" s="143"/>
      <c r="AC286" s="143"/>
      <c r="AD286" s="143"/>
      <c r="AE286" s="143"/>
      <c r="AF286" s="143"/>
      <c r="AG286" s="143"/>
      <c r="AH286" s="143"/>
      <c r="AI286" s="143"/>
      <c r="AJ286" s="143"/>
      <c r="AK286" s="143"/>
      <c r="AL286" s="143"/>
      <c r="AM286" s="143"/>
      <c r="AN286" s="143"/>
      <c r="AO286" s="143"/>
      <c r="AP286" s="143"/>
      <c r="AQ286" s="143"/>
      <c r="AR286" s="143"/>
      <c r="AS286" s="143"/>
      <c r="AT286" s="143"/>
      <c r="AU286" s="143"/>
      <c r="AV286" s="143"/>
      <c r="AW286" s="143"/>
      <c r="AX286" s="143"/>
      <c r="AY286" s="143"/>
      <c r="AZ286" s="143"/>
      <c r="BA286" s="143"/>
      <c r="BB286" s="143"/>
      <c r="BC286" s="143"/>
      <c r="BD286" s="143"/>
      <c r="BE286" s="143"/>
      <c r="BF286" s="143"/>
      <c r="BG286" s="143"/>
      <c r="BH286" s="143"/>
      <c r="BI286" s="143"/>
      <c r="BJ286" s="143"/>
      <c r="BK286" s="143"/>
      <c r="BL286" s="143"/>
      <c r="BM286" s="143"/>
      <c r="BN286" s="143"/>
      <c r="BO286" s="143"/>
      <c r="BP286" s="143"/>
      <c r="BQ286" s="143"/>
      <c r="BR286" s="143"/>
      <c r="BS286" s="143"/>
      <c r="BT286" s="143"/>
      <c r="BU286" s="143"/>
      <c r="BV286" s="143"/>
    </row>
    <row r="287" spans="2:74" x14ac:dyDescent="0.2">
      <c r="B287" s="143"/>
      <c r="D287" s="143"/>
      <c r="E287" s="143"/>
      <c r="F287" s="143"/>
      <c r="G287" s="143"/>
      <c r="H287" s="143"/>
      <c r="I287" s="143"/>
      <c r="J287" s="143"/>
      <c r="K287" s="143"/>
      <c r="L287" s="143"/>
      <c r="M287" s="143"/>
      <c r="N287" s="143"/>
      <c r="O287" s="143"/>
      <c r="P287" s="143"/>
      <c r="Q287" s="143"/>
      <c r="R287" s="143"/>
      <c r="S287" s="143"/>
      <c r="T287" s="143"/>
      <c r="U287" s="143"/>
      <c r="V287" s="143"/>
      <c r="W287" s="143"/>
      <c r="X287" s="143"/>
      <c r="Y287" s="143"/>
      <c r="Z287" s="143"/>
      <c r="AA287" s="143"/>
      <c r="AB287" s="143"/>
      <c r="AC287" s="143"/>
      <c r="AD287" s="143"/>
      <c r="AE287" s="143"/>
      <c r="AF287" s="143"/>
      <c r="AG287" s="143"/>
      <c r="AH287" s="143"/>
      <c r="AI287" s="143"/>
      <c r="AJ287" s="143"/>
      <c r="AK287" s="143"/>
      <c r="AL287" s="143"/>
      <c r="AM287" s="143"/>
      <c r="AN287" s="143"/>
      <c r="AO287" s="143"/>
      <c r="AP287" s="143"/>
      <c r="AQ287" s="143"/>
      <c r="AR287" s="143"/>
      <c r="AS287" s="143"/>
      <c r="AT287" s="143"/>
      <c r="AU287" s="143"/>
      <c r="AV287" s="143"/>
      <c r="AW287" s="143"/>
      <c r="AX287" s="143"/>
      <c r="AY287" s="143"/>
      <c r="AZ287" s="143"/>
      <c r="BA287" s="143"/>
      <c r="BB287" s="143"/>
      <c r="BC287" s="143"/>
      <c r="BD287" s="143"/>
      <c r="BE287" s="143"/>
      <c r="BF287" s="143"/>
      <c r="BG287" s="143"/>
      <c r="BH287" s="143"/>
      <c r="BI287" s="143"/>
      <c r="BJ287" s="143"/>
      <c r="BK287" s="143"/>
      <c r="BL287" s="143"/>
      <c r="BM287" s="143"/>
      <c r="BN287" s="143"/>
      <c r="BO287" s="143"/>
      <c r="BP287" s="143"/>
      <c r="BQ287" s="143"/>
      <c r="BR287" s="143"/>
      <c r="BS287" s="143"/>
      <c r="BT287" s="143"/>
      <c r="BU287" s="143"/>
      <c r="BV287" s="143"/>
    </row>
    <row r="288" spans="2:74" x14ac:dyDescent="0.2">
      <c r="B288" s="143"/>
      <c r="D288" s="143"/>
      <c r="E288" s="143"/>
      <c r="F288" s="143"/>
      <c r="G288" s="143"/>
      <c r="H288" s="143"/>
      <c r="I288" s="143"/>
      <c r="J288" s="143"/>
      <c r="K288" s="143"/>
      <c r="L288" s="143"/>
      <c r="M288" s="143"/>
      <c r="N288" s="143"/>
      <c r="O288" s="143"/>
      <c r="P288" s="143"/>
      <c r="Q288" s="143"/>
      <c r="R288" s="143"/>
      <c r="S288" s="143"/>
      <c r="T288" s="143"/>
      <c r="U288" s="143"/>
      <c r="V288" s="143"/>
      <c r="W288" s="143"/>
      <c r="X288" s="143"/>
      <c r="Y288" s="143"/>
      <c r="Z288" s="143"/>
      <c r="AA288" s="143"/>
      <c r="AB288" s="143"/>
      <c r="AC288" s="143"/>
      <c r="AD288" s="143"/>
      <c r="AE288" s="143"/>
      <c r="AF288" s="143"/>
      <c r="AG288" s="143"/>
      <c r="AH288" s="143"/>
      <c r="AI288" s="143"/>
      <c r="AJ288" s="143"/>
      <c r="AK288" s="143"/>
      <c r="AL288" s="143"/>
      <c r="AM288" s="143"/>
      <c r="AN288" s="143"/>
      <c r="AO288" s="143"/>
      <c r="AP288" s="143"/>
      <c r="AQ288" s="143"/>
      <c r="AR288" s="143"/>
      <c r="AS288" s="143"/>
      <c r="AT288" s="143"/>
      <c r="AU288" s="143"/>
      <c r="AV288" s="143"/>
      <c r="AW288" s="143"/>
      <c r="AX288" s="143"/>
      <c r="AY288" s="143"/>
      <c r="AZ288" s="143"/>
      <c r="BA288" s="143"/>
      <c r="BB288" s="143"/>
      <c r="BC288" s="143"/>
      <c r="BD288" s="143"/>
      <c r="BE288" s="143"/>
      <c r="BF288" s="143"/>
      <c r="BG288" s="143"/>
      <c r="BH288" s="143"/>
      <c r="BI288" s="143"/>
      <c r="BJ288" s="143"/>
      <c r="BK288" s="143"/>
      <c r="BL288" s="143"/>
      <c r="BM288" s="143"/>
      <c r="BN288" s="143"/>
      <c r="BO288" s="143"/>
      <c r="BP288" s="143"/>
      <c r="BQ288" s="143"/>
      <c r="BR288" s="143"/>
      <c r="BS288" s="143"/>
      <c r="BT288" s="143"/>
      <c r="BU288" s="143"/>
      <c r="BV288" s="143"/>
    </row>
    <row r="289" spans="2:74" x14ac:dyDescent="0.2">
      <c r="B289" s="143"/>
      <c r="D289" s="143"/>
      <c r="E289" s="143"/>
      <c r="F289" s="143"/>
      <c r="G289" s="143"/>
      <c r="H289" s="143"/>
      <c r="I289" s="143"/>
      <c r="J289" s="143"/>
      <c r="K289" s="143"/>
      <c r="L289" s="143"/>
      <c r="M289" s="143"/>
      <c r="N289" s="143"/>
      <c r="O289" s="143"/>
      <c r="P289" s="143"/>
      <c r="Q289" s="143"/>
      <c r="R289" s="143"/>
      <c r="S289" s="143"/>
      <c r="T289" s="143"/>
      <c r="U289" s="143"/>
      <c r="V289" s="143"/>
      <c r="W289" s="143"/>
      <c r="X289" s="143"/>
      <c r="Y289" s="143"/>
      <c r="Z289" s="143"/>
      <c r="AA289" s="143"/>
      <c r="AB289" s="143"/>
      <c r="AC289" s="143"/>
      <c r="AD289" s="143"/>
      <c r="AE289" s="143"/>
      <c r="AF289" s="143"/>
      <c r="AG289" s="143"/>
      <c r="AH289" s="143"/>
      <c r="AI289" s="143"/>
      <c r="AJ289" s="143"/>
      <c r="AK289" s="143"/>
      <c r="AL289" s="143"/>
      <c r="AM289" s="143"/>
      <c r="AN289" s="143"/>
      <c r="AO289" s="143"/>
      <c r="AP289" s="143"/>
      <c r="AQ289" s="143"/>
      <c r="AR289" s="143"/>
      <c r="AS289" s="143"/>
      <c r="AT289" s="143"/>
      <c r="AU289" s="143"/>
      <c r="AV289" s="143"/>
      <c r="AW289" s="143"/>
      <c r="AX289" s="143"/>
      <c r="AY289" s="143"/>
      <c r="AZ289" s="143"/>
      <c r="BA289" s="143"/>
      <c r="BB289" s="143"/>
      <c r="BC289" s="143"/>
      <c r="BD289" s="143"/>
      <c r="BE289" s="143"/>
      <c r="BF289" s="143"/>
      <c r="BG289" s="143"/>
      <c r="BH289" s="143"/>
      <c r="BI289" s="143"/>
      <c r="BJ289" s="143"/>
      <c r="BK289" s="143"/>
      <c r="BL289" s="143"/>
      <c r="BM289" s="143"/>
      <c r="BN289" s="143"/>
      <c r="BO289" s="143"/>
      <c r="BP289" s="143"/>
      <c r="BQ289" s="143"/>
      <c r="BR289" s="143"/>
      <c r="BS289" s="143"/>
      <c r="BT289" s="143"/>
      <c r="BU289" s="143"/>
      <c r="BV289" s="143"/>
    </row>
    <row r="290" spans="2:74" x14ac:dyDescent="0.2">
      <c r="B290" s="143"/>
      <c r="D290" s="143"/>
      <c r="E290" s="143"/>
      <c r="F290" s="143"/>
      <c r="G290" s="143"/>
      <c r="H290" s="143"/>
      <c r="I290" s="143"/>
      <c r="J290" s="143"/>
      <c r="K290" s="143"/>
      <c r="L290" s="143"/>
      <c r="M290" s="143"/>
      <c r="N290" s="143"/>
      <c r="O290" s="143"/>
      <c r="P290" s="143"/>
      <c r="Q290" s="143"/>
      <c r="R290" s="143"/>
      <c r="S290" s="143"/>
      <c r="T290" s="143"/>
      <c r="U290" s="143"/>
      <c r="V290" s="143"/>
      <c r="W290" s="143"/>
      <c r="X290" s="143"/>
      <c r="Y290" s="143"/>
      <c r="Z290" s="143"/>
      <c r="AA290" s="143"/>
      <c r="AB290" s="143"/>
      <c r="AC290" s="143"/>
      <c r="AD290" s="143"/>
      <c r="AE290" s="143"/>
      <c r="AF290" s="143"/>
      <c r="AG290" s="143"/>
      <c r="AH290" s="143"/>
      <c r="AI290" s="143"/>
      <c r="AJ290" s="143"/>
      <c r="AK290" s="143"/>
      <c r="AL290" s="143"/>
      <c r="AM290" s="143"/>
      <c r="AN290" s="143"/>
      <c r="AO290" s="143"/>
      <c r="AP290" s="143"/>
      <c r="AQ290" s="143"/>
      <c r="AR290" s="143"/>
      <c r="AS290" s="143"/>
      <c r="AT290" s="143"/>
      <c r="AU290" s="143"/>
      <c r="AV290" s="143"/>
      <c r="AW290" s="143"/>
      <c r="AX290" s="143"/>
      <c r="AY290" s="143"/>
      <c r="AZ290" s="143"/>
      <c r="BA290" s="143"/>
      <c r="BB290" s="143"/>
      <c r="BC290" s="143"/>
      <c r="BD290" s="143"/>
      <c r="BE290" s="143"/>
      <c r="BF290" s="143"/>
      <c r="BG290" s="143"/>
      <c r="BH290" s="143"/>
      <c r="BI290" s="143"/>
      <c r="BJ290" s="143"/>
      <c r="BK290" s="143"/>
      <c r="BL290" s="143"/>
      <c r="BM290" s="143"/>
      <c r="BN290" s="143"/>
      <c r="BO290" s="143"/>
      <c r="BP290" s="143"/>
      <c r="BQ290" s="143"/>
      <c r="BR290" s="143"/>
      <c r="BS290" s="143"/>
      <c r="BT290" s="143"/>
      <c r="BU290" s="143"/>
      <c r="BV290" s="143"/>
    </row>
    <row r="291" spans="2:74" x14ac:dyDescent="0.2">
      <c r="B291" s="143"/>
      <c r="D291" s="143"/>
      <c r="E291" s="143"/>
      <c r="F291" s="143"/>
      <c r="G291" s="143"/>
      <c r="H291" s="143"/>
      <c r="I291" s="143"/>
      <c r="J291" s="143"/>
      <c r="K291" s="143"/>
      <c r="L291" s="143"/>
      <c r="M291" s="143"/>
      <c r="N291" s="143"/>
      <c r="O291" s="143"/>
      <c r="P291" s="143"/>
      <c r="Q291" s="143"/>
      <c r="R291" s="143"/>
      <c r="S291" s="143"/>
      <c r="T291" s="143"/>
      <c r="U291" s="143"/>
      <c r="V291" s="143"/>
      <c r="W291" s="143"/>
      <c r="X291" s="143"/>
      <c r="Y291" s="143"/>
      <c r="Z291" s="143"/>
      <c r="AA291" s="143"/>
      <c r="AB291" s="143"/>
      <c r="AC291" s="143"/>
      <c r="AD291" s="143"/>
      <c r="AE291" s="143"/>
      <c r="AF291" s="143"/>
      <c r="AG291" s="143"/>
      <c r="AH291" s="143"/>
      <c r="AI291" s="143"/>
      <c r="AJ291" s="143"/>
      <c r="AK291" s="143"/>
      <c r="AL291" s="143"/>
      <c r="AM291" s="143"/>
      <c r="AN291" s="143"/>
      <c r="AO291" s="143"/>
      <c r="AP291" s="143"/>
      <c r="AQ291" s="143"/>
      <c r="AR291" s="143"/>
      <c r="AS291" s="143"/>
      <c r="AT291" s="143"/>
      <c r="AU291" s="143"/>
      <c r="AV291" s="143"/>
      <c r="AW291" s="143"/>
      <c r="AX291" s="143"/>
      <c r="AY291" s="143"/>
      <c r="AZ291" s="143"/>
      <c r="BA291" s="143"/>
      <c r="BB291" s="143"/>
      <c r="BC291" s="143"/>
      <c r="BD291" s="143"/>
      <c r="BE291" s="143"/>
      <c r="BF291" s="143"/>
      <c r="BG291" s="143"/>
      <c r="BH291" s="143"/>
      <c r="BI291" s="143"/>
      <c r="BJ291" s="143"/>
      <c r="BK291" s="143"/>
      <c r="BL291" s="143"/>
      <c r="BM291" s="143"/>
      <c r="BN291" s="143"/>
      <c r="BO291" s="143"/>
      <c r="BP291" s="143"/>
      <c r="BQ291" s="143"/>
      <c r="BR291" s="143"/>
      <c r="BS291" s="143"/>
      <c r="BT291" s="143"/>
      <c r="BU291" s="143"/>
      <c r="BV291" s="143"/>
    </row>
    <row r="292" spans="2:74" x14ac:dyDescent="0.2">
      <c r="B292" s="143"/>
      <c r="D292" s="143"/>
      <c r="E292" s="143"/>
      <c r="F292" s="143"/>
      <c r="G292" s="143"/>
      <c r="H292" s="143"/>
      <c r="I292" s="143"/>
      <c r="J292" s="143"/>
      <c r="K292" s="143"/>
      <c r="L292" s="143"/>
      <c r="M292" s="143"/>
      <c r="N292" s="143"/>
      <c r="O292" s="143"/>
      <c r="P292" s="143"/>
      <c r="Q292" s="143"/>
      <c r="R292" s="143"/>
      <c r="S292" s="143"/>
      <c r="T292" s="143"/>
      <c r="U292" s="143"/>
      <c r="V292" s="143"/>
      <c r="W292" s="143"/>
      <c r="X292" s="143"/>
      <c r="Y292" s="143"/>
      <c r="Z292" s="143"/>
      <c r="AA292" s="143"/>
      <c r="AB292" s="143"/>
      <c r="AC292" s="143"/>
      <c r="AD292" s="143"/>
      <c r="AE292" s="143"/>
      <c r="AF292" s="143"/>
      <c r="AG292" s="143"/>
      <c r="AH292" s="143"/>
      <c r="AI292" s="143"/>
      <c r="AJ292" s="143"/>
      <c r="AK292" s="143"/>
      <c r="AL292" s="143"/>
      <c r="AM292" s="143"/>
      <c r="AN292" s="143"/>
      <c r="AO292" s="143"/>
      <c r="AP292" s="143"/>
      <c r="AQ292" s="143"/>
      <c r="AR292" s="143"/>
      <c r="AS292" s="143"/>
      <c r="AT292" s="143"/>
      <c r="AU292" s="143"/>
      <c r="AV292" s="143"/>
      <c r="AW292" s="143"/>
      <c r="AX292" s="143"/>
      <c r="AY292" s="143"/>
      <c r="AZ292" s="143"/>
      <c r="BA292" s="143"/>
      <c r="BB292" s="143"/>
      <c r="BC292" s="143"/>
      <c r="BD292" s="143"/>
      <c r="BE292" s="143"/>
      <c r="BF292" s="143"/>
      <c r="BG292" s="143"/>
      <c r="BH292" s="143"/>
      <c r="BI292" s="143"/>
      <c r="BJ292" s="143"/>
      <c r="BK292" s="143"/>
      <c r="BL292" s="143"/>
      <c r="BM292" s="143"/>
      <c r="BN292" s="143"/>
      <c r="BO292" s="143"/>
      <c r="BP292" s="143"/>
      <c r="BQ292" s="143"/>
      <c r="BR292" s="143"/>
      <c r="BS292" s="143"/>
      <c r="BT292" s="143"/>
      <c r="BU292" s="143"/>
      <c r="BV292" s="143"/>
    </row>
    <row r="293" spans="2:74" x14ac:dyDescent="0.2">
      <c r="B293" s="143"/>
      <c r="D293" s="143"/>
      <c r="E293" s="143"/>
      <c r="F293" s="143"/>
      <c r="G293" s="143"/>
      <c r="H293" s="143"/>
      <c r="I293" s="143"/>
      <c r="J293" s="143"/>
      <c r="K293" s="143"/>
      <c r="L293" s="143"/>
      <c r="M293" s="143"/>
      <c r="N293" s="143"/>
      <c r="O293" s="143"/>
      <c r="P293" s="143"/>
      <c r="Q293" s="143"/>
      <c r="R293" s="143"/>
      <c r="S293" s="143"/>
      <c r="T293" s="143"/>
      <c r="U293" s="143"/>
      <c r="V293" s="143"/>
      <c r="W293" s="143"/>
      <c r="X293" s="143"/>
      <c r="Y293" s="143"/>
      <c r="Z293" s="143"/>
      <c r="AA293" s="143"/>
      <c r="AB293" s="143"/>
      <c r="AC293" s="143"/>
      <c r="AD293" s="143"/>
      <c r="AE293" s="143"/>
      <c r="AF293" s="143"/>
      <c r="AG293" s="143"/>
      <c r="AH293" s="143"/>
      <c r="AI293" s="143"/>
      <c r="AJ293" s="143"/>
      <c r="AK293" s="143"/>
      <c r="AL293" s="143"/>
      <c r="AM293" s="143"/>
      <c r="AN293" s="143"/>
      <c r="AO293" s="143"/>
      <c r="AP293" s="143"/>
      <c r="AQ293" s="143"/>
      <c r="AR293" s="143"/>
      <c r="AS293" s="143"/>
      <c r="AT293" s="143"/>
      <c r="AU293" s="143"/>
      <c r="AV293" s="143"/>
      <c r="AW293" s="143"/>
      <c r="AX293" s="143"/>
      <c r="AY293" s="143"/>
      <c r="AZ293" s="143"/>
      <c r="BA293" s="143"/>
      <c r="BB293" s="143"/>
      <c r="BC293" s="143"/>
      <c r="BD293" s="143"/>
      <c r="BE293" s="143"/>
      <c r="BF293" s="143"/>
      <c r="BG293" s="143"/>
      <c r="BH293" s="143"/>
      <c r="BI293" s="143"/>
      <c r="BJ293" s="143"/>
      <c r="BK293" s="143"/>
      <c r="BL293" s="143"/>
      <c r="BM293" s="143"/>
      <c r="BN293" s="143"/>
      <c r="BO293" s="143"/>
      <c r="BP293" s="143"/>
      <c r="BQ293" s="143"/>
      <c r="BR293" s="143"/>
      <c r="BS293" s="143"/>
      <c r="BT293" s="143"/>
      <c r="BU293" s="143"/>
      <c r="BV293" s="143"/>
    </row>
    <row r="294" spans="2:74" x14ac:dyDescent="0.2">
      <c r="B294" s="143"/>
      <c r="D294" s="143"/>
      <c r="E294" s="143"/>
      <c r="F294" s="143"/>
      <c r="G294" s="143"/>
      <c r="H294" s="143"/>
      <c r="I294" s="143"/>
      <c r="J294" s="143"/>
      <c r="K294" s="143"/>
      <c r="L294" s="143"/>
      <c r="M294" s="143"/>
      <c r="N294" s="143"/>
      <c r="O294" s="143"/>
      <c r="P294" s="143"/>
      <c r="Q294" s="143"/>
      <c r="R294" s="143"/>
      <c r="S294" s="143"/>
      <c r="T294" s="143"/>
      <c r="U294" s="143"/>
      <c r="V294" s="143"/>
      <c r="W294" s="143"/>
      <c r="X294" s="143"/>
      <c r="Y294" s="143"/>
      <c r="Z294" s="143"/>
      <c r="AA294" s="143"/>
      <c r="AB294" s="143"/>
      <c r="AC294" s="143"/>
      <c r="AD294" s="143"/>
      <c r="AE294" s="143"/>
      <c r="AF294" s="143"/>
      <c r="AG294" s="143"/>
      <c r="AH294" s="143"/>
      <c r="AI294" s="143"/>
      <c r="AJ294" s="143"/>
      <c r="AK294" s="143"/>
      <c r="AL294" s="143"/>
      <c r="AM294" s="143"/>
      <c r="AN294" s="143"/>
      <c r="AO294" s="143"/>
      <c r="AP294" s="143"/>
      <c r="AQ294" s="143"/>
      <c r="AR294" s="143"/>
      <c r="AS294" s="143"/>
      <c r="AT294" s="143"/>
      <c r="AU294" s="143"/>
      <c r="AV294" s="143"/>
      <c r="AW294" s="143"/>
      <c r="AX294" s="143"/>
      <c r="AY294" s="143"/>
      <c r="AZ294" s="143"/>
      <c r="BA294" s="143"/>
      <c r="BB294" s="143"/>
      <c r="BC294" s="143"/>
      <c r="BD294" s="143"/>
      <c r="BE294" s="143"/>
      <c r="BF294" s="143"/>
      <c r="BG294" s="143"/>
      <c r="BH294" s="143"/>
      <c r="BI294" s="143"/>
      <c r="BJ294" s="143"/>
      <c r="BK294" s="143"/>
      <c r="BL294" s="143"/>
      <c r="BM294" s="143"/>
      <c r="BN294" s="143"/>
      <c r="BO294" s="143"/>
      <c r="BP294" s="143"/>
      <c r="BQ294" s="143"/>
      <c r="BR294" s="143"/>
      <c r="BS294" s="143"/>
      <c r="BT294" s="143"/>
      <c r="BU294" s="143"/>
      <c r="BV294" s="143"/>
    </row>
    <row r="295" spans="2:74" x14ac:dyDescent="0.2">
      <c r="B295" s="143"/>
      <c r="D295" s="143"/>
      <c r="E295" s="143"/>
      <c r="F295" s="143"/>
      <c r="G295" s="143"/>
      <c r="H295" s="143"/>
      <c r="I295" s="143"/>
      <c r="J295" s="143"/>
      <c r="K295" s="143"/>
      <c r="L295" s="143"/>
      <c r="M295" s="143"/>
      <c r="N295" s="143"/>
      <c r="O295" s="143"/>
      <c r="P295" s="143"/>
      <c r="Q295" s="143"/>
      <c r="R295" s="143"/>
      <c r="S295" s="143"/>
      <c r="T295" s="143"/>
      <c r="U295" s="143"/>
      <c r="V295" s="143"/>
      <c r="W295" s="143"/>
      <c r="X295" s="143"/>
      <c r="Y295" s="143"/>
      <c r="Z295" s="143"/>
      <c r="AA295" s="143"/>
      <c r="AB295" s="143"/>
      <c r="AC295" s="143"/>
      <c r="AD295" s="143"/>
      <c r="AE295" s="143"/>
      <c r="AF295" s="143"/>
      <c r="AG295" s="143"/>
      <c r="AH295" s="143"/>
      <c r="AI295" s="143"/>
      <c r="AJ295" s="143"/>
      <c r="AK295" s="143"/>
      <c r="AL295" s="143"/>
      <c r="AM295" s="143"/>
      <c r="AN295" s="143"/>
      <c r="AO295" s="143"/>
      <c r="AP295" s="143"/>
      <c r="AQ295" s="143"/>
      <c r="AR295" s="143"/>
      <c r="AS295" s="143"/>
      <c r="AT295" s="143"/>
      <c r="AU295" s="143"/>
      <c r="AV295" s="143"/>
      <c r="AW295" s="143"/>
      <c r="AX295" s="143"/>
      <c r="AY295" s="143"/>
      <c r="AZ295" s="143"/>
      <c r="BA295" s="143"/>
      <c r="BB295" s="143"/>
      <c r="BC295" s="143"/>
      <c r="BD295" s="143"/>
      <c r="BE295" s="143"/>
      <c r="BF295" s="143"/>
      <c r="BG295" s="143"/>
      <c r="BH295" s="143"/>
      <c r="BI295" s="143"/>
      <c r="BJ295" s="143"/>
      <c r="BK295" s="143"/>
      <c r="BL295" s="143"/>
      <c r="BM295" s="143"/>
      <c r="BN295" s="143"/>
      <c r="BO295" s="143"/>
      <c r="BP295" s="143"/>
      <c r="BQ295" s="143"/>
      <c r="BR295" s="143"/>
      <c r="BS295" s="143"/>
      <c r="BT295" s="143"/>
      <c r="BU295" s="143"/>
      <c r="BV295" s="143"/>
    </row>
    <row r="296" spans="2:74" x14ac:dyDescent="0.2">
      <c r="B296" s="143"/>
      <c r="D296" s="143"/>
      <c r="E296" s="143"/>
      <c r="F296" s="143"/>
      <c r="G296" s="143"/>
      <c r="H296" s="143"/>
      <c r="I296" s="143"/>
      <c r="J296" s="143"/>
      <c r="K296" s="143"/>
      <c r="L296" s="143"/>
      <c r="M296" s="143"/>
      <c r="N296" s="143"/>
      <c r="O296" s="143"/>
      <c r="P296" s="143"/>
      <c r="Q296" s="143"/>
      <c r="R296" s="143"/>
      <c r="S296" s="143"/>
      <c r="T296" s="143"/>
      <c r="U296" s="143"/>
      <c r="V296" s="143"/>
      <c r="W296" s="143"/>
      <c r="X296" s="143"/>
      <c r="Y296" s="143"/>
      <c r="Z296" s="143"/>
      <c r="AA296" s="143"/>
      <c r="AB296" s="143"/>
      <c r="AC296" s="143"/>
      <c r="AD296" s="143"/>
      <c r="AE296" s="143"/>
      <c r="AF296" s="143"/>
      <c r="AG296" s="143"/>
      <c r="AH296" s="143"/>
      <c r="AI296" s="143"/>
      <c r="AJ296" s="143"/>
      <c r="AK296" s="143"/>
      <c r="AL296" s="143"/>
      <c r="AM296" s="143"/>
      <c r="AN296" s="143"/>
      <c r="AO296" s="143"/>
      <c r="AP296" s="143"/>
      <c r="AQ296" s="143"/>
      <c r="AR296" s="143"/>
      <c r="AS296" s="143"/>
      <c r="AT296" s="143"/>
      <c r="AU296" s="143"/>
      <c r="AV296" s="143"/>
      <c r="AW296" s="143"/>
      <c r="AX296" s="143"/>
      <c r="AY296" s="143"/>
      <c r="AZ296" s="143"/>
      <c r="BA296" s="143"/>
      <c r="BB296" s="143"/>
      <c r="BC296" s="143"/>
      <c r="BD296" s="143"/>
      <c r="BE296" s="143"/>
      <c r="BF296" s="143"/>
      <c r="BG296" s="143"/>
      <c r="BH296" s="143"/>
      <c r="BI296" s="143"/>
      <c r="BJ296" s="143"/>
      <c r="BK296" s="143"/>
      <c r="BL296" s="143"/>
      <c r="BM296" s="143"/>
      <c r="BN296" s="143"/>
      <c r="BO296" s="143"/>
      <c r="BP296" s="143"/>
      <c r="BQ296" s="143"/>
      <c r="BR296" s="143"/>
      <c r="BS296" s="143"/>
      <c r="BT296" s="143"/>
      <c r="BU296" s="143"/>
      <c r="BV296" s="143"/>
    </row>
    <row r="297" spans="2:74" x14ac:dyDescent="0.2">
      <c r="B297" s="143"/>
      <c r="D297" s="143"/>
      <c r="E297" s="143"/>
      <c r="F297" s="143"/>
      <c r="G297" s="143"/>
      <c r="H297" s="143"/>
      <c r="I297" s="143"/>
      <c r="J297" s="143"/>
      <c r="K297" s="143"/>
      <c r="L297" s="143"/>
      <c r="M297" s="143"/>
      <c r="N297" s="143"/>
      <c r="O297" s="143"/>
      <c r="P297" s="143"/>
      <c r="Q297" s="143"/>
      <c r="R297" s="143"/>
      <c r="S297" s="143"/>
      <c r="T297" s="143"/>
      <c r="U297" s="143"/>
      <c r="V297" s="143"/>
      <c r="W297" s="143"/>
      <c r="X297" s="143"/>
      <c r="Y297" s="143"/>
      <c r="Z297" s="143"/>
      <c r="AA297" s="143"/>
      <c r="AB297" s="143"/>
      <c r="AC297" s="143"/>
      <c r="AD297" s="143"/>
      <c r="AE297" s="143"/>
      <c r="AF297" s="143"/>
      <c r="AG297" s="143"/>
      <c r="AH297" s="143"/>
      <c r="AI297" s="143"/>
      <c r="AJ297" s="143"/>
      <c r="AK297" s="143"/>
      <c r="AL297" s="143"/>
      <c r="AM297" s="143"/>
      <c r="AN297" s="143"/>
      <c r="AO297" s="143"/>
      <c r="AP297" s="143"/>
      <c r="AQ297" s="143"/>
      <c r="AR297" s="143"/>
      <c r="AS297" s="143"/>
      <c r="AT297" s="143"/>
      <c r="AU297" s="143"/>
      <c r="AV297" s="143"/>
      <c r="AW297" s="143"/>
      <c r="AX297" s="143"/>
      <c r="AY297" s="143"/>
      <c r="AZ297" s="143"/>
      <c r="BA297" s="143"/>
      <c r="BB297" s="143"/>
      <c r="BC297" s="143"/>
      <c r="BD297" s="143"/>
      <c r="BE297" s="143"/>
      <c r="BF297" s="143"/>
      <c r="BG297" s="143"/>
      <c r="BH297" s="143"/>
      <c r="BI297" s="143"/>
      <c r="BJ297" s="143"/>
      <c r="BK297" s="143"/>
      <c r="BL297" s="143"/>
      <c r="BM297" s="143"/>
      <c r="BN297" s="143"/>
      <c r="BO297" s="143"/>
      <c r="BP297" s="143"/>
      <c r="BQ297" s="143"/>
      <c r="BR297" s="143"/>
      <c r="BS297" s="143"/>
      <c r="BT297" s="143"/>
      <c r="BU297" s="143"/>
      <c r="BV297" s="143"/>
    </row>
    <row r="298" spans="2:74" x14ac:dyDescent="0.2">
      <c r="B298" s="143"/>
      <c r="D298" s="143"/>
      <c r="E298" s="143"/>
      <c r="F298" s="143"/>
      <c r="G298" s="143"/>
      <c r="H298" s="143"/>
      <c r="I298" s="143"/>
      <c r="J298" s="143"/>
      <c r="K298" s="143"/>
      <c r="L298" s="143"/>
      <c r="M298" s="143"/>
      <c r="N298" s="143"/>
      <c r="O298" s="143"/>
      <c r="P298" s="143"/>
      <c r="Q298" s="143"/>
      <c r="R298" s="143"/>
      <c r="S298" s="143"/>
      <c r="T298" s="143"/>
      <c r="U298" s="143"/>
      <c r="V298" s="143"/>
      <c r="W298" s="143"/>
      <c r="X298" s="143"/>
      <c r="Y298" s="143"/>
      <c r="Z298" s="143"/>
      <c r="AA298" s="143"/>
      <c r="AB298" s="143"/>
      <c r="AC298" s="143"/>
      <c r="AD298" s="143"/>
      <c r="AE298" s="143"/>
      <c r="AF298" s="143"/>
      <c r="AG298" s="143"/>
      <c r="AH298" s="143"/>
      <c r="AI298" s="143"/>
      <c r="AJ298" s="143"/>
      <c r="AK298" s="143"/>
      <c r="AL298" s="143"/>
      <c r="AM298" s="143"/>
      <c r="AN298" s="143"/>
      <c r="AO298" s="143"/>
      <c r="AP298" s="143"/>
      <c r="AQ298" s="143"/>
      <c r="AR298" s="143"/>
      <c r="AS298" s="143"/>
      <c r="AT298" s="143"/>
      <c r="AU298" s="143"/>
      <c r="AV298" s="143"/>
      <c r="AW298" s="143"/>
      <c r="AX298" s="143"/>
      <c r="AY298" s="143"/>
      <c r="AZ298" s="143"/>
      <c r="BA298" s="143"/>
      <c r="BB298" s="143"/>
      <c r="BC298" s="143"/>
      <c r="BD298" s="143"/>
      <c r="BE298" s="143"/>
      <c r="BF298" s="143"/>
      <c r="BG298" s="143"/>
      <c r="BH298" s="143"/>
      <c r="BI298" s="143"/>
      <c r="BJ298" s="143"/>
      <c r="BK298" s="143"/>
      <c r="BL298" s="143"/>
      <c r="BM298" s="143"/>
      <c r="BN298" s="143"/>
      <c r="BO298" s="143"/>
      <c r="BP298" s="143"/>
      <c r="BQ298" s="143"/>
      <c r="BR298" s="143"/>
      <c r="BS298" s="143"/>
      <c r="BT298" s="143"/>
      <c r="BU298" s="143"/>
      <c r="BV298" s="143"/>
    </row>
    <row r="299" spans="2:74" x14ac:dyDescent="0.2">
      <c r="B299" s="143"/>
      <c r="D299" s="143"/>
      <c r="E299" s="143"/>
      <c r="F299" s="143"/>
      <c r="G299" s="143"/>
      <c r="H299" s="143"/>
      <c r="I299" s="143"/>
      <c r="J299" s="143"/>
      <c r="K299" s="143"/>
      <c r="L299" s="143"/>
      <c r="M299" s="143"/>
      <c r="N299" s="143"/>
      <c r="O299" s="143"/>
      <c r="P299" s="143"/>
      <c r="Q299" s="143"/>
      <c r="R299" s="143"/>
      <c r="S299" s="143"/>
      <c r="T299" s="143"/>
      <c r="U299" s="143"/>
      <c r="V299" s="143"/>
      <c r="W299" s="143"/>
      <c r="X299" s="143"/>
      <c r="Y299" s="143"/>
      <c r="Z299" s="143"/>
      <c r="AA299" s="143"/>
      <c r="AB299" s="143"/>
      <c r="AC299" s="143"/>
      <c r="AD299" s="143"/>
      <c r="AE299" s="143"/>
      <c r="AF299" s="143"/>
      <c r="AG299" s="143"/>
      <c r="AH299" s="143"/>
      <c r="AI299" s="143"/>
      <c r="AJ299" s="143"/>
      <c r="AK299" s="143"/>
      <c r="AL299" s="143"/>
      <c r="AM299" s="143"/>
      <c r="AN299" s="143"/>
      <c r="AO299" s="143"/>
      <c r="AP299" s="143"/>
      <c r="AQ299" s="143"/>
      <c r="AR299" s="143"/>
      <c r="AS299" s="143"/>
      <c r="AT299" s="143"/>
      <c r="AU299" s="143"/>
      <c r="AV299" s="143"/>
      <c r="AW299" s="143"/>
      <c r="AX299" s="143"/>
      <c r="AY299" s="143"/>
      <c r="AZ299" s="143"/>
      <c r="BA299" s="143"/>
      <c r="BB299" s="143"/>
      <c r="BC299" s="143"/>
      <c r="BD299" s="143"/>
      <c r="BE299" s="143"/>
      <c r="BF299" s="143"/>
      <c r="BG299" s="143"/>
      <c r="BH299" s="143"/>
      <c r="BI299" s="143"/>
      <c r="BJ299" s="143"/>
      <c r="BK299" s="143"/>
      <c r="BL299" s="143"/>
      <c r="BM299" s="143"/>
      <c r="BN299" s="143"/>
      <c r="BO299" s="143"/>
      <c r="BP299" s="143"/>
      <c r="BQ299" s="143"/>
      <c r="BR299" s="143"/>
      <c r="BS299" s="143"/>
      <c r="BT299" s="143"/>
      <c r="BU299" s="143"/>
      <c r="BV299" s="143"/>
    </row>
    <row r="300" spans="2:74" x14ac:dyDescent="0.2">
      <c r="B300" s="143"/>
      <c r="D300" s="143"/>
      <c r="E300" s="143"/>
      <c r="F300" s="143"/>
      <c r="G300" s="143"/>
      <c r="H300" s="143"/>
      <c r="I300" s="143"/>
      <c r="J300" s="143"/>
      <c r="K300" s="143"/>
      <c r="L300" s="143"/>
      <c r="M300" s="143"/>
      <c r="N300" s="143"/>
      <c r="O300" s="143"/>
      <c r="P300" s="143"/>
      <c r="Q300" s="143"/>
      <c r="R300" s="143"/>
      <c r="S300" s="143"/>
      <c r="T300" s="143"/>
      <c r="U300" s="143"/>
      <c r="V300" s="143"/>
      <c r="W300" s="143"/>
      <c r="X300" s="143"/>
      <c r="Y300" s="143"/>
      <c r="Z300" s="143"/>
      <c r="AA300" s="143"/>
      <c r="AB300" s="143"/>
      <c r="AC300" s="143"/>
      <c r="AD300" s="143"/>
      <c r="AE300" s="143"/>
      <c r="AF300" s="143"/>
      <c r="AG300" s="143"/>
      <c r="AH300" s="143"/>
      <c r="AI300" s="143"/>
      <c r="AJ300" s="143"/>
      <c r="AK300" s="143"/>
      <c r="AL300" s="143"/>
      <c r="AM300" s="143"/>
      <c r="AN300" s="143"/>
      <c r="AO300" s="143"/>
      <c r="AP300" s="143"/>
      <c r="AQ300" s="143"/>
      <c r="AR300" s="143"/>
      <c r="AS300" s="143"/>
      <c r="AT300" s="143"/>
      <c r="AU300" s="143"/>
      <c r="AV300" s="143"/>
      <c r="AW300" s="143"/>
      <c r="AX300" s="143"/>
      <c r="AY300" s="143"/>
      <c r="AZ300" s="143"/>
      <c r="BA300" s="143"/>
      <c r="BB300" s="143"/>
      <c r="BC300" s="143"/>
      <c r="BD300" s="143"/>
      <c r="BE300" s="143"/>
      <c r="BF300" s="143"/>
      <c r="BG300" s="143"/>
      <c r="BH300" s="143"/>
      <c r="BI300" s="143"/>
      <c r="BJ300" s="143"/>
      <c r="BK300" s="143"/>
      <c r="BL300" s="143"/>
      <c r="BM300" s="143"/>
      <c r="BN300" s="143"/>
      <c r="BO300" s="143"/>
      <c r="BP300" s="143"/>
      <c r="BQ300" s="143"/>
      <c r="BR300" s="143"/>
      <c r="BS300" s="143"/>
      <c r="BT300" s="143"/>
      <c r="BU300" s="143"/>
      <c r="BV300" s="143"/>
    </row>
    <row r="301" spans="2:74" x14ac:dyDescent="0.2">
      <c r="B301" s="143"/>
      <c r="D301" s="143"/>
      <c r="E301" s="143"/>
      <c r="F301" s="143"/>
      <c r="G301" s="143"/>
      <c r="H301" s="143"/>
      <c r="I301" s="143"/>
      <c r="J301" s="143"/>
      <c r="K301" s="143"/>
      <c r="L301" s="143"/>
      <c r="M301" s="143"/>
      <c r="N301" s="143"/>
      <c r="O301" s="143"/>
      <c r="P301" s="143"/>
      <c r="Q301" s="143"/>
      <c r="R301" s="143"/>
      <c r="S301" s="143"/>
      <c r="T301" s="143"/>
      <c r="U301" s="143"/>
      <c r="V301" s="143"/>
      <c r="W301" s="143"/>
      <c r="X301" s="143"/>
      <c r="Y301" s="143"/>
      <c r="Z301" s="143"/>
      <c r="AA301" s="143"/>
      <c r="AB301" s="143"/>
      <c r="AC301" s="143"/>
      <c r="AD301" s="143"/>
      <c r="AE301" s="143"/>
      <c r="AF301" s="143"/>
      <c r="AG301" s="143"/>
      <c r="AH301" s="143"/>
      <c r="AI301" s="143"/>
      <c r="AJ301" s="143"/>
      <c r="AK301" s="143"/>
      <c r="AL301" s="143"/>
      <c r="AM301" s="143"/>
      <c r="AN301" s="143"/>
      <c r="AO301" s="143"/>
      <c r="AP301" s="143"/>
      <c r="AQ301" s="143"/>
      <c r="AR301" s="143"/>
      <c r="AS301" s="143"/>
      <c r="AT301" s="143"/>
      <c r="AU301" s="143"/>
      <c r="AV301" s="143"/>
      <c r="AW301" s="143"/>
      <c r="AX301" s="143"/>
      <c r="AY301" s="143"/>
      <c r="AZ301" s="143"/>
      <c r="BA301" s="143"/>
      <c r="BB301" s="143"/>
      <c r="BC301" s="143"/>
      <c r="BD301" s="143"/>
      <c r="BE301" s="143"/>
      <c r="BF301" s="143"/>
      <c r="BG301" s="143"/>
      <c r="BH301" s="143"/>
      <c r="BI301" s="143"/>
      <c r="BJ301" s="143"/>
      <c r="BK301" s="143"/>
      <c r="BL301" s="143"/>
      <c r="BM301" s="143"/>
      <c r="BN301" s="143"/>
      <c r="BO301" s="143"/>
      <c r="BP301" s="143"/>
      <c r="BQ301" s="143"/>
      <c r="BR301" s="143"/>
      <c r="BS301" s="143"/>
      <c r="BT301" s="143"/>
      <c r="BU301" s="143"/>
      <c r="BV301" s="143"/>
    </row>
    <row r="302" spans="2:74" x14ac:dyDescent="0.2">
      <c r="B302" s="143"/>
      <c r="D302" s="143"/>
      <c r="E302" s="143"/>
      <c r="F302" s="143"/>
      <c r="G302" s="143"/>
      <c r="H302" s="143"/>
      <c r="I302" s="143"/>
      <c r="J302" s="143"/>
      <c r="K302" s="143"/>
      <c r="L302" s="143"/>
      <c r="M302" s="143"/>
      <c r="N302" s="143"/>
      <c r="O302" s="143"/>
      <c r="P302" s="143"/>
      <c r="Q302" s="143"/>
      <c r="R302" s="143"/>
      <c r="S302" s="143"/>
      <c r="T302" s="143"/>
      <c r="U302" s="143"/>
      <c r="V302" s="143"/>
      <c r="W302" s="143"/>
      <c r="X302" s="143"/>
      <c r="Y302" s="143"/>
      <c r="Z302" s="143"/>
      <c r="AA302" s="143"/>
      <c r="AB302" s="143"/>
      <c r="AC302" s="143"/>
      <c r="AD302" s="143"/>
      <c r="AE302" s="143"/>
      <c r="AF302" s="143"/>
      <c r="AG302" s="143"/>
      <c r="AH302" s="143"/>
      <c r="AI302" s="143"/>
      <c r="AJ302" s="143"/>
      <c r="AK302" s="143"/>
      <c r="AL302" s="143"/>
      <c r="AM302" s="143"/>
      <c r="AN302" s="143"/>
      <c r="AO302" s="143"/>
      <c r="AP302" s="143"/>
      <c r="AQ302" s="143"/>
      <c r="AR302" s="143"/>
      <c r="AS302" s="143"/>
      <c r="AT302" s="143"/>
      <c r="AU302" s="143"/>
      <c r="AV302" s="143"/>
      <c r="AW302" s="143"/>
      <c r="AX302" s="143"/>
      <c r="AY302" s="143"/>
      <c r="AZ302" s="143"/>
      <c r="BA302" s="143"/>
      <c r="BB302" s="143"/>
      <c r="BC302" s="143"/>
      <c r="BD302" s="143"/>
      <c r="BE302" s="143"/>
      <c r="BF302" s="143"/>
      <c r="BG302" s="143"/>
      <c r="BH302" s="143"/>
      <c r="BI302" s="143"/>
      <c r="BJ302" s="143"/>
      <c r="BK302" s="143"/>
      <c r="BL302" s="143"/>
      <c r="BM302" s="143"/>
      <c r="BN302" s="143"/>
      <c r="BO302" s="143"/>
      <c r="BP302" s="143"/>
      <c r="BQ302" s="143"/>
      <c r="BR302" s="143"/>
      <c r="BS302" s="143"/>
      <c r="BT302" s="143"/>
      <c r="BU302" s="143"/>
      <c r="BV302" s="143"/>
    </row>
    <row r="303" spans="2:74" x14ac:dyDescent="0.2">
      <c r="B303" s="143"/>
      <c r="D303" s="143"/>
      <c r="E303" s="143"/>
      <c r="F303" s="143"/>
      <c r="G303" s="143"/>
      <c r="H303" s="143"/>
      <c r="I303" s="143"/>
      <c r="J303" s="143"/>
      <c r="K303" s="143"/>
      <c r="L303" s="143"/>
      <c r="M303" s="143"/>
      <c r="N303" s="143"/>
      <c r="O303" s="143"/>
      <c r="P303" s="143"/>
      <c r="Q303" s="143"/>
      <c r="R303" s="143"/>
      <c r="S303" s="143"/>
      <c r="T303" s="143"/>
      <c r="U303" s="143"/>
      <c r="V303" s="143"/>
      <c r="W303" s="143"/>
      <c r="X303" s="143"/>
      <c r="Y303" s="143"/>
      <c r="Z303" s="143"/>
      <c r="AA303" s="143"/>
      <c r="AB303" s="143"/>
      <c r="AC303" s="143"/>
      <c r="AD303" s="143"/>
      <c r="AE303" s="143"/>
      <c r="AF303" s="143"/>
      <c r="AG303" s="143"/>
      <c r="AH303" s="143"/>
      <c r="AI303" s="143"/>
      <c r="AJ303" s="143"/>
      <c r="AK303" s="143"/>
      <c r="AL303" s="143"/>
      <c r="AM303" s="143"/>
      <c r="AN303" s="143"/>
      <c r="AO303" s="143"/>
      <c r="AP303" s="143"/>
      <c r="AQ303" s="143"/>
      <c r="AR303" s="143"/>
      <c r="AS303" s="143"/>
      <c r="AT303" s="143"/>
      <c r="AU303" s="143"/>
      <c r="AV303" s="143"/>
      <c r="AW303" s="143"/>
      <c r="AX303" s="143"/>
      <c r="AY303" s="143"/>
      <c r="AZ303" s="143"/>
      <c r="BA303" s="143"/>
      <c r="BB303" s="143"/>
      <c r="BC303" s="143"/>
      <c r="BD303" s="143"/>
      <c r="BE303" s="143"/>
      <c r="BF303" s="143"/>
      <c r="BG303" s="143"/>
      <c r="BH303" s="143"/>
      <c r="BI303" s="143"/>
      <c r="BJ303" s="143"/>
      <c r="BK303" s="143"/>
      <c r="BL303" s="143"/>
      <c r="BM303" s="143"/>
      <c r="BN303" s="143"/>
      <c r="BO303" s="143"/>
      <c r="BP303" s="143"/>
      <c r="BQ303" s="143"/>
      <c r="BR303" s="143"/>
      <c r="BS303" s="143"/>
      <c r="BT303" s="143"/>
      <c r="BU303" s="143"/>
      <c r="BV303" s="143"/>
    </row>
    <row r="304" spans="2:74" x14ac:dyDescent="0.2">
      <c r="B304" s="143"/>
      <c r="D304" s="143"/>
      <c r="E304" s="143"/>
      <c r="F304" s="143"/>
      <c r="G304" s="143"/>
      <c r="H304" s="143"/>
      <c r="I304" s="143"/>
      <c r="J304" s="143"/>
      <c r="K304" s="143"/>
      <c r="L304" s="143"/>
      <c r="M304" s="143"/>
      <c r="N304" s="143"/>
      <c r="O304" s="143"/>
      <c r="P304" s="143"/>
      <c r="Q304" s="143"/>
      <c r="R304" s="143"/>
      <c r="S304" s="143"/>
      <c r="T304" s="143"/>
      <c r="U304" s="143"/>
      <c r="V304" s="143"/>
      <c r="W304" s="143"/>
      <c r="X304" s="143"/>
      <c r="Y304" s="143"/>
      <c r="Z304" s="143"/>
      <c r="AA304" s="143"/>
      <c r="AB304" s="143"/>
      <c r="AC304" s="143"/>
      <c r="AD304" s="143"/>
      <c r="AE304" s="143"/>
      <c r="AF304" s="143"/>
      <c r="AG304" s="143"/>
      <c r="AH304" s="143"/>
      <c r="AI304" s="143"/>
      <c r="AJ304" s="143"/>
      <c r="AK304" s="143"/>
      <c r="AL304" s="143"/>
      <c r="AM304" s="143"/>
      <c r="AN304" s="143"/>
      <c r="AO304" s="143"/>
      <c r="AP304" s="143"/>
      <c r="AQ304" s="143"/>
      <c r="AR304" s="143"/>
      <c r="AS304" s="143"/>
      <c r="AT304" s="143"/>
      <c r="AU304" s="143"/>
      <c r="AV304" s="143"/>
      <c r="AW304" s="143"/>
      <c r="AX304" s="143"/>
      <c r="AY304" s="143"/>
      <c r="AZ304" s="143"/>
      <c r="BA304" s="143"/>
      <c r="BB304" s="143"/>
      <c r="BC304" s="143"/>
      <c r="BD304" s="143"/>
      <c r="BE304" s="143"/>
      <c r="BF304" s="143"/>
      <c r="BG304" s="143"/>
      <c r="BH304" s="143"/>
      <c r="BI304" s="143"/>
      <c r="BJ304" s="143"/>
      <c r="BK304" s="143"/>
      <c r="BL304" s="143"/>
      <c r="BM304" s="143"/>
      <c r="BN304" s="143"/>
      <c r="BO304" s="143"/>
      <c r="BP304" s="143"/>
      <c r="BQ304" s="143"/>
      <c r="BR304" s="143"/>
      <c r="BS304" s="143"/>
      <c r="BT304" s="143"/>
      <c r="BU304" s="143"/>
      <c r="BV304" s="143"/>
    </row>
    <row r="305" spans="2:74" x14ac:dyDescent="0.2">
      <c r="B305" s="143"/>
      <c r="D305" s="143"/>
      <c r="E305" s="143"/>
      <c r="F305" s="143"/>
      <c r="G305" s="143"/>
      <c r="H305" s="143"/>
      <c r="I305" s="143"/>
      <c r="J305" s="143"/>
      <c r="K305" s="143"/>
      <c r="L305" s="143"/>
      <c r="M305" s="143"/>
      <c r="N305" s="143"/>
      <c r="O305" s="143"/>
      <c r="P305" s="143"/>
      <c r="Q305" s="143"/>
      <c r="R305" s="143"/>
      <c r="S305" s="143"/>
      <c r="T305" s="143"/>
      <c r="U305" s="143"/>
      <c r="V305" s="143"/>
      <c r="W305" s="143"/>
      <c r="X305" s="143"/>
      <c r="Y305" s="143"/>
      <c r="Z305" s="143"/>
      <c r="AA305" s="143"/>
      <c r="AB305" s="143"/>
      <c r="AC305" s="143"/>
      <c r="AD305" s="143"/>
      <c r="AE305" s="143"/>
      <c r="AF305" s="143"/>
      <c r="AG305" s="143"/>
      <c r="AH305" s="143"/>
      <c r="AI305" s="143"/>
      <c r="AJ305" s="143"/>
      <c r="AK305" s="143"/>
      <c r="AL305" s="143"/>
      <c r="AM305" s="143"/>
      <c r="AN305" s="143"/>
      <c r="AO305" s="143"/>
      <c r="AP305" s="143"/>
      <c r="AQ305" s="143"/>
      <c r="AR305" s="143"/>
      <c r="AS305" s="143"/>
      <c r="AT305" s="143"/>
      <c r="AU305" s="143"/>
      <c r="AV305" s="143"/>
      <c r="AW305" s="143"/>
      <c r="AX305" s="143"/>
      <c r="AY305" s="143"/>
      <c r="AZ305" s="143"/>
      <c r="BA305" s="143"/>
      <c r="BB305" s="143"/>
      <c r="BC305" s="143"/>
      <c r="BD305" s="143"/>
      <c r="BE305" s="143"/>
      <c r="BF305" s="143"/>
      <c r="BG305" s="143"/>
      <c r="BH305" s="143"/>
      <c r="BI305" s="143"/>
      <c r="BJ305" s="143"/>
      <c r="BK305" s="143"/>
      <c r="BL305" s="143"/>
      <c r="BM305" s="143"/>
      <c r="BN305" s="143"/>
      <c r="BO305" s="143"/>
      <c r="BP305" s="143"/>
      <c r="BQ305" s="143"/>
      <c r="BR305" s="143"/>
      <c r="BS305" s="143"/>
      <c r="BT305" s="143"/>
      <c r="BU305" s="143"/>
      <c r="BV305" s="143"/>
    </row>
    <row r="306" spans="2:74" x14ac:dyDescent="0.2">
      <c r="B306" s="143"/>
      <c r="D306" s="143"/>
      <c r="E306" s="143"/>
      <c r="F306" s="143"/>
      <c r="G306" s="143"/>
      <c r="H306" s="143"/>
      <c r="I306" s="143"/>
      <c r="J306" s="143"/>
      <c r="K306" s="143"/>
      <c r="L306" s="143"/>
      <c r="M306" s="143"/>
      <c r="N306" s="143"/>
      <c r="O306" s="143"/>
      <c r="P306" s="143"/>
      <c r="Q306" s="143"/>
      <c r="R306" s="143"/>
      <c r="S306" s="143"/>
      <c r="T306" s="143"/>
      <c r="U306" s="143"/>
      <c r="V306" s="143"/>
      <c r="W306" s="143"/>
      <c r="X306" s="143"/>
      <c r="Y306" s="143"/>
      <c r="Z306" s="143"/>
      <c r="AA306" s="143"/>
      <c r="AB306" s="143"/>
      <c r="AC306" s="143"/>
      <c r="AD306" s="143"/>
      <c r="AE306" s="143"/>
      <c r="AF306" s="143"/>
      <c r="AG306" s="143"/>
      <c r="AH306" s="143"/>
      <c r="AI306" s="143"/>
      <c r="AJ306" s="143"/>
      <c r="AK306" s="143"/>
      <c r="AL306" s="143"/>
      <c r="AM306" s="143"/>
      <c r="AN306" s="143"/>
      <c r="AO306" s="143"/>
      <c r="AP306" s="143"/>
      <c r="AQ306" s="143"/>
      <c r="AR306" s="143"/>
      <c r="AS306" s="143"/>
      <c r="AT306" s="143"/>
      <c r="AU306" s="143"/>
      <c r="AV306" s="143"/>
      <c r="AW306" s="143"/>
      <c r="AX306" s="143"/>
      <c r="AY306" s="143"/>
      <c r="AZ306" s="143"/>
      <c r="BA306" s="143"/>
      <c r="BB306" s="143"/>
      <c r="BC306" s="143"/>
      <c r="BD306" s="143"/>
      <c r="BE306" s="143"/>
      <c r="BF306" s="143"/>
      <c r="BG306" s="143"/>
      <c r="BH306" s="143"/>
      <c r="BI306" s="143"/>
      <c r="BJ306" s="143"/>
      <c r="BK306" s="143"/>
      <c r="BL306" s="143"/>
      <c r="BM306" s="143"/>
      <c r="BN306" s="143"/>
      <c r="BO306" s="143"/>
      <c r="BP306" s="143"/>
      <c r="BQ306" s="143"/>
      <c r="BR306" s="143"/>
      <c r="BS306" s="143"/>
      <c r="BT306" s="143"/>
      <c r="BU306" s="143"/>
      <c r="BV306" s="143"/>
    </row>
    <row r="307" spans="2:74" x14ac:dyDescent="0.2">
      <c r="B307" s="143"/>
      <c r="D307" s="143"/>
      <c r="E307" s="143"/>
      <c r="F307" s="143"/>
      <c r="G307" s="143"/>
      <c r="H307" s="143"/>
      <c r="I307" s="143"/>
      <c r="J307" s="143"/>
      <c r="K307" s="143"/>
      <c r="L307" s="143"/>
      <c r="M307" s="143"/>
      <c r="N307" s="143"/>
      <c r="O307" s="143"/>
      <c r="P307" s="143"/>
      <c r="Q307" s="143"/>
      <c r="R307" s="143"/>
      <c r="S307" s="143"/>
      <c r="T307" s="143"/>
      <c r="U307" s="143"/>
      <c r="V307" s="143"/>
      <c r="W307" s="143"/>
      <c r="X307" s="143"/>
      <c r="Y307" s="143"/>
      <c r="Z307" s="143"/>
      <c r="AA307" s="143"/>
      <c r="AB307" s="143"/>
      <c r="AC307" s="143"/>
      <c r="AD307" s="143"/>
      <c r="AE307" s="143"/>
      <c r="AF307" s="143"/>
      <c r="AG307" s="143"/>
      <c r="AH307" s="143"/>
      <c r="AI307" s="143"/>
      <c r="AJ307" s="143"/>
      <c r="AK307" s="143"/>
      <c r="AL307" s="143"/>
      <c r="AM307" s="143"/>
      <c r="AN307" s="143"/>
      <c r="AO307" s="143"/>
      <c r="AP307" s="143"/>
      <c r="AQ307" s="143"/>
      <c r="AR307" s="143"/>
      <c r="AS307" s="143"/>
      <c r="AT307" s="143"/>
      <c r="AU307" s="143"/>
      <c r="AV307" s="143"/>
      <c r="AW307" s="143"/>
      <c r="AX307" s="143"/>
      <c r="AY307" s="143"/>
      <c r="AZ307" s="143"/>
      <c r="BA307" s="143"/>
      <c r="BB307" s="143"/>
      <c r="BC307" s="143"/>
      <c r="BD307" s="143"/>
      <c r="BE307" s="143"/>
      <c r="BF307" s="143"/>
      <c r="BG307" s="143"/>
      <c r="BH307" s="143"/>
      <c r="BI307" s="143"/>
      <c r="BJ307" s="143"/>
      <c r="BK307" s="143"/>
      <c r="BL307" s="143"/>
      <c r="BM307" s="143"/>
      <c r="BN307" s="143"/>
      <c r="BO307" s="143"/>
      <c r="BP307" s="143"/>
      <c r="BQ307" s="143"/>
      <c r="BR307" s="143"/>
      <c r="BS307" s="143"/>
      <c r="BT307" s="143"/>
      <c r="BU307" s="143"/>
      <c r="BV307" s="143"/>
    </row>
    <row r="308" spans="2:74" x14ac:dyDescent="0.2">
      <c r="B308" s="143"/>
      <c r="D308" s="143"/>
      <c r="E308" s="143"/>
      <c r="F308" s="143"/>
      <c r="G308" s="143"/>
      <c r="H308" s="143"/>
      <c r="I308" s="143"/>
      <c r="J308" s="143"/>
      <c r="K308" s="143"/>
      <c r="L308" s="143"/>
      <c r="M308" s="143"/>
      <c r="N308" s="143"/>
      <c r="O308" s="143"/>
      <c r="P308" s="143"/>
      <c r="Q308" s="143"/>
      <c r="R308" s="143"/>
      <c r="S308" s="143"/>
      <c r="T308" s="143"/>
      <c r="U308" s="143"/>
      <c r="V308" s="143"/>
      <c r="W308" s="143"/>
      <c r="X308" s="143"/>
      <c r="Y308" s="143"/>
      <c r="Z308" s="143"/>
      <c r="AA308" s="143"/>
      <c r="AB308" s="143"/>
      <c r="AC308" s="143"/>
      <c r="AD308" s="143"/>
      <c r="AE308" s="143"/>
      <c r="AF308" s="143"/>
      <c r="AG308" s="143"/>
      <c r="AH308" s="143"/>
      <c r="AI308" s="143"/>
      <c r="AJ308" s="143"/>
      <c r="AK308" s="143"/>
      <c r="AL308" s="143"/>
      <c r="AM308" s="143"/>
      <c r="AN308" s="143"/>
      <c r="AO308" s="143"/>
      <c r="AP308" s="143"/>
      <c r="AQ308" s="143"/>
      <c r="AR308" s="143"/>
      <c r="AS308" s="143"/>
      <c r="AT308" s="143"/>
      <c r="AU308" s="143"/>
      <c r="AV308" s="143"/>
      <c r="AW308" s="143"/>
      <c r="AX308" s="143"/>
      <c r="AY308" s="143"/>
      <c r="AZ308" s="143"/>
      <c r="BA308" s="143"/>
      <c r="BB308" s="143"/>
      <c r="BC308" s="143"/>
      <c r="BD308" s="143"/>
      <c r="BE308" s="143"/>
      <c r="BF308" s="143"/>
      <c r="BG308" s="143"/>
      <c r="BH308" s="143"/>
      <c r="BI308" s="143"/>
      <c r="BJ308" s="143"/>
      <c r="BK308" s="143"/>
      <c r="BL308" s="143"/>
      <c r="BM308" s="143"/>
      <c r="BN308" s="143"/>
      <c r="BO308" s="143"/>
      <c r="BP308" s="143"/>
      <c r="BQ308" s="143"/>
      <c r="BR308" s="143"/>
      <c r="BS308" s="143"/>
      <c r="BT308" s="143"/>
      <c r="BU308" s="143"/>
      <c r="BV308" s="143"/>
    </row>
    <row r="309" spans="2:74" x14ac:dyDescent="0.2">
      <c r="B309" s="143"/>
      <c r="D309" s="143"/>
      <c r="E309" s="143"/>
      <c r="F309" s="143"/>
      <c r="G309" s="143"/>
      <c r="H309" s="143"/>
      <c r="I309" s="143"/>
      <c r="J309" s="143"/>
      <c r="K309" s="143"/>
      <c r="L309" s="143"/>
      <c r="M309" s="143"/>
      <c r="N309" s="143"/>
      <c r="O309" s="143"/>
      <c r="P309" s="143"/>
      <c r="Q309" s="143"/>
      <c r="R309" s="143"/>
      <c r="S309" s="143"/>
      <c r="T309" s="143"/>
      <c r="U309" s="143"/>
      <c r="V309" s="143"/>
      <c r="W309" s="143"/>
      <c r="X309" s="143"/>
      <c r="Y309" s="143"/>
      <c r="Z309" s="143"/>
      <c r="AA309" s="143"/>
      <c r="AB309" s="143"/>
      <c r="AC309" s="143"/>
      <c r="AD309" s="143"/>
      <c r="AE309" s="143"/>
      <c r="AF309" s="143"/>
      <c r="AG309" s="143"/>
      <c r="AH309" s="143"/>
      <c r="AI309" s="143"/>
      <c r="AJ309" s="143"/>
      <c r="AK309" s="143"/>
      <c r="AL309" s="143"/>
      <c r="AM309" s="143"/>
      <c r="AN309" s="143"/>
      <c r="AO309" s="143"/>
      <c r="AP309" s="143"/>
      <c r="AQ309" s="143"/>
      <c r="AR309" s="143"/>
      <c r="AS309" s="143"/>
      <c r="AT309" s="143"/>
      <c r="AU309" s="143"/>
      <c r="AV309" s="143"/>
      <c r="AW309" s="143"/>
      <c r="AX309" s="143"/>
      <c r="AY309" s="143"/>
      <c r="AZ309" s="143"/>
      <c r="BA309" s="143"/>
      <c r="BB309" s="143"/>
      <c r="BC309" s="143"/>
      <c r="BD309" s="143"/>
      <c r="BE309" s="143"/>
      <c r="BF309" s="143"/>
      <c r="BG309" s="143"/>
      <c r="BH309" s="143"/>
      <c r="BI309" s="143"/>
      <c r="BJ309" s="143"/>
      <c r="BK309" s="143"/>
      <c r="BL309" s="143"/>
      <c r="BM309" s="143"/>
      <c r="BN309" s="143"/>
      <c r="BO309" s="143"/>
      <c r="BP309" s="143"/>
      <c r="BQ309" s="143"/>
      <c r="BR309" s="143"/>
      <c r="BS309" s="143"/>
      <c r="BT309" s="143"/>
      <c r="BU309" s="143"/>
      <c r="BV309" s="143"/>
    </row>
    <row r="310" spans="2:74" x14ac:dyDescent="0.2">
      <c r="B310" s="143"/>
      <c r="D310" s="143"/>
      <c r="E310" s="143"/>
      <c r="F310" s="143"/>
      <c r="G310" s="143"/>
      <c r="H310" s="143"/>
      <c r="I310" s="143"/>
      <c r="J310" s="143"/>
      <c r="K310" s="143"/>
      <c r="L310" s="143"/>
      <c r="M310" s="143"/>
      <c r="N310" s="143"/>
      <c r="O310" s="143"/>
      <c r="P310" s="143"/>
      <c r="Q310" s="143"/>
      <c r="R310" s="143"/>
      <c r="S310" s="143"/>
      <c r="T310" s="143"/>
      <c r="U310" s="143"/>
      <c r="V310" s="143"/>
      <c r="W310" s="143"/>
      <c r="X310" s="143"/>
      <c r="Y310" s="143"/>
      <c r="Z310" s="143"/>
      <c r="AA310" s="143"/>
      <c r="AB310" s="143"/>
      <c r="AC310" s="143"/>
      <c r="AD310" s="143"/>
      <c r="AE310" s="143"/>
      <c r="AF310" s="143"/>
      <c r="AG310" s="143"/>
      <c r="AH310" s="143"/>
      <c r="AI310" s="143"/>
      <c r="AJ310" s="143"/>
      <c r="AK310" s="143"/>
      <c r="AL310" s="143"/>
      <c r="AM310" s="143"/>
      <c r="AN310" s="143"/>
      <c r="AO310" s="143"/>
      <c r="AP310" s="143"/>
      <c r="AQ310" s="143"/>
      <c r="AR310" s="143"/>
      <c r="AS310" s="143"/>
      <c r="AT310" s="143"/>
      <c r="AU310" s="143"/>
      <c r="AV310" s="143"/>
      <c r="AW310" s="143"/>
      <c r="AX310" s="143"/>
      <c r="AY310" s="143"/>
      <c r="AZ310" s="143"/>
      <c r="BA310" s="143"/>
      <c r="BB310" s="143"/>
      <c r="BC310" s="143"/>
      <c r="BD310" s="143"/>
      <c r="BE310" s="143"/>
      <c r="BF310" s="143"/>
      <c r="BG310" s="143"/>
      <c r="BH310" s="143"/>
      <c r="BI310" s="143"/>
      <c r="BJ310" s="143"/>
      <c r="BK310" s="143"/>
      <c r="BL310" s="143"/>
      <c r="BM310" s="143"/>
      <c r="BN310" s="143"/>
      <c r="BO310" s="143"/>
      <c r="BP310" s="143"/>
      <c r="BQ310" s="143"/>
      <c r="BR310" s="143"/>
      <c r="BS310" s="143"/>
      <c r="BT310" s="143"/>
      <c r="BU310" s="143"/>
      <c r="BV310" s="143"/>
    </row>
    <row r="311" spans="2:74" x14ac:dyDescent="0.2">
      <c r="B311" s="143"/>
      <c r="D311" s="143"/>
      <c r="E311" s="143"/>
      <c r="F311" s="143"/>
      <c r="G311" s="143"/>
      <c r="H311" s="143"/>
      <c r="I311" s="143"/>
      <c r="J311" s="143"/>
      <c r="K311" s="143"/>
      <c r="L311" s="143"/>
      <c r="M311" s="143"/>
      <c r="N311" s="143"/>
      <c r="O311" s="143"/>
      <c r="P311" s="143"/>
      <c r="Q311" s="143"/>
      <c r="R311" s="143"/>
      <c r="S311" s="143"/>
      <c r="T311" s="143"/>
      <c r="U311" s="143"/>
      <c r="V311" s="143"/>
      <c r="W311" s="143"/>
      <c r="X311" s="143"/>
      <c r="Y311" s="143"/>
      <c r="Z311" s="143"/>
      <c r="AA311" s="143"/>
      <c r="AB311" s="143"/>
      <c r="AC311" s="143"/>
      <c r="AD311" s="143"/>
      <c r="AE311" s="143"/>
      <c r="AF311" s="143"/>
      <c r="AG311" s="143"/>
      <c r="AH311" s="143"/>
      <c r="AI311" s="143"/>
      <c r="AJ311" s="143"/>
      <c r="AK311" s="143"/>
      <c r="AL311" s="143"/>
      <c r="AM311" s="143"/>
      <c r="AN311" s="143"/>
      <c r="AO311" s="143"/>
      <c r="AP311" s="143"/>
      <c r="AQ311" s="143"/>
      <c r="AR311" s="143"/>
      <c r="AS311" s="143"/>
      <c r="AT311" s="143"/>
      <c r="AU311" s="143"/>
      <c r="AV311" s="143"/>
      <c r="AW311" s="143"/>
      <c r="AX311" s="143"/>
      <c r="AY311" s="143"/>
      <c r="AZ311" s="143"/>
      <c r="BA311" s="143"/>
      <c r="BB311" s="143"/>
      <c r="BC311" s="143"/>
      <c r="BD311" s="143"/>
      <c r="BE311" s="143"/>
      <c r="BF311" s="143"/>
      <c r="BG311" s="143"/>
      <c r="BH311" s="143"/>
      <c r="BI311" s="143"/>
      <c r="BJ311" s="143"/>
      <c r="BK311" s="143"/>
      <c r="BL311" s="143"/>
      <c r="BM311" s="143"/>
      <c r="BN311" s="143"/>
      <c r="BO311" s="143"/>
      <c r="BP311" s="143"/>
      <c r="BQ311" s="143"/>
      <c r="BR311" s="143"/>
      <c r="BS311" s="143"/>
      <c r="BT311" s="143"/>
      <c r="BU311" s="143"/>
      <c r="BV311" s="143"/>
    </row>
    <row r="312" spans="2:74" x14ac:dyDescent="0.2">
      <c r="B312" s="143"/>
      <c r="D312" s="143"/>
      <c r="E312" s="143"/>
      <c r="F312" s="143"/>
      <c r="G312" s="143"/>
      <c r="H312" s="143"/>
      <c r="I312" s="143"/>
      <c r="J312" s="143"/>
      <c r="K312" s="143"/>
      <c r="L312" s="143"/>
      <c r="M312" s="143"/>
      <c r="N312" s="143"/>
      <c r="O312" s="143"/>
      <c r="P312" s="143"/>
      <c r="Q312" s="143"/>
      <c r="R312" s="143"/>
      <c r="S312" s="143"/>
      <c r="T312" s="143"/>
      <c r="U312" s="143"/>
      <c r="V312" s="143"/>
      <c r="W312" s="143"/>
      <c r="X312" s="143"/>
      <c r="Y312" s="143"/>
      <c r="Z312" s="143"/>
      <c r="AA312" s="143"/>
      <c r="AB312" s="143"/>
      <c r="AC312" s="143"/>
      <c r="AD312" s="143"/>
      <c r="AE312" s="143"/>
      <c r="AF312" s="143"/>
      <c r="AG312" s="143"/>
      <c r="AH312" s="143"/>
      <c r="AI312" s="143"/>
      <c r="AJ312" s="143"/>
      <c r="AK312" s="143"/>
      <c r="AL312" s="143"/>
      <c r="AM312" s="143"/>
      <c r="AN312" s="143"/>
      <c r="AO312" s="143"/>
      <c r="AP312" s="143"/>
      <c r="AQ312" s="143"/>
      <c r="AR312" s="143"/>
      <c r="AS312" s="143"/>
      <c r="AT312" s="143"/>
      <c r="AU312" s="143"/>
      <c r="AV312" s="143"/>
      <c r="AW312" s="143"/>
      <c r="AX312" s="143"/>
      <c r="AY312" s="143"/>
      <c r="AZ312" s="143"/>
      <c r="BA312" s="143"/>
      <c r="BB312" s="143"/>
      <c r="BC312" s="143"/>
      <c r="BD312" s="143"/>
      <c r="BE312" s="143"/>
      <c r="BF312" s="143"/>
      <c r="BG312" s="143"/>
      <c r="BH312" s="143"/>
      <c r="BI312" s="143"/>
      <c r="BJ312" s="143"/>
      <c r="BK312" s="143"/>
      <c r="BL312" s="143"/>
      <c r="BM312" s="143"/>
      <c r="BN312" s="143"/>
      <c r="BO312" s="143"/>
      <c r="BP312" s="143"/>
      <c r="BQ312" s="143"/>
      <c r="BR312" s="143"/>
      <c r="BS312" s="143"/>
      <c r="BT312" s="143"/>
      <c r="BU312" s="143"/>
      <c r="BV312" s="143"/>
    </row>
    <row r="313" spans="2:74" x14ac:dyDescent="0.2">
      <c r="B313" s="143"/>
      <c r="D313" s="143"/>
      <c r="E313" s="143"/>
      <c r="F313" s="143"/>
      <c r="G313" s="143"/>
      <c r="H313" s="143"/>
      <c r="I313" s="143"/>
      <c r="J313" s="143"/>
      <c r="K313" s="143"/>
      <c r="L313" s="143"/>
      <c r="M313" s="143"/>
      <c r="N313" s="143"/>
      <c r="O313" s="143"/>
      <c r="P313" s="143"/>
      <c r="Q313" s="143"/>
      <c r="R313" s="143"/>
      <c r="S313" s="143"/>
      <c r="T313" s="143"/>
      <c r="U313" s="143"/>
      <c r="V313" s="143"/>
      <c r="W313" s="143"/>
      <c r="X313" s="143"/>
      <c r="Y313" s="143"/>
      <c r="Z313" s="143"/>
      <c r="AA313" s="143"/>
      <c r="AB313" s="143"/>
      <c r="AC313" s="143"/>
      <c r="AD313" s="143"/>
      <c r="AE313" s="143"/>
      <c r="AF313" s="143"/>
      <c r="AG313" s="143"/>
      <c r="AH313" s="143"/>
      <c r="AI313" s="143"/>
      <c r="AJ313" s="143"/>
      <c r="AK313" s="143"/>
      <c r="AL313" s="143"/>
      <c r="AM313" s="143"/>
      <c r="AN313" s="143"/>
      <c r="AO313" s="143"/>
      <c r="AP313" s="143"/>
      <c r="AQ313" s="143"/>
      <c r="AR313" s="143"/>
      <c r="AS313" s="143"/>
      <c r="AT313" s="143"/>
      <c r="AU313" s="143"/>
      <c r="AV313" s="143"/>
      <c r="AW313" s="143"/>
      <c r="AX313" s="143"/>
      <c r="AY313" s="143"/>
      <c r="AZ313" s="143"/>
      <c r="BA313" s="143"/>
      <c r="BB313" s="143"/>
      <c r="BC313" s="143"/>
      <c r="BD313" s="143"/>
      <c r="BE313" s="143"/>
      <c r="BF313" s="143"/>
      <c r="BG313" s="143"/>
      <c r="BH313" s="143"/>
      <c r="BI313" s="143"/>
      <c r="BJ313" s="143"/>
      <c r="BK313" s="143"/>
      <c r="BL313" s="143"/>
      <c r="BM313" s="143"/>
      <c r="BN313" s="143"/>
      <c r="BO313" s="143"/>
      <c r="BP313" s="143"/>
      <c r="BQ313" s="143"/>
      <c r="BR313" s="143"/>
      <c r="BS313" s="143"/>
      <c r="BT313" s="143"/>
      <c r="BU313" s="143"/>
      <c r="BV313" s="143"/>
    </row>
    <row r="314" spans="2:74" x14ac:dyDescent="0.2">
      <c r="B314" s="143"/>
      <c r="D314" s="143"/>
      <c r="E314" s="143"/>
      <c r="F314" s="143"/>
      <c r="G314" s="143"/>
      <c r="H314" s="143"/>
      <c r="I314" s="143"/>
      <c r="J314" s="143"/>
      <c r="K314" s="143"/>
      <c r="L314" s="143"/>
      <c r="M314" s="143"/>
      <c r="N314" s="143"/>
      <c r="O314" s="143"/>
      <c r="P314" s="143"/>
      <c r="Q314" s="143"/>
      <c r="R314" s="143"/>
      <c r="S314" s="143"/>
      <c r="T314" s="143"/>
      <c r="U314" s="143"/>
      <c r="V314" s="143"/>
      <c r="W314" s="143"/>
      <c r="X314" s="143"/>
      <c r="Y314" s="143"/>
      <c r="Z314" s="143"/>
      <c r="AA314" s="143"/>
      <c r="AB314" s="143"/>
      <c r="AC314" s="143"/>
      <c r="AD314" s="143"/>
      <c r="AE314" s="143"/>
      <c r="AF314" s="143"/>
      <c r="AG314" s="143"/>
      <c r="AH314" s="143"/>
      <c r="AI314" s="143"/>
      <c r="AJ314" s="143"/>
      <c r="AK314" s="143"/>
      <c r="AL314" s="143"/>
      <c r="AM314" s="143"/>
      <c r="AN314" s="143"/>
      <c r="AO314" s="143"/>
      <c r="AP314" s="143"/>
      <c r="AQ314" s="143"/>
      <c r="AR314" s="143"/>
      <c r="AS314" s="143"/>
      <c r="AT314" s="143"/>
      <c r="AU314" s="143"/>
      <c r="AV314" s="143"/>
      <c r="AW314" s="143"/>
      <c r="AX314" s="143"/>
      <c r="AY314" s="143"/>
      <c r="AZ314" s="143"/>
      <c r="BA314" s="143"/>
      <c r="BB314" s="143"/>
      <c r="BC314" s="143"/>
      <c r="BD314" s="143"/>
      <c r="BE314" s="143"/>
      <c r="BF314" s="143"/>
      <c r="BG314" s="143"/>
      <c r="BH314" s="143"/>
      <c r="BI314" s="143"/>
      <c r="BJ314" s="143"/>
      <c r="BK314" s="143"/>
      <c r="BL314" s="143"/>
      <c r="BM314" s="143"/>
      <c r="BN314" s="143"/>
      <c r="BO314" s="143"/>
      <c r="BP314" s="143"/>
      <c r="BQ314" s="143"/>
      <c r="BR314" s="143"/>
      <c r="BS314" s="143"/>
      <c r="BT314" s="143"/>
      <c r="BU314" s="143"/>
      <c r="BV314" s="143"/>
    </row>
    <row r="315" spans="2:74" x14ac:dyDescent="0.2">
      <c r="B315" s="143"/>
      <c r="D315" s="143"/>
      <c r="E315" s="143"/>
      <c r="F315" s="143"/>
      <c r="G315" s="143"/>
      <c r="H315" s="143"/>
      <c r="I315" s="143"/>
      <c r="J315" s="143"/>
      <c r="K315" s="143"/>
      <c r="L315" s="143"/>
      <c r="M315" s="143"/>
      <c r="N315" s="143"/>
      <c r="O315" s="143"/>
      <c r="P315" s="143"/>
      <c r="Q315" s="143"/>
      <c r="R315" s="143"/>
      <c r="S315" s="143"/>
      <c r="T315" s="143"/>
      <c r="U315" s="143"/>
      <c r="V315" s="143"/>
      <c r="W315" s="143"/>
      <c r="X315" s="143"/>
      <c r="Y315" s="143"/>
      <c r="Z315" s="143"/>
      <c r="AA315" s="143"/>
      <c r="AB315" s="143"/>
      <c r="AC315" s="143"/>
      <c r="AD315" s="143"/>
      <c r="AE315" s="143"/>
      <c r="AF315" s="143"/>
      <c r="AG315" s="143"/>
      <c r="AH315" s="143"/>
      <c r="AI315" s="143"/>
      <c r="AJ315" s="143"/>
      <c r="AK315" s="143"/>
      <c r="AL315" s="143"/>
      <c r="AM315" s="143"/>
      <c r="AN315" s="143"/>
      <c r="AO315" s="143"/>
      <c r="AP315" s="143"/>
      <c r="AQ315" s="143"/>
      <c r="AR315" s="143"/>
      <c r="AS315" s="143"/>
      <c r="AT315" s="143"/>
      <c r="AU315" s="143"/>
      <c r="AV315" s="143"/>
      <c r="AW315" s="143"/>
      <c r="AX315" s="143"/>
      <c r="AY315" s="143"/>
      <c r="AZ315" s="143"/>
      <c r="BA315" s="143"/>
      <c r="BB315" s="143"/>
      <c r="BC315" s="143"/>
      <c r="BD315" s="143"/>
      <c r="BE315" s="143"/>
      <c r="BF315" s="143"/>
      <c r="BG315" s="143"/>
      <c r="BH315" s="143"/>
      <c r="BI315" s="143"/>
      <c r="BJ315" s="143"/>
      <c r="BK315" s="143"/>
      <c r="BL315" s="143"/>
      <c r="BM315" s="143"/>
      <c r="BN315" s="143"/>
      <c r="BO315" s="143"/>
      <c r="BP315" s="143"/>
      <c r="BQ315" s="143"/>
      <c r="BR315" s="143"/>
      <c r="BS315" s="143"/>
      <c r="BT315" s="143"/>
      <c r="BU315" s="143"/>
      <c r="BV315" s="143"/>
    </row>
    <row r="316" spans="2:74" x14ac:dyDescent="0.2">
      <c r="B316" s="143"/>
      <c r="D316" s="143"/>
      <c r="E316" s="143"/>
      <c r="F316" s="143"/>
      <c r="G316" s="143"/>
      <c r="H316" s="143"/>
      <c r="I316" s="143"/>
      <c r="J316" s="143"/>
      <c r="K316" s="143"/>
      <c r="L316" s="143"/>
      <c r="M316" s="143"/>
      <c r="N316" s="143"/>
      <c r="O316" s="143"/>
      <c r="P316" s="143"/>
      <c r="Q316" s="143"/>
      <c r="R316" s="143"/>
      <c r="S316" s="143"/>
      <c r="T316" s="143"/>
      <c r="U316" s="143"/>
      <c r="V316" s="143"/>
      <c r="W316" s="143"/>
      <c r="X316" s="143"/>
      <c r="Y316" s="143"/>
      <c r="Z316" s="143"/>
      <c r="AA316" s="143"/>
      <c r="AB316" s="143"/>
      <c r="AC316" s="143"/>
      <c r="AD316" s="143"/>
      <c r="AE316" s="143"/>
      <c r="AF316" s="143"/>
      <c r="AG316" s="143"/>
      <c r="AH316" s="143"/>
      <c r="AI316" s="143"/>
      <c r="AJ316" s="143"/>
      <c r="AK316" s="143"/>
      <c r="AL316" s="143"/>
      <c r="AM316" s="143"/>
      <c r="AN316" s="143"/>
      <c r="AO316" s="143"/>
      <c r="AP316" s="143"/>
      <c r="AQ316" s="143"/>
      <c r="AR316" s="143"/>
      <c r="AS316" s="143"/>
      <c r="AT316" s="143"/>
      <c r="AU316" s="143"/>
      <c r="AV316" s="143"/>
      <c r="AW316" s="143"/>
      <c r="AX316" s="143"/>
      <c r="AY316" s="143"/>
      <c r="AZ316" s="143"/>
      <c r="BA316" s="143"/>
      <c r="BB316" s="143"/>
      <c r="BC316" s="143"/>
      <c r="BD316" s="143"/>
      <c r="BE316" s="143"/>
      <c r="BF316" s="143"/>
      <c r="BG316" s="143"/>
      <c r="BH316" s="143"/>
      <c r="BI316" s="143"/>
      <c r="BJ316" s="143"/>
      <c r="BK316" s="143"/>
      <c r="BL316" s="143"/>
      <c r="BM316" s="143"/>
      <c r="BN316" s="143"/>
      <c r="BO316" s="143"/>
      <c r="BP316" s="143"/>
      <c r="BQ316" s="143"/>
      <c r="BR316" s="143"/>
      <c r="BS316" s="143"/>
      <c r="BT316" s="143"/>
      <c r="BU316" s="143"/>
      <c r="BV316" s="143"/>
    </row>
    <row r="317" spans="2:74" x14ac:dyDescent="0.2">
      <c r="B317" s="143"/>
      <c r="D317" s="143"/>
      <c r="E317" s="143"/>
      <c r="F317" s="143"/>
      <c r="G317" s="143"/>
      <c r="H317" s="143"/>
      <c r="I317" s="143"/>
      <c r="J317" s="143"/>
      <c r="K317" s="143"/>
      <c r="L317" s="143"/>
      <c r="M317" s="143"/>
      <c r="N317" s="143"/>
      <c r="O317" s="143"/>
      <c r="P317" s="143"/>
      <c r="Q317" s="143"/>
      <c r="R317" s="143"/>
      <c r="S317" s="143"/>
      <c r="T317" s="143"/>
      <c r="U317" s="143"/>
      <c r="V317" s="143"/>
      <c r="W317" s="143"/>
      <c r="X317" s="143"/>
      <c r="Y317" s="143"/>
      <c r="Z317" s="143"/>
      <c r="AA317" s="143"/>
      <c r="AB317" s="143"/>
      <c r="AC317" s="143"/>
      <c r="AD317" s="143"/>
      <c r="AE317" s="143"/>
      <c r="AF317" s="143"/>
      <c r="AG317" s="143"/>
      <c r="AH317" s="143"/>
      <c r="AI317" s="143"/>
      <c r="AJ317" s="143"/>
      <c r="AK317" s="143"/>
      <c r="AL317" s="143"/>
      <c r="AM317" s="143"/>
      <c r="AN317" s="143"/>
      <c r="AO317" s="143"/>
      <c r="AP317" s="143"/>
      <c r="AQ317" s="143"/>
      <c r="AR317" s="143"/>
      <c r="AS317" s="143"/>
      <c r="AT317" s="143"/>
      <c r="AU317" s="143"/>
      <c r="AV317" s="143"/>
      <c r="AW317" s="143"/>
      <c r="AX317" s="143"/>
      <c r="AY317" s="143"/>
      <c r="AZ317" s="143"/>
      <c r="BA317" s="143"/>
      <c r="BB317" s="143"/>
      <c r="BC317" s="143"/>
      <c r="BD317" s="143"/>
      <c r="BE317" s="143"/>
      <c r="BF317" s="143"/>
      <c r="BG317" s="143"/>
      <c r="BH317" s="143"/>
      <c r="BI317" s="143"/>
      <c r="BJ317" s="143"/>
      <c r="BK317" s="143"/>
      <c r="BL317" s="143"/>
      <c r="BM317" s="143"/>
      <c r="BN317" s="143"/>
      <c r="BO317" s="143"/>
      <c r="BP317" s="143"/>
      <c r="BQ317" s="143"/>
      <c r="BR317" s="143"/>
      <c r="BS317" s="143"/>
      <c r="BT317" s="143"/>
      <c r="BU317" s="143"/>
      <c r="BV317" s="143"/>
    </row>
    <row r="318" spans="2:74" x14ac:dyDescent="0.2">
      <c r="B318" s="143"/>
      <c r="D318" s="143"/>
      <c r="E318" s="143"/>
      <c r="F318" s="143"/>
      <c r="G318" s="143"/>
      <c r="H318" s="143"/>
      <c r="I318" s="143"/>
      <c r="J318" s="143"/>
      <c r="K318" s="143"/>
      <c r="L318" s="143"/>
      <c r="M318" s="143"/>
      <c r="N318" s="143"/>
      <c r="O318" s="143"/>
      <c r="P318" s="143"/>
      <c r="Q318" s="143"/>
      <c r="R318" s="143"/>
      <c r="S318" s="143"/>
      <c r="T318" s="143"/>
      <c r="U318" s="143"/>
      <c r="V318" s="143"/>
      <c r="W318" s="143"/>
      <c r="X318" s="143"/>
      <c r="Y318" s="143"/>
      <c r="Z318" s="143"/>
      <c r="AA318" s="143"/>
      <c r="AB318" s="143"/>
      <c r="AC318" s="143"/>
      <c r="AD318" s="143"/>
      <c r="AE318" s="143"/>
      <c r="AF318" s="143"/>
      <c r="AG318" s="143"/>
      <c r="AH318" s="143"/>
      <c r="AI318" s="143"/>
      <c r="AJ318" s="143"/>
      <c r="AK318" s="143"/>
      <c r="AL318" s="143"/>
      <c r="AM318" s="143"/>
      <c r="AN318" s="143"/>
      <c r="AO318" s="143"/>
      <c r="AP318" s="143"/>
      <c r="AQ318" s="143"/>
      <c r="AR318" s="143"/>
      <c r="AS318" s="143"/>
      <c r="AT318" s="143"/>
      <c r="AU318" s="143"/>
      <c r="AV318" s="143"/>
      <c r="AW318" s="143"/>
      <c r="AX318" s="143"/>
      <c r="AY318" s="143"/>
      <c r="AZ318" s="143"/>
      <c r="BA318" s="143"/>
      <c r="BB318" s="143"/>
      <c r="BC318" s="143"/>
      <c r="BD318" s="143"/>
      <c r="BE318" s="143"/>
      <c r="BF318" s="143"/>
      <c r="BG318" s="143"/>
      <c r="BH318" s="143"/>
      <c r="BI318" s="143"/>
      <c r="BJ318" s="143"/>
      <c r="BK318" s="143"/>
      <c r="BL318" s="143"/>
      <c r="BM318" s="143"/>
      <c r="BN318" s="143"/>
      <c r="BO318" s="143"/>
      <c r="BP318" s="143"/>
      <c r="BQ318" s="143"/>
      <c r="BR318" s="143"/>
      <c r="BS318" s="143"/>
      <c r="BT318" s="143"/>
      <c r="BU318" s="143"/>
      <c r="BV318" s="143"/>
    </row>
    <row r="319" spans="2:74" x14ac:dyDescent="0.2">
      <c r="B319" s="143"/>
      <c r="D319" s="143"/>
      <c r="E319" s="143"/>
      <c r="F319" s="143"/>
      <c r="G319" s="143"/>
      <c r="H319" s="143"/>
      <c r="I319" s="143"/>
      <c r="J319" s="143"/>
      <c r="K319" s="143"/>
      <c r="L319" s="143"/>
      <c r="M319" s="143"/>
      <c r="N319" s="143"/>
      <c r="O319" s="143"/>
      <c r="P319" s="143"/>
      <c r="Q319" s="143"/>
      <c r="R319" s="143"/>
      <c r="S319" s="143"/>
      <c r="T319" s="143"/>
      <c r="U319" s="143"/>
      <c r="V319" s="143"/>
      <c r="W319" s="143"/>
      <c r="X319" s="143"/>
      <c r="Y319" s="143"/>
      <c r="Z319" s="143"/>
      <c r="AA319" s="143"/>
      <c r="AB319" s="143"/>
      <c r="AC319" s="143"/>
      <c r="AD319" s="143"/>
      <c r="AE319" s="143"/>
      <c r="AF319" s="143"/>
      <c r="AG319" s="143"/>
      <c r="AH319" s="143"/>
      <c r="AI319" s="143"/>
      <c r="AJ319" s="143"/>
      <c r="AK319" s="143"/>
      <c r="AL319" s="143"/>
      <c r="AM319" s="143"/>
      <c r="AN319" s="143"/>
      <c r="AO319" s="143"/>
      <c r="AP319" s="143"/>
      <c r="AQ319" s="143"/>
      <c r="AR319" s="143"/>
      <c r="AS319" s="143"/>
      <c r="AT319" s="143"/>
      <c r="AU319" s="143"/>
      <c r="AV319" s="143"/>
      <c r="AW319" s="143"/>
      <c r="AX319" s="143"/>
      <c r="AY319" s="143"/>
      <c r="AZ319" s="143"/>
      <c r="BA319" s="143"/>
      <c r="BB319" s="143"/>
      <c r="BC319" s="143"/>
      <c r="BD319" s="143"/>
      <c r="BE319" s="143"/>
      <c r="BF319" s="143"/>
      <c r="BG319" s="143"/>
      <c r="BH319" s="143"/>
      <c r="BI319" s="143"/>
      <c r="BJ319" s="143"/>
      <c r="BK319" s="143"/>
      <c r="BL319" s="143"/>
      <c r="BM319" s="143"/>
      <c r="BN319" s="143"/>
      <c r="BO319" s="143"/>
      <c r="BP319" s="143"/>
      <c r="BQ319" s="143"/>
      <c r="BR319" s="143"/>
      <c r="BS319" s="143"/>
      <c r="BT319" s="143"/>
      <c r="BU319" s="143"/>
      <c r="BV319" s="143"/>
    </row>
    <row r="320" spans="2:74" x14ac:dyDescent="0.2">
      <c r="B320" s="143"/>
      <c r="D320" s="143"/>
      <c r="E320" s="143"/>
      <c r="F320" s="143"/>
      <c r="G320" s="143"/>
      <c r="H320" s="143"/>
      <c r="I320" s="143"/>
      <c r="J320" s="143"/>
      <c r="K320" s="143"/>
      <c r="L320" s="143"/>
      <c r="M320" s="143"/>
      <c r="N320" s="143"/>
      <c r="O320" s="143"/>
      <c r="P320" s="143"/>
      <c r="Q320" s="143"/>
      <c r="R320" s="143"/>
      <c r="S320" s="143"/>
      <c r="T320" s="143"/>
      <c r="U320" s="143"/>
      <c r="V320" s="143"/>
      <c r="W320" s="143"/>
      <c r="X320" s="143"/>
      <c r="Y320" s="143"/>
      <c r="Z320" s="143"/>
      <c r="AA320" s="143"/>
      <c r="AB320" s="143"/>
      <c r="AC320" s="143"/>
      <c r="AD320" s="143"/>
      <c r="AE320" s="143"/>
      <c r="AF320" s="143"/>
      <c r="AG320" s="143"/>
      <c r="AH320" s="143"/>
      <c r="AI320" s="143"/>
      <c r="AJ320" s="143"/>
      <c r="AK320" s="143"/>
      <c r="AL320" s="143"/>
      <c r="AM320" s="143"/>
      <c r="AN320" s="143"/>
      <c r="AO320" s="143"/>
      <c r="AP320" s="143"/>
      <c r="AQ320" s="143"/>
      <c r="AR320" s="143"/>
      <c r="AS320" s="143"/>
      <c r="AT320" s="143"/>
      <c r="AU320" s="143"/>
      <c r="AV320" s="143"/>
      <c r="AW320" s="143"/>
      <c r="AX320" s="143"/>
      <c r="AY320" s="143"/>
      <c r="AZ320" s="143"/>
      <c r="BA320" s="143"/>
      <c r="BB320" s="143"/>
      <c r="BC320" s="143"/>
      <c r="BD320" s="143"/>
      <c r="BE320" s="143"/>
      <c r="BF320" s="143"/>
      <c r="BG320" s="143"/>
      <c r="BH320" s="143"/>
      <c r="BI320" s="143"/>
      <c r="BJ320" s="143"/>
      <c r="BK320" s="143"/>
      <c r="BL320" s="143"/>
      <c r="BM320" s="143"/>
      <c r="BN320" s="143"/>
      <c r="BO320" s="143"/>
      <c r="BP320" s="143"/>
      <c r="BQ320" s="143"/>
      <c r="BR320" s="143"/>
      <c r="BS320" s="143"/>
      <c r="BT320" s="143"/>
      <c r="BU320" s="143"/>
      <c r="BV320" s="143"/>
    </row>
    <row r="321" spans="2:74" x14ac:dyDescent="0.2">
      <c r="B321" s="143"/>
      <c r="D321" s="143"/>
      <c r="E321" s="143"/>
      <c r="F321" s="143"/>
      <c r="G321" s="143"/>
      <c r="H321" s="143"/>
      <c r="I321" s="143"/>
      <c r="J321" s="143"/>
      <c r="K321" s="143"/>
      <c r="L321" s="143"/>
      <c r="M321" s="143"/>
      <c r="N321" s="143"/>
      <c r="O321" s="143"/>
      <c r="P321" s="143"/>
      <c r="Q321" s="143"/>
      <c r="R321" s="143"/>
      <c r="S321" s="143"/>
      <c r="T321" s="143"/>
      <c r="U321" s="143"/>
      <c r="V321" s="143"/>
      <c r="W321" s="143"/>
      <c r="X321" s="143"/>
      <c r="Y321" s="143"/>
      <c r="Z321" s="143"/>
      <c r="AA321" s="143"/>
      <c r="AB321" s="143"/>
      <c r="AC321" s="143"/>
      <c r="AD321" s="143"/>
      <c r="AE321" s="143"/>
      <c r="AF321" s="143"/>
      <c r="AG321" s="143"/>
      <c r="AH321" s="143"/>
      <c r="AI321" s="143"/>
      <c r="AJ321" s="143"/>
      <c r="AK321" s="143"/>
      <c r="AL321" s="143"/>
      <c r="AM321" s="143"/>
      <c r="AN321" s="143"/>
      <c r="AO321" s="143"/>
      <c r="AP321" s="143"/>
      <c r="AQ321" s="143"/>
      <c r="AR321" s="143"/>
      <c r="AS321" s="143"/>
      <c r="AT321" s="143"/>
      <c r="AU321" s="143"/>
      <c r="AV321" s="143"/>
      <c r="AW321" s="143"/>
      <c r="AX321" s="143"/>
      <c r="AY321" s="143"/>
      <c r="AZ321" s="143"/>
      <c r="BA321" s="143"/>
      <c r="BB321" s="143"/>
      <c r="BC321" s="143"/>
      <c r="BD321" s="143"/>
      <c r="BE321" s="143"/>
      <c r="BF321" s="143"/>
      <c r="BG321" s="143"/>
      <c r="BH321" s="143"/>
      <c r="BI321" s="143"/>
      <c r="BJ321" s="143"/>
      <c r="BK321" s="143"/>
      <c r="BL321" s="143"/>
      <c r="BM321" s="143"/>
      <c r="BN321" s="143"/>
      <c r="BO321" s="143"/>
      <c r="BP321" s="143"/>
      <c r="BQ321" s="143"/>
      <c r="BR321" s="143"/>
      <c r="BS321" s="143"/>
      <c r="BT321" s="143"/>
      <c r="BU321" s="143"/>
      <c r="BV321" s="143"/>
    </row>
    <row r="322" spans="2:74" x14ac:dyDescent="0.2">
      <c r="B322" s="143"/>
      <c r="D322" s="143"/>
      <c r="E322" s="143"/>
      <c r="F322" s="143"/>
      <c r="G322" s="143"/>
      <c r="H322" s="143"/>
      <c r="I322" s="143"/>
      <c r="J322" s="143"/>
      <c r="K322" s="143"/>
      <c r="L322" s="143"/>
      <c r="M322" s="143"/>
      <c r="N322" s="143"/>
      <c r="O322" s="143"/>
      <c r="P322" s="143"/>
      <c r="Q322" s="143"/>
      <c r="R322" s="143"/>
      <c r="S322" s="143"/>
      <c r="T322" s="143"/>
      <c r="U322" s="143"/>
      <c r="V322" s="143"/>
      <c r="W322" s="143"/>
      <c r="X322" s="143"/>
      <c r="Y322" s="143"/>
      <c r="Z322" s="143"/>
      <c r="AA322" s="143"/>
      <c r="AB322" s="143"/>
      <c r="AC322" s="143"/>
      <c r="AD322" s="143"/>
      <c r="AE322" s="143"/>
      <c r="AF322" s="143"/>
      <c r="AG322" s="143"/>
      <c r="AH322" s="143"/>
      <c r="AI322" s="143"/>
      <c r="AJ322" s="143"/>
      <c r="AK322" s="143"/>
      <c r="AL322" s="143"/>
      <c r="AM322" s="143"/>
      <c r="AN322" s="143"/>
      <c r="AO322" s="143"/>
      <c r="AP322" s="143"/>
      <c r="AQ322" s="143"/>
      <c r="AR322" s="143"/>
      <c r="AS322" s="143"/>
      <c r="AT322" s="143"/>
      <c r="AU322" s="143"/>
      <c r="AV322" s="143"/>
      <c r="AW322" s="143"/>
      <c r="AX322" s="143"/>
      <c r="AY322" s="143"/>
      <c r="AZ322" s="143"/>
      <c r="BA322" s="143"/>
      <c r="BB322" s="143"/>
      <c r="BC322" s="143"/>
      <c r="BD322" s="143"/>
      <c r="BE322" s="143"/>
      <c r="BF322" s="143"/>
      <c r="BG322" s="143"/>
      <c r="BH322" s="143"/>
      <c r="BI322" s="143"/>
      <c r="BJ322" s="143"/>
      <c r="BK322" s="143"/>
      <c r="BL322" s="143"/>
      <c r="BM322" s="143"/>
      <c r="BN322" s="143"/>
      <c r="BO322" s="143"/>
      <c r="BP322" s="143"/>
      <c r="BQ322" s="143"/>
      <c r="BR322" s="143"/>
      <c r="BS322" s="143"/>
      <c r="BT322" s="143"/>
      <c r="BU322" s="143"/>
      <c r="BV322" s="143"/>
    </row>
    <row r="323" spans="2:74" x14ac:dyDescent="0.2">
      <c r="B323" s="143"/>
      <c r="D323" s="143"/>
      <c r="E323" s="143"/>
      <c r="F323" s="143"/>
      <c r="G323" s="143"/>
      <c r="H323" s="143"/>
      <c r="I323" s="143"/>
      <c r="J323" s="143"/>
      <c r="K323" s="143"/>
      <c r="L323" s="143"/>
      <c r="M323" s="143"/>
      <c r="N323" s="143"/>
      <c r="O323" s="143"/>
      <c r="P323" s="143"/>
      <c r="Q323" s="143"/>
      <c r="R323" s="143"/>
      <c r="S323" s="143"/>
      <c r="T323" s="143"/>
      <c r="U323" s="143"/>
      <c r="V323" s="143"/>
      <c r="W323" s="143"/>
      <c r="X323" s="143"/>
      <c r="Y323" s="143"/>
      <c r="Z323" s="143"/>
      <c r="AA323" s="143"/>
      <c r="AB323" s="143"/>
      <c r="AC323" s="143"/>
      <c r="AD323" s="143"/>
      <c r="AE323" s="143"/>
      <c r="AF323" s="143"/>
      <c r="AG323" s="143"/>
      <c r="AH323" s="143"/>
      <c r="AI323" s="143"/>
      <c r="AJ323" s="143"/>
      <c r="AK323" s="143"/>
      <c r="AL323" s="143"/>
      <c r="AM323" s="143"/>
      <c r="AN323" s="143"/>
      <c r="AO323" s="143"/>
      <c r="AP323" s="143"/>
      <c r="AQ323" s="143"/>
      <c r="AR323" s="143"/>
      <c r="AS323" s="143"/>
      <c r="AT323" s="143"/>
      <c r="AU323" s="143"/>
      <c r="AV323" s="143"/>
      <c r="AW323" s="143"/>
      <c r="AX323" s="143"/>
      <c r="AY323" s="143"/>
      <c r="AZ323" s="143"/>
      <c r="BA323" s="143"/>
      <c r="BB323" s="143"/>
      <c r="BC323" s="143"/>
      <c r="BD323" s="143"/>
      <c r="BE323" s="143"/>
      <c r="BF323" s="143"/>
      <c r="BG323" s="143"/>
      <c r="BH323" s="143"/>
      <c r="BI323" s="143"/>
      <c r="BJ323" s="143"/>
      <c r="BK323" s="143"/>
      <c r="BL323" s="143"/>
      <c r="BM323" s="143"/>
      <c r="BN323" s="143"/>
      <c r="BO323" s="143"/>
      <c r="BP323" s="143"/>
      <c r="BQ323" s="143"/>
      <c r="BR323" s="143"/>
      <c r="BS323" s="143"/>
      <c r="BT323" s="143"/>
      <c r="BU323" s="143"/>
      <c r="BV323" s="143"/>
    </row>
    <row r="324" spans="2:74" x14ac:dyDescent="0.2">
      <c r="B324" s="143"/>
      <c r="D324" s="143"/>
      <c r="E324" s="143"/>
      <c r="F324" s="143"/>
      <c r="G324" s="143"/>
      <c r="H324" s="143"/>
      <c r="I324" s="143"/>
      <c r="J324" s="143"/>
      <c r="K324" s="143"/>
      <c r="L324" s="143"/>
      <c r="M324" s="143"/>
      <c r="N324" s="143"/>
      <c r="O324" s="143"/>
      <c r="P324" s="143"/>
      <c r="Q324" s="143"/>
      <c r="R324" s="143"/>
      <c r="S324" s="143"/>
      <c r="T324" s="143"/>
      <c r="U324" s="143"/>
      <c r="V324" s="143"/>
      <c r="W324" s="143"/>
      <c r="X324" s="143"/>
      <c r="Y324" s="143"/>
      <c r="Z324" s="143"/>
      <c r="AA324" s="143"/>
      <c r="AB324" s="143"/>
      <c r="AC324" s="143"/>
      <c r="AD324" s="143"/>
      <c r="AE324" s="143"/>
      <c r="AF324" s="143"/>
      <c r="AG324" s="143"/>
      <c r="AH324" s="143"/>
      <c r="AI324" s="143"/>
      <c r="AJ324" s="143"/>
      <c r="AK324" s="143"/>
      <c r="AL324" s="143"/>
      <c r="AM324" s="143"/>
      <c r="AN324" s="143"/>
      <c r="AO324" s="143"/>
      <c r="AP324" s="143"/>
      <c r="AQ324" s="143"/>
      <c r="AR324" s="143"/>
      <c r="AS324" s="143"/>
      <c r="AT324" s="143"/>
      <c r="AU324" s="143"/>
      <c r="AV324" s="143"/>
      <c r="AW324" s="143"/>
      <c r="AX324" s="143"/>
      <c r="AY324" s="143"/>
      <c r="AZ324" s="143"/>
      <c r="BA324" s="143"/>
      <c r="BB324" s="143"/>
      <c r="BC324" s="143"/>
      <c r="BD324" s="143"/>
      <c r="BE324" s="143"/>
      <c r="BF324" s="143"/>
      <c r="BG324" s="143"/>
      <c r="BH324" s="143"/>
      <c r="BI324" s="143"/>
      <c r="BJ324" s="143"/>
      <c r="BK324" s="143"/>
      <c r="BL324" s="143"/>
      <c r="BM324" s="143"/>
      <c r="BN324" s="143"/>
      <c r="BO324" s="143"/>
      <c r="BP324" s="143"/>
      <c r="BQ324" s="143"/>
      <c r="BR324" s="143"/>
      <c r="BS324" s="143"/>
      <c r="BT324" s="143"/>
      <c r="BU324" s="143"/>
      <c r="BV324" s="143"/>
    </row>
    <row r="325" spans="2:74" x14ac:dyDescent="0.2">
      <c r="B325" s="143"/>
      <c r="D325" s="143"/>
      <c r="E325" s="143"/>
      <c r="F325" s="143"/>
      <c r="G325" s="143"/>
      <c r="H325" s="143"/>
      <c r="I325" s="143"/>
      <c r="J325" s="143"/>
      <c r="K325" s="143"/>
      <c r="L325" s="143"/>
      <c r="M325" s="143"/>
      <c r="N325" s="143"/>
      <c r="O325" s="143"/>
      <c r="P325" s="143"/>
      <c r="Q325" s="143"/>
      <c r="R325" s="143"/>
      <c r="S325" s="143"/>
      <c r="T325" s="143"/>
      <c r="U325" s="143"/>
      <c r="V325" s="143"/>
      <c r="W325" s="143"/>
      <c r="X325" s="143"/>
      <c r="Y325" s="143"/>
      <c r="Z325" s="143"/>
      <c r="AA325" s="143"/>
      <c r="AB325" s="143"/>
      <c r="AC325" s="143"/>
      <c r="AD325" s="143"/>
      <c r="AE325" s="143"/>
      <c r="AF325" s="143"/>
      <c r="AG325" s="143"/>
      <c r="AH325" s="143"/>
      <c r="AI325" s="143"/>
      <c r="AJ325" s="143"/>
      <c r="AK325" s="143"/>
      <c r="AL325" s="143"/>
      <c r="AM325" s="143"/>
      <c r="AN325" s="143"/>
      <c r="AO325" s="143"/>
      <c r="AP325" s="143"/>
      <c r="AQ325" s="143"/>
      <c r="AR325" s="143"/>
      <c r="AS325" s="143"/>
      <c r="AT325" s="143"/>
      <c r="AU325" s="143"/>
      <c r="AV325" s="143"/>
      <c r="AW325" s="143"/>
      <c r="AX325" s="143"/>
      <c r="AY325" s="143"/>
      <c r="AZ325" s="143"/>
      <c r="BA325" s="143"/>
      <c r="BB325" s="143"/>
      <c r="BC325" s="143"/>
      <c r="BD325" s="143"/>
      <c r="BE325" s="143"/>
      <c r="BF325" s="143"/>
      <c r="BG325" s="143"/>
      <c r="BH325" s="143"/>
      <c r="BI325" s="143"/>
      <c r="BJ325" s="143"/>
      <c r="BK325" s="143"/>
      <c r="BL325" s="143"/>
      <c r="BM325" s="143"/>
      <c r="BN325" s="143"/>
      <c r="BO325" s="143"/>
      <c r="BP325" s="143"/>
      <c r="BQ325" s="143"/>
      <c r="BR325" s="143"/>
      <c r="BS325" s="143"/>
      <c r="BT325" s="143"/>
      <c r="BU325" s="143"/>
      <c r="BV325" s="143"/>
    </row>
    <row r="326" spans="2:74" x14ac:dyDescent="0.2">
      <c r="B326" s="143"/>
      <c r="D326" s="143"/>
      <c r="E326" s="143"/>
      <c r="F326" s="143"/>
      <c r="G326" s="143"/>
      <c r="H326" s="143"/>
      <c r="I326" s="143"/>
      <c r="J326" s="143"/>
      <c r="K326" s="143"/>
      <c r="L326" s="143"/>
      <c r="M326" s="143"/>
      <c r="N326" s="143"/>
      <c r="O326" s="143"/>
      <c r="P326" s="143"/>
      <c r="Q326" s="143"/>
      <c r="R326" s="143"/>
      <c r="S326" s="143"/>
      <c r="T326" s="143"/>
      <c r="U326" s="143"/>
      <c r="V326" s="143"/>
      <c r="W326" s="143"/>
      <c r="X326" s="143"/>
      <c r="Y326" s="143"/>
      <c r="Z326" s="143"/>
      <c r="AA326" s="143"/>
      <c r="AB326" s="143"/>
      <c r="AC326" s="143"/>
      <c r="AD326" s="143"/>
      <c r="AE326" s="143"/>
      <c r="AF326" s="143"/>
      <c r="AG326" s="143"/>
      <c r="AH326" s="143"/>
      <c r="AI326" s="143"/>
      <c r="AJ326" s="143"/>
      <c r="AK326" s="143"/>
      <c r="AL326" s="143"/>
      <c r="AM326" s="143"/>
      <c r="AN326" s="143"/>
      <c r="AO326" s="143"/>
      <c r="AP326" s="143"/>
      <c r="AQ326" s="143"/>
      <c r="AR326" s="143"/>
      <c r="AS326" s="143"/>
      <c r="AT326" s="143"/>
      <c r="AU326" s="143"/>
      <c r="AV326" s="143"/>
      <c r="AW326" s="143"/>
      <c r="AX326" s="143"/>
      <c r="AY326" s="143"/>
      <c r="AZ326" s="143"/>
      <c r="BA326" s="143"/>
      <c r="BB326" s="143"/>
      <c r="BC326" s="143"/>
      <c r="BD326" s="143"/>
      <c r="BE326" s="143"/>
      <c r="BF326" s="143"/>
      <c r="BG326" s="143"/>
      <c r="BH326" s="143"/>
      <c r="BI326" s="143"/>
      <c r="BJ326" s="143"/>
      <c r="BK326" s="143"/>
      <c r="BL326" s="143"/>
      <c r="BM326" s="143"/>
      <c r="BN326" s="143"/>
      <c r="BO326" s="143"/>
      <c r="BP326" s="143"/>
      <c r="BQ326" s="143"/>
      <c r="BR326" s="143"/>
      <c r="BS326" s="143"/>
      <c r="BT326" s="143"/>
      <c r="BU326" s="143"/>
      <c r="BV326" s="143"/>
    </row>
    <row r="327" spans="2:74" x14ac:dyDescent="0.2">
      <c r="B327" s="143"/>
      <c r="D327" s="143"/>
      <c r="E327" s="143"/>
      <c r="F327" s="143"/>
      <c r="G327" s="143"/>
      <c r="H327" s="143"/>
      <c r="I327" s="143"/>
      <c r="J327" s="143"/>
      <c r="K327" s="143"/>
      <c r="L327" s="143"/>
      <c r="M327" s="143"/>
      <c r="N327" s="143"/>
      <c r="O327" s="143"/>
      <c r="P327" s="143"/>
      <c r="Q327" s="143"/>
      <c r="R327" s="143"/>
      <c r="S327" s="143"/>
      <c r="T327" s="143"/>
      <c r="U327" s="143"/>
      <c r="V327" s="143"/>
      <c r="W327" s="143"/>
      <c r="X327" s="143"/>
      <c r="Y327" s="143"/>
      <c r="Z327" s="143"/>
      <c r="AA327" s="143"/>
      <c r="AB327" s="143"/>
      <c r="AC327" s="143"/>
      <c r="AD327" s="143"/>
      <c r="AE327" s="143"/>
      <c r="AF327" s="143"/>
      <c r="AG327" s="143"/>
      <c r="AH327" s="143"/>
      <c r="AI327" s="143"/>
      <c r="AJ327" s="143"/>
      <c r="AK327" s="143"/>
      <c r="AL327" s="143"/>
      <c r="AM327" s="143"/>
      <c r="AN327" s="143"/>
      <c r="AO327" s="143"/>
      <c r="AP327" s="143"/>
      <c r="AQ327" s="143"/>
      <c r="AR327" s="143"/>
      <c r="AS327" s="143"/>
      <c r="AT327" s="143"/>
      <c r="AU327" s="143"/>
      <c r="AV327" s="143"/>
      <c r="AW327" s="143"/>
      <c r="AX327" s="143"/>
      <c r="AY327" s="143"/>
      <c r="AZ327" s="143"/>
      <c r="BA327" s="143"/>
      <c r="BB327" s="143"/>
      <c r="BC327" s="143"/>
      <c r="BD327" s="143"/>
      <c r="BE327" s="143"/>
      <c r="BF327" s="143"/>
      <c r="BG327" s="143"/>
      <c r="BH327" s="143"/>
      <c r="BI327" s="143"/>
      <c r="BJ327" s="143"/>
      <c r="BK327" s="143"/>
      <c r="BL327" s="143"/>
      <c r="BM327" s="143"/>
      <c r="BN327" s="143"/>
      <c r="BO327" s="143"/>
      <c r="BP327" s="143"/>
      <c r="BQ327" s="143"/>
      <c r="BR327" s="143"/>
      <c r="BS327" s="143"/>
      <c r="BT327" s="143"/>
      <c r="BU327" s="143"/>
      <c r="BV327" s="143"/>
    </row>
    <row r="328" spans="2:74" x14ac:dyDescent="0.2">
      <c r="B328" s="143"/>
      <c r="D328" s="143"/>
      <c r="E328" s="143"/>
      <c r="F328" s="143"/>
      <c r="G328" s="143"/>
      <c r="H328" s="143"/>
      <c r="I328" s="143"/>
      <c r="J328" s="143"/>
      <c r="K328" s="143"/>
      <c r="L328" s="143"/>
      <c r="M328" s="143"/>
      <c r="N328" s="143"/>
      <c r="O328" s="143"/>
      <c r="P328" s="143"/>
      <c r="Q328" s="143"/>
      <c r="R328" s="143"/>
      <c r="S328" s="143"/>
      <c r="T328" s="143"/>
      <c r="U328" s="143"/>
      <c r="V328" s="143"/>
      <c r="W328" s="143"/>
      <c r="X328" s="143"/>
      <c r="Y328" s="143"/>
      <c r="Z328" s="143"/>
      <c r="AA328" s="143"/>
      <c r="AB328" s="143"/>
      <c r="AC328" s="143"/>
      <c r="AD328" s="143"/>
      <c r="AE328" s="143"/>
      <c r="AF328" s="143"/>
      <c r="AG328" s="143"/>
      <c r="AH328" s="143"/>
      <c r="AI328" s="143"/>
      <c r="AJ328" s="143"/>
      <c r="AK328" s="143"/>
      <c r="AL328" s="143"/>
      <c r="AM328" s="143"/>
      <c r="AN328" s="143"/>
      <c r="AO328" s="143"/>
      <c r="AP328" s="143"/>
      <c r="AQ328" s="143"/>
      <c r="AR328" s="143"/>
      <c r="AS328" s="143"/>
      <c r="AT328" s="143"/>
      <c r="AU328" s="143"/>
      <c r="AV328" s="143"/>
      <c r="AW328" s="143"/>
      <c r="AX328" s="143"/>
      <c r="AY328" s="143"/>
      <c r="AZ328" s="143"/>
      <c r="BA328" s="143"/>
      <c r="BB328" s="143"/>
      <c r="BC328" s="143"/>
      <c r="BD328" s="143"/>
      <c r="BE328" s="143"/>
      <c r="BF328" s="143"/>
      <c r="BG328" s="143"/>
      <c r="BH328" s="143"/>
      <c r="BI328" s="143"/>
      <c r="BJ328" s="143"/>
      <c r="BK328" s="143"/>
      <c r="BL328" s="143"/>
      <c r="BM328" s="143"/>
      <c r="BN328" s="143"/>
      <c r="BO328" s="143"/>
      <c r="BP328" s="143"/>
      <c r="BQ328" s="143"/>
      <c r="BR328" s="143"/>
      <c r="BS328" s="143"/>
      <c r="BT328" s="143"/>
      <c r="BU328" s="143"/>
      <c r="BV328" s="143"/>
    </row>
    <row r="329" spans="2:74" x14ac:dyDescent="0.2">
      <c r="B329" s="143"/>
      <c r="D329" s="143"/>
      <c r="E329" s="143"/>
      <c r="F329" s="143"/>
      <c r="G329" s="143"/>
      <c r="H329" s="143"/>
      <c r="I329" s="143"/>
      <c r="J329" s="143"/>
      <c r="K329" s="143"/>
      <c r="L329" s="143"/>
      <c r="M329" s="143"/>
      <c r="N329" s="143"/>
      <c r="O329" s="143"/>
      <c r="P329" s="143"/>
      <c r="Q329" s="143"/>
      <c r="R329" s="143"/>
      <c r="S329" s="143"/>
      <c r="T329" s="143"/>
      <c r="U329" s="143"/>
      <c r="V329" s="143"/>
      <c r="W329" s="143"/>
      <c r="X329" s="143"/>
      <c r="Y329" s="143"/>
      <c r="Z329" s="143"/>
      <c r="AA329" s="143"/>
      <c r="AB329" s="143"/>
      <c r="AC329" s="143"/>
      <c r="AD329" s="143"/>
      <c r="AE329" s="143"/>
      <c r="AF329" s="143"/>
      <c r="AG329" s="143"/>
      <c r="AH329" s="143"/>
      <c r="AI329" s="143"/>
      <c r="AJ329" s="143"/>
      <c r="AK329" s="143"/>
      <c r="AL329" s="143"/>
      <c r="AM329" s="143"/>
      <c r="AN329" s="143"/>
      <c r="AO329" s="143"/>
      <c r="AP329" s="143"/>
      <c r="AQ329" s="143"/>
      <c r="AR329" s="143"/>
      <c r="AS329" s="143"/>
      <c r="AT329" s="143"/>
      <c r="AU329" s="143"/>
      <c r="AV329" s="143"/>
      <c r="AW329" s="143"/>
      <c r="AX329" s="143"/>
      <c r="AY329" s="143"/>
      <c r="AZ329" s="143"/>
      <c r="BA329" s="143"/>
      <c r="BB329" s="143"/>
      <c r="BC329" s="143"/>
      <c r="BD329" s="143"/>
      <c r="BE329" s="143"/>
      <c r="BF329" s="143"/>
      <c r="BG329" s="143"/>
      <c r="BH329" s="143"/>
      <c r="BI329" s="143"/>
      <c r="BJ329" s="143"/>
      <c r="BK329" s="143"/>
      <c r="BL329" s="143"/>
      <c r="BM329" s="143"/>
      <c r="BN329" s="143"/>
      <c r="BO329" s="143"/>
      <c r="BP329" s="143"/>
      <c r="BQ329" s="143"/>
      <c r="BR329" s="143"/>
      <c r="BS329" s="143"/>
      <c r="BT329" s="143"/>
      <c r="BU329" s="143"/>
      <c r="BV329" s="143"/>
    </row>
    <row r="330" spans="2:74" x14ac:dyDescent="0.2">
      <c r="B330" s="143"/>
      <c r="D330" s="143"/>
      <c r="E330" s="143"/>
      <c r="F330" s="143"/>
      <c r="G330" s="143"/>
      <c r="H330" s="143"/>
      <c r="I330" s="143"/>
      <c r="J330" s="143"/>
      <c r="K330" s="143"/>
      <c r="L330" s="143"/>
      <c r="M330" s="143"/>
      <c r="N330" s="143"/>
      <c r="O330" s="143"/>
      <c r="P330" s="143"/>
      <c r="Q330" s="143"/>
      <c r="R330" s="143"/>
      <c r="S330" s="143"/>
      <c r="T330" s="143"/>
      <c r="U330" s="143"/>
      <c r="V330" s="143"/>
      <c r="W330" s="143"/>
      <c r="X330" s="143"/>
      <c r="Y330" s="143"/>
      <c r="Z330" s="143"/>
      <c r="AA330" s="143"/>
      <c r="AB330" s="143"/>
      <c r="AC330" s="143"/>
      <c r="AD330" s="143"/>
      <c r="AE330" s="143"/>
      <c r="AF330" s="143"/>
      <c r="AG330" s="143"/>
      <c r="AH330" s="143"/>
      <c r="AI330" s="143"/>
      <c r="AJ330" s="143"/>
      <c r="AK330" s="143"/>
      <c r="AL330" s="143"/>
      <c r="AM330" s="143"/>
      <c r="AN330" s="143"/>
      <c r="AO330" s="143"/>
      <c r="AP330" s="143"/>
      <c r="AQ330" s="143"/>
      <c r="AR330" s="143"/>
      <c r="AS330" s="143"/>
      <c r="AT330" s="143"/>
      <c r="AU330" s="143"/>
      <c r="AV330" s="143"/>
      <c r="AW330" s="143"/>
      <c r="AX330" s="143"/>
      <c r="AY330" s="143"/>
      <c r="AZ330" s="143"/>
      <c r="BA330" s="143"/>
      <c r="BB330" s="143"/>
      <c r="BC330" s="143"/>
      <c r="BD330" s="143"/>
      <c r="BE330" s="143"/>
      <c r="BF330" s="143"/>
      <c r="BG330" s="143"/>
      <c r="BH330" s="143"/>
      <c r="BI330" s="143"/>
      <c r="BJ330" s="143"/>
      <c r="BK330" s="143"/>
      <c r="BL330" s="143"/>
      <c r="BM330" s="143"/>
      <c r="BN330" s="143"/>
      <c r="BO330" s="143"/>
      <c r="BP330" s="143"/>
      <c r="BQ330" s="143"/>
      <c r="BR330" s="143"/>
      <c r="BS330" s="143"/>
      <c r="BT330" s="143"/>
      <c r="BU330" s="143"/>
      <c r="BV330" s="143"/>
    </row>
    <row r="331" spans="2:74" x14ac:dyDescent="0.2">
      <c r="B331" s="143"/>
      <c r="D331" s="143"/>
      <c r="E331" s="143"/>
      <c r="F331" s="143"/>
      <c r="G331" s="143"/>
      <c r="H331" s="143"/>
      <c r="I331" s="143"/>
      <c r="J331" s="143"/>
      <c r="K331" s="143"/>
      <c r="L331" s="143"/>
      <c r="M331" s="143"/>
      <c r="N331" s="143"/>
      <c r="O331" s="143"/>
      <c r="P331" s="143"/>
      <c r="Q331" s="143"/>
      <c r="R331" s="143"/>
      <c r="S331" s="143"/>
      <c r="T331" s="143"/>
      <c r="U331" s="143"/>
      <c r="V331" s="143"/>
      <c r="W331" s="143"/>
      <c r="X331" s="143"/>
      <c r="Y331" s="143"/>
      <c r="Z331" s="143"/>
      <c r="AA331" s="143"/>
      <c r="AB331" s="143"/>
      <c r="AC331" s="143"/>
      <c r="AD331" s="143"/>
      <c r="AE331" s="143"/>
      <c r="AF331" s="143"/>
      <c r="AG331" s="143"/>
      <c r="AH331" s="143"/>
      <c r="AI331" s="143"/>
      <c r="AJ331" s="143"/>
      <c r="AK331" s="143"/>
      <c r="AL331" s="143"/>
      <c r="AM331" s="143"/>
      <c r="AN331" s="143"/>
      <c r="AO331" s="143"/>
      <c r="AP331" s="143"/>
      <c r="AQ331" s="143"/>
      <c r="AR331" s="143"/>
      <c r="AS331" s="143"/>
      <c r="AT331" s="143"/>
      <c r="AU331" s="143"/>
      <c r="AV331" s="143"/>
      <c r="AW331" s="143"/>
      <c r="AX331" s="143"/>
      <c r="AY331" s="143"/>
      <c r="AZ331" s="143"/>
      <c r="BA331" s="143"/>
      <c r="BB331" s="143"/>
      <c r="BC331" s="143"/>
      <c r="BD331" s="143"/>
      <c r="BE331" s="143"/>
      <c r="BF331" s="143"/>
      <c r="BG331" s="143"/>
      <c r="BH331" s="143"/>
      <c r="BI331" s="143"/>
      <c r="BJ331" s="143"/>
      <c r="BK331" s="143"/>
      <c r="BL331" s="143"/>
      <c r="BM331" s="143"/>
      <c r="BN331" s="143"/>
      <c r="BO331" s="143"/>
      <c r="BP331" s="143"/>
      <c r="BQ331" s="143"/>
      <c r="BR331" s="143"/>
      <c r="BS331" s="143"/>
      <c r="BT331" s="143"/>
      <c r="BU331" s="143"/>
      <c r="BV331" s="143"/>
    </row>
    <row r="332" spans="2:74" x14ac:dyDescent="0.2">
      <c r="B332" s="143"/>
      <c r="D332" s="143"/>
      <c r="E332" s="143"/>
      <c r="F332" s="143"/>
      <c r="G332" s="143"/>
      <c r="H332" s="143"/>
      <c r="I332" s="143"/>
      <c r="J332" s="143"/>
      <c r="K332" s="143"/>
      <c r="L332" s="143"/>
      <c r="M332" s="143"/>
      <c r="N332" s="143"/>
      <c r="O332" s="143"/>
      <c r="P332" s="143"/>
      <c r="Q332" s="143"/>
      <c r="R332" s="143"/>
      <c r="S332" s="143"/>
      <c r="T332" s="143"/>
      <c r="U332" s="143"/>
      <c r="V332" s="143"/>
      <c r="W332" s="143"/>
      <c r="X332" s="143"/>
      <c r="Y332" s="143"/>
      <c r="Z332" s="143"/>
      <c r="AA332" s="143"/>
      <c r="AB332" s="143"/>
      <c r="AC332" s="143"/>
      <c r="AD332" s="143"/>
      <c r="AE332" s="143"/>
      <c r="AF332" s="143"/>
      <c r="AG332" s="143"/>
      <c r="AH332" s="143"/>
      <c r="AI332" s="143"/>
      <c r="AJ332" s="143"/>
      <c r="AK332" s="143"/>
      <c r="AL332" s="143"/>
      <c r="AM332" s="143"/>
      <c r="AN332" s="143"/>
      <c r="AO332" s="143"/>
      <c r="AP332" s="143"/>
      <c r="AQ332" s="143"/>
      <c r="AR332" s="143"/>
      <c r="AS332" s="143"/>
      <c r="AT332" s="143"/>
      <c r="AU332" s="143"/>
      <c r="AV332" s="143"/>
      <c r="AW332" s="143"/>
      <c r="AX332" s="143"/>
      <c r="AY332" s="143"/>
      <c r="AZ332" s="143"/>
      <c r="BA332" s="143"/>
      <c r="BB332" s="143"/>
      <c r="BC332" s="143"/>
      <c r="BD332" s="143"/>
      <c r="BE332" s="143"/>
      <c r="BF332" s="143"/>
      <c r="BG332" s="143"/>
      <c r="BH332" s="143"/>
      <c r="BI332" s="143"/>
      <c r="BJ332" s="143"/>
      <c r="BK332" s="143"/>
      <c r="BL332" s="143"/>
      <c r="BM332" s="143"/>
      <c r="BN332" s="143"/>
      <c r="BO332" s="143"/>
      <c r="BP332" s="143"/>
      <c r="BQ332" s="143"/>
      <c r="BR332" s="143"/>
      <c r="BS332" s="143"/>
      <c r="BT332" s="143"/>
      <c r="BU332" s="143"/>
      <c r="BV332" s="143"/>
    </row>
    <row r="333" spans="2:74" x14ac:dyDescent="0.2">
      <c r="B333" s="143"/>
      <c r="D333" s="143"/>
      <c r="E333" s="143"/>
      <c r="F333" s="143"/>
      <c r="G333" s="143"/>
      <c r="H333" s="143"/>
      <c r="I333" s="143"/>
      <c r="J333" s="143"/>
      <c r="K333" s="143"/>
      <c r="L333" s="143"/>
      <c r="M333" s="143"/>
      <c r="N333" s="143"/>
      <c r="O333" s="143"/>
      <c r="P333" s="143"/>
      <c r="Q333" s="143"/>
      <c r="R333" s="143"/>
      <c r="S333" s="143"/>
      <c r="T333" s="143"/>
      <c r="U333" s="143"/>
      <c r="V333" s="143"/>
      <c r="W333" s="143"/>
      <c r="X333" s="143"/>
      <c r="Y333" s="143"/>
      <c r="Z333" s="143"/>
      <c r="AA333" s="143"/>
      <c r="AB333" s="143"/>
      <c r="AC333" s="143"/>
      <c r="AD333" s="143"/>
      <c r="AE333" s="143"/>
      <c r="AF333" s="143"/>
      <c r="AG333" s="143"/>
      <c r="AH333" s="143"/>
      <c r="AI333" s="143"/>
      <c r="AJ333" s="143"/>
      <c r="AK333" s="143"/>
      <c r="AL333" s="143"/>
      <c r="AM333" s="143"/>
      <c r="AN333" s="143"/>
      <c r="AO333" s="143"/>
      <c r="AP333" s="143"/>
      <c r="AQ333" s="143"/>
      <c r="AR333" s="143"/>
      <c r="AS333" s="143"/>
      <c r="AT333" s="143"/>
      <c r="AU333" s="143"/>
      <c r="AV333" s="143"/>
      <c r="AW333" s="143"/>
      <c r="AX333" s="143"/>
      <c r="AY333" s="143"/>
      <c r="AZ333" s="143"/>
      <c r="BA333" s="143"/>
      <c r="BB333" s="143"/>
      <c r="BC333" s="143"/>
      <c r="BD333" s="143"/>
      <c r="BE333" s="143"/>
      <c r="BF333" s="143"/>
      <c r="BG333" s="143"/>
      <c r="BH333" s="143"/>
      <c r="BI333" s="143"/>
      <c r="BJ333" s="143"/>
      <c r="BK333" s="143"/>
      <c r="BL333" s="143"/>
      <c r="BM333" s="143"/>
      <c r="BN333" s="143"/>
      <c r="BO333" s="143"/>
      <c r="BP333" s="143"/>
      <c r="BQ333" s="143"/>
      <c r="BR333" s="143"/>
      <c r="BS333" s="143"/>
      <c r="BT333" s="143"/>
      <c r="BU333" s="143"/>
      <c r="BV333" s="143"/>
    </row>
    <row r="334" spans="2:74" x14ac:dyDescent="0.2">
      <c r="B334" s="143"/>
      <c r="D334" s="143"/>
      <c r="E334" s="143"/>
      <c r="F334" s="143"/>
      <c r="G334" s="143"/>
      <c r="H334" s="143"/>
      <c r="I334" s="143"/>
      <c r="J334" s="143"/>
      <c r="K334" s="143"/>
      <c r="L334" s="143"/>
      <c r="M334" s="143"/>
      <c r="N334" s="143"/>
      <c r="O334" s="143"/>
      <c r="P334" s="143"/>
      <c r="Q334" s="143"/>
      <c r="R334" s="143"/>
      <c r="S334" s="143"/>
      <c r="T334" s="143"/>
      <c r="U334" s="143"/>
      <c r="V334" s="143"/>
      <c r="W334" s="143"/>
      <c r="X334" s="143"/>
      <c r="Y334" s="143"/>
      <c r="Z334" s="143"/>
      <c r="AA334" s="143"/>
      <c r="AB334" s="143"/>
      <c r="AC334" s="143"/>
      <c r="AD334" s="143"/>
      <c r="AE334" s="143"/>
      <c r="AF334" s="143"/>
      <c r="AG334" s="143"/>
      <c r="AH334" s="143"/>
      <c r="AI334" s="143"/>
      <c r="AJ334" s="143"/>
      <c r="AK334" s="143"/>
      <c r="AL334" s="143"/>
      <c r="AM334" s="143"/>
      <c r="AN334" s="143"/>
      <c r="AO334" s="143"/>
      <c r="AP334" s="143"/>
      <c r="AQ334" s="143"/>
      <c r="AR334" s="143"/>
      <c r="AS334" s="143"/>
      <c r="AT334" s="143"/>
      <c r="AU334" s="143"/>
      <c r="AV334" s="143"/>
      <c r="AW334" s="143"/>
      <c r="AX334" s="143"/>
      <c r="AY334" s="143"/>
      <c r="AZ334" s="143"/>
      <c r="BA334" s="143"/>
      <c r="BB334" s="143"/>
      <c r="BC334" s="143"/>
      <c r="BD334" s="143"/>
      <c r="BE334" s="143"/>
      <c r="BF334" s="143"/>
      <c r="BG334" s="143"/>
      <c r="BH334" s="143"/>
      <c r="BI334" s="143"/>
      <c r="BJ334" s="143"/>
      <c r="BK334" s="143"/>
      <c r="BL334" s="143"/>
      <c r="BM334" s="143"/>
      <c r="BN334" s="143"/>
      <c r="BO334" s="143"/>
      <c r="BP334" s="143"/>
      <c r="BQ334" s="143"/>
      <c r="BR334" s="143"/>
      <c r="BS334" s="143"/>
      <c r="BT334" s="143"/>
      <c r="BU334" s="143"/>
      <c r="BV334" s="143"/>
    </row>
    <row r="335" spans="2:74" x14ac:dyDescent="0.2">
      <c r="B335" s="143"/>
      <c r="D335" s="143"/>
      <c r="E335" s="143"/>
      <c r="F335" s="143"/>
      <c r="G335" s="143"/>
      <c r="H335" s="143"/>
      <c r="I335" s="143"/>
      <c r="J335" s="143"/>
      <c r="K335" s="143"/>
      <c r="L335" s="143"/>
      <c r="M335" s="143"/>
      <c r="N335" s="143"/>
      <c r="O335" s="143"/>
      <c r="P335" s="143"/>
      <c r="Q335" s="143"/>
      <c r="R335" s="143"/>
      <c r="S335" s="143"/>
      <c r="T335" s="143"/>
      <c r="U335" s="143"/>
      <c r="V335" s="143"/>
      <c r="W335" s="143"/>
      <c r="X335" s="143"/>
      <c r="Y335" s="143"/>
      <c r="Z335" s="143"/>
      <c r="AA335" s="143"/>
      <c r="AB335" s="143"/>
      <c r="AC335" s="143"/>
      <c r="AD335" s="143"/>
      <c r="AE335" s="143"/>
      <c r="AF335" s="143"/>
      <c r="AG335" s="143"/>
      <c r="AH335" s="143"/>
      <c r="AI335" s="143"/>
      <c r="AJ335" s="143"/>
      <c r="AK335" s="143"/>
      <c r="AL335" s="143"/>
      <c r="AM335" s="143"/>
      <c r="AN335" s="143"/>
      <c r="AO335" s="143"/>
      <c r="AP335" s="143"/>
      <c r="AQ335" s="143"/>
      <c r="AR335" s="143"/>
      <c r="AS335" s="143"/>
      <c r="AT335" s="143"/>
      <c r="AU335" s="143"/>
      <c r="AV335" s="143"/>
      <c r="AW335" s="143"/>
      <c r="AX335" s="143"/>
      <c r="AY335" s="143"/>
      <c r="AZ335" s="143"/>
      <c r="BA335" s="143"/>
      <c r="BB335" s="143"/>
      <c r="BC335" s="143"/>
      <c r="BD335" s="143"/>
      <c r="BE335" s="143"/>
      <c r="BF335" s="143"/>
      <c r="BG335" s="143"/>
      <c r="BH335" s="143"/>
      <c r="BI335" s="143"/>
      <c r="BJ335" s="143"/>
      <c r="BK335" s="143"/>
      <c r="BL335" s="143"/>
      <c r="BM335" s="143"/>
      <c r="BN335" s="143"/>
      <c r="BO335" s="143"/>
      <c r="BP335" s="143"/>
      <c r="BQ335" s="143"/>
      <c r="BR335" s="143"/>
      <c r="BS335" s="143"/>
      <c r="BT335" s="143"/>
      <c r="BU335" s="143"/>
      <c r="BV335" s="143"/>
    </row>
    <row r="336" spans="2:74" x14ac:dyDescent="0.2">
      <c r="B336" s="143"/>
      <c r="D336" s="143"/>
      <c r="E336" s="143"/>
      <c r="F336" s="143"/>
      <c r="G336" s="143"/>
      <c r="H336" s="143"/>
      <c r="I336" s="143"/>
      <c r="J336" s="143"/>
      <c r="K336" s="143"/>
      <c r="L336" s="143"/>
      <c r="M336" s="143"/>
      <c r="N336" s="143"/>
      <c r="O336" s="143"/>
      <c r="P336" s="143"/>
      <c r="Q336" s="143"/>
      <c r="R336" s="143"/>
      <c r="S336" s="143"/>
      <c r="T336" s="143"/>
      <c r="U336" s="143"/>
      <c r="V336" s="143"/>
      <c r="W336" s="143"/>
      <c r="X336" s="143"/>
      <c r="Y336" s="143"/>
      <c r="Z336" s="143"/>
      <c r="AA336" s="143"/>
      <c r="AB336" s="143"/>
      <c r="AC336" s="143"/>
      <c r="AD336" s="143"/>
      <c r="AE336" s="143"/>
      <c r="AF336" s="143"/>
      <c r="AG336" s="143"/>
      <c r="AH336" s="143"/>
      <c r="AI336" s="143"/>
      <c r="AJ336" s="143"/>
      <c r="AK336" s="143"/>
      <c r="AL336" s="143"/>
      <c r="AM336" s="143"/>
      <c r="AN336" s="143"/>
      <c r="AO336" s="143"/>
      <c r="AP336" s="143"/>
      <c r="AQ336" s="143"/>
      <c r="AR336" s="143"/>
      <c r="AS336" s="143"/>
      <c r="AT336" s="143"/>
      <c r="AU336" s="143"/>
      <c r="AV336" s="143"/>
      <c r="AW336" s="143"/>
      <c r="AX336" s="143"/>
      <c r="AY336" s="143"/>
      <c r="AZ336" s="143"/>
      <c r="BA336" s="143"/>
      <c r="BB336" s="143"/>
      <c r="BC336" s="143"/>
      <c r="BD336" s="143"/>
      <c r="BE336" s="143"/>
      <c r="BF336" s="143"/>
      <c r="BG336" s="143"/>
      <c r="BH336" s="143"/>
      <c r="BI336" s="143"/>
      <c r="BJ336" s="143"/>
      <c r="BK336" s="143"/>
      <c r="BL336" s="143"/>
      <c r="BM336" s="143"/>
      <c r="BN336" s="143"/>
      <c r="BO336" s="143"/>
      <c r="BP336" s="143"/>
      <c r="BQ336" s="143"/>
      <c r="BR336" s="143"/>
      <c r="BS336" s="143"/>
      <c r="BT336" s="143"/>
      <c r="BU336" s="143"/>
      <c r="BV336" s="143"/>
    </row>
    <row r="337" spans="2:74" x14ac:dyDescent="0.2">
      <c r="B337" s="143"/>
      <c r="D337" s="143"/>
      <c r="E337" s="143"/>
      <c r="F337" s="143"/>
      <c r="G337" s="143"/>
      <c r="H337" s="143"/>
      <c r="I337" s="143"/>
      <c r="J337" s="143"/>
      <c r="K337" s="143"/>
      <c r="L337" s="143"/>
      <c r="M337" s="143"/>
      <c r="N337" s="143"/>
      <c r="O337" s="143"/>
      <c r="P337" s="143"/>
      <c r="Q337" s="143"/>
      <c r="R337" s="143"/>
      <c r="S337" s="143"/>
      <c r="T337" s="143"/>
      <c r="U337" s="143"/>
      <c r="V337" s="143"/>
      <c r="W337" s="143"/>
      <c r="X337" s="143"/>
      <c r="Y337" s="143"/>
      <c r="Z337" s="143"/>
      <c r="AA337" s="143"/>
      <c r="AB337" s="143"/>
      <c r="AC337" s="143"/>
      <c r="AD337" s="143"/>
      <c r="AE337" s="143"/>
      <c r="AF337" s="143"/>
      <c r="AG337" s="143"/>
      <c r="AH337" s="143"/>
      <c r="AI337" s="143"/>
      <c r="AJ337" s="143"/>
      <c r="AK337" s="143"/>
      <c r="AL337" s="143"/>
      <c r="AM337" s="143"/>
      <c r="AN337" s="143"/>
      <c r="AO337" s="143"/>
      <c r="AP337" s="143"/>
      <c r="AQ337" s="143"/>
      <c r="AR337" s="143"/>
      <c r="AS337" s="143"/>
      <c r="AT337" s="143"/>
      <c r="AU337" s="143"/>
      <c r="AV337" s="143"/>
      <c r="AW337" s="143"/>
      <c r="AX337" s="143"/>
      <c r="AY337" s="143"/>
      <c r="AZ337" s="143"/>
      <c r="BA337" s="143"/>
      <c r="BB337" s="143"/>
      <c r="BC337" s="143"/>
      <c r="BD337" s="143"/>
      <c r="BE337" s="143"/>
      <c r="BF337" s="143"/>
      <c r="BG337" s="143"/>
      <c r="BH337" s="143"/>
      <c r="BI337" s="143"/>
      <c r="BJ337" s="143"/>
      <c r="BK337" s="143"/>
      <c r="BL337" s="143"/>
      <c r="BM337" s="143"/>
      <c r="BN337" s="143"/>
      <c r="BO337" s="143"/>
      <c r="BP337" s="143"/>
      <c r="BQ337" s="143"/>
      <c r="BR337" s="143"/>
      <c r="BS337" s="143"/>
      <c r="BT337" s="143"/>
      <c r="BU337" s="143"/>
      <c r="BV337" s="143"/>
    </row>
    <row r="338" spans="2:74" x14ac:dyDescent="0.2">
      <c r="B338" s="143"/>
      <c r="D338" s="143"/>
      <c r="E338" s="143"/>
      <c r="F338" s="143"/>
      <c r="G338" s="143"/>
      <c r="H338" s="143"/>
      <c r="I338" s="143"/>
      <c r="J338" s="143"/>
      <c r="K338" s="143"/>
      <c r="L338" s="143"/>
      <c r="M338" s="143"/>
      <c r="N338" s="143"/>
      <c r="O338" s="143"/>
      <c r="P338" s="143"/>
      <c r="Q338" s="143"/>
      <c r="R338" s="143"/>
      <c r="S338" s="143"/>
      <c r="T338" s="143"/>
      <c r="U338" s="143"/>
      <c r="V338" s="143"/>
      <c r="W338" s="143"/>
      <c r="X338" s="143"/>
      <c r="Y338" s="143"/>
      <c r="Z338" s="143"/>
      <c r="AA338" s="143"/>
      <c r="AB338" s="143"/>
      <c r="AC338" s="143"/>
      <c r="AD338" s="143"/>
      <c r="AE338" s="143"/>
      <c r="AF338" s="143"/>
      <c r="AG338" s="143"/>
      <c r="AH338" s="143"/>
      <c r="AI338" s="143"/>
      <c r="AJ338" s="143"/>
      <c r="AK338" s="143"/>
      <c r="AL338" s="143"/>
      <c r="AM338" s="143"/>
      <c r="AN338" s="143"/>
      <c r="AO338" s="143"/>
      <c r="AP338" s="143"/>
      <c r="AQ338" s="143"/>
      <c r="AR338" s="143"/>
      <c r="AS338" s="143"/>
      <c r="AT338" s="143"/>
      <c r="AU338" s="143"/>
      <c r="AV338" s="143"/>
      <c r="AW338" s="143"/>
      <c r="AX338" s="143"/>
      <c r="AY338" s="143"/>
      <c r="AZ338" s="143"/>
      <c r="BA338" s="143"/>
      <c r="BB338" s="143"/>
      <c r="BC338" s="143"/>
      <c r="BD338" s="143"/>
      <c r="BE338" s="143"/>
      <c r="BF338" s="143"/>
      <c r="BG338" s="143"/>
      <c r="BH338" s="143"/>
      <c r="BI338" s="143"/>
      <c r="BJ338" s="143"/>
      <c r="BK338" s="143"/>
      <c r="BL338" s="143"/>
      <c r="BM338" s="143"/>
      <c r="BN338" s="143"/>
      <c r="BO338" s="143"/>
      <c r="BP338" s="143"/>
      <c r="BQ338" s="143"/>
      <c r="BR338" s="143"/>
      <c r="BS338" s="143"/>
      <c r="BT338" s="143"/>
      <c r="BU338" s="143"/>
      <c r="BV338" s="143"/>
    </row>
    <row r="339" spans="2:74" x14ac:dyDescent="0.2">
      <c r="B339" s="143"/>
      <c r="D339" s="143"/>
      <c r="E339" s="143"/>
      <c r="F339" s="143"/>
      <c r="G339" s="143"/>
      <c r="H339" s="143"/>
      <c r="I339" s="143"/>
      <c r="J339" s="143"/>
      <c r="K339" s="143"/>
      <c r="L339" s="143"/>
      <c r="M339" s="143"/>
      <c r="N339" s="143"/>
      <c r="O339" s="143"/>
      <c r="P339" s="143"/>
      <c r="Q339" s="143"/>
      <c r="R339" s="143"/>
      <c r="S339" s="143"/>
      <c r="T339" s="143"/>
      <c r="U339" s="143"/>
      <c r="V339" s="143"/>
      <c r="W339" s="143"/>
      <c r="X339" s="143"/>
      <c r="Y339" s="143"/>
      <c r="Z339" s="143"/>
      <c r="AA339" s="143"/>
      <c r="AB339" s="143"/>
      <c r="AC339" s="143"/>
      <c r="AD339" s="143"/>
      <c r="AE339" s="143"/>
      <c r="AF339" s="143"/>
      <c r="AG339" s="143"/>
      <c r="AH339" s="143"/>
      <c r="AI339" s="143"/>
      <c r="AJ339" s="143"/>
      <c r="AK339" s="143"/>
      <c r="AL339" s="143"/>
      <c r="AM339" s="143"/>
      <c r="AN339" s="143"/>
      <c r="AO339" s="143"/>
      <c r="AP339" s="143"/>
      <c r="AQ339" s="143"/>
      <c r="AR339" s="143"/>
      <c r="AS339" s="143"/>
      <c r="AT339" s="143"/>
      <c r="AU339" s="143"/>
      <c r="AV339" s="143"/>
      <c r="AW339" s="143"/>
      <c r="AX339" s="143"/>
      <c r="AY339" s="143"/>
      <c r="AZ339" s="143"/>
      <c r="BA339" s="143"/>
      <c r="BB339" s="143"/>
      <c r="BC339" s="143"/>
      <c r="BD339" s="143"/>
      <c r="BE339" s="143"/>
      <c r="BF339" s="143"/>
      <c r="BG339" s="143"/>
      <c r="BH339" s="143"/>
      <c r="BI339" s="143"/>
      <c r="BJ339" s="143"/>
      <c r="BK339" s="143"/>
      <c r="BL339" s="143"/>
      <c r="BM339" s="143"/>
      <c r="BN339" s="143"/>
      <c r="BO339" s="143"/>
      <c r="BP339" s="143"/>
      <c r="BQ339" s="143"/>
      <c r="BR339" s="143"/>
      <c r="BS339" s="143"/>
      <c r="BT339" s="143"/>
      <c r="BU339" s="143"/>
      <c r="BV339" s="143"/>
    </row>
    <row r="340" spans="2:74" x14ac:dyDescent="0.2">
      <c r="B340" s="143"/>
      <c r="D340" s="143"/>
      <c r="E340" s="143"/>
      <c r="F340" s="143"/>
      <c r="G340" s="143"/>
      <c r="H340" s="143"/>
      <c r="I340" s="143"/>
      <c r="J340" s="143"/>
      <c r="K340" s="143"/>
      <c r="L340" s="143"/>
      <c r="M340" s="143"/>
      <c r="N340" s="143"/>
      <c r="O340" s="143"/>
      <c r="P340" s="143"/>
      <c r="Q340" s="143"/>
      <c r="R340" s="143"/>
      <c r="S340" s="143"/>
      <c r="T340" s="143"/>
      <c r="U340" s="143"/>
      <c r="V340" s="143"/>
      <c r="W340" s="143"/>
      <c r="X340" s="143"/>
      <c r="Y340" s="143"/>
      <c r="Z340" s="143"/>
      <c r="AA340" s="143"/>
      <c r="AB340" s="143"/>
      <c r="AC340" s="143"/>
      <c r="AD340" s="143"/>
      <c r="AE340" s="143"/>
      <c r="AF340" s="143"/>
      <c r="AG340" s="143"/>
      <c r="AH340" s="143"/>
      <c r="AI340" s="143"/>
      <c r="AJ340" s="143"/>
      <c r="AK340" s="143"/>
      <c r="AL340" s="143"/>
      <c r="AM340" s="143"/>
      <c r="AN340" s="143"/>
      <c r="AO340" s="143"/>
      <c r="AP340" s="143"/>
      <c r="AQ340" s="143"/>
      <c r="AR340" s="143"/>
      <c r="AS340" s="143"/>
      <c r="AT340" s="143"/>
      <c r="AU340" s="143"/>
      <c r="AV340" s="143"/>
      <c r="AW340" s="143"/>
      <c r="AX340" s="143"/>
      <c r="AY340" s="143"/>
      <c r="AZ340" s="143"/>
      <c r="BA340" s="143"/>
      <c r="BB340" s="143"/>
      <c r="BC340" s="143"/>
      <c r="BD340" s="143"/>
      <c r="BE340" s="143"/>
      <c r="BF340" s="143"/>
      <c r="BG340" s="143"/>
      <c r="BH340" s="143"/>
      <c r="BI340" s="143"/>
      <c r="BJ340" s="143"/>
      <c r="BK340" s="143"/>
      <c r="BL340" s="143"/>
      <c r="BM340" s="143"/>
      <c r="BN340" s="143"/>
      <c r="BO340" s="143"/>
      <c r="BP340" s="143"/>
      <c r="BQ340" s="143"/>
      <c r="BR340" s="143"/>
      <c r="BS340" s="143"/>
      <c r="BT340" s="143"/>
      <c r="BU340" s="143"/>
      <c r="BV340" s="143"/>
    </row>
    <row r="341" spans="2:74" x14ac:dyDescent="0.2">
      <c r="B341" s="143"/>
      <c r="D341" s="143"/>
      <c r="E341" s="143"/>
      <c r="F341" s="143"/>
      <c r="G341" s="143"/>
      <c r="H341" s="143"/>
      <c r="I341" s="143"/>
      <c r="J341" s="143"/>
      <c r="K341" s="143"/>
      <c r="L341" s="143"/>
      <c r="M341" s="143"/>
      <c r="N341" s="143"/>
      <c r="O341" s="143"/>
      <c r="P341" s="143"/>
      <c r="Q341" s="143"/>
      <c r="R341" s="143"/>
      <c r="S341" s="143"/>
      <c r="T341" s="143"/>
      <c r="U341" s="143"/>
      <c r="V341" s="143"/>
      <c r="W341" s="143"/>
      <c r="X341" s="143"/>
      <c r="Y341" s="143"/>
      <c r="Z341" s="143"/>
      <c r="AA341" s="143"/>
      <c r="AB341" s="143"/>
      <c r="AC341" s="143"/>
      <c r="AD341" s="143"/>
      <c r="AE341" s="143"/>
      <c r="AF341" s="143"/>
      <c r="AG341" s="143"/>
      <c r="AH341" s="143"/>
      <c r="AI341" s="143"/>
      <c r="AJ341" s="143"/>
      <c r="AK341" s="143"/>
      <c r="AL341" s="143"/>
      <c r="AM341" s="143"/>
      <c r="AN341" s="143"/>
      <c r="AO341" s="143"/>
      <c r="AP341" s="143"/>
      <c r="AQ341" s="143"/>
      <c r="AR341" s="143"/>
      <c r="AS341" s="143"/>
      <c r="AT341" s="143"/>
      <c r="AU341" s="143"/>
      <c r="AV341" s="143"/>
      <c r="AW341" s="143"/>
      <c r="AX341" s="143"/>
      <c r="AY341" s="143"/>
      <c r="AZ341" s="143"/>
      <c r="BA341" s="143"/>
      <c r="BB341" s="143"/>
      <c r="BC341" s="143"/>
      <c r="BD341" s="143"/>
      <c r="BE341" s="143"/>
      <c r="BF341" s="143"/>
      <c r="BG341" s="143"/>
      <c r="BH341" s="143"/>
      <c r="BI341" s="143"/>
      <c r="BJ341" s="143"/>
      <c r="BK341" s="143"/>
      <c r="BL341" s="143"/>
      <c r="BM341" s="143"/>
      <c r="BN341" s="143"/>
      <c r="BO341" s="143"/>
      <c r="BP341" s="143"/>
      <c r="BQ341" s="143"/>
      <c r="BR341" s="143"/>
      <c r="BS341" s="143"/>
      <c r="BT341" s="143"/>
      <c r="BU341" s="143"/>
      <c r="BV341" s="143"/>
    </row>
    <row r="342" spans="2:74" x14ac:dyDescent="0.2">
      <c r="B342" s="143"/>
      <c r="D342" s="143"/>
      <c r="E342" s="143"/>
      <c r="F342" s="143"/>
      <c r="G342" s="143"/>
      <c r="H342" s="143"/>
      <c r="I342" s="143"/>
      <c r="J342" s="143"/>
      <c r="K342" s="143"/>
      <c r="L342" s="143"/>
      <c r="M342" s="143"/>
      <c r="N342" s="143"/>
      <c r="O342" s="143"/>
      <c r="P342" s="143"/>
      <c r="Q342" s="143"/>
      <c r="R342" s="143"/>
      <c r="S342" s="143"/>
      <c r="T342" s="143"/>
      <c r="U342" s="143"/>
      <c r="V342" s="143"/>
      <c r="W342" s="143"/>
      <c r="X342" s="143"/>
      <c r="Y342" s="143"/>
      <c r="Z342" s="143"/>
      <c r="AA342" s="143"/>
      <c r="AB342" s="143"/>
      <c r="AC342" s="143"/>
      <c r="AD342" s="143"/>
      <c r="AE342" s="143"/>
      <c r="AF342" s="143"/>
      <c r="AG342" s="143"/>
      <c r="AH342" s="143"/>
      <c r="AI342" s="143"/>
      <c r="AJ342" s="143"/>
      <c r="AK342" s="143"/>
      <c r="AL342" s="143"/>
      <c r="AM342" s="143"/>
      <c r="AN342" s="143"/>
      <c r="AO342" s="143"/>
      <c r="AP342" s="143"/>
      <c r="AQ342" s="143"/>
      <c r="AR342" s="143"/>
      <c r="AS342" s="143"/>
      <c r="AT342" s="143"/>
      <c r="AU342" s="143"/>
      <c r="AV342" s="143"/>
      <c r="AW342" s="143"/>
      <c r="AX342" s="143"/>
      <c r="AY342" s="143"/>
      <c r="AZ342" s="143"/>
      <c r="BA342" s="143"/>
      <c r="BB342" s="143"/>
      <c r="BC342" s="143"/>
      <c r="BD342" s="143"/>
      <c r="BE342" s="143"/>
      <c r="BF342" s="143"/>
      <c r="BG342" s="143"/>
      <c r="BH342" s="143"/>
      <c r="BI342" s="143"/>
      <c r="BJ342" s="143"/>
      <c r="BK342" s="143"/>
      <c r="BL342" s="143"/>
      <c r="BM342" s="143"/>
      <c r="BN342" s="143"/>
      <c r="BO342" s="143"/>
      <c r="BP342" s="143"/>
      <c r="BQ342" s="143"/>
      <c r="BR342" s="143"/>
      <c r="BS342" s="143"/>
      <c r="BT342" s="143"/>
      <c r="BU342" s="143"/>
      <c r="BV342" s="143"/>
    </row>
    <row r="343" spans="2:74" x14ac:dyDescent="0.2">
      <c r="B343" s="143"/>
      <c r="D343" s="143"/>
      <c r="E343" s="143"/>
      <c r="F343" s="143"/>
      <c r="G343" s="143"/>
      <c r="H343" s="143"/>
      <c r="I343" s="143"/>
      <c r="J343" s="143"/>
      <c r="K343" s="143"/>
      <c r="L343" s="143"/>
      <c r="M343" s="143"/>
      <c r="N343" s="143"/>
      <c r="O343" s="143"/>
      <c r="P343" s="143"/>
      <c r="Q343" s="143"/>
      <c r="R343" s="143"/>
      <c r="S343" s="143"/>
      <c r="T343" s="143"/>
      <c r="U343" s="143"/>
      <c r="V343" s="143"/>
      <c r="W343" s="143"/>
      <c r="X343" s="143"/>
      <c r="Y343" s="143"/>
      <c r="Z343" s="143"/>
      <c r="AA343" s="143"/>
      <c r="AB343" s="143"/>
      <c r="AC343" s="143"/>
      <c r="AD343" s="143"/>
      <c r="AE343" s="143"/>
      <c r="AF343" s="143"/>
      <c r="AG343" s="143"/>
      <c r="AH343" s="143"/>
      <c r="AI343" s="143"/>
      <c r="AJ343" s="143"/>
      <c r="AK343" s="143"/>
      <c r="AL343" s="143"/>
      <c r="AM343" s="143"/>
      <c r="AN343" s="143"/>
      <c r="AO343" s="143"/>
      <c r="AP343" s="143"/>
      <c r="AQ343" s="143"/>
      <c r="AR343" s="143"/>
      <c r="AS343" s="143"/>
      <c r="AT343" s="143"/>
      <c r="AU343" s="143"/>
      <c r="AV343" s="143"/>
      <c r="AW343" s="143"/>
      <c r="AX343" s="143"/>
      <c r="AY343" s="143"/>
      <c r="AZ343" s="143"/>
      <c r="BA343" s="143"/>
      <c r="BB343" s="143"/>
      <c r="BC343" s="143"/>
      <c r="BD343" s="143"/>
      <c r="BE343" s="143"/>
      <c r="BF343" s="143"/>
      <c r="BG343" s="143"/>
      <c r="BH343" s="143"/>
      <c r="BI343" s="143"/>
      <c r="BJ343" s="143"/>
      <c r="BK343" s="143"/>
      <c r="BL343" s="143"/>
      <c r="BM343" s="143"/>
      <c r="BN343" s="143"/>
      <c r="BO343" s="143"/>
      <c r="BP343" s="143"/>
      <c r="BQ343" s="143"/>
      <c r="BR343" s="143"/>
      <c r="BS343" s="143"/>
      <c r="BT343" s="143"/>
      <c r="BU343" s="143"/>
      <c r="BV343" s="143"/>
    </row>
    <row r="344" spans="2:74" x14ac:dyDescent="0.2">
      <c r="B344" s="143"/>
      <c r="D344" s="143"/>
      <c r="E344" s="143"/>
      <c r="F344" s="143"/>
      <c r="G344" s="143"/>
      <c r="H344" s="143"/>
      <c r="I344" s="143"/>
      <c r="J344" s="143"/>
      <c r="K344" s="143"/>
      <c r="L344" s="143"/>
      <c r="M344" s="143"/>
      <c r="N344" s="143"/>
      <c r="O344" s="143"/>
      <c r="P344" s="143"/>
      <c r="Q344" s="143"/>
      <c r="R344" s="143"/>
      <c r="S344" s="143"/>
      <c r="T344" s="143"/>
      <c r="U344" s="143"/>
      <c r="V344" s="143"/>
      <c r="W344" s="143"/>
      <c r="X344" s="143"/>
      <c r="Y344" s="143"/>
      <c r="Z344" s="143"/>
      <c r="AA344" s="143"/>
      <c r="AB344" s="143"/>
      <c r="AC344" s="143"/>
      <c r="AD344" s="143"/>
      <c r="AE344" s="143"/>
      <c r="AF344" s="143"/>
      <c r="AG344" s="143"/>
      <c r="AH344" s="143"/>
      <c r="AI344" s="143"/>
      <c r="AJ344" s="143"/>
      <c r="AK344" s="143"/>
      <c r="AL344" s="143"/>
      <c r="AM344" s="143"/>
      <c r="AN344" s="143"/>
      <c r="AO344" s="143"/>
      <c r="AP344" s="143"/>
      <c r="AQ344" s="143"/>
      <c r="AR344" s="143"/>
      <c r="AS344" s="143"/>
      <c r="AT344" s="143"/>
      <c r="AU344" s="143"/>
      <c r="AV344" s="143"/>
      <c r="AW344" s="143"/>
      <c r="AX344" s="143"/>
      <c r="AY344" s="143"/>
      <c r="AZ344" s="143"/>
      <c r="BA344" s="143"/>
      <c r="BB344" s="143"/>
      <c r="BC344" s="143"/>
      <c r="BD344" s="143"/>
      <c r="BE344" s="143"/>
      <c r="BF344" s="143"/>
      <c r="BG344" s="143"/>
      <c r="BH344" s="143"/>
      <c r="BI344" s="143"/>
      <c r="BJ344" s="143"/>
      <c r="BK344" s="143"/>
      <c r="BL344" s="143"/>
      <c r="BM344" s="143"/>
      <c r="BN344" s="143"/>
      <c r="BO344" s="143"/>
      <c r="BP344" s="143"/>
      <c r="BQ344" s="143"/>
      <c r="BR344" s="143"/>
      <c r="BS344" s="143"/>
      <c r="BT344" s="143"/>
      <c r="BU344" s="143"/>
      <c r="BV344" s="143"/>
    </row>
    <row r="345" spans="2:74" x14ac:dyDescent="0.2">
      <c r="B345" s="143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  <c r="R345" s="143"/>
      <c r="S345" s="143"/>
      <c r="T345" s="143"/>
      <c r="U345" s="143"/>
      <c r="V345" s="143"/>
      <c r="W345" s="143"/>
      <c r="X345" s="143"/>
      <c r="Y345" s="143"/>
      <c r="Z345" s="143"/>
      <c r="AA345" s="143"/>
      <c r="AB345" s="143"/>
      <c r="AC345" s="143"/>
      <c r="AD345" s="143"/>
      <c r="AE345" s="143"/>
      <c r="AF345" s="143"/>
      <c r="AG345" s="143"/>
      <c r="AH345" s="143"/>
      <c r="AI345" s="143"/>
      <c r="AJ345" s="143"/>
      <c r="AK345" s="143"/>
      <c r="AL345" s="143"/>
      <c r="AM345" s="143"/>
      <c r="AN345" s="143"/>
      <c r="AO345" s="143"/>
      <c r="AP345" s="143"/>
      <c r="AQ345" s="143"/>
      <c r="AR345" s="143"/>
      <c r="AS345" s="143"/>
      <c r="AT345" s="143"/>
      <c r="AU345" s="143"/>
      <c r="AV345" s="143"/>
      <c r="AW345" s="143"/>
      <c r="AX345" s="143"/>
      <c r="AY345" s="143"/>
      <c r="AZ345" s="143"/>
      <c r="BA345" s="143"/>
      <c r="BB345" s="143"/>
      <c r="BC345" s="143"/>
      <c r="BD345" s="143"/>
      <c r="BE345" s="143"/>
      <c r="BF345" s="143"/>
      <c r="BG345" s="143"/>
      <c r="BH345" s="143"/>
      <c r="BI345" s="143"/>
      <c r="BJ345" s="143"/>
      <c r="BK345" s="143"/>
      <c r="BL345" s="143"/>
      <c r="BM345" s="143"/>
      <c r="BN345" s="143"/>
      <c r="BO345" s="143"/>
      <c r="BP345" s="143"/>
      <c r="BQ345" s="143"/>
      <c r="BR345" s="143"/>
      <c r="BS345" s="143"/>
      <c r="BT345" s="143"/>
      <c r="BU345" s="143"/>
      <c r="BV345" s="143"/>
    </row>
    <row r="346" spans="2:74" x14ac:dyDescent="0.2">
      <c r="B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  <c r="S346" s="143"/>
      <c r="T346" s="143"/>
      <c r="U346" s="143"/>
      <c r="V346" s="143"/>
      <c r="W346" s="143"/>
      <c r="X346" s="143"/>
      <c r="Y346" s="143"/>
      <c r="Z346" s="143"/>
      <c r="AA346" s="143"/>
      <c r="AB346" s="143"/>
      <c r="AC346" s="143"/>
      <c r="AD346" s="143"/>
      <c r="AE346" s="143"/>
      <c r="AF346" s="143"/>
      <c r="AG346" s="143"/>
      <c r="AH346" s="143"/>
      <c r="AI346" s="143"/>
      <c r="AJ346" s="143"/>
      <c r="AK346" s="143"/>
      <c r="AL346" s="143"/>
      <c r="AM346" s="143"/>
      <c r="AN346" s="143"/>
      <c r="AO346" s="143"/>
      <c r="AP346" s="143"/>
      <c r="AQ346" s="143"/>
      <c r="AR346" s="143"/>
      <c r="AS346" s="143"/>
      <c r="AT346" s="143"/>
      <c r="AU346" s="143"/>
      <c r="AV346" s="143"/>
      <c r="AW346" s="143"/>
      <c r="AX346" s="143"/>
      <c r="AY346" s="143"/>
      <c r="AZ346" s="143"/>
      <c r="BA346" s="143"/>
      <c r="BB346" s="143"/>
      <c r="BC346" s="143"/>
      <c r="BD346" s="143"/>
      <c r="BE346" s="143"/>
      <c r="BF346" s="143"/>
      <c r="BG346" s="143"/>
      <c r="BH346" s="143"/>
      <c r="BI346" s="143"/>
      <c r="BJ346" s="143"/>
      <c r="BK346" s="143"/>
      <c r="BL346" s="143"/>
      <c r="BM346" s="143"/>
      <c r="BN346" s="143"/>
      <c r="BO346" s="143"/>
      <c r="BP346" s="143"/>
      <c r="BQ346" s="143"/>
      <c r="BR346" s="143"/>
      <c r="BS346" s="143"/>
      <c r="BT346" s="143"/>
      <c r="BU346" s="143"/>
      <c r="BV346" s="143"/>
    </row>
    <row r="347" spans="2:74" x14ac:dyDescent="0.2">
      <c r="B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  <c r="S347" s="143"/>
      <c r="T347" s="143"/>
      <c r="U347" s="143"/>
      <c r="V347" s="143"/>
      <c r="W347" s="143"/>
      <c r="X347" s="143"/>
      <c r="Y347" s="143"/>
      <c r="Z347" s="143"/>
      <c r="AA347" s="143"/>
      <c r="AB347" s="143"/>
      <c r="AC347" s="143"/>
      <c r="AD347" s="143"/>
      <c r="AE347" s="143"/>
      <c r="AF347" s="143"/>
      <c r="AG347" s="143"/>
      <c r="AH347" s="143"/>
      <c r="AI347" s="143"/>
      <c r="AJ347" s="143"/>
      <c r="AK347" s="143"/>
      <c r="AL347" s="143"/>
      <c r="AM347" s="143"/>
      <c r="AN347" s="143"/>
      <c r="AO347" s="143"/>
      <c r="AP347" s="143"/>
      <c r="AQ347" s="143"/>
      <c r="AR347" s="143"/>
      <c r="AS347" s="143"/>
      <c r="AT347" s="143"/>
      <c r="AU347" s="143"/>
      <c r="AV347" s="143"/>
      <c r="AW347" s="143"/>
      <c r="AX347" s="143"/>
      <c r="AY347" s="143"/>
      <c r="AZ347" s="143"/>
      <c r="BA347" s="143"/>
      <c r="BB347" s="143"/>
      <c r="BC347" s="143"/>
      <c r="BD347" s="143"/>
      <c r="BE347" s="143"/>
      <c r="BF347" s="143"/>
      <c r="BG347" s="143"/>
      <c r="BH347" s="143"/>
      <c r="BI347" s="143"/>
      <c r="BJ347" s="143"/>
      <c r="BK347" s="143"/>
      <c r="BL347" s="143"/>
      <c r="BM347" s="143"/>
      <c r="BN347" s="143"/>
      <c r="BO347" s="143"/>
      <c r="BP347" s="143"/>
      <c r="BQ347" s="143"/>
      <c r="BR347" s="143"/>
      <c r="BS347" s="143"/>
      <c r="BT347" s="143"/>
      <c r="BU347" s="143"/>
      <c r="BV347" s="143"/>
    </row>
    <row r="348" spans="2:74" x14ac:dyDescent="0.2">
      <c r="B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  <c r="S348" s="143"/>
      <c r="T348" s="143"/>
      <c r="U348" s="143"/>
      <c r="V348" s="143"/>
      <c r="W348" s="143"/>
      <c r="X348" s="143"/>
      <c r="Y348" s="143"/>
      <c r="Z348" s="143"/>
      <c r="AA348" s="143"/>
      <c r="AB348" s="143"/>
      <c r="AC348" s="143"/>
      <c r="AD348" s="143"/>
      <c r="AE348" s="143"/>
      <c r="AF348" s="143"/>
      <c r="AG348" s="143"/>
      <c r="AH348" s="143"/>
      <c r="AI348" s="143"/>
      <c r="AJ348" s="143"/>
      <c r="AK348" s="143"/>
      <c r="AL348" s="143"/>
      <c r="AM348" s="143"/>
      <c r="AN348" s="143"/>
      <c r="AO348" s="143"/>
      <c r="AP348" s="143"/>
      <c r="AQ348" s="143"/>
      <c r="AR348" s="143"/>
      <c r="AS348" s="143"/>
      <c r="AT348" s="143"/>
      <c r="AU348" s="143"/>
      <c r="AV348" s="143"/>
      <c r="AW348" s="143"/>
      <c r="AX348" s="143"/>
      <c r="AY348" s="143"/>
      <c r="AZ348" s="143"/>
      <c r="BA348" s="143"/>
      <c r="BB348" s="143"/>
      <c r="BC348" s="143"/>
      <c r="BD348" s="143"/>
      <c r="BE348" s="143"/>
      <c r="BF348" s="143"/>
      <c r="BG348" s="143"/>
      <c r="BH348" s="143"/>
      <c r="BI348" s="143"/>
      <c r="BJ348" s="143"/>
      <c r="BK348" s="143"/>
      <c r="BL348" s="143"/>
      <c r="BM348" s="143"/>
      <c r="BN348" s="143"/>
      <c r="BO348" s="143"/>
      <c r="BP348" s="143"/>
      <c r="BQ348" s="143"/>
      <c r="BR348" s="143"/>
      <c r="BS348" s="143"/>
      <c r="BT348" s="143"/>
      <c r="BU348" s="143"/>
      <c r="BV348" s="143"/>
    </row>
    <row r="349" spans="2:74" x14ac:dyDescent="0.2">
      <c r="B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  <c r="S349" s="143"/>
      <c r="T349" s="143"/>
      <c r="U349" s="143"/>
      <c r="V349" s="143"/>
      <c r="W349" s="143"/>
      <c r="X349" s="143"/>
      <c r="Y349" s="143"/>
      <c r="Z349" s="143"/>
      <c r="AA349" s="143"/>
      <c r="AB349" s="143"/>
      <c r="AC349" s="143"/>
      <c r="AD349" s="143"/>
      <c r="AE349" s="143"/>
      <c r="AF349" s="143"/>
      <c r="AG349" s="143"/>
      <c r="AH349" s="143"/>
      <c r="AI349" s="143"/>
      <c r="AJ349" s="143"/>
      <c r="AK349" s="143"/>
      <c r="AL349" s="143"/>
      <c r="AM349" s="143"/>
      <c r="AN349" s="143"/>
      <c r="AO349" s="143"/>
      <c r="AP349" s="143"/>
      <c r="AQ349" s="143"/>
      <c r="AR349" s="143"/>
      <c r="AS349" s="143"/>
      <c r="AT349" s="143"/>
      <c r="AU349" s="143"/>
      <c r="AV349" s="143"/>
      <c r="AW349" s="143"/>
      <c r="AX349" s="143"/>
      <c r="AY349" s="143"/>
      <c r="AZ349" s="143"/>
      <c r="BA349" s="143"/>
      <c r="BB349" s="143"/>
      <c r="BC349" s="143"/>
      <c r="BD349" s="143"/>
      <c r="BE349" s="143"/>
      <c r="BF349" s="143"/>
      <c r="BG349" s="143"/>
      <c r="BH349" s="143"/>
      <c r="BI349" s="143"/>
      <c r="BJ349" s="143"/>
      <c r="BK349" s="143"/>
      <c r="BL349" s="143"/>
      <c r="BM349" s="143"/>
      <c r="BN349" s="143"/>
      <c r="BO349" s="143"/>
      <c r="BP349" s="143"/>
      <c r="BQ349" s="143"/>
      <c r="BR349" s="143"/>
      <c r="BS349" s="143"/>
      <c r="BT349" s="143"/>
      <c r="BU349" s="143"/>
      <c r="BV349" s="143"/>
    </row>
    <row r="350" spans="2:74" x14ac:dyDescent="0.2">
      <c r="B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  <c r="S350" s="143"/>
      <c r="T350" s="143"/>
      <c r="U350" s="143"/>
      <c r="V350" s="143"/>
      <c r="W350" s="143"/>
      <c r="X350" s="143"/>
      <c r="Y350" s="143"/>
      <c r="Z350" s="143"/>
      <c r="AA350" s="143"/>
      <c r="AB350" s="143"/>
      <c r="AC350" s="143"/>
      <c r="AD350" s="143"/>
      <c r="AE350" s="143"/>
      <c r="AF350" s="143"/>
      <c r="AG350" s="143"/>
      <c r="AH350" s="143"/>
      <c r="AI350" s="143"/>
      <c r="AJ350" s="143"/>
      <c r="AK350" s="143"/>
      <c r="AL350" s="143"/>
      <c r="AM350" s="143"/>
      <c r="AN350" s="143"/>
      <c r="AO350" s="143"/>
      <c r="AP350" s="143"/>
      <c r="AQ350" s="143"/>
      <c r="AR350" s="143"/>
      <c r="AS350" s="143"/>
      <c r="AT350" s="143"/>
      <c r="AU350" s="143"/>
      <c r="AV350" s="143"/>
      <c r="AW350" s="143"/>
      <c r="AX350" s="143"/>
      <c r="AY350" s="143"/>
      <c r="AZ350" s="143"/>
      <c r="BA350" s="143"/>
      <c r="BB350" s="143"/>
      <c r="BC350" s="143"/>
      <c r="BD350" s="143"/>
      <c r="BE350" s="143"/>
      <c r="BF350" s="143"/>
      <c r="BG350" s="143"/>
      <c r="BH350" s="143"/>
      <c r="BI350" s="143"/>
      <c r="BJ350" s="143"/>
      <c r="BK350" s="143"/>
      <c r="BL350" s="143"/>
      <c r="BM350" s="143"/>
      <c r="BN350" s="143"/>
      <c r="BO350" s="143"/>
      <c r="BP350" s="143"/>
      <c r="BQ350" s="143"/>
      <c r="BR350" s="143"/>
      <c r="BS350" s="143"/>
      <c r="BT350" s="143"/>
      <c r="BU350" s="143"/>
      <c r="BV350" s="143"/>
    </row>
    <row r="351" spans="2:74" x14ac:dyDescent="0.2">
      <c r="B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  <c r="S351" s="143"/>
      <c r="T351" s="143"/>
      <c r="U351" s="143"/>
      <c r="V351" s="143"/>
      <c r="W351" s="143"/>
      <c r="X351" s="143"/>
      <c r="Y351" s="143"/>
      <c r="Z351" s="143"/>
      <c r="AA351" s="143"/>
      <c r="AB351" s="143"/>
      <c r="AC351" s="143"/>
      <c r="AD351" s="143"/>
      <c r="AE351" s="143"/>
      <c r="AF351" s="143"/>
      <c r="AG351" s="143"/>
      <c r="AH351" s="143"/>
      <c r="AI351" s="143"/>
      <c r="AJ351" s="143"/>
      <c r="AK351" s="143"/>
      <c r="AL351" s="143"/>
      <c r="AM351" s="143"/>
      <c r="AN351" s="143"/>
      <c r="AO351" s="143"/>
      <c r="AP351" s="143"/>
      <c r="AQ351" s="143"/>
      <c r="AR351" s="143"/>
      <c r="AS351" s="143"/>
      <c r="AT351" s="143"/>
      <c r="AU351" s="143"/>
      <c r="AV351" s="143"/>
      <c r="AW351" s="143"/>
      <c r="AX351" s="143"/>
      <c r="AY351" s="143"/>
      <c r="AZ351" s="143"/>
      <c r="BA351" s="143"/>
      <c r="BB351" s="143"/>
      <c r="BC351" s="143"/>
      <c r="BD351" s="143"/>
      <c r="BE351" s="143"/>
      <c r="BF351" s="143"/>
      <c r="BG351" s="143"/>
      <c r="BH351" s="143"/>
      <c r="BI351" s="143"/>
      <c r="BJ351" s="143"/>
      <c r="BK351" s="143"/>
      <c r="BL351" s="143"/>
      <c r="BM351" s="143"/>
      <c r="BN351" s="143"/>
      <c r="BO351" s="143"/>
      <c r="BP351" s="143"/>
      <c r="BQ351" s="143"/>
      <c r="BR351" s="143"/>
      <c r="BS351" s="143"/>
      <c r="BT351" s="143"/>
      <c r="BU351" s="143"/>
      <c r="BV351" s="143"/>
    </row>
    <row r="352" spans="2:74" x14ac:dyDescent="0.2">
      <c r="B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  <c r="S352" s="143"/>
      <c r="T352" s="143"/>
      <c r="U352" s="143"/>
      <c r="V352" s="143"/>
      <c r="W352" s="143"/>
      <c r="X352" s="143"/>
      <c r="Y352" s="143"/>
      <c r="Z352" s="143"/>
      <c r="AA352" s="143"/>
      <c r="AB352" s="143"/>
      <c r="AC352" s="143"/>
      <c r="AD352" s="143"/>
      <c r="AE352" s="143"/>
      <c r="AF352" s="143"/>
      <c r="AG352" s="143"/>
      <c r="AH352" s="143"/>
      <c r="AI352" s="143"/>
      <c r="AJ352" s="143"/>
      <c r="AK352" s="143"/>
      <c r="AL352" s="143"/>
      <c r="AM352" s="143"/>
      <c r="AN352" s="143"/>
      <c r="AO352" s="143"/>
      <c r="AP352" s="143"/>
      <c r="AQ352" s="143"/>
      <c r="AR352" s="143"/>
      <c r="AS352" s="143"/>
      <c r="AT352" s="143"/>
      <c r="AU352" s="143"/>
      <c r="AV352" s="143"/>
      <c r="AW352" s="143"/>
      <c r="AX352" s="143"/>
      <c r="AY352" s="143"/>
      <c r="AZ352" s="143"/>
      <c r="BA352" s="143"/>
      <c r="BB352" s="143"/>
      <c r="BC352" s="143"/>
      <c r="BD352" s="143"/>
      <c r="BE352" s="143"/>
      <c r="BF352" s="143"/>
      <c r="BG352" s="143"/>
      <c r="BH352" s="143"/>
      <c r="BI352" s="143"/>
      <c r="BJ352" s="143"/>
      <c r="BK352" s="143"/>
      <c r="BL352" s="143"/>
      <c r="BM352" s="143"/>
      <c r="BN352" s="143"/>
      <c r="BO352" s="143"/>
      <c r="BP352" s="143"/>
      <c r="BQ352" s="143"/>
      <c r="BR352" s="143"/>
      <c r="BS352" s="143"/>
      <c r="BT352" s="143"/>
      <c r="BU352" s="143"/>
      <c r="BV352" s="143"/>
    </row>
    <row r="353" spans="2:74" x14ac:dyDescent="0.2">
      <c r="B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  <c r="S353" s="143"/>
      <c r="T353" s="143"/>
      <c r="U353" s="143"/>
      <c r="V353" s="143"/>
      <c r="W353" s="143"/>
      <c r="X353" s="143"/>
      <c r="Y353" s="143"/>
      <c r="Z353" s="143"/>
      <c r="AA353" s="143"/>
      <c r="AB353" s="143"/>
      <c r="AC353" s="143"/>
      <c r="AD353" s="143"/>
      <c r="AE353" s="143"/>
      <c r="AF353" s="143"/>
      <c r="AG353" s="143"/>
      <c r="AH353" s="143"/>
      <c r="AI353" s="143"/>
      <c r="AJ353" s="143"/>
      <c r="AK353" s="143"/>
      <c r="AL353" s="143"/>
      <c r="AM353" s="143"/>
      <c r="AN353" s="143"/>
      <c r="AO353" s="143"/>
      <c r="AP353" s="143"/>
      <c r="AQ353" s="143"/>
      <c r="AR353" s="143"/>
      <c r="AS353" s="143"/>
      <c r="AT353" s="143"/>
      <c r="AU353" s="143"/>
      <c r="AV353" s="143"/>
      <c r="AW353" s="143"/>
      <c r="AX353" s="143"/>
      <c r="AY353" s="143"/>
      <c r="AZ353" s="143"/>
      <c r="BA353" s="143"/>
      <c r="BB353" s="143"/>
      <c r="BC353" s="143"/>
      <c r="BD353" s="143"/>
      <c r="BE353" s="143"/>
      <c r="BF353" s="143"/>
      <c r="BG353" s="143"/>
      <c r="BH353" s="143"/>
      <c r="BI353" s="143"/>
      <c r="BJ353" s="143"/>
      <c r="BK353" s="143"/>
      <c r="BL353" s="143"/>
      <c r="BM353" s="143"/>
      <c r="BN353" s="143"/>
      <c r="BO353" s="143"/>
      <c r="BP353" s="143"/>
      <c r="BQ353" s="143"/>
      <c r="BR353" s="143"/>
      <c r="BS353" s="143"/>
      <c r="BT353" s="143"/>
      <c r="BU353" s="143"/>
      <c r="BV353" s="143"/>
    </row>
    <row r="354" spans="2:74" x14ac:dyDescent="0.2">
      <c r="B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  <c r="U354" s="143"/>
      <c r="V354" s="143"/>
      <c r="W354" s="143"/>
      <c r="X354" s="143"/>
      <c r="Y354" s="143"/>
      <c r="Z354" s="143"/>
      <c r="AA354" s="143"/>
      <c r="AB354" s="143"/>
      <c r="AC354" s="143"/>
      <c r="AD354" s="143"/>
      <c r="AE354" s="143"/>
      <c r="AF354" s="143"/>
      <c r="AG354" s="143"/>
      <c r="AH354" s="143"/>
      <c r="AI354" s="143"/>
      <c r="AJ354" s="143"/>
      <c r="AK354" s="143"/>
      <c r="AL354" s="143"/>
      <c r="AM354" s="143"/>
      <c r="AN354" s="143"/>
      <c r="AO354" s="143"/>
      <c r="AP354" s="143"/>
      <c r="AQ354" s="143"/>
      <c r="AR354" s="143"/>
      <c r="AS354" s="143"/>
      <c r="AT354" s="143"/>
      <c r="AU354" s="143"/>
      <c r="AV354" s="143"/>
      <c r="AW354" s="143"/>
      <c r="AX354" s="143"/>
      <c r="AY354" s="143"/>
      <c r="AZ354" s="143"/>
      <c r="BA354" s="143"/>
      <c r="BB354" s="143"/>
      <c r="BC354" s="143"/>
      <c r="BD354" s="143"/>
      <c r="BE354" s="143"/>
      <c r="BF354" s="143"/>
      <c r="BG354" s="143"/>
      <c r="BH354" s="143"/>
      <c r="BI354" s="143"/>
      <c r="BJ354" s="143"/>
      <c r="BK354" s="143"/>
      <c r="BL354" s="143"/>
      <c r="BM354" s="143"/>
      <c r="BN354" s="143"/>
      <c r="BO354" s="143"/>
      <c r="BP354" s="143"/>
      <c r="BQ354" s="143"/>
      <c r="BR354" s="143"/>
      <c r="BS354" s="143"/>
      <c r="BT354" s="143"/>
      <c r="BU354" s="143"/>
      <c r="BV354" s="143"/>
    </row>
    <row r="355" spans="2:74" x14ac:dyDescent="0.2">
      <c r="B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  <c r="S355" s="143"/>
      <c r="T355" s="143"/>
      <c r="U355" s="143"/>
      <c r="V355" s="143"/>
      <c r="W355" s="143"/>
      <c r="X355" s="143"/>
      <c r="Y355" s="143"/>
      <c r="Z355" s="143"/>
      <c r="AA355" s="143"/>
      <c r="AB355" s="143"/>
      <c r="AC355" s="143"/>
      <c r="AD355" s="143"/>
      <c r="AE355" s="143"/>
      <c r="AF355" s="143"/>
      <c r="AG355" s="143"/>
      <c r="AH355" s="143"/>
      <c r="AI355" s="143"/>
      <c r="AJ355" s="143"/>
      <c r="AK355" s="143"/>
      <c r="AL355" s="143"/>
      <c r="AM355" s="143"/>
      <c r="AN355" s="143"/>
      <c r="AO355" s="143"/>
      <c r="AP355" s="143"/>
      <c r="AQ355" s="143"/>
      <c r="AR355" s="143"/>
      <c r="AS355" s="143"/>
      <c r="AT355" s="143"/>
      <c r="AU355" s="143"/>
      <c r="AV355" s="143"/>
      <c r="AW355" s="143"/>
      <c r="AX355" s="143"/>
      <c r="AY355" s="143"/>
      <c r="AZ355" s="143"/>
      <c r="BA355" s="143"/>
      <c r="BB355" s="143"/>
      <c r="BC355" s="143"/>
      <c r="BD355" s="143"/>
      <c r="BE355" s="143"/>
      <c r="BF355" s="143"/>
      <c r="BG355" s="143"/>
      <c r="BH355" s="143"/>
      <c r="BI355" s="143"/>
      <c r="BJ355" s="143"/>
      <c r="BK355" s="143"/>
      <c r="BL355" s="143"/>
      <c r="BM355" s="143"/>
      <c r="BN355" s="143"/>
      <c r="BO355" s="143"/>
      <c r="BP355" s="143"/>
      <c r="BQ355" s="143"/>
      <c r="BR355" s="143"/>
      <c r="BS355" s="143"/>
      <c r="BT355" s="143"/>
      <c r="BU355" s="143"/>
      <c r="BV355" s="143"/>
    </row>
    <row r="356" spans="2:74" x14ac:dyDescent="0.2">
      <c r="B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  <c r="S356" s="143"/>
      <c r="T356" s="143"/>
      <c r="U356" s="143"/>
      <c r="V356" s="143"/>
      <c r="W356" s="143"/>
      <c r="X356" s="143"/>
      <c r="Y356" s="143"/>
      <c r="Z356" s="143"/>
      <c r="AA356" s="143"/>
      <c r="AB356" s="143"/>
      <c r="AC356" s="143"/>
      <c r="AD356" s="143"/>
      <c r="AE356" s="143"/>
      <c r="AF356" s="143"/>
      <c r="AG356" s="143"/>
      <c r="AH356" s="143"/>
      <c r="AI356" s="143"/>
      <c r="AJ356" s="143"/>
      <c r="AK356" s="143"/>
      <c r="AL356" s="143"/>
      <c r="AM356" s="143"/>
      <c r="AN356" s="143"/>
      <c r="AO356" s="143"/>
      <c r="AP356" s="143"/>
      <c r="AQ356" s="143"/>
      <c r="AR356" s="143"/>
      <c r="AS356" s="143"/>
      <c r="AT356" s="143"/>
      <c r="AU356" s="143"/>
      <c r="AV356" s="143"/>
      <c r="AW356" s="143"/>
      <c r="AX356" s="143"/>
      <c r="AY356" s="143"/>
      <c r="AZ356" s="143"/>
      <c r="BA356" s="143"/>
      <c r="BB356" s="143"/>
      <c r="BC356" s="143"/>
      <c r="BD356" s="143"/>
      <c r="BE356" s="143"/>
      <c r="BF356" s="143"/>
      <c r="BG356" s="143"/>
      <c r="BH356" s="143"/>
      <c r="BI356" s="143"/>
      <c r="BJ356" s="143"/>
      <c r="BK356" s="143"/>
      <c r="BL356" s="143"/>
      <c r="BM356" s="143"/>
      <c r="BN356" s="143"/>
      <c r="BO356" s="143"/>
      <c r="BP356" s="143"/>
      <c r="BQ356" s="143"/>
      <c r="BR356" s="143"/>
      <c r="BS356" s="143"/>
      <c r="BT356" s="143"/>
      <c r="BU356" s="143"/>
      <c r="BV356" s="143"/>
    </row>
    <row r="357" spans="2:74" x14ac:dyDescent="0.2">
      <c r="B357" s="143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  <c r="R357" s="143"/>
      <c r="S357" s="143"/>
      <c r="T357" s="143"/>
      <c r="U357" s="143"/>
      <c r="V357" s="143"/>
      <c r="W357" s="143"/>
      <c r="X357" s="143"/>
      <c r="Y357" s="143"/>
      <c r="Z357" s="143"/>
      <c r="AA357" s="143"/>
      <c r="AB357" s="143"/>
      <c r="AC357" s="143"/>
      <c r="AD357" s="143"/>
      <c r="AE357" s="143"/>
      <c r="AF357" s="143"/>
      <c r="AG357" s="143"/>
      <c r="AH357" s="143"/>
      <c r="AI357" s="143"/>
      <c r="AJ357" s="143"/>
      <c r="AK357" s="143"/>
      <c r="AL357" s="143"/>
      <c r="AM357" s="143"/>
      <c r="AN357" s="143"/>
      <c r="AO357" s="143"/>
      <c r="AP357" s="143"/>
      <c r="AQ357" s="143"/>
      <c r="AR357" s="143"/>
      <c r="AS357" s="143"/>
      <c r="AT357" s="143"/>
      <c r="AU357" s="143"/>
      <c r="AV357" s="143"/>
      <c r="AW357" s="143"/>
      <c r="AX357" s="143"/>
      <c r="AY357" s="143"/>
      <c r="AZ357" s="143"/>
      <c r="BA357" s="143"/>
      <c r="BB357" s="143"/>
      <c r="BC357" s="143"/>
      <c r="BD357" s="143"/>
      <c r="BE357" s="143"/>
      <c r="BF357" s="143"/>
      <c r="BG357" s="143"/>
      <c r="BH357" s="143"/>
      <c r="BI357" s="143"/>
      <c r="BJ357" s="143"/>
      <c r="BK357" s="143"/>
      <c r="BL357" s="143"/>
      <c r="BM357" s="143"/>
      <c r="BN357" s="143"/>
      <c r="BO357" s="143"/>
      <c r="BP357" s="143"/>
      <c r="BQ357" s="143"/>
      <c r="BR357" s="143"/>
      <c r="BS357" s="143"/>
      <c r="BT357" s="143"/>
      <c r="BU357" s="143"/>
      <c r="BV357" s="143"/>
    </row>
    <row r="358" spans="2:74" x14ac:dyDescent="0.2">
      <c r="B358" s="143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  <c r="R358" s="143"/>
      <c r="S358" s="143"/>
      <c r="T358" s="143"/>
      <c r="U358" s="143"/>
      <c r="V358" s="143"/>
      <c r="W358" s="143"/>
      <c r="X358" s="143"/>
      <c r="Y358" s="143"/>
      <c r="Z358" s="143"/>
      <c r="AA358" s="143"/>
      <c r="AB358" s="143"/>
      <c r="AC358" s="143"/>
      <c r="AD358" s="143"/>
      <c r="AE358" s="143"/>
      <c r="AF358" s="143"/>
      <c r="AG358" s="143"/>
      <c r="AH358" s="143"/>
      <c r="AI358" s="143"/>
      <c r="AJ358" s="143"/>
      <c r="AK358" s="143"/>
      <c r="AL358" s="143"/>
      <c r="AM358" s="143"/>
      <c r="AN358" s="143"/>
      <c r="AO358" s="143"/>
      <c r="AP358" s="143"/>
      <c r="AQ358" s="143"/>
      <c r="AR358" s="143"/>
      <c r="AS358" s="143"/>
      <c r="AT358" s="143"/>
      <c r="AU358" s="143"/>
      <c r="AV358" s="143"/>
      <c r="AW358" s="143"/>
      <c r="AX358" s="143"/>
      <c r="AY358" s="143"/>
      <c r="AZ358" s="143"/>
      <c r="BA358" s="143"/>
      <c r="BB358" s="143"/>
      <c r="BC358" s="143"/>
      <c r="BD358" s="143"/>
      <c r="BE358" s="143"/>
      <c r="BF358" s="143"/>
      <c r="BG358" s="143"/>
      <c r="BH358" s="143"/>
      <c r="BI358" s="143"/>
      <c r="BJ358" s="143"/>
      <c r="BK358" s="143"/>
      <c r="BL358" s="143"/>
      <c r="BM358" s="143"/>
      <c r="BN358" s="143"/>
      <c r="BO358" s="143"/>
      <c r="BP358" s="143"/>
      <c r="BQ358" s="143"/>
      <c r="BR358" s="143"/>
      <c r="BS358" s="143"/>
      <c r="BT358" s="143"/>
      <c r="BU358" s="143"/>
      <c r="BV358" s="143"/>
    </row>
    <row r="359" spans="2:74" x14ac:dyDescent="0.2">
      <c r="B359" s="143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  <c r="R359" s="143"/>
      <c r="S359" s="143"/>
      <c r="T359" s="143"/>
      <c r="U359" s="143"/>
      <c r="V359" s="143"/>
      <c r="W359" s="143"/>
      <c r="X359" s="143"/>
      <c r="Y359" s="143"/>
      <c r="Z359" s="143"/>
      <c r="AA359" s="143"/>
      <c r="AB359" s="143"/>
      <c r="AC359" s="143"/>
      <c r="AD359" s="143"/>
      <c r="AE359" s="143"/>
      <c r="AF359" s="143"/>
      <c r="AG359" s="143"/>
      <c r="AH359" s="143"/>
      <c r="AI359" s="143"/>
      <c r="AJ359" s="143"/>
      <c r="AK359" s="143"/>
      <c r="AL359" s="143"/>
      <c r="AM359" s="143"/>
      <c r="AN359" s="143"/>
      <c r="AO359" s="143"/>
      <c r="AP359" s="143"/>
      <c r="AQ359" s="143"/>
      <c r="AR359" s="143"/>
      <c r="AS359" s="143"/>
      <c r="AT359" s="143"/>
      <c r="AU359" s="143"/>
      <c r="AV359" s="143"/>
      <c r="AW359" s="143"/>
      <c r="AX359" s="143"/>
      <c r="AY359" s="143"/>
      <c r="AZ359" s="143"/>
      <c r="BA359" s="143"/>
      <c r="BB359" s="143"/>
      <c r="BC359" s="143"/>
      <c r="BD359" s="143"/>
      <c r="BE359" s="143"/>
      <c r="BF359" s="143"/>
      <c r="BG359" s="143"/>
      <c r="BH359" s="143"/>
      <c r="BI359" s="143"/>
      <c r="BJ359" s="143"/>
      <c r="BK359" s="143"/>
      <c r="BL359" s="143"/>
      <c r="BM359" s="143"/>
      <c r="BN359" s="143"/>
      <c r="BO359" s="143"/>
      <c r="BP359" s="143"/>
      <c r="BQ359" s="143"/>
      <c r="BR359" s="143"/>
      <c r="BS359" s="143"/>
      <c r="BT359" s="143"/>
      <c r="BU359" s="143"/>
      <c r="BV359" s="143"/>
    </row>
    <row r="360" spans="2:74" x14ac:dyDescent="0.2">
      <c r="B360" s="143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  <c r="R360" s="143"/>
      <c r="S360" s="143"/>
      <c r="T360" s="143"/>
      <c r="U360" s="143"/>
      <c r="V360" s="143"/>
      <c r="W360" s="143"/>
      <c r="X360" s="143"/>
      <c r="Y360" s="143"/>
      <c r="Z360" s="143"/>
      <c r="AA360" s="143"/>
      <c r="AB360" s="143"/>
      <c r="AC360" s="143"/>
      <c r="AD360" s="143"/>
      <c r="AE360" s="143"/>
      <c r="AF360" s="143"/>
      <c r="AG360" s="143"/>
      <c r="AH360" s="143"/>
      <c r="AI360" s="143"/>
      <c r="AJ360" s="143"/>
      <c r="AK360" s="143"/>
      <c r="AL360" s="143"/>
      <c r="AM360" s="143"/>
      <c r="AN360" s="143"/>
      <c r="AO360" s="143"/>
      <c r="AP360" s="143"/>
      <c r="AQ360" s="143"/>
      <c r="AR360" s="143"/>
      <c r="AS360" s="143"/>
      <c r="AT360" s="143"/>
      <c r="AU360" s="143"/>
      <c r="AV360" s="143"/>
      <c r="AW360" s="143"/>
      <c r="AX360" s="143"/>
      <c r="AY360" s="143"/>
      <c r="AZ360" s="143"/>
      <c r="BA360" s="143"/>
      <c r="BB360" s="143"/>
      <c r="BC360" s="143"/>
      <c r="BD360" s="143"/>
      <c r="BE360" s="143"/>
      <c r="BF360" s="143"/>
      <c r="BG360" s="143"/>
      <c r="BH360" s="143"/>
      <c r="BI360" s="143"/>
      <c r="BJ360" s="143"/>
      <c r="BK360" s="143"/>
      <c r="BL360" s="143"/>
      <c r="BM360" s="143"/>
      <c r="BN360" s="143"/>
      <c r="BO360" s="143"/>
      <c r="BP360" s="143"/>
      <c r="BQ360" s="143"/>
      <c r="BR360" s="143"/>
      <c r="BS360" s="143"/>
      <c r="BT360" s="143"/>
      <c r="BU360" s="143"/>
      <c r="BV360" s="143"/>
    </row>
    <row r="361" spans="2:74" x14ac:dyDescent="0.2">
      <c r="B361" s="143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  <c r="R361" s="143"/>
      <c r="S361" s="143"/>
      <c r="T361" s="143"/>
      <c r="U361" s="143"/>
      <c r="V361" s="143"/>
      <c r="W361" s="143"/>
      <c r="X361" s="143"/>
      <c r="Y361" s="143"/>
      <c r="Z361" s="143"/>
      <c r="AA361" s="143"/>
      <c r="AB361" s="143"/>
      <c r="AC361" s="143"/>
      <c r="AD361" s="143"/>
      <c r="AE361" s="143"/>
      <c r="AF361" s="143"/>
      <c r="AG361" s="143"/>
      <c r="AH361" s="143"/>
      <c r="AI361" s="143"/>
      <c r="AJ361" s="143"/>
      <c r="AK361" s="143"/>
      <c r="AL361" s="143"/>
      <c r="AM361" s="143"/>
      <c r="AN361" s="143"/>
      <c r="AO361" s="143"/>
      <c r="AP361" s="143"/>
      <c r="AQ361" s="143"/>
      <c r="AR361" s="143"/>
      <c r="AS361" s="143"/>
      <c r="AT361" s="143"/>
      <c r="AU361" s="143"/>
      <c r="AV361" s="143"/>
      <c r="AW361" s="143"/>
      <c r="AX361" s="143"/>
      <c r="AY361" s="143"/>
      <c r="AZ361" s="143"/>
      <c r="BA361" s="143"/>
      <c r="BB361" s="143"/>
      <c r="BC361" s="143"/>
      <c r="BD361" s="143"/>
      <c r="BE361" s="143"/>
      <c r="BF361" s="143"/>
      <c r="BG361" s="143"/>
      <c r="BH361" s="143"/>
      <c r="BI361" s="143"/>
      <c r="BJ361" s="143"/>
      <c r="BK361" s="143"/>
      <c r="BL361" s="143"/>
      <c r="BM361" s="143"/>
      <c r="BN361" s="143"/>
      <c r="BO361" s="143"/>
      <c r="BP361" s="143"/>
      <c r="BQ361" s="143"/>
      <c r="BR361" s="143"/>
      <c r="BS361" s="143"/>
      <c r="BT361" s="143"/>
      <c r="BU361" s="143"/>
      <c r="BV361" s="143"/>
    </row>
    <row r="362" spans="2:74" x14ac:dyDescent="0.2">
      <c r="B362" s="143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  <c r="R362" s="143"/>
      <c r="S362" s="143"/>
      <c r="T362" s="143"/>
      <c r="U362" s="143"/>
      <c r="V362" s="143"/>
      <c r="W362" s="143"/>
      <c r="X362" s="143"/>
      <c r="Y362" s="143"/>
      <c r="Z362" s="143"/>
      <c r="AA362" s="143"/>
      <c r="AB362" s="143"/>
      <c r="AC362" s="143"/>
      <c r="AD362" s="143"/>
      <c r="AE362" s="143"/>
      <c r="AF362" s="143"/>
      <c r="AG362" s="143"/>
      <c r="AH362" s="143"/>
      <c r="AI362" s="143"/>
      <c r="AJ362" s="143"/>
      <c r="AK362" s="143"/>
      <c r="AL362" s="143"/>
      <c r="AM362" s="143"/>
      <c r="AN362" s="143"/>
      <c r="AO362" s="143"/>
      <c r="AP362" s="143"/>
      <c r="AQ362" s="143"/>
      <c r="AR362" s="143"/>
      <c r="AS362" s="143"/>
      <c r="AT362" s="143"/>
      <c r="AU362" s="143"/>
      <c r="AV362" s="143"/>
      <c r="AW362" s="143"/>
      <c r="AX362" s="143"/>
      <c r="AY362" s="143"/>
      <c r="AZ362" s="143"/>
      <c r="BA362" s="143"/>
      <c r="BB362" s="143"/>
      <c r="BC362" s="143"/>
      <c r="BD362" s="143"/>
      <c r="BE362" s="143"/>
      <c r="BF362" s="143"/>
      <c r="BG362" s="143"/>
      <c r="BH362" s="143"/>
      <c r="BI362" s="143"/>
      <c r="BJ362" s="143"/>
      <c r="BK362" s="143"/>
      <c r="BL362" s="143"/>
      <c r="BM362" s="143"/>
      <c r="BN362" s="143"/>
      <c r="BO362" s="143"/>
      <c r="BP362" s="143"/>
      <c r="BQ362" s="143"/>
      <c r="BR362" s="143"/>
      <c r="BS362" s="143"/>
      <c r="BT362" s="143"/>
      <c r="BU362" s="143"/>
      <c r="BV362" s="143"/>
    </row>
    <row r="363" spans="2:74" x14ac:dyDescent="0.2">
      <c r="B363" s="143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  <c r="R363" s="143"/>
      <c r="S363" s="143"/>
      <c r="T363" s="143"/>
      <c r="U363" s="143"/>
      <c r="V363" s="143"/>
      <c r="W363" s="143"/>
      <c r="X363" s="143"/>
      <c r="Y363" s="143"/>
      <c r="Z363" s="143"/>
      <c r="AA363" s="143"/>
      <c r="AB363" s="143"/>
      <c r="AC363" s="143"/>
      <c r="AD363" s="143"/>
      <c r="AE363" s="143"/>
      <c r="AF363" s="143"/>
      <c r="AG363" s="143"/>
      <c r="AH363" s="143"/>
      <c r="AI363" s="143"/>
      <c r="AJ363" s="143"/>
      <c r="AK363" s="143"/>
      <c r="AL363" s="143"/>
      <c r="AM363" s="143"/>
      <c r="AN363" s="143"/>
      <c r="AO363" s="143"/>
      <c r="AP363" s="143"/>
      <c r="AQ363" s="143"/>
      <c r="AR363" s="143"/>
      <c r="AS363" s="143"/>
      <c r="AT363" s="143"/>
      <c r="AU363" s="143"/>
      <c r="AV363" s="143"/>
      <c r="AW363" s="143"/>
      <c r="AX363" s="143"/>
      <c r="AY363" s="143"/>
      <c r="AZ363" s="143"/>
      <c r="BA363" s="143"/>
      <c r="BB363" s="143"/>
      <c r="BC363" s="143"/>
      <c r="BD363" s="143"/>
      <c r="BE363" s="143"/>
      <c r="BF363" s="143"/>
      <c r="BG363" s="143"/>
      <c r="BH363" s="143"/>
      <c r="BI363" s="143"/>
      <c r="BJ363" s="143"/>
      <c r="BK363" s="143"/>
      <c r="BL363" s="143"/>
      <c r="BM363" s="143"/>
      <c r="BN363" s="143"/>
      <c r="BO363" s="143"/>
      <c r="BP363" s="143"/>
      <c r="BQ363" s="143"/>
      <c r="BR363" s="143"/>
      <c r="BS363" s="143"/>
      <c r="BT363" s="143"/>
      <c r="BU363" s="143"/>
      <c r="BV363" s="143"/>
    </row>
    <row r="364" spans="2:74" x14ac:dyDescent="0.2">
      <c r="B364" s="143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  <c r="R364" s="143"/>
      <c r="S364" s="143"/>
      <c r="T364" s="143"/>
      <c r="U364" s="143"/>
      <c r="V364" s="143"/>
      <c r="W364" s="143"/>
      <c r="X364" s="143"/>
      <c r="Y364" s="143"/>
      <c r="Z364" s="143"/>
      <c r="AA364" s="143"/>
      <c r="AB364" s="143"/>
      <c r="AC364" s="143"/>
      <c r="AD364" s="143"/>
      <c r="AE364" s="143"/>
      <c r="AF364" s="143"/>
      <c r="AG364" s="143"/>
      <c r="AH364" s="143"/>
      <c r="AI364" s="143"/>
      <c r="AJ364" s="143"/>
      <c r="AK364" s="143"/>
      <c r="AL364" s="143"/>
      <c r="AM364" s="143"/>
      <c r="AN364" s="143"/>
      <c r="AO364" s="143"/>
      <c r="AP364" s="143"/>
      <c r="AQ364" s="143"/>
      <c r="AR364" s="143"/>
      <c r="AS364" s="143"/>
      <c r="AT364" s="143"/>
      <c r="AU364" s="143"/>
      <c r="AV364" s="143"/>
      <c r="AW364" s="143"/>
      <c r="AX364" s="143"/>
      <c r="AY364" s="143"/>
      <c r="AZ364" s="143"/>
      <c r="BA364" s="143"/>
      <c r="BB364" s="143"/>
      <c r="BC364" s="143"/>
      <c r="BD364" s="143"/>
      <c r="BE364" s="143"/>
      <c r="BF364" s="143"/>
      <c r="BG364" s="143"/>
      <c r="BH364" s="143"/>
      <c r="BI364" s="143"/>
      <c r="BJ364" s="143"/>
      <c r="BK364" s="143"/>
      <c r="BL364" s="143"/>
      <c r="BM364" s="143"/>
      <c r="BN364" s="143"/>
      <c r="BO364" s="143"/>
      <c r="BP364" s="143"/>
      <c r="BQ364" s="143"/>
      <c r="BR364" s="143"/>
      <c r="BS364" s="143"/>
      <c r="BT364" s="143"/>
      <c r="BU364" s="143"/>
      <c r="BV364" s="143"/>
    </row>
    <row r="365" spans="2:74" x14ac:dyDescent="0.2">
      <c r="B365" s="143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  <c r="R365" s="143"/>
      <c r="S365" s="143"/>
      <c r="T365" s="143"/>
      <c r="U365" s="143"/>
      <c r="V365" s="143"/>
      <c r="W365" s="143"/>
      <c r="X365" s="143"/>
      <c r="Y365" s="143"/>
      <c r="Z365" s="143"/>
      <c r="AA365" s="143"/>
      <c r="AB365" s="143"/>
      <c r="AC365" s="143"/>
      <c r="AD365" s="143"/>
      <c r="AE365" s="143"/>
      <c r="AF365" s="143"/>
      <c r="AG365" s="143"/>
      <c r="AH365" s="143"/>
      <c r="AI365" s="143"/>
      <c r="AJ365" s="143"/>
      <c r="AK365" s="143"/>
      <c r="AL365" s="143"/>
      <c r="AM365" s="143"/>
      <c r="AN365" s="143"/>
      <c r="AO365" s="143"/>
      <c r="AP365" s="143"/>
      <c r="AQ365" s="143"/>
      <c r="AR365" s="143"/>
      <c r="AS365" s="143"/>
      <c r="AT365" s="143"/>
      <c r="AU365" s="143"/>
      <c r="AV365" s="143"/>
      <c r="AW365" s="143"/>
      <c r="AX365" s="143"/>
      <c r="AY365" s="143"/>
      <c r="AZ365" s="143"/>
      <c r="BA365" s="143"/>
      <c r="BB365" s="143"/>
      <c r="BC365" s="143"/>
      <c r="BD365" s="143"/>
      <c r="BE365" s="143"/>
      <c r="BF365" s="143"/>
      <c r="BG365" s="143"/>
      <c r="BH365" s="143"/>
      <c r="BI365" s="143"/>
      <c r="BJ365" s="143"/>
      <c r="BK365" s="143"/>
      <c r="BL365" s="143"/>
      <c r="BM365" s="143"/>
      <c r="BN365" s="143"/>
      <c r="BO365" s="143"/>
      <c r="BP365" s="143"/>
      <c r="BQ365" s="143"/>
      <c r="BR365" s="143"/>
      <c r="BS365" s="143"/>
      <c r="BT365" s="143"/>
      <c r="BU365" s="143"/>
      <c r="BV365" s="143"/>
    </row>
    <row r="366" spans="2:74" x14ac:dyDescent="0.2">
      <c r="B366" s="143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  <c r="R366" s="143"/>
      <c r="S366" s="143"/>
      <c r="T366" s="143"/>
      <c r="U366" s="143"/>
      <c r="V366" s="143"/>
      <c r="W366" s="143"/>
      <c r="X366" s="143"/>
      <c r="Y366" s="143"/>
      <c r="Z366" s="143"/>
      <c r="AA366" s="143"/>
      <c r="AB366" s="143"/>
      <c r="AC366" s="143"/>
      <c r="AD366" s="143"/>
      <c r="AE366" s="143"/>
      <c r="AF366" s="143"/>
      <c r="AG366" s="143"/>
      <c r="AH366" s="143"/>
      <c r="AI366" s="143"/>
      <c r="AJ366" s="143"/>
      <c r="AK366" s="143"/>
      <c r="AL366" s="143"/>
      <c r="AM366" s="143"/>
      <c r="AN366" s="143"/>
      <c r="AO366" s="143"/>
      <c r="AP366" s="143"/>
      <c r="AQ366" s="143"/>
      <c r="AR366" s="143"/>
      <c r="AS366" s="143"/>
      <c r="AT366" s="143"/>
      <c r="AU366" s="143"/>
      <c r="AV366" s="143"/>
      <c r="AW366" s="143"/>
      <c r="AX366" s="143"/>
      <c r="AY366" s="143"/>
      <c r="AZ366" s="143"/>
      <c r="BA366" s="143"/>
      <c r="BB366" s="143"/>
      <c r="BC366" s="143"/>
      <c r="BD366" s="143"/>
      <c r="BE366" s="143"/>
      <c r="BF366" s="143"/>
      <c r="BG366" s="143"/>
      <c r="BH366" s="143"/>
      <c r="BI366" s="143"/>
      <c r="BJ366" s="143"/>
      <c r="BK366" s="143"/>
      <c r="BL366" s="143"/>
      <c r="BM366" s="143"/>
      <c r="BN366" s="143"/>
      <c r="BO366" s="143"/>
      <c r="BP366" s="143"/>
      <c r="BQ366" s="143"/>
      <c r="BR366" s="143"/>
      <c r="BS366" s="143"/>
      <c r="BT366" s="143"/>
      <c r="BU366" s="143"/>
      <c r="BV366" s="143"/>
    </row>
    <row r="367" spans="2:74" x14ac:dyDescent="0.2">
      <c r="B367" s="143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  <c r="R367" s="143"/>
      <c r="S367" s="143"/>
      <c r="T367" s="143"/>
      <c r="U367" s="143"/>
      <c r="V367" s="143"/>
      <c r="W367" s="143"/>
      <c r="X367" s="143"/>
      <c r="Y367" s="143"/>
      <c r="Z367" s="143"/>
      <c r="AA367" s="143"/>
      <c r="AB367" s="143"/>
      <c r="AC367" s="143"/>
      <c r="AD367" s="143"/>
      <c r="AE367" s="143"/>
      <c r="AF367" s="143"/>
      <c r="AG367" s="143"/>
      <c r="AH367" s="143"/>
      <c r="AI367" s="143"/>
      <c r="AJ367" s="143"/>
      <c r="AK367" s="143"/>
      <c r="AL367" s="143"/>
      <c r="AM367" s="143"/>
      <c r="AN367" s="143"/>
      <c r="AO367" s="143"/>
      <c r="AP367" s="143"/>
      <c r="AQ367" s="143"/>
      <c r="AR367" s="143"/>
      <c r="AS367" s="143"/>
      <c r="AT367" s="143"/>
      <c r="AU367" s="143"/>
      <c r="AV367" s="143"/>
      <c r="AW367" s="143"/>
      <c r="AX367" s="143"/>
      <c r="AY367" s="143"/>
      <c r="AZ367" s="143"/>
      <c r="BA367" s="143"/>
      <c r="BB367" s="143"/>
      <c r="BC367" s="143"/>
      <c r="BD367" s="143"/>
      <c r="BE367" s="143"/>
      <c r="BF367" s="143"/>
      <c r="BG367" s="143"/>
      <c r="BH367" s="143"/>
      <c r="BI367" s="143"/>
      <c r="BJ367" s="143"/>
      <c r="BK367" s="143"/>
      <c r="BL367" s="143"/>
      <c r="BM367" s="143"/>
      <c r="BN367" s="143"/>
      <c r="BO367" s="143"/>
      <c r="BP367" s="143"/>
      <c r="BQ367" s="143"/>
      <c r="BR367" s="143"/>
      <c r="BS367" s="143"/>
      <c r="BT367" s="143"/>
      <c r="BU367" s="143"/>
      <c r="BV367" s="143"/>
    </row>
    <row r="368" spans="2:74" x14ac:dyDescent="0.2">
      <c r="B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  <c r="U368" s="143"/>
      <c r="V368" s="143"/>
      <c r="W368" s="143"/>
      <c r="X368" s="143"/>
      <c r="Y368" s="143"/>
      <c r="Z368" s="143"/>
      <c r="AA368" s="143"/>
      <c r="AB368" s="143"/>
      <c r="AC368" s="143"/>
      <c r="AD368" s="143"/>
      <c r="AE368" s="143"/>
      <c r="AF368" s="143"/>
      <c r="AG368" s="143"/>
      <c r="AH368" s="143"/>
      <c r="AI368" s="143"/>
      <c r="AJ368" s="143"/>
      <c r="AK368" s="143"/>
      <c r="AL368" s="143"/>
      <c r="AM368" s="143"/>
      <c r="AN368" s="143"/>
      <c r="AO368" s="143"/>
      <c r="AP368" s="143"/>
      <c r="AQ368" s="143"/>
      <c r="AR368" s="143"/>
      <c r="AS368" s="143"/>
      <c r="AT368" s="143"/>
      <c r="AU368" s="143"/>
      <c r="AV368" s="143"/>
      <c r="AW368" s="143"/>
      <c r="AX368" s="143"/>
      <c r="AY368" s="143"/>
      <c r="AZ368" s="143"/>
      <c r="BA368" s="143"/>
      <c r="BB368" s="143"/>
      <c r="BC368" s="143"/>
      <c r="BD368" s="143"/>
      <c r="BE368" s="143"/>
      <c r="BF368" s="143"/>
      <c r="BG368" s="143"/>
      <c r="BH368" s="143"/>
      <c r="BI368" s="143"/>
      <c r="BJ368" s="143"/>
      <c r="BK368" s="143"/>
      <c r="BL368" s="143"/>
      <c r="BM368" s="143"/>
      <c r="BN368" s="143"/>
      <c r="BO368" s="143"/>
      <c r="BP368" s="143"/>
      <c r="BQ368" s="143"/>
      <c r="BR368" s="143"/>
      <c r="BS368" s="143"/>
      <c r="BT368" s="143"/>
      <c r="BU368" s="143"/>
      <c r="BV368" s="143"/>
    </row>
    <row r="369" spans="2:74" x14ac:dyDescent="0.2">
      <c r="B369" s="143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  <c r="U369" s="143"/>
      <c r="V369" s="143"/>
      <c r="W369" s="143"/>
      <c r="X369" s="143"/>
      <c r="Y369" s="143"/>
      <c r="Z369" s="143"/>
      <c r="AA369" s="143"/>
      <c r="AB369" s="143"/>
      <c r="AC369" s="143"/>
      <c r="AD369" s="143"/>
      <c r="AE369" s="143"/>
      <c r="AF369" s="143"/>
      <c r="AG369" s="143"/>
      <c r="AH369" s="143"/>
      <c r="AI369" s="143"/>
      <c r="AJ369" s="143"/>
      <c r="AK369" s="143"/>
      <c r="AL369" s="143"/>
      <c r="AM369" s="143"/>
      <c r="AN369" s="143"/>
      <c r="AO369" s="143"/>
      <c r="AP369" s="143"/>
      <c r="AQ369" s="143"/>
      <c r="AR369" s="143"/>
      <c r="AS369" s="143"/>
      <c r="AT369" s="143"/>
      <c r="AU369" s="143"/>
      <c r="AV369" s="143"/>
      <c r="AW369" s="143"/>
      <c r="AX369" s="143"/>
      <c r="AY369" s="143"/>
      <c r="AZ369" s="143"/>
      <c r="BA369" s="143"/>
      <c r="BB369" s="143"/>
      <c r="BC369" s="143"/>
      <c r="BD369" s="143"/>
      <c r="BE369" s="143"/>
      <c r="BF369" s="143"/>
      <c r="BG369" s="143"/>
      <c r="BH369" s="143"/>
      <c r="BI369" s="143"/>
      <c r="BJ369" s="143"/>
      <c r="BK369" s="143"/>
      <c r="BL369" s="143"/>
      <c r="BM369" s="143"/>
      <c r="BN369" s="143"/>
      <c r="BO369" s="143"/>
      <c r="BP369" s="143"/>
      <c r="BQ369" s="143"/>
      <c r="BR369" s="143"/>
      <c r="BS369" s="143"/>
      <c r="BT369" s="143"/>
      <c r="BU369" s="143"/>
      <c r="BV369" s="143"/>
    </row>
    <row r="370" spans="2:74" x14ac:dyDescent="0.2">
      <c r="B370" s="143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  <c r="S370" s="143"/>
      <c r="T370" s="143"/>
      <c r="U370" s="143"/>
      <c r="V370" s="143"/>
      <c r="W370" s="143"/>
      <c r="X370" s="143"/>
      <c r="Y370" s="143"/>
      <c r="Z370" s="143"/>
      <c r="AA370" s="143"/>
      <c r="AB370" s="143"/>
      <c r="AC370" s="143"/>
      <c r="AD370" s="143"/>
      <c r="AE370" s="143"/>
      <c r="AF370" s="143"/>
      <c r="AG370" s="143"/>
      <c r="AH370" s="143"/>
      <c r="AI370" s="143"/>
      <c r="AJ370" s="143"/>
      <c r="AK370" s="143"/>
      <c r="AL370" s="143"/>
      <c r="AM370" s="143"/>
      <c r="AN370" s="143"/>
      <c r="AO370" s="143"/>
      <c r="AP370" s="143"/>
      <c r="AQ370" s="143"/>
      <c r="AR370" s="143"/>
      <c r="AS370" s="143"/>
      <c r="AT370" s="143"/>
      <c r="AU370" s="143"/>
      <c r="AV370" s="143"/>
      <c r="AW370" s="143"/>
      <c r="AX370" s="143"/>
      <c r="AY370" s="143"/>
      <c r="AZ370" s="143"/>
      <c r="BA370" s="143"/>
      <c r="BB370" s="143"/>
      <c r="BC370" s="143"/>
      <c r="BD370" s="143"/>
      <c r="BE370" s="143"/>
      <c r="BF370" s="143"/>
      <c r="BG370" s="143"/>
      <c r="BH370" s="143"/>
      <c r="BI370" s="143"/>
      <c r="BJ370" s="143"/>
      <c r="BK370" s="143"/>
      <c r="BL370" s="143"/>
      <c r="BM370" s="143"/>
      <c r="BN370" s="143"/>
      <c r="BO370" s="143"/>
      <c r="BP370" s="143"/>
      <c r="BQ370" s="143"/>
      <c r="BR370" s="143"/>
      <c r="BS370" s="143"/>
      <c r="BT370" s="143"/>
      <c r="BU370" s="143"/>
      <c r="BV370" s="143"/>
    </row>
    <row r="371" spans="2:74" x14ac:dyDescent="0.2">
      <c r="B371" s="143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  <c r="R371" s="143"/>
      <c r="S371" s="143"/>
      <c r="T371" s="143"/>
      <c r="U371" s="143"/>
      <c r="V371" s="143"/>
      <c r="W371" s="143"/>
      <c r="X371" s="143"/>
      <c r="Y371" s="143"/>
      <c r="Z371" s="143"/>
      <c r="AA371" s="143"/>
      <c r="AB371" s="143"/>
      <c r="AC371" s="143"/>
      <c r="AD371" s="143"/>
      <c r="AE371" s="143"/>
      <c r="AF371" s="143"/>
      <c r="AG371" s="143"/>
      <c r="AH371" s="143"/>
      <c r="AI371" s="143"/>
      <c r="AJ371" s="143"/>
      <c r="AK371" s="143"/>
      <c r="AL371" s="143"/>
      <c r="AM371" s="143"/>
      <c r="AN371" s="143"/>
      <c r="AO371" s="143"/>
      <c r="AP371" s="143"/>
      <c r="AQ371" s="143"/>
      <c r="AR371" s="143"/>
      <c r="AS371" s="143"/>
      <c r="AT371" s="143"/>
      <c r="AU371" s="143"/>
      <c r="AV371" s="143"/>
      <c r="AW371" s="143"/>
      <c r="AX371" s="143"/>
      <c r="AY371" s="143"/>
      <c r="AZ371" s="143"/>
      <c r="BA371" s="143"/>
      <c r="BB371" s="143"/>
      <c r="BC371" s="143"/>
      <c r="BD371" s="143"/>
      <c r="BE371" s="143"/>
      <c r="BF371" s="143"/>
      <c r="BG371" s="143"/>
      <c r="BH371" s="143"/>
      <c r="BI371" s="143"/>
      <c r="BJ371" s="143"/>
      <c r="BK371" s="143"/>
      <c r="BL371" s="143"/>
      <c r="BM371" s="143"/>
      <c r="BN371" s="143"/>
      <c r="BO371" s="143"/>
      <c r="BP371" s="143"/>
      <c r="BQ371" s="143"/>
      <c r="BR371" s="143"/>
      <c r="BS371" s="143"/>
      <c r="BT371" s="143"/>
      <c r="BU371" s="143"/>
      <c r="BV371" s="143"/>
    </row>
    <row r="372" spans="2:74" x14ac:dyDescent="0.2">
      <c r="B372" s="143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  <c r="R372" s="143"/>
      <c r="S372" s="143"/>
      <c r="T372" s="143"/>
      <c r="U372" s="143"/>
      <c r="V372" s="143"/>
      <c r="W372" s="143"/>
      <c r="X372" s="143"/>
      <c r="Y372" s="143"/>
      <c r="Z372" s="143"/>
      <c r="AA372" s="143"/>
      <c r="AB372" s="143"/>
      <c r="AC372" s="143"/>
      <c r="AD372" s="143"/>
      <c r="AE372" s="143"/>
      <c r="AF372" s="143"/>
      <c r="AG372" s="143"/>
      <c r="AH372" s="143"/>
      <c r="AI372" s="143"/>
      <c r="AJ372" s="143"/>
      <c r="AK372" s="143"/>
      <c r="AL372" s="143"/>
      <c r="AM372" s="143"/>
      <c r="AN372" s="143"/>
      <c r="AO372" s="143"/>
      <c r="AP372" s="143"/>
      <c r="AQ372" s="143"/>
      <c r="AR372" s="143"/>
      <c r="AS372" s="143"/>
      <c r="AT372" s="143"/>
      <c r="AU372" s="143"/>
      <c r="AV372" s="143"/>
      <c r="AW372" s="143"/>
      <c r="AX372" s="143"/>
      <c r="AY372" s="143"/>
      <c r="AZ372" s="143"/>
      <c r="BA372" s="143"/>
      <c r="BB372" s="143"/>
      <c r="BC372" s="143"/>
      <c r="BD372" s="143"/>
      <c r="BE372" s="143"/>
      <c r="BF372" s="143"/>
      <c r="BG372" s="143"/>
      <c r="BH372" s="143"/>
      <c r="BI372" s="143"/>
      <c r="BJ372" s="143"/>
      <c r="BK372" s="143"/>
      <c r="BL372" s="143"/>
      <c r="BM372" s="143"/>
      <c r="BN372" s="143"/>
      <c r="BO372" s="143"/>
      <c r="BP372" s="143"/>
      <c r="BQ372" s="143"/>
      <c r="BR372" s="143"/>
      <c r="BS372" s="143"/>
      <c r="BT372" s="143"/>
      <c r="BU372" s="143"/>
      <c r="BV372" s="143"/>
    </row>
    <row r="373" spans="2:74" x14ac:dyDescent="0.2">
      <c r="B373" s="143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  <c r="R373" s="143"/>
      <c r="S373" s="143"/>
      <c r="T373" s="143"/>
      <c r="U373" s="143"/>
      <c r="V373" s="143"/>
      <c r="W373" s="143"/>
      <c r="X373" s="143"/>
      <c r="Y373" s="143"/>
      <c r="Z373" s="143"/>
      <c r="AA373" s="143"/>
      <c r="AB373" s="143"/>
      <c r="AC373" s="143"/>
      <c r="AD373" s="143"/>
      <c r="AE373" s="143"/>
      <c r="AF373" s="143"/>
      <c r="AG373" s="143"/>
      <c r="AH373" s="143"/>
      <c r="AI373" s="143"/>
      <c r="AJ373" s="143"/>
      <c r="AK373" s="143"/>
      <c r="AL373" s="143"/>
      <c r="AM373" s="143"/>
      <c r="AN373" s="143"/>
      <c r="AO373" s="143"/>
      <c r="AP373" s="143"/>
      <c r="AQ373" s="143"/>
      <c r="AR373" s="143"/>
      <c r="AS373" s="143"/>
      <c r="AT373" s="143"/>
      <c r="AU373" s="143"/>
      <c r="AV373" s="143"/>
      <c r="AW373" s="143"/>
      <c r="AX373" s="143"/>
      <c r="AY373" s="143"/>
      <c r="AZ373" s="143"/>
      <c r="BA373" s="143"/>
      <c r="BB373" s="143"/>
      <c r="BC373" s="143"/>
      <c r="BD373" s="143"/>
      <c r="BE373" s="143"/>
      <c r="BF373" s="143"/>
      <c r="BG373" s="143"/>
      <c r="BH373" s="143"/>
      <c r="BI373" s="143"/>
      <c r="BJ373" s="143"/>
      <c r="BK373" s="143"/>
      <c r="BL373" s="143"/>
      <c r="BM373" s="143"/>
      <c r="BN373" s="143"/>
      <c r="BO373" s="143"/>
      <c r="BP373" s="143"/>
      <c r="BQ373" s="143"/>
      <c r="BR373" s="143"/>
      <c r="BS373" s="143"/>
      <c r="BT373" s="143"/>
      <c r="BU373" s="143"/>
      <c r="BV373" s="143"/>
    </row>
    <row r="374" spans="2:74" x14ac:dyDescent="0.2">
      <c r="B374" s="143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  <c r="R374" s="143"/>
      <c r="S374" s="143"/>
      <c r="T374" s="143"/>
      <c r="U374" s="143"/>
      <c r="V374" s="143"/>
      <c r="W374" s="143"/>
      <c r="X374" s="143"/>
      <c r="Y374" s="143"/>
      <c r="Z374" s="143"/>
      <c r="AA374" s="143"/>
      <c r="AB374" s="143"/>
      <c r="AC374" s="143"/>
      <c r="AD374" s="143"/>
      <c r="AE374" s="143"/>
      <c r="AF374" s="143"/>
      <c r="AG374" s="143"/>
      <c r="AH374" s="143"/>
      <c r="AI374" s="143"/>
      <c r="AJ374" s="143"/>
      <c r="AK374" s="143"/>
      <c r="AL374" s="143"/>
      <c r="AM374" s="143"/>
      <c r="AN374" s="143"/>
      <c r="AO374" s="143"/>
      <c r="AP374" s="143"/>
      <c r="AQ374" s="143"/>
      <c r="AR374" s="143"/>
      <c r="AS374" s="143"/>
      <c r="AT374" s="143"/>
      <c r="AU374" s="143"/>
      <c r="AV374" s="143"/>
      <c r="AW374" s="143"/>
      <c r="AX374" s="143"/>
      <c r="AY374" s="143"/>
      <c r="AZ374" s="143"/>
      <c r="BA374" s="143"/>
      <c r="BB374" s="143"/>
      <c r="BC374" s="143"/>
      <c r="BD374" s="143"/>
      <c r="BE374" s="143"/>
      <c r="BF374" s="143"/>
      <c r="BG374" s="143"/>
      <c r="BH374" s="143"/>
      <c r="BI374" s="143"/>
      <c r="BJ374" s="143"/>
      <c r="BK374" s="143"/>
      <c r="BL374" s="143"/>
      <c r="BM374" s="143"/>
      <c r="BN374" s="143"/>
      <c r="BO374" s="143"/>
      <c r="BP374" s="143"/>
      <c r="BQ374" s="143"/>
      <c r="BR374" s="143"/>
      <c r="BS374" s="143"/>
      <c r="BT374" s="143"/>
      <c r="BU374" s="143"/>
      <c r="BV374" s="143"/>
    </row>
    <row r="375" spans="2:74" x14ac:dyDescent="0.2">
      <c r="B375" s="143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  <c r="R375" s="143"/>
      <c r="S375" s="143"/>
      <c r="T375" s="143"/>
      <c r="U375" s="143"/>
      <c r="V375" s="143"/>
      <c r="W375" s="143"/>
      <c r="X375" s="143"/>
      <c r="Y375" s="143"/>
      <c r="Z375" s="143"/>
      <c r="AA375" s="143"/>
      <c r="AB375" s="143"/>
      <c r="AC375" s="143"/>
      <c r="AD375" s="143"/>
      <c r="AE375" s="143"/>
      <c r="AF375" s="143"/>
      <c r="AG375" s="143"/>
      <c r="AH375" s="143"/>
      <c r="AI375" s="143"/>
      <c r="AJ375" s="143"/>
      <c r="AK375" s="143"/>
      <c r="AL375" s="143"/>
      <c r="AM375" s="143"/>
      <c r="AN375" s="143"/>
      <c r="AO375" s="143"/>
      <c r="AP375" s="143"/>
      <c r="AQ375" s="143"/>
      <c r="AR375" s="143"/>
      <c r="AS375" s="143"/>
      <c r="AT375" s="143"/>
      <c r="AU375" s="143"/>
      <c r="AV375" s="143"/>
      <c r="AW375" s="143"/>
      <c r="AX375" s="143"/>
      <c r="AY375" s="143"/>
      <c r="AZ375" s="143"/>
      <c r="BA375" s="143"/>
      <c r="BB375" s="143"/>
      <c r="BC375" s="143"/>
      <c r="BD375" s="143"/>
      <c r="BE375" s="143"/>
      <c r="BF375" s="143"/>
      <c r="BG375" s="143"/>
      <c r="BH375" s="143"/>
      <c r="BI375" s="143"/>
      <c r="BJ375" s="143"/>
      <c r="BK375" s="143"/>
      <c r="BL375" s="143"/>
      <c r="BM375" s="143"/>
      <c r="BN375" s="143"/>
      <c r="BO375" s="143"/>
      <c r="BP375" s="143"/>
      <c r="BQ375" s="143"/>
      <c r="BR375" s="143"/>
      <c r="BS375" s="143"/>
      <c r="BT375" s="143"/>
      <c r="BU375" s="143"/>
      <c r="BV375" s="143"/>
    </row>
    <row r="376" spans="2:74" x14ac:dyDescent="0.2">
      <c r="B376" s="143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  <c r="S376" s="143"/>
      <c r="T376" s="143"/>
      <c r="U376" s="143"/>
      <c r="V376" s="143"/>
      <c r="W376" s="143"/>
      <c r="X376" s="143"/>
      <c r="Y376" s="143"/>
      <c r="Z376" s="143"/>
      <c r="AA376" s="143"/>
      <c r="AB376" s="143"/>
      <c r="AC376" s="143"/>
      <c r="AD376" s="143"/>
      <c r="AE376" s="143"/>
      <c r="AF376" s="143"/>
      <c r="AG376" s="143"/>
      <c r="AH376" s="143"/>
      <c r="AI376" s="143"/>
      <c r="AJ376" s="143"/>
      <c r="AK376" s="143"/>
      <c r="AL376" s="143"/>
      <c r="AM376" s="143"/>
      <c r="AN376" s="143"/>
      <c r="AO376" s="143"/>
      <c r="AP376" s="143"/>
      <c r="AQ376" s="143"/>
      <c r="AR376" s="143"/>
      <c r="AS376" s="143"/>
      <c r="AT376" s="143"/>
      <c r="AU376" s="143"/>
      <c r="AV376" s="143"/>
      <c r="AW376" s="143"/>
      <c r="AX376" s="143"/>
      <c r="AY376" s="143"/>
      <c r="AZ376" s="143"/>
      <c r="BA376" s="143"/>
      <c r="BB376" s="143"/>
      <c r="BC376" s="143"/>
      <c r="BD376" s="143"/>
      <c r="BE376" s="143"/>
      <c r="BF376" s="143"/>
      <c r="BG376" s="143"/>
      <c r="BH376" s="143"/>
      <c r="BI376" s="143"/>
      <c r="BJ376" s="143"/>
      <c r="BK376" s="143"/>
      <c r="BL376" s="143"/>
      <c r="BM376" s="143"/>
      <c r="BN376" s="143"/>
      <c r="BO376" s="143"/>
      <c r="BP376" s="143"/>
      <c r="BQ376" s="143"/>
      <c r="BR376" s="143"/>
      <c r="BS376" s="143"/>
      <c r="BT376" s="143"/>
      <c r="BU376" s="143"/>
      <c r="BV376" s="143"/>
    </row>
    <row r="377" spans="2:74" x14ac:dyDescent="0.2">
      <c r="B377" s="143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  <c r="R377" s="143"/>
      <c r="S377" s="143"/>
      <c r="T377" s="143"/>
      <c r="U377" s="143"/>
      <c r="V377" s="143"/>
      <c r="W377" s="143"/>
      <c r="X377" s="143"/>
      <c r="Y377" s="143"/>
      <c r="Z377" s="143"/>
      <c r="AA377" s="143"/>
      <c r="AB377" s="143"/>
      <c r="AC377" s="143"/>
      <c r="AD377" s="143"/>
      <c r="AE377" s="143"/>
      <c r="AF377" s="143"/>
      <c r="AG377" s="143"/>
      <c r="AH377" s="143"/>
      <c r="AI377" s="143"/>
      <c r="AJ377" s="143"/>
      <c r="AK377" s="143"/>
      <c r="AL377" s="143"/>
      <c r="AM377" s="143"/>
      <c r="AN377" s="143"/>
      <c r="AO377" s="143"/>
      <c r="AP377" s="143"/>
      <c r="AQ377" s="143"/>
      <c r="AR377" s="143"/>
      <c r="AS377" s="143"/>
      <c r="AT377" s="143"/>
      <c r="AU377" s="143"/>
      <c r="AV377" s="143"/>
      <c r="AW377" s="143"/>
      <c r="AX377" s="143"/>
      <c r="AY377" s="143"/>
      <c r="AZ377" s="143"/>
      <c r="BA377" s="143"/>
      <c r="BB377" s="143"/>
      <c r="BC377" s="143"/>
      <c r="BD377" s="143"/>
      <c r="BE377" s="143"/>
      <c r="BF377" s="143"/>
      <c r="BG377" s="143"/>
      <c r="BH377" s="143"/>
      <c r="BI377" s="143"/>
      <c r="BJ377" s="143"/>
      <c r="BK377" s="143"/>
      <c r="BL377" s="143"/>
      <c r="BM377" s="143"/>
      <c r="BN377" s="143"/>
      <c r="BO377" s="143"/>
      <c r="BP377" s="143"/>
      <c r="BQ377" s="143"/>
      <c r="BR377" s="143"/>
      <c r="BS377" s="143"/>
      <c r="BT377" s="143"/>
      <c r="BU377" s="143"/>
      <c r="BV377" s="143"/>
    </row>
    <row r="378" spans="2:74" x14ac:dyDescent="0.2">
      <c r="B378" s="143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  <c r="R378" s="143"/>
      <c r="S378" s="143"/>
      <c r="T378" s="143"/>
      <c r="U378" s="143"/>
      <c r="V378" s="143"/>
      <c r="W378" s="143"/>
      <c r="X378" s="143"/>
      <c r="Y378" s="143"/>
      <c r="Z378" s="143"/>
      <c r="AA378" s="143"/>
      <c r="AB378" s="143"/>
      <c r="AC378" s="143"/>
      <c r="AD378" s="143"/>
      <c r="AE378" s="143"/>
      <c r="AF378" s="143"/>
      <c r="AG378" s="143"/>
      <c r="AH378" s="143"/>
      <c r="AI378" s="143"/>
      <c r="AJ378" s="143"/>
      <c r="AK378" s="143"/>
      <c r="AL378" s="143"/>
      <c r="AM378" s="143"/>
      <c r="AN378" s="143"/>
      <c r="AO378" s="143"/>
      <c r="AP378" s="143"/>
      <c r="AQ378" s="143"/>
      <c r="AR378" s="143"/>
      <c r="AS378" s="143"/>
      <c r="AT378" s="143"/>
      <c r="AU378" s="143"/>
      <c r="AV378" s="143"/>
      <c r="AW378" s="143"/>
      <c r="AX378" s="143"/>
      <c r="AY378" s="143"/>
      <c r="AZ378" s="143"/>
      <c r="BA378" s="143"/>
      <c r="BB378" s="143"/>
      <c r="BC378" s="143"/>
      <c r="BD378" s="143"/>
      <c r="BE378" s="143"/>
      <c r="BF378" s="143"/>
      <c r="BG378" s="143"/>
      <c r="BH378" s="143"/>
      <c r="BI378" s="143"/>
      <c r="BJ378" s="143"/>
      <c r="BK378" s="143"/>
      <c r="BL378" s="143"/>
      <c r="BM378" s="143"/>
      <c r="BN378" s="143"/>
      <c r="BO378" s="143"/>
      <c r="BP378" s="143"/>
      <c r="BQ378" s="143"/>
      <c r="BR378" s="143"/>
      <c r="BS378" s="143"/>
      <c r="BT378" s="143"/>
      <c r="BU378" s="143"/>
      <c r="BV378" s="143"/>
    </row>
    <row r="379" spans="2:74" x14ac:dyDescent="0.2">
      <c r="B379" s="143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  <c r="R379" s="143"/>
      <c r="S379" s="143"/>
      <c r="T379" s="143"/>
      <c r="U379" s="143"/>
      <c r="V379" s="143"/>
      <c r="W379" s="143"/>
      <c r="X379" s="143"/>
      <c r="Y379" s="143"/>
      <c r="Z379" s="143"/>
      <c r="AA379" s="143"/>
      <c r="AB379" s="143"/>
      <c r="AC379" s="143"/>
      <c r="AD379" s="143"/>
      <c r="AE379" s="143"/>
      <c r="AF379" s="143"/>
      <c r="AG379" s="143"/>
      <c r="AH379" s="143"/>
      <c r="AI379" s="143"/>
      <c r="AJ379" s="143"/>
      <c r="AK379" s="143"/>
      <c r="AL379" s="143"/>
      <c r="AM379" s="143"/>
      <c r="AN379" s="143"/>
      <c r="AO379" s="143"/>
      <c r="AP379" s="143"/>
      <c r="AQ379" s="143"/>
      <c r="AR379" s="143"/>
      <c r="AS379" s="143"/>
      <c r="AT379" s="143"/>
      <c r="AU379" s="143"/>
      <c r="AV379" s="143"/>
      <c r="AW379" s="143"/>
      <c r="AX379" s="143"/>
      <c r="AY379" s="143"/>
      <c r="AZ379" s="143"/>
      <c r="BA379" s="143"/>
      <c r="BB379" s="143"/>
      <c r="BC379" s="143"/>
      <c r="BD379" s="143"/>
      <c r="BE379" s="143"/>
      <c r="BF379" s="143"/>
      <c r="BG379" s="143"/>
      <c r="BH379" s="143"/>
      <c r="BI379" s="143"/>
      <c r="BJ379" s="143"/>
      <c r="BK379" s="143"/>
      <c r="BL379" s="143"/>
      <c r="BM379" s="143"/>
      <c r="BN379" s="143"/>
      <c r="BO379" s="143"/>
      <c r="BP379" s="143"/>
      <c r="BQ379" s="143"/>
      <c r="BR379" s="143"/>
      <c r="BS379" s="143"/>
      <c r="BT379" s="143"/>
      <c r="BU379" s="143"/>
      <c r="BV379" s="143"/>
    </row>
    <row r="380" spans="2:74" x14ac:dyDescent="0.2">
      <c r="B380" s="143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  <c r="R380" s="143"/>
      <c r="S380" s="143"/>
      <c r="T380" s="143"/>
      <c r="U380" s="143"/>
      <c r="V380" s="143"/>
      <c r="W380" s="143"/>
      <c r="X380" s="143"/>
      <c r="Y380" s="143"/>
      <c r="Z380" s="143"/>
      <c r="AA380" s="143"/>
      <c r="AB380" s="143"/>
      <c r="AC380" s="143"/>
      <c r="AD380" s="143"/>
      <c r="AE380" s="143"/>
      <c r="AF380" s="143"/>
      <c r="AG380" s="143"/>
      <c r="AH380" s="143"/>
      <c r="AI380" s="143"/>
      <c r="AJ380" s="143"/>
      <c r="AK380" s="143"/>
      <c r="AL380" s="143"/>
      <c r="AM380" s="143"/>
      <c r="AN380" s="143"/>
      <c r="AO380" s="143"/>
      <c r="AP380" s="143"/>
      <c r="AQ380" s="143"/>
      <c r="AR380" s="143"/>
      <c r="AS380" s="143"/>
      <c r="AT380" s="143"/>
      <c r="AU380" s="143"/>
      <c r="AV380" s="143"/>
      <c r="AW380" s="143"/>
      <c r="AX380" s="143"/>
      <c r="AY380" s="143"/>
      <c r="AZ380" s="143"/>
      <c r="BA380" s="143"/>
      <c r="BB380" s="143"/>
      <c r="BC380" s="143"/>
      <c r="BD380" s="143"/>
      <c r="BE380" s="143"/>
      <c r="BF380" s="143"/>
      <c r="BG380" s="143"/>
      <c r="BH380" s="143"/>
      <c r="BI380" s="143"/>
      <c r="BJ380" s="143"/>
      <c r="BK380" s="143"/>
      <c r="BL380" s="143"/>
      <c r="BM380" s="143"/>
      <c r="BN380" s="143"/>
      <c r="BO380" s="143"/>
      <c r="BP380" s="143"/>
      <c r="BQ380" s="143"/>
      <c r="BR380" s="143"/>
      <c r="BS380" s="143"/>
      <c r="BT380" s="143"/>
      <c r="BU380" s="143"/>
      <c r="BV380" s="143"/>
    </row>
    <row r="381" spans="2:74" x14ac:dyDescent="0.2">
      <c r="B381" s="143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  <c r="R381" s="143"/>
      <c r="S381" s="143"/>
      <c r="T381" s="143"/>
      <c r="U381" s="143"/>
      <c r="V381" s="143"/>
      <c r="W381" s="143"/>
      <c r="X381" s="143"/>
      <c r="Y381" s="143"/>
      <c r="Z381" s="143"/>
      <c r="AA381" s="143"/>
      <c r="AB381" s="143"/>
      <c r="AC381" s="143"/>
      <c r="AD381" s="143"/>
      <c r="AE381" s="143"/>
      <c r="AF381" s="143"/>
      <c r="AG381" s="143"/>
      <c r="AH381" s="143"/>
      <c r="AI381" s="143"/>
      <c r="AJ381" s="143"/>
      <c r="AK381" s="143"/>
      <c r="AL381" s="143"/>
      <c r="AM381" s="143"/>
      <c r="AN381" s="143"/>
      <c r="AO381" s="143"/>
      <c r="AP381" s="143"/>
      <c r="AQ381" s="143"/>
      <c r="AR381" s="143"/>
      <c r="AS381" s="143"/>
      <c r="AT381" s="143"/>
      <c r="AU381" s="143"/>
      <c r="AV381" s="143"/>
      <c r="AW381" s="143"/>
      <c r="AX381" s="143"/>
      <c r="AY381" s="143"/>
      <c r="AZ381" s="143"/>
      <c r="BA381" s="143"/>
      <c r="BB381" s="143"/>
      <c r="BC381" s="143"/>
      <c r="BD381" s="143"/>
      <c r="BE381" s="143"/>
      <c r="BF381" s="143"/>
      <c r="BG381" s="143"/>
      <c r="BH381" s="143"/>
      <c r="BI381" s="143"/>
      <c r="BJ381" s="143"/>
      <c r="BK381" s="143"/>
      <c r="BL381" s="143"/>
      <c r="BM381" s="143"/>
      <c r="BN381" s="143"/>
      <c r="BO381" s="143"/>
      <c r="BP381" s="143"/>
      <c r="BQ381" s="143"/>
      <c r="BR381" s="143"/>
      <c r="BS381" s="143"/>
      <c r="BT381" s="143"/>
      <c r="BU381" s="143"/>
      <c r="BV381" s="143"/>
    </row>
    <row r="382" spans="2:74" x14ac:dyDescent="0.2">
      <c r="B382" s="143"/>
      <c r="D382" s="143"/>
      <c r="E382" s="143"/>
      <c r="F382" s="143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  <c r="R382" s="143"/>
      <c r="S382" s="143"/>
      <c r="T382" s="143"/>
      <c r="U382" s="143"/>
      <c r="V382" s="143"/>
      <c r="W382" s="143"/>
      <c r="X382" s="143"/>
      <c r="Y382" s="143"/>
      <c r="Z382" s="143"/>
      <c r="AA382" s="143"/>
      <c r="AB382" s="143"/>
      <c r="AC382" s="143"/>
      <c r="AD382" s="143"/>
      <c r="AE382" s="143"/>
      <c r="AF382" s="143"/>
      <c r="AG382" s="143"/>
      <c r="AH382" s="143"/>
      <c r="AI382" s="143"/>
      <c r="AJ382" s="143"/>
      <c r="AK382" s="143"/>
      <c r="AL382" s="143"/>
      <c r="AM382" s="143"/>
      <c r="AN382" s="143"/>
      <c r="AO382" s="143"/>
      <c r="AP382" s="143"/>
      <c r="AQ382" s="143"/>
      <c r="AR382" s="143"/>
      <c r="AS382" s="143"/>
      <c r="AT382" s="143"/>
      <c r="AU382" s="143"/>
      <c r="AV382" s="143"/>
      <c r="AW382" s="143"/>
      <c r="AX382" s="143"/>
      <c r="AY382" s="143"/>
      <c r="AZ382" s="143"/>
      <c r="BA382" s="143"/>
      <c r="BB382" s="143"/>
      <c r="BC382" s="143"/>
      <c r="BD382" s="143"/>
      <c r="BE382" s="143"/>
      <c r="BF382" s="143"/>
      <c r="BG382" s="143"/>
      <c r="BH382" s="143"/>
      <c r="BI382" s="143"/>
      <c r="BJ382" s="143"/>
      <c r="BK382" s="143"/>
      <c r="BL382" s="143"/>
      <c r="BM382" s="143"/>
      <c r="BN382" s="143"/>
      <c r="BO382" s="143"/>
      <c r="BP382" s="143"/>
      <c r="BQ382" s="143"/>
      <c r="BR382" s="143"/>
      <c r="BS382" s="143"/>
      <c r="BT382" s="143"/>
      <c r="BU382" s="143"/>
      <c r="BV382" s="143"/>
    </row>
    <row r="383" spans="2:74" x14ac:dyDescent="0.2">
      <c r="B383" s="143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  <c r="S383" s="143"/>
      <c r="T383" s="143"/>
      <c r="U383" s="143"/>
      <c r="V383" s="143"/>
      <c r="W383" s="143"/>
      <c r="X383" s="143"/>
      <c r="Y383" s="143"/>
      <c r="Z383" s="143"/>
      <c r="AA383" s="143"/>
      <c r="AB383" s="143"/>
      <c r="AC383" s="143"/>
      <c r="AD383" s="143"/>
      <c r="AE383" s="143"/>
      <c r="AF383" s="143"/>
      <c r="AG383" s="143"/>
      <c r="AH383" s="143"/>
      <c r="AI383" s="143"/>
      <c r="AJ383" s="143"/>
      <c r="AK383" s="143"/>
      <c r="AL383" s="143"/>
      <c r="AM383" s="143"/>
      <c r="AN383" s="143"/>
      <c r="AO383" s="143"/>
      <c r="AP383" s="143"/>
      <c r="AQ383" s="143"/>
      <c r="AR383" s="143"/>
      <c r="AS383" s="143"/>
      <c r="AT383" s="143"/>
      <c r="AU383" s="143"/>
      <c r="AV383" s="143"/>
      <c r="AW383" s="143"/>
      <c r="AX383" s="143"/>
      <c r="AY383" s="143"/>
      <c r="AZ383" s="143"/>
      <c r="BA383" s="143"/>
      <c r="BB383" s="143"/>
      <c r="BC383" s="143"/>
      <c r="BD383" s="143"/>
      <c r="BE383" s="143"/>
      <c r="BF383" s="143"/>
      <c r="BG383" s="143"/>
      <c r="BH383" s="143"/>
      <c r="BI383" s="143"/>
      <c r="BJ383" s="143"/>
      <c r="BK383" s="143"/>
      <c r="BL383" s="143"/>
      <c r="BM383" s="143"/>
      <c r="BN383" s="143"/>
      <c r="BO383" s="143"/>
      <c r="BP383" s="143"/>
      <c r="BQ383" s="143"/>
      <c r="BR383" s="143"/>
      <c r="BS383" s="143"/>
      <c r="BT383" s="143"/>
      <c r="BU383" s="143"/>
      <c r="BV383" s="143"/>
    </row>
    <row r="384" spans="2:74" x14ac:dyDescent="0.2">
      <c r="B384" s="143"/>
      <c r="D384" s="143"/>
      <c r="E384" s="143"/>
      <c r="F384" s="143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  <c r="R384" s="143"/>
      <c r="S384" s="143"/>
      <c r="T384" s="143"/>
      <c r="U384" s="143"/>
      <c r="V384" s="143"/>
      <c r="W384" s="143"/>
      <c r="X384" s="143"/>
      <c r="Y384" s="143"/>
      <c r="Z384" s="143"/>
      <c r="AA384" s="143"/>
      <c r="AB384" s="143"/>
      <c r="AC384" s="143"/>
      <c r="AD384" s="143"/>
      <c r="AE384" s="143"/>
      <c r="AF384" s="143"/>
      <c r="AG384" s="143"/>
      <c r="AH384" s="143"/>
      <c r="AI384" s="143"/>
      <c r="AJ384" s="143"/>
      <c r="AK384" s="143"/>
      <c r="AL384" s="143"/>
      <c r="AM384" s="143"/>
      <c r="AN384" s="143"/>
      <c r="AO384" s="143"/>
      <c r="AP384" s="143"/>
      <c r="AQ384" s="143"/>
      <c r="AR384" s="143"/>
      <c r="AS384" s="143"/>
      <c r="AT384" s="143"/>
      <c r="AU384" s="143"/>
      <c r="AV384" s="143"/>
      <c r="AW384" s="143"/>
      <c r="AX384" s="143"/>
      <c r="AY384" s="143"/>
      <c r="AZ384" s="143"/>
      <c r="BA384" s="143"/>
      <c r="BB384" s="143"/>
      <c r="BC384" s="143"/>
      <c r="BD384" s="143"/>
      <c r="BE384" s="143"/>
      <c r="BF384" s="143"/>
      <c r="BG384" s="143"/>
      <c r="BH384" s="143"/>
      <c r="BI384" s="143"/>
      <c r="BJ384" s="143"/>
      <c r="BK384" s="143"/>
      <c r="BL384" s="143"/>
      <c r="BM384" s="143"/>
      <c r="BN384" s="143"/>
      <c r="BO384" s="143"/>
      <c r="BP384" s="143"/>
      <c r="BQ384" s="143"/>
      <c r="BR384" s="143"/>
      <c r="BS384" s="143"/>
      <c r="BT384" s="143"/>
      <c r="BU384" s="143"/>
      <c r="BV384" s="143"/>
    </row>
    <row r="385" spans="2:74" x14ac:dyDescent="0.2">
      <c r="B385" s="143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  <c r="S385" s="143"/>
      <c r="T385" s="143"/>
      <c r="U385" s="143"/>
      <c r="V385" s="143"/>
      <c r="W385" s="143"/>
      <c r="X385" s="143"/>
      <c r="Y385" s="143"/>
      <c r="Z385" s="143"/>
      <c r="AA385" s="143"/>
      <c r="AB385" s="143"/>
      <c r="AC385" s="143"/>
      <c r="AD385" s="143"/>
      <c r="AE385" s="143"/>
      <c r="AF385" s="143"/>
      <c r="AG385" s="143"/>
      <c r="AH385" s="143"/>
      <c r="AI385" s="143"/>
      <c r="AJ385" s="143"/>
      <c r="AK385" s="143"/>
      <c r="AL385" s="143"/>
      <c r="AM385" s="143"/>
      <c r="AN385" s="143"/>
      <c r="AO385" s="143"/>
      <c r="AP385" s="143"/>
      <c r="AQ385" s="143"/>
      <c r="AR385" s="143"/>
      <c r="AS385" s="143"/>
      <c r="AT385" s="143"/>
      <c r="AU385" s="143"/>
      <c r="AV385" s="143"/>
      <c r="AW385" s="143"/>
      <c r="AX385" s="143"/>
      <c r="AY385" s="143"/>
      <c r="AZ385" s="143"/>
      <c r="BA385" s="143"/>
      <c r="BB385" s="143"/>
      <c r="BC385" s="143"/>
      <c r="BD385" s="143"/>
      <c r="BE385" s="143"/>
      <c r="BF385" s="143"/>
      <c r="BG385" s="143"/>
      <c r="BH385" s="143"/>
      <c r="BI385" s="143"/>
      <c r="BJ385" s="143"/>
      <c r="BK385" s="143"/>
      <c r="BL385" s="143"/>
      <c r="BM385" s="143"/>
      <c r="BN385" s="143"/>
      <c r="BO385" s="143"/>
      <c r="BP385" s="143"/>
      <c r="BQ385" s="143"/>
      <c r="BR385" s="143"/>
      <c r="BS385" s="143"/>
      <c r="BT385" s="143"/>
      <c r="BU385" s="143"/>
      <c r="BV385" s="143"/>
    </row>
    <row r="386" spans="2:74" x14ac:dyDescent="0.2">
      <c r="B386" s="143"/>
      <c r="D386" s="143"/>
      <c r="E386" s="143"/>
      <c r="F386" s="143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  <c r="S386" s="143"/>
      <c r="T386" s="143"/>
      <c r="U386" s="143"/>
      <c r="V386" s="143"/>
      <c r="W386" s="143"/>
      <c r="X386" s="143"/>
      <c r="Y386" s="143"/>
      <c r="Z386" s="143"/>
      <c r="AA386" s="143"/>
      <c r="AB386" s="143"/>
      <c r="AC386" s="143"/>
      <c r="AD386" s="143"/>
      <c r="AE386" s="143"/>
      <c r="AF386" s="143"/>
      <c r="AG386" s="143"/>
      <c r="AH386" s="143"/>
      <c r="AI386" s="143"/>
      <c r="AJ386" s="143"/>
      <c r="AK386" s="143"/>
      <c r="AL386" s="143"/>
      <c r="AM386" s="143"/>
      <c r="AN386" s="143"/>
      <c r="AO386" s="143"/>
      <c r="AP386" s="143"/>
      <c r="AQ386" s="143"/>
      <c r="AR386" s="143"/>
      <c r="AS386" s="143"/>
      <c r="AT386" s="143"/>
      <c r="AU386" s="143"/>
      <c r="AV386" s="143"/>
      <c r="AW386" s="143"/>
      <c r="AX386" s="143"/>
      <c r="AY386" s="143"/>
      <c r="AZ386" s="143"/>
      <c r="BA386" s="143"/>
      <c r="BB386" s="143"/>
      <c r="BC386" s="143"/>
      <c r="BD386" s="143"/>
      <c r="BE386" s="143"/>
      <c r="BF386" s="143"/>
      <c r="BG386" s="143"/>
      <c r="BH386" s="143"/>
      <c r="BI386" s="143"/>
      <c r="BJ386" s="143"/>
      <c r="BK386" s="143"/>
      <c r="BL386" s="143"/>
      <c r="BM386" s="143"/>
      <c r="BN386" s="143"/>
      <c r="BO386" s="143"/>
      <c r="BP386" s="143"/>
      <c r="BQ386" s="143"/>
      <c r="BR386" s="143"/>
      <c r="BS386" s="143"/>
      <c r="BT386" s="143"/>
      <c r="BU386" s="143"/>
      <c r="BV386" s="143"/>
    </row>
    <row r="387" spans="2:74" x14ac:dyDescent="0.2">
      <c r="B387" s="143"/>
      <c r="D387" s="143"/>
      <c r="E387" s="143"/>
      <c r="F387" s="143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  <c r="R387" s="143"/>
      <c r="S387" s="143"/>
      <c r="T387" s="143"/>
      <c r="U387" s="143"/>
      <c r="V387" s="143"/>
      <c r="W387" s="143"/>
      <c r="X387" s="143"/>
      <c r="Y387" s="143"/>
      <c r="Z387" s="143"/>
      <c r="AA387" s="143"/>
      <c r="AB387" s="143"/>
      <c r="AC387" s="143"/>
      <c r="AD387" s="143"/>
      <c r="AE387" s="143"/>
      <c r="AF387" s="143"/>
      <c r="AG387" s="143"/>
      <c r="AH387" s="143"/>
      <c r="AI387" s="143"/>
      <c r="AJ387" s="143"/>
      <c r="AK387" s="143"/>
      <c r="AL387" s="143"/>
      <c r="AM387" s="143"/>
      <c r="AN387" s="143"/>
      <c r="AO387" s="143"/>
      <c r="AP387" s="143"/>
      <c r="AQ387" s="143"/>
      <c r="AR387" s="143"/>
      <c r="AS387" s="143"/>
      <c r="AT387" s="143"/>
      <c r="AU387" s="143"/>
      <c r="AV387" s="143"/>
      <c r="AW387" s="143"/>
      <c r="AX387" s="143"/>
      <c r="AY387" s="143"/>
      <c r="AZ387" s="143"/>
      <c r="BA387" s="143"/>
      <c r="BB387" s="143"/>
      <c r="BC387" s="143"/>
      <c r="BD387" s="143"/>
      <c r="BE387" s="143"/>
      <c r="BF387" s="143"/>
      <c r="BG387" s="143"/>
      <c r="BH387" s="143"/>
      <c r="BI387" s="143"/>
      <c r="BJ387" s="143"/>
      <c r="BK387" s="143"/>
      <c r="BL387" s="143"/>
      <c r="BM387" s="143"/>
      <c r="BN387" s="143"/>
      <c r="BO387" s="143"/>
      <c r="BP387" s="143"/>
      <c r="BQ387" s="143"/>
      <c r="BR387" s="143"/>
      <c r="BS387" s="143"/>
      <c r="BT387" s="143"/>
      <c r="BU387" s="143"/>
      <c r="BV387" s="143"/>
    </row>
    <row r="388" spans="2:74" x14ac:dyDescent="0.2">
      <c r="B388" s="143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  <c r="U388" s="143"/>
      <c r="V388" s="143"/>
      <c r="W388" s="143"/>
      <c r="X388" s="143"/>
      <c r="Y388" s="143"/>
      <c r="Z388" s="143"/>
      <c r="AA388" s="143"/>
      <c r="AB388" s="143"/>
      <c r="AC388" s="143"/>
      <c r="AD388" s="143"/>
      <c r="AE388" s="143"/>
      <c r="AF388" s="143"/>
      <c r="AG388" s="143"/>
      <c r="AH388" s="143"/>
      <c r="AI388" s="143"/>
      <c r="AJ388" s="143"/>
      <c r="AK388" s="143"/>
      <c r="AL388" s="143"/>
      <c r="AM388" s="143"/>
      <c r="AN388" s="143"/>
      <c r="AO388" s="143"/>
      <c r="AP388" s="143"/>
      <c r="AQ388" s="143"/>
      <c r="AR388" s="143"/>
      <c r="AS388" s="143"/>
      <c r="AT388" s="143"/>
      <c r="AU388" s="143"/>
      <c r="AV388" s="143"/>
      <c r="AW388" s="143"/>
      <c r="AX388" s="143"/>
      <c r="AY388" s="143"/>
      <c r="AZ388" s="143"/>
      <c r="BA388" s="143"/>
      <c r="BB388" s="143"/>
      <c r="BC388" s="143"/>
      <c r="BD388" s="143"/>
      <c r="BE388" s="143"/>
      <c r="BF388" s="143"/>
      <c r="BG388" s="143"/>
      <c r="BH388" s="143"/>
      <c r="BI388" s="143"/>
      <c r="BJ388" s="143"/>
      <c r="BK388" s="143"/>
      <c r="BL388" s="143"/>
      <c r="BM388" s="143"/>
      <c r="BN388" s="143"/>
      <c r="BO388" s="143"/>
      <c r="BP388" s="143"/>
      <c r="BQ388" s="143"/>
      <c r="BR388" s="143"/>
      <c r="BS388" s="143"/>
      <c r="BT388" s="143"/>
      <c r="BU388" s="143"/>
      <c r="BV388" s="143"/>
    </row>
    <row r="389" spans="2:74" x14ac:dyDescent="0.2">
      <c r="B389" s="143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  <c r="U389" s="143"/>
      <c r="V389" s="143"/>
      <c r="W389" s="143"/>
      <c r="X389" s="143"/>
      <c r="Y389" s="143"/>
      <c r="Z389" s="143"/>
      <c r="AA389" s="143"/>
      <c r="AB389" s="143"/>
      <c r="AC389" s="143"/>
      <c r="AD389" s="143"/>
      <c r="AE389" s="143"/>
      <c r="AF389" s="143"/>
      <c r="AG389" s="143"/>
      <c r="AH389" s="143"/>
      <c r="AI389" s="143"/>
      <c r="AJ389" s="143"/>
      <c r="AK389" s="143"/>
      <c r="AL389" s="143"/>
      <c r="AM389" s="143"/>
      <c r="AN389" s="143"/>
      <c r="AO389" s="143"/>
      <c r="AP389" s="143"/>
      <c r="AQ389" s="143"/>
      <c r="AR389" s="143"/>
      <c r="AS389" s="143"/>
      <c r="AT389" s="143"/>
      <c r="AU389" s="143"/>
      <c r="AV389" s="143"/>
      <c r="AW389" s="143"/>
      <c r="AX389" s="143"/>
      <c r="AY389" s="143"/>
      <c r="AZ389" s="143"/>
      <c r="BA389" s="143"/>
      <c r="BB389" s="143"/>
      <c r="BC389" s="143"/>
      <c r="BD389" s="143"/>
      <c r="BE389" s="143"/>
      <c r="BF389" s="143"/>
      <c r="BG389" s="143"/>
      <c r="BH389" s="143"/>
      <c r="BI389" s="143"/>
      <c r="BJ389" s="143"/>
      <c r="BK389" s="143"/>
      <c r="BL389" s="143"/>
      <c r="BM389" s="143"/>
      <c r="BN389" s="143"/>
      <c r="BO389" s="143"/>
      <c r="BP389" s="143"/>
      <c r="BQ389" s="143"/>
      <c r="BR389" s="143"/>
      <c r="BS389" s="143"/>
      <c r="BT389" s="143"/>
      <c r="BU389" s="143"/>
      <c r="BV389" s="143"/>
    </row>
    <row r="390" spans="2:74" x14ac:dyDescent="0.2">
      <c r="B390" s="143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  <c r="S390" s="143"/>
      <c r="T390" s="143"/>
      <c r="U390" s="143"/>
      <c r="V390" s="143"/>
      <c r="W390" s="143"/>
      <c r="X390" s="143"/>
      <c r="Y390" s="143"/>
      <c r="Z390" s="143"/>
      <c r="AA390" s="143"/>
      <c r="AB390" s="143"/>
      <c r="AC390" s="143"/>
      <c r="AD390" s="143"/>
      <c r="AE390" s="143"/>
      <c r="AF390" s="143"/>
      <c r="AG390" s="143"/>
      <c r="AH390" s="143"/>
      <c r="AI390" s="143"/>
      <c r="AJ390" s="143"/>
      <c r="AK390" s="143"/>
      <c r="AL390" s="143"/>
      <c r="AM390" s="143"/>
      <c r="AN390" s="143"/>
      <c r="AO390" s="143"/>
      <c r="AP390" s="143"/>
      <c r="AQ390" s="143"/>
      <c r="AR390" s="143"/>
      <c r="AS390" s="143"/>
      <c r="AT390" s="143"/>
      <c r="AU390" s="143"/>
      <c r="AV390" s="143"/>
      <c r="AW390" s="143"/>
      <c r="AX390" s="143"/>
      <c r="AY390" s="143"/>
      <c r="AZ390" s="143"/>
      <c r="BA390" s="143"/>
      <c r="BB390" s="143"/>
      <c r="BC390" s="143"/>
      <c r="BD390" s="143"/>
      <c r="BE390" s="143"/>
      <c r="BF390" s="143"/>
      <c r="BG390" s="143"/>
      <c r="BH390" s="143"/>
      <c r="BI390" s="143"/>
      <c r="BJ390" s="143"/>
      <c r="BK390" s="143"/>
      <c r="BL390" s="143"/>
      <c r="BM390" s="143"/>
      <c r="BN390" s="143"/>
      <c r="BO390" s="143"/>
      <c r="BP390" s="143"/>
      <c r="BQ390" s="143"/>
      <c r="BR390" s="143"/>
      <c r="BS390" s="143"/>
      <c r="BT390" s="143"/>
      <c r="BU390" s="143"/>
      <c r="BV390" s="143"/>
    </row>
    <row r="391" spans="2:74" x14ac:dyDescent="0.2">
      <c r="B391" s="143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  <c r="R391" s="143"/>
      <c r="S391" s="143"/>
      <c r="T391" s="143"/>
      <c r="U391" s="143"/>
      <c r="V391" s="143"/>
      <c r="W391" s="143"/>
      <c r="X391" s="143"/>
      <c r="Y391" s="143"/>
      <c r="Z391" s="143"/>
      <c r="AA391" s="143"/>
      <c r="AB391" s="143"/>
      <c r="AC391" s="143"/>
      <c r="AD391" s="143"/>
      <c r="AE391" s="143"/>
      <c r="AF391" s="143"/>
      <c r="AG391" s="143"/>
      <c r="AH391" s="143"/>
      <c r="AI391" s="143"/>
      <c r="AJ391" s="143"/>
      <c r="AK391" s="143"/>
      <c r="AL391" s="143"/>
      <c r="AM391" s="143"/>
      <c r="AN391" s="143"/>
      <c r="AO391" s="143"/>
      <c r="AP391" s="143"/>
      <c r="AQ391" s="143"/>
      <c r="AR391" s="143"/>
      <c r="AS391" s="143"/>
      <c r="AT391" s="143"/>
      <c r="AU391" s="143"/>
      <c r="AV391" s="143"/>
      <c r="AW391" s="143"/>
      <c r="AX391" s="143"/>
      <c r="AY391" s="143"/>
      <c r="AZ391" s="143"/>
      <c r="BA391" s="143"/>
      <c r="BB391" s="143"/>
      <c r="BC391" s="143"/>
      <c r="BD391" s="143"/>
      <c r="BE391" s="143"/>
      <c r="BF391" s="143"/>
      <c r="BG391" s="143"/>
      <c r="BH391" s="143"/>
      <c r="BI391" s="143"/>
      <c r="BJ391" s="143"/>
      <c r="BK391" s="143"/>
      <c r="BL391" s="143"/>
      <c r="BM391" s="143"/>
      <c r="BN391" s="143"/>
      <c r="BO391" s="143"/>
      <c r="BP391" s="143"/>
      <c r="BQ391" s="143"/>
      <c r="BR391" s="143"/>
      <c r="BS391" s="143"/>
      <c r="BT391" s="143"/>
      <c r="BU391" s="143"/>
      <c r="BV391" s="143"/>
    </row>
    <row r="392" spans="2:74" x14ac:dyDescent="0.2">
      <c r="B392" s="143"/>
      <c r="D392" s="143"/>
      <c r="E392" s="143"/>
      <c r="F392" s="143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  <c r="R392" s="143"/>
      <c r="S392" s="143"/>
      <c r="T392" s="143"/>
      <c r="U392" s="143"/>
      <c r="V392" s="143"/>
      <c r="W392" s="143"/>
      <c r="X392" s="143"/>
      <c r="Y392" s="143"/>
      <c r="Z392" s="143"/>
      <c r="AA392" s="143"/>
      <c r="AB392" s="143"/>
      <c r="AC392" s="143"/>
      <c r="AD392" s="143"/>
      <c r="AE392" s="143"/>
      <c r="AF392" s="143"/>
      <c r="AG392" s="143"/>
      <c r="AH392" s="143"/>
      <c r="AI392" s="143"/>
      <c r="AJ392" s="143"/>
      <c r="AK392" s="143"/>
      <c r="AL392" s="143"/>
      <c r="AM392" s="143"/>
      <c r="AN392" s="143"/>
      <c r="AO392" s="143"/>
      <c r="AP392" s="143"/>
      <c r="AQ392" s="143"/>
      <c r="AR392" s="143"/>
      <c r="AS392" s="143"/>
      <c r="AT392" s="143"/>
      <c r="AU392" s="143"/>
      <c r="AV392" s="143"/>
      <c r="AW392" s="143"/>
      <c r="AX392" s="143"/>
      <c r="AY392" s="143"/>
      <c r="AZ392" s="143"/>
      <c r="BA392" s="143"/>
      <c r="BB392" s="143"/>
      <c r="BC392" s="143"/>
      <c r="BD392" s="143"/>
      <c r="BE392" s="143"/>
      <c r="BF392" s="143"/>
      <c r="BG392" s="143"/>
      <c r="BH392" s="143"/>
      <c r="BI392" s="143"/>
      <c r="BJ392" s="143"/>
      <c r="BK392" s="143"/>
      <c r="BL392" s="143"/>
      <c r="BM392" s="143"/>
      <c r="BN392" s="143"/>
      <c r="BO392" s="143"/>
      <c r="BP392" s="143"/>
      <c r="BQ392" s="143"/>
      <c r="BR392" s="143"/>
      <c r="BS392" s="143"/>
      <c r="BT392" s="143"/>
      <c r="BU392" s="143"/>
      <c r="BV392" s="143"/>
    </row>
    <row r="393" spans="2:74" x14ac:dyDescent="0.2">
      <c r="B393" s="143"/>
      <c r="D393" s="143"/>
      <c r="E393" s="143"/>
      <c r="F393" s="143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  <c r="R393" s="143"/>
      <c r="S393" s="143"/>
      <c r="T393" s="143"/>
      <c r="U393" s="143"/>
      <c r="V393" s="143"/>
      <c r="W393" s="143"/>
      <c r="X393" s="143"/>
      <c r="Y393" s="143"/>
      <c r="Z393" s="143"/>
      <c r="AA393" s="143"/>
      <c r="AB393" s="143"/>
      <c r="AC393" s="143"/>
      <c r="AD393" s="143"/>
      <c r="AE393" s="143"/>
      <c r="AF393" s="143"/>
      <c r="AG393" s="143"/>
      <c r="AH393" s="143"/>
      <c r="AI393" s="143"/>
      <c r="AJ393" s="143"/>
      <c r="AK393" s="143"/>
      <c r="AL393" s="143"/>
      <c r="AM393" s="143"/>
      <c r="AN393" s="143"/>
      <c r="AO393" s="143"/>
      <c r="AP393" s="143"/>
      <c r="AQ393" s="143"/>
      <c r="AR393" s="143"/>
      <c r="AS393" s="143"/>
      <c r="AT393" s="143"/>
      <c r="AU393" s="143"/>
      <c r="AV393" s="143"/>
      <c r="AW393" s="143"/>
      <c r="AX393" s="143"/>
      <c r="AY393" s="143"/>
      <c r="AZ393" s="143"/>
      <c r="BA393" s="143"/>
      <c r="BB393" s="143"/>
      <c r="BC393" s="143"/>
      <c r="BD393" s="143"/>
      <c r="BE393" s="143"/>
      <c r="BF393" s="143"/>
      <c r="BG393" s="143"/>
      <c r="BH393" s="143"/>
      <c r="BI393" s="143"/>
      <c r="BJ393" s="143"/>
      <c r="BK393" s="143"/>
      <c r="BL393" s="143"/>
      <c r="BM393" s="143"/>
      <c r="BN393" s="143"/>
      <c r="BO393" s="143"/>
      <c r="BP393" s="143"/>
      <c r="BQ393" s="143"/>
      <c r="BR393" s="143"/>
      <c r="BS393" s="143"/>
      <c r="BT393" s="143"/>
      <c r="BU393" s="143"/>
      <c r="BV393" s="143"/>
    </row>
    <row r="394" spans="2:74" x14ac:dyDescent="0.2">
      <c r="B394" s="143"/>
      <c r="D394" s="143"/>
      <c r="E394" s="143"/>
      <c r="F394" s="143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  <c r="R394" s="143"/>
      <c r="S394" s="143"/>
      <c r="T394" s="143"/>
      <c r="U394" s="143"/>
      <c r="V394" s="143"/>
      <c r="W394" s="143"/>
      <c r="X394" s="143"/>
      <c r="Y394" s="143"/>
      <c r="Z394" s="143"/>
      <c r="AA394" s="143"/>
      <c r="AB394" s="143"/>
      <c r="AC394" s="143"/>
      <c r="AD394" s="143"/>
      <c r="AE394" s="143"/>
      <c r="AF394" s="143"/>
      <c r="AG394" s="143"/>
      <c r="AH394" s="143"/>
      <c r="AI394" s="143"/>
      <c r="AJ394" s="143"/>
      <c r="AK394" s="143"/>
      <c r="AL394" s="143"/>
      <c r="AM394" s="143"/>
      <c r="AN394" s="143"/>
      <c r="AO394" s="143"/>
      <c r="AP394" s="143"/>
      <c r="AQ394" s="143"/>
      <c r="AR394" s="143"/>
      <c r="AS394" s="143"/>
      <c r="AT394" s="143"/>
      <c r="AU394" s="143"/>
      <c r="AV394" s="143"/>
      <c r="AW394" s="143"/>
      <c r="AX394" s="143"/>
      <c r="AY394" s="143"/>
      <c r="AZ394" s="143"/>
      <c r="BA394" s="143"/>
      <c r="BB394" s="143"/>
      <c r="BC394" s="143"/>
      <c r="BD394" s="143"/>
      <c r="BE394" s="143"/>
      <c r="BF394" s="143"/>
      <c r="BG394" s="143"/>
      <c r="BH394" s="143"/>
      <c r="BI394" s="143"/>
      <c r="BJ394" s="143"/>
      <c r="BK394" s="143"/>
      <c r="BL394" s="143"/>
      <c r="BM394" s="143"/>
      <c r="BN394" s="143"/>
      <c r="BO394" s="143"/>
      <c r="BP394" s="143"/>
      <c r="BQ394" s="143"/>
      <c r="BR394" s="143"/>
      <c r="BS394" s="143"/>
      <c r="BT394" s="143"/>
      <c r="BU394" s="143"/>
      <c r="BV394" s="143"/>
    </row>
    <row r="395" spans="2:74" x14ac:dyDescent="0.2">
      <c r="B395" s="143"/>
      <c r="D395" s="143"/>
      <c r="E395" s="143"/>
      <c r="F395" s="143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  <c r="R395" s="143"/>
      <c r="S395" s="143"/>
      <c r="T395" s="143"/>
      <c r="U395" s="143"/>
      <c r="V395" s="143"/>
      <c r="W395" s="143"/>
      <c r="X395" s="143"/>
      <c r="Y395" s="143"/>
      <c r="Z395" s="143"/>
      <c r="AA395" s="143"/>
      <c r="AB395" s="143"/>
      <c r="AC395" s="143"/>
      <c r="AD395" s="143"/>
      <c r="AE395" s="143"/>
      <c r="AF395" s="143"/>
      <c r="AG395" s="143"/>
      <c r="AH395" s="143"/>
      <c r="AI395" s="143"/>
      <c r="AJ395" s="143"/>
      <c r="AK395" s="143"/>
      <c r="AL395" s="143"/>
      <c r="AM395" s="143"/>
      <c r="AN395" s="143"/>
      <c r="AO395" s="143"/>
      <c r="AP395" s="143"/>
      <c r="AQ395" s="143"/>
      <c r="AR395" s="143"/>
      <c r="AS395" s="143"/>
      <c r="AT395" s="143"/>
      <c r="AU395" s="143"/>
      <c r="AV395" s="143"/>
      <c r="AW395" s="143"/>
      <c r="AX395" s="143"/>
      <c r="AY395" s="143"/>
      <c r="AZ395" s="143"/>
      <c r="BA395" s="143"/>
      <c r="BB395" s="143"/>
      <c r="BC395" s="143"/>
      <c r="BD395" s="143"/>
      <c r="BE395" s="143"/>
      <c r="BF395" s="143"/>
      <c r="BG395" s="143"/>
      <c r="BH395" s="143"/>
      <c r="BI395" s="143"/>
      <c r="BJ395" s="143"/>
      <c r="BK395" s="143"/>
      <c r="BL395" s="143"/>
      <c r="BM395" s="143"/>
      <c r="BN395" s="143"/>
      <c r="BO395" s="143"/>
      <c r="BP395" s="143"/>
      <c r="BQ395" s="143"/>
      <c r="BR395" s="143"/>
      <c r="BS395" s="143"/>
      <c r="BT395" s="143"/>
      <c r="BU395" s="143"/>
      <c r="BV395" s="143"/>
    </row>
    <row r="396" spans="2:74" x14ac:dyDescent="0.2">
      <c r="B396" s="143"/>
      <c r="D396" s="143"/>
      <c r="E396" s="143"/>
      <c r="F396" s="143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  <c r="R396" s="143"/>
      <c r="S396" s="143"/>
      <c r="T396" s="143"/>
      <c r="U396" s="143"/>
      <c r="V396" s="143"/>
      <c r="W396" s="143"/>
      <c r="X396" s="143"/>
      <c r="Y396" s="143"/>
      <c r="Z396" s="143"/>
      <c r="AA396" s="143"/>
      <c r="AB396" s="143"/>
      <c r="AC396" s="143"/>
      <c r="AD396" s="143"/>
      <c r="AE396" s="143"/>
      <c r="AF396" s="143"/>
      <c r="AG396" s="143"/>
      <c r="AH396" s="143"/>
      <c r="AI396" s="143"/>
      <c r="AJ396" s="143"/>
      <c r="AK396" s="143"/>
      <c r="AL396" s="143"/>
      <c r="AM396" s="143"/>
      <c r="AN396" s="143"/>
      <c r="AO396" s="143"/>
      <c r="AP396" s="143"/>
      <c r="AQ396" s="143"/>
      <c r="AR396" s="143"/>
      <c r="AS396" s="143"/>
      <c r="AT396" s="143"/>
      <c r="AU396" s="143"/>
      <c r="AV396" s="143"/>
      <c r="AW396" s="143"/>
      <c r="AX396" s="143"/>
      <c r="AY396" s="143"/>
      <c r="AZ396" s="143"/>
      <c r="BA396" s="143"/>
      <c r="BB396" s="143"/>
      <c r="BC396" s="143"/>
      <c r="BD396" s="143"/>
      <c r="BE396" s="143"/>
      <c r="BF396" s="143"/>
      <c r="BG396" s="143"/>
      <c r="BH396" s="143"/>
      <c r="BI396" s="143"/>
      <c r="BJ396" s="143"/>
      <c r="BK396" s="143"/>
      <c r="BL396" s="143"/>
      <c r="BM396" s="143"/>
      <c r="BN396" s="143"/>
      <c r="BO396" s="143"/>
      <c r="BP396" s="143"/>
      <c r="BQ396" s="143"/>
      <c r="BR396" s="143"/>
      <c r="BS396" s="143"/>
      <c r="BT396" s="143"/>
      <c r="BU396" s="143"/>
      <c r="BV396" s="143"/>
    </row>
    <row r="397" spans="2:74" x14ac:dyDescent="0.2">
      <c r="B397" s="143"/>
      <c r="D397" s="143"/>
      <c r="E397" s="143"/>
      <c r="F397" s="143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  <c r="R397" s="143"/>
      <c r="S397" s="143"/>
      <c r="T397" s="143"/>
      <c r="U397" s="143"/>
      <c r="V397" s="143"/>
      <c r="W397" s="143"/>
      <c r="X397" s="143"/>
      <c r="Y397" s="143"/>
      <c r="Z397" s="143"/>
      <c r="AA397" s="143"/>
      <c r="AB397" s="143"/>
      <c r="AC397" s="143"/>
      <c r="AD397" s="143"/>
      <c r="AE397" s="143"/>
      <c r="AF397" s="143"/>
      <c r="AG397" s="143"/>
      <c r="AH397" s="143"/>
      <c r="AI397" s="143"/>
      <c r="AJ397" s="143"/>
      <c r="AK397" s="143"/>
      <c r="AL397" s="143"/>
      <c r="AM397" s="143"/>
      <c r="AN397" s="143"/>
      <c r="AO397" s="143"/>
      <c r="AP397" s="143"/>
      <c r="AQ397" s="143"/>
      <c r="AR397" s="143"/>
      <c r="AS397" s="143"/>
      <c r="AT397" s="143"/>
      <c r="AU397" s="143"/>
      <c r="AV397" s="143"/>
      <c r="AW397" s="143"/>
      <c r="AX397" s="143"/>
      <c r="AY397" s="143"/>
      <c r="AZ397" s="143"/>
      <c r="BA397" s="143"/>
      <c r="BB397" s="143"/>
      <c r="BC397" s="143"/>
      <c r="BD397" s="143"/>
      <c r="BE397" s="143"/>
      <c r="BF397" s="143"/>
      <c r="BG397" s="143"/>
      <c r="BH397" s="143"/>
      <c r="BI397" s="143"/>
      <c r="BJ397" s="143"/>
      <c r="BK397" s="143"/>
      <c r="BL397" s="143"/>
      <c r="BM397" s="143"/>
      <c r="BN397" s="143"/>
      <c r="BO397" s="143"/>
      <c r="BP397" s="143"/>
      <c r="BQ397" s="143"/>
      <c r="BR397" s="143"/>
      <c r="BS397" s="143"/>
      <c r="BT397" s="143"/>
      <c r="BU397" s="143"/>
      <c r="BV397" s="143"/>
    </row>
    <row r="398" spans="2:74" x14ac:dyDescent="0.2">
      <c r="B398" s="143"/>
      <c r="D398" s="143"/>
      <c r="E398" s="143"/>
      <c r="F398" s="143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  <c r="R398" s="143"/>
      <c r="S398" s="143"/>
      <c r="T398" s="143"/>
      <c r="U398" s="143"/>
      <c r="V398" s="143"/>
      <c r="W398" s="143"/>
      <c r="X398" s="143"/>
      <c r="Y398" s="143"/>
      <c r="Z398" s="143"/>
      <c r="AA398" s="143"/>
      <c r="AB398" s="143"/>
      <c r="AC398" s="143"/>
      <c r="AD398" s="143"/>
      <c r="AE398" s="143"/>
      <c r="AF398" s="143"/>
      <c r="AG398" s="143"/>
      <c r="AH398" s="143"/>
      <c r="AI398" s="143"/>
      <c r="AJ398" s="143"/>
      <c r="AK398" s="143"/>
      <c r="AL398" s="143"/>
      <c r="AM398" s="143"/>
      <c r="AN398" s="143"/>
      <c r="AO398" s="143"/>
      <c r="AP398" s="143"/>
      <c r="AQ398" s="143"/>
      <c r="AR398" s="143"/>
      <c r="AS398" s="143"/>
      <c r="AT398" s="143"/>
      <c r="AU398" s="143"/>
      <c r="AV398" s="143"/>
      <c r="AW398" s="143"/>
      <c r="AX398" s="143"/>
      <c r="AY398" s="143"/>
      <c r="AZ398" s="143"/>
      <c r="BA398" s="143"/>
      <c r="BB398" s="143"/>
      <c r="BC398" s="143"/>
      <c r="BD398" s="143"/>
      <c r="BE398" s="143"/>
      <c r="BF398" s="143"/>
      <c r="BG398" s="143"/>
      <c r="BH398" s="143"/>
      <c r="BI398" s="143"/>
      <c r="BJ398" s="143"/>
      <c r="BK398" s="143"/>
      <c r="BL398" s="143"/>
      <c r="BM398" s="143"/>
      <c r="BN398" s="143"/>
      <c r="BO398" s="143"/>
      <c r="BP398" s="143"/>
      <c r="BQ398" s="143"/>
      <c r="BR398" s="143"/>
      <c r="BS398" s="143"/>
      <c r="BT398" s="143"/>
      <c r="BU398" s="143"/>
      <c r="BV398" s="143"/>
    </row>
    <row r="399" spans="2:74" x14ac:dyDescent="0.2">
      <c r="B399" s="143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  <c r="R399" s="143"/>
      <c r="S399" s="143"/>
      <c r="T399" s="143"/>
      <c r="U399" s="143"/>
      <c r="V399" s="143"/>
      <c r="W399" s="143"/>
      <c r="X399" s="143"/>
      <c r="Y399" s="143"/>
      <c r="Z399" s="143"/>
      <c r="AA399" s="143"/>
      <c r="AB399" s="143"/>
      <c r="AC399" s="143"/>
      <c r="AD399" s="143"/>
      <c r="AE399" s="143"/>
      <c r="AF399" s="143"/>
      <c r="AG399" s="143"/>
      <c r="AH399" s="143"/>
      <c r="AI399" s="143"/>
      <c r="AJ399" s="143"/>
      <c r="AK399" s="143"/>
      <c r="AL399" s="143"/>
      <c r="AM399" s="143"/>
      <c r="AN399" s="143"/>
      <c r="AO399" s="143"/>
      <c r="AP399" s="143"/>
      <c r="AQ399" s="143"/>
      <c r="AR399" s="143"/>
      <c r="AS399" s="143"/>
      <c r="AT399" s="143"/>
      <c r="AU399" s="143"/>
      <c r="AV399" s="143"/>
      <c r="AW399" s="143"/>
      <c r="AX399" s="143"/>
      <c r="AY399" s="143"/>
      <c r="AZ399" s="143"/>
      <c r="BA399" s="143"/>
      <c r="BB399" s="143"/>
      <c r="BC399" s="143"/>
      <c r="BD399" s="143"/>
      <c r="BE399" s="143"/>
      <c r="BF399" s="143"/>
      <c r="BG399" s="143"/>
      <c r="BH399" s="143"/>
      <c r="BI399" s="143"/>
      <c r="BJ399" s="143"/>
      <c r="BK399" s="143"/>
      <c r="BL399" s="143"/>
      <c r="BM399" s="143"/>
      <c r="BN399" s="143"/>
      <c r="BO399" s="143"/>
      <c r="BP399" s="143"/>
      <c r="BQ399" s="143"/>
      <c r="BR399" s="143"/>
      <c r="BS399" s="143"/>
      <c r="BT399" s="143"/>
      <c r="BU399" s="143"/>
      <c r="BV399" s="143"/>
    </row>
    <row r="400" spans="2:74" x14ac:dyDescent="0.2">
      <c r="B400" s="143"/>
      <c r="D400" s="143"/>
      <c r="E400" s="143"/>
      <c r="F400" s="143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  <c r="R400" s="143"/>
      <c r="S400" s="143"/>
      <c r="T400" s="143"/>
      <c r="U400" s="143"/>
      <c r="V400" s="143"/>
      <c r="W400" s="143"/>
      <c r="X400" s="143"/>
      <c r="Y400" s="143"/>
      <c r="Z400" s="143"/>
      <c r="AA400" s="143"/>
      <c r="AB400" s="143"/>
      <c r="AC400" s="143"/>
      <c r="AD400" s="143"/>
      <c r="AE400" s="143"/>
      <c r="AF400" s="143"/>
      <c r="AG400" s="143"/>
      <c r="AH400" s="143"/>
      <c r="AI400" s="143"/>
      <c r="AJ400" s="143"/>
      <c r="AK400" s="143"/>
      <c r="AL400" s="143"/>
      <c r="AM400" s="143"/>
      <c r="AN400" s="143"/>
      <c r="AO400" s="143"/>
      <c r="AP400" s="143"/>
      <c r="AQ400" s="143"/>
      <c r="AR400" s="143"/>
      <c r="AS400" s="143"/>
      <c r="AT400" s="143"/>
      <c r="AU400" s="143"/>
      <c r="AV400" s="143"/>
      <c r="AW400" s="143"/>
      <c r="AX400" s="143"/>
      <c r="AY400" s="143"/>
      <c r="AZ400" s="143"/>
      <c r="BA400" s="143"/>
      <c r="BB400" s="143"/>
      <c r="BC400" s="143"/>
      <c r="BD400" s="143"/>
      <c r="BE400" s="143"/>
      <c r="BF400" s="143"/>
      <c r="BG400" s="143"/>
      <c r="BH400" s="143"/>
      <c r="BI400" s="143"/>
      <c r="BJ400" s="143"/>
      <c r="BK400" s="143"/>
      <c r="BL400" s="143"/>
      <c r="BM400" s="143"/>
      <c r="BN400" s="143"/>
      <c r="BO400" s="143"/>
      <c r="BP400" s="143"/>
      <c r="BQ400" s="143"/>
      <c r="BR400" s="143"/>
      <c r="BS400" s="143"/>
      <c r="BT400" s="143"/>
      <c r="BU400" s="143"/>
      <c r="BV400" s="143"/>
    </row>
    <row r="401" spans="2:74" x14ac:dyDescent="0.2">
      <c r="B401" s="143"/>
      <c r="D401" s="143"/>
      <c r="E401" s="143"/>
      <c r="F401" s="143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  <c r="R401" s="143"/>
      <c r="S401" s="143"/>
      <c r="T401" s="143"/>
      <c r="U401" s="143"/>
      <c r="V401" s="143"/>
      <c r="W401" s="143"/>
      <c r="X401" s="143"/>
      <c r="Y401" s="143"/>
      <c r="Z401" s="143"/>
      <c r="AA401" s="143"/>
      <c r="AB401" s="143"/>
      <c r="AC401" s="143"/>
      <c r="AD401" s="143"/>
      <c r="AE401" s="143"/>
      <c r="AF401" s="143"/>
      <c r="AG401" s="143"/>
      <c r="AH401" s="143"/>
      <c r="AI401" s="143"/>
      <c r="AJ401" s="143"/>
      <c r="AK401" s="143"/>
      <c r="AL401" s="143"/>
      <c r="AM401" s="143"/>
      <c r="AN401" s="143"/>
      <c r="AO401" s="143"/>
      <c r="AP401" s="143"/>
      <c r="AQ401" s="143"/>
      <c r="AR401" s="143"/>
      <c r="AS401" s="143"/>
      <c r="AT401" s="143"/>
      <c r="AU401" s="143"/>
      <c r="AV401" s="143"/>
      <c r="AW401" s="143"/>
      <c r="AX401" s="143"/>
      <c r="AY401" s="143"/>
      <c r="AZ401" s="143"/>
      <c r="BA401" s="143"/>
      <c r="BB401" s="143"/>
      <c r="BC401" s="143"/>
      <c r="BD401" s="143"/>
      <c r="BE401" s="143"/>
      <c r="BF401" s="143"/>
      <c r="BG401" s="143"/>
      <c r="BH401" s="143"/>
      <c r="BI401" s="143"/>
      <c r="BJ401" s="143"/>
      <c r="BK401" s="143"/>
      <c r="BL401" s="143"/>
      <c r="BM401" s="143"/>
      <c r="BN401" s="143"/>
      <c r="BO401" s="143"/>
      <c r="BP401" s="143"/>
      <c r="BQ401" s="143"/>
      <c r="BR401" s="143"/>
      <c r="BS401" s="143"/>
      <c r="BT401" s="143"/>
      <c r="BU401" s="143"/>
      <c r="BV401" s="143"/>
    </row>
    <row r="402" spans="2:74" x14ac:dyDescent="0.2">
      <c r="B402" s="143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  <c r="R402" s="143"/>
      <c r="S402" s="143"/>
      <c r="T402" s="143"/>
      <c r="U402" s="143"/>
      <c r="V402" s="143"/>
      <c r="W402" s="143"/>
      <c r="X402" s="143"/>
      <c r="Y402" s="143"/>
      <c r="Z402" s="143"/>
      <c r="AA402" s="143"/>
      <c r="AB402" s="143"/>
      <c r="AC402" s="143"/>
      <c r="AD402" s="143"/>
      <c r="AE402" s="143"/>
      <c r="AF402" s="143"/>
      <c r="AG402" s="143"/>
      <c r="AH402" s="143"/>
      <c r="AI402" s="143"/>
      <c r="AJ402" s="143"/>
      <c r="AK402" s="143"/>
      <c r="AL402" s="143"/>
      <c r="AM402" s="143"/>
      <c r="AN402" s="143"/>
      <c r="AO402" s="143"/>
      <c r="AP402" s="143"/>
      <c r="AQ402" s="143"/>
      <c r="AR402" s="143"/>
      <c r="AS402" s="143"/>
      <c r="AT402" s="143"/>
      <c r="AU402" s="143"/>
      <c r="AV402" s="143"/>
      <c r="AW402" s="143"/>
      <c r="AX402" s="143"/>
      <c r="AY402" s="143"/>
      <c r="AZ402" s="143"/>
      <c r="BA402" s="143"/>
      <c r="BB402" s="143"/>
      <c r="BC402" s="143"/>
      <c r="BD402" s="143"/>
      <c r="BE402" s="143"/>
      <c r="BF402" s="143"/>
      <c r="BG402" s="143"/>
      <c r="BH402" s="143"/>
      <c r="BI402" s="143"/>
      <c r="BJ402" s="143"/>
      <c r="BK402" s="143"/>
      <c r="BL402" s="143"/>
      <c r="BM402" s="143"/>
      <c r="BN402" s="143"/>
      <c r="BO402" s="143"/>
      <c r="BP402" s="143"/>
      <c r="BQ402" s="143"/>
      <c r="BR402" s="143"/>
      <c r="BS402" s="143"/>
      <c r="BT402" s="143"/>
      <c r="BU402" s="143"/>
      <c r="BV402" s="143"/>
    </row>
    <row r="403" spans="2:74" x14ac:dyDescent="0.2">
      <c r="B403" s="143"/>
      <c r="D403" s="143"/>
      <c r="E403" s="143"/>
      <c r="F403" s="143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  <c r="R403" s="143"/>
      <c r="S403" s="143"/>
      <c r="T403" s="143"/>
      <c r="U403" s="143"/>
      <c r="V403" s="143"/>
      <c r="W403" s="143"/>
      <c r="X403" s="143"/>
      <c r="Y403" s="143"/>
      <c r="Z403" s="143"/>
      <c r="AA403" s="143"/>
      <c r="AB403" s="143"/>
      <c r="AC403" s="143"/>
      <c r="AD403" s="143"/>
      <c r="AE403" s="143"/>
      <c r="AF403" s="143"/>
      <c r="AG403" s="143"/>
      <c r="AH403" s="143"/>
      <c r="AI403" s="143"/>
      <c r="AJ403" s="143"/>
      <c r="AK403" s="143"/>
      <c r="AL403" s="143"/>
      <c r="AM403" s="143"/>
      <c r="AN403" s="143"/>
      <c r="AO403" s="143"/>
      <c r="AP403" s="143"/>
      <c r="AQ403" s="143"/>
      <c r="AR403" s="143"/>
      <c r="AS403" s="143"/>
      <c r="AT403" s="143"/>
      <c r="AU403" s="143"/>
      <c r="AV403" s="143"/>
      <c r="AW403" s="143"/>
      <c r="AX403" s="143"/>
      <c r="AY403" s="143"/>
      <c r="AZ403" s="143"/>
      <c r="BA403" s="143"/>
      <c r="BB403" s="143"/>
      <c r="BC403" s="143"/>
      <c r="BD403" s="143"/>
      <c r="BE403" s="143"/>
      <c r="BF403" s="143"/>
      <c r="BG403" s="143"/>
      <c r="BH403" s="143"/>
      <c r="BI403" s="143"/>
      <c r="BJ403" s="143"/>
      <c r="BK403" s="143"/>
      <c r="BL403" s="143"/>
      <c r="BM403" s="143"/>
      <c r="BN403" s="143"/>
      <c r="BO403" s="143"/>
      <c r="BP403" s="143"/>
      <c r="BQ403" s="143"/>
      <c r="BR403" s="143"/>
      <c r="BS403" s="143"/>
      <c r="BT403" s="143"/>
      <c r="BU403" s="143"/>
      <c r="BV403" s="143"/>
    </row>
    <row r="404" spans="2:74" x14ac:dyDescent="0.2">
      <c r="B404" s="143"/>
      <c r="D404" s="143"/>
      <c r="E404" s="143"/>
      <c r="F404" s="143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  <c r="R404" s="143"/>
      <c r="S404" s="143"/>
      <c r="T404" s="143"/>
      <c r="U404" s="143"/>
      <c r="V404" s="143"/>
      <c r="W404" s="143"/>
      <c r="X404" s="143"/>
      <c r="Y404" s="143"/>
      <c r="Z404" s="143"/>
      <c r="AA404" s="143"/>
      <c r="AB404" s="143"/>
      <c r="AC404" s="143"/>
      <c r="AD404" s="143"/>
      <c r="AE404" s="143"/>
      <c r="AF404" s="143"/>
      <c r="AG404" s="143"/>
      <c r="AH404" s="143"/>
      <c r="AI404" s="143"/>
      <c r="AJ404" s="143"/>
      <c r="AK404" s="143"/>
      <c r="AL404" s="143"/>
      <c r="AM404" s="143"/>
      <c r="AN404" s="143"/>
      <c r="AO404" s="143"/>
      <c r="AP404" s="143"/>
      <c r="AQ404" s="143"/>
      <c r="AR404" s="143"/>
      <c r="AS404" s="143"/>
      <c r="AT404" s="143"/>
      <c r="AU404" s="143"/>
      <c r="AV404" s="143"/>
      <c r="AW404" s="143"/>
      <c r="AX404" s="143"/>
      <c r="AY404" s="143"/>
      <c r="AZ404" s="143"/>
      <c r="BA404" s="143"/>
      <c r="BB404" s="143"/>
      <c r="BC404" s="143"/>
      <c r="BD404" s="143"/>
      <c r="BE404" s="143"/>
      <c r="BF404" s="143"/>
      <c r="BG404" s="143"/>
      <c r="BH404" s="143"/>
      <c r="BI404" s="143"/>
      <c r="BJ404" s="143"/>
      <c r="BK404" s="143"/>
      <c r="BL404" s="143"/>
      <c r="BM404" s="143"/>
      <c r="BN404" s="143"/>
      <c r="BO404" s="143"/>
      <c r="BP404" s="143"/>
      <c r="BQ404" s="143"/>
      <c r="BR404" s="143"/>
      <c r="BS404" s="143"/>
      <c r="BT404" s="143"/>
      <c r="BU404" s="143"/>
      <c r="BV404" s="143"/>
    </row>
    <row r="405" spans="2:74" x14ac:dyDescent="0.2">
      <c r="B405" s="143"/>
      <c r="D405" s="143"/>
      <c r="E405" s="143"/>
      <c r="F405" s="143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  <c r="R405" s="143"/>
      <c r="S405" s="143"/>
      <c r="T405" s="143"/>
      <c r="U405" s="143"/>
      <c r="V405" s="143"/>
      <c r="W405" s="143"/>
      <c r="X405" s="143"/>
      <c r="Y405" s="143"/>
      <c r="Z405" s="143"/>
      <c r="AA405" s="143"/>
      <c r="AB405" s="143"/>
      <c r="AC405" s="143"/>
      <c r="AD405" s="143"/>
      <c r="AE405" s="143"/>
      <c r="AF405" s="143"/>
      <c r="AG405" s="143"/>
      <c r="AH405" s="143"/>
      <c r="AI405" s="143"/>
      <c r="AJ405" s="143"/>
      <c r="AK405" s="143"/>
      <c r="AL405" s="143"/>
      <c r="AM405" s="143"/>
      <c r="AN405" s="143"/>
      <c r="AO405" s="143"/>
      <c r="AP405" s="143"/>
      <c r="AQ405" s="143"/>
      <c r="AR405" s="143"/>
      <c r="AS405" s="143"/>
      <c r="AT405" s="143"/>
      <c r="AU405" s="143"/>
      <c r="AV405" s="143"/>
      <c r="AW405" s="143"/>
      <c r="AX405" s="143"/>
      <c r="AY405" s="143"/>
      <c r="AZ405" s="143"/>
      <c r="BA405" s="143"/>
      <c r="BB405" s="143"/>
      <c r="BC405" s="143"/>
      <c r="BD405" s="143"/>
      <c r="BE405" s="143"/>
      <c r="BF405" s="143"/>
      <c r="BG405" s="143"/>
      <c r="BH405" s="143"/>
      <c r="BI405" s="143"/>
      <c r="BJ405" s="143"/>
      <c r="BK405" s="143"/>
      <c r="BL405" s="143"/>
      <c r="BM405" s="143"/>
      <c r="BN405" s="143"/>
      <c r="BO405" s="143"/>
      <c r="BP405" s="143"/>
      <c r="BQ405" s="143"/>
      <c r="BR405" s="143"/>
      <c r="BS405" s="143"/>
      <c r="BT405" s="143"/>
      <c r="BU405" s="143"/>
      <c r="BV405" s="143"/>
    </row>
    <row r="406" spans="2:74" x14ac:dyDescent="0.2">
      <c r="B406" s="143"/>
      <c r="D406" s="143"/>
      <c r="E406" s="143"/>
      <c r="F406" s="143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  <c r="R406" s="143"/>
      <c r="S406" s="143"/>
      <c r="T406" s="143"/>
      <c r="U406" s="143"/>
      <c r="V406" s="143"/>
      <c r="W406" s="143"/>
      <c r="X406" s="143"/>
      <c r="Y406" s="143"/>
      <c r="Z406" s="143"/>
      <c r="AA406" s="143"/>
      <c r="AB406" s="143"/>
      <c r="AC406" s="143"/>
      <c r="AD406" s="143"/>
      <c r="AE406" s="143"/>
      <c r="AF406" s="143"/>
      <c r="AG406" s="143"/>
      <c r="AH406" s="143"/>
      <c r="AI406" s="143"/>
      <c r="AJ406" s="143"/>
      <c r="AK406" s="143"/>
      <c r="AL406" s="143"/>
      <c r="AM406" s="143"/>
      <c r="AN406" s="143"/>
      <c r="AO406" s="143"/>
      <c r="AP406" s="143"/>
      <c r="AQ406" s="143"/>
      <c r="AR406" s="143"/>
      <c r="AS406" s="143"/>
      <c r="AT406" s="143"/>
      <c r="AU406" s="143"/>
      <c r="AV406" s="143"/>
      <c r="AW406" s="143"/>
      <c r="AX406" s="143"/>
      <c r="AY406" s="143"/>
      <c r="AZ406" s="143"/>
      <c r="BA406" s="143"/>
      <c r="BB406" s="143"/>
      <c r="BC406" s="143"/>
      <c r="BD406" s="143"/>
      <c r="BE406" s="143"/>
      <c r="BF406" s="143"/>
      <c r="BG406" s="143"/>
      <c r="BH406" s="143"/>
      <c r="BI406" s="143"/>
      <c r="BJ406" s="143"/>
      <c r="BK406" s="143"/>
      <c r="BL406" s="143"/>
      <c r="BM406" s="143"/>
      <c r="BN406" s="143"/>
      <c r="BO406" s="143"/>
      <c r="BP406" s="143"/>
      <c r="BQ406" s="143"/>
      <c r="BR406" s="143"/>
      <c r="BS406" s="143"/>
      <c r="BT406" s="143"/>
      <c r="BU406" s="143"/>
      <c r="BV406" s="143"/>
    </row>
    <row r="407" spans="2:74" x14ac:dyDescent="0.2">
      <c r="B407" s="143"/>
      <c r="D407" s="143"/>
      <c r="E407" s="143"/>
      <c r="F407" s="143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  <c r="R407" s="143"/>
      <c r="S407" s="143"/>
      <c r="T407" s="143"/>
      <c r="U407" s="143"/>
      <c r="V407" s="143"/>
      <c r="W407" s="143"/>
      <c r="X407" s="143"/>
      <c r="Y407" s="143"/>
      <c r="Z407" s="143"/>
      <c r="AA407" s="143"/>
      <c r="AB407" s="143"/>
      <c r="AC407" s="143"/>
      <c r="AD407" s="143"/>
      <c r="AE407" s="143"/>
      <c r="AF407" s="143"/>
      <c r="AG407" s="143"/>
      <c r="AH407" s="143"/>
      <c r="AI407" s="143"/>
      <c r="AJ407" s="143"/>
      <c r="AK407" s="143"/>
      <c r="AL407" s="143"/>
      <c r="AM407" s="143"/>
      <c r="AN407" s="143"/>
      <c r="AO407" s="143"/>
      <c r="AP407" s="143"/>
      <c r="AQ407" s="143"/>
      <c r="AR407" s="143"/>
      <c r="AS407" s="143"/>
      <c r="AT407" s="143"/>
      <c r="AU407" s="143"/>
      <c r="AV407" s="143"/>
      <c r="AW407" s="143"/>
      <c r="AX407" s="143"/>
      <c r="AY407" s="143"/>
      <c r="AZ407" s="143"/>
      <c r="BA407" s="143"/>
      <c r="BB407" s="143"/>
      <c r="BC407" s="143"/>
      <c r="BD407" s="143"/>
      <c r="BE407" s="143"/>
      <c r="BF407" s="143"/>
      <c r="BG407" s="143"/>
      <c r="BH407" s="143"/>
      <c r="BI407" s="143"/>
      <c r="BJ407" s="143"/>
      <c r="BK407" s="143"/>
      <c r="BL407" s="143"/>
      <c r="BM407" s="143"/>
      <c r="BN407" s="143"/>
      <c r="BO407" s="143"/>
      <c r="BP407" s="143"/>
      <c r="BQ407" s="143"/>
      <c r="BR407" s="143"/>
      <c r="BS407" s="143"/>
      <c r="BT407" s="143"/>
      <c r="BU407" s="143"/>
      <c r="BV407" s="143"/>
    </row>
    <row r="408" spans="2:74" x14ac:dyDescent="0.2">
      <c r="B408" s="143"/>
      <c r="D408" s="143"/>
      <c r="E408" s="143"/>
      <c r="F408" s="143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  <c r="R408" s="143"/>
      <c r="S408" s="143"/>
      <c r="T408" s="143"/>
      <c r="U408" s="143"/>
      <c r="V408" s="143"/>
      <c r="W408" s="143"/>
      <c r="X408" s="143"/>
      <c r="Y408" s="143"/>
      <c r="Z408" s="143"/>
      <c r="AA408" s="143"/>
      <c r="AB408" s="143"/>
      <c r="AC408" s="143"/>
      <c r="AD408" s="143"/>
      <c r="AE408" s="143"/>
      <c r="AF408" s="143"/>
      <c r="AG408" s="143"/>
      <c r="AH408" s="143"/>
      <c r="AI408" s="143"/>
      <c r="AJ408" s="143"/>
      <c r="AK408" s="143"/>
      <c r="AL408" s="143"/>
      <c r="AM408" s="143"/>
      <c r="AN408" s="143"/>
      <c r="AO408" s="143"/>
      <c r="AP408" s="143"/>
      <c r="AQ408" s="143"/>
      <c r="AR408" s="143"/>
      <c r="AS408" s="143"/>
      <c r="AT408" s="143"/>
      <c r="AU408" s="143"/>
      <c r="AV408" s="143"/>
      <c r="AW408" s="143"/>
      <c r="AX408" s="143"/>
      <c r="AY408" s="143"/>
      <c r="AZ408" s="143"/>
      <c r="BA408" s="143"/>
      <c r="BB408" s="143"/>
      <c r="BC408" s="143"/>
      <c r="BD408" s="143"/>
      <c r="BE408" s="143"/>
      <c r="BF408" s="143"/>
      <c r="BG408" s="143"/>
      <c r="BH408" s="143"/>
      <c r="BI408" s="143"/>
      <c r="BJ408" s="143"/>
      <c r="BK408" s="143"/>
      <c r="BL408" s="143"/>
      <c r="BM408" s="143"/>
      <c r="BN408" s="143"/>
      <c r="BO408" s="143"/>
      <c r="BP408" s="143"/>
      <c r="BQ408" s="143"/>
      <c r="BR408" s="143"/>
      <c r="BS408" s="143"/>
      <c r="BT408" s="143"/>
      <c r="BU408" s="143"/>
      <c r="BV408" s="143"/>
    </row>
    <row r="409" spans="2:74" x14ac:dyDescent="0.2">
      <c r="B409" s="143"/>
      <c r="D409" s="143"/>
      <c r="E409" s="143"/>
      <c r="F409" s="143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  <c r="R409" s="143"/>
      <c r="S409" s="143"/>
      <c r="T409" s="143"/>
      <c r="U409" s="143"/>
      <c r="V409" s="143"/>
      <c r="W409" s="143"/>
      <c r="X409" s="143"/>
      <c r="Y409" s="143"/>
      <c r="Z409" s="143"/>
      <c r="AA409" s="143"/>
      <c r="AB409" s="143"/>
      <c r="AC409" s="143"/>
      <c r="AD409" s="143"/>
      <c r="AE409" s="143"/>
      <c r="AF409" s="143"/>
      <c r="AG409" s="143"/>
      <c r="AH409" s="143"/>
      <c r="AI409" s="143"/>
      <c r="AJ409" s="143"/>
      <c r="AK409" s="143"/>
      <c r="AL409" s="143"/>
      <c r="AM409" s="143"/>
      <c r="AN409" s="143"/>
      <c r="AO409" s="143"/>
      <c r="AP409" s="143"/>
      <c r="AQ409" s="143"/>
      <c r="AR409" s="143"/>
      <c r="AS409" s="143"/>
      <c r="AT409" s="143"/>
      <c r="AU409" s="143"/>
      <c r="AV409" s="143"/>
      <c r="AW409" s="143"/>
      <c r="AX409" s="143"/>
      <c r="AY409" s="143"/>
      <c r="AZ409" s="143"/>
      <c r="BA409" s="143"/>
      <c r="BB409" s="143"/>
      <c r="BC409" s="143"/>
      <c r="BD409" s="143"/>
      <c r="BE409" s="143"/>
      <c r="BF409" s="143"/>
      <c r="BG409" s="143"/>
      <c r="BH409" s="143"/>
      <c r="BI409" s="143"/>
      <c r="BJ409" s="143"/>
      <c r="BK409" s="143"/>
      <c r="BL409" s="143"/>
      <c r="BM409" s="143"/>
      <c r="BN409" s="143"/>
      <c r="BO409" s="143"/>
      <c r="BP409" s="143"/>
      <c r="BQ409" s="143"/>
      <c r="BR409" s="143"/>
      <c r="BS409" s="143"/>
      <c r="BT409" s="143"/>
      <c r="BU409" s="143"/>
      <c r="BV409" s="143"/>
    </row>
    <row r="410" spans="2:74" x14ac:dyDescent="0.2">
      <c r="B410" s="143"/>
      <c r="D410" s="143"/>
      <c r="E410" s="143"/>
      <c r="F410" s="143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  <c r="R410" s="143"/>
      <c r="S410" s="143"/>
      <c r="T410" s="143"/>
      <c r="U410" s="143"/>
      <c r="V410" s="143"/>
      <c r="W410" s="143"/>
      <c r="X410" s="143"/>
      <c r="Y410" s="143"/>
      <c r="Z410" s="143"/>
      <c r="AA410" s="143"/>
      <c r="AB410" s="143"/>
      <c r="AC410" s="143"/>
      <c r="AD410" s="143"/>
      <c r="AE410" s="143"/>
      <c r="AF410" s="143"/>
      <c r="AG410" s="143"/>
      <c r="AH410" s="143"/>
      <c r="AI410" s="143"/>
      <c r="AJ410" s="143"/>
      <c r="AK410" s="143"/>
      <c r="AL410" s="143"/>
      <c r="AM410" s="143"/>
      <c r="AN410" s="143"/>
      <c r="AO410" s="143"/>
      <c r="AP410" s="143"/>
      <c r="AQ410" s="143"/>
      <c r="AR410" s="143"/>
      <c r="AS410" s="143"/>
      <c r="AT410" s="143"/>
      <c r="AU410" s="143"/>
      <c r="AV410" s="143"/>
      <c r="AW410" s="143"/>
      <c r="AX410" s="143"/>
      <c r="AY410" s="143"/>
      <c r="AZ410" s="143"/>
      <c r="BA410" s="143"/>
      <c r="BB410" s="143"/>
      <c r="BC410" s="143"/>
      <c r="BD410" s="143"/>
      <c r="BE410" s="143"/>
      <c r="BF410" s="143"/>
      <c r="BG410" s="143"/>
      <c r="BH410" s="143"/>
      <c r="BI410" s="143"/>
      <c r="BJ410" s="143"/>
      <c r="BK410" s="143"/>
      <c r="BL410" s="143"/>
      <c r="BM410" s="143"/>
      <c r="BN410" s="143"/>
      <c r="BO410" s="143"/>
      <c r="BP410" s="143"/>
      <c r="BQ410" s="143"/>
      <c r="BR410" s="143"/>
      <c r="BS410" s="143"/>
      <c r="BT410" s="143"/>
      <c r="BU410" s="143"/>
      <c r="BV410" s="143"/>
    </row>
    <row r="411" spans="2:74" x14ac:dyDescent="0.2">
      <c r="B411" s="143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  <c r="R411" s="143"/>
      <c r="S411" s="143"/>
      <c r="T411" s="143"/>
      <c r="U411" s="143"/>
      <c r="V411" s="143"/>
      <c r="W411" s="143"/>
      <c r="X411" s="143"/>
      <c r="Y411" s="143"/>
      <c r="Z411" s="143"/>
      <c r="AA411" s="143"/>
      <c r="AB411" s="143"/>
      <c r="AC411" s="143"/>
      <c r="AD411" s="143"/>
      <c r="AE411" s="143"/>
      <c r="AF411" s="143"/>
      <c r="AG411" s="143"/>
      <c r="AH411" s="143"/>
      <c r="AI411" s="143"/>
      <c r="AJ411" s="143"/>
      <c r="AK411" s="143"/>
      <c r="AL411" s="143"/>
      <c r="AM411" s="143"/>
      <c r="AN411" s="143"/>
      <c r="AO411" s="143"/>
      <c r="AP411" s="143"/>
      <c r="AQ411" s="143"/>
      <c r="AR411" s="143"/>
      <c r="AS411" s="143"/>
      <c r="AT411" s="143"/>
      <c r="AU411" s="143"/>
      <c r="AV411" s="143"/>
      <c r="AW411" s="143"/>
      <c r="AX411" s="143"/>
      <c r="AY411" s="143"/>
      <c r="AZ411" s="143"/>
      <c r="BA411" s="143"/>
      <c r="BB411" s="143"/>
      <c r="BC411" s="143"/>
      <c r="BD411" s="143"/>
      <c r="BE411" s="143"/>
      <c r="BF411" s="143"/>
      <c r="BG411" s="143"/>
      <c r="BH411" s="143"/>
      <c r="BI411" s="143"/>
      <c r="BJ411" s="143"/>
      <c r="BK411" s="143"/>
      <c r="BL411" s="143"/>
      <c r="BM411" s="143"/>
      <c r="BN411" s="143"/>
      <c r="BO411" s="143"/>
      <c r="BP411" s="143"/>
      <c r="BQ411" s="143"/>
      <c r="BR411" s="143"/>
      <c r="BS411" s="143"/>
      <c r="BT411" s="143"/>
      <c r="BU411" s="143"/>
      <c r="BV411" s="143"/>
    </row>
    <row r="412" spans="2:74" x14ac:dyDescent="0.2">
      <c r="B412" s="143"/>
      <c r="D412" s="143"/>
      <c r="E412" s="143"/>
      <c r="F412" s="143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  <c r="R412" s="143"/>
      <c r="S412" s="143"/>
      <c r="T412" s="143"/>
      <c r="U412" s="143"/>
      <c r="V412" s="143"/>
      <c r="W412" s="143"/>
      <c r="X412" s="143"/>
      <c r="Y412" s="143"/>
      <c r="Z412" s="143"/>
      <c r="AA412" s="143"/>
      <c r="AB412" s="143"/>
      <c r="AC412" s="143"/>
      <c r="AD412" s="143"/>
      <c r="AE412" s="143"/>
      <c r="AF412" s="143"/>
      <c r="AG412" s="143"/>
      <c r="AH412" s="143"/>
      <c r="AI412" s="143"/>
      <c r="AJ412" s="143"/>
      <c r="AK412" s="143"/>
      <c r="AL412" s="143"/>
      <c r="AM412" s="143"/>
      <c r="AN412" s="143"/>
      <c r="AO412" s="143"/>
      <c r="AP412" s="143"/>
      <c r="AQ412" s="143"/>
      <c r="AR412" s="143"/>
      <c r="AS412" s="143"/>
      <c r="AT412" s="143"/>
      <c r="AU412" s="143"/>
      <c r="AV412" s="143"/>
      <c r="AW412" s="143"/>
      <c r="AX412" s="143"/>
      <c r="AY412" s="143"/>
      <c r="AZ412" s="143"/>
      <c r="BA412" s="143"/>
      <c r="BB412" s="143"/>
      <c r="BC412" s="143"/>
      <c r="BD412" s="143"/>
      <c r="BE412" s="143"/>
      <c r="BF412" s="143"/>
      <c r="BG412" s="143"/>
      <c r="BH412" s="143"/>
      <c r="BI412" s="143"/>
      <c r="BJ412" s="143"/>
      <c r="BK412" s="143"/>
      <c r="BL412" s="143"/>
      <c r="BM412" s="143"/>
      <c r="BN412" s="143"/>
      <c r="BO412" s="143"/>
      <c r="BP412" s="143"/>
      <c r="BQ412" s="143"/>
      <c r="BR412" s="143"/>
      <c r="BS412" s="143"/>
      <c r="BT412" s="143"/>
      <c r="BU412" s="143"/>
      <c r="BV412" s="143"/>
    </row>
    <row r="413" spans="2:74" x14ac:dyDescent="0.2">
      <c r="B413" s="143"/>
      <c r="D413" s="143"/>
      <c r="E413" s="143"/>
      <c r="F413" s="143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  <c r="R413" s="143"/>
      <c r="S413" s="143"/>
      <c r="T413" s="143"/>
      <c r="U413" s="143"/>
      <c r="V413" s="143"/>
      <c r="W413" s="143"/>
      <c r="X413" s="143"/>
      <c r="Y413" s="143"/>
      <c r="Z413" s="143"/>
      <c r="AA413" s="143"/>
      <c r="AB413" s="143"/>
      <c r="AC413" s="143"/>
      <c r="AD413" s="143"/>
      <c r="AE413" s="143"/>
      <c r="AF413" s="143"/>
      <c r="AG413" s="143"/>
      <c r="AH413" s="143"/>
      <c r="AI413" s="143"/>
      <c r="AJ413" s="143"/>
      <c r="AK413" s="143"/>
      <c r="AL413" s="143"/>
      <c r="AM413" s="143"/>
      <c r="AN413" s="143"/>
      <c r="AO413" s="143"/>
      <c r="AP413" s="143"/>
      <c r="AQ413" s="143"/>
      <c r="AR413" s="143"/>
      <c r="AS413" s="143"/>
      <c r="AT413" s="143"/>
      <c r="AU413" s="143"/>
      <c r="AV413" s="143"/>
      <c r="AW413" s="143"/>
      <c r="AX413" s="143"/>
      <c r="AY413" s="143"/>
      <c r="AZ413" s="143"/>
      <c r="BA413" s="143"/>
      <c r="BB413" s="143"/>
      <c r="BC413" s="143"/>
      <c r="BD413" s="143"/>
      <c r="BE413" s="143"/>
      <c r="BF413" s="143"/>
      <c r="BG413" s="143"/>
      <c r="BH413" s="143"/>
      <c r="BI413" s="143"/>
      <c r="BJ413" s="143"/>
      <c r="BK413" s="143"/>
      <c r="BL413" s="143"/>
      <c r="BM413" s="143"/>
      <c r="BN413" s="143"/>
      <c r="BO413" s="143"/>
      <c r="BP413" s="143"/>
      <c r="BQ413" s="143"/>
      <c r="BR413" s="143"/>
      <c r="BS413" s="143"/>
      <c r="BT413" s="143"/>
      <c r="BU413" s="143"/>
      <c r="BV413" s="143"/>
    </row>
    <row r="414" spans="2:74" x14ac:dyDescent="0.2">
      <c r="B414" s="143"/>
      <c r="D414" s="143"/>
      <c r="E414" s="143"/>
      <c r="F414" s="143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  <c r="R414" s="143"/>
      <c r="S414" s="143"/>
      <c r="T414" s="143"/>
      <c r="U414" s="143"/>
      <c r="V414" s="143"/>
      <c r="W414" s="143"/>
      <c r="X414" s="143"/>
      <c r="Y414" s="143"/>
      <c r="Z414" s="143"/>
      <c r="AA414" s="143"/>
      <c r="AB414" s="143"/>
      <c r="AC414" s="143"/>
      <c r="AD414" s="143"/>
      <c r="AE414" s="143"/>
      <c r="AF414" s="143"/>
      <c r="AG414" s="143"/>
      <c r="AH414" s="143"/>
      <c r="AI414" s="143"/>
      <c r="AJ414" s="143"/>
      <c r="AK414" s="143"/>
      <c r="AL414" s="143"/>
      <c r="AM414" s="143"/>
      <c r="AN414" s="143"/>
      <c r="AO414" s="143"/>
      <c r="AP414" s="143"/>
      <c r="AQ414" s="143"/>
      <c r="AR414" s="143"/>
      <c r="AS414" s="143"/>
      <c r="AT414" s="143"/>
      <c r="AU414" s="143"/>
      <c r="AV414" s="143"/>
      <c r="AW414" s="143"/>
      <c r="AX414" s="143"/>
      <c r="AY414" s="143"/>
      <c r="AZ414" s="143"/>
      <c r="BA414" s="143"/>
      <c r="BB414" s="143"/>
      <c r="BC414" s="143"/>
      <c r="BD414" s="143"/>
      <c r="BE414" s="143"/>
      <c r="BF414" s="143"/>
      <c r="BG414" s="143"/>
      <c r="BH414" s="143"/>
      <c r="BI414" s="143"/>
      <c r="BJ414" s="143"/>
      <c r="BK414" s="143"/>
      <c r="BL414" s="143"/>
      <c r="BM414" s="143"/>
      <c r="BN414" s="143"/>
      <c r="BO414" s="143"/>
      <c r="BP414" s="143"/>
      <c r="BQ414" s="143"/>
      <c r="BR414" s="143"/>
      <c r="BS414" s="143"/>
      <c r="BT414" s="143"/>
      <c r="BU414" s="143"/>
      <c r="BV414" s="143"/>
    </row>
    <row r="415" spans="2:74" x14ac:dyDescent="0.2">
      <c r="B415" s="143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  <c r="R415" s="143"/>
      <c r="S415" s="143"/>
      <c r="T415" s="143"/>
      <c r="U415" s="143"/>
      <c r="V415" s="143"/>
      <c r="W415" s="143"/>
      <c r="X415" s="143"/>
      <c r="Y415" s="143"/>
      <c r="Z415" s="143"/>
      <c r="AA415" s="143"/>
      <c r="AB415" s="143"/>
      <c r="AC415" s="143"/>
      <c r="AD415" s="143"/>
      <c r="AE415" s="143"/>
      <c r="AF415" s="143"/>
      <c r="AG415" s="143"/>
      <c r="AH415" s="143"/>
      <c r="AI415" s="143"/>
      <c r="AJ415" s="143"/>
      <c r="AK415" s="143"/>
      <c r="AL415" s="143"/>
      <c r="AM415" s="143"/>
      <c r="AN415" s="143"/>
      <c r="AO415" s="143"/>
      <c r="AP415" s="143"/>
      <c r="AQ415" s="143"/>
      <c r="AR415" s="143"/>
      <c r="AS415" s="143"/>
      <c r="AT415" s="143"/>
      <c r="AU415" s="143"/>
      <c r="AV415" s="143"/>
      <c r="AW415" s="143"/>
      <c r="AX415" s="143"/>
      <c r="AY415" s="143"/>
      <c r="AZ415" s="143"/>
      <c r="BA415" s="143"/>
      <c r="BB415" s="143"/>
      <c r="BC415" s="143"/>
      <c r="BD415" s="143"/>
      <c r="BE415" s="143"/>
      <c r="BF415" s="143"/>
      <c r="BG415" s="143"/>
      <c r="BH415" s="143"/>
      <c r="BI415" s="143"/>
      <c r="BJ415" s="143"/>
      <c r="BK415" s="143"/>
      <c r="BL415" s="143"/>
      <c r="BM415" s="143"/>
      <c r="BN415" s="143"/>
      <c r="BO415" s="143"/>
      <c r="BP415" s="143"/>
      <c r="BQ415" s="143"/>
      <c r="BR415" s="143"/>
      <c r="BS415" s="143"/>
      <c r="BT415" s="143"/>
      <c r="BU415" s="143"/>
      <c r="BV415" s="143"/>
    </row>
    <row r="416" spans="2:74" x14ac:dyDescent="0.2">
      <c r="B416" s="143"/>
      <c r="D416" s="143"/>
      <c r="E416" s="143"/>
      <c r="F416" s="143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  <c r="R416" s="143"/>
      <c r="S416" s="143"/>
      <c r="T416" s="143"/>
      <c r="U416" s="143"/>
      <c r="V416" s="143"/>
      <c r="W416" s="143"/>
      <c r="X416" s="143"/>
      <c r="Y416" s="143"/>
      <c r="Z416" s="143"/>
      <c r="AA416" s="143"/>
      <c r="AB416" s="143"/>
      <c r="AC416" s="143"/>
      <c r="AD416" s="143"/>
      <c r="AE416" s="143"/>
      <c r="AF416" s="143"/>
      <c r="AG416" s="143"/>
      <c r="AH416" s="143"/>
      <c r="AI416" s="143"/>
      <c r="AJ416" s="143"/>
      <c r="AK416" s="143"/>
      <c r="AL416" s="143"/>
      <c r="AM416" s="143"/>
      <c r="AN416" s="143"/>
      <c r="AO416" s="143"/>
      <c r="AP416" s="143"/>
      <c r="AQ416" s="143"/>
      <c r="AR416" s="143"/>
      <c r="AS416" s="143"/>
      <c r="AT416" s="143"/>
      <c r="AU416" s="143"/>
      <c r="AV416" s="143"/>
      <c r="AW416" s="143"/>
      <c r="AX416" s="143"/>
      <c r="AY416" s="143"/>
      <c r="AZ416" s="143"/>
      <c r="BA416" s="143"/>
      <c r="BB416" s="143"/>
      <c r="BC416" s="143"/>
      <c r="BD416" s="143"/>
      <c r="BE416" s="143"/>
      <c r="BF416" s="143"/>
      <c r="BG416" s="143"/>
      <c r="BH416" s="143"/>
      <c r="BI416" s="143"/>
      <c r="BJ416" s="143"/>
      <c r="BK416" s="143"/>
      <c r="BL416" s="143"/>
      <c r="BM416" s="143"/>
      <c r="BN416" s="143"/>
      <c r="BO416" s="143"/>
      <c r="BP416" s="143"/>
      <c r="BQ416" s="143"/>
      <c r="BR416" s="143"/>
      <c r="BS416" s="143"/>
      <c r="BT416" s="143"/>
      <c r="BU416" s="143"/>
      <c r="BV416" s="143"/>
    </row>
    <row r="417" spans="2:74" x14ac:dyDescent="0.2">
      <c r="B417" s="143"/>
      <c r="D417" s="143"/>
      <c r="E417" s="143"/>
      <c r="F417" s="143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  <c r="R417" s="143"/>
      <c r="S417" s="143"/>
      <c r="T417" s="143"/>
      <c r="U417" s="143"/>
      <c r="V417" s="143"/>
      <c r="W417" s="143"/>
      <c r="X417" s="143"/>
      <c r="Y417" s="143"/>
      <c r="Z417" s="143"/>
      <c r="AA417" s="143"/>
      <c r="AB417" s="143"/>
      <c r="AC417" s="143"/>
      <c r="AD417" s="143"/>
      <c r="AE417" s="143"/>
      <c r="AF417" s="143"/>
      <c r="AG417" s="143"/>
      <c r="AH417" s="143"/>
      <c r="AI417" s="143"/>
      <c r="AJ417" s="143"/>
      <c r="AK417" s="143"/>
      <c r="AL417" s="143"/>
      <c r="AM417" s="143"/>
      <c r="AN417" s="143"/>
      <c r="AO417" s="143"/>
      <c r="AP417" s="143"/>
      <c r="AQ417" s="143"/>
      <c r="AR417" s="143"/>
      <c r="AS417" s="143"/>
      <c r="AT417" s="143"/>
      <c r="AU417" s="143"/>
      <c r="AV417" s="143"/>
      <c r="AW417" s="143"/>
      <c r="AX417" s="143"/>
      <c r="AY417" s="143"/>
      <c r="AZ417" s="143"/>
      <c r="BA417" s="143"/>
      <c r="BB417" s="143"/>
      <c r="BC417" s="143"/>
      <c r="BD417" s="143"/>
      <c r="BE417" s="143"/>
      <c r="BF417" s="143"/>
      <c r="BG417" s="143"/>
      <c r="BH417" s="143"/>
      <c r="BI417" s="143"/>
      <c r="BJ417" s="143"/>
      <c r="BK417" s="143"/>
      <c r="BL417" s="143"/>
      <c r="BM417" s="143"/>
      <c r="BN417" s="143"/>
      <c r="BO417" s="143"/>
      <c r="BP417" s="143"/>
      <c r="BQ417" s="143"/>
      <c r="BR417" s="143"/>
      <c r="BS417" s="143"/>
      <c r="BT417" s="143"/>
      <c r="BU417" s="143"/>
      <c r="BV417" s="143"/>
    </row>
    <row r="418" spans="2:74" x14ac:dyDescent="0.2">
      <c r="B418" s="143"/>
      <c r="D418" s="143"/>
      <c r="E418" s="143"/>
      <c r="F418" s="143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  <c r="R418" s="143"/>
      <c r="S418" s="143"/>
      <c r="T418" s="143"/>
      <c r="U418" s="143"/>
      <c r="V418" s="143"/>
      <c r="W418" s="143"/>
      <c r="X418" s="143"/>
      <c r="Y418" s="143"/>
      <c r="Z418" s="143"/>
      <c r="AA418" s="143"/>
      <c r="AB418" s="143"/>
      <c r="AC418" s="143"/>
      <c r="AD418" s="143"/>
      <c r="AE418" s="143"/>
      <c r="AF418" s="143"/>
      <c r="AG418" s="143"/>
      <c r="AH418" s="143"/>
      <c r="AI418" s="143"/>
      <c r="AJ418" s="143"/>
      <c r="AK418" s="143"/>
      <c r="AL418" s="143"/>
      <c r="AM418" s="143"/>
      <c r="AN418" s="143"/>
      <c r="AO418" s="143"/>
      <c r="AP418" s="143"/>
      <c r="AQ418" s="143"/>
      <c r="AR418" s="143"/>
      <c r="AS418" s="143"/>
      <c r="AT418" s="143"/>
      <c r="AU418" s="143"/>
      <c r="AV418" s="143"/>
      <c r="AW418" s="143"/>
      <c r="AX418" s="143"/>
      <c r="AY418" s="143"/>
      <c r="AZ418" s="143"/>
      <c r="BA418" s="143"/>
      <c r="BB418" s="143"/>
      <c r="BC418" s="143"/>
      <c r="BD418" s="143"/>
      <c r="BE418" s="143"/>
      <c r="BF418" s="143"/>
      <c r="BG418" s="143"/>
      <c r="BH418" s="143"/>
      <c r="BI418" s="143"/>
      <c r="BJ418" s="143"/>
      <c r="BK418" s="143"/>
      <c r="BL418" s="143"/>
      <c r="BM418" s="143"/>
      <c r="BN418" s="143"/>
      <c r="BO418" s="143"/>
      <c r="BP418" s="143"/>
      <c r="BQ418" s="143"/>
      <c r="BR418" s="143"/>
      <c r="BS418" s="143"/>
      <c r="BT418" s="143"/>
      <c r="BU418" s="143"/>
      <c r="BV418" s="143"/>
    </row>
    <row r="419" spans="2:74" x14ac:dyDescent="0.2">
      <c r="B419" s="143"/>
      <c r="D419" s="143"/>
      <c r="E419" s="143"/>
      <c r="F419" s="143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  <c r="R419" s="143"/>
      <c r="S419" s="143"/>
      <c r="T419" s="143"/>
      <c r="U419" s="143"/>
      <c r="V419" s="143"/>
      <c r="W419" s="143"/>
      <c r="X419" s="143"/>
      <c r="Y419" s="143"/>
      <c r="Z419" s="143"/>
      <c r="AA419" s="143"/>
      <c r="AB419" s="143"/>
      <c r="AC419" s="143"/>
      <c r="AD419" s="143"/>
      <c r="AE419" s="143"/>
      <c r="AF419" s="143"/>
      <c r="AG419" s="143"/>
      <c r="AH419" s="143"/>
      <c r="AI419" s="143"/>
      <c r="AJ419" s="143"/>
      <c r="AK419" s="143"/>
      <c r="AL419" s="143"/>
      <c r="AM419" s="143"/>
      <c r="AN419" s="143"/>
      <c r="AO419" s="143"/>
      <c r="AP419" s="143"/>
      <c r="AQ419" s="143"/>
      <c r="AR419" s="143"/>
      <c r="AS419" s="143"/>
      <c r="AT419" s="143"/>
      <c r="AU419" s="143"/>
      <c r="AV419" s="143"/>
      <c r="AW419" s="143"/>
      <c r="AX419" s="143"/>
      <c r="AY419" s="143"/>
      <c r="AZ419" s="143"/>
      <c r="BA419" s="143"/>
      <c r="BB419" s="143"/>
      <c r="BC419" s="143"/>
      <c r="BD419" s="143"/>
      <c r="BE419" s="143"/>
      <c r="BF419" s="143"/>
      <c r="BG419" s="143"/>
      <c r="BH419" s="143"/>
      <c r="BI419" s="143"/>
      <c r="BJ419" s="143"/>
      <c r="BK419" s="143"/>
      <c r="BL419" s="143"/>
      <c r="BM419" s="143"/>
      <c r="BN419" s="143"/>
      <c r="BO419" s="143"/>
      <c r="BP419" s="143"/>
      <c r="BQ419" s="143"/>
      <c r="BR419" s="143"/>
      <c r="BS419" s="143"/>
      <c r="BT419" s="143"/>
      <c r="BU419" s="143"/>
      <c r="BV419" s="143"/>
    </row>
    <row r="420" spans="2:74" x14ac:dyDescent="0.2">
      <c r="B420" s="143"/>
      <c r="D420" s="143"/>
      <c r="E420" s="143"/>
      <c r="F420" s="143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  <c r="R420" s="143"/>
      <c r="S420" s="143"/>
      <c r="T420" s="143"/>
      <c r="U420" s="143"/>
      <c r="V420" s="143"/>
      <c r="W420" s="143"/>
      <c r="X420" s="143"/>
      <c r="Y420" s="143"/>
      <c r="Z420" s="143"/>
      <c r="AA420" s="143"/>
      <c r="AB420" s="143"/>
      <c r="AC420" s="143"/>
      <c r="AD420" s="143"/>
      <c r="AE420" s="143"/>
      <c r="AF420" s="143"/>
      <c r="AG420" s="143"/>
      <c r="AH420" s="143"/>
      <c r="AI420" s="143"/>
      <c r="AJ420" s="143"/>
      <c r="AK420" s="143"/>
      <c r="AL420" s="143"/>
      <c r="AM420" s="143"/>
      <c r="AN420" s="143"/>
      <c r="AO420" s="143"/>
      <c r="AP420" s="143"/>
      <c r="AQ420" s="143"/>
      <c r="AR420" s="143"/>
      <c r="AS420" s="143"/>
      <c r="AT420" s="143"/>
      <c r="AU420" s="143"/>
      <c r="AV420" s="143"/>
      <c r="AW420" s="143"/>
      <c r="AX420" s="143"/>
      <c r="AY420" s="143"/>
      <c r="AZ420" s="143"/>
      <c r="BA420" s="143"/>
      <c r="BB420" s="143"/>
      <c r="BC420" s="143"/>
      <c r="BD420" s="143"/>
      <c r="BE420" s="143"/>
      <c r="BF420" s="143"/>
      <c r="BG420" s="143"/>
      <c r="BH420" s="143"/>
      <c r="BI420" s="143"/>
      <c r="BJ420" s="143"/>
      <c r="BK420" s="143"/>
      <c r="BL420" s="143"/>
      <c r="BM420" s="143"/>
      <c r="BN420" s="143"/>
      <c r="BO420" s="143"/>
      <c r="BP420" s="143"/>
      <c r="BQ420" s="143"/>
      <c r="BR420" s="143"/>
      <c r="BS420" s="143"/>
      <c r="BT420" s="143"/>
      <c r="BU420" s="143"/>
      <c r="BV420" s="143"/>
    </row>
    <row r="421" spans="2:74" x14ac:dyDescent="0.2">
      <c r="B421" s="143"/>
      <c r="D421" s="143"/>
      <c r="E421" s="143"/>
      <c r="F421" s="143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  <c r="R421" s="143"/>
      <c r="S421" s="143"/>
      <c r="T421" s="143"/>
      <c r="U421" s="143"/>
      <c r="V421" s="143"/>
      <c r="W421" s="143"/>
      <c r="X421" s="143"/>
      <c r="Y421" s="143"/>
      <c r="Z421" s="143"/>
      <c r="AA421" s="143"/>
      <c r="AB421" s="143"/>
      <c r="AC421" s="143"/>
      <c r="AD421" s="143"/>
      <c r="AE421" s="143"/>
      <c r="AF421" s="143"/>
      <c r="AG421" s="143"/>
      <c r="AH421" s="143"/>
      <c r="AI421" s="143"/>
      <c r="AJ421" s="143"/>
      <c r="AK421" s="143"/>
      <c r="AL421" s="143"/>
      <c r="AM421" s="143"/>
      <c r="AN421" s="143"/>
      <c r="AO421" s="143"/>
      <c r="AP421" s="143"/>
      <c r="AQ421" s="143"/>
      <c r="AR421" s="143"/>
      <c r="AS421" s="143"/>
      <c r="AT421" s="143"/>
      <c r="AU421" s="143"/>
      <c r="AV421" s="143"/>
      <c r="AW421" s="143"/>
      <c r="AX421" s="143"/>
      <c r="AY421" s="143"/>
      <c r="AZ421" s="143"/>
      <c r="BA421" s="143"/>
      <c r="BB421" s="143"/>
      <c r="BC421" s="143"/>
      <c r="BD421" s="143"/>
      <c r="BE421" s="143"/>
      <c r="BF421" s="143"/>
      <c r="BG421" s="143"/>
      <c r="BH421" s="143"/>
      <c r="BI421" s="143"/>
      <c r="BJ421" s="143"/>
      <c r="BK421" s="143"/>
      <c r="BL421" s="143"/>
      <c r="BM421" s="143"/>
      <c r="BN421" s="143"/>
      <c r="BO421" s="143"/>
      <c r="BP421" s="143"/>
      <c r="BQ421" s="143"/>
      <c r="BR421" s="143"/>
      <c r="BS421" s="143"/>
      <c r="BT421" s="143"/>
      <c r="BU421" s="143"/>
      <c r="BV421" s="143"/>
    </row>
    <row r="422" spans="2:74" x14ac:dyDescent="0.2">
      <c r="B422" s="143"/>
      <c r="D422" s="143"/>
      <c r="E422" s="143"/>
      <c r="F422" s="143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  <c r="R422" s="143"/>
      <c r="S422" s="143"/>
      <c r="T422" s="143"/>
      <c r="U422" s="143"/>
      <c r="V422" s="143"/>
      <c r="W422" s="143"/>
      <c r="X422" s="143"/>
      <c r="Y422" s="143"/>
      <c r="Z422" s="143"/>
      <c r="AA422" s="143"/>
      <c r="AB422" s="143"/>
      <c r="AC422" s="143"/>
      <c r="AD422" s="143"/>
      <c r="AE422" s="143"/>
      <c r="AF422" s="143"/>
      <c r="AG422" s="143"/>
      <c r="AH422" s="143"/>
      <c r="AI422" s="143"/>
      <c r="AJ422" s="143"/>
      <c r="AK422" s="143"/>
      <c r="AL422" s="143"/>
      <c r="AM422" s="143"/>
      <c r="AN422" s="143"/>
      <c r="AO422" s="143"/>
      <c r="AP422" s="143"/>
      <c r="AQ422" s="143"/>
      <c r="AR422" s="143"/>
      <c r="AS422" s="143"/>
      <c r="AT422" s="143"/>
      <c r="AU422" s="143"/>
      <c r="AV422" s="143"/>
      <c r="AW422" s="143"/>
      <c r="AX422" s="143"/>
      <c r="AY422" s="143"/>
      <c r="AZ422" s="143"/>
      <c r="BA422" s="143"/>
      <c r="BB422" s="143"/>
      <c r="BC422" s="143"/>
      <c r="BD422" s="143"/>
      <c r="BE422" s="143"/>
      <c r="BF422" s="143"/>
      <c r="BG422" s="143"/>
      <c r="BH422" s="143"/>
      <c r="BI422" s="143"/>
      <c r="BJ422" s="143"/>
      <c r="BK422" s="143"/>
      <c r="BL422" s="143"/>
      <c r="BM422" s="143"/>
      <c r="BN422" s="143"/>
      <c r="BO422" s="143"/>
      <c r="BP422" s="143"/>
      <c r="BQ422" s="143"/>
      <c r="BR422" s="143"/>
      <c r="BS422" s="143"/>
      <c r="BT422" s="143"/>
      <c r="BU422" s="143"/>
      <c r="BV422" s="143"/>
    </row>
    <row r="423" spans="2:74" x14ac:dyDescent="0.2">
      <c r="B423" s="143"/>
      <c r="D423" s="143"/>
      <c r="E423" s="143"/>
      <c r="F423" s="143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  <c r="R423" s="143"/>
      <c r="S423" s="143"/>
      <c r="T423" s="143"/>
      <c r="U423" s="143"/>
      <c r="V423" s="143"/>
      <c r="W423" s="143"/>
      <c r="X423" s="143"/>
      <c r="Y423" s="143"/>
      <c r="Z423" s="143"/>
      <c r="AA423" s="143"/>
      <c r="AB423" s="143"/>
      <c r="AC423" s="143"/>
      <c r="AD423" s="143"/>
      <c r="AE423" s="143"/>
      <c r="AF423" s="143"/>
      <c r="AG423" s="143"/>
      <c r="AH423" s="143"/>
      <c r="AI423" s="143"/>
      <c r="AJ423" s="143"/>
      <c r="AK423" s="143"/>
      <c r="AL423" s="143"/>
      <c r="AM423" s="143"/>
      <c r="AN423" s="143"/>
      <c r="AO423" s="143"/>
      <c r="AP423" s="143"/>
      <c r="AQ423" s="143"/>
      <c r="AR423" s="143"/>
      <c r="AS423" s="143"/>
      <c r="AT423" s="143"/>
      <c r="AU423" s="143"/>
      <c r="AV423" s="143"/>
      <c r="AW423" s="143"/>
      <c r="AX423" s="143"/>
      <c r="AY423" s="143"/>
      <c r="AZ423" s="143"/>
      <c r="BA423" s="143"/>
      <c r="BB423" s="143"/>
      <c r="BC423" s="143"/>
      <c r="BD423" s="143"/>
      <c r="BE423" s="143"/>
      <c r="BF423" s="143"/>
      <c r="BG423" s="143"/>
      <c r="BH423" s="143"/>
      <c r="BI423" s="143"/>
      <c r="BJ423" s="143"/>
      <c r="BK423" s="143"/>
      <c r="BL423" s="143"/>
      <c r="BM423" s="143"/>
      <c r="BN423" s="143"/>
      <c r="BO423" s="143"/>
      <c r="BP423" s="143"/>
      <c r="BQ423" s="143"/>
      <c r="BR423" s="143"/>
      <c r="BS423" s="143"/>
      <c r="BT423" s="143"/>
      <c r="BU423" s="143"/>
      <c r="BV423" s="143"/>
    </row>
    <row r="424" spans="2:74" x14ac:dyDescent="0.2">
      <c r="B424" s="143"/>
      <c r="D424" s="143"/>
      <c r="E424" s="143"/>
      <c r="F424" s="143"/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  <c r="Q424" s="143"/>
      <c r="R424" s="143"/>
      <c r="S424" s="143"/>
      <c r="T424" s="143"/>
      <c r="U424" s="143"/>
      <c r="V424" s="143"/>
      <c r="W424" s="143"/>
      <c r="X424" s="143"/>
      <c r="Y424" s="143"/>
      <c r="Z424" s="143"/>
      <c r="AA424" s="143"/>
      <c r="AB424" s="143"/>
      <c r="AC424" s="143"/>
      <c r="AD424" s="143"/>
      <c r="AE424" s="143"/>
      <c r="AF424" s="143"/>
      <c r="AG424" s="143"/>
      <c r="AH424" s="143"/>
      <c r="AI424" s="143"/>
      <c r="AJ424" s="143"/>
      <c r="AK424" s="143"/>
      <c r="AL424" s="143"/>
      <c r="AM424" s="143"/>
      <c r="AN424" s="143"/>
      <c r="AO424" s="143"/>
      <c r="AP424" s="143"/>
      <c r="AQ424" s="143"/>
      <c r="AR424" s="143"/>
      <c r="AS424" s="143"/>
      <c r="AT424" s="143"/>
      <c r="AU424" s="143"/>
      <c r="AV424" s="143"/>
      <c r="AW424" s="143"/>
      <c r="AX424" s="143"/>
      <c r="AY424" s="143"/>
      <c r="AZ424" s="143"/>
      <c r="BA424" s="143"/>
      <c r="BB424" s="143"/>
      <c r="BC424" s="143"/>
      <c r="BD424" s="143"/>
      <c r="BE424" s="143"/>
      <c r="BF424" s="143"/>
      <c r="BG424" s="143"/>
      <c r="BH424" s="143"/>
      <c r="BI424" s="143"/>
      <c r="BJ424" s="143"/>
      <c r="BK424" s="143"/>
      <c r="BL424" s="143"/>
      <c r="BM424" s="143"/>
      <c r="BN424" s="143"/>
      <c r="BO424" s="143"/>
      <c r="BP424" s="143"/>
      <c r="BQ424" s="143"/>
      <c r="BR424" s="143"/>
      <c r="BS424" s="143"/>
      <c r="BT424" s="143"/>
      <c r="BU424" s="143"/>
      <c r="BV424" s="143"/>
    </row>
    <row r="425" spans="2:74" x14ac:dyDescent="0.2">
      <c r="B425" s="143"/>
      <c r="D425" s="143"/>
      <c r="E425" s="143"/>
      <c r="F425" s="143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  <c r="Q425" s="143"/>
      <c r="R425" s="143"/>
      <c r="S425" s="143"/>
      <c r="T425" s="143"/>
      <c r="U425" s="143"/>
      <c r="V425" s="143"/>
      <c r="W425" s="143"/>
      <c r="X425" s="143"/>
      <c r="Y425" s="143"/>
      <c r="Z425" s="143"/>
      <c r="AA425" s="143"/>
      <c r="AB425" s="143"/>
      <c r="AC425" s="143"/>
      <c r="AD425" s="143"/>
      <c r="AE425" s="143"/>
      <c r="AF425" s="143"/>
      <c r="AG425" s="143"/>
      <c r="AH425" s="143"/>
      <c r="AI425" s="143"/>
      <c r="AJ425" s="143"/>
      <c r="AK425" s="143"/>
      <c r="AL425" s="143"/>
      <c r="AM425" s="143"/>
      <c r="AN425" s="143"/>
      <c r="AO425" s="143"/>
      <c r="AP425" s="143"/>
      <c r="AQ425" s="143"/>
      <c r="AR425" s="143"/>
      <c r="AS425" s="143"/>
      <c r="AT425" s="143"/>
      <c r="AU425" s="143"/>
      <c r="AV425" s="143"/>
      <c r="AW425" s="143"/>
      <c r="AX425" s="143"/>
      <c r="AY425" s="143"/>
      <c r="AZ425" s="143"/>
      <c r="BA425" s="143"/>
      <c r="BB425" s="143"/>
      <c r="BC425" s="143"/>
      <c r="BD425" s="143"/>
      <c r="BE425" s="143"/>
      <c r="BF425" s="143"/>
      <c r="BG425" s="143"/>
      <c r="BH425" s="143"/>
      <c r="BI425" s="143"/>
      <c r="BJ425" s="143"/>
      <c r="BK425" s="143"/>
      <c r="BL425" s="143"/>
      <c r="BM425" s="143"/>
      <c r="BN425" s="143"/>
      <c r="BO425" s="143"/>
      <c r="BP425" s="143"/>
      <c r="BQ425" s="143"/>
      <c r="BR425" s="143"/>
      <c r="BS425" s="143"/>
      <c r="BT425" s="143"/>
      <c r="BU425" s="143"/>
      <c r="BV425" s="143"/>
    </row>
    <row r="426" spans="2:74" x14ac:dyDescent="0.2">
      <c r="B426" s="143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  <c r="Q426" s="143"/>
      <c r="R426" s="143"/>
      <c r="S426" s="143"/>
      <c r="T426" s="143"/>
      <c r="U426" s="143"/>
      <c r="V426" s="143"/>
      <c r="W426" s="143"/>
      <c r="X426" s="143"/>
      <c r="Y426" s="143"/>
      <c r="Z426" s="143"/>
      <c r="AA426" s="143"/>
      <c r="AB426" s="143"/>
      <c r="AC426" s="143"/>
      <c r="AD426" s="143"/>
      <c r="AE426" s="143"/>
      <c r="AF426" s="143"/>
      <c r="AG426" s="143"/>
      <c r="AH426" s="143"/>
      <c r="AI426" s="143"/>
      <c r="AJ426" s="143"/>
      <c r="AK426" s="143"/>
      <c r="AL426" s="143"/>
      <c r="AM426" s="143"/>
      <c r="AN426" s="143"/>
      <c r="AO426" s="143"/>
      <c r="AP426" s="143"/>
      <c r="AQ426" s="143"/>
      <c r="AR426" s="143"/>
      <c r="AS426" s="143"/>
      <c r="AT426" s="143"/>
      <c r="AU426" s="143"/>
      <c r="AV426" s="143"/>
      <c r="AW426" s="143"/>
      <c r="AX426" s="143"/>
      <c r="AY426" s="143"/>
      <c r="AZ426" s="143"/>
      <c r="BA426" s="143"/>
      <c r="BB426" s="143"/>
      <c r="BC426" s="143"/>
      <c r="BD426" s="143"/>
      <c r="BE426" s="143"/>
      <c r="BF426" s="143"/>
      <c r="BG426" s="143"/>
      <c r="BH426" s="143"/>
      <c r="BI426" s="143"/>
      <c r="BJ426" s="143"/>
      <c r="BK426" s="143"/>
      <c r="BL426" s="143"/>
      <c r="BM426" s="143"/>
      <c r="BN426" s="143"/>
      <c r="BO426" s="143"/>
      <c r="BP426" s="143"/>
      <c r="BQ426" s="143"/>
      <c r="BR426" s="143"/>
      <c r="BS426" s="143"/>
      <c r="BT426" s="143"/>
      <c r="BU426" s="143"/>
      <c r="BV426" s="143"/>
    </row>
    <row r="427" spans="2:74" x14ac:dyDescent="0.2">
      <c r="B427" s="143"/>
      <c r="D427" s="143"/>
      <c r="E427" s="143"/>
      <c r="F427" s="143"/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  <c r="Q427" s="143"/>
      <c r="R427" s="143"/>
      <c r="S427" s="143"/>
      <c r="T427" s="143"/>
      <c r="U427" s="143"/>
      <c r="V427" s="143"/>
      <c r="W427" s="143"/>
      <c r="X427" s="143"/>
      <c r="Y427" s="143"/>
      <c r="Z427" s="143"/>
      <c r="AA427" s="143"/>
      <c r="AB427" s="143"/>
      <c r="AC427" s="143"/>
      <c r="AD427" s="143"/>
      <c r="AE427" s="143"/>
      <c r="AF427" s="143"/>
      <c r="AG427" s="143"/>
      <c r="AH427" s="143"/>
      <c r="AI427" s="143"/>
      <c r="AJ427" s="143"/>
      <c r="AK427" s="143"/>
      <c r="AL427" s="143"/>
      <c r="AM427" s="143"/>
      <c r="AN427" s="143"/>
      <c r="AO427" s="143"/>
      <c r="AP427" s="143"/>
      <c r="AQ427" s="143"/>
      <c r="AR427" s="143"/>
      <c r="AS427" s="143"/>
      <c r="AT427" s="143"/>
      <c r="AU427" s="143"/>
      <c r="AV427" s="143"/>
      <c r="AW427" s="143"/>
      <c r="AX427" s="143"/>
      <c r="AY427" s="143"/>
      <c r="AZ427" s="143"/>
      <c r="BA427" s="143"/>
      <c r="BB427" s="143"/>
      <c r="BC427" s="143"/>
      <c r="BD427" s="143"/>
      <c r="BE427" s="143"/>
      <c r="BF427" s="143"/>
      <c r="BG427" s="143"/>
      <c r="BH427" s="143"/>
      <c r="BI427" s="143"/>
      <c r="BJ427" s="143"/>
      <c r="BK427" s="143"/>
      <c r="BL427" s="143"/>
      <c r="BM427" s="143"/>
      <c r="BN427" s="143"/>
      <c r="BO427" s="143"/>
      <c r="BP427" s="143"/>
      <c r="BQ427" s="143"/>
      <c r="BR427" s="143"/>
      <c r="BS427" s="143"/>
      <c r="BT427" s="143"/>
      <c r="BU427" s="143"/>
      <c r="BV427" s="143"/>
    </row>
    <row r="428" spans="2:74" x14ac:dyDescent="0.2">
      <c r="B428" s="143"/>
      <c r="D428" s="143"/>
      <c r="E428" s="143"/>
      <c r="F428" s="143"/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  <c r="Q428" s="143"/>
      <c r="R428" s="143"/>
      <c r="S428" s="143"/>
      <c r="T428" s="143"/>
      <c r="U428" s="143"/>
      <c r="V428" s="143"/>
      <c r="W428" s="143"/>
      <c r="X428" s="143"/>
      <c r="Y428" s="143"/>
      <c r="Z428" s="143"/>
      <c r="AA428" s="143"/>
      <c r="AB428" s="143"/>
      <c r="AC428" s="143"/>
      <c r="AD428" s="143"/>
      <c r="AE428" s="143"/>
      <c r="AF428" s="143"/>
      <c r="AG428" s="143"/>
      <c r="AH428" s="143"/>
      <c r="AI428" s="143"/>
      <c r="AJ428" s="143"/>
      <c r="AK428" s="143"/>
      <c r="AL428" s="143"/>
      <c r="AM428" s="143"/>
      <c r="AN428" s="143"/>
      <c r="AO428" s="143"/>
      <c r="AP428" s="143"/>
      <c r="AQ428" s="143"/>
      <c r="AR428" s="143"/>
      <c r="AS428" s="143"/>
      <c r="AT428" s="143"/>
      <c r="AU428" s="143"/>
      <c r="AV428" s="143"/>
      <c r="AW428" s="143"/>
      <c r="AX428" s="143"/>
      <c r="AY428" s="143"/>
      <c r="AZ428" s="143"/>
      <c r="BA428" s="143"/>
      <c r="BB428" s="143"/>
      <c r="BC428" s="143"/>
      <c r="BD428" s="143"/>
      <c r="BE428" s="143"/>
      <c r="BF428" s="143"/>
      <c r="BG428" s="143"/>
      <c r="BH428" s="143"/>
      <c r="BI428" s="143"/>
      <c r="BJ428" s="143"/>
      <c r="BK428" s="143"/>
      <c r="BL428" s="143"/>
      <c r="BM428" s="143"/>
      <c r="BN428" s="143"/>
      <c r="BO428" s="143"/>
      <c r="BP428" s="143"/>
      <c r="BQ428" s="143"/>
      <c r="BR428" s="143"/>
      <c r="BS428" s="143"/>
      <c r="BT428" s="143"/>
      <c r="BU428" s="143"/>
      <c r="BV428" s="143"/>
    </row>
    <row r="429" spans="2:74" x14ac:dyDescent="0.2">
      <c r="B429" s="143"/>
      <c r="D429" s="143"/>
      <c r="E429" s="143"/>
      <c r="F429" s="143"/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  <c r="Q429" s="143"/>
      <c r="R429" s="143"/>
      <c r="S429" s="143"/>
      <c r="T429" s="143"/>
      <c r="U429" s="143"/>
      <c r="V429" s="143"/>
      <c r="W429" s="143"/>
      <c r="X429" s="143"/>
      <c r="Y429" s="143"/>
      <c r="Z429" s="143"/>
      <c r="AA429" s="143"/>
      <c r="AB429" s="143"/>
      <c r="AC429" s="143"/>
      <c r="AD429" s="143"/>
      <c r="AE429" s="143"/>
      <c r="AF429" s="143"/>
      <c r="AG429" s="143"/>
      <c r="AH429" s="143"/>
      <c r="AI429" s="143"/>
      <c r="AJ429" s="143"/>
      <c r="AK429" s="143"/>
      <c r="AL429" s="143"/>
      <c r="AM429" s="143"/>
      <c r="AN429" s="143"/>
      <c r="AO429" s="143"/>
      <c r="AP429" s="143"/>
      <c r="AQ429" s="143"/>
      <c r="AR429" s="143"/>
      <c r="AS429" s="143"/>
      <c r="AT429" s="143"/>
      <c r="AU429" s="143"/>
      <c r="AV429" s="143"/>
      <c r="AW429" s="143"/>
      <c r="AX429" s="143"/>
      <c r="AY429" s="143"/>
      <c r="AZ429" s="143"/>
      <c r="BA429" s="143"/>
      <c r="BB429" s="143"/>
      <c r="BC429" s="143"/>
      <c r="BD429" s="143"/>
      <c r="BE429" s="143"/>
      <c r="BF429" s="143"/>
      <c r="BG429" s="143"/>
      <c r="BH429" s="143"/>
      <c r="BI429" s="143"/>
      <c r="BJ429" s="143"/>
      <c r="BK429" s="143"/>
      <c r="BL429" s="143"/>
      <c r="BM429" s="143"/>
      <c r="BN429" s="143"/>
      <c r="BO429" s="143"/>
      <c r="BP429" s="143"/>
      <c r="BQ429" s="143"/>
      <c r="BR429" s="143"/>
      <c r="BS429" s="143"/>
      <c r="BT429" s="143"/>
      <c r="BU429" s="143"/>
      <c r="BV429" s="143"/>
    </row>
    <row r="430" spans="2:74" x14ac:dyDescent="0.2">
      <c r="B430" s="143"/>
      <c r="D430" s="143"/>
      <c r="E430" s="143"/>
      <c r="F430" s="143"/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  <c r="Q430" s="143"/>
      <c r="R430" s="143"/>
      <c r="S430" s="143"/>
      <c r="T430" s="143"/>
      <c r="U430" s="143"/>
      <c r="V430" s="143"/>
      <c r="W430" s="143"/>
      <c r="X430" s="143"/>
      <c r="Y430" s="143"/>
      <c r="Z430" s="143"/>
      <c r="AA430" s="143"/>
      <c r="AB430" s="143"/>
      <c r="AC430" s="143"/>
      <c r="AD430" s="143"/>
      <c r="AE430" s="143"/>
      <c r="AF430" s="143"/>
      <c r="AG430" s="143"/>
      <c r="AH430" s="143"/>
      <c r="AI430" s="143"/>
      <c r="AJ430" s="143"/>
      <c r="AK430" s="143"/>
      <c r="AL430" s="143"/>
      <c r="AM430" s="143"/>
      <c r="AN430" s="143"/>
      <c r="AO430" s="143"/>
      <c r="AP430" s="143"/>
      <c r="AQ430" s="143"/>
      <c r="AR430" s="143"/>
      <c r="AS430" s="143"/>
      <c r="AT430" s="143"/>
      <c r="AU430" s="143"/>
      <c r="AV430" s="143"/>
      <c r="AW430" s="143"/>
      <c r="AX430" s="143"/>
      <c r="AY430" s="143"/>
      <c r="AZ430" s="143"/>
      <c r="BA430" s="143"/>
      <c r="BB430" s="143"/>
      <c r="BC430" s="143"/>
      <c r="BD430" s="143"/>
      <c r="BE430" s="143"/>
      <c r="BF430" s="143"/>
      <c r="BG430" s="143"/>
      <c r="BH430" s="143"/>
      <c r="BI430" s="143"/>
      <c r="BJ430" s="143"/>
      <c r="BK430" s="143"/>
      <c r="BL430" s="143"/>
      <c r="BM430" s="143"/>
      <c r="BN430" s="143"/>
      <c r="BO430" s="143"/>
      <c r="BP430" s="143"/>
      <c r="BQ430" s="143"/>
      <c r="BR430" s="143"/>
      <c r="BS430" s="143"/>
      <c r="BT430" s="143"/>
      <c r="BU430" s="143"/>
      <c r="BV430" s="143"/>
    </row>
    <row r="431" spans="2:74" x14ac:dyDescent="0.2">
      <c r="B431" s="143"/>
      <c r="D431" s="143"/>
      <c r="E431" s="143"/>
      <c r="F431" s="143"/>
      <c r="G431" s="143"/>
      <c r="H431" s="143"/>
      <c r="I431" s="143"/>
      <c r="J431" s="143"/>
      <c r="K431" s="143"/>
      <c r="L431" s="143"/>
      <c r="M431" s="143"/>
      <c r="N431" s="143"/>
      <c r="O431" s="143"/>
      <c r="P431" s="143"/>
      <c r="Q431" s="143"/>
      <c r="R431" s="143"/>
      <c r="S431" s="143"/>
      <c r="T431" s="143"/>
      <c r="U431" s="143"/>
      <c r="V431" s="143"/>
      <c r="W431" s="143"/>
      <c r="X431" s="143"/>
      <c r="Y431" s="143"/>
      <c r="Z431" s="143"/>
      <c r="AA431" s="143"/>
      <c r="AB431" s="143"/>
      <c r="AC431" s="143"/>
      <c r="AD431" s="143"/>
      <c r="AE431" s="143"/>
      <c r="AF431" s="143"/>
      <c r="AG431" s="143"/>
      <c r="AH431" s="143"/>
      <c r="AI431" s="143"/>
      <c r="AJ431" s="143"/>
      <c r="AK431" s="143"/>
      <c r="AL431" s="143"/>
      <c r="AM431" s="143"/>
      <c r="AN431" s="143"/>
      <c r="AO431" s="143"/>
      <c r="AP431" s="143"/>
      <c r="AQ431" s="143"/>
      <c r="AR431" s="143"/>
      <c r="AS431" s="143"/>
      <c r="AT431" s="143"/>
      <c r="AU431" s="143"/>
      <c r="AV431" s="143"/>
      <c r="AW431" s="143"/>
      <c r="AX431" s="143"/>
      <c r="AY431" s="143"/>
      <c r="AZ431" s="143"/>
      <c r="BA431" s="143"/>
      <c r="BB431" s="143"/>
      <c r="BC431" s="143"/>
      <c r="BD431" s="143"/>
      <c r="BE431" s="143"/>
      <c r="BF431" s="143"/>
      <c r="BG431" s="143"/>
      <c r="BH431" s="143"/>
      <c r="BI431" s="143"/>
      <c r="BJ431" s="143"/>
      <c r="BK431" s="143"/>
      <c r="BL431" s="143"/>
      <c r="BM431" s="143"/>
      <c r="BN431" s="143"/>
      <c r="BO431" s="143"/>
      <c r="BP431" s="143"/>
      <c r="BQ431" s="143"/>
      <c r="BR431" s="143"/>
      <c r="BS431" s="143"/>
      <c r="BT431" s="143"/>
      <c r="BU431" s="143"/>
      <c r="BV431" s="143"/>
    </row>
    <row r="432" spans="2:74" x14ac:dyDescent="0.2">
      <c r="B432" s="143"/>
      <c r="D432" s="143"/>
      <c r="E432" s="143"/>
      <c r="F432" s="143"/>
      <c r="G432" s="143"/>
      <c r="H432" s="143"/>
      <c r="I432" s="143"/>
      <c r="J432" s="143"/>
      <c r="K432" s="143"/>
      <c r="L432" s="143"/>
      <c r="M432" s="143"/>
      <c r="N432" s="143"/>
      <c r="O432" s="143"/>
      <c r="P432" s="143"/>
      <c r="Q432" s="143"/>
      <c r="R432" s="143"/>
      <c r="S432" s="143"/>
      <c r="T432" s="143"/>
      <c r="U432" s="143"/>
      <c r="V432" s="143"/>
      <c r="W432" s="143"/>
      <c r="X432" s="143"/>
      <c r="Y432" s="143"/>
      <c r="Z432" s="143"/>
      <c r="AA432" s="143"/>
      <c r="AB432" s="143"/>
      <c r="AC432" s="143"/>
      <c r="AD432" s="143"/>
      <c r="AE432" s="143"/>
      <c r="AF432" s="143"/>
      <c r="AG432" s="143"/>
      <c r="AH432" s="143"/>
      <c r="AI432" s="143"/>
      <c r="AJ432" s="143"/>
      <c r="AK432" s="143"/>
      <c r="AL432" s="143"/>
      <c r="AM432" s="143"/>
      <c r="AN432" s="143"/>
      <c r="AO432" s="143"/>
      <c r="AP432" s="143"/>
      <c r="AQ432" s="143"/>
      <c r="AR432" s="143"/>
      <c r="AS432" s="143"/>
      <c r="AT432" s="143"/>
      <c r="AU432" s="143"/>
      <c r="AV432" s="143"/>
      <c r="AW432" s="143"/>
      <c r="AX432" s="143"/>
      <c r="AY432" s="143"/>
      <c r="AZ432" s="143"/>
      <c r="BA432" s="143"/>
      <c r="BB432" s="143"/>
      <c r="BC432" s="143"/>
      <c r="BD432" s="143"/>
      <c r="BE432" s="143"/>
      <c r="BF432" s="143"/>
      <c r="BG432" s="143"/>
      <c r="BH432" s="143"/>
      <c r="BI432" s="143"/>
      <c r="BJ432" s="143"/>
      <c r="BK432" s="143"/>
      <c r="BL432" s="143"/>
      <c r="BM432" s="143"/>
      <c r="BN432" s="143"/>
      <c r="BO432" s="143"/>
      <c r="BP432" s="143"/>
      <c r="BQ432" s="143"/>
      <c r="BR432" s="143"/>
      <c r="BS432" s="143"/>
      <c r="BT432" s="143"/>
      <c r="BU432" s="143"/>
      <c r="BV432" s="143"/>
    </row>
    <row r="433" spans="2:74" x14ac:dyDescent="0.2">
      <c r="B433" s="143"/>
      <c r="D433" s="143"/>
      <c r="E433" s="143"/>
      <c r="F433" s="143"/>
      <c r="G433" s="143"/>
      <c r="H433" s="143"/>
      <c r="I433" s="143"/>
      <c r="J433" s="143"/>
      <c r="K433" s="143"/>
      <c r="L433" s="143"/>
      <c r="M433" s="143"/>
      <c r="N433" s="143"/>
      <c r="O433" s="143"/>
      <c r="P433" s="143"/>
      <c r="Q433" s="143"/>
      <c r="R433" s="143"/>
      <c r="S433" s="143"/>
      <c r="T433" s="143"/>
      <c r="U433" s="143"/>
      <c r="V433" s="143"/>
      <c r="W433" s="143"/>
      <c r="X433" s="143"/>
      <c r="Y433" s="143"/>
      <c r="Z433" s="143"/>
      <c r="AA433" s="143"/>
      <c r="AB433" s="143"/>
      <c r="AC433" s="143"/>
      <c r="AD433" s="143"/>
      <c r="AE433" s="143"/>
      <c r="AF433" s="143"/>
      <c r="AG433" s="143"/>
      <c r="AH433" s="143"/>
      <c r="AI433" s="143"/>
      <c r="AJ433" s="143"/>
      <c r="AK433" s="143"/>
      <c r="AL433" s="143"/>
      <c r="AM433" s="143"/>
      <c r="AN433" s="143"/>
      <c r="AO433" s="143"/>
      <c r="AP433" s="143"/>
      <c r="AQ433" s="143"/>
      <c r="AR433" s="143"/>
      <c r="AS433" s="143"/>
      <c r="AT433" s="143"/>
      <c r="AU433" s="143"/>
      <c r="AV433" s="143"/>
      <c r="AW433" s="143"/>
      <c r="AX433" s="143"/>
      <c r="AY433" s="143"/>
      <c r="AZ433" s="143"/>
      <c r="BA433" s="143"/>
      <c r="BB433" s="143"/>
      <c r="BC433" s="143"/>
      <c r="BD433" s="143"/>
      <c r="BE433" s="143"/>
      <c r="BF433" s="143"/>
      <c r="BG433" s="143"/>
      <c r="BH433" s="143"/>
      <c r="BI433" s="143"/>
      <c r="BJ433" s="143"/>
      <c r="BK433" s="143"/>
      <c r="BL433" s="143"/>
      <c r="BM433" s="143"/>
      <c r="BN433" s="143"/>
      <c r="BO433" s="143"/>
      <c r="BP433" s="143"/>
      <c r="BQ433" s="143"/>
      <c r="BR433" s="143"/>
      <c r="BS433" s="143"/>
      <c r="BT433" s="143"/>
      <c r="BU433" s="143"/>
      <c r="BV433" s="143"/>
    </row>
    <row r="434" spans="2:74" x14ac:dyDescent="0.2">
      <c r="B434" s="143"/>
      <c r="D434" s="143"/>
      <c r="E434" s="143"/>
      <c r="F434" s="143"/>
      <c r="G434" s="143"/>
      <c r="H434" s="143"/>
      <c r="I434" s="143"/>
      <c r="J434" s="143"/>
      <c r="K434" s="143"/>
      <c r="L434" s="143"/>
      <c r="M434" s="143"/>
      <c r="N434" s="143"/>
      <c r="O434" s="143"/>
      <c r="P434" s="143"/>
      <c r="Q434" s="143"/>
      <c r="R434" s="143"/>
      <c r="S434" s="143"/>
      <c r="T434" s="143"/>
      <c r="U434" s="143"/>
      <c r="V434" s="143"/>
      <c r="W434" s="143"/>
      <c r="X434" s="143"/>
      <c r="Y434" s="143"/>
      <c r="Z434" s="143"/>
      <c r="AA434" s="143"/>
      <c r="AB434" s="143"/>
      <c r="AC434" s="143"/>
      <c r="AD434" s="143"/>
      <c r="AE434" s="143"/>
      <c r="AF434" s="143"/>
      <c r="AG434" s="143"/>
      <c r="AH434" s="143"/>
      <c r="AI434" s="143"/>
      <c r="AJ434" s="143"/>
      <c r="AK434" s="143"/>
      <c r="AL434" s="143"/>
      <c r="AM434" s="143"/>
      <c r="AN434" s="143"/>
      <c r="AO434" s="143"/>
      <c r="AP434" s="143"/>
      <c r="AQ434" s="143"/>
      <c r="AR434" s="143"/>
      <c r="AS434" s="143"/>
      <c r="AT434" s="143"/>
      <c r="AU434" s="143"/>
      <c r="AV434" s="143"/>
      <c r="AW434" s="143"/>
      <c r="AX434" s="143"/>
      <c r="AY434" s="143"/>
      <c r="AZ434" s="143"/>
      <c r="BA434" s="143"/>
      <c r="BB434" s="143"/>
      <c r="BC434" s="143"/>
      <c r="BD434" s="143"/>
      <c r="BE434" s="143"/>
      <c r="BF434" s="143"/>
      <c r="BG434" s="143"/>
      <c r="BH434" s="143"/>
      <c r="BI434" s="143"/>
      <c r="BJ434" s="143"/>
      <c r="BK434" s="143"/>
      <c r="BL434" s="143"/>
      <c r="BM434" s="143"/>
      <c r="BN434" s="143"/>
      <c r="BO434" s="143"/>
      <c r="BP434" s="143"/>
      <c r="BQ434" s="143"/>
      <c r="BR434" s="143"/>
      <c r="BS434" s="143"/>
      <c r="BT434" s="143"/>
      <c r="BU434" s="143"/>
      <c r="BV434" s="143"/>
    </row>
    <row r="435" spans="2:74" x14ac:dyDescent="0.2">
      <c r="B435" s="143"/>
      <c r="D435" s="143"/>
      <c r="E435" s="143"/>
      <c r="F435" s="143"/>
      <c r="G435" s="143"/>
      <c r="H435" s="143"/>
      <c r="I435" s="143"/>
      <c r="J435" s="143"/>
      <c r="K435" s="143"/>
      <c r="L435" s="143"/>
      <c r="M435" s="143"/>
      <c r="N435" s="143"/>
      <c r="O435" s="143"/>
      <c r="P435" s="143"/>
      <c r="Q435" s="143"/>
      <c r="R435" s="143"/>
      <c r="S435" s="143"/>
      <c r="T435" s="143"/>
      <c r="U435" s="143"/>
      <c r="V435" s="143"/>
      <c r="W435" s="143"/>
      <c r="X435" s="143"/>
      <c r="Y435" s="143"/>
      <c r="Z435" s="143"/>
      <c r="AA435" s="143"/>
      <c r="AB435" s="143"/>
      <c r="AC435" s="143"/>
      <c r="AD435" s="143"/>
      <c r="AE435" s="143"/>
      <c r="AF435" s="143"/>
      <c r="AG435" s="143"/>
      <c r="AH435" s="143"/>
      <c r="AI435" s="143"/>
      <c r="AJ435" s="143"/>
      <c r="AK435" s="143"/>
      <c r="AL435" s="143"/>
      <c r="AM435" s="143"/>
      <c r="AN435" s="143"/>
      <c r="AO435" s="143"/>
      <c r="AP435" s="143"/>
      <c r="AQ435" s="143"/>
      <c r="AR435" s="143"/>
      <c r="AS435" s="143"/>
      <c r="AT435" s="143"/>
      <c r="AU435" s="143"/>
      <c r="AV435" s="143"/>
      <c r="AW435" s="143"/>
      <c r="AX435" s="143"/>
      <c r="AY435" s="143"/>
      <c r="AZ435" s="143"/>
      <c r="BA435" s="143"/>
      <c r="BB435" s="143"/>
      <c r="BC435" s="143"/>
      <c r="BD435" s="143"/>
      <c r="BE435" s="143"/>
      <c r="BF435" s="143"/>
      <c r="BG435" s="143"/>
      <c r="BH435" s="143"/>
      <c r="BI435" s="143"/>
      <c r="BJ435" s="143"/>
      <c r="BK435" s="143"/>
      <c r="BL435" s="143"/>
      <c r="BM435" s="143"/>
      <c r="BN435" s="143"/>
      <c r="BO435" s="143"/>
      <c r="BP435" s="143"/>
      <c r="BQ435" s="143"/>
      <c r="BR435" s="143"/>
      <c r="BS435" s="143"/>
      <c r="BT435" s="143"/>
      <c r="BU435" s="143"/>
      <c r="BV435" s="143"/>
    </row>
    <row r="436" spans="2:74" x14ac:dyDescent="0.2">
      <c r="B436" s="143"/>
      <c r="D436" s="143"/>
      <c r="E436" s="143"/>
      <c r="F436" s="143"/>
      <c r="G436" s="143"/>
      <c r="H436" s="143"/>
      <c r="I436" s="143"/>
      <c r="J436" s="143"/>
      <c r="K436" s="143"/>
      <c r="L436" s="143"/>
      <c r="M436" s="143"/>
      <c r="N436" s="143"/>
      <c r="O436" s="143"/>
      <c r="P436" s="143"/>
      <c r="Q436" s="143"/>
      <c r="R436" s="143"/>
      <c r="S436" s="143"/>
      <c r="T436" s="143"/>
      <c r="U436" s="143"/>
      <c r="V436" s="143"/>
      <c r="W436" s="143"/>
      <c r="X436" s="143"/>
      <c r="Y436" s="143"/>
      <c r="Z436" s="143"/>
      <c r="AA436" s="143"/>
      <c r="AB436" s="143"/>
      <c r="AC436" s="143"/>
      <c r="AD436" s="143"/>
      <c r="AE436" s="143"/>
      <c r="AF436" s="143"/>
      <c r="AG436" s="143"/>
      <c r="AH436" s="143"/>
      <c r="AI436" s="143"/>
      <c r="AJ436" s="143"/>
      <c r="AK436" s="143"/>
      <c r="AL436" s="143"/>
      <c r="AM436" s="143"/>
      <c r="AN436" s="143"/>
      <c r="AO436" s="143"/>
      <c r="AP436" s="143"/>
      <c r="AQ436" s="143"/>
      <c r="AR436" s="143"/>
      <c r="AS436" s="143"/>
      <c r="AT436" s="143"/>
      <c r="AU436" s="143"/>
      <c r="AV436" s="143"/>
      <c r="AW436" s="143"/>
      <c r="AX436" s="143"/>
      <c r="AY436" s="143"/>
      <c r="AZ436" s="143"/>
      <c r="BA436" s="143"/>
      <c r="BB436" s="143"/>
      <c r="BC436" s="143"/>
      <c r="BD436" s="143"/>
      <c r="BE436" s="143"/>
      <c r="BF436" s="143"/>
      <c r="BG436" s="143"/>
      <c r="BH436" s="143"/>
      <c r="BI436" s="143"/>
      <c r="BJ436" s="143"/>
      <c r="BK436" s="143"/>
      <c r="BL436" s="143"/>
      <c r="BM436" s="143"/>
      <c r="BN436" s="143"/>
      <c r="BO436" s="143"/>
      <c r="BP436" s="143"/>
      <c r="BQ436" s="143"/>
      <c r="BR436" s="143"/>
      <c r="BS436" s="143"/>
      <c r="BT436" s="143"/>
      <c r="BU436" s="143"/>
      <c r="BV436" s="143"/>
    </row>
    <row r="437" spans="2:74" x14ac:dyDescent="0.2">
      <c r="B437" s="143"/>
      <c r="D437" s="143"/>
      <c r="E437" s="143"/>
      <c r="F437" s="143"/>
      <c r="G437" s="143"/>
      <c r="H437" s="143"/>
      <c r="I437" s="143"/>
      <c r="J437" s="143"/>
      <c r="K437" s="143"/>
      <c r="L437" s="143"/>
      <c r="M437" s="143"/>
      <c r="N437" s="143"/>
      <c r="O437" s="143"/>
      <c r="P437" s="143"/>
      <c r="Q437" s="143"/>
      <c r="R437" s="143"/>
      <c r="S437" s="143"/>
      <c r="T437" s="143"/>
      <c r="U437" s="143"/>
      <c r="V437" s="143"/>
      <c r="W437" s="143"/>
      <c r="X437" s="143"/>
      <c r="Y437" s="143"/>
      <c r="Z437" s="143"/>
      <c r="AA437" s="143"/>
      <c r="AB437" s="143"/>
      <c r="AC437" s="143"/>
      <c r="AD437" s="143"/>
      <c r="AE437" s="143"/>
      <c r="AF437" s="143"/>
      <c r="AG437" s="143"/>
      <c r="AH437" s="143"/>
      <c r="AI437" s="143"/>
      <c r="AJ437" s="143"/>
      <c r="AK437" s="143"/>
      <c r="AL437" s="143"/>
      <c r="AM437" s="143"/>
      <c r="AN437" s="143"/>
      <c r="AO437" s="143"/>
      <c r="AP437" s="143"/>
      <c r="AQ437" s="143"/>
      <c r="AR437" s="143"/>
      <c r="AS437" s="143"/>
      <c r="AT437" s="143"/>
      <c r="AU437" s="143"/>
      <c r="AV437" s="143"/>
      <c r="AW437" s="143"/>
      <c r="AX437" s="143"/>
      <c r="AY437" s="143"/>
      <c r="AZ437" s="143"/>
      <c r="BA437" s="143"/>
      <c r="BB437" s="143"/>
      <c r="BC437" s="143"/>
      <c r="BD437" s="143"/>
      <c r="BE437" s="143"/>
      <c r="BF437" s="143"/>
      <c r="BG437" s="143"/>
      <c r="BH437" s="143"/>
      <c r="BI437" s="143"/>
      <c r="BJ437" s="143"/>
      <c r="BK437" s="143"/>
      <c r="BL437" s="143"/>
      <c r="BM437" s="143"/>
      <c r="BN437" s="143"/>
      <c r="BO437" s="143"/>
      <c r="BP437" s="143"/>
      <c r="BQ437" s="143"/>
      <c r="BR437" s="143"/>
      <c r="BS437" s="143"/>
      <c r="BT437" s="143"/>
      <c r="BU437" s="143"/>
      <c r="BV437" s="143"/>
    </row>
    <row r="438" spans="2:74" x14ac:dyDescent="0.2">
      <c r="B438" s="143"/>
      <c r="D438" s="143"/>
      <c r="E438" s="143"/>
      <c r="F438" s="143"/>
      <c r="G438" s="143"/>
      <c r="H438" s="143"/>
      <c r="I438" s="143"/>
      <c r="J438" s="143"/>
      <c r="K438" s="143"/>
      <c r="L438" s="143"/>
      <c r="M438" s="143"/>
      <c r="N438" s="143"/>
      <c r="O438" s="143"/>
      <c r="P438" s="143"/>
      <c r="Q438" s="143"/>
      <c r="R438" s="143"/>
      <c r="S438" s="143"/>
      <c r="T438" s="143"/>
      <c r="U438" s="143"/>
      <c r="V438" s="143"/>
      <c r="W438" s="143"/>
      <c r="X438" s="143"/>
      <c r="Y438" s="143"/>
      <c r="Z438" s="143"/>
      <c r="AA438" s="143"/>
      <c r="AB438" s="143"/>
      <c r="AC438" s="143"/>
      <c r="AD438" s="143"/>
      <c r="AE438" s="143"/>
      <c r="AF438" s="143"/>
      <c r="AG438" s="143"/>
      <c r="AH438" s="143"/>
      <c r="AI438" s="143"/>
      <c r="AJ438" s="143"/>
      <c r="AK438" s="143"/>
      <c r="AL438" s="143"/>
      <c r="AM438" s="143"/>
      <c r="AN438" s="143"/>
      <c r="AO438" s="143"/>
      <c r="AP438" s="143"/>
      <c r="AQ438" s="143"/>
      <c r="AR438" s="143"/>
      <c r="AS438" s="143"/>
      <c r="AT438" s="143"/>
      <c r="AU438" s="143"/>
      <c r="AV438" s="143"/>
      <c r="AW438" s="143"/>
      <c r="AX438" s="143"/>
      <c r="AY438" s="143"/>
      <c r="AZ438" s="143"/>
      <c r="BA438" s="143"/>
      <c r="BB438" s="143"/>
      <c r="BC438" s="143"/>
      <c r="BD438" s="143"/>
      <c r="BE438" s="143"/>
      <c r="BF438" s="143"/>
      <c r="BG438" s="143"/>
      <c r="BH438" s="143"/>
      <c r="BI438" s="143"/>
      <c r="BJ438" s="143"/>
      <c r="BK438" s="143"/>
      <c r="BL438" s="143"/>
      <c r="BM438" s="143"/>
      <c r="BN438" s="143"/>
      <c r="BO438" s="143"/>
      <c r="BP438" s="143"/>
      <c r="BQ438" s="143"/>
      <c r="BR438" s="143"/>
      <c r="BS438" s="143"/>
      <c r="BT438" s="143"/>
      <c r="BU438" s="143"/>
      <c r="BV438" s="143"/>
    </row>
    <row r="439" spans="2:74" x14ac:dyDescent="0.2">
      <c r="B439" s="143"/>
      <c r="D439" s="143"/>
      <c r="E439" s="143"/>
      <c r="F439" s="143"/>
      <c r="G439" s="143"/>
      <c r="H439" s="143"/>
      <c r="I439" s="143"/>
      <c r="J439" s="143"/>
      <c r="K439" s="143"/>
      <c r="L439" s="143"/>
      <c r="M439" s="143"/>
      <c r="N439" s="143"/>
      <c r="O439" s="143"/>
      <c r="P439" s="143"/>
      <c r="Q439" s="143"/>
      <c r="R439" s="143"/>
      <c r="S439" s="143"/>
      <c r="T439" s="143"/>
      <c r="U439" s="143"/>
      <c r="V439" s="143"/>
      <c r="W439" s="143"/>
      <c r="X439" s="143"/>
      <c r="Y439" s="143"/>
      <c r="Z439" s="143"/>
      <c r="AA439" s="143"/>
      <c r="AB439" s="143"/>
      <c r="AC439" s="143"/>
      <c r="AD439" s="143"/>
      <c r="AE439" s="143"/>
      <c r="AF439" s="143"/>
      <c r="AG439" s="143"/>
      <c r="AH439" s="143"/>
      <c r="AI439" s="143"/>
      <c r="AJ439" s="143"/>
      <c r="AK439" s="143"/>
      <c r="AL439" s="143"/>
      <c r="AM439" s="143"/>
      <c r="AN439" s="143"/>
      <c r="AO439" s="143"/>
      <c r="AP439" s="143"/>
      <c r="AQ439" s="143"/>
      <c r="AR439" s="143"/>
      <c r="AS439" s="143"/>
      <c r="AT439" s="143"/>
      <c r="AU439" s="143"/>
      <c r="AV439" s="143"/>
      <c r="AW439" s="143"/>
      <c r="AX439" s="143"/>
      <c r="AY439" s="143"/>
      <c r="AZ439" s="143"/>
      <c r="BA439" s="143"/>
      <c r="BB439" s="143"/>
      <c r="BC439" s="143"/>
      <c r="BD439" s="143"/>
      <c r="BE439" s="143"/>
      <c r="BF439" s="143"/>
      <c r="BG439" s="143"/>
      <c r="BH439" s="143"/>
      <c r="BI439" s="143"/>
      <c r="BJ439" s="143"/>
      <c r="BK439" s="143"/>
      <c r="BL439" s="143"/>
      <c r="BM439" s="143"/>
      <c r="BN439" s="143"/>
      <c r="BO439" s="143"/>
      <c r="BP439" s="143"/>
      <c r="BQ439" s="143"/>
      <c r="BR439" s="143"/>
      <c r="BS439" s="143"/>
      <c r="BT439" s="143"/>
      <c r="BU439" s="143"/>
      <c r="BV439" s="143"/>
    </row>
    <row r="440" spans="2:74" x14ac:dyDescent="0.2">
      <c r="B440" s="143"/>
      <c r="D440" s="143"/>
      <c r="E440" s="143"/>
      <c r="F440" s="143"/>
      <c r="G440" s="143"/>
      <c r="H440" s="143"/>
      <c r="I440" s="143"/>
      <c r="J440" s="143"/>
      <c r="K440" s="143"/>
      <c r="L440" s="143"/>
      <c r="M440" s="143"/>
      <c r="N440" s="143"/>
      <c r="O440" s="143"/>
      <c r="P440" s="143"/>
      <c r="Q440" s="143"/>
      <c r="R440" s="143"/>
      <c r="S440" s="143"/>
      <c r="T440" s="143"/>
      <c r="U440" s="143"/>
      <c r="V440" s="143"/>
      <c r="W440" s="143"/>
      <c r="X440" s="143"/>
      <c r="Y440" s="143"/>
      <c r="Z440" s="143"/>
      <c r="AA440" s="143"/>
      <c r="AB440" s="143"/>
      <c r="AC440" s="143"/>
      <c r="AD440" s="143"/>
      <c r="AE440" s="143"/>
      <c r="AF440" s="143"/>
      <c r="AG440" s="143"/>
      <c r="AH440" s="143"/>
      <c r="AI440" s="143"/>
      <c r="AJ440" s="143"/>
      <c r="AK440" s="143"/>
      <c r="AL440" s="143"/>
      <c r="AM440" s="143"/>
      <c r="AN440" s="143"/>
      <c r="AO440" s="143"/>
      <c r="AP440" s="143"/>
      <c r="AQ440" s="143"/>
      <c r="AR440" s="143"/>
      <c r="AS440" s="143"/>
      <c r="AT440" s="143"/>
      <c r="AU440" s="143"/>
      <c r="AV440" s="143"/>
      <c r="AW440" s="143"/>
      <c r="AX440" s="143"/>
      <c r="AY440" s="143"/>
      <c r="AZ440" s="143"/>
      <c r="BA440" s="143"/>
      <c r="BB440" s="143"/>
      <c r="BC440" s="143"/>
      <c r="BD440" s="143"/>
      <c r="BE440" s="143"/>
      <c r="BF440" s="143"/>
      <c r="BG440" s="143"/>
      <c r="BH440" s="143"/>
      <c r="BI440" s="143"/>
      <c r="BJ440" s="143"/>
      <c r="BK440" s="143"/>
      <c r="BL440" s="143"/>
      <c r="BM440" s="143"/>
      <c r="BN440" s="143"/>
      <c r="BO440" s="143"/>
      <c r="BP440" s="143"/>
      <c r="BQ440" s="143"/>
      <c r="BR440" s="143"/>
      <c r="BS440" s="143"/>
      <c r="BT440" s="143"/>
      <c r="BU440" s="143"/>
      <c r="BV440" s="143"/>
    </row>
    <row r="441" spans="2:74" x14ac:dyDescent="0.2">
      <c r="B441" s="143"/>
      <c r="D441" s="143"/>
      <c r="E441" s="143"/>
      <c r="F441" s="143"/>
      <c r="G441" s="143"/>
      <c r="H441" s="143"/>
      <c r="I441" s="143"/>
      <c r="J441" s="143"/>
      <c r="K441" s="143"/>
      <c r="L441" s="143"/>
      <c r="M441" s="143"/>
      <c r="N441" s="143"/>
      <c r="O441" s="143"/>
      <c r="P441" s="143"/>
      <c r="Q441" s="143"/>
      <c r="R441" s="143"/>
      <c r="S441" s="143"/>
      <c r="T441" s="143"/>
      <c r="U441" s="143"/>
      <c r="V441" s="143"/>
      <c r="W441" s="143"/>
      <c r="X441" s="143"/>
      <c r="Y441" s="143"/>
      <c r="Z441" s="143"/>
      <c r="AA441" s="143"/>
      <c r="AB441" s="143"/>
      <c r="AC441" s="143"/>
      <c r="AD441" s="143"/>
      <c r="AE441" s="143"/>
      <c r="AF441" s="143"/>
      <c r="AG441" s="143"/>
      <c r="AH441" s="143"/>
      <c r="AI441" s="143"/>
      <c r="AJ441" s="143"/>
      <c r="AK441" s="143"/>
      <c r="AL441" s="143"/>
      <c r="AM441" s="143"/>
      <c r="AN441" s="143"/>
      <c r="AO441" s="143"/>
      <c r="AP441" s="143"/>
      <c r="AQ441" s="143"/>
      <c r="AR441" s="143"/>
      <c r="AS441" s="143"/>
      <c r="AT441" s="143"/>
      <c r="AU441" s="143"/>
      <c r="AV441" s="143"/>
      <c r="AW441" s="143"/>
      <c r="AX441" s="143"/>
      <c r="AY441" s="143"/>
      <c r="AZ441" s="143"/>
      <c r="BA441" s="143"/>
      <c r="BB441" s="143"/>
      <c r="BC441" s="143"/>
      <c r="BD441" s="143"/>
      <c r="BE441" s="143"/>
      <c r="BF441" s="143"/>
      <c r="BG441" s="143"/>
      <c r="BH441" s="143"/>
      <c r="BI441" s="143"/>
      <c r="BJ441" s="143"/>
      <c r="BK441" s="143"/>
      <c r="BL441" s="143"/>
      <c r="BM441" s="143"/>
      <c r="BN441" s="143"/>
      <c r="BO441" s="143"/>
      <c r="BP441" s="143"/>
      <c r="BQ441" s="143"/>
      <c r="BR441" s="143"/>
      <c r="BS441" s="143"/>
      <c r="BT441" s="143"/>
      <c r="BU441" s="143"/>
      <c r="BV441" s="143"/>
    </row>
    <row r="442" spans="2:74" x14ac:dyDescent="0.2">
      <c r="B442" s="143"/>
      <c r="D442" s="143"/>
      <c r="E442" s="143"/>
      <c r="F442" s="143"/>
      <c r="G442" s="143"/>
      <c r="H442" s="143"/>
      <c r="I442" s="143"/>
      <c r="J442" s="143"/>
      <c r="K442" s="143"/>
      <c r="L442" s="143"/>
      <c r="M442" s="143"/>
      <c r="N442" s="143"/>
      <c r="O442" s="143"/>
      <c r="P442" s="143"/>
      <c r="Q442" s="143"/>
      <c r="R442" s="143"/>
      <c r="S442" s="143"/>
      <c r="T442" s="143"/>
      <c r="U442" s="143"/>
      <c r="V442" s="143"/>
      <c r="W442" s="143"/>
      <c r="X442" s="143"/>
      <c r="Y442" s="143"/>
      <c r="Z442" s="143"/>
      <c r="AA442" s="143"/>
      <c r="AB442" s="143"/>
      <c r="AC442" s="143"/>
      <c r="AD442" s="143"/>
      <c r="AE442" s="143"/>
      <c r="AF442" s="143"/>
      <c r="AG442" s="143"/>
      <c r="AH442" s="143"/>
      <c r="AI442" s="143"/>
      <c r="AJ442" s="143"/>
      <c r="AK442" s="143"/>
      <c r="AL442" s="143"/>
      <c r="AM442" s="143"/>
      <c r="AN442" s="143"/>
      <c r="AO442" s="143"/>
      <c r="AP442" s="143"/>
      <c r="AQ442" s="143"/>
      <c r="AR442" s="143"/>
      <c r="AS442" s="143"/>
      <c r="AT442" s="143"/>
      <c r="AU442" s="143"/>
      <c r="AV442" s="143"/>
      <c r="AW442" s="143"/>
      <c r="AX442" s="143"/>
      <c r="AY442" s="143"/>
      <c r="AZ442" s="143"/>
      <c r="BA442" s="143"/>
      <c r="BB442" s="143"/>
      <c r="BC442" s="143"/>
      <c r="BD442" s="143"/>
      <c r="BE442" s="143"/>
      <c r="BF442" s="143"/>
      <c r="BG442" s="143"/>
      <c r="BH442" s="143"/>
      <c r="BI442" s="143"/>
      <c r="BJ442" s="143"/>
      <c r="BK442" s="143"/>
      <c r="BL442" s="143"/>
      <c r="BM442" s="143"/>
      <c r="BN442" s="143"/>
      <c r="BO442" s="143"/>
      <c r="BP442" s="143"/>
      <c r="BQ442" s="143"/>
      <c r="BR442" s="143"/>
      <c r="BS442" s="143"/>
      <c r="BT442" s="143"/>
      <c r="BU442" s="143"/>
      <c r="BV442" s="143"/>
    </row>
    <row r="443" spans="2:74" x14ac:dyDescent="0.2">
      <c r="B443" s="143"/>
      <c r="D443" s="143"/>
      <c r="E443" s="143"/>
      <c r="F443" s="143"/>
      <c r="G443" s="143"/>
      <c r="H443" s="143"/>
      <c r="I443" s="143"/>
      <c r="J443" s="143"/>
      <c r="K443" s="143"/>
      <c r="L443" s="143"/>
      <c r="M443" s="143"/>
      <c r="N443" s="143"/>
      <c r="O443" s="143"/>
      <c r="P443" s="143"/>
      <c r="Q443" s="143"/>
      <c r="R443" s="143"/>
      <c r="S443" s="143"/>
      <c r="T443" s="143"/>
      <c r="U443" s="143"/>
      <c r="V443" s="143"/>
      <c r="W443" s="143"/>
      <c r="X443" s="143"/>
      <c r="Y443" s="143"/>
      <c r="Z443" s="143"/>
      <c r="AA443" s="143"/>
      <c r="AB443" s="143"/>
      <c r="AC443" s="143"/>
      <c r="AD443" s="143"/>
      <c r="AE443" s="143"/>
      <c r="AF443" s="143"/>
      <c r="AG443" s="143"/>
      <c r="AH443" s="143"/>
      <c r="AI443" s="143"/>
      <c r="AJ443" s="143"/>
      <c r="AK443" s="143"/>
      <c r="AL443" s="143"/>
      <c r="AM443" s="143"/>
      <c r="AN443" s="143"/>
      <c r="AO443" s="143"/>
      <c r="AP443" s="143"/>
      <c r="AQ443" s="143"/>
      <c r="AR443" s="143"/>
      <c r="AS443" s="143"/>
      <c r="AT443" s="143"/>
      <c r="AU443" s="143"/>
      <c r="AV443" s="143"/>
      <c r="AW443" s="143"/>
      <c r="AX443" s="143"/>
      <c r="AY443" s="143"/>
      <c r="AZ443" s="143"/>
      <c r="BA443" s="143"/>
      <c r="BB443" s="143"/>
      <c r="BC443" s="143"/>
      <c r="BD443" s="143"/>
      <c r="BE443" s="143"/>
      <c r="BF443" s="143"/>
      <c r="BG443" s="143"/>
      <c r="BH443" s="143"/>
      <c r="BI443" s="143"/>
      <c r="BJ443" s="143"/>
      <c r="BK443" s="143"/>
      <c r="BL443" s="143"/>
      <c r="BM443" s="143"/>
      <c r="BN443" s="143"/>
      <c r="BO443" s="143"/>
      <c r="BP443" s="143"/>
      <c r="BQ443" s="143"/>
      <c r="BR443" s="143"/>
      <c r="BS443" s="143"/>
      <c r="BT443" s="143"/>
      <c r="BU443" s="143"/>
      <c r="BV443" s="143"/>
    </row>
    <row r="444" spans="2:74" x14ac:dyDescent="0.2">
      <c r="B444" s="143"/>
      <c r="D444" s="143"/>
      <c r="E444" s="143"/>
      <c r="F444" s="143"/>
      <c r="G444" s="143"/>
      <c r="H444" s="143"/>
      <c r="I444" s="143"/>
      <c r="J444" s="143"/>
      <c r="K444" s="143"/>
      <c r="L444" s="143"/>
      <c r="M444" s="143"/>
      <c r="N444" s="143"/>
      <c r="O444" s="143"/>
      <c r="P444" s="143"/>
      <c r="Q444" s="143"/>
      <c r="R444" s="143"/>
      <c r="S444" s="143"/>
      <c r="T444" s="143"/>
      <c r="U444" s="143"/>
      <c r="V444" s="143"/>
      <c r="W444" s="143"/>
      <c r="X444" s="143"/>
      <c r="Y444" s="143"/>
      <c r="Z444" s="143"/>
      <c r="AA444" s="143"/>
      <c r="AB444" s="143"/>
      <c r="AC444" s="143"/>
      <c r="AD444" s="143"/>
      <c r="AE444" s="143"/>
      <c r="AF444" s="143"/>
      <c r="AG444" s="143"/>
      <c r="AH444" s="143"/>
      <c r="AI444" s="143"/>
      <c r="AJ444" s="143"/>
      <c r="AK444" s="143"/>
      <c r="AL444" s="143"/>
      <c r="AM444" s="143"/>
      <c r="AN444" s="143"/>
      <c r="AO444" s="143"/>
      <c r="AP444" s="143"/>
      <c r="AQ444" s="143"/>
      <c r="AR444" s="143"/>
      <c r="AS444" s="143"/>
      <c r="AT444" s="143"/>
      <c r="AU444" s="143"/>
      <c r="AV444" s="143"/>
      <c r="AW444" s="143"/>
      <c r="AX444" s="143"/>
      <c r="AY444" s="143"/>
      <c r="AZ444" s="143"/>
      <c r="BA444" s="143"/>
      <c r="BB444" s="143"/>
      <c r="BC444" s="143"/>
      <c r="BD444" s="143"/>
      <c r="BE444" s="143"/>
      <c r="BF444" s="143"/>
      <c r="BG444" s="143"/>
      <c r="BH444" s="143"/>
      <c r="BI444" s="143"/>
      <c r="BJ444" s="143"/>
      <c r="BK444" s="143"/>
      <c r="BL444" s="143"/>
      <c r="BM444" s="143"/>
      <c r="BN444" s="143"/>
      <c r="BO444" s="143"/>
      <c r="BP444" s="143"/>
      <c r="BQ444" s="143"/>
      <c r="BR444" s="143"/>
      <c r="BS444" s="143"/>
      <c r="BT444" s="143"/>
      <c r="BU444" s="143"/>
      <c r="BV444" s="143"/>
    </row>
    <row r="445" spans="2:74" x14ac:dyDescent="0.2">
      <c r="B445" s="143"/>
      <c r="D445" s="143"/>
      <c r="E445" s="143"/>
      <c r="F445" s="143"/>
      <c r="G445" s="143"/>
      <c r="H445" s="143"/>
      <c r="I445" s="143"/>
      <c r="J445" s="143"/>
      <c r="K445" s="143"/>
      <c r="L445" s="143"/>
      <c r="M445" s="143"/>
      <c r="N445" s="143"/>
      <c r="O445" s="143"/>
      <c r="P445" s="143"/>
      <c r="Q445" s="143"/>
      <c r="R445" s="143"/>
      <c r="S445" s="143"/>
      <c r="T445" s="143"/>
      <c r="U445" s="143"/>
      <c r="V445" s="143"/>
      <c r="W445" s="143"/>
      <c r="X445" s="143"/>
      <c r="Y445" s="143"/>
      <c r="Z445" s="143"/>
      <c r="AA445" s="143"/>
      <c r="AB445" s="143"/>
      <c r="AC445" s="143"/>
      <c r="AD445" s="143"/>
      <c r="AE445" s="143"/>
      <c r="AF445" s="143"/>
      <c r="AG445" s="143"/>
      <c r="AH445" s="143"/>
      <c r="AI445" s="143"/>
      <c r="AJ445" s="143"/>
      <c r="AK445" s="143"/>
      <c r="AL445" s="143"/>
      <c r="AM445" s="143"/>
      <c r="AN445" s="143"/>
      <c r="AO445" s="143"/>
      <c r="AP445" s="143"/>
      <c r="AQ445" s="143"/>
      <c r="AR445" s="143"/>
      <c r="AS445" s="143"/>
      <c r="AT445" s="143"/>
      <c r="AU445" s="143"/>
      <c r="AV445" s="143"/>
      <c r="AW445" s="143"/>
      <c r="AX445" s="143"/>
      <c r="AY445" s="143"/>
      <c r="AZ445" s="143"/>
      <c r="BA445" s="143"/>
      <c r="BB445" s="143"/>
      <c r="BC445" s="143"/>
      <c r="BD445" s="143"/>
      <c r="BE445" s="143"/>
      <c r="BF445" s="143"/>
      <c r="BG445" s="143"/>
      <c r="BH445" s="143"/>
      <c r="BI445" s="143"/>
      <c r="BJ445" s="143"/>
      <c r="BK445" s="143"/>
      <c r="BL445" s="143"/>
      <c r="BM445" s="143"/>
      <c r="BN445" s="143"/>
      <c r="BO445" s="143"/>
      <c r="BP445" s="143"/>
      <c r="BQ445" s="143"/>
      <c r="BR445" s="143"/>
      <c r="BS445" s="143"/>
      <c r="BT445" s="143"/>
      <c r="BU445" s="143"/>
      <c r="BV445" s="143"/>
    </row>
    <row r="446" spans="2:74" x14ac:dyDescent="0.2">
      <c r="B446" s="143"/>
      <c r="D446" s="143"/>
      <c r="E446" s="143"/>
      <c r="F446" s="143"/>
      <c r="G446" s="143"/>
      <c r="H446" s="143"/>
      <c r="I446" s="143"/>
      <c r="J446" s="143"/>
      <c r="K446" s="143"/>
      <c r="L446" s="143"/>
      <c r="M446" s="143"/>
      <c r="N446" s="143"/>
      <c r="O446" s="143"/>
      <c r="P446" s="143"/>
      <c r="Q446" s="143"/>
      <c r="R446" s="143"/>
      <c r="S446" s="143"/>
      <c r="T446" s="143"/>
      <c r="U446" s="143"/>
      <c r="V446" s="143"/>
      <c r="W446" s="143"/>
      <c r="X446" s="143"/>
      <c r="Y446" s="143"/>
      <c r="Z446" s="143"/>
      <c r="AA446" s="143"/>
      <c r="AB446" s="143"/>
      <c r="AC446" s="143"/>
      <c r="AD446" s="143"/>
      <c r="AE446" s="143"/>
      <c r="AF446" s="143"/>
      <c r="AG446" s="143"/>
      <c r="AH446" s="143"/>
      <c r="AI446" s="143"/>
      <c r="AJ446" s="143"/>
      <c r="AK446" s="143"/>
      <c r="AL446" s="143"/>
      <c r="AM446" s="143"/>
      <c r="AN446" s="143"/>
      <c r="AO446" s="143"/>
      <c r="AP446" s="143"/>
      <c r="AQ446" s="143"/>
      <c r="AR446" s="143"/>
      <c r="AS446" s="143"/>
      <c r="AT446" s="143"/>
      <c r="AU446" s="143"/>
      <c r="AV446" s="143"/>
      <c r="AW446" s="143"/>
      <c r="AX446" s="143"/>
      <c r="AY446" s="143"/>
      <c r="AZ446" s="143"/>
      <c r="BA446" s="143"/>
      <c r="BB446" s="143"/>
      <c r="BC446" s="143"/>
      <c r="BD446" s="143"/>
      <c r="BE446" s="143"/>
      <c r="BF446" s="143"/>
      <c r="BG446" s="143"/>
      <c r="BH446" s="143"/>
      <c r="BI446" s="143"/>
      <c r="BJ446" s="143"/>
      <c r="BK446" s="143"/>
      <c r="BL446" s="143"/>
      <c r="BM446" s="143"/>
      <c r="BN446" s="143"/>
      <c r="BO446" s="143"/>
      <c r="BP446" s="143"/>
      <c r="BQ446" s="143"/>
      <c r="BR446" s="143"/>
      <c r="BS446" s="143"/>
      <c r="BT446" s="143"/>
      <c r="BU446" s="143"/>
      <c r="BV446" s="143"/>
    </row>
    <row r="447" spans="2:74" x14ac:dyDescent="0.2">
      <c r="B447" s="143"/>
      <c r="D447" s="143"/>
      <c r="E447" s="143"/>
      <c r="F447" s="143"/>
      <c r="G447" s="143"/>
      <c r="H447" s="143"/>
      <c r="I447" s="143"/>
      <c r="J447" s="143"/>
      <c r="K447" s="143"/>
      <c r="L447" s="143"/>
      <c r="M447" s="143"/>
      <c r="N447" s="143"/>
      <c r="O447" s="143"/>
      <c r="P447" s="143"/>
      <c r="Q447" s="143"/>
      <c r="R447" s="143"/>
      <c r="S447" s="143"/>
      <c r="T447" s="143"/>
      <c r="U447" s="143"/>
      <c r="V447" s="143"/>
      <c r="W447" s="143"/>
      <c r="X447" s="143"/>
      <c r="Y447" s="143"/>
      <c r="Z447" s="143"/>
      <c r="AA447" s="143"/>
      <c r="AB447" s="143"/>
      <c r="AC447" s="143"/>
      <c r="AD447" s="143"/>
      <c r="AE447" s="143"/>
      <c r="AF447" s="143"/>
      <c r="AG447" s="143"/>
      <c r="AH447" s="143"/>
      <c r="AI447" s="143"/>
      <c r="AJ447" s="143"/>
      <c r="AK447" s="143"/>
      <c r="AL447" s="143"/>
      <c r="AM447" s="143"/>
      <c r="AN447" s="143"/>
      <c r="AO447" s="143"/>
      <c r="AP447" s="143"/>
      <c r="AQ447" s="143"/>
      <c r="AR447" s="143"/>
      <c r="AS447" s="143"/>
      <c r="AT447" s="143"/>
      <c r="AU447" s="143"/>
      <c r="AV447" s="143"/>
      <c r="AW447" s="143"/>
      <c r="AX447" s="143"/>
      <c r="AY447" s="143"/>
      <c r="AZ447" s="143"/>
      <c r="BA447" s="143"/>
      <c r="BB447" s="143"/>
      <c r="BC447" s="143"/>
      <c r="BD447" s="143"/>
      <c r="BE447" s="143"/>
      <c r="BF447" s="143"/>
      <c r="BG447" s="143"/>
      <c r="BH447" s="143"/>
      <c r="BI447" s="143"/>
      <c r="BJ447" s="143"/>
      <c r="BK447" s="143"/>
      <c r="BL447" s="143"/>
      <c r="BM447" s="143"/>
      <c r="BN447" s="143"/>
      <c r="BO447" s="143"/>
      <c r="BP447" s="143"/>
      <c r="BQ447" s="143"/>
      <c r="BR447" s="143"/>
      <c r="BS447" s="143"/>
      <c r="BT447" s="143"/>
      <c r="BU447" s="143"/>
      <c r="BV447" s="143"/>
    </row>
    <row r="448" spans="2:74" x14ac:dyDescent="0.2">
      <c r="B448" s="143"/>
      <c r="D448" s="143"/>
      <c r="E448" s="143"/>
      <c r="F448" s="143"/>
      <c r="G448" s="143"/>
      <c r="H448" s="143"/>
      <c r="I448" s="143"/>
      <c r="J448" s="143"/>
      <c r="K448" s="143"/>
      <c r="L448" s="143"/>
      <c r="M448" s="143"/>
      <c r="N448" s="143"/>
      <c r="O448" s="143"/>
      <c r="P448" s="143"/>
      <c r="Q448" s="143"/>
      <c r="R448" s="143"/>
      <c r="S448" s="143"/>
      <c r="T448" s="143"/>
      <c r="U448" s="143"/>
      <c r="V448" s="143"/>
      <c r="W448" s="143"/>
      <c r="X448" s="143"/>
      <c r="Y448" s="143"/>
      <c r="Z448" s="143"/>
      <c r="AA448" s="143"/>
      <c r="AB448" s="143"/>
      <c r="AC448" s="143"/>
      <c r="AD448" s="143"/>
      <c r="AE448" s="143"/>
      <c r="AF448" s="143"/>
      <c r="AG448" s="143"/>
      <c r="AH448" s="143"/>
      <c r="AI448" s="143"/>
      <c r="AJ448" s="143"/>
      <c r="AK448" s="143"/>
      <c r="AL448" s="143"/>
      <c r="AM448" s="143"/>
      <c r="AN448" s="143"/>
      <c r="AO448" s="143"/>
      <c r="AP448" s="143"/>
      <c r="AQ448" s="143"/>
      <c r="AR448" s="143"/>
      <c r="AS448" s="143"/>
      <c r="AT448" s="143"/>
      <c r="AU448" s="143"/>
      <c r="AV448" s="143"/>
      <c r="AW448" s="143"/>
      <c r="AX448" s="143"/>
      <c r="AY448" s="143"/>
      <c r="AZ448" s="143"/>
      <c r="BA448" s="143"/>
      <c r="BB448" s="143"/>
      <c r="BC448" s="143"/>
      <c r="BD448" s="143"/>
      <c r="BE448" s="143"/>
      <c r="BF448" s="143"/>
      <c r="BG448" s="143"/>
      <c r="BH448" s="143"/>
      <c r="BI448" s="143"/>
      <c r="BJ448" s="143"/>
      <c r="BK448" s="143"/>
      <c r="BL448" s="143"/>
      <c r="BM448" s="143"/>
      <c r="BN448" s="143"/>
      <c r="BO448" s="143"/>
      <c r="BP448" s="143"/>
      <c r="BQ448" s="143"/>
      <c r="BR448" s="143"/>
      <c r="BS448" s="143"/>
      <c r="BT448" s="143"/>
      <c r="BU448" s="143"/>
      <c r="BV448" s="143"/>
    </row>
    <row r="449" spans="2:74" x14ac:dyDescent="0.2">
      <c r="B449" s="143"/>
      <c r="D449" s="143"/>
      <c r="E449" s="143"/>
      <c r="F449" s="143"/>
      <c r="G449" s="143"/>
      <c r="H449" s="143"/>
      <c r="I449" s="143"/>
      <c r="J449" s="143"/>
      <c r="K449" s="143"/>
      <c r="L449" s="143"/>
      <c r="M449" s="143"/>
      <c r="N449" s="143"/>
      <c r="O449" s="143"/>
      <c r="P449" s="143"/>
      <c r="Q449" s="143"/>
      <c r="R449" s="143"/>
      <c r="S449" s="143"/>
      <c r="T449" s="143"/>
      <c r="U449" s="143"/>
      <c r="V449" s="143"/>
      <c r="W449" s="143"/>
      <c r="X449" s="143"/>
      <c r="Y449" s="143"/>
      <c r="Z449" s="143"/>
      <c r="AA449" s="143"/>
      <c r="AB449" s="143"/>
      <c r="AC449" s="143"/>
      <c r="AD449" s="143"/>
      <c r="AE449" s="143"/>
      <c r="AF449" s="143"/>
      <c r="AG449" s="143"/>
      <c r="AH449" s="143"/>
      <c r="AI449" s="143"/>
      <c r="AJ449" s="143"/>
      <c r="AK449" s="143"/>
      <c r="AL449" s="143"/>
      <c r="AM449" s="143"/>
      <c r="AN449" s="143"/>
      <c r="AO449" s="143"/>
      <c r="AP449" s="143"/>
      <c r="AQ449" s="143"/>
      <c r="AR449" s="143"/>
      <c r="AS449" s="143"/>
      <c r="AT449" s="143"/>
      <c r="AU449" s="143"/>
      <c r="AV449" s="143"/>
      <c r="AW449" s="143"/>
      <c r="AX449" s="143"/>
      <c r="AY449" s="143"/>
      <c r="AZ449" s="143"/>
      <c r="BA449" s="143"/>
      <c r="BB449" s="143"/>
      <c r="BC449" s="143"/>
      <c r="BD449" s="143"/>
      <c r="BE449" s="143"/>
      <c r="BF449" s="143"/>
      <c r="BG449" s="143"/>
      <c r="BH449" s="143"/>
      <c r="BI449" s="143"/>
      <c r="BJ449" s="143"/>
      <c r="BK449" s="143"/>
      <c r="BL449" s="143"/>
      <c r="BM449" s="143"/>
      <c r="BN449" s="143"/>
      <c r="BO449" s="143"/>
      <c r="BP449" s="143"/>
      <c r="BQ449" s="143"/>
      <c r="BR449" s="143"/>
      <c r="BS449" s="143"/>
      <c r="BT449" s="143"/>
      <c r="BU449" s="143"/>
      <c r="BV449" s="143"/>
    </row>
    <row r="450" spans="2:74" x14ac:dyDescent="0.2">
      <c r="B450" s="143"/>
      <c r="D450" s="143"/>
      <c r="E450" s="143"/>
      <c r="F450" s="143"/>
      <c r="G450" s="143"/>
      <c r="H450" s="143"/>
      <c r="I450" s="143"/>
      <c r="J450" s="143"/>
      <c r="K450" s="143"/>
      <c r="L450" s="143"/>
      <c r="M450" s="143"/>
      <c r="N450" s="143"/>
      <c r="O450" s="143"/>
      <c r="P450" s="143"/>
      <c r="Q450" s="143"/>
      <c r="R450" s="143"/>
      <c r="S450" s="143"/>
      <c r="T450" s="143"/>
      <c r="U450" s="143"/>
      <c r="V450" s="143"/>
      <c r="W450" s="143"/>
      <c r="X450" s="143"/>
      <c r="Y450" s="143"/>
      <c r="Z450" s="143"/>
      <c r="AA450" s="143"/>
      <c r="AB450" s="143"/>
      <c r="AC450" s="143"/>
      <c r="AD450" s="143"/>
      <c r="AE450" s="143"/>
      <c r="AF450" s="143"/>
      <c r="AG450" s="143"/>
      <c r="AH450" s="143"/>
      <c r="AI450" s="143"/>
      <c r="AJ450" s="143"/>
      <c r="AK450" s="143"/>
      <c r="AL450" s="143"/>
      <c r="AM450" s="143"/>
      <c r="AN450" s="143"/>
      <c r="AO450" s="143"/>
      <c r="AP450" s="143"/>
      <c r="AQ450" s="143"/>
      <c r="AR450" s="143"/>
      <c r="AS450" s="143"/>
      <c r="AT450" s="143"/>
      <c r="AU450" s="143"/>
      <c r="AV450" s="143"/>
      <c r="AW450" s="143"/>
      <c r="AX450" s="143"/>
      <c r="AY450" s="143"/>
      <c r="AZ450" s="143"/>
      <c r="BA450" s="143"/>
      <c r="BB450" s="143"/>
      <c r="BC450" s="143"/>
      <c r="BD450" s="143"/>
      <c r="BE450" s="143"/>
      <c r="BF450" s="143"/>
      <c r="BG450" s="143"/>
      <c r="BH450" s="143"/>
      <c r="BI450" s="143"/>
      <c r="BJ450" s="143"/>
      <c r="BK450" s="143"/>
      <c r="BL450" s="143"/>
      <c r="BM450" s="143"/>
      <c r="BN450" s="143"/>
      <c r="BO450" s="143"/>
      <c r="BP450" s="143"/>
      <c r="BQ450" s="143"/>
      <c r="BR450" s="143"/>
      <c r="BS450" s="143"/>
      <c r="BT450" s="143"/>
      <c r="BU450" s="143"/>
      <c r="BV450" s="143"/>
    </row>
    <row r="451" spans="2:74" x14ac:dyDescent="0.2">
      <c r="B451" s="143"/>
      <c r="D451" s="143"/>
      <c r="E451" s="143"/>
      <c r="F451" s="143"/>
      <c r="G451" s="143"/>
      <c r="H451" s="143"/>
      <c r="I451" s="143"/>
      <c r="J451" s="143"/>
      <c r="K451" s="143"/>
      <c r="L451" s="143"/>
      <c r="M451" s="143"/>
      <c r="N451" s="143"/>
      <c r="O451" s="143"/>
      <c r="P451" s="143"/>
      <c r="Q451" s="143"/>
      <c r="R451" s="143"/>
      <c r="S451" s="143"/>
      <c r="T451" s="143"/>
      <c r="U451" s="143"/>
      <c r="V451" s="143"/>
      <c r="W451" s="143"/>
      <c r="X451" s="143"/>
      <c r="Y451" s="143"/>
      <c r="Z451" s="143"/>
      <c r="AA451" s="143"/>
      <c r="AB451" s="143"/>
      <c r="AC451" s="143"/>
      <c r="AD451" s="143"/>
      <c r="AE451" s="143"/>
      <c r="AF451" s="143"/>
      <c r="AG451" s="143"/>
      <c r="AH451" s="143"/>
      <c r="AI451" s="143"/>
      <c r="AJ451" s="143"/>
      <c r="AK451" s="143"/>
      <c r="AL451" s="143"/>
      <c r="AM451" s="143"/>
      <c r="AN451" s="143"/>
      <c r="AO451" s="143"/>
      <c r="AP451" s="143"/>
      <c r="AQ451" s="143"/>
      <c r="AR451" s="143"/>
      <c r="AS451" s="143"/>
      <c r="AT451" s="143"/>
      <c r="AU451" s="143"/>
      <c r="AV451" s="143"/>
      <c r="AW451" s="143"/>
      <c r="AX451" s="143"/>
      <c r="AY451" s="143"/>
      <c r="AZ451" s="143"/>
      <c r="BA451" s="143"/>
      <c r="BB451" s="143"/>
      <c r="BC451" s="143"/>
      <c r="BD451" s="143"/>
      <c r="BE451" s="143"/>
      <c r="BF451" s="143"/>
      <c r="BG451" s="143"/>
      <c r="BH451" s="143"/>
      <c r="BI451" s="143"/>
      <c r="BJ451" s="143"/>
      <c r="BK451" s="143"/>
      <c r="BL451" s="143"/>
      <c r="BM451" s="143"/>
      <c r="BN451" s="143"/>
      <c r="BO451" s="143"/>
      <c r="BP451" s="143"/>
      <c r="BQ451" s="143"/>
      <c r="BR451" s="143"/>
      <c r="BS451" s="143"/>
      <c r="BT451" s="143"/>
      <c r="BU451" s="143"/>
      <c r="BV451" s="143"/>
    </row>
    <row r="452" spans="2:74" x14ac:dyDescent="0.2">
      <c r="B452" s="143"/>
      <c r="D452" s="143"/>
      <c r="E452" s="143"/>
      <c r="F452" s="143"/>
      <c r="G452" s="143"/>
      <c r="H452" s="143"/>
      <c r="I452" s="143"/>
      <c r="J452" s="143"/>
      <c r="K452" s="143"/>
      <c r="L452" s="143"/>
      <c r="M452" s="143"/>
      <c r="N452" s="143"/>
      <c r="O452" s="143"/>
      <c r="P452" s="143"/>
      <c r="Q452" s="143"/>
      <c r="R452" s="143"/>
      <c r="S452" s="143"/>
      <c r="T452" s="143"/>
      <c r="U452" s="143"/>
      <c r="V452" s="143"/>
      <c r="W452" s="143"/>
      <c r="X452" s="143"/>
      <c r="Y452" s="143"/>
      <c r="Z452" s="143"/>
      <c r="AA452" s="143"/>
      <c r="AB452" s="143"/>
      <c r="AC452" s="143"/>
      <c r="AD452" s="143"/>
      <c r="AE452" s="143"/>
      <c r="AF452" s="143"/>
      <c r="AG452" s="143"/>
      <c r="AH452" s="143"/>
      <c r="AI452" s="143"/>
      <c r="AJ452" s="143"/>
      <c r="AK452" s="143"/>
      <c r="AL452" s="143"/>
      <c r="AM452" s="143"/>
      <c r="AN452" s="143"/>
      <c r="AO452" s="143"/>
      <c r="AP452" s="143"/>
      <c r="AQ452" s="143"/>
      <c r="AR452" s="143"/>
      <c r="AS452" s="143"/>
      <c r="AT452" s="143"/>
      <c r="AU452" s="143"/>
      <c r="AV452" s="143"/>
      <c r="AW452" s="143"/>
      <c r="AX452" s="143"/>
      <c r="AY452" s="143"/>
      <c r="AZ452" s="143"/>
      <c r="BA452" s="143"/>
      <c r="BB452" s="143"/>
      <c r="BC452" s="143"/>
      <c r="BD452" s="143"/>
      <c r="BE452" s="143"/>
      <c r="BF452" s="143"/>
      <c r="BG452" s="143"/>
      <c r="BH452" s="143"/>
      <c r="BI452" s="143"/>
      <c r="BJ452" s="143"/>
      <c r="BK452" s="143"/>
      <c r="BL452" s="143"/>
      <c r="BM452" s="143"/>
      <c r="BN452" s="143"/>
      <c r="BO452" s="143"/>
      <c r="BP452" s="143"/>
      <c r="BQ452" s="143"/>
      <c r="BR452" s="143"/>
      <c r="BS452" s="143"/>
      <c r="BT452" s="143"/>
      <c r="BU452" s="143"/>
      <c r="BV452" s="143"/>
    </row>
    <row r="453" spans="2:74" x14ac:dyDescent="0.2">
      <c r="B453" s="143"/>
      <c r="D453" s="143"/>
      <c r="E453" s="143"/>
      <c r="F453" s="143"/>
      <c r="G453" s="143"/>
      <c r="H453" s="143"/>
      <c r="I453" s="143"/>
      <c r="J453" s="143"/>
      <c r="K453" s="143"/>
      <c r="L453" s="143"/>
      <c r="M453" s="143"/>
      <c r="N453" s="143"/>
      <c r="O453" s="143"/>
      <c r="P453" s="143"/>
      <c r="Q453" s="143"/>
      <c r="R453" s="143"/>
      <c r="S453" s="143"/>
      <c r="T453" s="143"/>
      <c r="U453" s="143"/>
      <c r="V453" s="143"/>
      <c r="W453" s="143"/>
      <c r="X453" s="143"/>
      <c r="Y453" s="143"/>
      <c r="Z453" s="143"/>
      <c r="AA453" s="143"/>
      <c r="AB453" s="143"/>
      <c r="AC453" s="143"/>
      <c r="AD453" s="143"/>
      <c r="AE453" s="143"/>
      <c r="AF453" s="143"/>
      <c r="AG453" s="143"/>
      <c r="AH453" s="143"/>
      <c r="AI453" s="143"/>
      <c r="AJ453" s="143"/>
      <c r="AK453" s="143"/>
      <c r="AL453" s="143"/>
      <c r="AM453" s="143"/>
      <c r="AN453" s="143"/>
      <c r="AO453" s="143"/>
      <c r="AP453" s="143"/>
      <c r="AQ453" s="143"/>
      <c r="AR453" s="143"/>
      <c r="AS453" s="143"/>
      <c r="AT453" s="143"/>
      <c r="AU453" s="143"/>
      <c r="AV453" s="143"/>
      <c r="AW453" s="143"/>
      <c r="AX453" s="143"/>
      <c r="AY453" s="143"/>
      <c r="AZ453" s="143"/>
      <c r="BA453" s="143"/>
      <c r="BB453" s="143"/>
      <c r="BC453" s="143"/>
      <c r="BD453" s="143"/>
      <c r="BE453" s="143"/>
      <c r="BF453" s="143"/>
      <c r="BG453" s="143"/>
      <c r="BH453" s="143"/>
      <c r="BI453" s="143"/>
      <c r="BJ453" s="143"/>
      <c r="BK453" s="143"/>
      <c r="BL453" s="143"/>
      <c r="BM453" s="143"/>
      <c r="BN453" s="143"/>
      <c r="BO453" s="143"/>
      <c r="BP453" s="143"/>
      <c r="BQ453" s="143"/>
      <c r="BR453" s="143"/>
      <c r="BS453" s="143"/>
      <c r="BT453" s="143"/>
      <c r="BU453" s="143"/>
      <c r="BV453" s="143"/>
    </row>
    <row r="454" spans="2:74" x14ac:dyDescent="0.2">
      <c r="B454" s="143"/>
      <c r="D454" s="143"/>
      <c r="E454" s="143"/>
      <c r="F454" s="143"/>
      <c r="G454" s="143"/>
      <c r="H454" s="143"/>
      <c r="I454" s="143"/>
      <c r="J454" s="143"/>
      <c r="K454" s="143"/>
      <c r="L454" s="143"/>
      <c r="M454" s="143"/>
      <c r="N454" s="143"/>
      <c r="O454" s="143"/>
      <c r="P454" s="143"/>
      <c r="Q454" s="143"/>
      <c r="R454" s="143"/>
      <c r="S454" s="143"/>
      <c r="T454" s="143"/>
      <c r="U454" s="143"/>
      <c r="V454" s="143"/>
      <c r="W454" s="143"/>
      <c r="X454" s="143"/>
      <c r="Y454" s="143"/>
      <c r="Z454" s="143"/>
      <c r="AA454" s="143"/>
      <c r="AB454" s="143"/>
      <c r="AC454" s="143"/>
      <c r="AD454" s="143"/>
      <c r="AE454" s="143"/>
      <c r="AF454" s="143"/>
      <c r="AG454" s="143"/>
      <c r="AH454" s="143"/>
      <c r="AI454" s="143"/>
      <c r="AJ454" s="143"/>
      <c r="AK454" s="143"/>
      <c r="AL454" s="143"/>
      <c r="AM454" s="143"/>
      <c r="AN454" s="143"/>
      <c r="AO454" s="143"/>
      <c r="AP454" s="143"/>
      <c r="AQ454" s="143"/>
      <c r="AR454" s="143"/>
      <c r="AS454" s="143"/>
      <c r="AT454" s="143"/>
      <c r="AU454" s="143"/>
      <c r="AV454" s="143"/>
      <c r="AW454" s="143"/>
      <c r="AX454" s="143"/>
      <c r="AY454" s="143"/>
      <c r="AZ454" s="143"/>
      <c r="BA454" s="143"/>
      <c r="BB454" s="143"/>
      <c r="BC454" s="143"/>
      <c r="BD454" s="143"/>
      <c r="BE454" s="143"/>
      <c r="BF454" s="143"/>
      <c r="BG454" s="143"/>
      <c r="BH454" s="143"/>
      <c r="BI454" s="143"/>
      <c r="BJ454" s="143"/>
      <c r="BK454" s="143"/>
      <c r="BL454" s="143"/>
      <c r="BM454" s="143"/>
      <c r="BN454" s="143"/>
      <c r="BO454" s="143"/>
      <c r="BP454" s="143"/>
      <c r="BQ454" s="143"/>
      <c r="BR454" s="143"/>
      <c r="BS454" s="143"/>
      <c r="BT454" s="143"/>
      <c r="BU454" s="143"/>
      <c r="BV454" s="143"/>
    </row>
    <row r="455" spans="2:74" x14ac:dyDescent="0.2">
      <c r="B455" s="143"/>
      <c r="D455" s="143"/>
      <c r="E455" s="143"/>
      <c r="F455" s="143"/>
      <c r="G455" s="143"/>
      <c r="H455" s="143"/>
      <c r="I455" s="143"/>
      <c r="J455" s="143"/>
      <c r="K455" s="143"/>
      <c r="L455" s="143"/>
      <c r="M455" s="143"/>
      <c r="N455" s="143"/>
      <c r="O455" s="143"/>
      <c r="P455" s="143"/>
      <c r="Q455" s="143"/>
      <c r="R455" s="143"/>
      <c r="S455" s="143"/>
      <c r="T455" s="143"/>
      <c r="U455" s="143"/>
      <c r="V455" s="143"/>
      <c r="W455" s="143"/>
      <c r="X455" s="143"/>
      <c r="Y455" s="143"/>
      <c r="Z455" s="143"/>
      <c r="AA455" s="143"/>
      <c r="AB455" s="143"/>
      <c r="AC455" s="143"/>
      <c r="AD455" s="143"/>
      <c r="AE455" s="143"/>
      <c r="AF455" s="143"/>
      <c r="AG455" s="143"/>
      <c r="AH455" s="143"/>
      <c r="AI455" s="143"/>
      <c r="AJ455" s="143"/>
      <c r="AK455" s="143"/>
      <c r="AL455" s="143"/>
      <c r="AM455" s="143"/>
      <c r="AN455" s="143"/>
      <c r="AO455" s="143"/>
      <c r="AP455" s="143"/>
      <c r="AQ455" s="143"/>
      <c r="AR455" s="143"/>
      <c r="AS455" s="143"/>
      <c r="AT455" s="143"/>
      <c r="AU455" s="143"/>
      <c r="AV455" s="143"/>
      <c r="AW455" s="143"/>
      <c r="AX455" s="143"/>
      <c r="AY455" s="143"/>
      <c r="AZ455" s="143"/>
      <c r="BA455" s="143"/>
      <c r="BB455" s="143"/>
      <c r="BC455" s="143"/>
      <c r="BD455" s="143"/>
      <c r="BE455" s="143"/>
      <c r="BF455" s="143"/>
      <c r="BG455" s="143"/>
      <c r="BH455" s="143"/>
      <c r="BI455" s="143"/>
      <c r="BJ455" s="143"/>
      <c r="BK455" s="143"/>
      <c r="BL455" s="143"/>
      <c r="BM455" s="143"/>
      <c r="BN455" s="143"/>
      <c r="BO455" s="143"/>
      <c r="BP455" s="143"/>
      <c r="BQ455" s="143"/>
      <c r="BR455" s="143"/>
      <c r="BS455" s="143"/>
      <c r="BT455" s="143"/>
      <c r="BU455" s="143"/>
      <c r="BV455" s="143"/>
    </row>
    <row r="456" spans="2:74" x14ac:dyDescent="0.2">
      <c r="B456" s="143"/>
      <c r="D456" s="143"/>
      <c r="E456" s="143"/>
      <c r="F456" s="143"/>
      <c r="G456" s="143"/>
      <c r="H456" s="143"/>
      <c r="I456" s="143"/>
      <c r="J456" s="143"/>
      <c r="K456" s="143"/>
      <c r="L456" s="143"/>
      <c r="M456" s="143"/>
      <c r="N456" s="143"/>
      <c r="O456" s="143"/>
      <c r="P456" s="143"/>
      <c r="Q456" s="143"/>
      <c r="R456" s="143"/>
      <c r="S456" s="143"/>
      <c r="T456" s="143"/>
      <c r="U456" s="143"/>
      <c r="V456" s="143"/>
      <c r="W456" s="143"/>
      <c r="X456" s="143"/>
      <c r="Y456" s="143"/>
      <c r="Z456" s="143"/>
      <c r="AA456" s="143"/>
      <c r="AB456" s="143"/>
      <c r="AC456" s="143"/>
      <c r="AD456" s="143"/>
      <c r="AE456" s="143"/>
      <c r="AF456" s="143"/>
      <c r="AG456" s="143"/>
      <c r="AH456" s="143"/>
      <c r="AI456" s="143"/>
      <c r="AJ456" s="143"/>
      <c r="AK456" s="143"/>
      <c r="AL456" s="143"/>
      <c r="AM456" s="143"/>
      <c r="AN456" s="143"/>
      <c r="AO456" s="143"/>
      <c r="AP456" s="143"/>
      <c r="AQ456" s="143"/>
      <c r="AR456" s="143"/>
      <c r="AS456" s="143"/>
      <c r="AT456" s="143"/>
      <c r="AU456" s="143"/>
      <c r="AV456" s="143"/>
      <c r="AW456" s="143"/>
      <c r="AX456" s="143"/>
      <c r="AY456" s="143"/>
      <c r="AZ456" s="143"/>
      <c r="BA456" s="143"/>
      <c r="BB456" s="143"/>
      <c r="BC456" s="143"/>
      <c r="BD456" s="143"/>
      <c r="BE456" s="143"/>
      <c r="BF456" s="143"/>
      <c r="BG456" s="143"/>
      <c r="BH456" s="143"/>
      <c r="BI456" s="143"/>
      <c r="BJ456" s="143"/>
      <c r="BK456" s="143"/>
      <c r="BL456" s="143"/>
      <c r="BM456" s="143"/>
      <c r="BN456" s="143"/>
      <c r="BO456" s="143"/>
      <c r="BP456" s="143"/>
      <c r="BQ456" s="143"/>
      <c r="BR456" s="143"/>
      <c r="BS456" s="143"/>
      <c r="BT456" s="143"/>
      <c r="BU456" s="143"/>
      <c r="BV456" s="143"/>
    </row>
    <row r="457" spans="2:74" x14ac:dyDescent="0.2">
      <c r="B457" s="143"/>
      <c r="D457" s="143"/>
      <c r="E457" s="143"/>
      <c r="F457" s="143"/>
      <c r="G457" s="143"/>
      <c r="H457" s="143"/>
      <c r="I457" s="143"/>
      <c r="J457" s="143"/>
      <c r="K457" s="143"/>
      <c r="L457" s="143"/>
      <c r="M457" s="143"/>
      <c r="N457" s="143"/>
      <c r="O457" s="143"/>
      <c r="P457" s="143"/>
      <c r="Q457" s="143"/>
      <c r="R457" s="143"/>
      <c r="S457" s="143"/>
      <c r="T457" s="143"/>
      <c r="U457" s="143"/>
      <c r="V457" s="143"/>
      <c r="W457" s="143"/>
      <c r="X457" s="143"/>
      <c r="Y457" s="143"/>
      <c r="Z457" s="143"/>
      <c r="AA457" s="143"/>
      <c r="AB457" s="143"/>
      <c r="AC457" s="143"/>
      <c r="AD457" s="143"/>
      <c r="AE457" s="143"/>
      <c r="AF457" s="143"/>
      <c r="AG457" s="143"/>
      <c r="AH457" s="143"/>
      <c r="AI457" s="143"/>
      <c r="AJ457" s="143"/>
      <c r="AK457" s="143"/>
      <c r="AL457" s="143"/>
      <c r="AM457" s="143"/>
      <c r="AN457" s="143"/>
      <c r="AO457" s="143"/>
      <c r="AP457" s="143"/>
      <c r="AQ457" s="143"/>
      <c r="AR457" s="143"/>
      <c r="AS457" s="143"/>
      <c r="AT457" s="143"/>
      <c r="AU457" s="143"/>
      <c r="AV457" s="143"/>
      <c r="AW457" s="143"/>
      <c r="AX457" s="143"/>
      <c r="AY457" s="143"/>
      <c r="AZ457" s="143"/>
      <c r="BA457" s="143"/>
      <c r="BB457" s="143"/>
      <c r="BC457" s="143"/>
      <c r="BD457" s="143"/>
      <c r="BE457" s="143"/>
      <c r="BF457" s="143"/>
      <c r="BG457" s="143"/>
      <c r="BH457" s="143"/>
      <c r="BI457" s="143"/>
      <c r="BJ457" s="143"/>
      <c r="BK457" s="143"/>
      <c r="BL457" s="143"/>
      <c r="BM457" s="143"/>
      <c r="BN457" s="143"/>
      <c r="BO457" s="143"/>
      <c r="BP457" s="143"/>
      <c r="BQ457" s="143"/>
      <c r="BR457" s="143"/>
      <c r="BS457" s="143"/>
      <c r="BT457" s="143"/>
      <c r="BU457" s="143"/>
      <c r="BV457" s="143"/>
    </row>
    <row r="458" spans="2:74" x14ac:dyDescent="0.2">
      <c r="B458" s="143"/>
      <c r="D458" s="143"/>
      <c r="E458" s="143"/>
      <c r="F458" s="143"/>
      <c r="G458" s="143"/>
      <c r="H458" s="143"/>
      <c r="I458" s="143"/>
      <c r="J458" s="143"/>
      <c r="K458" s="143"/>
      <c r="L458" s="143"/>
      <c r="M458" s="143"/>
      <c r="N458" s="143"/>
      <c r="O458" s="143"/>
      <c r="P458" s="143"/>
      <c r="Q458" s="143"/>
      <c r="R458" s="143"/>
      <c r="S458" s="143"/>
      <c r="T458" s="143"/>
      <c r="U458" s="143"/>
      <c r="V458" s="143"/>
      <c r="W458" s="143"/>
      <c r="X458" s="143"/>
      <c r="Y458" s="143"/>
      <c r="Z458" s="143"/>
      <c r="AA458" s="143"/>
      <c r="AB458" s="143"/>
      <c r="AC458" s="143"/>
      <c r="AD458" s="143"/>
      <c r="AE458" s="143"/>
      <c r="AF458" s="143"/>
      <c r="AG458" s="143"/>
      <c r="AH458" s="143"/>
      <c r="AI458" s="143"/>
      <c r="AJ458" s="143"/>
      <c r="AK458" s="143"/>
      <c r="AL458" s="143"/>
      <c r="AM458" s="143"/>
      <c r="AN458" s="143"/>
      <c r="AO458" s="143"/>
      <c r="AP458" s="143"/>
      <c r="AQ458" s="143"/>
      <c r="AR458" s="143"/>
      <c r="AS458" s="143"/>
      <c r="AT458" s="143"/>
      <c r="AU458" s="143"/>
      <c r="AV458" s="143"/>
      <c r="AW458" s="143"/>
      <c r="AX458" s="143"/>
      <c r="AY458" s="143"/>
      <c r="AZ458" s="143"/>
      <c r="BA458" s="143"/>
      <c r="BB458" s="143"/>
      <c r="BC458" s="143"/>
      <c r="BD458" s="143"/>
      <c r="BE458" s="143"/>
      <c r="BF458" s="143"/>
      <c r="BG458" s="143"/>
      <c r="BH458" s="143"/>
      <c r="BI458" s="143"/>
      <c r="BJ458" s="143"/>
      <c r="BK458" s="143"/>
      <c r="BL458" s="143"/>
      <c r="BM458" s="143"/>
      <c r="BN458" s="143"/>
      <c r="BO458" s="143"/>
      <c r="BP458" s="143"/>
      <c r="BQ458" s="143"/>
      <c r="BR458" s="143"/>
      <c r="BS458" s="143"/>
      <c r="BT458" s="143"/>
      <c r="BU458" s="143"/>
      <c r="BV458" s="143"/>
    </row>
    <row r="459" spans="2:74" x14ac:dyDescent="0.2">
      <c r="B459" s="143"/>
      <c r="D459" s="143"/>
      <c r="E459" s="143"/>
      <c r="F459" s="143"/>
      <c r="G459" s="143"/>
      <c r="H459" s="143"/>
      <c r="I459" s="143"/>
      <c r="J459" s="143"/>
      <c r="K459" s="143"/>
      <c r="L459" s="143"/>
      <c r="M459" s="143"/>
      <c r="N459" s="143"/>
      <c r="O459" s="143"/>
      <c r="P459" s="143"/>
      <c r="Q459" s="143"/>
      <c r="R459" s="143"/>
      <c r="S459" s="143"/>
      <c r="T459" s="143"/>
      <c r="U459" s="143"/>
      <c r="V459" s="143"/>
      <c r="W459" s="143"/>
      <c r="X459" s="143"/>
      <c r="Y459" s="143"/>
      <c r="Z459" s="143"/>
      <c r="AA459" s="143"/>
      <c r="AB459" s="143"/>
      <c r="AC459" s="143"/>
      <c r="AD459" s="143"/>
      <c r="AE459" s="143"/>
      <c r="AF459" s="143"/>
      <c r="AG459" s="143"/>
      <c r="AH459" s="143"/>
      <c r="AI459" s="143"/>
      <c r="AJ459" s="143"/>
      <c r="AK459" s="143"/>
      <c r="AL459" s="143"/>
      <c r="AM459" s="143"/>
      <c r="AN459" s="143"/>
      <c r="AO459" s="143"/>
      <c r="AP459" s="143"/>
      <c r="AQ459" s="143"/>
      <c r="AR459" s="143"/>
      <c r="AS459" s="143"/>
      <c r="AT459" s="143"/>
      <c r="AU459" s="143"/>
      <c r="AV459" s="143"/>
      <c r="AW459" s="143"/>
      <c r="AX459" s="143"/>
      <c r="AY459" s="143"/>
      <c r="AZ459" s="143"/>
      <c r="BA459" s="143"/>
      <c r="BB459" s="143"/>
      <c r="BC459" s="143"/>
      <c r="BD459" s="143"/>
      <c r="BE459" s="143"/>
      <c r="BF459" s="143"/>
      <c r="BG459" s="143"/>
      <c r="BH459" s="143"/>
      <c r="BI459" s="143"/>
      <c r="BJ459" s="143"/>
      <c r="BK459" s="143"/>
      <c r="BL459" s="143"/>
      <c r="BM459" s="143"/>
      <c r="BN459" s="143"/>
      <c r="BO459" s="143"/>
      <c r="BP459" s="143"/>
      <c r="BQ459" s="143"/>
      <c r="BR459" s="143"/>
      <c r="BS459" s="143"/>
      <c r="BT459" s="143"/>
      <c r="BU459" s="143"/>
      <c r="BV459" s="143"/>
    </row>
    <row r="460" spans="2:74" x14ac:dyDescent="0.2">
      <c r="B460" s="143"/>
      <c r="D460" s="143"/>
      <c r="E460" s="143"/>
      <c r="F460" s="143"/>
      <c r="G460" s="143"/>
      <c r="H460" s="143"/>
      <c r="I460" s="143"/>
      <c r="J460" s="143"/>
      <c r="K460" s="143"/>
      <c r="L460" s="143"/>
      <c r="M460" s="143"/>
      <c r="N460" s="143"/>
      <c r="O460" s="143"/>
      <c r="P460" s="143"/>
      <c r="Q460" s="143"/>
      <c r="R460" s="143"/>
      <c r="S460" s="143"/>
      <c r="T460" s="143"/>
      <c r="U460" s="143"/>
      <c r="V460" s="143"/>
      <c r="W460" s="143"/>
      <c r="X460" s="143"/>
      <c r="Y460" s="143"/>
      <c r="Z460" s="143"/>
      <c r="AA460" s="143"/>
      <c r="AB460" s="143"/>
      <c r="AC460" s="143"/>
      <c r="AD460" s="143"/>
      <c r="AE460" s="143"/>
      <c r="AF460" s="143"/>
      <c r="AG460" s="143"/>
      <c r="AH460" s="143"/>
      <c r="AI460" s="143"/>
      <c r="AJ460" s="143"/>
      <c r="AK460" s="143"/>
      <c r="AL460" s="143"/>
      <c r="AM460" s="143"/>
      <c r="AN460" s="143"/>
      <c r="AO460" s="143"/>
      <c r="AP460" s="143"/>
      <c r="AQ460" s="143"/>
      <c r="AR460" s="143"/>
      <c r="AS460" s="143"/>
      <c r="AT460" s="143"/>
      <c r="AU460" s="143"/>
      <c r="AV460" s="143"/>
      <c r="AW460" s="143"/>
      <c r="AX460" s="143"/>
      <c r="AY460" s="143"/>
      <c r="AZ460" s="143"/>
      <c r="BA460" s="143"/>
      <c r="BB460" s="143"/>
      <c r="BC460" s="143"/>
      <c r="BD460" s="143"/>
      <c r="BE460" s="143"/>
      <c r="BF460" s="143"/>
      <c r="BG460" s="143"/>
      <c r="BH460" s="143"/>
      <c r="BI460" s="143"/>
      <c r="BJ460" s="143"/>
      <c r="BK460" s="143"/>
      <c r="BL460" s="143"/>
      <c r="BM460" s="143"/>
      <c r="BN460" s="143"/>
      <c r="BO460" s="143"/>
      <c r="BP460" s="143"/>
      <c r="BQ460" s="143"/>
      <c r="BR460" s="143"/>
      <c r="BS460" s="143"/>
      <c r="BT460" s="143"/>
      <c r="BU460" s="143"/>
      <c r="BV460" s="143"/>
    </row>
    <row r="461" spans="2:74" x14ac:dyDescent="0.2">
      <c r="B461" s="143"/>
      <c r="D461" s="143"/>
      <c r="E461" s="143"/>
      <c r="F461" s="143"/>
      <c r="G461" s="143"/>
      <c r="H461" s="143"/>
      <c r="I461" s="143"/>
      <c r="J461" s="143"/>
      <c r="K461" s="143"/>
      <c r="L461" s="143"/>
      <c r="M461" s="143"/>
      <c r="N461" s="143"/>
      <c r="O461" s="143"/>
      <c r="P461" s="143"/>
      <c r="Q461" s="143"/>
      <c r="R461" s="143"/>
      <c r="S461" s="143"/>
      <c r="T461" s="143"/>
      <c r="U461" s="143"/>
      <c r="V461" s="143"/>
      <c r="W461" s="143"/>
      <c r="X461" s="143"/>
      <c r="Y461" s="143"/>
      <c r="Z461" s="143"/>
      <c r="AA461" s="143"/>
      <c r="AB461" s="143"/>
      <c r="AC461" s="143"/>
      <c r="AD461" s="143"/>
      <c r="AE461" s="143"/>
      <c r="AF461" s="143"/>
      <c r="AG461" s="143"/>
      <c r="AH461" s="143"/>
      <c r="AI461" s="143"/>
      <c r="AJ461" s="143"/>
      <c r="AK461" s="143"/>
      <c r="AL461" s="143"/>
      <c r="AM461" s="143"/>
      <c r="AN461" s="143"/>
      <c r="AO461" s="143"/>
      <c r="AP461" s="143"/>
      <c r="AQ461" s="143"/>
      <c r="AR461" s="143"/>
      <c r="AS461" s="143"/>
      <c r="AT461" s="143"/>
      <c r="AU461" s="143"/>
      <c r="AV461" s="143"/>
      <c r="AW461" s="143"/>
      <c r="AX461" s="143"/>
      <c r="AY461" s="143"/>
      <c r="AZ461" s="143"/>
      <c r="BA461" s="143"/>
      <c r="BB461" s="143"/>
      <c r="BC461" s="143"/>
      <c r="BD461" s="143"/>
      <c r="BE461" s="143"/>
      <c r="BF461" s="143"/>
      <c r="BG461" s="143"/>
      <c r="BH461" s="143"/>
      <c r="BI461" s="143"/>
      <c r="BJ461" s="143"/>
      <c r="BK461" s="143"/>
      <c r="BL461" s="143"/>
      <c r="BM461" s="143"/>
      <c r="BN461" s="143"/>
      <c r="BO461" s="143"/>
      <c r="BP461" s="143"/>
      <c r="BQ461" s="143"/>
      <c r="BR461" s="143"/>
      <c r="BS461" s="143"/>
      <c r="BT461" s="143"/>
      <c r="BU461" s="143"/>
      <c r="BV461" s="143"/>
    </row>
    <row r="462" spans="2:74" x14ac:dyDescent="0.2">
      <c r="B462" s="143"/>
      <c r="D462" s="143"/>
      <c r="E462" s="143"/>
      <c r="F462" s="143"/>
      <c r="G462" s="143"/>
      <c r="H462" s="143"/>
      <c r="I462" s="143"/>
      <c r="J462" s="143"/>
      <c r="K462" s="143"/>
      <c r="L462" s="143"/>
      <c r="M462" s="143"/>
      <c r="N462" s="143"/>
      <c r="O462" s="143"/>
      <c r="P462" s="143"/>
      <c r="Q462" s="143"/>
      <c r="R462" s="143"/>
      <c r="S462" s="143"/>
      <c r="T462" s="143"/>
      <c r="U462" s="143"/>
      <c r="V462" s="143"/>
      <c r="W462" s="143"/>
      <c r="X462" s="143"/>
      <c r="Y462" s="143"/>
      <c r="Z462" s="143"/>
      <c r="AA462" s="143"/>
      <c r="AB462" s="143"/>
      <c r="AC462" s="143"/>
      <c r="AD462" s="143"/>
      <c r="AE462" s="143"/>
      <c r="AF462" s="143"/>
      <c r="AG462" s="143"/>
      <c r="AH462" s="143"/>
      <c r="AI462" s="143"/>
      <c r="AJ462" s="143"/>
      <c r="AK462" s="143"/>
      <c r="AL462" s="143"/>
      <c r="AM462" s="143"/>
      <c r="AN462" s="143"/>
      <c r="AO462" s="143"/>
      <c r="AP462" s="143"/>
      <c r="AQ462" s="143"/>
      <c r="AR462" s="143"/>
      <c r="AS462" s="143"/>
      <c r="AT462" s="143"/>
      <c r="AU462" s="143"/>
      <c r="AV462" s="143"/>
      <c r="AW462" s="143"/>
      <c r="AX462" s="143"/>
      <c r="AY462" s="143"/>
      <c r="AZ462" s="143"/>
      <c r="BA462" s="143"/>
      <c r="BB462" s="143"/>
      <c r="BC462" s="143"/>
      <c r="BD462" s="143"/>
      <c r="BE462" s="143"/>
      <c r="BF462" s="143"/>
      <c r="BG462" s="143"/>
      <c r="BH462" s="143"/>
      <c r="BI462" s="143"/>
      <c r="BJ462" s="143"/>
      <c r="BK462" s="143"/>
      <c r="BL462" s="143"/>
      <c r="BM462" s="143"/>
      <c r="BN462" s="143"/>
      <c r="BO462" s="143"/>
      <c r="BP462" s="143"/>
      <c r="BQ462" s="143"/>
      <c r="BR462" s="143"/>
      <c r="BS462" s="143"/>
      <c r="BT462" s="143"/>
      <c r="BU462" s="143"/>
      <c r="BV462" s="143"/>
    </row>
    <row r="463" spans="2:74" x14ac:dyDescent="0.2">
      <c r="B463" s="143"/>
      <c r="D463" s="143"/>
      <c r="E463" s="143"/>
      <c r="F463" s="143"/>
      <c r="G463" s="143"/>
      <c r="H463" s="143"/>
      <c r="I463" s="143"/>
      <c r="J463" s="143"/>
      <c r="K463" s="143"/>
      <c r="L463" s="143"/>
      <c r="M463" s="143"/>
      <c r="N463" s="143"/>
      <c r="O463" s="143"/>
      <c r="P463" s="143"/>
      <c r="Q463" s="143"/>
      <c r="R463" s="143"/>
      <c r="S463" s="143"/>
      <c r="T463" s="143"/>
      <c r="U463" s="143"/>
      <c r="V463" s="143"/>
      <c r="W463" s="143"/>
      <c r="X463" s="143"/>
      <c r="Y463" s="143"/>
      <c r="Z463" s="143"/>
      <c r="AA463" s="143"/>
      <c r="AB463" s="143"/>
      <c r="AC463" s="143"/>
      <c r="AD463" s="143"/>
      <c r="AE463" s="143"/>
      <c r="AF463" s="143"/>
      <c r="AG463" s="143"/>
      <c r="AH463" s="143"/>
      <c r="AI463" s="143"/>
      <c r="AJ463" s="143"/>
      <c r="AK463" s="143"/>
      <c r="AL463" s="143"/>
      <c r="AM463" s="143"/>
      <c r="AN463" s="143"/>
      <c r="AO463" s="143"/>
      <c r="AP463" s="143"/>
      <c r="AQ463" s="143"/>
      <c r="AR463" s="143"/>
      <c r="AS463" s="143"/>
      <c r="AT463" s="143"/>
      <c r="AU463" s="143"/>
      <c r="AV463" s="143"/>
      <c r="AW463" s="143"/>
      <c r="AX463" s="143"/>
      <c r="AY463" s="143"/>
      <c r="AZ463" s="143"/>
      <c r="BA463" s="143"/>
      <c r="BB463" s="143"/>
      <c r="BC463" s="143"/>
      <c r="BD463" s="143"/>
      <c r="BE463" s="143"/>
      <c r="BF463" s="143"/>
      <c r="BG463" s="143"/>
      <c r="BH463" s="143"/>
      <c r="BI463" s="143"/>
      <c r="BJ463" s="143"/>
      <c r="BK463" s="143"/>
      <c r="BL463" s="143"/>
      <c r="BM463" s="143"/>
      <c r="BN463" s="143"/>
      <c r="BO463" s="143"/>
      <c r="BP463" s="143"/>
      <c r="BQ463" s="143"/>
      <c r="BR463" s="143"/>
      <c r="BS463" s="143"/>
      <c r="BT463" s="143"/>
      <c r="BU463" s="143"/>
      <c r="BV463" s="143"/>
    </row>
    <row r="464" spans="2:74" x14ac:dyDescent="0.2">
      <c r="B464" s="143"/>
      <c r="D464" s="143"/>
      <c r="E464" s="143"/>
      <c r="F464" s="143"/>
      <c r="G464" s="143"/>
      <c r="H464" s="143"/>
      <c r="I464" s="143"/>
      <c r="J464" s="143"/>
      <c r="K464" s="143"/>
      <c r="L464" s="143"/>
      <c r="M464" s="143"/>
      <c r="N464" s="143"/>
      <c r="O464" s="143"/>
      <c r="P464" s="143"/>
      <c r="Q464" s="143"/>
      <c r="R464" s="143"/>
      <c r="S464" s="143"/>
      <c r="T464" s="143"/>
      <c r="U464" s="143"/>
      <c r="V464" s="143"/>
      <c r="W464" s="143"/>
      <c r="X464" s="143"/>
      <c r="Y464" s="143"/>
      <c r="Z464" s="143"/>
      <c r="AA464" s="143"/>
      <c r="AB464" s="143"/>
      <c r="AC464" s="143"/>
      <c r="AD464" s="143"/>
      <c r="AE464" s="143"/>
      <c r="AF464" s="143"/>
      <c r="AG464" s="143"/>
      <c r="AH464" s="143"/>
      <c r="AI464" s="143"/>
      <c r="AJ464" s="143"/>
      <c r="AK464" s="143"/>
      <c r="AL464" s="143"/>
      <c r="AM464" s="143"/>
      <c r="AN464" s="143"/>
      <c r="AO464" s="143"/>
      <c r="AP464" s="143"/>
      <c r="AQ464" s="143"/>
      <c r="AR464" s="143"/>
      <c r="AS464" s="143"/>
      <c r="AT464" s="143"/>
      <c r="AU464" s="143"/>
      <c r="AV464" s="143"/>
      <c r="AW464" s="143"/>
      <c r="AX464" s="143"/>
      <c r="AY464" s="143"/>
      <c r="AZ464" s="143"/>
      <c r="BA464" s="143"/>
      <c r="BB464" s="143"/>
      <c r="BC464" s="143"/>
      <c r="BD464" s="143"/>
      <c r="BE464" s="143"/>
      <c r="BF464" s="143"/>
      <c r="BG464" s="143"/>
      <c r="BH464" s="143"/>
      <c r="BI464" s="143"/>
      <c r="BJ464" s="143"/>
      <c r="BK464" s="143"/>
      <c r="BL464" s="143"/>
      <c r="BM464" s="143"/>
      <c r="BN464" s="143"/>
      <c r="BO464" s="143"/>
      <c r="BP464" s="143"/>
      <c r="BQ464" s="143"/>
      <c r="BR464" s="143"/>
      <c r="BS464" s="143"/>
      <c r="BT464" s="143"/>
      <c r="BU464" s="143"/>
      <c r="BV464" s="143"/>
    </row>
    <row r="465" spans="2:74" x14ac:dyDescent="0.2">
      <c r="B465" s="143"/>
      <c r="D465" s="143"/>
      <c r="E465" s="143"/>
      <c r="F465" s="143"/>
      <c r="G465" s="143"/>
      <c r="H465" s="143"/>
      <c r="I465" s="143"/>
      <c r="J465" s="143"/>
      <c r="K465" s="143"/>
      <c r="L465" s="143"/>
      <c r="M465" s="143"/>
      <c r="N465" s="143"/>
      <c r="O465" s="143"/>
      <c r="P465" s="143"/>
      <c r="Q465" s="143"/>
      <c r="R465" s="143"/>
      <c r="S465" s="143"/>
      <c r="T465" s="143"/>
      <c r="U465" s="143"/>
      <c r="V465" s="143"/>
      <c r="W465" s="143"/>
      <c r="X465" s="143"/>
      <c r="Y465" s="143"/>
      <c r="Z465" s="143"/>
      <c r="AA465" s="143"/>
      <c r="AB465" s="143"/>
      <c r="AC465" s="143"/>
      <c r="AD465" s="143"/>
      <c r="AE465" s="143"/>
      <c r="AF465" s="143"/>
      <c r="AG465" s="143"/>
      <c r="AH465" s="143"/>
      <c r="AI465" s="143"/>
      <c r="AJ465" s="143"/>
      <c r="AK465" s="143"/>
      <c r="AL465" s="143"/>
      <c r="AM465" s="143"/>
      <c r="AN465" s="143"/>
      <c r="AO465" s="143"/>
      <c r="AP465" s="143"/>
      <c r="AQ465" s="143"/>
      <c r="AR465" s="143"/>
      <c r="AS465" s="143"/>
      <c r="AT465" s="143"/>
      <c r="AU465" s="143"/>
      <c r="AV465" s="143"/>
      <c r="AW465" s="143"/>
      <c r="AX465" s="143"/>
      <c r="AY465" s="143"/>
      <c r="AZ465" s="143"/>
      <c r="BA465" s="143"/>
      <c r="BB465" s="143"/>
      <c r="BC465" s="143"/>
      <c r="BD465" s="143"/>
      <c r="BE465" s="143"/>
      <c r="BF465" s="143"/>
      <c r="BG465" s="143"/>
      <c r="BH465" s="143"/>
      <c r="BI465" s="143"/>
      <c r="BJ465" s="143"/>
      <c r="BK465" s="143"/>
      <c r="BL465" s="143"/>
      <c r="BM465" s="143"/>
      <c r="BN465" s="143"/>
      <c r="BO465" s="143"/>
      <c r="BP465" s="143"/>
      <c r="BQ465" s="143"/>
      <c r="BR465" s="143"/>
      <c r="BS465" s="143"/>
      <c r="BT465" s="143"/>
      <c r="BU465" s="143"/>
      <c r="BV465" s="143"/>
    </row>
    <row r="466" spans="2:74" x14ac:dyDescent="0.2">
      <c r="B466" s="143"/>
      <c r="D466" s="143"/>
      <c r="E466" s="143"/>
      <c r="F466" s="143"/>
      <c r="G466" s="143"/>
      <c r="H466" s="143"/>
      <c r="I466" s="143"/>
      <c r="J466" s="143"/>
      <c r="K466" s="143"/>
      <c r="L466" s="143"/>
      <c r="M466" s="143"/>
      <c r="N466" s="143"/>
      <c r="O466" s="143"/>
      <c r="P466" s="143"/>
      <c r="Q466" s="143"/>
      <c r="R466" s="143"/>
      <c r="S466" s="143"/>
      <c r="T466" s="143"/>
      <c r="U466" s="143"/>
      <c r="V466" s="143"/>
      <c r="W466" s="143"/>
      <c r="X466" s="143"/>
      <c r="Y466" s="143"/>
      <c r="Z466" s="143"/>
      <c r="AA466" s="143"/>
      <c r="AB466" s="143"/>
      <c r="AC466" s="143"/>
      <c r="AD466" s="143"/>
      <c r="AE466" s="143"/>
      <c r="AF466" s="143"/>
      <c r="AG466" s="143"/>
      <c r="AH466" s="143"/>
      <c r="AI466" s="143"/>
      <c r="AJ466" s="143"/>
      <c r="AK466" s="143"/>
      <c r="AL466" s="143"/>
      <c r="AM466" s="143"/>
      <c r="AN466" s="143"/>
      <c r="AO466" s="143"/>
      <c r="AP466" s="143"/>
      <c r="AQ466" s="143"/>
      <c r="AR466" s="143"/>
      <c r="AS466" s="143"/>
      <c r="AT466" s="143"/>
      <c r="AU466" s="143"/>
      <c r="AV466" s="143"/>
      <c r="AW466" s="143"/>
      <c r="AX466" s="143"/>
      <c r="AY466" s="143"/>
      <c r="AZ466" s="143"/>
      <c r="BA466" s="143"/>
      <c r="BB466" s="143"/>
      <c r="BC466" s="143"/>
      <c r="BD466" s="143"/>
      <c r="BE466" s="143"/>
      <c r="BF466" s="143"/>
      <c r="BG466" s="143"/>
      <c r="BH466" s="143"/>
      <c r="BI466" s="143"/>
      <c r="BJ466" s="143"/>
      <c r="BK466" s="143"/>
      <c r="BL466" s="143"/>
      <c r="BM466" s="143"/>
      <c r="BN466" s="143"/>
      <c r="BO466" s="143"/>
      <c r="BP466" s="143"/>
      <c r="BQ466" s="143"/>
      <c r="BR466" s="143"/>
      <c r="BS466" s="143"/>
      <c r="BT466" s="143"/>
      <c r="BU466" s="143"/>
      <c r="BV466" s="143"/>
    </row>
    <row r="467" spans="2:74" x14ac:dyDescent="0.2">
      <c r="B467" s="143"/>
      <c r="D467" s="143"/>
      <c r="E467" s="143"/>
      <c r="F467" s="143"/>
      <c r="G467" s="143"/>
      <c r="H467" s="143"/>
      <c r="I467" s="143"/>
      <c r="J467" s="143"/>
      <c r="K467" s="143"/>
      <c r="L467" s="143"/>
      <c r="M467" s="143"/>
      <c r="N467" s="143"/>
      <c r="O467" s="143"/>
      <c r="P467" s="143"/>
      <c r="Q467" s="143"/>
      <c r="R467" s="143"/>
      <c r="S467" s="143"/>
      <c r="T467" s="143"/>
      <c r="U467" s="143"/>
      <c r="V467" s="143"/>
      <c r="W467" s="143"/>
      <c r="X467" s="143"/>
      <c r="Y467" s="143"/>
      <c r="Z467" s="143"/>
      <c r="AA467" s="143"/>
      <c r="AB467" s="143"/>
      <c r="AC467" s="143"/>
      <c r="AD467" s="143"/>
      <c r="AE467" s="143"/>
      <c r="AF467" s="143"/>
      <c r="AG467" s="143"/>
      <c r="AH467" s="143"/>
      <c r="AI467" s="143"/>
      <c r="AJ467" s="143"/>
      <c r="AK467" s="143"/>
      <c r="AL467" s="143"/>
      <c r="AM467" s="143"/>
      <c r="AN467" s="143"/>
      <c r="AO467" s="143"/>
      <c r="AP467" s="143"/>
      <c r="AQ467" s="143"/>
      <c r="AR467" s="143"/>
      <c r="AS467" s="143"/>
      <c r="AT467" s="143"/>
      <c r="AU467" s="143"/>
      <c r="AV467" s="143"/>
      <c r="AW467" s="143"/>
      <c r="AX467" s="143"/>
      <c r="AY467" s="143"/>
      <c r="AZ467" s="143"/>
      <c r="BA467" s="143"/>
      <c r="BB467" s="143"/>
      <c r="BC467" s="143"/>
      <c r="BD467" s="143"/>
      <c r="BE467" s="143"/>
      <c r="BF467" s="143"/>
      <c r="BG467" s="143"/>
      <c r="BH467" s="143"/>
      <c r="BI467" s="143"/>
      <c r="BJ467" s="143"/>
      <c r="BK467" s="143"/>
      <c r="BL467" s="143"/>
      <c r="BM467" s="143"/>
      <c r="BN467" s="143"/>
      <c r="BO467" s="143"/>
      <c r="BP467" s="143"/>
      <c r="BQ467" s="143"/>
      <c r="BR467" s="143"/>
      <c r="BS467" s="143"/>
      <c r="BT467" s="143"/>
      <c r="BU467" s="143"/>
      <c r="BV467" s="143"/>
    </row>
    <row r="468" spans="2:74" x14ac:dyDescent="0.2">
      <c r="B468" s="143"/>
      <c r="D468" s="143"/>
      <c r="E468" s="143"/>
      <c r="F468" s="143"/>
      <c r="G468" s="143"/>
      <c r="H468" s="143"/>
      <c r="I468" s="143"/>
      <c r="J468" s="143"/>
      <c r="K468" s="143"/>
      <c r="L468" s="143"/>
      <c r="M468" s="143"/>
      <c r="N468" s="143"/>
      <c r="O468" s="143"/>
      <c r="P468" s="143"/>
      <c r="Q468" s="143"/>
      <c r="R468" s="143"/>
      <c r="S468" s="143"/>
      <c r="T468" s="143"/>
      <c r="U468" s="143"/>
      <c r="V468" s="143"/>
      <c r="W468" s="143"/>
      <c r="X468" s="143"/>
      <c r="Y468" s="143"/>
      <c r="Z468" s="143"/>
      <c r="AA468" s="143"/>
      <c r="AB468" s="143"/>
      <c r="AC468" s="143"/>
      <c r="AD468" s="143"/>
      <c r="AE468" s="143"/>
      <c r="AF468" s="143"/>
      <c r="AG468" s="143"/>
      <c r="AH468" s="143"/>
      <c r="AI468" s="143"/>
      <c r="AJ468" s="143"/>
      <c r="AK468" s="143"/>
      <c r="AL468" s="143"/>
      <c r="AM468" s="143"/>
      <c r="AN468" s="143"/>
      <c r="AO468" s="143"/>
      <c r="AP468" s="143"/>
      <c r="AQ468" s="143"/>
      <c r="AR468" s="143"/>
      <c r="AS468" s="143"/>
      <c r="AT468" s="143"/>
      <c r="AU468" s="143"/>
      <c r="AV468" s="143"/>
      <c r="AW468" s="143"/>
      <c r="AX468" s="143"/>
      <c r="AY468" s="143"/>
      <c r="AZ468" s="143"/>
      <c r="BA468" s="143"/>
      <c r="BB468" s="143"/>
      <c r="BC468" s="143"/>
      <c r="BD468" s="143"/>
      <c r="BE468" s="143"/>
      <c r="BF468" s="143"/>
      <c r="BG468" s="143"/>
      <c r="BH468" s="143"/>
      <c r="BI468" s="143"/>
      <c r="BJ468" s="143"/>
      <c r="BK468" s="143"/>
      <c r="BL468" s="143"/>
      <c r="BM468" s="143"/>
      <c r="BN468" s="143"/>
      <c r="BO468" s="143"/>
      <c r="BP468" s="143"/>
      <c r="BQ468" s="143"/>
      <c r="BR468" s="143"/>
      <c r="BS468" s="143"/>
      <c r="BT468" s="143"/>
      <c r="BU468" s="143"/>
      <c r="BV468" s="143"/>
    </row>
    <row r="469" spans="2:74" x14ac:dyDescent="0.2">
      <c r="B469" s="143"/>
      <c r="D469" s="143"/>
      <c r="E469" s="143"/>
      <c r="F469" s="143"/>
      <c r="G469" s="143"/>
      <c r="H469" s="143"/>
      <c r="I469" s="143"/>
      <c r="J469" s="143"/>
      <c r="K469" s="143"/>
      <c r="L469" s="143"/>
      <c r="M469" s="143"/>
      <c r="N469" s="143"/>
      <c r="O469" s="143"/>
      <c r="P469" s="143"/>
      <c r="Q469" s="143"/>
      <c r="R469" s="143"/>
      <c r="S469" s="143"/>
      <c r="T469" s="143"/>
      <c r="U469" s="143"/>
      <c r="V469" s="143"/>
      <c r="W469" s="143"/>
      <c r="X469" s="143"/>
      <c r="Y469" s="143"/>
      <c r="Z469" s="143"/>
      <c r="AA469" s="143"/>
      <c r="AB469" s="143"/>
      <c r="AC469" s="143"/>
      <c r="AD469" s="143"/>
      <c r="AE469" s="143"/>
      <c r="AF469" s="143"/>
      <c r="AG469" s="143"/>
      <c r="AH469" s="143"/>
      <c r="AI469" s="143"/>
      <c r="AJ469" s="143"/>
      <c r="AK469" s="143"/>
      <c r="AL469" s="143"/>
      <c r="AM469" s="143"/>
      <c r="AN469" s="143"/>
      <c r="AO469" s="143"/>
      <c r="AP469" s="143"/>
      <c r="AQ469" s="143"/>
      <c r="AR469" s="143"/>
      <c r="AS469" s="143"/>
      <c r="AT469" s="143"/>
      <c r="AU469" s="143"/>
      <c r="AV469" s="143"/>
      <c r="AW469" s="143"/>
      <c r="AX469" s="143"/>
      <c r="AY469" s="143"/>
      <c r="AZ469" s="143"/>
      <c r="BA469" s="143"/>
      <c r="BB469" s="143"/>
      <c r="BC469" s="143"/>
      <c r="BD469" s="143"/>
      <c r="BE469" s="143"/>
      <c r="BF469" s="143"/>
      <c r="BG469" s="143"/>
      <c r="BH469" s="143"/>
      <c r="BI469" s="143"/>
      <c r="BJ469" s="143"/>
      <c r="BK469" s="143"/>
      <c r="BL469" s="143"/>
      <c r="BM469" s="143"/>
      <c r="BN469" s="143"/>
      <c r="BO469" s="143"/>
      <c r="BP469" s="143"/>
      <c r="BQ469" s="143"/>
      <c r="BR469" s="143"/>
      <c r="BS469" s="143"/>
      <c r="BT469" s="143"/>
      <c r="BU469" s="143"/>
      <c r="BV469" s="143"/>
    </row>
    <row r="470" spans="2:74" x14ac:dyDescent="0.2">
      <c r="B470" s="143"/>
      <c r="D470" s="143"/>
      <c r="E470" s="143"/>
      <c r="F470" s="143"/>
      <c r="G470" s="143"/>
      <c r="H470" s="143"/>
      <c r="I470" s="143"/>
      <c r="J470" s="143"/>
      <c r="K470" s="143"/>
      <c r="L470" s="143"/>
      <c r="M470" s="143"/>
      <c r="N470" s="143"/>
      <c r="O470" s="143"/>
      <c r="P470" s="143"/>
      <c r="Q470" s="143"/>
      <c r="R470" s="143"/>
      <c r="S470" s="143"/>
      <c r="T470" s="143"/>
      <c r="U470" s="143"/>
      <c r="V470" s="143"/>
      <c r="W470" s="143"/>
      <c r="X470" s="143"/>
      <c r="Y470" s="143"/>
      <c r="Z470" s="143"/>
      <c r="AA470" s="143"/>
      <c r="AB470" s="143"/>
      <c r="AC470" s="143"/>
      <c r="AD470" s="143"/>
      <c r="AE470" s="143"/>
      <c r="AF470" s="143"/>
      <c r="AG470" s="143"/>
      <c r="AH470" s="143"/>
      <c r="AI470" s="143"/>
      <c r="AJ470" s="143"/>
      <c r="AK470" s="143"/>
      <c r="AL470" s="143"/>
      <c r="AM470" s="143"/>
      <c r="AN470" s="143"/>
      <c r="AO470" s="143"/>
      <c r="AP470" s="143"/>
      <c r="AQ470" s="143"/>
      <c r="AR470" s="143"/>
      <c r="AS470" s="143"/>
      <c r="AT470" s="143"/>
      <c r="AU470" s="143"/>
      <c r="AV470" s="143"/>
      <c r="AW470" s="143"/>
      <c r="AX470" s="143"/>
      <c r="AY470" s="143"/>
      <c r="AZ470" s="143"/>
      <c r="BA470" s="143"/>
      <c r="BB470" s="143"/>
      <c r="BC470" s="143"/>
      <c r="BD470" s="143"/>
      <c r="BE470" s="143"/>
      <c r="BF470" s="143"/>
      <c r="BG470" s="143"/>
      <c r="BH470" s="143"/>
      <c r="BI470" s="143"/>
      <c r="BJ470" s="143"/>
      <c r="BK470" s="143"/>
      <c r="BL470" s="143"/>
      <c r="BM470" s="143"/>
      <c r="BN470" s="143"/>
      <c r="BO470" s="143"/>
      <c r="BP470" s="143"/>
      <c r="BQ470" s="143"/>
      <c r="BR470" s="143"/>
      <c r="BS470" s="143"/>
      <c r="BT470" s="143"/>
      <c r="BU470" s="143"/>
      <c r="BV470" s="143"/>
    </row>
    <row r="471" spans="2:74" x14ac:dyDescent="0.2">
      <c r="B471" s="143"/>
      <c r="D471" s="143"/>
      <c r="E471" s="143"/>
      <c r="F471" s="143"/>
      <c r="G471" s="143"/>
      <c r="H471" s="143"/>
      <c r="I471" s="143"/>
      <c r="J471" s="143"/>
      <c r="K471" s="143"/>
      <c r="L471" s="143"/>
      <c r="M471" s="143"/>
      <c r="N471" s="143"/>
      <c r="O471" s="143"/>
      <c r="P471" s="143"/>
      <c r="Q471" s="143"/>
      <c r="R471" s="143"/>
      <c r="S471" s="143"/>
      <c r="T471" s="143"/>
      <c r="U471" s="143"/>
      <c r="V471" s="143"/>
      <c r="W471" s="143"/>
      <c r="X471" s="143"/>
      <c r="Y471" s="143"/>
      <c r="Z471" s="143"/>
      <c r="AA471" s="143"/>
      <c r="AB471" s="143"/>
      <c r="AC471" s="143"/>
      <c r="AD471" s="143"/>
      <c r="AE471" s="143"/>
      <c r="AF471" s="143"/>
      <c r="AG471" s="143"/>
      <c r="AH471" s="143"/>
      <c r="AI471" s="143"/>
      <c r="AJ471" s="143"/>
      <c r="AK471" s="143"/>
      <c r="AL471" s="143"/>
      <c r="AM471" s="143"/>
      <c r="AN471" s="143"/>
      <c r="AO471" s="143"/>
      <c r="AP471" s="143"/>
      <c r="AQ471" s="143"/>
      <c r="AR471" s="143"/>
      <c r="AS471" s="143"/>
      <c r="AT471" s="143"/>
      <c r="AU471" s="143"/>
      <c r="AV471" s="143"/>
      <c r="AW471" s="143"/>
      <c r="AX471" s="143"/>
      <c r="AY471" s="143"/>
      <c r="AZ471" s="143"/>
      <c r="BA471" s="143"/>
      <c r="BB471" s="143"/>
      <c r="BC471" s="143"/>
      <c r="BD471" s="143"/>
      <c r="BE471" s="143"/>
      <c r="BF471" s="143"/>
      <c r="BG471" s="143"/>
      <c r="BH471" s="143"/>
      <c r="BI471" s="143"/>
      <c r="BJ471" s="143"/>
      <c r="BK471" s="143"/>
      <c r="BL471" s="143"/>
      <c r="BM471" s="143"/>
      <c r="BN471" s="143"/>
      <c r="BO471" s="143"/>
      <c r="BP471" s="143"/>
      <c r="BQ471" s="143"/>
      <c r="BR471" s="143"/>
      <c r="BS471" s="143"/>
      <c r="BT471" s="143"/>
      <c r="BU471" s="143"/>
      <c r="BV471" s="143"/>
    </row>
    <row r="472" spans="2:74" x14ac:dyDescent="0.2">
      <c r="B472" s="143"/>
      <c r="D472" s="143"/>
      <c r="E472" s="143"/>
      <c r="F472" s="143"/>
      <c r="G472" s="143"/>
      <c r="H472" s="143"/>
      <c r="I472" s="143"/>
      <c r="J472" s="143"/>
      <c r="K472" s="143"/>
      <c r="L472" s="143"/>
      <c r="M472" s="143"/>
      <c r="N472" s="143"/>
      <c r="O472" s="143"/>
      <c r="P472" s="143"/>
      <c r="Q472" s="143"/>
      <c r="R472" s="143"/>
      <c r="S472" s="143"/>
      <c r="T472" s="143"/>
      <c r="U472" s="143"/>
      <c r="V472" s="143"/>
      <c r="W472" s="143"/>
      <c r="X472" s="143"/>
      <c r="Y472" s="143"/>
      <c r="Z472" s="143"/>
      <c r="AA472" s="143"/>
      <c r="AB472" s="143"/>
      <c r="AC472" s="143"/>
      <c r="AD472" s="143"/>
      <c r="AE472" s="143"/>
      <c r="AF472" s="143"/>
      <c r="AG472" s="143"/>
      <c r="AH472" s="143"/>
      <c r="AI472" s="143"/>
      <c r="AJ472" s="143"/>
      <c r="AK472" s="143"/>
      <c r="AL472" s="143"/>
      <c r="AM472" s="143"/>
      <c r="AN472" s="143"/>
      <c r="AO472" s="143"/>
      <c r="AP472" s="143"/>
      <c r="AQ472" s="143"/>
      <c r="AR472" s="143"/>
      <c r="AS472" s="143"/>
      <c r="AT472" s="143"/>
      <c r="AU472" s="143"/>
      <c r="AV472" s="143"/>
      <c r="AW472" s="143"/>
      <c r="AX472" s="143"/>
      <c r="AY472" s="143"/>
      <c r="AZ472" s="143"/>
      <c r="BA472" s="143"/>
      <c r="BB472" s="143"/>
      <c r="BC472" s="143"/>
      <c r="BD472" s="143"/>
      <c r="BE472" s="143"/>
      <c r="BF472" s="143"/>
      <c r="BG472" s="143"/>
      <c r="BH472" s="143"/>
      <c r="BI472" s="143"/>
      <c r="BJ472" s="143"/>
      <c r="BK472" s="143"/>
      <c r="BL472" s="143"/>
      <c r="BM472" s="143"/>
      <c r="BN472" s="143"/>
      <c r="BO472" s="143"/>
      <c r="BP472" s="143"/>
      <c r="BQ472" s="143"/>
      <c r="BR472" s="143"/>
      <c r="BS472" s="143"/>
      <c r="BT472" s="143"/>
      <c r="BU472" s="143"/>
      <c r="BV472" s="143"/>
    </row>
    <row r="473" spans="2:74" x14ac:dyDescent="0.2">
      <c r="B473" s="143"/>
      <c r="D473" s="143"/>
      <c r="E473" s="143"/>
      <c r="F473" s="143"/>
      <c r="G473" s="143"/>
      <c r="H473" s="143"/>
      <c r="I473" s="143"/>
      <c r="J473" s="143"/>
      <c r="K473" s="143"/>
      <c r="L473" s="143"/>
      <c r="M473" s="143"/>
      <c r="N473" s="143"/>
      <c r="O473" s="143"/>
      <c r="P473" s="143"/>
      <c r="Q473" s="143"/>
      <c r="R473" s="143"/>
      <c r="S473" s="143"/>
      <c r="T473" s="143"/>
      <c r="U473" s="143"/>
      <c r="V473" s="143"/>
      <c r="W473" s="143"/>
      <c r="X473" s="143"/>
      <c r="Y473" s="143"/>
      <c r="Z473" s="143"/>
      <c r="AA473" s="143"/>
      <c r="AB473" s="143"/>
      <c r="AC473" s="143"/>
      <c r="AD473" s="143"/>
      <c r="AE473" s="143"/>
      <c r="AF473" s="143"/>
      <c r="AG473" s="143"/>
      <c r="AH473" s="143"/>
      <c r="AI473" s="143"/>
      <c r="AJ473" s="143"/>
      <c r="AK473" s="143"/>
      <c r="AL473" s="143"/>
      <c r="AM473" s="143"/>
      <c r="AN473" s="143"/>
      <c r="AO473" s="143"/>
      <c r="AP473" s="143"/>
      <c r="AQ473" s="143"/>
      <c r="AR473" s="143"/>
      <c r="AS473" s="143"/>
      <c r="AT473" s="143"/>
      <c r="AU473" s="143"/>
      <c r="AV473" s="143"/>
      <c r="AW473" s="143"/>
      <c r="AX473" s="143"/>
      <c r="AY473" s="143"/>
      <c r="AZ473" s="143"/>
      <c r="BA473" s="143"/>
      <c r="BB473" s="143"/>
      <c r="BC473" s="143"/>
      <c r="BD473" s="143"/>
      <c r="BE473" s="143"/>
      <c r="BF473" s="143"/>
      <c r="BG473" s="143"/>
      <c r="BH473" s="143"/>
      <c r="BI473" s="143"/>
      <c r="BJ473" s="143"/>
      <c r="BK473" s="143"/>
      <c r="BL473" s="143"/>
      <c r="BM473" s="143"/>
      <c r="BN473" s="143"/>
      <c r="BO473" s="143"/>
      <c r="BP473" s="143"/>
      <c r="BQ473" s="143"/>
      <c r="BR473" s="143"/>
      <c r="BS473" s="143"/>
      <c r="BT473" s="143"/>
      <c r="BU473" s="143"/>
      <c r="BV473" s="143"/>
    </row>
    <row r="474" spans="2:74" x14ac:dyDescent="0.2">
      <c r="B474" s="143"/>
      <c r="D474" s="143"/>
      <c r="E474" s="143"/>
      <c r="F474" s="143"/>
      <c r="G474" s="143"/>
      <c r="H474" s="143"/>
      <c r="I474" s="143"/>
      <c r="J474" s="143"/>
      <c r="K474" s="143"/>
      <c r="L474" s="143"/>
      <c r="M474" s="143"/>
      <c r="N474" s="143"/>
      <c r="O474" s="143"/>
      <c r="P474" s="143"/>
      <c r="Q474" s="143"/>
      <c r="R474" s="143"/>
      <c r="S474" s="143"/>
      <c r="T474" s="143"/>
      <c r="U474" s="143"/>
      <c r="V474" s="143"/>
      <c r="W474" s="143"/>
      <c r="X474" s="143"/>
      <c r="Y474" s="143"/>
      <c r="Z474" s="143"/>
      <c r="AA474" s="143"/>
      <c r="AB474" s="143"/>
      <c r="AC474" s="143"/>
      <c r="AD474" s="143"/>
      <c r="AE474" s="143"/>
      <c r="AF474" s="143"/>
      <c r="AG474" s="143"/>
      <c r="AH474" s="143"/>
      <c r="AI474" s="143"/>
      <c r="AJ474" s="143"/>
      <c r="AK474" s="143"/>
      <c r="AL474" s="143"/>
      <c r="AM474" s="143"/>
      <c r="AN474" s="143"/>
      <c r="AO474" s="143"/>
      <c r="AP474" s="143"/>
      <c r="AQ474" s="143"/>
      <c r="AR474" s="143"/>
      <c r="AS474" s="143"/>
      <c r="AT474" s="143"/>
      <c r="AU474" s="143"/>
      <c r="AV474" s="143"/>
      <c r="AW474" s="143"/>
      <c r="AX474" s="143"/>
      <c r="AY474" s="143"/>
      <c r="AZ474" s="143"/>
      <c r="BA474" s="143"/>
      <c r="BB474" s="143"/>
      <c r="BC474" s="143"/>
      <c r="BD474" s="143"/>
      <c r="BE474" s="143"/>
      <c r="BF474" s="143"/>
      <c r="BG474" s="143"/>
      <c r="BH474" s="143"/>
      <c r="BI474" s="143"/>
      <c r="BJ474" s="143"/>
      <c r="BK474" s="143"/>
      <c r="BL474" s="143"/>
      <c r="BM474" s="143"/>
      <c r="BN474" s="143"/>
      <c r="BO474" s="143"/>
      <c r="BP474" s="143"/>
      <c r="BQ474" s="143"/>
      <c r="BR474" s="143"/>
      <c r="BS474" s="143"/>
      <c r="BT474" s="143"/>
      <c r="BU474" s="143"/>
      <c r="BV474" s="143"/>
    </row>
    <row r="475" spans="2:74" x14ac:dyDescent="0.2">
      <c r="B475" s="143"/>
      <c r="D475" s="143"/>
      <c r="E475" s="143"/>
      <c r="F475" s="143"/>
      <c r="G475" s="143"/>
      <c r="H475" s="143"/>
      <c r="I475" s="143"/>
      <c r="J475" s="143"/>
      <c r="K475" s="143"/>
      <c r="L475" s="143"/>
      <c r="M475" s="143"/>
      <c r="N475" s="143"/>
      <c r="O475" s="143"/>
      <c r="P475" s="143"/>
      <c r="Q475" s="143"/>
      <c r="R475" s="143"/>
      <c r="S475" s="143"/>
      <c r="T475" s="143"/>
      <c r="U475" s="143"/>
      <c r="V475" s="143"/>
      <c r="W475" s="143"/>
      <c r="X475" s="143"/>
      <c r="Y475" s="143"/>
      <c r="Z475" s="143"/>
      <c r="AA475" s="143"/>
      <c r="AB475" s="143"/>
      <c r="AC475" s="143"/>
      <c r="AD475" s="143"/>
      <c r="AE475" s="143"/>
      <c r="AF475" s="143"/>
      <c r="AG475" s="143"/>
      <c r="AH475" s="143"/>
      <c r="AI475" s="143"/>
      <c r="AJ475" s="143"/>
      <c r="AK475" s="143"/>
      <c r="AL475" s="143"/>
      <c r="AM475" s="143"/>
      <c r="AN475" s="143"/>
      <c r="AO475" s="143"/>
      <c r="AP475" s="143"/>
      <c r="AQ475" s="143"/>
      <c r="AR475" s="143"/>
      <c r="AS475" s="143"/>
      <c r="AT475" s="143"/>
      <c r="AU475" s="143"/>
      <c r="AV475" s="143"/>
      <c r="AW475" s="143"/>
      <c r="AX475" s="143"/>
      <c r="AY475" s="143"/>
      <c r="AZ475" s="143"/>
      <c r="BA475" s="143"/>
      <c r="BB475" s="143"/>
      <c r="BC475" s="143"/>
      <c r="BD475" s="143"/>
      <c r="BE475" s="143"/>
      <c r="BF475" s="143"/>
      <c r="BG475" s="143"/>
      <c r="BH475" s="143"/>
      <c r="BI475" s="143"/>
      <c r="BJ475" s="143"/>
      <c r="BK475" s="143"/>
      <c r="BL475" s="143"/>
      <c r="BM475" s="143"/>
      <c r="BN475" s="143"/>
      <c r="BO475" s="143"/>
      <c r="BP475" s="143"/>
      <c r="BQ475" s="143"/>
      <c r="BR475" s="143"/>
      <c r="BS475" s="143"/>
      <c r="BT475" s="143"/>
      <c r="BU475" s="143"/>
      <c r="BV475" s="143"/>
    </row>
    <row r="476" spans="2:74" x14ac:dyDescent="0.2">
      <c r="B476" s="143"/>
      <c r="D476" s="143"/>
      <c r="E476" s="143"/>
      <c r="F476" s="143"/>
      <c r="G476" s="143"/>
      <c r="H476" s="143"/>
      <c r="I476" s="143"/>
      <c r="J476" s="143"/>
      <c r="K476" s="143"/>
      <c r="L476" s="143"/>
      <c r="M476" s="143"/>
      <c r="N476" s="143"/>
      <c r="O476" s="143"/>
      <c r="P476" s="143"/>
      <c r="Q476" s="143"/>
      <c r="R476" s="143"/>
      <c r="S476" s="143"/>
      <c r="T476" s="143"/>
      <c r="U476" s="143"/>
      <c r="V476" s="143"/>
      <c r="W476" s="143"/>
      <c r="X476" s="143"/>
      <c r="Y476" s="143"/>
      <c r="Z476" s="143"/>
      <c r="AA476" s="143"/>
      <c r="AB476" s="143"/>
      <c r="AC476" s="143"/>
      <c r="AD476" s="143"/>
      <c r="AE476" s="143"/>
      <c r="AF476" s="143"/>
      <c r="AG476" s="143"/>
      <c r="AH476" s="143"/>
      <c r="AI476" s="143"/>
      <c r="AJ476" s="143"/>
      <c r="AK476" s="143"/>
      <c r="AL476" s="143"/>
      <c r="AM476" s="143"/>
      <c r="AN476" s="143"/>
      <c r="AO476" s="143"/>
      <c r="AP476" s="143"/>
      <c r="AQ476" s="143"/>
      <c r="AR476" s="143"/>
      <c r="AS476" s="143"/>
      <c r="AT476" s="143"/>
      <c r="AU476" s="143"/>
      <c r="AV476" s="143"/>
      <c r="AW476" s="143"/>
      <c r="AX476" s="143"/>
      <c r="AY476" s="143"/>
      <c r="AZ476" s="143"/>
      <c r="BA476" s="143"/>
      <c r="BB476" s="143"/>
      <c r="BC476" s="143"/>
      <c r="BD476" s="143"/>
      <c r="BE476" s="143"/>
      <c r="BF476" s="143"/>
      <c r="BG476" s="143"/>
      <c r="BH476" s="143"/>
      <c r="BI476" s="143"/>
      <c r="BJ476" s="143"/>
      <c r="BK476" s="143"/>
      <c r="BL476" s="143"/>
      <c r="BM476" s="143"/>
      <c r="BN476" s="143"/>
      <c r="BO476" s="143"/>
      <c r="BP476" s="143"/>
      <c r="BQ476" s="143"/>
      <c r="BR476" s="143"/>
      <c r="BS476" s="143"/>
      <c r="BT476" s="143"/>
      <c r="BU476" s="143"/>
      <c r="BV476" s="143"/>
    </row>
    <row r="477" spans="2:74" x14ac:dyDescent="0.2">
      <c r="B477" s="143"/>
      <c r="D477" s="143"/>
      <c r="E477" s="143"/>
      <c r="F477" s="143"/>
      <c r="G477" s="143"/>
      <c r="H477" s="143"/>
      <c r="I477" s="143"/>
      <c r="J477" s="143"/>
      <c r="K477" s="143"/>
      <c r="L477" s="143"/>
      <c r="M477" s="143"/>
      <c r="N477" s="143"/>
      <c r="O477" s="143"/>
      <c r="P477" s="143"/>
      <c r="Q477" s="143"/>
      <c r="R477" s="143"/>
      <c r="S477" s="143"/>
      <c r="T477" s="143"/>
      <c r="U477" s="143"/>
      <c r="V477" s="143"/>
      <c r="W477" s="143"/>
      <c r="X477" s="143"/>
      <c r="Y477" s="143"/>
      <c r="Z477" s="143"/>
      <c r="AA477" s="143"/>
      <c r="AB477" s="143"/>
      <c r="AC477" s="143"/>
      <c r="AD477" s="143"/>
      <c r="AE477" s="143"/>
      <c r="AF477" s="143"/>
      <c r="AG477" s="143"/>
      <c r="AH477" s="143"/>
      <c r="AI477" s="143"/>
      <c r="AJ477" s="143"/>
      <c r="AK477" s="143"/>
      <c r="AL477" s="143"/>
      <c r="AM477" s="143"/>
      <c r="AN477" s="143"/>
      <c r="AO477" s="143"/>
      <c r="AP477" s="143"/>
      <c r="AQ477" s="143"/>
      <c r="AR477" s="143"/>
      <c r="AS477" s="143"/>
      <c r="AT477" s="143"/>
      <c r="AU477" s="143"/>
      <c r="AV477" s="143"/>
      <c r="AW477" s="143"/>
      <c r="AX477" s="143"/>
      <c r="AY477" s="143"/>
      <c r="AZ477" s="143"/>
      <c r="BA477" s="143"/>
      <c r="BB477" s="143"/>
      <c r="BC477" s="143"/>
      <c r="BD477" s="143"/>
      <c r="BE477" s="143"/>
      <c r="BF477" s="143"/>
      <c r="BG477" s="143"/>
      <c r="BH477" s="143"/>
      <c r="BI477" s="143"/>
      <c r="BJ477" s="143"/>
      <c r="BK477" s="143"/>
      <c r="BL477" s="143"/>
      <c r="BM477" s="143"/>
      <c r="BN477" s="143"/>
      <c r="BO477" s="143"/>
      <c r="BP477" s="143"/>
      <c r="BQ477" s="143"/>
      <c r="BR477" s="143"/>
      <c r="BS477" s="143"/>
      <c r="BT477" s="143"/>
      <c r="BU477" s="143"/>
      <c r="BV477" s="143"/>
    </row>
    <row r="478" spans="2:74" x14ac:dyDescent="0.2">
      <c r="B478" s="143"/>
      <c r="D478" s="143"/>
      <c r="E478" s="143"/>
      <c r="F478" s="143"/>
      <c r="G478" s="143"/>
      <c r="H478" s="143"/>
      <c r="I478" s="143"/>
      <c r="J478" s="143"/>
      <c r="K478" s="143"/>
      <c r="L478" s="143"/>
      <c r="M478" s="143"/>
      <c r="N478" s="143"/>
      <c r="O478" s="143"/>
      <c r="P478" s="143"/>
      <c r="Q478" s="143"/>
      <c r="R478" s="143"/>
      <c r="S478" s="143"/>
      <c r="T478" s="143"/>
      <c r="U478" s="143"/>
      <c r="V478" s="143"/>
      <c r="W478" s="143"/>
      <c r="X478" s="143"/>
      <c r="Y478" s="143"/>
      <c r="Z478" s="143"/>
      <c r="AA478" s="143"/>
      <c r="AB478" s="143"/>
      <c r="AC478" s="143"/>
      <c r="AD478" s="143"/>
      <c r="AE478" s="143"/>
      <c r="AF478" s="143"/>
      <c r="AG478" s="143"/>
      <c r="AH478" s="143"/>
      <c r="AI478" s="143"/>
      <c r="AJ478" s="143"/>
      <c r="AK478" s="143"/>
      <c r="AL478" s="143"/>
      <c r="AM478" s="143"/>
      <c r="AN478" s="143"/>
      <c r="AO478" s="143"/>
      <c r="AP478" s="143"/>
      <c r="AQ478" s="143"/>
      <c r="AR478" s="143"/>
      <c r="AS478" s="143"/>
      <c r="AT478" s="143"/>
      <c r="AU478" s="143"/>
      <c r="AV478" s="143"/>
      <c r="AW478" s="143"/>
      <c r="AX478" s="143"/>
      <c r="AY478" s="143"/>
      <c r="AZ478" s="143"/>
      <c r="BA478" s="143"/>
      <c r="BB478" s="143"/>
      <c r="BC478" s="143"/>
      <c r="BD478" s="143"/>
      <c r="BE478" s="143"/>
      <c r="BF478" s="143"/>
      <c r="BG478" s="143"/>
      <c r="BH478" s="143"/>
      <c r="BI478" s="143"/>
      <c r="BJ478" s="143"/>
      <c r="BK478" s="143"/>
      <c r="BL478" s="143"/>
      <c r="BM478" s="143"/>
      <c r="BN478" s="143"/>
      <c r="BO478" s="143"/>
      <c r="BP478" s="143"/>
      <c r="BQ478" s="143"/>
      <c r="BR478" s="143"/>
      <c r="BS478" s="143"/>
      <c r="BT478" s="143"/>
      <c r="BU478" s="143"/>
      <c r="BV478" s="143"/>
    </row>
    <row r="479" spans="2:74" x14ac:dyDescent="0.2">
      <c r="B479" s="143"/>
      <c r="D479" s="143"/>
      <c r="E479" s="143"/>
      <c r="F479" s="143"/>
      <c r="G479" s="143"/>
      <c r="H479" s="143"/>
      <c r="I479" s="143"/>
      <c r="J479" s="143"/>
      <c r="K479" s="143"/>
      <c r="L479" s="143"/>
      <c r="M479" s="143"/>
      <c r="N479" s="143"/>
      <c r="O479" s="143"/>
      <c r="P479" s="143"/>
      <c r="Q479" s="143"/>
      <c r="R479" s="143"/>
      <c r="S479" s="143"/>
      <c r="T479" s="143"/>
      <c r="U479" s="143"/>
      <c r="V479" s="143"/>
      <c r="W479" s="143"/>
      <c r="X479" s="143"/>
      <c r="Y479" s="143"/>
      <c r="Z479" s="143"/>
      <c r="AA479" s="143"/>
      <c r="AB479" s="143"/>
      <c r="AC479" s="143"/>
      <c r="AD479" s="143"/>
      <c r="AE479" s="143"/>
      <c r="AF479" s="143"/>
      <c r="AG479" s="143"/>
      <c r="AH479" s="143"/>
      <c r="AI479" s="143"/>
      <c r="AJ479" s="143"/>
      <c r="AK479" s="143"/>
      <c r="AL479" s="143"/>
      <c r="AM479" s="143"/>
      <c r="AN479" s="143"/>
      <c r="AO479" s="143"/>
      <c r="AP479" s="143"/>
      <c r="AQ479" s="143"/>
      <c r="AR479" s="143"/>
      <c r="AS479" s="143"/>
      <c r="AT479" s="143"/>
      <c r="AU479" s="143"/>
      <c r="AV479" s="143"/>
      <c r="AW479" s="143"/>
      <c r="AX479" s="143"/>
      <c r="AY479" s="143"/>
      <c r="AZ479" s="143"/>
      <c r="BA479" s="143"/>
      <c r="BB479" s="143"/>
      <c r="BC479" s="143"/>
      <c r="BD479" s="143"/>
      <c r="BE479" s="143"/>
      <c r="BF479" s="143"/>
      <c r="BG479" s="143"/>
      <c r="BH479" s="143"/>
      <c r="BI479" s="143"/>
      <c r="BJ479" s="143"/>
      <c r="BK479" s="143"/>
      <c r="BL479" s="143"/>
      <c r="BM479" s="143"/>
      <c r="BN479" s="143"/>
      <c r="BO479" s="143"/>
      <c r="BP479" s="143"/>
      <c r="BQ479" s="143"/>
      <c r="BR479" s="143"/>
      <c r="BS479" s="143"/>
      <c r="BT479" s="143"/>
      <c r="BU479" s="143"/>
      <c r="BV479" s="143"/>
    </row>
    <row r="480" spans="2:74" x14ac:dyDescent="0.2">
      <c r="B480" s="143"/>
      <c r="D480" s="143"/>
      <c r="E480" s="143"/>
      <c r="F480" s="143"/>
      <c r="G480" s="143"/>
      <c r="H480" s="143"/>
      <c r="I480" s="143"/>
      <c r="J480" s="143"/>
      <c r="K480" s="143"/>
      <c r="L480" s="143"/>
      <c r="M480" s="143"/>
      <c r="N480" s="143"/>
      <c r="O480" s="143"/>
      <c r="P480" s="143"/>
      <c r="Q480" s="143"/>
      <c r="R480" s="143"/>
      <c r="S480" s="143"/>
      <c r="T480" s="143"/>
      <c r="U480" s="143"/>
      <c r="V480" s="143"/>
      <c r="W480" s="143"/>
      <c r="X480" s="143"/>
      <c r="Y480" s="143"/>
      <c r="Z480" s="143"/>
      <c r="AA480" s="143"/>
      <c r="AB480" s="143"/>
      <c r="AC480" s="143"/>
      <c r="AD480" s="143"/>
      <c r="AE480" s="143"/>
      <c r="AF480" s="143"/>
      <c r="AG480" s="143"/>
      <c r="AH480" s="143"/>
      <c r="AI480" s="143"/>
      <c r="AJ480" s="143"/>
      <c r="AK480" s="143"/>
      <c r="AL480" s="143"/>
      <c r="AM480" s="143"/>
      <c r="AN480" s="143"/>
      <c r="AO480" s="143"/>
      <c r="AP480" s="143"/>
      <c r="AQ480" s="143"/>
      <c r="AR480" s="143"/>
      <c r="AS480" s="143"/>
      <c r="AT480" s="143"/>
      <c r="AU480" s="143"/>
      <c r="AV480" s="143"/>
      <c r="AW480" s="143"/>
      <c r="AX480" s="143"/>
      <c r="AY480" s="143"/>
      <c r="AZ480" s="143"/>
      <c r="BA480" s="143"/>
      <c r="BB480" s="143"/>
      <c r="BC480" s="143"/>
      <c r="BD480" s="143"/>
      <c r="BE480" s="143"/>
      <c r="BF480" s="143"/>
      <c r="BG480" s="143"/>
      <c r="BH480" s="143"/>
      <c r="BI480" s="143"/>
      <c r="BJ480" s="143"/>
      <c r="BK480" s="143"/>
      <c r="BL480" s="143"/>
      <c r="BM480" s="143"/>
      <c r="BN480" s="143"/>
      <c r="BO480" s="143"/>
      <c r="BP480" s="143"/>
      <c r="BQ480" s="143"/>
      <c r="BR480" s="143"/>
      <c r="BS480" s="143"/>
      <c r="BT480" s="143"/>
      <c r="BU480" s="143"/>
      <c r="BV480" s="143"/>
    </row>
    <row r="481" spans="2:74" x14ac:dyDescent="0.2">
      <c r="B481" s="143"/>
      <c r="D481" s="143"/>
      <c r="E481" s="143"/>
      <c r="F481" s="143"/>
      <c r="G481" s="143"/>
      <c r="H481" s="143"/>
      <c r="I481" s="143"/>
      <c r="J481" s="143"/>
      <c r="K481" s="143"/>
      <c r="L481" s="143"/>
      <c r="M481" s="143"/>
      <c r="N481" s="143"/>
      <c r="O481" s="143"/>
      <c r="P481" s="143"/>
      <c r="Q481" s="143"/>
      <c r="R481" s="143"/>
      <c r="S481" s="143"/>
      <c r="T481" s="143"/>
      <c r="U481" s="143"/>
      <c r="V481" s="143"/>
      <c r="W481" s="143"/>
      <c r="X481" s="143"/>
      <c r="Y481" s="143"/>
      <c r="Z481" s="143"/>
      <c r="AA481" s="143"/>
      <c r="AB481" s="143"/>
      <c r="AC481" s="143"/>
      <c r="AD481" s="143"/>
      <c r="AE481" s="143"/>
      <c r="AF481" s="143"/>
      <c r="AG481" s="143"/>
      <c r="AH481" s="143"/>
      <c r="AI481" s="143"/>
      <c r="AJ481" s="143"/>
      <c r="AK481" s="143"/>
      <c r="AL481" s="143"/>
      <c r="AM481" s="143"/>
      <c r="AN481" s="143"/>
      <c r="AO481" s="143"/>
      <c r="AP481" s="143"/>
      <c r="AQ481" s="143"/>
      <c r="AR481" s="143"/>
      <c r="AS481" s="143"/>
      <c r="AT481" s="143"/>
      <c r="AU481" s="143"/>
      <c r="AV481" s="143"/>
      <c r="AW481" s="143"/>
      <c r="AX481" s="143"/>
      <c r="AY481" s="143"/>
      <c r="AZ481" s="143"/>
      <c r="BA481" s="143"/>
      <c r="BB481" s="143"/>
      <c r="BC481" s="143"/>
      <c r="BD481" s="143"/>
      <c r="BE481" s="143"/>
      <c r="BF481" s="143"/>
      <c r="BG481" s="143"/>
      <c r="BH481" s="143"/>
      <c r="BI481" s="143"/>
      <c r="BJ481" s="143"/>
      <c r="BK481" s="143"/>
      <c r="BL481" s="143"/>
      <c r="BM481" s="143"/>
      <c r="BN481" s="143"/>
      <c r="BO481" s="143"/>
      <c r="BP481" s="143"/>
      <c r="BQ481" s="143"/>
      <c r="BR481" s="143"/>
      <c r="BS481" s="143"/>
      <c r="BT481" s="143"/>
      <c r="BU481" s="143"/>
      <c r="BV481" s="143"/>
    </row>
    <row r="482" spans="2:74" x14ac:dyDescent="0.2">
      <c r="B482" s="143"/>
      <c r="D482" s="143"/>
      <c r="E482" s="143"/>
      <c r="F482" s="143"/>
      <c r="G482" s="143"/>
      <c r="H482" s="143"/>
      <c r="I482" s="143"/>
      <c r="J482" s="143"/>
      <c r="K482" s="143"/>
      <c r="L482" s="143"/>
      <c r="M482" s="143"/>
      <c r="N482" s="143"/>
      <c r="O482" s="143"/>
      <c r="P482" s="143"/>
      <c r="Q482" s="143"/>
      <c r="R482" s="143"/>
      <c r="S482" s="143"/>
      <c r="T482" s="143"/>
      <c r="U482" s="143"/>
      <c r="V482" s="143"/>
      <c r="W482" s="143"/>
      <c r="X482" s="143"/>
      <c r="Y482" s="143"/>
      <c r="Z482" s="143"/>
      <c r="AA482" s="143"/>
      <c r="AB482" s="143"/>
      <c r="AC482" s="143"/>
      <c r="AD482" s="143"/>
      <c r="AE482" s="143"/>
      <c r="AF482" s="143"/>
      <c r="AG482" s="143"/>
      <c r="AH482" s="143"/>
      <c r="AI482" s="143"/>
      <c r="AJ482" s="143"/>
      <c r="AK482" s="143"/>
      <c r="AL482" s="143"/>
      <c r="AM482" s="143"/>
      <c r="AN482" s="143"/>
      <c r="AO482" s="143"/>
      <c r="AP482" s="143"/>
      <c r="AQ482" s="143"/>
      <c r="AR482" s="143"/>
      <c r="AS482" s="143"/>
      <c r="AT482" s="143"/>
      <c r="AU482" s="143"/>
      <c r="AV482" s="143"/>
      <c r="AW482" s="143"/>
      <c r="AX482" s="143"/>
      <c r="AY482" s="143"/>
      <c r="AZ482" s="143"/>
      <c r="BA482" s="143"/>
      <c r="BB482" s="143"/>
      <c r="BC482" s="143"/>
      <c r="BD482" s="143"/>
      <c r="BE482" s="143"/>
      <c r="BF482" s="143"/>
      <c r="BG482" s="143"/>
      <c r="BH482" s="143"/>
      <c r="BI482" s="143"/>
      <c r="BJ482" s="143"/>
      <c r="BK482" s="143"/>
      <c r="BL482" s="143"/>
      <c r="BM482" s="143"/>
      <c r="BN482" s="143"/>
      <c r="BO482" s="143"/>
      <c r="BP482" s="143"/>
      <c r="BQ482" s="143"/>
      <c r="BR482" s="143"/>
      <c r="BS482" s="143"/>
      <c r="BT482" s="143"/>
      <c r="BU482" s="143"/>
      <c r="BV482" s="143"/>
    </row>
    <row r="483" spans="2:74" x14ac:dyDescent="0.2">
      <c r="B483" s="143"/>
      <c r="D483" s="143"/>
      <c r="E483" s="143"/>
      <c r="F483" s="143"/>
      <c r="G483" s="143"/>
      <c r="H483" s="143"/>
      <c r="I483" s="143"/>
      <c r="J483" s="143"/>
      <c r="K483" s="143"/>
      <c r="L483" s="143"/>
      <c r="M483" s="143"/>
      <c r="N483" s="143"/>
      <c r="O483" s="143"/>
      <c r="P483" s="143"/>
      <c r="Q483" s="143"/>
      <c r="R483" s="143"/>
      <c r="S483" s="143"/>
      <c r="T483" s="143"/>
      <c r="U483" s="143"/>
      <c r="V483" s="143"/>
      <c r="W483" s="143"/>
      <c r="X483" s="143"/>
      <c r="Y483" s="143"/>
      <c r="Z483" s="143"/>
      <c r="AA483" s="143"/>
      <c r="AB483" s="143"/>
      <c r="AC483" s="143"/>
      <c r="AD483" s="143"/>
      <c r="AE483" s="143"/>
      <c r="AF483" s="143"/>
      <c r="AG483" s="143"/>
      <c r="AH483" s="143"/>
      <c r="AI483" s="143"/>
      <c r="AJ483" s="143"/>
      <c r="AK483" s="143"/>
      <c r="AL483" s="143"/>
      <c r="AM483" s="143"/>
      <c r="AN483" s="143"/>
      <c r="AO483" s="143"/>
      <c r="AP483" s="143"/>
      <c r="AQ483" s="143"/>
      <c r="AR483" s="143"/>
      <c r="AS483" s="143"/>
      <c r="AT483" s="143"/>
      <c r="AU483" s="143"/>
      <c r="AV483" s="143"/>
      <c r="AW483" s="143"/>
      <c r="AX483" s="143"/>
      <c r="AY483" s="143"/>
      <c r="AZ483" s="143"/>
      <c r="BA483" s="143"/>
      <c r="BB483" s="143"/>
      <c r="BC483" s="143"/>
      <c r="BD483" s="143"/>
      <c r="BE483" s="143"/>
      <c r="BF483" s="143"/>
      <c r="BG483" s="143"/>
      <c r="BH483" s="143"/>
      <c r="BI483" s="143"/>
      <c r="BJ483" s="143"/>
      <c r="BK483" s="143"/>
      <c r="BL483" s="143"/>
      <c r="BM483" s="143"/>
      <c r="BN483" s="143"/>
      <c r="BO483" s="143"/>
      <c r="BP483" s="143"/>
      <c r="BQ483" s="143"/>
      <c r="BR483" s="143"/>
      <c r="BS483" s="143"/>
      <c r="BT483" s="143"/>
      <c r="BU483" s="143"/>
      <c r="BV483" s="143"/>
    </row>
    <row r="484" spans="2:74" x14ac:dyDescent="0.2">
      <c r="B484" s="143"/>
      <c r="D484" s="143"/>
      <c r="E484" s="143"/>
      <c r="F484" s="143"/>
      <c r="G484" s="143"/>
      <c r="H484" s="143"/>
      <c r="I484" s="143"/>
      <c r="J484" s="143"/>
      <c r="K484" s="143"/>
      <c r="L484" s="143"/>
      <c r="M484" s="143"/>
      <c r="N484" s="143"/>
      <c r="O484" s="143"/>
      <c r="P484" s="143"/>
      <c r="Q484" s="143"/>
      <c r="R484" s="143"/>
      <c r="S484" s="143"/>
      <c r="T484" s="143"/>
      <c r="U484" s="143"/>
      <c r="V484" s="143"/>
      <c r="W484" s="143"/>
      <c r="X484" s="143"/>
      <c r="Y484" s="143"/>
      <c r="Z484" s="143"/>
      <c r="AA484" s="143"/>
      <c r="AB484" s="143"/>
      <c r="AC484" s="143"/>
      <c r="AD484" s="143"/>
      <c r="AE484" s="143"/>
      <c r="AF484" s="143"/>
      <c r="AG484" s="143"/>
      <c r="AH484" s="143"/>
      <c r="AI484" s="143"/>
      <c r="AJ484" s="143"/>
      <c r="AK484" s="143"/>
      <c r="AL484" s="143"/>
      <c r="AM484" s="143"/>
      <c r="AN484" s="143"/>
      <c r="AO484" s="143"/>
      <c r="AP484" s="143"/>
      <c r="AQ484" s="143"/>
      <c r="AR484" s="143"/>
      <c r="AS484" s="143"/>
      <c r="AT484" s="143"/>
      <c r="AU484" s="143"/>
      <c r="AV484" s="143"/>
      <c r="AW484" s="143"/>
      <c r="AX484" s="143"/>
      <c r="AY484" s="143"/>
      <c r="AZ484" s="143"/>
      <c r="BA484" s="143"/>
      <c r="BB484" s="143"/>
      <c r="BC484" s="143"/>
      <c r="BD484" s="143"/>
      <c r="BE484" s="143"/>
      <c r="BF484" s="143"/>
      <c r="BG484" s="143"/>
      <c r="BH484" s="143"/>
      <c r="BI484" s="143"/>
      <c r="BJ484" s="143"/>
      <c r="BK484" s="143"/>
      <c r="BL484" s="143"/>
      <c r="BM484" s="143"/>
      <c r="BN484" s="143"/>
      <c r="BO484" s="143"/>
      <c r="BP484" s="143"/>
      <c r="BQ484" s="143"/>
      <c r="BR484" s="143"/>
      <c r="BS484" s="143"/>
      <c r="BT484" s="143"/>
      <c r="BU484" s="143"/>
      <c r="BV484" s="143"/>
    </row>
    <row r="485" spans="2:74" x14ac:dyDescent="0.2">
      <c r="B485" s="143"/>
      <c r="D485" s="143"/>
      <c r="E485" s="143"/>
      <c r="F485" s="143"/>
      <c r="G485" s="143"/>
      <c r="H485" s="143"/>
      <c r="I485" s="143"/>
      <c r="J485" s="143"/>
      <c r="K485" s="143"/>
      <c r="L485" s="143"/>
      <c r="M485" s="143"/>
      <c r="N485" s="143"/>
      <c r="O485" s="143"/>
      <c r="P485" s="143"/>
      <c r="Q485" s="143"/>
      <c r="R485" s="143"/>
      <c r="S485" s="143"/>
      <c r="T485" s="143"/>
      <c r="U485" s="143"/>
      <c r="V485" s="143"/>
      <c r="W485" s="143"/>
      <c r="X485" s="143"/>
      <c r="Y485" s="143"/>
      <c r="Z485" s="143"/>
      <c r="AA485" s="143"/>
      <c r="AB485" s="143"/>
      <c r="AC485" s="143"/>
      <c r="AD485" s="143"/>
      <c r="AE485" s="143"/>
      <c r="AF485" s="143"/>
      <c r="AG485" s="143"/>
      <c r="AH485" s="143"/>
      <c r="AI485" s="143"/>
      <c r="AJ485" s="143"/>
      <c r="AK485" s="143"/>
      <c r="AL485" s="143"/>
      <c r="AM485" s="143"/>
      <c r="AN485" s="143"/>
      <c r="AO485" s="143"/>
      <c r="AP485" s="143"/>
      <c r="AQ485" s="143"/>
      <c r="AR485" s="143"/>
      <c r="AS485" s="143"/>
      <c r="AT485" s="143"/>
      <c r="AU485" s="143"/>
      <c r="AV485" s="143"/>
      <c r="AW485" s="143"/>
      <c r="AX485" s="143"/>
      <c r="AY485" s="143"/>
      <c r="AZ485" s="143"/>
      <c r="BA485" s="143"/>
      <c r="BB485" s="143"/>
      <c r="BC485" s="143"/>
      <c r="BD485" s="143"/>
      <c r="BE485" s="143"/>
      <c r="BF485" s="143"/>
      <c r="BG485" s="143"/>
      <c r="BH485" s="143"/>
      <c r="BI485" s="143"/>
      <c r="BJ485" s="143"/>
      <c r="BK485" s="143"/>
      <c r="BL485" s="143"/>
      <c r="BM485" s="143"/>
      <c r="BN485" s="143"/>
      <c r="BO485" s="143"/>
      <c r="BP485" s="143"/>
      <c r="BQ485" s="143"/>
      <c r="BR485" s="143"/>
      <c r="BS485" s="143"/>
      <c r="BT485" s="143"/>
      <c r="BU485" s="143"/>
      <c r="BV485" s="143"/>
    </row>
    <row r="486" spans="2:74" x14ac:dyDescent="0.2">
      <c r="B486" s="143"/>
      <c r="D486" s="143"/>
      <c r="E486" s="143"/>
      <c r="F486" s="143"/>
      <c r="G486" s="143"/>
      <c r="H486" s="143"/>
      <c r="I486" s="143"/>
      <c r="J486" s="143"/>
      <c r="K486" s="143"/>
      <c r="L486" s="143"/>
      <c r="M486" s="143"/>
      <c r="N486" s="143"/>
      <c r="O486" s="143"/>
      <c r="P486" s="143"/>
      <c r="Q486" s="143"/>
      <c r="R486" s="143"/>
      <c r="S486" s="143"/>
      <c r="T486" s="143"/>
      <c r="U486" s="143"/>
      <c r="V486" s="143"/>
      <c r="W486" s="143"/>
      <c r="X486" s="143"/>
      <c r="Y486" s="143"/>
      <c r="Z486" s="143"/>
      <c r="AA486" s="143"/>
      <c r="AB486" s="143"/>
      <c r="AC486" s="143"/>
      <c r="AD486" s="143"/>
      <c r="AE486" s="143"/>
      <c r="AF486" s="143"/>
      <c r="AG486" s="143"/>
      <c r="AH486" s="143"/>
      <c r="AI486" s="143"/>
      <c r="AJ486" s="143"/>
      <c r="AK486" s="143"/>
      <c r="AL486" s="143"/>
      <c r="AM486" s="143"/>
      <c r="AN486" s="143"/>
      <c r="AO486" s="143"/>
      <c r="AP486" s="143"/>
      <c r="AQ486" s="143"/>
      <c r="AR486" s="143"/>
      <c r="AS486" s="143"/>
      <c r="AT486" s="143"/>
      <c r="AU486" s="143"/>
      <c r="AV486" s="143"/>
      <c r="AW486" s="143"/>
      <c r="AX486" s="143"/>
      <c r="AY486" s="143"/>
      <c r="AZ486" s="143"/>
      <c r="BA486" s="143"/>
      <c r="BB486" s="143"/>
      <c r="BC486" s="143"/>
      <c r="BD486" s="143"/>
      <c r="BE486" s="143"/>
      <c r="BF486" s="143"/>
      <c r="BG486" s="143"/>
      <c r="BH486" s="143"/>
      <c r="BI486" s="143"/>
      <c r="BJ486" s="143"/>
      <c r="BK486" s="143"/>
      <c r="BL486" s="143"/>
      <c r="BM486" s="143"/>
      <c r="BN486" s="143"/>
      <c r="BO486" s="143"/>
      <c r="BP486" s="143"/>
      <c r="BQ486" s="143"/>
      <c r="BR486" s="143"/>
      <c r="BS486" s="143"/>
      <c r="BT486" s="143"/>
      <c r="BU486" s="143"/>
      <c r="BV486" s="143"/>
    </row>
    <row r="487" spans="2:74" x14ac:dyDescent="0.2">
      <c r="B487" s="143"/>
      <c r="D487" s="143"/>
      <c r="E487" s="143"/>
      <c r="F487" s="143"/>
      <c r="G487" s="143"/>
      <c r="H487" s="143"/>
      <c r="I487" s="143"/>
      <c r="J487" s="143"/>
      <c r="K487" s="143"/>
      <c r="L487" s="143"/>
      <c r="M487" s="143"/>
      <c r="N487" s="143"/>
      <c r="O487" s="143"/>
      <c r="P487" s="143"/>
      <c r="Q487" s="143"/>
      <c r="R487" s="143"/>
      <c r="S487" s="143"/>
      <c r="T487" s="143"/>
      <c r="U487" s="143"/>
      <c r="V487" s="143"/>
      <c r="W487" s="143"/>
      <c r="X487" s="143"/>
      <c r="Y487" s="143"/>
      <c r="Z487" s="143"/>
      <c r="AA487" s="143"/>
      <c r="AB487" s="143"/>
      <c r="AC487" s="143"/>
      <c r="AD487" s="143"/>
      <c r="AE487" s="143"/>
      <c r="AF487" s="143"/>
      <c r="AG487" s="143"/>
      <c r="AH487" s="143"/>
      <c r="AI487" s="143"/>
      <c r="AJ487" s="143"/>
      <c r="AK487" s="143"/>
      <c r="AL487" s="143"/>
      <c r="AM487" s="143"/>
      <c r="AN487" s="143"/>
      <c r="AO487" s="143"/>
      <c r="AP487" s="143"/>
      <c r="AQ487" s="143"/>
      <c r="AR487" s="143"/>
      <c r="AS487" s="143"/>
      <c r="AT487" s="143"/>
      <c r="AU487" s="143"/>
      <c r="AV487" s="143"/>
      <c r="AW487" s="143"/>
      <c r="AX487" s="143"/>
      <c r="AY487" s="143"/>
      <c r="AZ487" s="143"/>
      <c r="BA487" s="143"/>
      <c r="BB487" s="143"/>
      <c r="BC487" s="143"/>
      <c r="BD487" s="143"/>
      <c r="BE487" s="143"/>
      <c r="BF487" s="143"/>
      <c r="BG487" s="143"/>
      <c r="BH487" s="143"/>
      <c r="BI487" s="143"/>
      <c r="BJ487" s="143"/>
      <c r="BK487" s="143"/>
      <c r="BL487" s="143"/>
      <c r="BM487" s="143"/>
      <c r="BN487" s="143"/>
      <c r="BO487" s="143"/>
      <c r="BP487" s="143"/>
      <c r="BQ487" s="143"/>
      <c r="BR487" s="143"/>
      <c r="BS487" s="143"/>
      <c r="BT487" s="143"/>
      <c r="BU487" s="143"/>
      <c r="BV487" s="143"/>
    </row>
    <row r="488" spans="2:74" x14ac:dyDescent="0.2">
      <c r="B488" s="143"/>
      <c r="D488" s="143"/>
      <c r="E488" s="143"/>
      <c r="F488" s="143"/>
      <c r="G488" s="143"/>
      <c r="H488" s="143"/>
      <c r="I488" s="143"/>
      <c r="J488" s="143"/>
      <c r="K488" s="143"/>
      <c r="L488" s="143"/>
      <c r="M488" s="143"/>
      <c r="N488" s="143"/>
      <c r="O488" s="143"/>
      <c r="P488" s="143"/>
      <c r="Q488" s="143"/>
      <c r="R488" s="143"/>
      <c r="S488" s="143"/>
      <c r="T488" s="143"/>
      <c r="U488" s="143"/>
      <c r="V488" s="143"/>
      <c r="W488" s="143"/>
      <c r="X488" s="143"/>
      <c r="Y488" s="143"/>
      <c r="Z488" s="143"/>
      <c r="AA488" s="143"/>
      <c r="AB488" s="143"/>
      <c r="AC488" s="143"/>
      <c r="AD488" s="143"/>
      <c r="AE488" s="143"/>
      <c r="AF488" s="143"/>
      <c r="AG488" s="143"/>
      <c r="AH488" s="143"/>
      <c r="AI488" s="143"/>
      <c r="AJ488" s="143"/>
      <c r="AK488" s="143"/>
      <c r="AL488" s="143"/>
      <c r="AM488" s="143"/>
      <c r="AN488" s="143"/>
      <c r="AO488" s="143"/>
      <c r="AP488" s="143"/>
      <c r="AQ488" s="143"/>
      <c r="AR488" s="143"/>
      <c r="AS488" s="143"/>
      <c r="AT488" s="143"/>
      <c r="AU488" s="143"/>
      <c r="AV488" s="143"/>
      <c r="AW488" s="143"/>
      <c r="AX488" s="143"/>
      <c r="AY488" s="143"/>
      <c r="AZ488" s="143"/>
      <c r="BA488" s="143"/>
      <c r="BB488" s="143"/>
      <c r="BC488" s="143"/>
      <c r="BD488" s="143"/>
      <c r="BE488" s="143"/>
      <c r="BF488" s="143"/>
      <c r="BG488" s="143"/>
      <c r="BH488" s="143"/>
      <c r="BI488" s="143"/>
      <c r="BJ488" s="143"/>
      <c r="BK488" s="143"/>
      <c r="BL488" s="143"/>
      <c r="BM488" s="143"/>
      <c r="BN488" s="143"/>
      <c r="BO488" s="143"/>
      <c r="BP488" s="143"/>
      <c r="BQ488" s="143"/>
      <c r="BR488" s="143"/>
      <c r="BS488" s="143"/>
      <c r="BT488" s="143"/>
      <c r="BU488" s="143"/>
      <c r="BV488" s="143"/>
    </row>
    <row r="489" spans="2:74" x14ac:dyDescent="0.2">
      <c r="B489" s="143"/>
      <c r="D489" s="143"/>
      <c r="E489" s="143"/>
      <c r="F489" s="143"/>
      <c r="G489" s="143"/>
      <c r="H489" s="143"/>
      <c r="I489" s="143"/>
      <c r="J489" s="143"/>
      <c r="K489" s="143"/>
      <c r="L489" s="143"/>
      <c r="M489" s="143"/>
      <c r="N489" s="143"/>
      <c r="O489" s="143"/>
      <c r="P489" s="143"/>
      <c r="Q489" s="143"/>
      <c r="R489" s="143"/>
      <c r="S489" s="143"/>
      <c r="T489" s="143"/>
      <c r="U489" s="143"/>
      <c r="V489" s="143"/>
      <c r="W489" s="143"/>
      <c r="X489" s="143"/>
      <c r="Y489" s="143"/>
      <c r="Z489" s="143"/>
      <c r="AA489" s="143"/>
      <c r="AB489" s="143"/>
      <c r="AC489" s="143"/>
      <c r="AD489" s="143"/>
      <c r="AE489" s="143"/>
      <c r="AF489" s="143"/>
      <c r="AG489" s="143"/>
      <c r="AH489" s="143"/>
      <c r="AI489" s="143"/>
      <c r="AJ489" s="143"/>
      <c r="AK489" s="143"/>
      <c r="AL489" s="143"/>
      <c r="AM489" s="143"/>
      <c r="AN489" s="143"/>
      <c r="AO489" s="143"/>
      <c r="AP489" s="143"/>
      <c r="AQ489" s="143"/>
      <c r="AR489" s="143"/>
      <c r="AS489" s="143"/>
      <c r="AT489" s="143"/>
      <c r="AU489" s="143"/>
      <c r="AV489" s="143"/>
      <c r="AW489" s="143"/>
      <c r="AX489" s="143"/>
      <c r="AY489" s="143"/>
      <c r="AZ489" s="143"/>
      <c r="BA489" s="143"/>
      <c r="BB489" s="143"/>
      <c r="BC489" s="143"/>
      <c r="BD489" s="143"/>
      <c r="BE489" s="143"/>
      <c r="BF489" s="143"/>
      <c r="BG489" s="143"/>
      <c r="BH489" s="143"/>
      <c r="BI489" s="143"/>
      <c r="BJ489" s="143"/>
      <c r="BK489" s="143"/>
      <c r="BL489" s="143"/>
      <c r="BM489" s="143"/>
      <c r="BN489" s="143"/>
      <c r="BO489" s="143"/>
      <c r="BP489" s="143"/>
      <c r="BQ489" s="143"/>
      <c r="BR489" s="143"/>
      <c r="BS489" s="143"/>
      <c r="BT489" s="143"/>
      <c r="BU489" s="143"/>
      <c r="BV489" s="143"/>
    </row>
    <row r="490" spans="2:74" x14ac:dyDescent="0.2">
      <c r="B490" s="143"/>
      <c r="D490" s="143"/>
      <c r="E490" s="143"/>
      <c r="F490" s="143"/>
      <c r="G490" s="143"/>
      <c r="H490" s="143"/>
      <c r="I490" s="143"/>
      <c r="J490" s="143"/>
      <c r="K490" s="143"/>
      <c r="L490" s="143"/>
      <c r="M490" s="143"/>
      <c r="N490" s="143"/>
      <c r="O490" s="143"/>
      <c r="P490" s="143"/>
      <c r="Q490" s="143"/>
      <c r="R490" s="143"/>
      <c r="S490" s="143"/>
      <c r="T490" s="143"/>
      <c r="U490" s="143"/>
      <c r="V490" s="143"/>
      <c r="W490" s="143"/>
      <c r="X490" s="143"/>
      <c r="Y490" s="143"/>
      <c r="Z490" s="143"/>
      <c r="AA490" s="143"/>
      <c r="AB490" s="143"/>
      <c r="AC490" s="143"/>
      <c r="AD490" s="143"/>
      <c r="AE490" s="143"/>
      <c r="AF490" s="143"/>
      <c r="AG490" s="143"/>
      <c r="AH490" s="143"/>
      <c r="AI490" s="143"/>
      <c r="AJ490" s="143"/>
      <c r="AK490" s="143"/>
      <c r="AL490" s="143"/>
      <c r="AM490" s="143"/>
      <c r="AN490" s="143"/>
      <c r="AO490" s="143"/>
      <c r="AP490" s="143"/>
      <c r="AQ490" s="143"/>
      <c r="AR490" s="143"/>
      <c r="AS490" s="143"/>
      <c r="AT490" s="143"/>
      <c r="AU490" s="143"/>
      <c r="AV490" s="143"/>
      <c r="AW490" s="143"/>
      <c r="AX490" s="143"/>
      <c r="AY490" s="143"/>
      <c r="AZ490" s="143"/>
      <c r="BA490" s="143"/>
      <c r="BB490" s="143"/>
      <c r="BC490" s="143"/>
      <c r="BD490" s="143"/>
      <c r="BE490" s="143"/>
      <c r="BF490" s="143"/>
      <c r="BG490" s="143"/>
      <c r="BH490" s="143"/>
      <c r="BI490" s="143"/>
      <c r="BJ490" s="143"/>
      <c r="BK490" s="143"/>
      <c r="BL490" s="143"/>
      <c r="BM490" s="143"/>
      <c r="BN490" s="143"/>
      <c r="BO490" s="143"/>
      <c r="BP490" s="143"/>
      <c r="BQ490" s="143"/>
      <c r="BR490" s="143"/>
      <c r="BS490" s="143"/>
      <c r="BT490" s="143"/>
      <c r="BU490" s="143"/>
      <c r="BV490" s="143"/>
    </row>
    <row r="491" spans="2:74" x14ac:dyDescent="0.2">
      <c r="B491" s="143"/>
      <c r="D491" s="143"/>
      <c r="E491" s="143"/>
      <c r="F491" s="143"/>
      <c r="G491" s="143"/>
      <c r="H491" s="143"/>
      <c r="I491" s="143"/>
      <c r="J491" s="143"/>
      <c r="K491" s="143"/>
      <c r="L491" s="143"/>
      <c r="M491" s="143"/>
      <c r="N491" s="143"/>
      <c r="O491" s="143"/>
      <c r="P491" s="143"/>
      <c r="Q491" s="143"/>
      <c r="R491" s="143"/>
      <c r="S491" s="143"/>
      <c r="T491" s="143"/>
      <c r="U491" s="143"/>
      <c r="V491" s="143"/>
      <c r="W491" s="143"/>
      <c r="X491" s="143"/>
      <c r="Y491" s="143"/>
      <c r="Z491" s="143"/>
      <c r="AA491" s="143"/>
      <c r="AB491" s="143"/>
      <c r="AC491" s="143"/>
      <c r="AD491" s="143"/>
      <c r="AE491" s="143"/>
      <c r="AF491" s="143"/>
      <c r="AG491" s="143"/>
      <c r="AH491" s="143"/>
      <c r="AI491" s="143"/>
      <c r="AJ491" s="143"/>
      <c r="AK491" s="143"/>
      <c r="AL491" s="143"/>
      <c r="AM491" s="143"/>
      <c r="AN491" s="143"/>
      <c r="AO491" s="143"/>
      <c r="AP491" s="143"/>
      <c r="AQ491" s="143"/>
      <c r="AR491" s="143"/>
      <c r="AS491" s="143"/>
      <c r="AT491" s="143"/>
      <c r="AU491" s="143"/>
      <c r="AV491" s="143"/>
      <c r="AW491" s="143"/>
      <c r="AX491" s="143"/>
      <c r="AY491" s="143"/>
      <c r="AZ491" s="143"/>
      <c r="BA491" s="143"/>
      <c r="BB491" s="143"/>
      <c r="BC491" s="143"/>
      <c r="BD491" s="143"/>
      <c r="BE491" s="143"/>
      <c r="BF491" s="143"/>
      <c r="BG491" s="143"/>
      <c r="BH491" s="143"/>
      <c r="BI491" s="143"/>
      <c r="BJ491" s="143"/>
      <c r="BK491" s="143"/>
      <c r="BL491" s="143"/>
      <c r="BM491" s="143"/>
      <c r="BN491" s="143"/>
      <c r="BO491" s="143"/>
      <c r="BP491" s="143"/>
      <c r="BQ491" s="143"/>
      <c r="BR491" s="143"/>
      <c r="BS491" s="143"/>
      <c r="BT491" s="143"/>
      <c r="BU491" s="143"/>
      <c r="BV491" s="143"/>
    </row>
    <row r="492" spans="2:74" x14ac:dyDescent="0.2">
      <c r="B492" s="143"/>
      <c r="D492" s="143"/>
      <c r="E492" s="143"/>
      <c r="F492" s="143"/>
      <c r="G492" s="143"/>
      <c r="H492" s="143"/>
      <c r="I492" s="143"/>
      <c r="J492" s="143"/>
      <c r="K492" s="143"/>
      <c r="L492" s="143"/>
      <c r="M492" s="143"/>
      <c r="N492" s="143"/>
      <c r="O492" s="143"/>
      <c r="P492" s="143"/>
      <c r="Q492" s="143"/>
      <c r="R492" s="143"/>
      <c r="S492" s="143"/>
      <c r="T492" s="143"/>
      <c r="U492" s="143"/>
      <c r="V492" s="143"/>
      <c r="W492" s="143"/>
      <c r="X492" s="143"/>
      <c r="Y492" s="143"/>
      <c r="Z492" s="143"/>
      <c r="AA492" s="143"/>
      <c r="AB492" s="143"/>
      <c r="AC492" s="143"/>
      <c r="AD492" s="143"/>
      <c r="AE492" s="143"/>
      <c r="AF492" s="143"/>
      <c r="AG492" s="143"/>
      <c r="AH492" s="143"/>
      <c r="AI492" s="143"/>
      <c r="AJ492" s="143"/>
      <c r="AK492" s="143"/>
      <c r="AL492" s="143"/>
      <c r="AM492" s="143"/>
      <c r="AN492" s="143"/>
      <c r="AO492" s="143"/>
      <c r="AP492" s="143"/>
      <c r="AQ492" s="143"/>
      <c r="AR492" s="143"/>
      <c r="AS492" s="143"/>
      <c r="AT492" s="143"/>
      <c r="AU492" s="143"/>
      <c r="AV492" s="143"/>
      <c r="AW492" s="143"/>
      <c r="AX492" s="143"/>
      <c r="AY492" s="143"/>
      <c r="AZ492" s="143"/>
      <c r="BA492" s="143"/>
      <c r="BB492" s="143"/>
      <c r="BC492" s="143"/>
      <c r="BD492" s="143"/>
      <c r="BE492" s="143"/>
      <c r="BF492" s="143"/>
      <c r="BG492" s="143"/>
      <c r="BH492" s="143"/>
      <c r="BI492" s="143"/>
      <c r="BJ492" s="143"/>
      <c r="BK492" s="143"/>
      <c r="BL492" s="143"/>
      <c r="BM492" s="143"/>
      <c r="BN492" s="143"/>
      <c r="BO492" s="143"/>
      <c r="BP492" s="143"/>
      <c r="BQ492" s="143"/>
      <c r="BR492" s="143"/>
      <c r="BS492" s="143"/>
      <c r="BT492" s="143"/>
      <c r="BU492" s="143"/>
      <c r="BV492" s="143"/>
    </row>
    <row r="493" spans="2:74" x14ac:dyDescent="0.2">
      <c r="B493" s="143"/>
      <c r="D493" s="143"/>
      <c r="E493" s="143"/>
      <c r="F493" s="143"/>
      <c r="G493" s="143"/>
      <c r="H493" s="143"/>
      <c r="I493" s="143"/>
      <c r="J493" s="143"/>
      <c r="K493" s="143"/>
      <c r="L493" s="143"/>
      <c r="M493" s="143"/>
      <c r="N493" s="143"/>
      <c r="O493" s="143"/>
      <c r="P493" s="143"/>
      <c r="Q493" s="143"/>
      <c r="R493" s="143"/>
      <c r="S493" s="143"/>
      <c r="T493" s="143"/>
      <c r="U493" s="143"/>
      <c r="V493" s="143"/>
      <c r="W493" s="143"/>
      <c r="X493" s="143"/>
      <c r="Y493" s="143"/>
      <c r="Z493" s="143"/>
      <c r="AA493" s="143"/>
      <c r="AB493" s="143"/>
      <c r="AC493" s="143"/>
      <c r="AD493" s="143"/>
      <c r="AE493" s="143"/>
      <c r="AF493" s="143"/>
      <c r="AG493" s="143"/>
      <c r="AH493" s="143"/>
      <c r="AI493" s="143"/>
      <c r="AJ493" s="143"/>
      <c r="AK493" s="143"/>
      <c r="AL493" s="143"/>
      <c r="AM493" s="143"/>
      <c r="AN493" s="143"/>
      <c r="AO493" s="143"/>
      <c r="AP493" s="143"/>
      <c r="AQ493" s="143"/>
      <c r="AR493" s="143"/>
      <c r="AS493" s="143"/>
      <c r="AT493" s="143"/>
      <c r="AU493" s="143"/>
      <c r="AV493" s="143"/>
      <c r="AW493" s="143"/>
      <c r="AX493" s="143"/>
      <c r="AY493" s="143"/>
      <c r="AZ493" s="143"/>
      <c r="BA493" s="143"/>
      <c r="BB493" s="143"/>
      <c r="BC493" s="143"/>
      <c r="BD493" s="143"/>
      <c r="BE493" s="143"/>
      <c r="BF493" s="143"/>
      <c r="BG493" s="143"/>
      <c r="BH493" s="143"/>
      <c r="BI493" s="143"/>
      <c r="BJ493" s="143"/>
      <c r="BK493" s="143"/>
      <c r="BL493" s="143"/>
      <c r="BM493" s="143"/>
      <c r="BN493" s="143"/>
      <c r="BO493" s="143"/>
      <c r="BP493" s="143"/>
      <c r="BQ493" s="143"/>
      <c r="BR493" s="143"/>
      <c r="BS493" s="143"/>
      <c r="BT493" s="143"/>
      <c r="BU493" s="143"/>
      <c r="BV493" s="143"/>
    </row>
    <row r="494" spans="2:74" x14ac:dyDescent="0.2">
      <c r="B494" s="143"/>
      <c r="D494" s="143"/>
      <c r="E494" s="143"/>
      <c r="F494" s="143"/>
      <c r="G494" s="143"/>
      <c r="H494" s="143"/>
      <c r="I494" s="143"/>
      <c r="J494" s="143"/>
      <c r="K494" s="143"/>
      <c r="L494" s="143"/>
      <c r="M494" s="143"/>
      <c r="N494" s="143"/>
      <c r="O494" s="143"/>
      <c r="P494" s="143"/>
      <c r="Q494" s="143"/>
      <c r="R494" s="143"/>
      <c r="S494" s="143"/>
      <c r="T494" s="143"/>
      <c r="U494" s="143"/>
      <c r="V494" s="143"/>
      <c r="W494" s="143"/>
      <c r="X494" s="143"/>
      <c r="Y494" s="143"/>
      <c r="Z494" s="143"/>
      <c r="AA494" s="143"/>
      <c r="AB494" s="143"/>
      <c r="AC494" s="143"/>
      <c r="AD494" s="143"/>
      <c r="AE494" s="143"/>
      <c r="AF494" s="143"/>
      <c r="AG494" s="143"/>
      <c r="AH494" s="143"/>
      <c r="AI494" s="143"/>
      <c r="AJ494" s="143"/>
      <c r="AK494" s="143"/>
      <c r="AL494" s="143"/>
      <c r="AM494" s="143"/>
      <c r="AN494" s="143"/>
      <c r="AO494" s="143"/>
      <c r="AP494" s="143"/>
      <c r="AQ494" s="143"/>
      <c r="AR494" s="143"/>
      <c r="AS494" s="143"/>
      <c r="AT494" s="143"/>
      <c r="AU494" s="143"/>
      <c r="AV494" s="143"/>
      <c r="AW494" s="143"/>
      <c r="AX494" s="143"/>
      <c r="AY494" s="143"/>
      <c r="AZ494" s="143"/>
      <c r="BA494" s="143"/>
      <c r="BB494" s="143"/>
      <c r="BC494" s="143"/>
      <c r="BD494" s="143"/>
      <c r="BE494" s="143"/>
      <c r="BF494" s="143"/>
      <c r="BG494" s="143"/>
      <c r="BH494" s="143"/>
      <c r="BI494" s="143"/>
      <c r="BJ494" s="143"/>
      <c r="BK494" s="143"/>
      <c r="BL494" s="143"/>
      <c r="BM494" s="143"/>
      <c r="BN494" s="143"/>
      <c r="BO494" s="143"/>
      <c r="BP494" s="143"/>
      <c r="BQ494" s="143"/>
      <c r="BR494" s="143"/>
      <c r="BS494" s="143"/>
      <c r="BT494" s="143"/>
      <c r="BU494" s="143"/>
      <c r="BV494" s="143"/>
    </row>
    <row r="495" spans="2:74" x14ac:dyDescent="0.2">
      <c r="B495" s="143"/>
      <c r="D495" s="143"/>
      <c r="E495" s="143"/>
      <c r="F495" s="143"/>
      <c r="G495" s="143"/>
      <c r="H495" s="143"/>
      <c r="I495" s="143"/>
      <c r="J495" s="143"/>
      <c r="K495" s="143"/>
      <c r="L495" s="143"/>
      <c r="M495" s="143"/>
      <c r="N495" s="143"/>
      <c r="O495" s="143"/>
      <c r="P495" s="143"/>
      <c r="Q495" s="143"/>
      <c r="R495" s="143"/>
      <c r="S495" s="143"/>
      <c r="T495" s="143"/>
      <c r="U495" s="143"/>
      <c r="V495" s="143"/>
      <c r="W495" s="143"/>
      <c r="X495" s="143"/>
      <c r="Y495" s="143"/>
      <c r="Z495" s="143"/>
      <c r="AA495" s="143"/>
      <c r="AB495" s="143"/>
      <c r="AC495" s="143"/>
      <c r="AD495" s="143"/>
      <c r="AE495" s="143"/>
      <c r="AF495" s="143"/>
      <c r="AG495" s="143"/>
      <c r="AH495" s="143"/>
      <c r="AI495" s="143"/>
      <c r="AJ495" s="143"/>
      <c r="AK495" s="143"/>
      <c r="AL495" s="143"/>
      <c r="AM495" s="143"/>
      <c r="AN495" s="143"/>
      <c r="AO495" s="143"/>
      <c r="AP495" s="143"/>
      <c r="AQ495" s="143"/>
      <c r="AR495" s="143"/>
      <c r="AS495" s="143"/>
      <c r="AT495" s="143"/>
      <c r="AU495" s="143"/>
      <c r="AV495" s="143"/>
      <c r="AW495" s="143"/>
      <c r="AX495" s="143"/>
      <c r="AY495" s="143"/>
      <c r="AZ495" s="143"/>
      <c r="BA495" s="143"/>
      <c r="BB495" s="143"/>
      <c r="BC495" s="143"/>
      <c r="BD495" s="143"/>
      <c r="BE495" s="143"/>
      <c r="BF495" s="143"/>
      <c r="BG495" s="143"/>
      <c r="BH495" s="143"/>
      <c r="BI495" s="143"/>
      <c r="BJ495" s="143"/>
      <c r="BK495" s="143"/>
      <c r="BL495" s="143"/>
      <c r="BM495" s="143"/>
      <c r="BN495" s="143"/>
      <c r="BO495" s="143"/>
      <c r="BP495" s="143"/>
      <c r="BQ495" s="143"/>
      <c r="BR495" s="143"/>
      <c r="BS495" s="143"/>
      <c r="BT495" s="143"/>
      <c r="BU495" s="143"/>
      <c r="BV495" s="143"/>
    </row>
    <row r="496" spans="2:74" x14ac:dyDescent="0.2">
      <c r="B496" s="143"/>
      <c r="D496" s="143"/>
      <c r="E496" s="143"/>
      <c r="F496" s="143"/>
      <c r="G496" s="143"/>
      <c r="H496" s="143"/>
      <c r="I496" s="143"/>
      <c r="J496" s="143"/>
      <c r="K496" s="143"/>
      <c r="L496" s="143"/>
      <c r="M496" s="143"/>
      <c r="N496" s="143"/>
      <c r="O496" s="143"/>
      <c r="P496" s="143"/>
      <c r="Q496" s="143"/>
      <c r="R496" s="143"/>
      <c r="S496" s="143"/>
      <c r="T496" s="143"/>
      <c r="U496" s="143"/>
      <c r="V496" s="143"/>
      <c r="W496" s="143"/>
      <c r="X496" s="143"/>
      <c r="Y496" s="143"/>
      <c r="Z496" s="143"/>
      <c r="AA496" s="143"/>
      <c r="AB496" s="143"/>
      <c r="AC496" s="143"/>
      <c r="AD496" s="143"/>
      <c r="AE496" s="143"/>
      <c r="AF496" s="143"/>
      <c r="AG496" s="143"/>
      <c r="AH496" s="143"/>
      <c r="AI496" s="143"/>
      <c r="AJ496" s="143"/>
      <c r="AK496" s="143"/>
      <c r="AL496" s="143"/>
      <c r="AM496" s="143"/>
      <c r="AN496" s="143"/>
      <c r="AO496" s="143"/>
      <c r="AP496" s="143"/>
      <c r="AQ496" s="143"/>
      <c r="AR496" s="143"/>
      <c r="AS496" s="143"/>
      <c r="AT496" s="143"/>
      <c r="AU496" s="143"/>
      <c r="AV496" s="143"/>
      <c r="AW496" s="143"/>
      <c r="AX496" s="143"/>
      <c r="AY496" s="143"/>
      <c r="AZ496" s="143"/>
      <c r="BA496" s="143"/>
      <c r="BB496" s="143"/>
      <c r="BC496" s="143"/>
      <c r="BD496" s="143"/>
      <c r="BE496" s="143"/>
      <c r="BF496" s="143"/>
      <c r="BG496" s="143"/>
      <c r="BH496" s="143"/>
      <c r="BI496" s="143"/>
      <c r="BJ496" s="143"/>
      <c r="BK496" s="143"/>
      <c r="BL496" s="143"/>
      <c r="BM496" s="143"/>
      <c r="BN496" s="143"/>
      <c r="BO496" s="143"/>
      <c r="BP496" s="143"/>
      <c r="BQ496" s="143"/>
      <c r="BR496" s="143"/>
      <c r="BS496" s="143"/>
      <c r="BT496" s="143"/>
      <c r="BU496" s="143"/>
      <c r="BV496" s="143"/>
    </row>
    <row r="497" spans="2:74" x14ac:dyDescent="0.2">
      <c r="B497" s="143"/>
      <c r="D497" s="143"/>
      <c r="E497" s="143"/>
      <c r="F497" s="143"/>
      <c r="G497" s="143"/>
      <c r="H497" s="143"/>
      <c r="I497" s="143"/>
      <c r="J497" s="143"/>
      <c r="K497" s="143"/>
      <c r="L497" s="143"/>
      <c r="M497" s="143"/>
      <c r="N497" s="143"/>
      <c r="O497" s="143"/>
      <c r="P497" s="143"/>
      <c r="Q497" s="143"/>
      <c r="R497" s="143"/>
      <c r="S497" s="143"/>
      <c r="T497" s="143"/>
      <c r="U497" s="143"/>
      <c r="V497" s="143"/>
      <c r="W497" s="143"/>
      <c r="X497" s="143"/>
      <c r="Y497" s="143"/>
      <c r="Z497" s="143"/>
      <c r="AA497" s="143"/>
      <c r="AB497" s="143"/>
      <c r="AC497" s="143"/>
      <c r="AD497" s="143"/>
      <c r="AE497" s="143"/>
      <c r="AF497" s="143"/>
      <c r="AG497" s="143"/>
      <c r="AH497" s="143"/>
      <c r="AI497" s="143"/>
      <c r="AJ497" s="143"/>
      <c r="AK497" s="143"/>
      <c r="AL497" s="143"/>
      <c r="AM497" s="143"/>
      <c r="AN497" s="143"/>
      <c r="AO497" s="143"/>
      <c r="AP497" s="143"/>
      <c r="AQ497" s="143"/>
      <c r="AR497" s="143"/>
      <c r="AS497" s="143"/>
      <c r="AT497" s="143"/>
      <c r="AU497" s="143"/>
      <c r="AV497" s="143"/>
      <c r="AW497" s="143"/>
      <c r="AX497" s="143"/>
      <c r="AY497" s="143"/>
      <c r="AZ497" s="143"/>
      <c r="BA497" s="143"/>
      <c r="BB497" s="143"/>
      <c r="BC497" s="143"/>
      <c r="BD497" s="143"/>
      <c r="BE497" s="143"/>
      <c r="BF497" s="143"/>
      <c r="BG497" s="143"/>
      <c r="BH497" s="143"/>
      <c r="BI497" s="143"/>
      <c r="BJ497" s="143"/>
      <c r="BK497" s="143"/>
      <c r="BL497" s="143"/>
      <c r="BM497" s="143"/>
      <c r="BN497" s="143"/>
      <c r="BO497" s="143"/>
      <c r="BP497" s="143"/>
      <c r="BQ497" s="143"/>
      <c r="BR497" s="143"/>
      <c r="BS497" s="143"/>
      <c r="BT497" s="143"/>
      <c r="BU497" s="143"/>
      <c r="BV497" s="143"/>
    </row>
    <row r="498" spans="2:74" x14ac:dyDescent="0.2">
      <c r="B498" s="143"/>
      <c r="D498" s="143"/>
      <c r="E498" s="143"/>
      <c r="F498" s="143"/>
      <c r="G498" s="143"/>
      <c r="H498" s="143"/>
      <c r="I498" s="143"/>
      <c r="J498" s="143"/>
      <c r="K498" s="143"/>
      <c r="L498" s="143"/>
      <c r="M498" s="143"/>
      <c r="N498" s="143"/>
      <c r="O498" s="143"/>
      <c r="P498" s="143"/>
      <c r="Q498" s="143"/>
      <c r="R498" s="143"/>
      <c r="S498" s="143"/>
      <c r="T498" s="143"/>
      <c r="U498" s="143"/>
      <c r="V498" s="143"/>
      <c r="W498" s="143"/>
      <c r="X498" s="143"/>
      <c r="Y498" s="143"/>
      <c r="Z498" s="143"/>
      <c r="AA498" s="143"/>
      <c r="AB498" s="143"/>
      <c r="AC498" s="143"/>
      <c r="AD498" s="143"/>
      <c r="AE498" s="143"/>
      <c r="AF498" s="143"/>
      <c r="AG498" s="143"/>
      <c r="AH498" s="143"/>
      <c r="AI498" s="143"/>
      <c r="AJ498" s="143"/>
      <c r="AK498" s="143"/>
      <c r="AL498" s="143"/>
      <c r="AM498" s="143"/>
      <c r="AN498" s="143"/>
      <c r="AO498" s="143"/>
      <c r="AP498" s="143"/>
      <c r="AQ498" s="143"/>
      <c r="AR498" s="143"/>
      <c r="AS498" s="143"/>
      <c r="AT498" s="143"/>
      <c r="AU498" s="143"/>
      <c r="AV498" s="143"/>
      <c r="AW498" s="143"/>
      <c r="AX498" s="143"/>
      <c r="AY498" s="143"/>
      <c r="AZ498" s="143"/>
      <c r="BA498" s="143"/>
      <c r="BB498" s="143"/>
      <c r="BC498" s="143"/>
      <c r="BD498" s="143"/>
      <c r="BE498" s="143"/>
      <c r="BF498" s="143"/>
      <c r="BG498" s="143"/>
      <c r="BH498" s="143"/>
      <c r="BI498" s="143"/>
      <c r="BJ498" s="143"/>
      <c r="BK498" s="143"/>
      <c r="BL498" s="143"/>
      <c r="BM498" s="143"/>
      <c r="BN498" s="143"/>
      <c r="BO498" s="143"/>
      <c r="BP498" s="143"/>
      <c r="BQ498" s="143"/>
      <c r="BR498" s="143"/>
      <c r="BS498" s="143"/>
      <c r="BT498" s="143"/>
      <c r="BU498" s="143"/>
      <c r="BV498" s="143"/>
    </row>
    <row r="499" spans="2:74" x14ac:dyDescent="0.2">
      <c r="B499" s="143"/>
      <c r="D499" s="143"/>
      <c r="E499" s="143"/>
      <c r="F499" s="143"/>
      <c r="G499" s="143"/>
      <c r="H499" s="143"/>
      <c r="I499" s="143"/>
      <c r="J499" s="143"/>
      <c r="K499" s="143"/>
      <c r="L499" s="143"/>
      <c r="M499" s="143"/>
      <c r="N499" s="143"/>
      <c r="O499" s="143"/>
      <c r="P499" s="143"/>
      <c r="Q499" s="143"/>
      <c r="R499" s="143"/>
      <c r="S499" s="143"/>
      <c r="T499" s="143"/>
      <c r="U499" s="143"/>
      <c r="V499" s="143"/>
      <c r="W499" s="143"/>
      <c r="X499" s="143"/>
      <c r="Y499" s="143"/>
      <c r="Z499" s="143"/>
      <c r="AA499" s="143"/>
      <c r="AB499" s="143"/>
      <c r="AC499" s="143"/>
      <c r="AD499" s="143"/>
      <c r="AE499" s="143"/>
      <c r="AF499" s="143"/>
      <c r="AG499" s="143"/>
      <c r="AH499" s="143"/>
      <c r="AI499" s="143"/>
      <c r="AJ499" s="143"/>
      <c r="AK499" s="143"/>
      <c r="AL499" s="143"/>
      <c r="AM499" s="143"/>
      <c r="AN499" s="143"/>
      <c r="AO499" s="143"/>
      <c r="AP499" s="143"/>
      <c r="AQ499" s="143"/>
      <c r="AR499" s="143"/>
      <c r="AS499" s="143"/>
      <c r="AT499" s="143"/>
      <c r="AU499" s="143"/>
      <c r="AV499" s="143"/>
      <c r="AW499" s="143"/>
      <c r="AX499" s="143"/>
      <c r="AY499" s="143"/>
      <c r="AZ499" s="143"/>
      <c r="BA499" s="143"/>
      <c r="BB499" s="143"/>
      <c r="BC499" s="143"/>
      <c r="BD499" s="143"/>
      <c r="BE499" s="143"/>
      <c r="BF499" s="143"/>
      <c r="BG499" s="143"/>
      <c r="BH499" s="143"/>
      <c r="BI499" s="143"/>
      <c r="BJ499" s="143"/>
      <c r="BK499" s="143"/>
      <c r="BL499" s="143"/>
      <c r="BM499" s="143"/>
      <c r="BN499" s="143"/>
      <c r="BO499" s="143"/>
      <c r="BP499" s="143"/>
      <c r="BQ499" s="143"/>
      <c r="BR499" s="143"/>
      <c r="BS499" s="143"/>
      <c r="BT499" s="143"/>
      <c r="BU499" s="143"/>
      <c r="BV499" s="143"/>
    </row>
    <row r="500" spans="2:74" x14ac:dyDescent="0.2">
      <c r="B500" s="143"/>
      <c r="D500" s="143"/>
      <c r="E500" s="143"/>
      <c r="F500" s="143"/>
      <c r="G500" s="143"/>
      <c r="H500" s="143"/>
      <c r="I500" s="143"/>
      <c r="J500" s="143"/>
      <c r="K500" s="143"/>
      <c r="L500" s="143"/>
      <c r="M500" s="143"/>
      <c r="N500" s="143"/>
      <c r="O500" s="143"/>
      <c r="P500" s="143"/>
      <c r="Q500" s="143"/>
      <c r="R500" s="143"/>
      <c r="S500" s="143"/>
      <c r="T500" s="143"/>
      <c r="U500" s="143"/>
      <c r="V500" s="143"/>
      <c r="W500" s="143"/>
      <c r="X500" s="143"/>
      <c r="Y500" s="143"/>
      <c r="Z500" s="143"/>
      <c r="AA500" s="143"/>
      <c r="AB500" s="143"/>
      <c r="AC500" s="143"/>
      <c r="AD500" s="143"/>
      <c r="AE500" s="143"/>
      <c r="AF500" s="143"/>
      <c r="AG500" s="143"/>
      <c r="AH500" s="143"/>
      <c r="AI500" s="143"/>
      <c r="AJ500" s="143"/>
      <c r="AK500" s="143"/>
      <c r="AL500" s="143"/>
      <c r="AM500" s="143"/>
      <c r="AN500" s="143"/>
      <c r="AO500" s="143"/>
      <c r="AP500" s="143"/>
      <c r="AQ500" s="143"/>
      <c r="AR500" s="143"/>
      <c r="AS500" s="143"/>
      <c r="AT500" s="143"/>
      <c r="AU500" s="143"/>
      <c r="AV500" s="143"/>
      <c r="AW500" s="143"/>
      <c r="AX500" s="143"/>
      <c r="AY500" s="143"/>
      <c r="AZ500" s="143"/>
      <c r="BA500" s="143"/>
      <c r="BB500" s="143"/>
      <c r="BC500" s="143"/>
      <c r="BD500" s="143"/>
      <c r="BE500" s="143"/>
      <c r="BF500" s="143"/>
      <c r="BG500" s="143"/>
      <c r="BH500" s="143"/>
      <c r="BI500" s="143"/>
      <c r="BJ500" s="143"/>
      <c r="BK500" s="143"/>
      <c r="BL500" s="143"/>
      <c r="BM500" s="143"/>
      <c r="BN500" s="143"/>
      <c r="BO500" s="143"/>
      <c r="BP500" s="143"/>
      <c r="BQ500" s="143"/>
      <c r="BR500" s="143"/>
      <c r="BS500" s="143"/>
      <c r="BT500" s="143"/>
      <c r="BU500" s="143"/>
      <c r="BV500" s="143"/>
    </row>
    <row r="501" spans="2:74" x14ac:dyDescent="0.2">
      <c r="B501" s="143"/>
      <c r="D501" s="143"/>
      <c r="E501" s="143"/>
      <c r="F501" s="143"/>
      <c r="G501" s="143"/>
      <c r="H501" s="143"/>
      <c r="I501" s="143"/>
      <c r="J501" s="143"/>
      <c r="K501" s="143"/>
      <c r="L501" s="143"/>
      <c r="M501" s="143"/>
      <c r="N501" s="143"/>
      <c r="O501" s="143"/>
      <c r="P501" s="143"/>
      <c r="Q501" s="143"/>
      <c r="R501" s="143"/>
      <c r="S501" s="143"/>
      <c r="T501" s="143"/>
      <c r="U501" s="143"/>
      <c r="V501" s="143"/>
      <c r="W501" s="143"/>
      <c r="X501" s="143"/>
      <c r="Y501" s="143"/>
      <c r="Z501" s="143"/>
      <c r="AA501" s="143"/>
      <c r="AB501" s="143"/>
      <c r="AC501" s="143"/>
      <c r="AD501" s="143"/>
      <c r="AE501" s="143"/>
      <c r="AF501" s="143"/>
      <c r="AG501" s="143"/>
      <c r="AH501" s="143"/>
      <c r="AI501" s="143"/>
      <c r="AJ501" s="143"/>
      <c r="AK501" s="143"/>
      <c r="AL501" s="143"/>
      <c r="AM501" s="143"/>
      <c r="AN501" s="143"/>
      <c r="AO501" s="143"/>
      <c r="AP501" s="143"/>
      <c r="AQ501" s="143"/>
      <c r="AR501" s="143"/>
      <c r="AS501" s="143"/>
      <c r="AT501" s="143"/>
      <c r="AU501" s="143"/>
      <c r="AV501" s="143"/>
      <c r="AW501" s="143"/>
      <c r="AX501" s="143"/>
      <c r="AY501" s="143"/>
      <c r="AZ501" s="143"/>
      <c r="BA501" s="143"/>
      <c r="BB501" s="143"/>
      <c r="BC501" s="143"/>
      <c r="BD501" s="143"/>
      <c r="BE501" s="143"/>
      <c r="BF501" s="143"/>
      <c r="BG501" s="143"/>
      <c r="BH501" s="143"/>
      <c r="BI501" s="143"/>
      <c r="BJ501" s="143"/>
      <c r="BK501" s="143"/>
      <c r="BL501" s="143"/>
      <c r="BM501" s="143"/>
      <c r="BN501" s="143"/>
      <c r="BO501" s="143"/>
      <c r="BP501" s="143"/>
      <c r="BQ501" s="143"/>
      <c r="BR501" s="143"/>
      <c r="BS501" s="143"/>
      <c r="BT501" s="143"/>
      <c r="BU501" s="143"/>
      <c r="BV501" s="143"/>
    </row>
    <row r="502" spans="2:74" x14ac:dyDescent="0.2">
      <c r="B502" s="143"/>
      <c r="D502" s="143"/>
      <c r="E502" s="143"/>
      <c r="F502" s="143"/>
      <c r="G502" s="143"/>
      <c r="H502" s="143"/>
      <c r="I502" s="143"/>
      <c r="J502" s="143"/>
      <c r="K502" s="143"/>
      <c r="L502" s="143"/>
      <c r="M502" s="143"/>
      <c r="N502" s="143"/>
      <c r="O502" s="143"/>
      <c r="P502" s="143"/>
      <c r="Q502" s="143"/>
      <c r="R502" s="143"/>
      <c r="S502" s="143"/>
      <c r="T502" s="143"/>
      <c r="U502" s="143"/>
      <c r="V502" s="143"/>
      <c r="W502" s="143"/>
      <c r="X502" s="143"/>
      <c r="Y502" s="143"/>
      <c r="Z502" s="143"/>
      <c r="AA502" s="143"/>
      <c r="AB502" s="143"/>
      <c r="AC502" s="143"/>
      <c r="AD502" s="143"/>
      <c r="AE502" s="143"/>
      <c r="AF502" s="143"/>
      <c r="AG502" s="143"/>
      <c r="AH502" s="143"/>
      <c r="AI502" s="143"/>
      <c r="AJ502" s="143"/>
      <c r="AK502" s="143"/>
      <c r="AL502" s="143"/>
      <c r="AM502" s="143"/>
      <c r="AN502" s="143"/>
      <c r="AO502" s="143"/>
      <c r="AP502" s="143"/>
      <c r="AQ502" s="143"/>
      <c r="AR502" s="143"/>
      <c r="AS502" s="143"/>
      <c r="AT502" s="143"/>
      <c r="AU502" s="143"/>
      <c r="AV502" s="143"/>
      <c r="AW502" s="143"/>
      <c r="AX502" s="143"/>
      <c r="AY502" s="143"/>
      <c r="AZ502" s="143"/>
      <c r="BA502" s="143"/>
      <c r="BB502" s="143"/>
      <c r="BC502" s="143"/>
      <c r="BD502" s="143"/>
      <c r="BE502" s="143"/>
      <c r="BF502" s="143"/>
      <c r="BG502" s="143"/>
      <c r="BH502" s="143"/>
      <c r="BI502" s="143"/>
      <c r="BJ502" s="143"/>
      <c r="BK502" s="143"/>
      <c r="BL502" s="143"/>
      <c r="BM502" s="143"/>
      <c r="BN502" s="143"/>
      <c r="BO502" s="143"/>
      <c r="BP502" s="143"/>
      <c r="BQ502" s="143"/>
      <c r="BR502" s="143"/>
      <c r="BS502" s="143"/>
      <c r="BT502" s="143"/>
      <c r="BU502" s="143"/>
      <c r="BV502" s="143"/>
    </row>
    <row r="503" spans="2:74" x14ac:dyDescent="0.2">
      <c r="B503" s="143"/>
      <c r="D503" s="143"/>
      <c r="E503" s="143"/>
      <c r="F503" s="143"/>
      <c r="G503" s="143"/>
      <c r="H503" s="143"/>
      <c r="I503" s="143"/>
      <c r="J503" s="143"/>
      <c r="K503" s="143"/>
      <c r="L503" s="143"/>
      <c r="M503" s="143"/>
      <c r="N503" s="143"/>
      <c r="O503" s="143"/>
      <c r="P503" s="143"/>
      <c r="Q503" s="143"/>
      <c r="R503" s="143"/>
      <c r="S503" s="143"/>
      <c r="T503" s="143"/>
      <c r="U503" s="143"/>
      <c r="V503" s="143"/>
      <c r="W503" s="143"/>
      <c r="X503" s="143"/>
      <c r="Y503" s="143"/>
      <c r="Z503" s="143"/>
      <c r="AA503" s="143"/>
      <c r="AB503" s="143"/>
      <c r="AC503" s="143"/>
      <c r="AD503" s="143"/>
      <c r="AE503" s="143"/>
      <c r="AF503" s="143"/>
      <c r="AG503" s="143"/>
      <c r="AH503" s="143"/>
      <c r="AI503" s="143"/>
      <c r="AJ503" s="143"/>
      <c r="AK503" s="143"/>
      <c r="AL503" s="143"/>
      <c r="AM503" s="143"/>
      <c r="AN503" s="143"/>
      <c r="AO503" s="143"/>
      <c r="AP503" s="143"/>
      <c r="AQ503" s="143"/>
      <c r="AR503" s="143"/>
      <c r="AS503" s="143"/>
      <c r="AT503" s="143"/>
      <c r="AU503" s="143"/>
      <c r="AV503" s="143"/>
      <c r="AW503" s="143"/>
      <c r="AX503" s="143"/>
      <c r="AY503" s="143"/>
      <c r="AZ503" s="143"/>
      <c r="BA503" s="143"/>
      <c r="BB503" s="143"/>
      <c r="BC503" s="143"/>
      <c r="BD503" s="143"/>
      <c r="BE503" s="143"/>
      <c r="BF503" s="143"/>
      <c r="BG503" s="143"/>
      <c r="BH503" s="143"/>
      <c r="BI503" s="143"/>
      <c r="BJ503" s="143"/>
      <c r="BK503" s="143"/>
      <c r="BL503" s="143"/>
      <c r="BM503" s="143"/>
      <c r="BN503" s="143"/>
      <c r="BO503" s="143"/>
      <c r="BP503" s="143"/>
      <c r="BQ503" s="143"/>
      <c r="BR503" s="143"/>
      <c r="BS503" s="143"/>
      <c r="BT503" s="143"/>
      <c r="BU503" s="143"/>
      <c r="BV503" s="143"/>
    </row>
    <row r="504" spans="2:74" x14ac:dyDescent="0.2">
      <c r="B504" s="143"/>
      <c r="D504" s="143"/>
      <c r="E504" s="143"/>
      <c r="F504" s="143"/>
      <c r="G504" s="143"/>
      <c r="H504" s="143"/>
      <c r="I504" s="143"/>
      <c r="J504" s="143"/>
      <c r="K504" s="143"/>
      <c r="L504" s="143"/>
      <c r="M504" s="143"/>
      <c r="N504" s="143"/>
      <c r="O504" s="143"/>
      <c r="P504" s="143"/>
      <c r="Q504" s="143"/>
      <c r="R504" s="143"/>
      <c r="S504" s="143"/>
      <c r="T504" s="143"/>
      <c r="U504" s="143"/>
      <c r="V504" s="143"/>
      <c r="W504" s="143"/>
      <c r="X504" s="143"/>
      <c r="Y504" s="143"/>
      <c r="Z504" s="143"/>
      <c r="AA504" s="143"/>
      <c r="AB504" s="143"/>
      <c r="AC504" s="143"/>
      <c r="AD504" s="143"/>
      <c r="AE504" s="143"/>
      <c r="AF504" s="143"/>
      <c r="AG504" s="143"/>
      <c r="AH504" s="143"/>
      <c r="AI504" s="143"/>
      <c r="AJ504" s="143"/>
      <c r="AK504" s="143"/>
      <c r="AL504" s="143"/>
      <c r="AM504" s="143"/>
      <c r="AN504" s="143"/>
      <c r="AO504" s="143"/>
      <c r="AP504" s="143"/>
      <c r="AQ504" s="143"/>
      <c r="AR504" s="143"/>
      <c r="AS504" s="143"/>
      <c r="AT504" s="143"/>
      <c r="AU504" s="143"/>
      <c r="AV504" s="143"/>
      <c r="AW504" s="143"/>
      <c r="AX504" s="143"/>
      <c r="AY504" s="143"/>
      <c r="AZ504" s="143"/>
      <c r="BA504" s="143"/>
      <c r="BB504" s="143"/>
      <c r="BC504" s="143"/>
      <c r="BD504" s="143"/>
      <c r="BE504" s="143"/>
      <c r="BF504" s="143"/>
      <c r="BG504" s="143"/>
      <c r="BH504" s="143"/>
      <c r="BI504" s="143"/>
      <c r="BJ504" s="143"/>
      <c r="BK504" s="143"/>
      <c r="BL504" s="143"/>
      <c r="BM504" s="143"/>
      <c r="BN504" s="143"/>
      <c r="BO504" s="143"/>
      <c r="BP504" s="143"/>
      <c r="BQ504" s="143"/>
      <c r="BR504" s="143"/>
      <c r="BS504" s="143"/>
      <c r="BT504" s="143"/>
      <c r="BU504" s="143"/>
      <c r="BV504" s="143"/>
    </row>
    <row r="505" spans="2:74" x14ac:dyDescent="0.2">
      <c r="B505" s="143"/>
      <c r="D505" s="143"/>
      <c r="E505" s="143"/>
      <c r="F505" s="143"/>
      <c r="G505" s="143"/>
      <c r="H505" s="143"/>
      <c r="I505" s="143"/>
      <c r="J505" s="143"/>
      <c r="K505" s="143"/>
      <c r="L505" s="143"/>
      <c r="M505" s="143"/>
      <c r="N505" s="143"/>
      <c r="O505" s="143"/>
      <c r="P505" s="143"/>
      <c r="Q505" s="143"/>
      <c r="R505" s="143"/>
      <c r="S505" s="143"/>
      <c r="T505" s="143"/>
      <c r="U505" s="143"/>
      <c r="V505" s="143"/>
      <c r="W505" s="143"/>
      <c r="X505" s="143"/>
      <c r="Y505" s="143"/>
      <c r="Z505" s="143"/>
      <c r="AA505" s="143"/>
      <c r="AB505" s="143"/>
      <c r="AC505" s="143"/>
      <c r="AD505" s="143"/>
      <c r="AE505" s="143"/>
      <c r="AF505" s="143"/>
      <c r="AG505" s="143"/>
      <c r="AH505" s="143"/>
      <c r="AI505" s="143"/>
      <c r="AJ505" s="143"/>
      <c r="AK505" s="143"/>
      <c r="AL505" s="143"/>
      <c r="AM505" s="143"/>
      <c r="AN505" s="143"/>
      <c r="AO505" s="143"/>
      <c r="AP505" s="143"/>
      <c r="AQ505" s="143"/>
      <c r="AR505" s="143"/>
      <c r="AS505" s="143"/>
      <c r="AT505" s="143"/>
      <c r="AU505" s="143"/>
      <c r="AV505" s="143"/>
      <c r="AW505" s="143"/>
      <c r="AX505" s="143"/>
      <c r="AY505" s="143"/>
      <c r="AZ505" s="143"/>
      <c r="BA505" s="143"/>
      <c r="BB505" s="143"/>
      <c r="BC505" s="143"/>
      <c r="BD505" s="143"/>
      <c r="BE505" s="143"/>
      <c r="BF505" s="143"/>
      <c r="BG505" s="143"/>
      <c r="BH505" s="143"/>
      <c r="BI505" s="143"/>
      <c r="BJ505" s="143"/>
      <c r="BK505" s="143"/>
      <c r="BL505" s="143"/>
      <c r="BM505" s="143"/>
      <c r="BN505" s="143"/>
      <c r="BO505" s="143"/>
      <c r="BP505" s="143"/>
      <c r="BQ505" s="143"/>
      <c r="BR505" s="143"/>
      <c r="BS505" s="143"/>
      <c r="BT505" s="143"/>
      <c r="BU505" s="143"/>
      <c r="BV505" s="143"/>
    </row>
    <row r="506" spans="2:74" x14ac:dyDescent="0.2">
      <c r="B506" s="143"/>
      <c r="D506" s="143"/>
      <c r="E506" s="143"/>
      <c r="F506" s="143"/>
      <c r="G506" s="143"/>
      <c r="H506" s="143"/>
      <c r="I506" s="143"/>
      <c r="J506" s="143"/>
      <c r="K506" s="143"/>
      <c r="L506" s="143"/>
      <c r="M506" s="143"/>
      <c r="N506" s="143"/>
      <c r="O506" s="143"/>
      <c r="P506" s="143"/>
      <c r="Q506" s="143"/>
      <c r="R506" s="143"/>
      <c r="S506" s="143"/>
      <c r="T506" s="143"/>
      <c r="U506" s="143"/>
      <c r="V506" s="143"/>
      <c r="W506" s="143"/>
      <c r="X506" s="143"/>
      <c r="Y506" s="143"/>
      <c r="Z506" s="143"/>
      <c r="AA506" s="143"/>
      <c r="AB506" s="143"/>
      <c r="AC506" s="143"/>
      <c r="AD506" s="143"/>
      <c r="AE506" s="143"/>
      <c r="AF506" s="143"/>
      <c r="AG506" s="143"/>
      <c r="AH506" s="143"/>
      <c r="AI506" s="143"/>
      <c r="AJ506" s="143"/>
      <c r="AK506" s="143"/>
      <c r="AL506" s="143"/>
      <c r="AM506" s="143"/>
      <c r="AN506" s="143"/>
      <c r="AO506" s="143"/>
      <c r="AP506" s="143"/>
      <c r="AQ506" s="143"/>
      <c r="AR506" s="143"/>
      <c r="AS506" s="143"/>
      <c r="AT506" s="143"/>
      <c r="AU506" s="143"/>
      <c r="AV506" s="143"/>
      <c r="AW506" s="143"/>
      <c r="AX506" s="143"/>
      <c r="AY506" s="143"/>
      <c r="AZ506" s="143"/>
      <c r="BA506" s="143"/>
      <c r="BB506" s="143"/>
      <c r="BC506" s="143"/>
      <c r="BD506" s="143"/>
      <c r="BE506" s="143"/>
      <c r="BF506" s="143"/>
      <c r="BG506" s="143"/>
      <c r="BH506" s="143"/>
      <c r="BI506" s="143"/>
      <c r="BJ506" s="143"/>
      <c r="BK506" s="143"/>
      <c r="BL506" s="143"/>
      <c r="BM506" s="143"/>
      <c r="BN506" s="143"/>
      <c r="BO506" s="143"/>
      <c r="BP506" s="143"/>
      <c r="BQ506" s="143"/>
      <c r="BR506" s="143"/>
      <c r="BS506" s="143"/>
      <c r="BT506" s="143"/>
      <c r="BU506" s="143"/>
      <c r="BV506" s="143"/>
    </row>
    <row r="507" spans="2:74" x14ac:dyDescent="0.2">
      <c r="B507" s="143"/>
      <c r="D507" s="143"/>
      <c r="E507" s="143"/>
      <c r="F507" s="143"/>
      <c r="G507" s="143"/>
      <c r="H507" s="143"/>
      <c r="I507" s="143"/>
      <c r="J507" s="143"/>
      <c r="K507" s="143"/>
      <c r="L507" s="143"/>
      <c r="M507" s="143"/>
      <c r="N507" s="143"/>
      <c r="O507" s="143"/>
      <c r="P507" s="143"/>
      <c r="Q507" s="143"/>
      <c r="R507" s="143"/>
      <c r="S507" s="143"/>
      <c r="T507" s="143"/>
      <c r="U507" s="143"/>
      <c r="V507" s="143"/>
      <c r="W507" s="143"/>
      <c r="X507" s="143"/>
      <c r="Y507" s="143"/>
      <c r="Z507" s="143"/>
      <c r="AA507" s="143"/>
      <c r="AB507" s="143"/>
      <c r="AC507" s="143"/>
      <c r="AD507" s="143"/>
      <c r="AE507" s="143"/>
      <c r="AF507" s="143"/>
      <c r="AG507" s="143"/>
      <c r="AH507" s="143"/>
      <c r="AI507" s="143"/>
      <c r="AJ507" s="143"/>
      <c r="AK507" s="143"/>
      <c r="AL507" s="143"/>
      <c r="AM507" s="143"/>
      <c r="AN507" s="143"/>
      <c r="AO507" s="143"/>
      <c r="AP507" s="143"/>
      <c r="AQ507" s="143"/>
      <c r="AR507" s="143"/>
      <c r="AS507" s="143"/>
      <c r="AT507" s="143"/>
      <c r="AU507" s="143"/>
      <c r="AV507" s="143"/>
      <c r="AW507" s="143"/>
      <c r="AX507" s="143"/>
      <c r="AY507" s="143"/>
      <c r="AZ507" s="143"/>
      <c r="BA507" s="143"/>
      <c r="BB507" s="143"/>
      <c r="BC507" s="143"/>
      <c r="BD507" s="143"/>
      <c r="BE507" s="143"/>
      <c r="BF507" s="143"/>
      <c r="BG507" s="143"/>
      <c r="BH507" s="143"/>
      <c r="BI507" s="143"/>
      <c r="BJ507" s="143"/>
      <c r="BK507" s="143"/>
      <c r="BL507" s="143"/>
      <c r="BM507" s="143"/>
      <c r="BN507" s="143"/>
      <c r="BO507" s="143"/>
      <c r="BP507" s="143"/>
      <c r="BQ507" s="143"/>
      <c r="BR507" s="143"/>
      <c r="BS507" s="143"/>
      <c r="BT507" s="143"/>
      <c r="BU507" s="143"/>
      <c r="BV507" s="143"/>
    </row>
    <row r="508" spans="2:74" x14ac:dyDescent="0.2">
      <c r="B508" s="143"/>
      <c r="D508" s="143"/>
      <c r="E508" s="143"/>
      <c r="F508" s="143"/>
      <c r="G508" s="143"/>
      <c r="H508" s="143"/>
      <c r="I508" s="143"/>
      <c r="J508" s="143"/>
      <c r="K508" s="143"/>
      <c r="L508" s="143"/>
      <c r="M508" s="143"/>
      <c r="N508" s="143"/>
      <c r="O508" s="143"/>
      <c r="P508" s="143"/>
      <c r="Q508" s="143"/>
      <c r="R508" s="143"/>
      <c r="S508" s="143"/>
      <c r="T508" s="143"/>
      <c r="U508" s="143"/>
      <c r="V508" s="143"/>
      <c r="W508" s="143"/>
      <c r="X508" s="143"/>
      <c r="Y508" s="143"/>
      <c r="Z508" s="143"/>
      <c r="AA508" s="143"/>
      <c r="AB508" s="143"/>
      <c r="AC508" s="143"/>
      <c r="AD508" s="143"/>
      <c r="AE508" s="143"/>
      <c r="AF508" s="143"/>
      <c r="AG508" s="143"/>
      <c r="AH508" s="143"/>
      <c r="AI508" s="143"/>
      <c r="AJ508" s="143"/>
      <c r="AK508" s="143"/>
      <c r="AL508" s="143"/>
      <c r="AM508" s="143"/>
      <c r="AN508" s="143"/>
      <c r="AO508" s="143"/>
      <c r="AP508" s="143"/>
      <c r="AQ508" s="143"/>
      <c r="AR508" s="143"/>
      <c r="AS508" s="143"/>
      <c r="AT508" s="143"/>
      <c r="AU508" s="143"/>
      <c r="AV508" s="143"/>
      <c r="AW508" s="143"/>
      <c r="AX508" s="143"/>
      <c r="AY508" s="143"/>
      <c r="AZ508" s="143"/>
      <c r="BA508" s="143"/>
      <c r="BB508" s="143"/>
      <c r="BC508" s="143"/>
      <c r="BD508" s="143"/>
      <c r="BE508" s="143"/>
      <c r="BF508" s="143"/>
      <c r="BG508" s="143"/>
      <c r="BH508" s="143"/>
      <c r="BI508" s="143"/>
      <c r="BJ508" s="143"/>
      <c r="BK508" s="143"/>
      <c r="BL508" s="143"/>
      <c r="BM508" s="143"/>
      <c r="BN508" s="143"/>
      <c r="BO508" s="143"/>
      <c r="BP508" s="143"/>
      <c r="BQ508" s="143"/>
      <c r="BR508" s="143"/>
      <c r="BS508" s="143"/>
      <c r="BT508" s="143"/>
      <c r="BU508" s="143"/>
      <c r="BV508" s="143"/>
    </row>
    <row r="509" spans="2:74" x14ac:dyDescent="0.2">
      <c r="B509" s="143"/>
      <c r="D509" s="143"/>
      <c r="E509" s="143"/>
      <c r="F509" s="143"/>
      <c r="G509" s="143"/>
      <c r="H509" s="143"/>
      <c r="I509" s="143"/>
      <c r="J509" s="143"/>
      <c r="K509" s="143"/>
      <c r="L509" s="143"/>
      <c r="M509" s="143"/>
      <c r="N509" s="143"/>
      <c r="O509" s="143"/>
      <c r="P509" s="143"/>
      <c r="Q509" s="143"/>
      <c r="R509" s="143"/>
      <c r="S509" s="143"/>
      <c r="T509" s="143"/>
      <c r="U509" s="143"/>
      <c r="V509" s="143"/>
      <c r="W509" s="143"/>
      <c r="X509" s="143"/>
      <c r="Y509" s="143"/>
      <c r="Z509" s="143"/>
      <c r="AA509" s="143"/>
      <c r="AB509" s="143"/>
      <c r="AC509" s="143"/>
      <c r="AD509" s="143"/>
      <c r="AE509" s="143"/>
      <c r="AF509" s="143"/>
      <c r="AG509" s="143"/>
      <c r="AH509" s="143"/>
      <c r="AI509" s="143"/>
      <c r="AJ509" s="143"/>
      <c r="AK509" s="143"/>
      <c r="AL509" s="143"/>
      <c r="AM509" s="143"/>
      <c r="AN509" s="143"/>
      <c r="AO509" s="143"/>
      <c r="AP509" s="143"/>
      <c r="AQ509" s="143"/>
      <c r="AR509" s="143"/>
      <c r="AS509" s="143"/>
      <c r="AT509" s="143"/>
      <c r="AU509" s="143"/>
      <c r="AV509" s="143"/>
      <c r="AW509" s="143"/>
      <c r="AX509" s="143"/>
      <c r="AY509" s="143"/>
      <c r="AZ509" s="143"/>
      <c r="BA509" s="143"/>
      <c r="BB509" s="143"/>
      <c r="BC509" s="143"/>
      <c r="BD509" s="143"/>
      <c r="BE509" s="143"/>
      <c r="BF509" s="143"/>
      <c r="BG509" s="143"/>
      <c r="BH509" s="143"/>
      <c r="BI509" s="143"/>
      <c r="BJ509" s="143"/>
      <c r="BK509" s="143"/>
      <c r="BL509" s="143"/>
      <c r="BM509" s="143"/>
      <c r="BN509" s="143"/>
      <c r="BO509" s="143"/>
      <c r="BP509" s="143"/>
      <c r="BQ509" s="143"/>
      <c r="BR509" s="143"/>
      <c r="BS509" s="143"/>
      <c r="BT509" s="143"/>
      <c r="BU509" s="143"/>
      <c r="BV509" s="143"/>
    </row>
    <row r="510" spans="2:74" x14ac:dyDescent="0.2">
      <c r="B510" s="143"/>
      <c r="D510" s="143"/>
      <c r="E510" s="143"/>
      <c r="F510" s="143"/>
      <c r="G510" s="143"/>
      <c r="H510" s="143"/>
      <c r="I510" s="143"/>
      <c r="J510" s="143"/>
      <c r="K510" s="143"/>
      <c r="L510" s="143"/>
      <c r="M510" s="143"/>
      <c r="N510" s="143"/>
      <c r="O510" s="143"/>
      <c r="P510" s="143"/>
      <c r="Q510" s="143"/>
      <c r="R510" s="143"/>
      <c r="S510" s="143"/>
      <c r="T510" s="143"/>
      <c r="U510" s="143"/>
      <c r="V510" s="143"/>
      <c r="W510" s="143"/>
      <c r="X510" s="143"/>
      <c r="Y510" s="143"/>
      <c r="Z510" s="143"/>
      <c r="AA510" s="143"/>
      <c r="AB510" s="143"/>
      <c r="AC510" s="143"/>
      <c r="AD510" s="143"/>
      <c r="AE510" s="143"/>
      <c r="AF510" s="143"/>
      <c r="AG510" s="143"/>
      <c r="AH510" s="143"/>
      <c r="AI510" s="143"/>
      <c r="AJ510" s="143"/>
      <c r="AK510" s="143"/>
      <c r="AL510" s="143"/>
      <c r="AM510" s="143"/>
      <c r="AN510" s="143"/>
      <c r="AO510" s="143"/>
      <c r="AP510" s="143"/>
      <c r="AQ510" s="143"/>
      <c r="AR510" s="143"/>
      <c r="AS510" s="143"/>
      <c r="AT510" s="143"/>
      <c r="AU510" s="143"/>
      <c r="AV510" s="143"/>
      <c r="AW510" s="143"/>
      <c r="AX510" s="143"/>
      <c r="AY510" s="143"/>
      <c r="AZ510" s="143"/>
      <c r="BA510" s="143"/>
      <c r="BB510" s="143"/>
      <c r="BC510" s="143"/>
      <c r="BD510" s="143"/>
      <c r="BE510" s="143"/>
      <c r="BF510" s="143"/>
      <c r="BG510" s="143"/>
      <c r="BH510" s="143"/>
      <c r="BI510" s="143"/>
      <c r="BJ510" s="143"/>
      <c r="BK510" s="143"/>
      <c r="BL510" s="143"/>
      <c r="BM510" s="143"/>
      <c r="BN510" s="143"/>
      <c r="BO510" s="143"/>
      <c r="BP510" s="143"/>
      <c r="BQ510" s="143"/>
      <c r="BR510" s="143"/>
      <c r="BS510" s="143"/>
      <c r="BT510" s="143"/>
      <c r="BU510" s="143"/>
      <c r="BV510" s="143"/>
    </row>
    <row r="511" spans="2:74" x14ac:dyDescent="0.2">
      <c r="B511" s="143"/>
      <c r="D511" s="143"/>
      <c r="E511" s="143"/>
      <c r="F511" s="143"/>
      <c r="G511" s="143"/>
      <c r="H511" s="143"/>
      <c r="I511" s="143"/>
      <c r="J511" s="143"/>
      <c r="K511" s="143"/>
      <c r="L511" s="143"/>
      <c r="M511" s="143"/>
      <c r="N511" s="143"/>
      <c r="O511" s="143"/>
      <c r="P511" s="143"/>
      <c r="Q511" s="143"/>
      <c r="R511" s="143"/>
      <c r="S511" s="143"/>
      <c r="T511" s="143"/>
      <c r="U511" s="143"/>
      <c r="V511" s="143"/>
      <c r="W511" s="143"/>
      <c r="X511" s="143"/>
      <c r="Y511" s="143"/>
      <c r="Z511" s="143"/>
      <c r="AA511" s="143"/>
      <c r="AB511" s="143"/>
      <c r="AC511" s="143"/>
      <c r="AD511" s="143"/>
      <c r="AE511" s="143"/>
      <c r="AF511" s="143"/>
      <c r="AG511" s="143"/>
      <c r="AH511" s="143"/>
      <c r="AI511" s="143"/>
      <c r="AJ511" s="143"/>
      <c r="AK511" s="143"/>
      <c r="AL511" s="143"/>
      <c r="AM511" s="143"/>
      <c r="AN511" s="143"/>
      <c r="AO511" s="143"/>
      <c r="AP511" s="143"/>
      <c r="AQ511" s="143"/>
      <c r="AR511" s="143"/>
      <c r="AS511" s="143"/>
      <c r="AT511" s="143"/>
      <c r="AU511" s="143"/>
      <c r="AV511" s="143"/>
      <c r="AW511" s="143"/>
      <c r="AX511" s="143"/>
      <c r="AY511" s="143"/>
      <c r="AZ511" s="143"/>
      <c r="BA511" s="143"/>
      <c r="BB511" s="143"/>
      <c r="BC511" s="143"/>
      <c r="BD511" s="143"/>
      <c r="BE511" s="143"/>
      <c r="BF511" s="143"/>
      <c r="BG511" s="143"/>
      <c r="BH511" s="143"/>
      <c r="BI511" s="143"/>
      <c r="BJ511" s="143"/>
      <c r="BK511" s="143"/>
      <c r="BL511" s="143"/>
      <c r="BM511" s="143"/>
      <c r="BN511" s="143"/>
      <c r="BO511" s="143"/>
      <c r="BP511" s="143"/>
      <c r="BQ511" s="143"/>
      <c r="BR511" s="143"/>
      <c r="BS511" s="143"/>
      <c r="BT511" s="143"/>
      <c r="BU511" s="143"/>
      <c r="BV511" s="143"/>
    </row>
    <row r="512" spans="2:74" x14ac:dyDescent="0.2">
      <c r="B512" s="143"/>
      <c r="D512" s="143"/>
      <c r="E512" s="143"/>
      <c r="F512" s="143"/>
      <c r="G512" s="143"/>
      <c r="H512" s="143"/>
      <c r="I512" s="143"/>
      <c r="J512" s="143"/>
      <c r="K512" s="143"/>
      <c r="L512" s="143"/>
      <c r="M512" s="143"/>
      <c r="N512" s="143"/>
      <c r="O512" s="143"/>
      <c r="P512" s="143"/>
      <c r="Q512" s="143"/>
      <c r="R512" s="143"/>
      <c r="S512" s="143"/>
      <c r="T512" s="143"/>
      <c r="U512" s="143"/>
      <c r="V512" s="143"/>
      <c r="W512" s="143"/>
      <c r="X512" s="143"/>
      <c r="Y512" s="143"/>
      <c r="Z512" s="143"/>
      <c r="AA512" s="143"/>
      <c r="AB512" s="143"/>
      <c r="AC512" s="143"/>
      <c r="AD512" s="143"/>
      <c r="AE512" s="143"/>
      <c r="AF512" s="143"/>
      <c r="AG512" s="143"/>
      <c r="AH512" s="143"/>
      <c r="AI512" s="143"/>
      <c r="AJ512" s="143"/>
      <c r="AK512" s="143"/>
      <c r="AL512" s="143"/>
      <c r="AM512" s="143"/>
      <c r="AN512" s="143"/>
      <c r="AO512" s="143"/>
      <c r="AP512" s="143"/>
      <c r="AQ512" s="143"/>
      <c r="AR512" s="143"/>
      <c r="AS512" s="143"/>
      <c r="AT512" s="143"/>
      <c r="AU512" s="143"/>
      <c r="AV512" s="143"/>
      <c r="AW512" s="143"/>
      <c r="AX512" s="143"/>
      <c r="AY512" s="143"/>
      <c r="AZ512" s="143"/>
      <c r="BA512" s="143"/>
      <c r="BB512" s="143"/>
      <c r="BC512" s="143"/>
      <c r="BD512" s="143"/>
      <c r="BE512" s="143"/>
      <c r="BF512" s="143"/>
      <c r="BG512" s="143"/>
      <c r="BH512" s="143"/>
      <c r="BI512" s="143"/>
      <c r="BJ512" s="143"/>
      <c r="BK512" s="143"/>
      <c r="BL512" s="143"/>
      <c r="BM512" s="143"/>
      <c r="BN512" s="143"/>
      <c r="BO512" s="143"/>
      <c r="BP512" s="143"/>
      <c r="BQ512" s="143"/>
      <c r="BR512" s="143"/>
      <c r="BS512" s="143"/>
      <c r="BT512" s="143"/>
      <c r="BU512" s="143"/>
      <c r="BV512" s="143"/>
    </row>
    <row r="513" spans="2:74" x14ac:dyDescent="0.2">
      <c r="B513" s="143"/>
      <c r="D513" s="143"/>
      <c r="E513" s="143"/>
      <c r="F513" s="143"/>
      <c r="G513" s="143"/>
      <c r="H513" s="143"/>
      <c r="I513" s="143"/>
      <c r="J513" s="143"/>
      <c r="K513" s="143"/>
      <c r="L513" s="143"/>
      <c r="M513" s="143"/>
      <c r="N513" s="143"/>
      <c r="O513" s="143"/>
      <c r="P513" s="143"/>
      <c r="Q513" s="143"/>
      <c r="R513" s="143"/>
      <c r="S513" s="143"/>
      <c r="T513" s="143"/>
      <c r="U513" s="143"/>
      <c r="V513" s="143"/>
      <c r="W513" s="143"/>
      <c r="X513" s="143"/>
      <c r="Y513" s="143"/>
      <c r="Z513" s="143"/>
      <c r="AA513" s="143"/>
      <c r="AB513" s="143"/>
      <c r="AC513" s="143"/>
      <c r="AD513" s="143"/>
      <c r="AE513" s="143"/>
      <c r="AF513" s="143"/>
      <c r="AG513" s="143"/>
      <c r="AH513" s="143"/>
      <c r="AI513" s="143"/>
      <c r="AJ513" s="143"/>
      <c r="AK513" s="143"/>
      <c r="AL513" s="143"/>
      <c r="AM513" s="143"/>
      <c r="AN513" s="143"/>
      <c r="AO513" s="143"/>
      <c r="AP513" s="143"/>
      <c r="AQ513" s="143"/>
      <c r="AR513" s="143"/>
      <c r="AS513" s="143"/>
      <c r="AT513" s="143"/>
      <c r="AU513" s="143"/>
      <c r="AV513" s="143"/>
      <c r="AW513" s="143"/>
      <c r="AX513" s="143"/>
      <c r="AY513" s="143"/>
      <c r="AZ513" s="143"/>
      <c r="BA513" s="143"/>
      <c r="BB513" s="143"/>
      <c r="BC513" s="143"/>
      <c r="BD513" s="143"/>
      <c r="BE513" s="143"/>
      <c r="BF513" s="143"/>
      <c r="BG513" s="143"/>
      <c r="BH513" s="143"/>
      <c r="BI513" s="143"/>
      <c r="BJ513" s="143"/>
      <c r="BK513" s="143"/>
      <c r="BL513" s="143"/>
      <c r="BM513" s="143"/>
      <c r="BN513" s="143"/>
      <c r="BO513" s="143"/>
      <c r="BP513" s="143"/>
      <c r="BQ513" s="143"/>
      <c r="BR513" s="143"/>
      <c r="BS513" s="143"/>
      <c r="BT513" s="143"/>
      <c r="BU513" s="143"/>
      <c r="BV513" s="143"/>
    </row>
    <row r="514" spans="2:74" x14ac:dyDescent="0.2">
      <c r="B514" s="143"/>
      <c r="D514" s="143"/>
      <c r="E514" s="143"/>
      <c r="F514" s="143"/>
      <c r="G514" s="143"/>
      <c r="H514" s="143"/>
      <c r="I514" s="143"/>
      <c r="J514" s="143"/>
      <c r="K514" s="143"/>
      <c r="L514" s="143"/>
      <c r="M514" s="143"/>
      <c r="N514" s="143"/>
      <c r="O514" s="143"/>
      <c r="P514" s="143"/>
      <c r="Q514" s="143"/>
      <c r="R514" s="143"/>
      <c r="S514" s="143"/>
      <c r="T514" s="143"/>
      <c r="U514" s="143"/>
      <c r="V514" s="143"/>
      <c r="W514" s="143"/>
      <c r="X514" s="143"/>
      <c r="Y514" s="143"/>
      <c r="Z514" s="143"/>
      <c r="AA514" s="143"/>
      <c r="AB514" s="143"/>
      <c r="AC514" s="143"/>
      <c r="AD514" s="143"/>
      <c r="AE514" s="143"/>
      <c r="AF514" s="143"/>
      <c r="AG514" s="143"/>
      <c r="AH514" s="143"/>
      <c r="AI514" s="143"/>
      <c r="AJ514" s="143"/>
      <c r="AK514" s="143"/>
      <c r="AL514" s="143"/>
      <c r="AM514" s="143"/>
      <c r="AN514" s="143"/>
      <c r="AO514" s="143"/>
      <c r="AP514" s="143"/>
      <c r="AQ514" s="143"/>
      <c r="AR514" s="143"/>
      <c r="AS514" s="143"/>
      <c r="AT514" s="143"/>
      <c r="AU514" s="143"/>
      <c r="AV514" s="143"/>
      <c r="AW514" s="143"/>
      <c r="AX514" s="143"/>
      <c r="AY514" s="143"/>
      <c r="AZ514" s="143"/>
      <c r="BA514" s="143"/>
      <c r="BB514" s="143"/>
      <c r="BC514" s="143"/>
      <c r="BD514" s="143"/>
      <c r="BE514" s="143"/>
      <c r="BF514" s="143"/>
      <c r="BG514" s="143"/>
      <c r="BH514" s="143"/>
      <c r="BI514" s="143"/>
      <c r="BJ514" s="143"/>
      <c r="BK514" s="143"/>
      <c r="BL514" s="143"/>
      <c r="BM514" s="143"/>
      <c r="BN514" s="143"/>
      <c r="BO514" s="143"/>
      <c r="BP514" s="143"/>
      <c r="BQ514" s="143"/>
      <c r="BR514" s="143"/>
      <c r="BS514" s="143"/>
      <c r="BT514" s="143"/>
      <c r="BU514" s="143"/>
      <c r="BV514" s="143"/>
    </row>
    <row r="515" spans="2:74" x14ac:dyDescent="0.2">
      <c r="B515" s="143"/>
      <c r="D515" s="143"/>
      <c r="E515" s="143"/>
      <c r="F515" s="143"/>
      <c r="G515" s="143"/>
      <c r="H515" s="143"/>
      <c r="I515" s="143"/>
      <c r="J515" s="143"/>
      <c r="K515" s="143"/>
      <c r="L515" s="143"/>
      <c r="M515" s="143"/>
      <c r="N515" s="143"/>
      <c r="O515" s="143"/>
      <c r="P515" s="143"/>
      <c r="Q515" s="143"/>
      <c r="R515" s="143"/>
      <c r="S515" s="143"/>
      <c r="T515" s="143"/>
      <c r="U515" s="143"/>
      <c r="V515" s="143"/>
      <c r="W515" s="143"/>
      <c r="X515" s="143"/>
      <c r="Y515" s="143"/>
      <c r="Z515" s="143"/>
      <c r="AA515" s="143"/>
      <c r="AB515" s="143"/>
      <c r="AC515" s="143"/>
      <c r="AD515" s="143"/>
      <c r="AE515" s="143"/>
      <c r="AF515" s="143"/>
      <c r="AG515" s="143"/>
      <c r="AH515" s="143"/>
      <c r="AI515" s="143"/>
      <c r="AJ515" s="143"/>
      <c r="AK515" s="143"/>
      <c r="AL515" s="143"/>
      <c r="AM515" s="143"/>
      <c r="AN515" s="143"/>
      <c r="AO515" s="143"/>
      <c r="AP515" s="143"/>
      <c r="AQ515" s="143"/>
      <c r="AR515" s="143"/>
      <c r="AS515" s="143"/>
      <c r="AT515" s="143"/>
      <c r="AU515" s="143"/>
      <c r="AV515" s="143"/>
      <c r="AW515" s="143"/>
      <c r="AX515" s="143"/>
      <c r="AY515" s="143"/>
      <c r="AZ515" s="143"/>
      <c r="BA515" s="143"/>
      <c r="BB515" s="143"/>
      <c r="BC515" s="143"/>
      <c r="BD515" s="143"/>
      <c r="BE515" s="143"/>
      <c r="BF515" s="143"/>
      <c r="BG515" s="143"/>
      <c r="BH515" s="143"/>
      <c r="BI515" s="143"/>
      <c r="BJ515" s="143"/>
      <c r="BK515" s="143"/>
      <c r="BL515" s="143"/>
      <c r="BM515" s="143"/>
      <c r="BN515" s="143"/>
      <c r="BO515" s="143"/>
      <c r="BP515" s="143"/>
      <c r="BQ515" s="143"/>
      <c r="BR515" s="143"/>
      <c r="BS515" s="143"/>
      <c r="BT515" s="143"/>
      <c r="BU515" s="143"/>
      <c r="BV515" s="143"/>
    </row>
    <row r="516" spans="2:74" x14ac:dyDescent="0.2">
      <c r="B516" s="143"/>
      <c r="D516" s="143"/>
      <c r="E516" s="143"/>
      <c r="F516" s="143"/>
      <c r="G516" s="143"/>
      <c r="H516" s="143"/>
      <c r="I516" s="143"/>
      <c r="J516" s="143"/>
      <c r="K516" s="143"/>
      <c r="L516" s="143"/>
      <c r="M516" s="143"/>
      <c r="N516" s="143"/>
      <c r="O516" s="143"/>
      <c r="P516" s="143"/>
      <c r="Q516" s="143"/>
      <c r="R516" s="143"/>
      <c r="S516" s="143"/>
      <c r="T516" s="143"/>
      <c r="U516" s="143"/>
      <c r="V516" s="143"/>
      <c r="W516" s="143"/>
      <c r="X516" s="143"/>
      <c r="Y516" s="143"/>
      <c r="Z516" s="143"/>
      <c r="AA516" s="143"/>
      <c r="AB516" s="143"/>
      <c r="AC516" s="143"/>
      <c r="AD516" s="143"/>
      <c r="AE516" s="143"/>
      <c r="AF516" s="143"/>
      <c r="AG516" s="143"/>
      <c r="AH516" s="143"/>
      <c r="AI516" s="143"/>
      <c r="AJ516" s="143"/>
      <c r="AK516" s="143"/>
      <c r="AL516" s="143"/>
      <c r="AM516" s="143"/>
      <c r="AN516" s="143"/>
      <c r="AO516" s="143"/>
      <c r="AP516" s="143"/>
      <c r="AQ516" s="143"/>
      <c r="AR516" s="143"/>
      <c r="AS516" s="143"/>
      <c r="AT516" s="143"/>
      <c r="AU516" s="143"/>
      <c r="AV516" s="143"/>
      <c r="AW516" s="143"/>
      <c r="AX516" s="143"/>
      <c r="AY516" s="143"/>
      <c r="AZ516" s="143"/>
      <c r="BA516" s="143"/>
      <c r="BB516" s="143"/>
      <c r="BC516" s="143"/>
      <c r="BD516" s="143"/>
      <c r="BE516" s="143"/>
      <c r="BF516" s="143"/>
      <c r="BG516" s="143"/>
      <c r="BH516" s="143"/>
      <c r="BI516" s="143"/>
      <c r="BJ516" s="143"/>
      <c r="BK516" s="143"/>
      <c r="BL516" s="143"/>
      <c r="BM516" s="143"/>
      <c r="BN516" s="143"/>
      <c r="BO516" s="143"/>
      <c r="BP516" s="143"/>
      <c r="BQ516" s="143"/>
      <c r="BR516" s="143"/>
      <c r="BS516" s="143"/>
      <c r="BT516" s="143"/>
      <c r="BU516" s="143"/>
      <c r="BV516" s="143"/>
    </row>
    <row r="517" spans="2:74" x14ac:dyDescent="0.2">
      <c r="B517" s="143"/>
      <c r="D517" s="143"/>
      <c r="E517" s="143"/>
      <c r="F517" s="143"/>
      <c r="G517" s="143"/>
      <c r="H517" s="143"/>
      <c r="I517" s="143"/>
      <c r="J517" s="143"/>
      <c r="K517" s="143"/>
      <c r="L517" s="143"/>
      <c r="M517" s="143"/>
      <c r="N517" s="143"/>
      <c r="O517" s="143"/>
      <c r="P517" s="143"/>
      <c r="Q517" s="143"/>
      <c r="R517" s="143"/>
      <c r="S517" s="143"/>
      <c r="T517" s="143"/>
      <c r="U517" s="143"/>
      <c r="V517" s="143"/>
      <c r="W517" s="143"/>
      <c r="X517" s="143"/>
      <c r="Y517" s="143"/>
      <c r="Z517" s="143"/>
      <c r="AA517" s="143"/>
      <c r="AB517" s="143"/>
      <c r="AC517" s="143"/>
      <c r="AD517" s="143"/>
      <c r="AE517" s="143"/>
      <c r="AF517" s="143"/>
      <c r="AG517" s="143"/>
      <c r="AH517" s="143"/>
      <c r="AI517" s="143"/>
      <c r="AJ517" s="143"/>
      <c r="AK517" s="143"/>
      <c r="AL517" s="143"/>
      <c r="AM517" s="143"/>
      <c r="AN517" s="143"/>
      <c r="AO517" s="143"/>
      <c r="AP517" s="143"/>
      <c r="AQ517" s="143"/>
      <c r="AR517" s="143"/>
      <c r="AS517" s="143"/>
      <c r="AT517" s="143"/>
      <c r="AU517" s="143"/>
      <c r="AV517" s="143"/>
      <c r="AW517" s="143"/>
      <c r="AX517" s="143"/>
      <c r="AY517" s="143"/>
      <c r="AZ517" s="143"/>
      <c r="BA517" s="143"/>
      <c r="BB517" s="143"/>
      <c r="BC517" s="143"/>
      <c r="BD517" s="143"/>
      <c r="BE517" s="143"/>
      <c r="BF517" s="143"/>
      <c r="BG517" s="143"/>
      <c r="BH517" s="143"/>
      <c r="BI517" s="143"/>
      <c r="BJ517" s="143"/>
      <c r="BK517" s="143"/>
      <c r="BL517" s="143"/>
      <c r="BM517" s="143"/>
      <c r="BN517" s="143"/>
      <c r="BO517" s="143"/>
      <c r="BP517" s="143"/>
      <c r="BQ517" s="143"/>
      <c r="BR517" s="143"/>
      <c r="BS517" s="143"/>
      <c r="BT517" s="143"/>
      <c r="BU517" s="143"/>
      <c r="BV517" s="143"/>
    </row>
    <row r="518" spans="2:74" x14ac:dyDescent="0.2">
      <c r="B518" s="143"/>
      <c r="D518" s="143"/>
      <c r="E518" s="143"/>
      <c r="F518" s="143"/>
      <c r="G518" s="143"/>
      <c r="H518" s="143"/>
      <c r="I518" s="143"/>
      <c r="J518" s="143"/>
      <c r="K518" s="143"/>
      <c r="L518" s="143"/>
      <c r="M518" s="143"/>
      <c r="N518" s="143"/>
      <c r="O518" s="143"/>
      <c r="P518" s="143"/>
      <c r="Q518" s="143"/>
      <c r="R518" s="143"/>
      <c r="S518" s="143"/>
      <c r="T518" s="143"/>
      <c r="U518" s="143"/>
      <c r="V518" s="143"/>
      <c r="W518" s="143"/>
      <c r="X518" s="143"/>
      <c r="Y518" s="143"/>
      <c r="Z518" s="143"/>
      <c r="AA518" s="143"/>
      <c r="AB518" s="143"/>
      <c r="AC518" s="143"/>
      <c r="AD518" s="143"/>
      <c r="AE518" s="143"/>
      <c r="AF518" s="143"/>
      <c r="AG518" s="143"/>
      <c r="AH518" s="143"/>
      <c r="AI518" s="143"/>
      <c r="AJ518" s="143"/>
      <c r="AK518" s="143"/>
      <c r="AL518" s="143"/>
      <c r="AM518" s="143"/>
      <c r="AN518" s="143"/>
      <c r="AO518" s="143"/>
      <c r="AP518" s="143"/>
      <c r="AQ518" s="143"/>
      <c r="AR518" s="143"/>
      <c r="AS518" s="143"/>
      <c r="AT518" s="143"/>
      <c r="AU518" s="143"/>
      <c r="AV518" s="143"/>
      <c r="AW518" s="143"/>
      <c r="AX518" s="143"/>
      <c r="AY518" s="143"/>
      <c r="AZ518" s="143"/>
      <c r="BA518" s="143"/>
      <c r="BB518" s="143"/>
      <c r="BC518" s="143"/>
      <c r="BD518" s="143"/>
      <c r="BE518" s="143"/>
      <c r="BF518" s="143"/>
      <c r="BG518" s="143"/>
      <c r="BH518" s="143"/>
      <c r="BI518" s="143"/>
      <c r="BJ518" s="143"/>
      <c r="BK518" s="143"/>
      <c r="BL518" s="143"/>
      <c r="BM518" s="143"/>
      <c r="BN518" s="143"/>
      <c r="BO518" s="143"/>
      <c r="BP518" s="143"/>
      <c r="BQ518" s="143"/>
      <c r="BR518" s="143"/>
      <c r="BS518" s="143"/>
      <c r="BT518" s="143"/>
      <c r="BU518" s="143"/>
      <c r="BV518" s="143"/>
    </row>
    <row r="519" spans="2:74" x14ac:dyDescent="0.2">
      <c r="B519" s="143"/>
      <c r="D519" s="143"/>
      <c r="E519" s="143"/>
      <c r="F519" s="143"/>
      <c r="G519" s="143"/>
      <c r="H519" s="143"/>
      <c r="I519" s="143"/>
      <c r="J519" s="143"/>
      <c r="K519" s="143"/>
      <c r="L519" s="143"/>
      <c r="M519" s="143"/>
      <c r="N519" s="143"/>
      <c r="O519" s="143"/>
      <c r="P519" s="143"/>
      <c r="Q519" s="143"/>
      <c r="R519" s="143"/>
      <c r="S519" s="143"/>
      <c r="T519" s="143"/>
      <c r="U519" s="143"/>
      <c r="V519" s="143"/>
      <c r="W519" s="143"/>
      <c r="X519" s="143"/>
      <c r="Y519" s="143"/>
      <c r="Z519" s="143"/>
      <c r="AA519" s="143"/>
      <c r="AB519" s="143"/>
      <c r="AC519" s="143"/>
      <c r="AD519" s="143"/>
      <c r="AE519" s="143"/>
      <c r="AF519" s="143"/>
      <c r="AG519" s="143"/>
      <c r="AH519" s="143"/>
      <c r="AI519" s="143"/>
      <c r="AJ519" s="143"/>
      <c r="AK519" s="143"/>
      <c r="AL519" s="143"/>
      <c r="AM519" s="143"/>
      <c r="AN519" s="143"/>
      <c r="AO519" s="143"/>
      <c r="AP519" s="143"/>
      <c r="AQ519" s="143"/>
      <c r="AR519" s="143"/>
      <c r="AS519" s="143"/>
      <c r="AT519" s="143"/>
      <c r="AU519" s="143"/>
      <c r="AV519" s="143"/>
      <c r="AW519" s="143"/>
      <c r="AX519" s="143"/>
      <c r="AY519" s="143"/>
      <c r="AZ519" s="143"/>
      <c r="BA519" s="143"/>
      <c r="BB519" s="143"/>
      <c r="BC519" s="143"/>
      <c r="BD519" s="143"/>
      <c r="BE519" s="143"/>
      <c r="BF519" s="143"/>
      <c r="BG519" s="143"/>
      <c r="BH519" s="143"/>
      <c r="BI519" s="143"/>
      <c r="BJ519" s="143"/>
      <c r="BK519" s="143"/>
      <c r="BL519" s="143"/>
      <c r="BM519" s="143"/>
      <c r="BN519" s="143"/>
      <c r="BO519" s="143"/>
      <c r="BP519" s="143"/>
      <c r="BQ519" s="143"/>
      <c r="BR519" s="143"/>
      <c r="BS519" s="143"/>
      <c r="BT519" s="143"/>
      <c r="BU519" s="143"/>
      <c r="BV519" s="143"/>
    </row>
    <row r="520" spans="2:74" x14ac:dyDescent="0.2">
      <c r="B520" s="143"/>
      <c r="D520" s="143"/>
      <c r="E520" s="143"/>
      <c r="F520" s="143"/>
      <c r="G520" s="143"/>
      <c r="H520" s="143"/>
      <c r="I520" s="143"/>
      <c r="J520" s="143"/>
      <c r="K520" s="143"/>
      <c r="L520" s="143"/>
      <c r="M520" s="143"/>
      <c r="N520" s="143"/>
      <c r="O520" s="143"/>
      <c r="P520" s="143"/>
      <c r="Q520" s="143"/>
      <c r="R520" s="143"/>
      <c r="S520" s="143"/>
      <c r="T520" s="143"/>
      <c r="U520" s="143"/>
      <c r="V520" s="143"/>
      <c r="W520" s="143"/>
      <c r="X520" s="143"/>
      <c r="Y520" s="143"/>
      <c r="Z520" s="143"/>
      <c r="AA520" s="143"/>
      <c r="AB520" s="143"/>
      <c r="AC520" s="143"/>
      <c r="AD520" s="143"/>
      <c r="AE520" s="143"/>
      <c r="AF520" s="143"/>
      <c r="AG520" s="143"/>
      <c r="AH520" s="143"/>
      <c r="AI520" s="143"/>
      <c r="AJ520" s="143"/>
      <c r="AK520" s="143"/>
      <c r="AL520" s="143"/>
      <c r="AM520" s="143"/>
      <c r="AN520" s="143"/>
      <c r="AO520" s="143"/>
      <c r="AP520" s="143"/>
      <c r="AQ520" s="143"/>
      <c r="AR520" s="143"/>
      <c r="AS520" s="143"/>
      <c r="AT520" s="143"/>
      <c r="AU520" s="143"/>
      <c r="AV520" s="143"/>
      <c r="AW520" s="143"/>
      <c r="AX520" s="143"/>
      <c r="AY520" s="143"/>
      <c r="AZ520" s="143"/>
      <c r="BA520" s="143"/>
      <c r="BB520" s="143"/>
      <c r="BC520" s="143"/>
      <c r="BD520" s="143"/>
      <c r="BE520" s="143"/>
      <c r="BF520" s="143"/>
      <c r="BG520" s="143"/>
      <c r="BH520" s="143"/>
      <c r="BI520" s="143"/>
      <c r="BJ520" s="143"/>
      <c r="BK520" s="143"/>
      <c r="BL520" s="143"/>
      <c r="BM520" s="143"/>
      <c r="BN520" s="143"/>
      <c r="BO520" s="143"/>
      <c r="BP520" s="143"/>
      <c r="BQ520" s="143"/>
      <c r="BR520" s="143"/>
      <c r="BS520" s="143"/>
      <c r="BT520" s="143"/>
      <c r="BU520" s="143"/>
      <c r="BV520" s="143"/>
    </row>
    <row r="521" spans="2:74" x14ac:dyDescent="0.2">
      <c r="B521" s="143"/>
      <c r="D521" s="143"/>
      <c r="E521" s="143"/>
      <c r="F521" s="143"/>
      <c r="G521" s="143"/>
      <c r="H521" s="143"/>
      <c r="I521" s="143"/>
      <c r="J521" s="143"/>
      <c r="K521" s="143"/>
      <c r="L521" s="143"/>
      <c r="M521" s="143"/>
      <c r="N521" s="143"/>
      <c r="O521" s="143"/>
      <c r="P521" s="143"/>
      <c r="Q521" s="143"/>
      <c r="R521" s="143"/>
      <c r="S521" s="143"/>
      <c r="T521" s="143"/>
      <c r="U521" s="143"/>
      <c r="V521" s="143"/>
      <c r="W521" s="143"/>
      <c r="X521" s="143"/>
      <c r="Y521" s="143"/>
      <c r="Z521" s="143"/>
      <c r="AA521" s="143"/>
      <c r="AB521" s="143"/>
      <c r="AC521" s="143"/>
      <c r="AD521" s="143"/>
      <c r="AE521" s="143"/>
      <c r="AF521" s="143"/>
      <c r="AG521" s="143"/>
      <c r="AH521" s="143"/>
      <c r="AI521" s="143"/>
      <c r="AJ521" s="143"/>
      <c r="AK521" s="143"/>
      <c r="AL521" s="143"/>
      <c r="AM521" s="143"/>
      <c r="AN521" s="143"/>
      <c r="AO521" s="143"/>
      <c r="AP521" s="143"/>
      <c r="AQ521" s="143"/>
      <c r="AR521" s="143"/>
      <c r="AS521" s="143"/>
      <c r="AT521" s="143"/>
      <c r="AU521" s="143"/>
      <c r="AV521" s="143"/>
      <c r="AW521" s="143"/>
      <c r="AX521" s="143"/>
      <c r="AY521" s="143"/>
      <c r="AZ521" s="143"/>
      <c r="BA521" s="143"/>
      <c r="BB521" s="143"/>
      <c r="BC521" s="143"/>
      <c r="BD521" s="143"/>
      <c r="BE521" s="143"/>
      <c r="BF521" s="143"/>
      <c r="BG521" s="143"/>
      <c r="BH521" s="143"/>
      <c r="BI521" s="143"/>
      <c r="BJ521" s="143"/>
      <c r="BK521" s="143"/>
      <c r="BL521" s="143"/>
      <c r="BM521" s="143"/>
      <c r="BN521" s="143"/>
      <c r="BO521" s="143"/>
      <c r="BP521" s="143"/>
      <c r="BQ521" s="143"/>
      <c r="BR521" s="143"/>
      <c r="BS521" s="143"/>
      <c r="BT521" s="143"/>
      <c r="BU521" s="143"/>
      <c r="BV521" s="143"/>
    </row>
    <row r="522" spans="2:74" x14ac:dyDescent="0.2">
      <c r="B522" s="143"/>
      <c r="D522" s="143"/>
      <c r="E522" s="143"/>
      <c r="F522" s="143"/>
      <c r="G522" s="143"/>
      <c r="H522" s="143"/>
      <c r="I522" s="143"/>
      <c r="J522" s="143"/>
      <c r="K522" s="143"/>
      <c r="L522" s="143"/>
      <c r="M522" s="143"/>
      <c r="N522" s="143"/>
      <c r="O522" s="143"/>
      <c r="P522" s="143"/>
      <c r="Q522" s="143"/>
      <c r="R522" s="143"/>
      <c r="S522" s="143"/>
      <c r="T522" s="143"/>
      <c r="U522" s="143"/>
      <c r="V522" s="143"/>
      <c r="W522" s="143"/>
      <c r="X522" s="143"/>
      <c r="Y522" s="143"/>
      <c r="Z522" s="143"/>
      <c r="AA522" s="143"/>
      <c r="AB522" s="143"/>
      <c r="AC522" s="143"/>
      <c r="AD522" s="143"/>
      <c r="AE522" s="143"/>
      <c r="AF522" s="143"/>
      <c r="AG522" s="143"/>
      <c r="AH522" s="143"/>
      <c r="AI522" s="143"/>
      <c r="AJ522" s="143"/>
      <c r="AK522" s="143"/>
      <c r="AL522" s="143"/>
      <c r="AM522" s="143"/>
      <c r="AN522" s="143"/>
      <c r="AO522" s="143"/>
      <c r="AP522" s="143"/>
      <c r="AQ522" s="143"/>
      <c r="AR522" s="143"/>
      <c r="AS522" s="143"/>
      <c r="AT522" s="143"/>
      <c r="AU522" s="143"/>
      <c r="AV522" s="143"/>
      <c r="AW522" s="143"/>
      <c r="AX522" s="143"/>
      <c r="AY522" s="143"/>
      <c r="AZ522" s="143"/>
      <c r="BA522" s="143"/>
      <c r="BB522" s="143"/>
      <c r="BC522" s="143"/>
      <c r="BD522" s="143"/>
      <c r="BE522" s="143"/>
      <c r="BF522" s="143"/>
      <c r="BG522" s="143"/>
      <c r="BH522" s="143"/>
      <c r="BI522" s="143"/>
      <c r="BJ522" s="143"/>
      <c r="BK522" s="143"/>
      <c r="BL522" s="143"/>
      <c r="BM522" s="143"/>
      <c r="BN522" s="143"/>
      <c r="BO522" s="143"/>
      <c r="BP522" s="143"/>
      <c r="BQ522" s="143"/>
      <c r="BR522" s="143"/>
      <c r="BS522" s="143"/>
      <c r="BT522" s="143"/>
      <c r="BU522" s="143"/>
      <c r="BV522" s="143"/>
    </row>
    <row r="523" spans="2:74" x14ac:dyDescent="0.2">
      <c r="B523" s="143"/>
      <c r="D523" s="143"/>
      <c r="E523" s="143"/>
      <c r="F523" s="143"/>
      <c r="G523" s="143"/>
      <c r="H523" s="143"/>
      <c r="I523" s="143"/>
      <c r="J523" s="143"/>
      <c r="K523" s="143"/>
      <c r="L523" s="143"/>
      <c r="M523" s="143"/>
      <c r="N523" s="143"/>
      <c r="O523" s="143"/>
      <c r="P523" s="143"/>
      <c r="Q523" s="143"/>
      <c r="R523" s="143"/>
      <c r="S523" s="143"/>
      <c r="T523" s="143"/>
      <c r="U523" s="143"/>
      <c r="V523" s="143"/>
      <c r="W523" s="143"/>
      <c r="X523" s="143"/>
      <c r="Y523" s="143"/>
      <c r="Z523" s="143"/>
      <c r="AA523" s="143"/>
      <c r="AB523" s="143"/>
      <c r="AC523" s="143"/>
      <c r="AD523" s="143"/>
      <c r="AE523" s="143"/>
      <c r="AF523" s="143"/>
      <c r="AG523" s="143"/>
      <c r="AH523" s="143"/>
      <c r="AI523" s="143"/>
      <c r="AJ523" s="143"/>
      <c r="AK523" s="143"/>
      <c r="AL523" s="143"/>
      <c r="AM523" s="143"/>
      <c r="AN523" s="143"/>
      <c r="AO523" s="143"/>
      <c r="AP523" s="143"/>
      <c r="AQ523" s="143"/>
      <c r="AR523" s="143"/>
      <c r="AS523" s="143"/>
      <c r="AT523" s="143"/>
      <c r="AU523" s="143"/>
      <c r="AV523" s="143"/>
      <c r="AW523" s="143"/>
      <c r="AX523" s="143"/>
      <c r="AY523" s="143"/>
      <c r="AZ523" s="143"/>
      <c r="BA523" s="143"/>
      <c r="BB523" s="143"/>
      <c r="BC523" s="143"/>
      <c r="BD523" s="143"/>
      <c r="BE523" s="143"/>
      <c r="BF523" s="143"/>
      <c r="BG523" s="143"/>
      <c r="BH523" s="143"/>
      <c r="BI523" s="143"/>
      <c r="BJ523" s="143"/>
      <c r="BK523" s="143"/>
      <c r="BL523" s="143"/>
      <c r="BM523" s="143"/>
      <c r="BN523" s="143"/>
      <c r="BO523" s="143"/>
      <c r="BP523" s="143"/>
      <c r="BQ523" s="143"/>
      <c r="BR523" s="143"/>
      <c r="BS523" s="143"/>
      <c r="BT523" s="143"/>
      <c r="BU523" s="143"/>
      <c r="BV523" s="143"/>
    </row>
    <row r="524" spans="2:74" x14ac:dyDescent="0.2">
      <c r="B524" s="143"/>
      <c r="D524" s="143"/>
      <c r="E524" s="143"/>
      <c r="F524" s="143"/>
      <c r="G524" s="143"/>
      <c r="H524" s="143"/>
      <c r="I524" s="143"/>
      <c r="J524" s="143"/>
      <c r="K524" s="143"/>
      <c r="L524" s="143"/>
      <c r="M524" s="143"/>
      <c r="N524" s="143"/>
      <c r="O524" s="143"/>
      <c r="P524" s="143"/>
      <c r="Q524" s="143"/>
      <c r="R524" s="143"/>
      <c r="S524" s="143"/>
      <c r="T524" s="143"/>
      <c r="U524" s="143"/>
      <c r="V524" s="143"/>
      <c r="W524" s="143"/>
      <c r="X524" s="143"/>
      <c r="Y524" s="143"/>
      <c r="Z524" s="143"/>
      <c r="AA524" s="143"/>
      <c r="AB524" s="143"/>
      <c r="AC524" s="143"/>
      <c r="AD524" s="143"/>
      <c r="AE524" s="143"/>
      <c r="AF524" s="143"/>
      <c r="AG524" s="143"/>
      <c r="AH524" s="143"/>
      <c r="AI524" s="143"/>
      <c r="AJ524" s="143"/>
      <c r="AK524" s="143"/>
      <c r="AL524" s="143"/>
      <c r="AM524" s="143"/>
      <c r="AN524" s="143"/>
      <c r="AO524" s="143"/>
      <c r="AP524" s="143"/>
      <c r="AQ524" s="143"/>
      <c r="AR524" s="143"/>
      <c r="AS524" s="143"/>
      <c r="AT524" s="143"/>
      <c r="AU524" s="143"/>
      <c r="AV524" s="143"/>
      <c r="AW524" s="143"/>
      <c r="AX524" s="143"/>
      <c r="AY524" s="143"/>
      <c r="AZ524" s="143"/>
      <c r="BA524" s="143"/>
      <c r="BB524" s="143"/>
      <c r="BC524" s="143"/>
      <c r="BD524" s="143"/>
      <c r="BE524" s="143"/>
      <c r="BF524" s="143"/>
      <c r="BG524" s="143"/>
      <c r="BH524" s="143"/>
      <c r="BI524" s="143"/>
      <c r="BJ524" s="143"/>
      <c r="BK524" s="143"/>
      <c r="BL524" s="143"/>
      <c r="BM524" s="143"/>
      <c r="BN524" s="143"/>
      <c r="BO524" s="143"/>
      <c r="BP524" s="143"/>
      <c r="BQ524" s="143"/>
      <c r="BR524" s="143"/>
      <c r="BS524" s="143"/>
      <c r="BT524" s="143"/>
      <c r="BU524" s="143"/>
      <c r="BV524" s="143"/>
    </row>
    <row r="525" spans="2:74" x14ac:dyDescent="0.2">
      <c r="B525" s="143"/>
      <c r="D525" s="143"/>
      <c r="E525" s="143"/>
      <c r="F525" s="143"/>
      <c r="G525" s="143"/>
      <c r="H525" s="143"/>
      <c r="I525" s="143"/>
      <c r="J525" s="143"/>
      <c r="K525" s="143"/>
      <c r="L525" s="143"/>
      <c r="M525" s="143"/>
      <c r="N525" s="143"/>
      <c r="O525" s="143"/>
      <c r="P525" s="143"/>
      <c r="Q525" s="143"/>
      <c r="R525" s="143"/>
      <c r="S525" s="143"/>
      <c r="T525" s="143"/>
      <c r="U525" s="143"/>
      <c r="V525" s="143"/>
      <c r="W525" s="143"/>
      <c r="X525" s="143"/>
      <c r="Y525" s="143"/>
      <c r="Z525" s="143"/>
      <c r="AA525" s="143"/>
      <c r="AB525" s="143"/>
      <c r="AC525" s="143"/>
      <c r="AD525" s="143"/>
      <c r="AE525" s="143"/>
      <c r="AF525" s="143"/>
      <c r="AG525" s="143"/>
      <c r="AH525" s="143"/>
      <c r="AI525" s="143"/>
      <c r="AJ525" s="143"/>
      <c r="AK525" s="143"/>
      <c r="AL525" s="143"/>
      <c r="AM525" s="143"/>
      <c r="AN525" s="143"/>
      <c r="AO525" s="143"/>
      <c r="AP525" s="143"/>
      <c r="AQ525" s="143"/>
      <c r="AR525" s="143"/>
      <c r="AS525" s="143"/>
      <c r="AT525" s="143"/>
      <c r="AU525" s="143"/>
      <c r="AV525" s="143"/>
      <c r="AW525" s="143"/>
      <c r="AX525" s="143"/>
      <c r="AY525" s="143"/>
      <c r="AZ525" s="143"/>
      <c r="BA525" s="143"/>
      <c r="BB525" s="143"/>
      <c r="BC525" s="143"/>
      <c r="BD525" s="143"/>
      <c r="BE525" s="143"/>
      <c r="BF525" s="143"/>
      <c r="BG525" s="143"/>
      <c r="BH525" s="143"/>
      <c r="BI525" s="143"/>
      <c r="BJ525" s="143"/>
      <c r="BK525" s="143"/>
      <c r="BL525" s="143"/>
      <c r="BM525" s="143"/>
      <c r="BN525" s="143"/>
      <c r="BO525" s="143"/>
      <c r="BP525" s="143"/>
      <c r="BQ525" s="143"/>
      <c r="BR525" s="143"/>
      <c r="BS525" s="143"/>
      <c r="BT525" s="143"/>
      <c r="BU525" s="143"/>
      <c r="BV525" s="143"/>
    </row>
    <row r="526" spans="2:74" x14ac:dyDescent="0.2">
      <c r="B526" s="143"/>
      <c r="D526" s="143"/>
      <c r="E526" s="143"/>
      <c r="F526" s="143"/>
      <c r="G526" s="143"/>
      <c r="H526" s="143"/>
      <c r="I526" s="143"/>
      <c r="J526" s="143"/>
      <c r="K526" s="143"/>
      <c r="L526" s="143"/>
      <c r="M526" s="143"/>
      <c r="N526" s="143"/>
      <c r="O526" s="143"/>
      <c r="P526" s="143"/>
      <c r="Q526" s="143"/>
      <c r="R526" s="143"/>
      <c r="S526" s="143"/>
      <c r="T526" s="143"/>
      <c r="U526" s="143"/>
      <c r="V526" s="143"/>
      <c r="W526" s="143"/>
      <c r="X526" s="143"/>
      <c r="Y526" s="143"/>
      <c r="Z526" s="143"/>
      <c r="AA526" s="143"/>
      <c r="AB526" s="143"/>
      <c r="AC526" s="143"/>
      <c r="AD526" s="143"/>
      <c r="AE526" s="143"/>
      <c r="AF526" s="143"/>
      <c r="AG526" s="143"/>
      <c r="AH526" s="143"/>
      <c r="AI526" s="143"/>
      <c r="AJ526" s="143"/>
      <c r="AK526" s="143"/>
      <c r="AL526" s="143"/>
      <c r="AM526" s="143"/>
      <c r="AN526" s="143"/>
      <c r="AO526" s="143"/>
      <c r="AP526" s="143"/>
      <c r="AQ526" s="143"/>
      <c r="AR526" s="143"/>
      <c r="AS526" s="143"/>
      <c r="AT526" s="143"/>
      <c r="AU526" s="143"/>
      <c r="AV526" s="143"/>
      <c r="AW526" s="143"/>
      <c r="AX526" s="143"/>
      <c r="AY526" s="143"/>
      <c r="AZ526" s="143"/>
      <c r="BA526" s="143"/>
      <c r="BB526" s="143"/>
      <c r="BC526" s="143"/>
      <c r="BD526" s="143"/>
      <c r="BE526" s="143"/>
      <c r="BF526" s="143"/>
      <c r="BG526" s="143"/>
      <c r="BH526" s="143"/>
      <c r="BI526" s="143"/>
      <c r="BJ526" s="143"/>
      <c r="BK526" s="143"/>
      <c r="BL526" s="143"/>
      <c r="BM526" s="143"/>
      <c r="BN526" s="143"/>
      <c r="BO526" s="143"/>
      <c r="BP526" s="143"/>
      <c r="BQ526" s="143"/>
      <c r="BR526" s="143"/>
      <c r="BS526" s="143"/>
      <c r="BT526" s="143"/>
      <c r="BU526" s="143"/>
      <c r="BV526" s="143"/>
    </row>
    <row r="527" spans="2:74" x14ac:dyDescent="0.2">
      <c r="B527" s="143"/>
      <c r="D527" s="143"/>
      <c r="E527" s="143"/>
      <c r="F527" s="143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  <c r="R527" s="143"/>
      <c r="S527" s="143"/>
      <c r="T527" s="143"/>
      <c r="U527" s="143"/>
      <c r="V527" s="143"/>
      <c r="W527" s="143"/>
      <c r="X527" s="143"/>
      <c r="Y527" s="143"/>
      <c r="Z527" s="143"/>
      <c r="AA527" s="143"/>
      <c r="AB527" s="143"/>
      <c r="AC527" s="143"/>
      <c r="AD527" s="143"/>
      <c r="AE527" s="143"/>
      <c r="AF527" s="143"/>
      <c r="AG527" s="143"/>
      <c r="AH527" s="143"/>
      <c r="AI527" s="143"/>
      <c r="AJ527" s="143"/>
      <c r="AK527" s="143"/>
      <c r="AL527" s="143"/>
      <c r="AM527" s="143"/>
      <c r="AN527" s="143"/>
      <c r="AO527" s="143"/>
      <c r="AP527" s="143"/>
      <c r="AQ527" s="143"/>
      <c r="AR527" s="143"/>
      <c r="AS527" s="143"/>
      <c r="AT527" s="143"/>
      <c r="AU527" s="143"/>
      <c r="AV527" s="143"/>
      <c r="AW527" s="143"/>
      <c r="AX527" s="143"/>
      <c r="AY527" s="143"/>
      <c r="AZ527" s="143"/>
      <c r="BA527" s="143"/>
      <c r="BB527" s="143"/>
      <c r="BC527" s="143"/>
      <c r="BD527" s="143"/>
      <c r="BE527" s="143"/>
      <c r="BF527" s="143"/>
      <c r="BG527" s="143"/>
      <c r="BH527" s="143"/>
      <c r="BI527" s="143"/>
      <c r="BJ527" s="143"/>
      <c r="BK527" s="143"/>
      <c r="BL527" s="143"/>
      <c r="BM527" s="143"/>
      <c r="BN527" s="143"/>
      <c r="BO527" s="143"/>
      <c r="BP527" s="143"/>
      <c r="BQ527" s="143"/>
      <c r="BR527" s="143"/>
      <c r="BS527" s="143"/>
      <c r="BT527" s="143"/>
      <c r="BU527" s="143"/>
      <c r="BV527" s="143"/>
    </row>
    <row r="528" spans="2:74" x14ac:dyDescent="0.2">
      <c r="B528" s="143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  <c r="R528" s="143"/>
      <c r="S528" s="143"/>
      <c r="T528" s="143"/>
      <c r="U528" s="143"/>
      <c r="V528" s="143"/>
      <c r="W528" s="143"/>
      <c r="X528" s="143"/>
      <c r="Y528" s="143"/>
      <c r="Z528" s="143"/>
      <c r="AA528" s="143"/>
      <c r="AB528" s="143"/>
      <c r="AC528" s="143"/>
      <c r="AD528" s="143"/>
      <c r="AE528" s="143"/>
      <c r="AF528" s="143"/>
      <c r="AG528" s="143"/>
      <c r="AH528" s="143"/>
      <c r="AI528" s="143"/>
      <c r="AJ528" s="143"/>
      <c r="AK528" s="143"/>
      <c r="AL528" s="143"/>
      <c r="AM528" s="143"/>
      <c r="AN528" s="143"/>
      <c r="AO528" s="143"/>
      <c r="AP528" s="143"/>
      <c r="AQ528" s="143"/>
      <c r="AR528" s="143"/>
      <c r="AS528" s="143"/>
      <c r="AT528" s="143"/>
      <c r="AU528" s="143"/>
      <c r="AV528" s="143"/>
      <c r="AW528" s="143"/>
      <c r="AX528" s="143"/>
      <c r="AY528" s="143"/>
      <c r="AZ528" s="143"/>
      <c r="BA528" s="143"/>
      <c r="BB528" s="143"/>
      <c r="BC528" s="143"/>
      <c r="BD528" s="143"/>
      <c r="BE528" s="143"/>
      <c r="BF528" s="143"/>
      <c r="BG528" s="143"/>
      <c r="BH528" s="143"/>
      <c r="BI528" s="143"/>
      <c r="BJ528" s="143"/>
      <c r="BK528" s="143"/>
      <c r="BL528" s="143"/>
      <c r="BM528" s="143"/>
      <c r="BN528" s="143"/>
      <c r="BO528" s="143"/>
      <c r="BP528" s="143"/>
      <c r="BQ528" s="143"/>
      <c r="BR528" s="143"/>
      <c r="BS528" s="143"/>
      <c r="BT528" s="143"/>
      <c r="BU528" s="143"/>
      <c r="BV528" s="143"/>
    </row>
    <row r="529" spans="2:74" x14ac:dyDescent="0.2">
      <c r="B529" s="143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  <c r="R529" s="143"/>
      <c r="S529" s="143"/>
      <c r="T529" s="143"/>
      <c r="U529" s="143"/>
      <c r="V529" s="143"/>
      <c r="W529" s="143"/>
      <c r="X529" s="143"/>
      <c r="Y529" s="143"/>
      <c r="Z529" s="143"/>
      <c r="AA529" s="143"/>
      <c r="AB529" s="143"/>
      <c r="AC529" s="143"/>
      <c r="AD529" s="143"/>
      <c r="AE529" s="143"/>
      <c r="AF529" s="143"/>
      <c r="AG529" s="143"/>
      <c r="AH529" s="143"/>
      <c r="AI529" s="143"/>
      <c r="AJ529" s="143"/>
      <c r="AK529" s="143"/>
      <c r="AL529" s="143"/>
      <c r="AM529" s="143"/>
      <c r="AN529" s="143"/>
      <c r="AO529" s="143"/>
      <c r="AP529" s="143"/>
      <c r="AQ529" s="143"/>
      <c r="AR529" s="143"/>
      <c r="AS529" s="143"/>
      <c r="AT529" s="143"/>
      <c r="AU529" s="143"/>
      <c r="AV529" s="143"/>
      <c r="AW529" s="143"/>
      <c r="AX529" s="143"/>
      <c r="AY529" s="143"/>
      <c r="AZ529" s="143"/>
      <c r="BA529" s="143"/>
      <c r="BB529" s="143"/>
      <c r="BC529" s="143"/>
      <c r="BD529" s="143"/>
      <c r="BE529" s="143"/>
      <c r="BF529" s="143"/>
      <c r="BG529" s="143"/>
      <c r="BH529" s="143"/>
      <c r="BI529" s="143"/>
      <c r="BJ529" s="143"/>
      <c r="BK529" s="143"/>
      <c r="BL529" s="143"/>
      <c r="BM529" s="143"/>
      <c r="BN529" s="143"/>
      <c r="BO529" s="143"/>
      <c r="BP529" s="143"/>
      <c r="BQ529" s="143"/>
      <c r="BR529" s="143"/>
      <c r="BS529" s="143"/>
      <c r="BT529" s="143"/>
      <c r="BU529" s="143"/>
      <c r="BV529" s="143"/>
    </row>
    <row r="530" spans="2:74" x14ac:dyDescent="0.2">
      <c r="B530" s="143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  <c r="R530" s="143"/>
      <c r="S530" s="143"/>
      <c r="T530" s="143"/>
      <c r="U530" s="143"/>
      <c r="V530" s="143"/>
      <c r="W530" s="143"/>
      <c r="X530" s="143"/>
      <c r="Y530" s="143"/>
      <c r="Z530" s="143"/>
      <c r="AA530" s="143"/>
      <c r="AB530" s="143"/>
      <c r="AC530" s="143"/>
      <c r="AD530" s="143"/>
      <c r="AE530" s="143"/>
      <c r="AF530" s="143"/>
      <c r="AG530" s="143"/>
      <c r="AH530" s="143"/>
      <c r="AI530" s="143"/>
      <c r="AJ530" s="143"/>
      <c r="AK530" s="143"/>
      <c r="AL530" s="143"/>
      <c r="AM530" s="143"/>
      <c r="AN530" s="143"/>
      <c r="AO530" s="143"/>
      <c r="AP530" s="143"/>
      <c r="AQ530" s="143"/>
      <c r="AR530" s="143"/>
      <c r="AS530" s="143"/>
      <c r="AT530" s="143"/>
      <c r="AU530" s="143"/>
      <c r="AV530" s="143"/>
      <c r="AW530" s="143"/>
      <c r="AX530" s="143"/>
      <c r="AY530" s="143"/>
      <c r="AZ530" s="143"/>
      <c r="BA530" s="143"/>
      <c r="BB530" s="143"/>
      <c r="BC530" s="143"/>
      <c r="BD530" s="143"/>
      <c r="BE530" s="143"/>
      <c r="BF530" s="143"/>
      <c r="BG530" s="143"/>
      <c r="BH530" s="143"/>
      <c r="BI530" s="143"/>
      <c r="BJ530" s="143"/>
      <c r="BK530" s="143"/>
      <c r="BL530" s="143"/>
      <c r="BM530" s="143"/>
      <c r="BN530" s="143"/>
      <c r="BO530" s="143"/>
      <c r="BP530" s="143"/>
      <c r="BQ530" s="143"/>
      <c r="BR530" s="143"/>
      <c r="BS530" s="143"/>
      <c r="BT530" s="143"/>
      <c r="BU530" s="143"/>
      <c r="BV530" s="143"/>
    </row>
    <row r="531" spans="2:74" x14ac:dyDescent="0.2">
      <c r="B531" s="143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  <c r="R531" s="143"/>
      <c r="S531" s="143"/>
      <c r="T531" s="143"/>
      <c r="U531" s="143"/>
      <c r="V531" s="143"/>
      <c r="W531" s="143"/>
      <c r="X531" s="143"/>
      <c r="Y531" s="143"/>
      <c r="Z531" s="143"/>
      <c r="AA531" s="143"/>
      <c r="AB531" s="143"/>
      <c r="AC531" s="143"/>
      <c r="AD531" s="143"/>
      <c r="AE531" s="143"/>
      <c r="AF531" s="143"/>
      <c r="AG531" s="143"/>
      <c r="AH531" s="143"/>
      <c r="AI531" s="143"/>
      <c r="AJ531" s="143"/>
      <c r="AK531" s="143"/>
      <c r="AL531" s="143"/>
      <c r="AM531" s="143"/>
      <c r="AN531" s="143"/>
      <c r="AO531" s="143"/>
      <c r="AP531" s="143"/>
      <c r="AQ531" s="143"/>
      <c r="AR531" s="143"/>
      <c r="AS531" s="143"/>
      <c r="AT531" s="143"/>
      <c r="AU531" s="143"/>
      <c r="AV531" s="143"/>
      <c r="AW531" s="143"/>
      <c r="AX531" s="143"/>
      <c r="AY531" s="143"/>
      <c r="AZ531" s="143"/>
      <c r="BA531" s="143"/>
      <c r="BB531" s="143"/>
      <c r="BC531" s="143"/>
      <c r="BD531" s="143"/>
      <c r="BE531" s="143"/>
      <c r="BF531" s="143"/>
      <c r="BG531" s="143"/>
      <c r="BH531" s="143"/>
      <c r="BI531" s="143"/>
      <c r="BJ531" s="143"/>
      <c r="BK531" s="143"/>
      <c r="BL531" s="143"/>
      <c r="BM531" s="143"/>
      <c r="BN531" s="143"/>
      <c r="BO531" s="143"/>
      <c r="BP531" s="143"/>
      <c r="BQ531" s="143"/>
      <c r="BR531" s="143"/>
      <c r="BS531" s="143"/>
      <c r="BT531" s="143"/>
      <c r="BU531" s="143"/>
      <c r="BV531" s="143"/>
    </row>
    <row r="532" spans="2:74" x14ac:dyDescent="0.2">
      <c r="B532" s="143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  <c r="U532" s="143"/>
      <c r="V532" s="143"/>
      <c r="W532" s="143"/>
      <c r="X532" s="143"/>
      <c r="Y532" s="143"/>
      <c r="Z532" s="143"/>
      <c r="AA532" s="143"/>
      <c r="AB532" s="143"/>
      <c r="AC532" s="143"/>
      <c r="AD532" s="143"/>
      <c r="AE532" s="143"/>
      <c r="AF532" s="143"/>
      <c r="AG532" s="143"/>
      <c r="AH532" s="143"/>
      <c r="AI532" s="143"/>
      <c r="AJ532" s="143"/>
      <c r="AK532" s="143"/>
      <c r="AL532" s="143"/>
      <c r="AM532" s="143"/>
      <c r="AN532" s="143"/>
      <c r="AO532" s="143"/>
      <c r="AP532" s="143"/>
      <c r="AQ532" s="143"/>
      <c r="AR532" s="143"/>
      <c r="AS532" s="143"/>
      <c r="AT532" s="143"/>
      <c r="AU532" s="143"/>
      <c r="AV532" s="143"/>
      <c r="AW532" s="143"/>
      <c r="AX532" s="143"/>
      <c r="AY532" s="143"/>
      <c r="AZ532" s="143"/>
      <c r="BA532" s="143"/>
      <c r="BB532" s="143"/>
      <c r="BC532" s="143"/>
      <c r="BD532" s="143"/>
      <c r="BE532" s="143"/>
      <c r="BF532" s="143"/>
      <c r="BG532" s="143"/>
      <c r="BH532" s="143"/>
      <c r="BI532" s="143"/>
      <c r="BJ532" s="143"/>
      <c r="BK532" s="143"/>
      <c r="BL532" s="143"/>
      <c r="BM532" s="143"/>
      <c r="BN532" s="143"/>
      <c r="BO532" s="143"/>
      <c r="BP532" s="143"/>
      <c r="BQ532" s="143"/>
      <c r="BR532" s="143"/>
      <c r="BS532" s="143"/>
      <c r="BT532" s="143"/>
      <c r="BU532" s="143"/>
      <c r="BV532" s="143"/>
    </row>
    <row r="533" spans="2:74" x14ac:dyDescent="0.2">
      <c r="B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/>
      <c r="V533" s="143"/>
      <c r="W533" s="143"/>
      <c r="X533" s="143"/>
      <c r="Y533" s="143"/>
      <c r="Z533" s="143"/>
      <c r="AA533" s="143"/>
      <c r="AB533" s="143"/>
      <c r="AC533" s="143"/>
      <c r="AD533" s="143"/>
      <c r="AE533" s="143"/>
      <c r="AF533" s="143"/>
      <c r="AG533" s="143"/>
      <c r="AH533" s="143"/>
      <c r="AI533" s="143"/>
      <c r="AJ533" s="143"/>
      <c r="AK533" s="143"/>
      <c r="AL533" s="143"/>
      <c r="AM533" s="143"/>
      <c r="AN533" s="143"/>
      <c r="AO533" s="143"/>
      <c r="AP533" s="143"/>
      <c r="AQ533" s="143"/>
      <c r="AR533" s="143"/>
      <c r="AS533" s="143"/>
      <c r="AT533" s="143"/>
      <c r="AU533" s="143"/>
      <c r="AV533" s="143"/>
      <c r="AW533" s="143"/>
      <c r="AX533" s="143"/>
      <c r="AY533" s="143"/>
      <c r="AZ533" s="143"/>
      <c r="BA533" s="143"/>
      <c r="BB533" s="143"/>
      <c r="BC533" s="143"/>
      <c r="BD533" s="143"/>
      <c r="BE533" s="143"/>
      <c r="BF533" s="143"/>
      <c r="BG533" s="143"/>
      <c r="BH533" s="143"/>
      <c r="BI533" s="143"/>
      <c r="BJ533" s="143"/>
      <c r="BK533" s="143"/>
      <c r="BL533" s="143"/>
      <c r="BM533" s="143"/>
      <c r="BN533" s="143"/>
      <c r="BO533" s="143"/>
      <c r="BP533" s="143"/>
      <c r="BQ533" s="143"/>
      <c r="BR533" s="143"/>
      <c r="BS533" s="143"/>
      <c r="BT533" s="143"/>
      <c r="BU533" s="143"/>
      <c r="BV533" s="143"/>
    </row>
    <row r="534" spans="2:74" x14ac:dyDescent="0.2">
      <c r="B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  <c r="U534" s="143"/>
      <c r="V534" s="143"/>
      <c r="W534" s="143"/>
      <c r="X534" s="143"/>
      <c r="Y534" s="143"/>
      <c r="Z534" s="143"/>
      <c r="AA534" s="143"/>
      <c r="AB534" s="143"/>
      <c r="AC534" s="143"/>
      <c r="AD534" s="143"/>
      <c r="AE534" s="143"/>
      <c r="AF534" s="143"/>
      <c r="AG534" s="143"/>
      <c r="AH534" s="143"/>
      <c r="AI534" s="143"/>
      <c r="AJ534" s="143"/>
      <c r="AK534" s="143"/>
      <c r="AL534" s="143"/>
      <c r="AM534" s="143"/>
      <c r="AN534" s="143"/>
      <c r="AO534" s="143"/>
      <c r="AP534" s="143"/>
      <c r="AQ534" s="143"/>
      <c r="AR534" s="143"/>
      <c r="AS534" s="143"/>
      <c r="AT534" s="143"/>
      <c r="AU534" s="143"/>
      <c r="AV534" s="143"/>
      <c r="AW534" s="143"/>
      <c r="AX534" s="143"/>
      <c r="AY534" s="143"/>
      <c r="AZ534" s="143"/>
      <c r="BA534" s="143"/>
      <c r="BB534" s="143"/>
      <c r="BC534" s="143"/>
      <c r="BD534" s="143"/>
      <c r="BE534" s="143"/>
      <c r="BF534" s="143"/>
      <c r="BG534" s="143"/>
      <c r="BH534" s="143"/>
      <c r="BI534" s="143"/>
      <c r="BJ534" s="143"/>
      <c r="BK534" s="143"/>
      <c r="BL534" s="143"/>
      <c r="BM534" s="143"/>
      <c r="BN534" s="143"/>
      <c r="BO534" s="143"/>
      <c r="BP534" s="143"/>
      <c r="BQ534" s="143"/>
      <c r="BR534" s="143"/>
      <c r="BS534" s="143"/>
      <c r="BT534" s="143"/>
      <c r="BU534" s="143"/>
      <c r="BV534" s="143"/>
    </row>
    <row r="535" spans="2:74" x14ac:dyDescent="0.2">
      <c r="B535" s="143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  <c r="R535" s="143"/>
      <c r="S535" s="143"/>
      <c r="T535" s="143"/>
      <c r="U535" s="143"/>
      <c r="V535" s="143"/>
      <c r="W535" s="143"/>
      <c r="X535" s="143"/>
      <c r="Y535" s="143"/>
      <c r="Z535" s="143"/>
      <c r="AA535" s="143"/>
      <c r="AB535" s="143"/>
      <c r="AC535" s="143"/>
      <c r="AD535" s="143"/>
      <c r="AE535" s="143"/>
      <c r="AF535" s="143"/>
      <c r="AG535" s="143"/>
      <c r="AH535" s="143"/>
      <c r="AI535" s="143"/>
      <c r="AJ535" s="143"/>
      <c r="AK535" s="143"/>
      <c r="AL535" s="143"/>
      <c r="AM535" s="143"/>
      <c r="AN535" s="143"/>
      <c r="AO535" s="143"/>
      <c r="AP535" s="143"/>
      <c r="AQ535" s="143"/>
      <c r="AR535" s="143"/>
      <c r="AS535" s="143"/>
      <c r="AT535" s="143"/>
      <c r="AU535" s="143"/>
      <c r="AV535" s="143"/>
      <c r="AW535" s="143"/>
      <c r="AX535" s="143"/>
      <c r="AY535" s="143"/>
      <c r="AZ535" s="143"/>
      <c r="BA535" s="143"/>
      <c r="BB535" s="143"/>
      <c r="BC535" s="143"/>
      <c r="BD535" s="143"/>
      <c r="BE535" s="143"/>
      <c r="BF535" s="143"/>
      <c r="BG535" s="143"/>
      <c r="BH535" s="143"/>
      <c r="BI535" s="143"/>
      <c r="BJ535" s="143"/>
      <c r="BK535" s="143"/>
      <c r="BL535" s="143"/>
      <c r="BM535" s="143"/>
      <c r="BN535" s="143"/>
      <c r="BO535" s="143"/>
      <c r="BP535" s="143"/>
      <c r="BQ535" s="143"/>
      <c r="BR535" s="143"/>
      <c r="BS535" s="143"/>
      <c r="BT535" s="143"/>
      <c r="BU535" s="143"/>
      <c r="BV535" s="143"/>
    </row>
    <row r="536" spans="2:74" x14ac:dyDescent="0.2">
      <c r="B536" s="143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  <c r="R536" s="143"/>
      <c r="S536" s="143"/>
      <c r="T536" s="143"/>
      <c r="U536" s="143"/>
      <c r="V536" s="143"/>
      <c r="W536" s="143"/>
      <c r="X536" s="143"/>
      <c r="Y536" s="143"/>
      <c r="Z536" s="143"/>
      <c r="AA536" s="143"/>
      <c r="AB536" s="143"/>
      <c r="AC536" s="143"/>
      <c r="AD536" s="143"/>
      <c r="AE536" s="143"/>
      <c r="AF536" s="143"/>
      <c r="AG536" s="143"/>
      <c r="AH536" s="143"/>
      <c r="AI536" s="143"/>
      <c r="AJ536" s="143"/>
      <c r="AK536" s="143"/>
      <c r="AL536" s="143"/>
      <c r="AM536" s="143"/>
      <c r="AN536" s="143"/>
      <c r="AO536" s="143"/>
      <c r="AP536" s="143"/>
      <c r="AQ536" s="143"/>
      <c r="AR536" s="143"/>
      <c r="AS536" s="143"/>
      <c r="AT536" s="143"/>
      <c r="AU536" s="143"/>
      <c r="AV536" s="143"/>
      <c r="AW536" s="143"/>
      <c r="AX536" s="143"/>
      <c r="AY536" s="143"/>
      <c r="AZ536" s="143"/>
      <c r="BA536" s="143"/>
      <c r="BB536" s="143"/>
      <c r="BC536" s="143"/>
      <c r="BD536" s="143"/>
      <c r="BE536" s="143"/>
      <c r="BF536" s="143"/>
      <c r="BG536" s="143"/>
      <c r="BH536" s="143"/>
      <c r="BI536" s="143"/>
      <c r="BJ536" s="143"/>
      <c r="BK536" s="143"/>
      <c r="BL536" s="143"/>
      <c r="BM536" s="143"/>
      <c r="BN536" s="143"/>
      <c r="BO536" s="143"/>
      <c r="BP536" s="143"/>
      <c r="BQ536" s="143"/>
      <c r="BR536" s="143"/>
      <c r="BS536" s="143"/>
      <c r="BT536" s="143"/>
      <c r="BU536" s="143"/>
      <c r="BV536" s="143"/>
    </row>
    <row r="537" spans="2:74" x14ac:dyDescent="0.2">
      <c r="B537" s="143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  <c r="R537" s="143"/>
      <c r="S537" s="143"/>
      <c r="T537" s="143"/>
      <c r="U537" s="143"/>
      <c r="V537" s="143"/>
      <c r="W537" s="143"/>
      <c r="X537" s="143"/>
      <c r="Y537" s="143"/>
      <c r="Z537" s="143"/>
      <c r="AA537" s="143"/>
      <c r="AB537" s="143"/>
      <c r="AC537" s="143"/>
      <c r="AD537" s="143"/>
      <c r="AE537" s="143"/>
      <c r="AF537" s="143"/>
      <c r="AG537" s="143"/>
      <c r="AH537" s="143"/>
      <c r="AI537" s="143"/>
      <c r="AJ537" s="143"/>
      <c r="AK537" s="143"/>
      <c r="AL537" s="143"/>
      <c r="AM537" s="143"/>
      <c r="AN537" s="143"/>
      <c r="AO537" s="143"/>
      <c r="AP537" s="143"/>
      <c r="AQ537" s="143"/>
      <c r="AR537" s="143"/>
      <c r="AS537" s="143"/>
      <c r="AT537" s="143"/>
      <c r="AU537" s="143"/>
      <c r="AV537" s="143"/>
      <c r="AW537" s="143"/>
      <c r="AX537" s="143"/>
      <c r="AY537" s="143"/>
      <c r="AZ537" s="143"/>
      <c r="BA537" s="143"/>
      <c r="BB537" s="143"/>
      <c r="BC537" s="143"/>
      <c r="BD537" s="143"/>
      <c r="BE537" s="143"/>
      <c r="BF537" s="143"/>
      <c r="BG537" s="143"/>
      <c r="BH537" s="143"/>
      <c r="BI537" s="143"/>
      <c r="BJ537" s="143"/>
      <c r="BK537" s="143"/>
      <c r="BL537" s="143"/>
      <c r="BM537" s="143"/>
      <c r="BN537" s="143"/>
      <c r="BO537" s="143"/>
      <c r="BP537" s="143"/>
      <c r="BQ537" s="143"/>
      <c r="BR537" s="143"/>
      <c r="BS537" s="143"/>
      <c r="BT537" s="143"/>
      <c r="BU537" s="143"/>
      <c r="BV537" s="143"/>
    </row>
    <row r="538" spans="2:74" x14ac:dyDescent="0.2">
      <c r="B538" s="143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  <c r="R538" s="143"/>
      <c r="S538" s="143"/>
      <c r="T538" s="143"/>
      <c r="U538" s="143"/>
      <c r="V538" s="143"/>
      <c r="W538" s="143"/>
      <c r="X538" s="143"/>
      <c r="Y538" s="143"/>
      <c r="Z538" s="143"/>
      <c r="AA538" s="143"/>
      <c r="AB538" s="143"/>
      <c r="AC538" s="143"/>
      <c r="AD538" s="143"/>
      <c r="AE538" s="143"/>
      <c r="AF538" s="143"/>
      <c r="AG538" s="143"/>
      <c r="AH538" s="143"/>
      <c r="AI538" s="143"/>
      <c r="AJ538" s="143"/>
      <c r="AK538" s="143"/>
      <c r="AL538" s="143"/>
      <c r="AM538" s="143"/>
      <c r="AN538" s="143"/>
      <c r="AO538" s="143"/>
      <c r="AP538" s="143"/>
      <c r="AQ538" s="143"/>
      <c r="AR538" s="143"/>
      <c r="AS538" s="143"/>
      <c r="AT538" s="143"/>
      <c r="AU538" s="143"/>
      <c r="AV538" s="143"/>
      <c r="AW538" s="143"/>
      <c r="AX538" s="143"/>
      <c r="AY538" s="143"/>
      <c r="AZ538" s="143"/>
      <c r="BA538" s="143"/>
      <c r="BB538" s="143"/>
      <c r="BC538" s="143"/>
      <c r="BD538" s="143"/>
      <c r="BE538" s="143"/>
      <c r="BF538" s="143"/>
      <c r="BG538" s="143"/>
      <c r="BH538" s="143"/>
      <c r="BI538" s="143"/>
      <c r="BJ538" s="143"/>
      <c r="BK538" s="143"/>
      <c r="BL538" s="143"/>
      <c r="BM538" s="143"/>
      <c r="BN538" s="143"/>
      <c r="BO538" s="143"/>
      <c r="BP538" s="143"/>
      <c r="BQ538" s="143"/>
      <c r="BR538" s="143"/>
      <c r="BS538" s="143"/>
      <c r="BT538" s="143"/>
      <c r="BU538" s="143"/>
      <c r="BV538" s="143"/>
    </row>
    <row r="539" spans="2:74" x14ac:dyDescent="0.2">
      <c r="B539" s="143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  <c r="R539" s="143"/>
      <c r="S539" s="143"/>
      <c r="T539" s="143"/>
      <c r="U539" s="143"/>
      <c r="V539" s="143"/>
      <c r="W539" s="143"/>
      <c r="X539" s="143"/>
      <c r="Y539" s="143"/>
      <c r="Z539" s="143"/>
      <c r="AA539" s="143"/>
      <c r="AB539" s="143"/>
      <c r="AC539" s="143"/>
      <c r="AD539" s="143"/>
      <c r="AE539" s="143"/>
      <c r="AF539" s="143"/>
      <c r="AG539" s="143"/>
      <c r="AH539" s="143"/>
      <c r="AI539" s="143"/>
      <c r="AJ539" s="143"/>
      <c r="AK539" s="143"/>
      <c r="AL539" s="143"/>
      <c r="AM539" s="143"/>
      <c r="AN539" s="143"/>
      <c r="AO539" s="143"/>
      <c r="AP539" s="143"/>
      <c r="AQ539" s="143"/>
      <c r="AR539" s="143"/>
      <c r="AS539" s="143"/>
      <c r="AT539" s="143"/>
      <c r="AU539" s="143"/>
      <c r="AV539" s="143"/>
      <c r="AW539" s="143"/>
      <c r="AX539" s="143"/>
      <c r="AY539" s="143"/>
      <c r="AZ539" s="143"/>
      <c r="BA539" s="143"/>
      <c r="BB539" s="143"/>
      <c r="BC539" s="143"/>
      <c r="BD539" s="143"/>
      <c r="BE539" s="143"/>
      <c r="BF539" s="143"/>
      <c r="BG539" s="143"/>
      <c r="BH539" s="143"/>
      <c r="BI539" s="143"/>
      <c r="BJ539" s="143"/>
      <c r="BK539" s="143"/>
      <c r="BL539" s="143"/>
      <c r="BM539" s="143"/>
      <c r="BN539" s="143"/>
      <c r="BO539" s="143"/>
      <c r="BP539" s="143"/>
      <c r="BQ539" s="143"/>
      <c r="BR539" s="143"/>
      <c r="BS539" s="143"/>
      <c r="BT539" s="143"/>
      <c r="BU539" s="143"/>
      <c r="BV539" s="143"/>
    </row>
    <row r="540" spans="2:74" x14ac:dyDescent="0.2">
      <c r="B540" s="143"/>
      <c r="D540" s="143"/>
      <c r="E540" s="143"/>
      <c r="F540" s="143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  <c r="R540" s="143"/>
      <c r="S540" s="143"/>
      <c r="T540" s="143"/>
      <c r="U540" s="143"/>
      <c r="V540" s="143"/>
      <c r="W540" s="143"/>
      <c r="X540" s="143"/>
      <c r="Y540" s="143"/>
      <c r="Z540" s="143"/>
      <c r="AA540" s="143"/>
      <c r="AB540" s="143"/>
      <c r="AC540" s="143"/>
      <c r="AD540" s="143"/>
      <c r="AE540" s="143"/>
      <c r="AF540" s="143"/>
      <c r="AG540" s="143"/>
      <c r="AH540" s="143"/>
      <c r="AI540" s="143"/>
      <c r="AJ540" s="143"/>
      <c r="AK540" s="143"/>
      <c r="AL540" s="143"/>
      <c r="AM540" s="143"/>
      <c r="AN540" s="143"/>
      <c r="AO540" s="143"/>
      <c r="AP540" s="143"/>
      <c r="AQ540" s="143"/>
      <c r="AR540" s="143"/>
      <c r="AS540" s="143"/>
      <c r="AT540" s="143"/>
      <c r="AU540" s="143"/>
      <c r="AV540" s="143"/>
      <c r="AW540" s="143"/>
      <c r="AX540" s="143"/>
      <c r="AY540" s="143"/>
      <c r="AZ540" s="143"/>
      <c r="BA540" s="143"/>
      <c r="BB540" s="143"/>
      <c r="BC540" s="143"/>
      <c r="BD540" s="143"/>
      <c r="BE540" s="143"/>
      <c r="BF540" s="143"/>
      <c r="BG540" s="143"/>
      <c r="BH540" s="143"/>
      <c r="BI540" s="143"/>
      <c r="BJ540" s="143"/>
      <c r="BK540" s="143"/>
      <c r="BL540" s="143"/>
      <c r="BM540" s="143"/>
      <c r="BN540" s="143"/>
      <c r="BO540" s="143"/>
      <c r="BP540" s="143"/>
      <c r="BQ540" s="143"/>
      <c r="BR540" s="143"/>
      <c r="BS540" s="143"/>
      <c r="BT540" s="143"/>
      <c r="BU540" s="143"/>
      <c r="BV540" s="143"/>
    </row>
    <row r="541" spans="2:74" x14ac:dyDescent="0.2">
      <c r="B541" s="143"/>
      <c r="D541" s="143"/>
      <c r="E541" s="143"/>
      <c r="F541" s="143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  <c r="S541" s="143"/>
      <c r="T541" s="143"/>
      <c r="U541" s="143"/>
      <c r="V541" s="143"/>
      <c r="W541" s="143"/>
      <c r="X541" s="143"/>
      <c r="Y541" s="143"/>
      <c r="Z541" s="143"/>
      <c r="AA541" s="143"/>
      <c r="AB541" s="143"/>
      <c r="AC541" s="143"/>
      <c r="AD541" s="143"/>
      <c r="AE541" s="143"/>
      <c r="AF541" s="143"/>
      <c r="AG541" s="143"/>
      <c r="AH541" s="143"/>
      <c r="AI541" s="143"/>
      <c r="AJ541" s="143"/>
      <c r="AK541" s="143"/>
      <c r="AL541" s="143"/>
      <c r="AM541" s="143"/>
      <c r="AN541" s="143"/>
      <c r="AO541" s="143"/>
      <c r="AP541" s="143"/>
      <c r="AQ541" s="143"/>
      <c r="AR541" s="143"/>
      <c r="AS541" s="143"/>
      <c r="AT541" s="143"/>
      <c r="AU541" s="143"/>
      <c r="AV541" s="143"/>
      <c r="AW541" s="143"/>
      <c r="AX541" s="143"/>
      <c r="AY541" s="143"/>
      <c r="AZ541" s="143"/>
      <c r="BA541" s="143"/>
      <c r="BB541" s="143"/>
      <c r="BC541" s="143"/>
      <c r="BD541" s="143"/>
      <c r="BE541" s="143"/>
      <c r="BF541" s="143"/>
      <c r="BG541" s="143"/>
      <c r="BH541" s="143"/>
      <c r="BI541" s="143"/>
      <c r="BJ541" s="143"/>
      <c r="BK541" s="143"/>
      <c r="BL541" s="143"/>
      <c r="BM541" s="143"/>
      <c r="BN541" s="143"/>
      <c r="BO541" s="143"/>
      <c r="BP541" s="143"/>
      <c r="BQ541" s="143"/>
      <c r="BR541" s="143"/>
      <c r="BS541" s="143"/>
      <c r="BT541" s="143"/>
      <c r="BU541" s="143"/>
      <c r="BV541" s="143"/>
    </row>
    <row r="542" spans="2:74" x14ac:dyDescent="0.2">
      <c r="B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3"/>
      <c r="V542" s="143"/>
      <c r="W542" s="143"/>
      <c r="X542" s="143"/>
      <c r="Y542" s="143"/>
      <c r="Z542" s="143"/>
      <c r="AA542" s="143"/>
      <c r="AB542" s="143"/>
      <c r="AC542" s="143"/>
      <c r="AD542" s="143"/>
      <c r="AE542" s="143"/>
      <c r="AF542" s="143"/>
      <c r="AG542" s="143"/>
      <c r="AH542" s="143"/>
      <c r="AI542" s="143"/>
      <c r="AJ542" s="143"/>
      <c r="AK542" s="143"/>
      <c r="AL542" s="143"/>
      <c r="AM542" s="143"/>
      <c r="AN542" s="143"/>
      <c r="AO542" s="143"/>
      <c r="AP542" s="143"/>
      <c r="AQ542" s="143"/>
      <c r="AR542" s="143"/>
      <c r="AS542" s="143"/>
      <c r="AT542" s="143"/>
      <c r="AU542" s="143"/>
      <c r="AV542" s="143"/>
      <c r="AW542" s="143"/>
      <c r="AX542" s="143"/>
      <c r="AY542" s="143"/>
      <c r="AZ542" s="143"/>
      <c r="BA542" s="143"/>
      <c r="BB542" s="143"/>
      <c r="BC542" s="143"/>
      <c r="BD542" s="143"/>
      <c r="BE542" s="143"/>
      <c r="BF542" s="143"/>
      <c r="BG542" s="143"/>
      <c r="BH542" s="143"/>
      <c r="BI542" s="143"/>
      <c r="BJ542" s="143"/>
      <c r="BK542" s="143"/>
      <c r="BL542" s="143"/>
      <c r="BM542" s="143"/>
      <c r="BN542" s="143"/>
      <c r="BO542" s="143"/>
      <c r="BP542" s="143"/>
      <c r="BQ542" s="143"/>
      <c r="BR542" s="143"/>
      <c r="BS542" s="143"/>
      <c r="BT542" s="143"/>
      <c r="BU542" s="143"/>
      <c r="BV542" s="143"/>
    </row>
    <row r="543" spans="2:74" x14ac:dyDescent="0.2">
      <c r="B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  <c r="Y543" s="143"/>
      <c r="Z543" s="143"/>
      <c r="AA543" s="143"/>
      <c r="AB543" s="143"/>
      <c r="AC543" s="143"/>
      <c r="AD543" s="143"/>
      <c r="AE543" s="143"/>
      <c r="AF543" s="143"/>
      <c r="AG543" s="143"/>
      <c r="AH543" s="143"/>
      <c r="AI543" s="143"/>
      <c r="AJ543" s="143"/>
      <c r="AK543" s="143"/>
      <c r="AL543" s="143"/>
      <c r="AM543" s="143"/>
      <c r="AN543" s="143"/>
      <c r="AO543" s="143"/>
      <c r="AP543" s="143"/>
      <c r="AQ543" s="143"/>
      <c r="AR543" s="143"/>
      <c r="AS543" s="143"/>
      <c r="AT543" s="143"/>
      <c r="AU543" s="143"/>
      <c r="AV543" s="143"/>
      <c r="AW543" s="143"/>
      <c r="AX543" s="143"/>
      <c r="AY543" s="143"/>
      <c r="AZ543" s="143"/>
      <c r="BA543" s="143"/>
      <c r="BB543" s="143"/>
      <c r="BC543" s="143"/>
      <c r="BD543" s="143"/>
      <c r="BE543" s="143"/>
      <c r="BF543" s="143"/>
      <c r="BG543" s="143"/>
      <c r="BH543" s="143"/>
      <c r="BI543" s="143"/>
      <c r="BJ543" s="143"/>
      <c r="BK543" s="143"/>
      <c r="BL543" s="143"/>
      <c r="BM543" s="143"/>
      <c r="BN543" s="143"/>
      <c r="BO543" s="143"/>
      <c r="BP543" s="143"/>
      <c r="BQ543" s="143"/>
      <c r="BR543" s="143"/>
      <c r="BS543" s="143"/>
      <c r="BT543" s="143"/>
      <c r="BU543" s="143"/>
      <c r="BV543" s="143"/>
    </row>
    <row r="544" spans="2:74" x14ac:dyDescent="0.2">
      <c r="B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  <c r="Y544" s="143"/>
      <c r="Z544" s="143"/>
      <c r="AA544" s="143"/>
      <c r="AB544" s="143"/>
      <c r="AC544" s="143"/>
      <c r="AD544" s="143"/>
      <c r="AE544" s="143"/>
      <c r="AF544" s="143"/>
      <c r="AG544" s="143"/>
      <c r="AH544" s="143"/>
      <c r="AI544" s="143"/>
      <c r="AJ544" s="143"/>
      <c r="AK544" s="143"/>
      <c r="AL544" s="143"/>
      <c r="AM544" s="143"/>
      <c r="AN544" s="143"/>
      <c r="AO544" s="143"/>
      <c r="AP544" s="143"/>
      <c r="AQ544" s="143"/>
      <c r="AR544" s="143"/>
      <c r="AS544" s="143"/>
      <c r="AT544" s="143"/>
      <c r="AU544" s="143"/>
      <c r="AV544" s="143"/>
      <c r="AW544" s="143"/>
      <c r="AX544" s="143"/>
      <c r="AY544" s="143"/>
      <c r="AZ544" s="143"/>
      <c r="BA544" s="143"/>
      <c r="BB544" s="143"/>
      <c r="BC544" s="143"/>
      <c r="BD544" s="143"/>
      <c r="BE544" s="143"/>
      <c r="BF544" s="143"/>
      <c r="BG544" s="143"/>
      <c r="BH544" s="143"/>
      <c r="BI544" s="143"/>
      <c r="BJ544" s="143"/>
      <c r="BK544" s="143"/>
      <c r="BL544" s="143"/>
      <c r="BM544" s="143"/>
      <c r="BN544" s="143"/>
      <c r="BO544" s="143"/>
      <c r="BP544" s="143"/>
      <c r="BQ544" s="143"/>
      <c r="BR544" s="143"/>
      <c r="BS544" s="143"/>
      <c r="BT544" s="143"/>
      <c r="BU544" s="143"/>
      <c r="BV544" s="143"/>
    </row>
    <row r="545" spans="2:74" x14ac:dyDescent="0.2">
      <c r="B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  <c r="Y545" s="143"/>
      <c r="Z545" s="143"/>
      <c r="AA545" s="143"/>
      <c r="AB545" s="143"/>
      <c r="AC545" s="143"/>
      <c r="AD545" s="143"/>
      <c r="AE545" s="143"/>
      <c r="AF545" s="143"/>
      <c r="AG545" s="143"/>
      <c r="AH545" s="143"/>
      <c r="AI545" s="143"/>
      <c r="AJ545" s="143"/>
      <c r="AK545" s="143"/>
      <c r="AL545" s="143"/>
      <c r="AM545" s="143"/>
      <c r="AN545" s="143"/>
      <c r="AO545" s="143"/>
      <c r="AP545" s="143"/>
      <c r="AQ545" s="143"/>
      <c r="AR545" s="143"/>
      <c r="AS545" s="143"/>
      <c r="AT545" s="143"/>
      <c r="AU545" s="143"/>
      <c r="AV545" s="143"/>
      <c r="AW545" s="143"/>
      <c r="AX545" s="143"/>
      <c r="AY545" s="143"/>
      <c r="AZ545" s="143"/>
      <c r="BA545" s="143"/>
      <c r="BB545" s="143"/>
      <c r="BC545" s="143"/>
      <c r="BD545" s="143"/>
      <c r="BE545" s="143"/>
      <c r="BF545" s="143"/>
      <c r="BG545" s="143"/>
      <c r="BH545" s="143"/>
      <c r="BI545" s="143"/>
      <c r="BJ545" s="143"/>
      <c r="BK545" s="143"/>
      <c r="BL545" s="143"/>
      <c r="BM545" s="143"/>
      <c r="BN545" s="143"/>
      <c r="BO545" s="143"/>
      <c r="BP545" s="143"/>
      <c r="BQ545" s="143"/>
      <c r="BR545" s="143"/>
      <c r="BS545" s="143"/>
      <c r="BT545" s="143"/>
      <c r="BU545" s="143"/>
      <c r="BV545" s="143"/>
    </row>
    <row r="546" spans="2:74" x14ac:dyDescent="0.2">
      <c r="B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  <c r="Y546" s="143"/>
      <c r="Z546" s="143"/>
      <c r="AA546" s="143"/>
      <c r="AB546" s="143"/>
      <c r="AC546" s="143"/>
      <c r="AD546" s="143"/>
      <c r="AE546" s="143"/>
      <c r="AF546" s="143"/>
      <c r="AG546" s="143"/>
      <c r="AH546" s="143"/>
      <c r="AI546" s="143"/>
      <c r="AJ546" s="143"/>
      <c r="AK546" s="143"/>
      <c r="AL546" s="143"/>
      <c r="AM546" s="143"/>
      <c r="AN546" s="143"/>
      <c r="AO546" s="143"/>
      <c r="AP546" s="143"/>
      <c r="AQ546" s="143"/>
      <c r="AR546" s="143"/>
      <c r="AS546" s="143"/>
      <c r="AT546" s="143"/>
      <c r="AU546" s="143"/>
      <c r="AV546" s="143"/>
      <c r="AW546" s="143"/>
      <c r="AX546" s="143"/>
      <c r="AY546" s="143"/>
      <c r="AZ546" s="143"/>
      <c r="BA546" s="143"/>
      <c r="BB546" s="143"/>
      <c r="BC546" s="143"/>
      <c r="BD546" s="143"/>
      <c r="BE546" s="143"/>
      <c r="BF546" s="143"/>
      <c r="BG546" s="143"/>
      <c r="BH546" s="143"/>
      <c r="BI546" s="143"/>
      <c r="BJ546" s="143"/>
      <c r="BK546" s="143"/>
      <c r="BL546" s="143"/>
      <c r="BM546" s="143"/>
      <c r="BN546" s="143"/>
      <c r="BO546" s="143"/>
      <c r="BP546" s="143"/>
      <c r="BQ546" s="143"/>
      <c r="BR546" s="143"/>
      <c r="BS546" s="143"/>
      <c r="BT546" s="143"/>
      <c r="BU546" s="143"/>
      <c r="BV546" s="143"/>
    </row>
    <row r="547" spans="2:74" x14ac:dyDescent="0.2">
      <c r="B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3"/>
      <c r="Z547" s="143"/>
      <c r="AA547" s="143"/>
      <c r="AB547" s="143"/>
      <c r="AC547" s="143"/>
      <c r="AD547" s="143"/>
      <c r="AE547" s="143"/>
      <c r="AF547" s="143"/>
      <c r="AG547" s="143"/>
      <c r="AH547" s="143"/>
      <c r="AI547" s="143"/>
      <c r="AJ547" s="143"/>
      <c r="AK547" s="143"/>
      <c r="AL547" s="143"/>
      <c r="AM547" s="143"/>
      <c r="AN547" s="143"/>
      <c r="AO547" s="143"/>
      <c r="AP547" s="143"/>
      <c r="AQ547" s="143"/>
      <c r="AR547" s="143"/>
      <c r="AS547" s="143"/>
      <c r="AT547" s="143"/>
      <c r="AU547" s="143"/>
      <c r="AV547" s="143"/>
      <c r="AW547" s="143"/>
      <c r="AX547" s="143"/>
      <c r="AY547" s="143"/>
      <c r="AZ547" s="143"/>
      <c r="BA547" s="143"/>
      <c r="BB547" s="143"/>
      <c r="BC547" s="143"/>
      <c r="BD547" s="143"/>
      <c r="BE547" s="143"/>
      <c r="BF547" s="143"/>
      <c r="BG547" s="143"/>
      <c r="BH547" s="143"/>
      <c r="BI547" s="143"/>
      <c r="BJ547" s="143"/>
      <c r="BK547" s="143"/>
      <c r="BL547" s="143"/>
      <c r="BM547" s="143"/>
      <c r="BN547" s="143"/>
      <c r="BO547" s="143"/>
      <c r="BP547" s="143"/>
      <c r="BQ547" s="143"/>
      <c r="BR547" s="143"/>
      <c r="BS547" s="143"/>
      <c r="BT547" s="143"/>
      <c r="BU547" s="143"/>
      <c r="BV547" s="143"/>
    </row>
    <row r="548" spans="2:74" x14ac:dyDescent="0.2">
      <c r="B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  <c r="Y548" s="143"/>
      <c r="Z548" s="143"/>
      <c r="AA548" s="143"/>
      <c r="AB548" s="143"/>
      <c r="AC548" s="143"/>
      <c r="AD548" s="143"/>
      <c r="AE548" s="143"/>
      <c r="AF548" s="143"/>
      <c r="AG548" s="143"/>
      <c r="AH548" s="143"/>
      <c r="AI548" s="143"/>
      <c r="AJ548" s="143"/>
      <c r="AK548" s="143"/>
      <c r="AL548" s="143"/>
      <c r="AM548" s="143"/>
      <c r="AN548" s="143"/>
      <c r="AO548" s="143"/>
      <c r="AP548" s="143"/>
      <c r="AQ548" s="143"/>
      <c r="AR548" s="143"/>
      <c r="AS548" s="143"/>
      <c r="AT548" s="143"/>
      <c r="AU548" s="143"/>
      <c r="AV548" s="143"/>
      <c r="AW548" s="143"/>
      <c r="AX548" s="143"/>
      <c r="AY548" s="143"/>
      <c r="AZ548" s="143"/>
      <c r="BA548" s="143"/>
      <c r="BB548" s="143"/>
      <c r="BC548" s="143"/>
      <c r="BD548" s="143"/>
      <c r="BE548" s="143"/>
      <c r="BF548" s="143"/>
      <c r="BG548" s="143"/>
      <c r="BH548" s="143"/>
      <c r="BI548" s="143"/>
      <c r="BJ548" s="143"/>
      <c r="BK548" s="143"/>
      <c r="BL548" s="143"/>
      <c r="BM548" s="143"/>
      <c r="BN548" s="143"/>
      <c r="BO548" s="143"/>
      <c r="BP548" s="143"/>
      <c r="BQ548" s="143"/>
      <c r="BR548" s="143"/>
      <c r="BS548" s="143"/>
      <c r="BT548" s="143"/>
      <c r="BU548" s="143"/>
      <c r="BV548" s="143"/>
    </row>
    <row r="549" spans="2:74" x14ac:dyDescent="0.2">
      <c r="B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  <c r="Y549" s="143"/>
      <c r="Z549" s="143"/>
      <c r="AA549" s="143"/>
      <c r="AB549" s="143"/>
      <c r="AC549" s="143"/>
      <c r="AD549" s="143"/>
      <c r="AE549" s="143"/>
      <c r="AF549" s="143"/>
      <c r="AG549" s="143"/>
      <c r="AH549" s="143"/>
      <c r="AI549" s="143"/>
      <c r="AJ549" s="143"/>
      <c r="AK549" s="143"/>
      <c r="AL549" s="143"/>
      <c r="AM549" s="143"/>
      <c r="AN549" s="143"/>
      <c r="AO549" s="143"/>
      <c r="AP549" s="143"/>
      <c r="AQ549" s="143"/>
      <c r="AR549" s="143"/>
      <c r="AS549" s="143"/>
      <c r="AT549" s="143"/>
      <c r="AU549" s="143"/>
      <c r="AV549" s="143"/>
      <c r="AW549" s="143"/>
      <c r="AX549" s="143"/>
      <c r="AY549" s="143"/>
      <c r="AZ549" s="143"/>
      <c r="BA549" s="143"/>
      <c r="BB549" s="143"/>
      <c r="BC549" s="143"/>
      <c r="BD549" s="143"/>
      <c r="BE549" s="143"/>
      <c r="BF549" s="143"/>
      <c r="BG549" s="143"/>
      <c r="BH549" s="143"/>
      <c r="BI549" s="143"/>
      <c r="BJ549" s="143"/>
      <c r="BK549" s="143"/>
      <c r="BL549" s="143"/>
      <c r="BM549" s="143"/>
      <c r="BN549" s="143"/>
      <c r="BO549" s="143"/>
      <c r="BP549" s="143"/>
      <c r="BQ549" s="143"/>
      <c r="BR549" s="143"/>
      <c r="BS549" s="143"/>
      <c r="BT549" s="143"/>
      <c r="BU549" s="143"/>
      <c r="BV549" s="143"/>
    </row>
    <row r="550" spans="2:74" x14ac:dyDescent="0.2">
      <c r="B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  <c r="Y550" s="143"/>
      <c r="Z550" s="143"/>
      <c r="AA550" s="143"/>
      <c r="AB550" s="143"/>
      <c r="AC550" s="143"/>
      <c r="AD550" s="143"/>
      <c r="AE550" s="143"/>
      <c r="AF550" s="143"/>
      <c r="AG550" s="143"/>
      <c r="AH550" s="143"/>
      <c r="AI550" s="143"/>
      <c r="AJ550" s="143"/>
      <c r="AK550" s="143"/>
      <c r="AL550" s="143"/>
      <c r="AM550" s="143"/>
      <c r="AN550" s="143"/>
      <c r="AO550" s="143"/>
      <c r="AP550" s="143"/>
      <c r="AQ550" s="143"/>
      <c r="AR550" s="143"/>
      <c r="AS550" s="143"/>
      <c r="AT550" s="143"/>
      <c r="AU550" s="143"/>
      <c r="AV550" s="143"/>
      <c r="AW550" s="143"/>
      <c r="AX550" s="143"/>
      <c r="AY550" s="143"/>
      <c r="AZ550" s="143"/>
      <c r="BA550" s="143"/>
      <c r="BB550" s="143"/>
      <c r="BC550" s="143"/>
      <c r="BD550" s="143"/>
      <c r="BE550" s="143"/>
      <c r="BF550" s="143"/>
      <c r="BG550" s="143"/>
      <c r="BH550" s="143"/>
      <c r="BI550" s="143"/>
      <c r="BJ550" s="143"/>
      <c r="BK550" s="143"/>
      <c r="BL550" s="143"/>
      <c r="BM550" s="143"/>
      <c r="BN550" s="143"/>
      <c r="BO550" s="143"/>
      <c r="BP550" s="143"/>
      <c r="BQ550" s="143"/>
      <c r="BR550" s="143"/>
      <c r="BS550" s="143"/>
      <c r="BT550" s="143"/>
      <c r="BU550" s="143"/>
      <c r="BV550" s="143"/>
    </row>
    <row r="551" spans="2:74" x14ac:dyDescent="0.2">
      <c r="B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  <c r="Y551" s="143"/>
      <c r="Z551" s="143"/>
      <c r="AA551" s="143"/>
      <c r="AB551" s="143"/>
      <c r="AC551" s="143"/>
      <c r="AD551" s="143"/>
      <c r="AE551" s="143"/>
      <c r="AF551" s="143"/>
      <c r="AG551" s="143"/>
      <c r="AH551" s="143"/>
      <c r="AI551" s="143"/>
      <c r="AJ551" s="143"/>
      <c r="AK551" s="143"/>
      <c r="AL551" s="143"/>
      <c r="AM551" s="143"/>
      <c r="AN551" s="143"/>
      <c r="AO551" s="143"/>
      <c r="AP551" s="143"/>
      <c r="AQ551" s="143"/>
      <c r="AR551" s="143"/>
      <c r="AS551" s="143"/>
      <c r="AT551" s="143"/>
      <c r="AU551" s="143"/>
      <c r="AV551" s="143"/>
      <c r="AW551" s="143"/>
      <c r="AX551" s="143"/>
      <c r="AY551" s="143"/>
      <c r="AZ551" s="143"/>
      <c r="BA551" s="143"/>
      <c r="BB551" s="143"/>
      <c r="BC551" s="143"/>
      <c r="BD551" s="143"/>
      <c r="BE551" s="143"/>
      <c r="BF551" s="143"/>
      <c r="BG551" s="143"/>
      <c r="BH551" s="143"/>
      <c r="BI551" s="143"/>
      <c r="BJ551" s="143"/>
      <c r="BK551" s="143"/>
      <c r="BL551" s="143"/>
      <c r="BM551" s="143"/>
      <c r="BN551" s="143"/>
      <c r="BO551" s="143"/>
      <c r="BP551" s="143"/>
      <c r="BQ551" s="143"/>
      <c r="BR551" s="143"/>
      <c r="BS551" s="143"/>
      <c r="BT551" s="143"/>
      <c r="BU551" s="143"/>
      <c r="BV551" s="143"/>
    </row>
    <row r="552" spans="2:74" x14ac:dyDescent="0.2">
      <c r="B552" s="143"/>
      <c r="D552" s="143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  <c r="S552" s="143"/>
      <c r="T552" s="143"/>
      <c r="U552" s="143"/>
      <c r="V552" s="143"/>
      <c r="W552" s="143"/>
      <c r="X552" s="143"/>
      <c r="Y552" s="143"/>
      <c r="Z552" s="143"/>
      <c r="AA552" s="143"/>
      <c r="AB552" s="143"/>
      <c r="AC552" s="143"/>
      <c r="AD552" s="143"/>
      <c r="AE552" s="143"/>
      <c r="AF552" s="143"/>
      <c r="AG552" s="143"/>
      <c r="AH552" s="143"/>
      <c r="AI552" s="143"/>
      <c r="AJ552" s="143"/>
      <c r="AK552" s="143"/>
      <c r="AL552" s="143"/>
      <c r="AM552" s="143"/>
      <c r="AN552" s="143"/>
      <c r="AO552" s="143"/>
      <c r="AP552" s="143"/>
      <c r="AQ552" s="143"/>
      <c r="AR552" s="143"/>
      <c r="AS552" s="143"/>
      <c r="AT552" s="143"/>
      <c r="AU552" s="143"/>
      <c r="AV552" s="143"/>
      <c r="AW552" s="143"/>
      <c r="AX552" s="143"/>
      <c r="AY552" s="143"/>
      <c r="AZ552" s="143"/>
      <c r="BA552" s="143"/>
      <c r="BB552" s="143"/>
      <c r="BC552" s="143"/>
      <c r="BD552" s="143"/>
      <c r="BE552" s="143"/>
      <c r="BF552" s="143"/>
      <c r="BG552" s="143"/>
      <c r="BH552" s="143"/>
      <c r="BI552" s="143"/>
      <c r="BJ552" s="143"/>
      <c r="BK552" s="143"/>
      <c r="BL552" s="143"/>
      <c r="BM552" s="143"/>
      <c r="BN552" s="143"/>
      <c r="BO552" s="143"/>
      <c r="BP552" s="143"/>
      <c r="BQ552" s="143"/>
      <c r="BR552" s="143"/>
      <c r="BS552" s="143"/>
      <c r="BT552" s="143"/>
      <c r="BU552" s="143"/>
      <c r="BV552" s="143"/>
    </row>
    <row r="553" spans="2:74" x14ac:dyDescent="0.2">
      <c r="B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  <c r="Z553" s="143"/>
      <c r="AA553" s="143"/>
      <c r="AB553" s="143"/>
      <c r="AC553" s="143"/>
      <c r="AD553" s="143"/>
      <c r="AE553" s="143"/>
      <c r="AF553" s="143"/>
      <c r="AG553" s="143"/>
      <c r="AH553" s="143"/>
      <c r="AI553" s="143"/>
      <c r="AJ553" s="143"/>
      <c r="AK553" s="143"/>
      <c r="AL553" s="143"/>
      <c r="AM553" s="143"/>
      <c r="AN553" s="143"/>
      <c r="AO553" s="143"/>
      <c r="AP553" s="143"/>
      <c r="AQ553" s="143"/>
      <c r="AR553" s="143"/>
      <c r="AS553" s="143"/>
      <c r="AT553" s="143"/>
      <c r="AU553" s="143"/>
      <c r="AV553" s="143"/>
      <c r="AW553" s="143"/>
      <c r="AX553" s="143"/>
      <c r="AY553" s="143"/>
      <c r="AZ553" s="143"/>
      <c r="BA553" s="143"/>
      <c r="BB553" s="143"/>
      <c r="BC553" s="143"/>
      <c r="BD553" s="143"/>
      <c r="BE553" s="143"/>
      <c r="BF553" s="143"/>
      <c r="BG553" s="143"/>
      <c r="BH553" s="143"/>
      <c r="BI553" s="143"/>
      <c r="BJ553" s="143"/>
      <c r="BK553" s="143"/>
      <c r="BL553" s="143"/>
      <c r="BM553" s="143"/>
      <c r="BN553" s="143"/>
      <c r="BO553" s="143"/>
      <c r="BP553" s="143"/>
      <c r="BQ553" s="143"/>
      <c r="BR553" s="143"/>
      <c r="BS553" s="143"/>
      <c r="BT553" s="143"/>
      <c r="BU553" s="143"/>
      <c r="BV553" s="143"/>
    </row>
    <row r="554" spans="2:74" x14ac:dyDescent="0.2">
      <c r="B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  <c r="Y554" s="143"/>
      <c r="Z554" s="143"/>
      <c r="AA554" s="143"/>
      <c r="AB554" s="143"/>
      <c r="AC554" s="143"/>
      <c r="AD554" s="143"/>
      <c r="AE554" s="143"/>
      <c r="AF554" s="143"/>
      <c r="AG554" s="143"/>
      <c r="AH554" s="143"/>
      <c r="AI554" s="143"/>
      <c r="AJ554" s="143"/>
      <c r="AK554" s="143"/>
      <c r="AL554" s="143"/>
      <c r="AM554" s="143"/>
      <c r="AN554" s="143"/>
      <c r="AO554" s="143"/>
      <c r="AP554" s="143"/>
      <c r="AQ554" s="143"/>
      <c r="AR554" s="143"/>
      <c r="AS554" s="143"/>
      <c r="AT554" s="143"/>
      <c r="AU554" s="143"/>
      <c r="AV554" s="143"/>
      <c r="AW554" s="143"/>
      <c r="AX554" s="143"/>
      <c r="AY554" s="143"/>
      <c r="AZ554" s="143"/>
      <c r="BA554" s="143"/>
      <c r="BB554" s="143"/>
      <c r="BC554" s="143"/>
      <c r="BD554" s="143"/>
      <c r="BE554" s="143"/>
      <c r="BF554" s="143"/>
      <c r="BG554" s="143"/>
      <c r="BH554" s="143"/>
      <c r="BI554" s="143"/>
      <c r="BJ554" s="143"/>
      <c r="BK554" s="143"/>
      <c r="BL554" s="143"/>
      <c r="BM554" s="143"/>
      <c r="BN554" s="143"/>
      <c r="BO554" s="143"/>
      <c r="BP554" s="143"/>
      <c r="BQ554" s="143"/>
      <c r="BR554" s="143"/>
      <c r="BS554" s="143"/>
      <c r="BT554" s="143"/>
      <c r="BU554" s="143"/>
      <c r="BV554" s="143"/>
    </row>
    <row r="555" spans="2:74" x14ac:dyDescent="0.2">
      <c r="B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  <c r="Z555" s="143"/>
      <c r="AA555" s="143"/>
      <c r="AB555" s="143"/>
      <c r="AC555" s="143"/>
      <c r="AD555" s="143"/>
      <c r="AE555" s="143"/>
      <c r="AF555" s="143"/>
      <c r="AG555" s="143"/>
      <c r="AH555" s="143"/>
      <c r="AI555" s="143"/>
      <c r="AJ555" s="143"/>
      <c r="AK555" s="143"/>
      <c r="AL555" s="143"/>
      <c r="AM555" s="143"/>
      <c r="AN555" s="143"/>
      <c r="AO555" s="143"/>
      <c r="AP555" s="143"/>
      <c r="AQ555" s="143"/>
      <c r="AR555" s="143"/>
      <c r="AS555" s="143"/>
      <c r="AT555" s="143"/>
      <c r="AU555" s="143"/>
      <c r="AV555" s="143"/>
      <c r="AW555" s="143"/>
      <c r="AX555" s="143"/>
      <c r="AY555" s="143"/>
      <c r="AZ555" s="143"/>
      <c r="BA555" s="143"/>
      <c r="BB555" s="143"/>
      <c r="BC555" s="143"/>
      <c r="BD555" s="143"/>
      <c r="BE555" s="143"/>
      <c r="BF555" s="143"/>
      <c r="BG555" s="143"/>
      <c r="BH555" s="143"/>
      <c r="BI555" s="143"/>
      <c r="BJ555" s="143"/>
      <c r="BK555" s="143"/>
      <c r="BL555" s="143"/>
      <c r="BM555" s="143"/>
      <c r="BN555" s="143"/>
      <c r="BO555" s="143"/>
      <c r="BP555" s="143"/>
      <c r="BQ555" s="143"/>
      <c r="BR555" s="143"/>
      <c r="BS555" s="143"/>
      <c r="BT555" s="143"/>
      <c r="BU555" s="143"/>
      <c r="BV555" s="143"/>
    </row>
    <row r="556" spans="2:74" x14ac:dyDescent="0.2">
      <c r="B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  <c r="Y556" s="143"/>
      <c r="Z556" s="143"/>
      <c r="AA556" s="143"/>
      <c r="AB556" s="143"/>
      <c r="AC556" s="143"/>
      <c r="AD556" s="143"/>
      <c r="AE556" s="143"/>
      <c r="AF556" s="143"/>
      <c r="AG556" s="143"/>
      <c r="AH556" s="143"/>
      <c r="AI556" s="143"/>
      <c r="AJ556" s="143"/>
      <c r="AK556" s="143"/>
      <c r="AL556" s="143"/>
      <c r="AM556" s="143"/>
      <c r="AN556" s="143"/>
      <c r="AO556" s="143"/>
      <c r="AP556" s="143"/>
      <c r="AQ556" s="143"/>
      <c r="AR556" s="143"/>
      <c r="AS556" s="143"/>
      <c r="AT556" s="143"/>
      <c r="AU556" s="143"/>
      <c r="AV556" s="143"/>
      <c r="AW556" s="143"/>
      <c r="AX556" s="143"/>
      <c r="AY556" s="143"/>
      <c r="AZ556" s="143"/>
      <c r="BA556" s="143"/>
      <c r="BB556" s="143"/>
      <c r="BC556" s="143"/>
      <c r="BD556" s="143"/>
      <c r="BE556" s="143"/>
      <c r="BF556" s="143"/>
      <c r="BG556" s="143"/>
      <c r="BH556" s="143"/>
      <c r="BI556" s="143"/>
      <c r="BJ556" s="143"/>
      <c r="BK556" s="143"/>
      <c r="BL556" s="143"/>
      <c r="BM556" s="143"/>
      <c r="BN556" s="143"/>
      <c r="BO556" s="143"/>
      <c r="BP556" s="143"/>
      <c r="BQ556" s="143"/>
      <c r="BR556" s="143"/>
      <c r="BS556" s="143"/>
      <c r="BT556" s="143"/>
      <c r="BU556" s="143"/>
      <c r="BV556" s="143"/>
    </row>
    <row r="557" spans="2:74" x14ac:dyDescent="0.2">
      <c r="B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  <c r="Y557" s="143"/>
      <c r="Z557" s="143"/>
      <c r="AA557" s="143"/>
      <c r="AB557" s="143"/>
      <c r="AC557" s="143"/>
      <c r="AD557" s="143"/>
      <c r="AE557" s="143"/>
      <c r="AF557" s="143"/>
      <c r="AG557" s="143"/>
      <c r="AH557" s="143"/>
      <c r="AI557" s="143"/>
      <c r="AJ557" s="143"/>
      <c r="AK557" s="143"/>
      <c r="AL557" s="143"/>
      <c r="AM557" s="143"/>
      <c r="AN557" s="143"/>
      <c r="AO557" s="143"/>
      <c r="AP557" s="143"/>
      <c r="AQ557" s="143"/>
      <c r="AR557" s="143"/>
      <c r="AS557" s="143"/>
      <c r="AT557" s="143"/>
      <c r="AU557" s="143"/>
      <c r="AV557" s="143"/>
      <c r="AW557" s="143"/>
      <c r="AX557" s="143"/>
      <c r="AY557" s="143"/>
      <c r="AZ557" s="143"/>
      <c r="BA557" s="143"/>
      <c r="BB557" s="143"/>
      <c r="BC557" s="143"/>
      <c r="BD557" s="143"/>
      <c r="BE557" s="143"/>
      <c r="BF557" s="143"/>
      <c r="BG557" s="143"/>
      <c r="BH557" s="143"/>
      <c r="BI557" s="143"/>
      <c r="BJ557" s="143"/>
      <c r="BK557" s="143"/>
      <c r="BL557" s="143"/>
      <c r="BM557" s="143"/>
      <c r="BN557" s="143"/>
      <c r="BO557" s="143"/>
      <c r="BP557" s="143"/>
      <c r="BQ557" s="143"/>
      <c r="BR557" s="143"/>
      <c r="BS557" s="143"/>
      <c r="BT557" s="143"/>
      <c r="BU557" s="143"/>
      <c r="BV557" s="143"/>
    </row>
    <row r="558" spans="2:74" x14ac:dyDescent="0.2">
      <c r="B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  <c r="Y558" s="143"/>
      <c r="Z558" s="143"/>
      <c r="AA558" s="143"/>
      <c r="AB558" s="143"/>
      <c r="AC558" s="143"/>
      <c r="AD558" s="143"/>
      <c r="AE558" s="143"/>
      <c r="AF558" s="143"/>
      <c r="AG558" s="143"/>
      <c r="AH558" s="143"/>
      <c r="AI558" s="143"/>
      <c r="AJ558" s="143"/>
      <c r="AK558" s="143"/>
      <c r="AL558" s="143"/>
      <c r="AM558" s="143"/>
      <c r="AN558" s="143"/>
      <c r="AO558" s="143"/>
      <c r="AP558" s="143"/>
      <c r="AQ558" s="143"/>
      <c r="AR558" s="143"/>
      <c r="AS558" s="143"/>
      <c r="AT558" s="143"/>
      <c r="AU558" s="143"/>
      <c r="AV558" s="143"/>
      <c r="AW558" s="143"/>
      <c r="AX558" s="143"/>
      <c r="AY558" s="143"/>
      <c r="AZ558" s="143"/>
      <c r="BA558" s="143"/>
      <c r="BB558" s="143"/>
      <c r="BC558" s="143"/>
      <c r="BD558" s="143"/>
      <c r="BE558" s="143"/>
      <c r="BF558" s="143"/>
      <c r="BG558" s="143"/>
      <c r="BH558" s="143"/>
      <c r="BI558" s="143"/>
      <c r="BJ558" s="143"/>
      <c r="BK558" s="143"/>
      <c r="BL558" s="143"/>
      <c r="BM558" s="143"/>
      <c r="BN558" s="143"/>
      <c r="BO558" s="143"/>
      <c r="BP558" s="143"/>
      <c r="BQ558" s="143"/>
      <c r="BR558" s="143"/>
      <c r="BS558" s="143"/>
      <c r="BT558" s="143"/>
      <c r="BU558" s="143"/>
      <c r="BV558" s="143"/>
    </row>
    <row r="559" spans="2:74" x14ac:dyDescent="0.2">
      <c r="B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  <c r="Z559" s="143"/>
      <c r="AA559" s="143"/>
      <c r="AB559" s="143"/>
      <c r="AC559" s="143"/>
      <c r="AD559" s="143"/>
      <c r="AE559" s="143"/>
      <c r="AF559" s="143"/>
      <c r="AG559" s="143"/>
      <c r="AH559" s="143"/>
      <c r="AI559" s="143"/>
      <c r="AJ559" s="143"/>
      <c r="AK559" s="143"/>
      <c r="AL559" s="143"/>
      <c r="AM559" s="143"/>
      <c r="AN559" s="143"/>
      <c r="AO559" s="143"/>
      <c r="AP559" s="143"/>
      <c r="AQ559" s="143"/>
      <c r="AR559" s="143"/>
      <c r="AS559" s="143"/>
      <c r="AT559" s="143"/>
      <c r="AU559" s="143"/>
      <c r="AV559" s="143"/>
      <c r="AW559" s="143"/>
      <c r="AX559" s="143"/>
      <c r="AY559" s="143"/>
      <c r="AZ559" s="143"/>
      <c r="BA559" s="143"/>
      <c r="BB559" s="143"/>
      <c r="BC559" s="143"/>
      <c r="BD559" s="143"/>
      <c r="BE559" s="143"/>
      <c r="BF559" s="143"/>
      <c r="BG559" s="143"/>
      <c r="BH559" s="143"/>
      <c r="BI559" s="143"/>
      <c r="BJ559" s="143"/>
      <c r="BK559" s="143"/>
      <c r="BL559" s="143"/>
      <c r="BM559" s="143"/>
      <c r="BN559" s="143"/>
      <c r="BO559" s="143"/>
      <c r="BP559" s="143"/>
      <c r="BQ559" s="143"/>
      <c r="BR559" s="143"/>
      <c r="BS559" s="143"/>
      <c r="BT559" s="143"/>
      <c r="BU559" s="143"/>
      <c r="BV559" s="143"/>
    </row>
    <row r="560" spans="2:74" x14ac:dyDescent="0.2">
      <c r="B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  <c r="Y560" s="143"/>
      <c r="Z560" s="143"/>
      <c r="AA560" s="143"/>
      <c r="AB560" s="143"/>
      <c r="AC560" s="143"/>
      <c r="AD560" s="143"/>
      <c r="AE560" s="143"/>
      <c r="AF560" s="143"/>
      <c r="AG560" s="143"/>
      <c r="AH560" s="143"/>
      <c r="AI560" s="143"/>
      <c r="AJ560" s="143"/>
      <c r="AK560" s="143"/>
      <c r="AL560" s="143"/>
      <c r="AM560" s="143"/>
      <c r="AN560" s="143"/>
      <c r="AO560" s="143"/>
      <c r="AP560" s="143"/>
      <c r="AQ560" s="143"/>
      <c r="AR560" s="143"/>
      <c r="AS560" s="143"/>
      <c r="AT560" s="143"/>
      <c r="AU560" s="143"/>
      <c r="AV560" s="143"/>
      <c r="AW560" s="143"/>
      <c r="AX560" s="143"/>
      <c r="AY560" s="143"/>
      <c r="AZ560" s="143"/>
      <c r="BA560" s="143"/>
      <c r="BB560" s="143"/>
      <c r="BC560" s="143"/>
      <c r="BD560" s="143"/>
      <c r="BE560" s="143"/>
      <c r="BF560" s="143"/>
      <c r="BG560" s="143"/>
      <c r="BH560" s="143"/>
      <c r="BI560" s="143"/>
      <c r="BJ560" s="143"/>
      <c r="BK560" s="143"/>
      <c r="BL560" s="143"/>
      <c r="BM560" s="143"/>
      <c r="BN560" s="143"/>
      <c r="BO560" s="143"/>
      <c r="BP560" s="143"/>
      <c r="BQ560" s="143"/>
      <c r="BR560" s="143"/>
      <c r="BS560" s="143"/>
      <c r="BT560" s="143"/>
      <c r="BU560" s="143"/>
      <c r="BV560" s="143"/>
    </row>
    <row r="561" spans="2:74" x14ac:dyDescent="0.2">
      <c r="B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  <c r="Y561" s="143"/>
      <c r="Z561" s="143"/>
      <c r="AA561" s="143"/>
      <c r="AB561" s="143"/>
      <c r="AC561" s="143"/>
      <c r="AD561" s="143"/>
      <c r="AE561" s="143"/>
      <c r="AF561" s="143"/>
      <c r="AG561" s="143"/>
      <c r="AH561" s="143"/>
      <c r="AI561" s="143"/>
      <c r="AJ561" s="143"/>
      <c r="AK561" s="143"/>
      <c r="AL561" s="143"/>
      <c r="AM561" s="143"/>
      <c r="AN561" s="143"/>
      <c r="AO561" s="143"/>
      <c r="AP561" s="143"/>
      <c r="AQ561" s="143"/>
      <c r="AR561" s="143"/>
      <c r="AS561" s="143"/>
      <c r="AT561" s="143"/>
      <c r="AU561" s="143"/>
      <c r="AV561" s="143"/>
      <c r="AW561" s="143"/>
      <c r="AX561" s="143"/>
      <c r="AY561" s="143"/>
      <c r="AZ561" s="143"/>
      <c r="BA561" s="143"/>
      <c r="BB561" s="143"/>
      <c r="BC561" s="143"/>
      <c r="BD561" s="143"/>
      <c r="BE561" s="143"/>
      <c r="BF561" s="143"/>
      <c r="BG561" s="143"/>
      <c r="BH561" s="143"/>
      <c r="BI561" s="143"/>
      <c r="BJ561" s="143"/>
      <c r="BK561" s="143"/>
      <c r="BL561" s="143"/>
      <c r="BM561" s="143"/>
      <c r="BN561" s="143"/>
      <c r="BO561" s="143"/>
      <c r="BP561" s="143"/>
      <c r="BQ561" s="143"/>
      <c r="BR561" s="143"/>
      <c r="BS561" s="143"/>
      <c r="BT561" s="143"/>
      <c r="BU561" s="143"/>
      <c r="BV561" s="143"/>
    </row>
    <row r="562" spans="2:74" x14ac:dyDescent="0.2">
      <c r="B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  <c r="Y562" s="143"/>
      <c r="Z562" s="143"/>
      <c r="AA562" s="143"/>
      <c r="AB562" s="143"/>
      <c r="AC562" s="143"/>
      <c r="AD562" s="143"/>
      <c r="AE562" s="143"/>
      <c r="AF562" s="143"/>
      <c r="AG562" s="143"/>
      <c r="AH562" s="143"/>
      <c r="AI562" s="143"/>
      <c r="AJ562" s="143"/>
      <c r="AK562" s="143"/>
      <c r="AL562" s="143"/>
      <c r="AM562" s="143"/>
      <c r="AN562" s="143"/>
      <c r="AO562" s="143"/>
      <c r="AP562" s="143"/>
      <c r="AQ562" s="143"/>
      <c r="AR562" s="143"/>
      <c r="AS562" s="143"/>
      <c r="AT562" s="143"/>
      <c r="AU562" s="143"/>
      <c r="AV562" s="143"/>
      <c r="AW562" s="143"/>
      <c r="AX562" s="143"/>
      <c r="AY562" s="143"/>
      <c r="AZ562" s="143"/>
      <c r="BA562" s="143"/>
      <c r="BB562" s="143"/>
      <c r="BC562" s="143"/>
      <c r="BD562" s="143"/>
      <c r="BE562" s="143"/>
      <c r="BF562" s="143"/>
      <c r="BG562" s="143"/>
      <c r="BH562" s="143"/>
      <c r="BI562" s="143"/>
      <c r="BJ562" s="143"/>
      <c r="BK562" s="143"/>
      <c r="BL562" s="143"/>
      <c r="BM562" s="143"/>
      <c r="BN562" s="143"/>
      <c r="BO562" s="143"/>
      <c r="BP562" s="143"/>
      <c r="BQ562" s="143"/>
      <c r="BR562" s="143"/>
      <c r="BS562" s="143"/>
      <c r="BT562" s="143"/>
      <c r="BU562" s="143"/>
      <c r="BV562" s="143"/>
    </row>
    <row r="563" spans="2:74" x14ac:dyDescent="0.2">
      <c r="B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  <c r="Y563" s="143"/>
      <c r="Z563" s="143"/>
      <c r="AA563" s="143"/>
      <c r="AB563" s="143"/>
      <c r="AC563" s="143"/>
      <c r="AD563" s="143"/>
      <c r="AE563" s="143"/>
      <c r="AF563" s="143"/>
      <c r="AG563" s="143"/>
      <c r="AH563" s="143"/>
      <c r="AI563" s="143"/>
      <c r="AJ563" s="143"/>
      <c r="AK563" s="143"/>
      <c r="AL563" s="143"/>
      <c r="AM563" s="143"/>
      <c r="AN563" s="143"/>
      <c r="AO563" s="143"/>
      <c r="AP563" s="143"/>
      <c r="AQ563" s="143"/>
      <c r="AR563" s="143"/>
      <c r="AS563" s="143"/>
      <c r="AT563" s="143"/>
      <c r="AU563" s="143"/>
      <c r="AV563" s="143"/>
      <c r="AW563" s="143"/>
      <c r="AX563" s="143"/>
      <c r="AY563" s="143"/>
      <c r="AZ563" s="143"/>
      <c r="BA563" s="143"/>
      <c r="BB563" s="143"/>
      <c r="BC563" s="143"/>
      <c r="BD563" s="143"/>
      <c r="BE563" s="143"/>
      <c r="BF563" s="143"/>
      <c r="BG563" s="143"/>
      <c r="BH563" s="143"/>
      <c r="BI563" s="143"/>
      <c r="BJ563" s="143"/>
      <c r="BK563" s="143"/>
      <c r="BL563" s="143"/>
      <c r="BM563" s="143"/>
      <c r="BN563" s="143"/>
      <c r="BO563" s="143"/>
      <c r="BP563" s="143"/>
      <c r="BQ563" s="143"/>
      <c r="BR563" s="143"/>
      <c r="BS563" s="143"/>
      <c r="BT563" s="143"/>
      <c r="BU563" s="143"/>
      <c r="BV563" s="143"/>
    </row>
    <row r="564" spans="2:74" x14ac:dyDescent="0.2">
      <c r="B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  <c r="Y564" s="143"/>
      <c r="Z564" s="143"/>
      <c r="AA564" s="143"/>
      <c r="AB564" s="143"/>
      <c r="AC564" s="143"/>
      <c r="AD564" s="143"/>
      <c r="AE564" s="143"/>
      <c r="AF564" s="143"/>
      <c r="AG564" s="143"/>
      <c r="AH564" s="143"/>
      <c r="AI564" s="143"/>
      <c r="AJ564" s="143"/>
      <c r="AK564" s="143"/>
      <c r="AL564" s="143"/>
      <c r="AM564" s="143"/>
      <c r="AN564" s="143"/>
      <c r="AO564" s="143"/>
      <c r="AP564" s="143"/>
      <c r="AQ564" s="143"/>
      <c r="AR564" s="143"/>
      <c r="AS564" s="143"/>
      <c r="AT564" s="143"/>
      <c r="AU564" s="143"/>
      <c r="AV564" s="143"/>
      <c r="AW564" s="143"/>
      <c r="AX564" s="143"/>
      <c r="AY564" s="143"/>
      <c r="AZ564" s="143"/>
      <c r="BA564" s="143"/>
      <c r="BB564" s="143"/>
      <c r="BC564" s="143"/>
      <c r="BD564" s="143"/>
      <c r="BE564" s="143"/>
      <c r="BF564" s="143"/>
      <c r="BG564" s="143"/>
      <c r="BH564" s="143"/>
      <c r="BI564" s="143"/>
      <c r="BJ564" s="143"/>
      <c r="BK564" s="143"/>
      <c r="BL564" s="143"/>
      <c r="BM564" s="143"/>
      <c r="BN564" s="143"/>
      <c r="BO564" s="143"/>
      <c r="BP564" s="143"/>
      <c r="BQ564" s="143"/>
      <c r="BR564" s="143"/>
      <c r="BS564" s="143"/>
      <c r="BT564" s="143"/>
      <c r="BU564" s="143"/>
      <c r="BV564" s="143"/>
    </row>
    <row r="565" spans="2:74" x14ac:dyDescent="0.2">
      <c r="B565" s="143"/>
      <c r="D565" s="143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  <c r="S565" s="143"/>
      <c r="T565" s="143"/>
      <c r="U565" s="143"/>
      <c r="V565" s="143"/>
      <c r="W565" s="143"/>
      <c r="X565" s="143"/>
      <c r="Y565" s="143"/>
      <c r="Z565" s="143"/>
      <c r="AA565" s="143"/>
      <c r="AB565" s="143"/>
      <c r="AC565" s="143"/>
      <c r="AD565" s="143"/>
      <c r="AE565" s="143"/>
      <c r="AF565" s="143"/>
      <c r="AG565" s="143"/>
      <c r="AH565" s="143"/>
      <c r="AI565" s="143"/>
      <c r="AJ565" s="143"/>
      <c r="AK565" s="143"/>
      <c r="AL565" s="143"/>
      <c r="AM565" s="143"/>
      <c r="AN565" s="143"/>
      <c r="AO565" s="143"/>
      <c r="AP565" s="143"/>
      <c r="AQ565" s="143"/>
      <c r="AR565" s="143"/>
      <c r="AS565" s="143"/>
      <c r="AT565" s="143"/>
      <c r="AU565" s="143"/>
      <c r="AV565" s="143"/>
      <c r="AW565" s="143"/>
      <c r="AX565" s="143"/>
      <c r="AY565" s="143"/>
      <c r="AZ565" s="143"/>
      <c r="BA565" s="143"/>
      <c r="BB565" s="143"/>
      <c r="BC565" s="143"/>
      <c r="BD565" s="143"/>
      <c r="BE565" s="143"/>
      <c r="BF565" s="143"/>
      <c r="BG565" s="143"/>
      <c r="BH565" s="143"/>
      <c r="BI565" s="143"/>
      <c r="BJ565" s="143"/>
      <c r="BK565" s="143"/>
      <c r="BL565" s="143"/>
      <c r="BM565" s="143"/>
      <c r="BN565" s="143"/>
      <c r="BO565" s="143"/>
      <c r="BP565" s="143"/>
      <c r="BQ565" s="143"/>
      <c r="BR565" s="143"/>
      <c r="BS565" s="143"/>
      <c r="BT565" s="143"/>
      <c r="BU565" s="143"/>
      <c r="BV565" s="143"/>
    </row>
    <row r="566" spans="2:74" x14ac:dyDescent="0.2">
      <c r="B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  <c r="Y566" s="143"/>
      <c r="Z566" s="143"/>
      <c r="AA566" s="143"/>
      <c r="AB566" s="143"/>
      <c r="AC566" s="143"/>
      <c r="AD566" s="143"/>
      <c r="AE566" s="143"/>
      <c r="AF566" s="143"/>
      <c r="AG566" s="143"/>
      <c r="AH566" s="143"/>
      <c r="AI566" s="143"/>
      <c r="AJ566" s="143"/>
      <c r="AK566" s="143"/>
      <c r="AL566" s="143"/>
      <c r="AM566" s="143"/>
      <c r="AN566" s="143"/>
      <c r="AO566" s="143"/>
      <c r="AP566" s="143"/>
      <c r="AQ566" s="143"/>
      <c r="AR566" s="143"/>
      <c r="AS566" s="143"/>
      <c r="AT566" s="143"/>
      <c r="AU566" s="143"/>
      <c r="AV566" s="143"/>
      <c r="AW566" s="143"/>
      <c r="AX566" s="143"/>
      <c r="AY566" s="143"/>
      <c r="AZ566" s="143"/>
      <c r="BA566" s="143"/>
      <c r="BB566" s="143"/>
      <c r="BC566" s="143"/>
      <c r="BD566" s="143"/>
      <c r="BE566" s="143"/>
      <c r="BF566" s="143"/>
      <c r="BG566" s="143"/>
      <c r="BH566" s="143"/>
      <c r="BI566" s="143"/>
      <c r="BJ566" s="143"/>
      <c r="BK566" s="143"/>
      <c r="BL566" s="143"/>
      <c r="BM566" s="143"/>
      <c r="BN566" s="143"/>
      <c r="BO566" s="143"/>
      <c r="BP566" s="143"/>
      <c r="BQ566" s="143"/>
      <c r="BR566" s="143"/>
      <c r="BS566" s="143"/>
      <c r="BT566" s="143"/>
      <c r="BU566" s="143"/>
      <c r="BV566" s="143"/>
    </row>
    <row r="567" spans="2:74" x14ac:dyDescent="0.2">
      <c r="B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  <c r="Y567" s="143"/>
      <c r="Z567" s="143"/>
      <c r="AA567" s="143"/>
      <c r="AB567" s="143"/>
      <c r="AC567" s="143"/>
      <c r="AD567" s="143"/>
      <c r="AE567" s="143"/>
      <c r="AF567" s="143"/>
      <c r="AG567" s="143"/>
      <c r="AH567" s="143"/>
      <c r="AI567" s="143"/>
      <c r="AJ567" s="143"/>
      <c r="AK567" s="143"/>
      <c r="AL567" s="143"/>
      <c r="AM567" s="143"/>
      <c r="AN567" s="143"/>
      <c r="AO567" s="143"/>
      <c r="AP567" s="143"/>
      <c r="AQ567" s="143"/>
      <c r="AR567" s="143"/>
      <c r="AS567" s="143"/>
      <c r="AT567" s="143"/>
      <c r="AU567" s="143"/>
      <c r="AV567" s="143"/>
      <c r="AW567" s="143"/>
      <c r="AX567" s="143"/>
      <c r="AY567" s="143"/>
      <c r="AZ567" s="143"/>
      <c r="BA567" s="143"/>
      <c r="BB567" s="143"/>
      <c r="BC567" s="143"/>
      <c r="BD567" s="143"/>
      <c r="BE567" s="143"/>
      <c r="BF567" s="143"/>
      <c r="BG567" s="143"/>
      <c r="BH567" s="143"/>
      <c r="BI567" s="143"/>
      <c r="BJ567" s="143"/>
      <c r="BK567" s="143"/>
      <c r="BL567" s="143"/>
      <c r="BM567" s="143"/>
      <c r="BN567" s="143"/>
      <c r="BO567" s="143"/>
      <c r="BP567" s="143"/>
      <c r="BQ567" s="143"/>
      <c r="BR567" s="143"/>
      <c r="BS567" s="143"/>
      <c r="BT567" s="143"/>
      <c r="BU567" s="143"/>
      <c r="BV567" s="143"/>
    </row>
    <row r="568" spans="2:74" x14ac:dyDescent="0.2">
      <c r="B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  <c r="Z568" s="143"/>
      <c r="AA568" s="143"/>
      <c r="AB568" s="143"/>
      <c r="AC568" s="143"/>
      <c r="AD568" s="143"/>
      <c r="AE568" s="143"/>
      <c r="AF568" s="143"/>
      <c r="AG568" s="143"/>
      <c r="AH568" s="143"/>
      <c r="AI568" s="143"/>
      <c r="AJ568" s="143"/>
      <c r="AK568" s="143"/>
      <c r="AL568" s="143"/>
      <c r="AM568" s="143"/>
      <c r="AN568" s="143"/>
      <c r="AO568" s="143"/>
      <c r="AP568" s="143"/>
      <c r="AQ568" s="143"/>
      <c r="AR568" s="143"/>
      <c r="AS568" s="143"/>
      <c r="AT568" s="143"/>
      <c r="AU568" s="143"/>
      <c r="AV568" s="143"/>
      <c r="AW568" s="143"/>
      <c r="AX568" s="143"/>
      <c r="AY568" s="143"/>
      <c r="AZ568" s="143"/>
      <c r="BA568" s="143"/>
      <c r="BB568" s="143"/>
      <c r="BC568" s="143"/>
      <c r="BD568" s="143"/>
      <c r="BE568" s="143"/>
      <c r="BF568" s="143"/>
      <c r="BG568" s="143"/>
      <c r="BH568" s="143"/>
      <c r="BI568" s="143"/>
      <c r="BJ568" s="143"/>
      <c r="BK568" s="143"/>
      <c r="BL568" s="143"/>
      <c r="BM568" s="143"/>
      <c r="BN568" s="143"/>
      <c r="BO568" s="143"/>
      <c r="BP568" s="143"/>
      <c r="BQ568" s="143"/>
      <c r="BR568" s="143"/>
      <c r="BS568" s="143"/>
      <c r="BT568" s="143"/>
      <c r="BU568" s="143"/>
      <c r="BV568" s="143"/>
    </row>
    <row r="569" spans="2:74" x14ac:dyDescent="0.2">
      <c r="B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  <c r="Y569" s="143"/>
      <c r="Z569" s="143"/>
      <c r="AA569" s="143"/>
      <c r="AB569" s="143"/>
      <c r="AC569" s="143"/>
      <c r="AD569" s="143"/>
      <c r="AE569" s="143"/>
      <c r="AF569" s="143"/>
      <c r="AG569" s="143"/>
      <c r="AH569" s="143"/>
      <c r="AI569" s="143"/>
      <c r="AJ569" s="143"/>
      <c r="AK569" s="143"/>
      <c r="AL569" s="143"/>
      <c r="AM569" s="143"/>
      <c r="AN569" s="143"/>
      <c r="AO569" s="143"/>
      <c r="AP569" s="143"/>
      <c r="AQ569" s="143"/>
      <c r="AR569" s="143"/>
      <c r="AS569" s="143"/>
      <c r="AT569" s="143"/>
      <c r="AU569" s="143"/>
      <c r="AV569" s="143"/>
      <c r="AW569" s="143"/>
      <c r="AX569" s="143"/>
      <c r="AY569" s="143"/>
      <c r="AZ569" s="143"/>
      <c r="BA569" s="143"/>
      <c r="BB569" s="143"/>
      <c r="BC569" s="143"/>
      <c r="BD569" s="143"/>
      <c r="BE569" s="143"/>
      <c r="BF569" s="143"/>
      <c r="BG569" s="143"/>
      <c r="BH569" s="143"/>
      <c r="BI569" s="143"/>
      <c r="BJ569" s="143"/>
      <c r="BK569" s="143"/>
      <c r="BL569" s="143"/>
      <c r="BM569" s="143"/>
      <c r="BN569" s="143"/>
      <c r="BO569" s="143"/>
      <c r="BP569" s="143"/>
      <c r="BQ569" s="143"/>
      <c r="BR569" s="143"/>
      <c r="BS569" s="143"/>
      <c r="BT569" s="143"/>
      <c r="BU569" s="143"/>
      <c r="BV569" s="143"/>
    </row>
    <row r="570" spans="2:74" x14ac:dyDescent="0.2">
      <c r="B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  <c r="Y570" s="143"/>
      <c r="Z570" s="143"/>
      <c r="AA570" s="143"/>
      <c r="AB570" s="143"/>
      <c r="AC570" s="143"/>
      <c r="AD570" s="143"/>
      <c r="AE570" s="143"/>
      <c r="AF570" s="143"/>
      <c r="AG570" s="143"/>
      <c r="AH570" s="143"/>
      <c r="AI570" s="143"/>
      <c r="AJ570" s="143"/>
      <c r="AK570" s="143"/>
      <c r="AL570" s="143"/>
      <c r="AM570" s="143"/>
      <c r="AN570" s="143"/>
      <c r="AO570" s="143"/>
      <c r="AP570" s="143"/>
      <c r="AQ570" s="143"/>
      <c r="AR570" s="143"/>
      <c r="AS570" s="143"/>
      <c r="AT570" s="143"/>
      <c r="AU570" s="143"/>
      <c r="AV570" s="143"/>
      <c r="AW570" s="143"/>
      <c r="AX570" s="143"/>
      <c r="AY570" s="143"/>
      <c r="AZ570" s="143"/>
      <c r="BA570" s="143"/>
      <c r="BB570" s="143"/>
      <c r="BC570" s="143"/>
      <c r="BD570" s="143"/>
      <c r="BE570" s="143"/>
      <c r="BF570" s="143"/>
      <c r="BG570" s="143"/>
      <c r="BH570" s="143"/>
      <c r="BI570" s="143"/>
      <c r="BJ570" s="143"/>
      <c r="BK570" s="143"/>
      <c r="BL570" s="143"/>
      <c r="BM570" s="143"/>
      <c r="BN570" s="143"/>
      <c r="BO570" s="143"/>
      <c r="BP570" s="143"/>
      <c r="BQ570" s="143"/>
      <c r="BR570" s="143"/>
      <c r="BS570" s="143"/>
      <c r="BT570" s="143"/>
      <c r="BU570" s="143"/>
      <c r="BV570" s="143"/>
    </row>
    <row r="571" spans="2:74" x14ac:dyDescent="0.2">
      <c r="B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  <c r="Y571" s="143"/>
      <c r="Z571" s="143"/>
      <c r="AA571" s="143"/>
      <c r="AB571" s="143"/>
      <c r="AC571" s="143"/>
      <c r="AD571" s="143"/>
      <c r="AE571" s="143"/>
      <c r="AF571" s="143"/>
      <c r="AG571" s="143"/>
      <c r="AH571" s="143"/>
      <c r="AI571" s="143"/>
      <c r="AJ571" s="143"/>
      <c r="AK571" s="143"/>
      <c r="AL571" s="143"/>
      <c r="AM571" s="143"/>
      <c r="AN571" s="143"/>
      <c r="AO571" s="143"/>
      <c r="AP571" s="143"/>
      <c r="AQ571" s="143"/>
      <c r="AR571" s="143"/>
      <c r="AS571" s="143"/>
      <c r="AT571" s="143"/>
      <c r="AU571" s="143"/>
      <c r="AV571" s="143"/>
      <c r="AW571" s="143"/>
      <c r="AX571" s="143"/>
      <c r="AY571" s="143"/>
      <c r="AZ571" s="143"/>
      <c r="BA571" s="143"/>
      <c r="BB571" s="143"/>
      <c r="BC571" s="143"/>
      <c r="BD571" s="143"/>
      <c r="BE571" s="143"/>
      <c r="BF571" s="143"/>
      <c r="BG571" s="143"/>
      <c r="BH571" s="143"/>
      <c r="BI571" s="143"/>
      <c r="BJ571" s="143"/>
      <c r="BK571" s="143"/>
      <c r="BL571" s="143"/>
      <c r="BM571" s="143"/>
      <c r="BN571" s="143"/>
      <c r="BO571" s="143"/>
      <c r="BP571" s="143"/>
      <c r="BQ571" s="143"/>
      <c r="BR571" s="143"/>
      <c r="BS571" s="143"/>
      <c r="BT571" s="143"/>
      <c r="BU571" s="143"/>
      <c r="BV571" s="143"/>
    </row>
    <row r="572" spans="2:74" x14ac:dyDescent="0.2">
      <c r="B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  <c r="Y572" s="143"/>
      <c r="Z572" s="143"/>
      <c r="AA572" s="143"/>
      <c r="AB572" s="143"/>
      <c r="AC572" s="143"/>
      <c r="AD572" s="143"/>
      <c r="AE572" s="143"/>
      <c r="AF572" s="143"/>
      <c r="AG572" s="143"/>
      <c r="AH572" s="143"/>
      <c r="AI572" s="143"/>
      <c r="AJ572" s="143"/>
      <c r="AK572" s="143"/>
      <c r="AL572" s="143"/>
      <c r="AM572" s="143"/>
      <c r="AN572" s="143"/>
      <c r="AO572" s="143"/>
      <c r="AP572" s="143"/>
      <c r="AQ572" s="143"/>
      <c r="AR572" s="143"/>
      <c r="AS572" s="143"/>
      <c r="AT572" s="143"/>
      <c r="AU572" s="143"/>
      <c r="AV572" s="143"/>
      <c r="AW572" s="143"/>
      <c r="AX572" s="143"/>
      <c r="AY572" s="143"/>
      <c r="AZ572" s="143"/>
      <c r="BA572" s="143"/>
      <c r="BB572" s="143"/>
      <c r="BC572" s="143"/>
      <c r="BD572" s="143"/>
      <c r="BE572" s="143"/>
      <c r="BF572" s="143"/>
      <c r="BG572" s="143"/>
      <c r="BH572" s="143"/>
      <c r="BI572" s="143"/>
      <c r="BJ572" s="143"/>
      <c r="BK572" s="143"/>
      <c r="BL572" s="143"/>
      <c r="BM572" s="143"/>
      <c r="BN572" s="143"/>
      <c r="BO572" s="143"/>
      <c r="BP572" s="143"/>
      <c r="BQ572" s="143"/>
      <c r="BR572" s="143"/>
      <c r="BS572" s="143"/>
      <c r="BT572" s="143"/>
      <c r="BU572" s="143"/>
      <c r="BV572" s="143"/>
    </row>
    <row r="573" spans="2:74" x14ac:dyDescent="0.2">
      <c r="B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  <c r="Y573" s="143"/>
      <c r="Z573" s="143"/>
      <c r="AA573" s="143"/>
      <c r="AB573" s="143"/>
      <c r="AC573" s="143"/>
      <c r="AD573" s="143"/>
      <c r="AE573" s="143"/>
      <c r="AF573" s="143"/>
      <c r="AG573" s="143"/>
      <c r="AH573" s="143"/>
      <c r="AI573" s="143"/>
      <c r="AJ573" s="143"/>
      <c r="AK573" s="143"/>
      <c r="AL573" s="143"/>
      <c r="AM573" s="143"/>
      <c r="AN573" s="143"/>
      <c r="AO573" s="143"/>
      <c r="AP573" s="143"/>
      <c r="AQ573" s="143"/>
      <c r="AR573" s="143"/>
      <c r="AS573" s="143"/>
      <c r="AT573" s="143"/>
      <c r="AU573" s="143"/>
      <c r="AV573" s="143"/>
      <c r="AW573" s="143"/>
      <c r="AX573" s="143"/>
      <c r="AY573" s="143"/>
      <c r="AZ573" s="143"/>
      <c r="BA573" s="143"/>
      <c r="BB573" s="143"/>
      <c r="BC573" s="143"/>
      <c r="BD573" s="143"/>
      <c r="BE573" s="143"/>
      <c r="BF573" s="143"/>
      <c r="BG573" s="143"/>
      <c r="BH573" s="143"/>
      <c r="BI573" s="143"/>
      <c r="BJ573" s="143"/>
      <c r="BK573" s="143"/>
      <c r="BL573" s="143"/>
      <c r="BM573" s="143"/>
      <c r="BN573" s="143"/>
      <c r="BO573" s="143"/>
      <c r="BP573" s="143"/>
      <c r="BQ573" s="143"/>
      <c r="BR573" s="143"/>
      <c r="BS573" s="143"/>
      <c r="BT573" s="143"/>
      <c r="BU573" s="143"/>
      <c r="BV573" s="143"/>
    </row>
    <row r="574" spans="2:74" x14ac:dyDescent="0.2">
      <c r="B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  <c r="Y574" s="143"/>
      <c r="Z574" s="143"/>
      <c r="AA574" s="143"/>
      <c r="AB574" s="143"/>
      <c r="AC574" s="143"/>
      <c r="AD574" s="143"/>
      <c r="AE574" s="143"/>
      <c r="AF574" s="143"/>
      <c r="AG574" s="143"/>
      <c r="AH574" s="143"/>
      <c r="AI574" s="143"/>
      <c r="AJ574" s="143"/>
      <c r="AK574" s="143"/>
      <c r="AL574" s="143"/>
      <c r="AM574" s="143"/>
      <c r="AN574" s="143"/>
      <c r="AO574" s="143"/>
      <c r="AP574" s="143"/>
      <c r="AQ574" s="143"/>
      <c r="AR574" s="143"/>
      <c r="AS574" s="143"/>
      <c r="AT574" s="143"/>
      <c r="AU574" s="143"/>
      <c r="AV574" s="143"/>
      <c r="AW574" s="143"/>
      <c r="AX574" s="143"/>
      <c r="AY574" s="143"/>
      <c r="AZ574" s="143"/>
      <c r="BA574" s="143"/>
      <c r="BB574" s="143"/>
      <c r="BC574" s="143"/>
      <c r="BD574" s="143"/>
      <c r="BE574" s="143"/>
      <c r="BF574" s="143"/>
      <c r="BG574" s="143"/>
      <c r="BH574" s="143"/>
      <c r="BI574" s="143"/>
      <c r="BJ574" s="143"/>
      <c r="BK574" s="143"/>
      <c r="BL574" s="143"/>
      <c r="BM574" s="143"/>
      <c r="BN574" s="143"/>
      <c r="BO574" s="143"/>
      <c r="BP574" s="143"/>
      <c r="BQ574" s="143"/>
      <c r="BR574" s="143"/>
      <c r="BS574" s="143"/>
      <c r="BT574" s="143"/>
      <c r="BU574" s="143"/>
      <c r="BV574" s="143"/>
    </row>
    <row r="575" spans="2:74" x14ac:dyDescent="0.2">
      <c r="B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  <c r="Y575" s="143"/>
      <c r="Z575" s="143"/>
      <c r="AA575" s="143"/>
      <c r="AB575" s="143"/>
      <c r="AC575" s="143"/>
      <c r="AD575" s="143"/>
      <c r="AE575" s="143"/>
      <c r="AF575" s="143"/>
      <c r="AG575" s="143"/>
      <c r="AH575" s="143"/>
      <c r="AI575" s="143"/>
      <c r="AJ575" s="143"/>
      <c r="AK575" s="143"/>
      <c r="AL575" s="143"/>
      <c r="AM575" s="143"/>
      <c r="AN575" s="143"/>
      <c r="AO575" s="143"/>
      <c r="AP575" s="143"/>
      <c r="AQ575" s="143"/>
      <c r="AR575" s="143"/>
      <c r="AS575" s="143"/>
      <c r="AT575" s="143"/>
      <c r="AU575" s="143"/>
      <c r="AV575" s="143"/>
      <c r="AW575" s="143"/>
      <c r="AX575" s="143"/>
      <c r="AY575" s="143"/>
      <c r="AZ575" s="143"/>
      <c r="BA575" s="143"/>
      <c r="BB575" s="143"/>
      <c r="BC575" s="143"/>
      <c r="BD575" s="143"/>
      <c r="BE575" s="143"/>
      <c r="BF575" s="143"/>
      <c r="BG575" s="143"/>
      <c r="BH575" s="143"/>
      <c r="BI575" s="143"/>
      <c r="BJ575" s="143"/>
      <c r="BK575" s="143"/>
      <c r="BL575" s="143"/>
      <c r="BM575" s="143"/>
      <c r="BN575" s="143"/>
      <c r="BO575" s="143"/>
      <c r="BP575" s="143"/>
      <c r="BQ575" s="143"/>
      <c r="BR575" s="143"/>
      <c r="BS575" s="143"/>
      <c r="BT575" s="143"/>
      <c r="BU575" s="143"/>
      <c r="BV575" s="143"/>
    </row>
    <row r="576" spans="2:74" x14ac:dyDescent="0.2">
      <c r="B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  <c r="Y576" s="143"/>
      <c r="Z576" s="143"/>
      <c r="AA576" s="143"/>
      <c r="AB576" s="143"/>
      <c r="AC576" s="143"/>
      <c r="AD576" s="143"/>
      <c r="AE576" s="143"/>
      <c r="AF576" s="143"/>
      <c r="AG576" s="143"/>
      <c r="AH576" s="143"/>
      <c r="AI576" s="143"/>
      <c r="AJ576" s="143"/>
      <c r="AK576" s="143"/>
      <c r="AL576" s="143"/>
      <c r="AM576" s="143"/>
      <c r="AN576" s="143"/>
      <c r="AO576" s="143"/>
      <c r="AP576" s="143"/>
      <c r="AQ576" s="143"/>
      <c r="AR576" s="143"/>
      <c r="AS576" s="143"/>
      <c r="AT576" s="143"/>
      <c r="AU576" s="143"/>
      <c r="AV576" s="143"/>
      <c r="AW576" s="143"/>
      <c r="AX576" s="143"/>
      <c r="AY576" s="143"/>
      <c r="AZ576" s="143"/>
      <c r="BA576" s="143"/>
      <c r="BB576" s="143"/>
      <c r="BC576" s="143"/>
      <c r="BD576" s="143"/>
      <c r="BE576" s="143"/>
      <c r="BF576" s="143"/>
      <c r="BG576" s="143"/>
      <c r="BH576" s="143"/>
      <c r="BI576" s="143"/>
      <c r="BJ576" s="143"/>
      <c r="BK576" s="143"/>
      <c r="BL576" s="143"/>
      <c r="BM576" s="143"/>
      <c r="BN576" s="143"/>
      <c r="BO576" s="143"/>
      <c r="BP576" s="143"/>
      <c r="BQ576" s="143"/>
      <c r="BR576" s="143"/>
      <c r="BS576" s="143"/>
      <c r="BT576" s="143"/>
      <c r="BU576" s="143"/>
      <c r="BV576" s="143"/>
    </row>
    <row r="577" spans="2:74" x14ac:dyDescent="0.2">
      <c r="B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  <c r="Y577" s="143"/>
      <c r="Z577" s="143"/>
      <c r="AA577" s="143"/>
      <c r="AB577" s="143"/>
      <c r="AC577" s="143"/>
      <c r="AD577" s="143"/>
      <c r="AE577" s="143"/>
      <c r="AF577" s="143"/>
      <c r="AG577" s="143"/>
      <c r="AH577" s="143"/>
      <c r="AI577" s="143"/>
      <c r="AJ577" s="143"/>
      <c r="AK577" s="143"/>
      <c r="AL577" s="143"/>
      <c r="AM577" s="143"/>
      <c r="AN577" s="143"/>
      <c r="AO577" s="143"/>
      <c r="AP577" s="143"/>
      <c r="AQ577" s="143"/>
      <c r="AR577" s="143"/>
      <c r="AS577" s="143"/>
      <c r="AT577" s="143"/>
      <c r="AU577" s="143"/>
      <c r="AV577" s="143"/>
      <c r="AW577" s="143"/>
      <c r="AX577" s="143"/>
      <c r="AY577" s="143"/>
      <c r="AZ577" s="143"/>
      <c r="BA577" s="143"/>
      <c r="BB577" s="143"/>
      <c r="BC577" s="143"/>
      <c r="BD577" s="143"/>
      <c r="BE577" s="143"/>
      <c r="BF577" s="143"/>
      <c r="BG577" s="143"/>
      <c r="BH577" s="143"/>
      <c r="BI577" s="143"/>
      <c r="BJ577" s="143"/>
      <c r="BK577" s="143"/>
      <c r="BL577" s="143"/>
      <c r="BM577" s="143"/>
      <c r="BN577" s="143"/>
      <c r="BO577" s="143"/>
      <c r="BP577" s="143"/>
      <c r="BQ577" s="143"/>
      <c r="BR577" s="143"/>
      <c r="BS577" s="143"/>
      <c r="BT577" s="143"/>
      <c r="BU577" s="143"/>
      <c r="BV577" s="143"/>
    </row>
    <row r="578" spans="2:74" x14ac:dyDescent="0.2">
      <c r="B578" s="143"/>
      <c r="D578" s="143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  <c r="S578" s="143"/>
      <c r="T578" s="143"/>
      <c r="U578" s="143"/>
      <c r="V578" s="143"/>
      <c r="W578" s="143"/>
      <c r="X578" s="143"/>
      <c r="Y578" s="143"/>
      <c r="Z578" s="143"/>
      <c r="AA578" s="143"/>
      <c r="AB578" s="143"/>
      <c r="AC578" s="143"/>
      <c r="AD578" s="143"/>
      <c r="AE578" s="143"/>
      <c r="AF578" s="143"/>
      <c r="AG578" s="143"/>
      <c r="AH578" s="143"/>
      <c r="AI578" s="143"/>
      <c r="AJ578" s="143"/>
      <c r="AK578" s="143"/>
      <c r="AL578" s="143"/>
      <c r="AM578" s="143"/>
      <c r="AN578" s="143"/>
      <c r="AO578" s="143"/>
      <c r="AP578" s="143"/>
      <c r="AQ578" s="143"/>
      <c r="AR578" s="143"/>
      <c r="AS578" s="143"/>
      <c r="AT578" s="143"/>
      <c r="AU578" s="143"/>
      <c r="AV578" s="143"/>
      <c r="AW578" s="143"/>
      <c r="AX578" s="143"/>
      <c r="AY578" s="143"/>
      <c r="AZ578" s="143"/>
      <c r="BA578" s="143"/>
      <c r="BB578" s="143"/>
      <c r="BC578" s="143"/>
      <c r="BD578" s="143"/>
      <c r="BE578" s="143"/>
      <c r="BF578" s="143"/>
      <c r="BG578" s="143"/>
      <c r="BH578" s="143"/>
      <c r="BI578" s="143"/>
      <c r="BJ578" s="143"/>
      <c r="BK578" s="143"/>
      <c r="BL578" s="143"/>
      <c r="BM578" s="143"/>
      <c r="BN578" s="143"/>
      <c r="BO578" s="143"/>
      <c r="BP578" s="143"/>
      <c r="BQ578" s="143"/>
      <c r="BR578" s="143"/>
      <c r="BS578" s="143"/>
      <c r="BT578" s="143"/>
      <c r="BU578" s="143"/>
      <c r="BV578" s="143"/>
    </row>
    <row r="579" spans="2:74" x14ac:dyDescent="0.2">
      <c r="B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  <c r="Y579" s="143"/>
      <c r="Z579" s="143"/>
      <c r="AA579" s="143"/>
      <c r="AB579" s="143"/>
      <c r="AC579" s="143"/>
      <c r="AD579" s="143"/>
      <c r="AE579" s="143"/>
      <c r="AF579" s="143"/>
      <c r="AG579" s="143"/>
      <c r="AH579" s="143"/>
      <c r="AI579" s="143"/>
      <c r="AJ579" s="143"/>
      <c r="AK579" s="143"/>
      <c r="AL579" s="143"/>
      <c r="AM579" s="143"/>
      <c r="AN579" s="143"/>
      <c r="AO579" s="143"/>
      <c r="AP579" s="143"/>
      <c r="AQ579" s="143"/>
      <c r="AR579" s="143"/>
      <c r="AS579" s="143"/>
      <c r="AT579" s="143"/>
      <c r="AU579" s="143"/>
      <c r="AV579" s="143"/>
      <c r="AW579" s="143"/>
      <c r="AX579" s="143"/>
      <c r="AY579" s="143"/>
      <c r="AZ579" s="143"/>
      <c r="BA579" s="143"/>
      <c r="BB579" s="143"/>
      <c r="BC579" s="143"/>
      <c r="BD579" s="143"/>
      <c r="BE579" s="143"/>
      <c r="BF579" s="143"/>
      <c r="BG579" s="143"/>
      <c r="BH579" s="143"/>
      <c r="BI579" s="143"/>
      <c r="BJ579" s="143"/>
      <c r="BK579" s="143"/>
      <c r="BL579" s="143"/>
      <c r="BM579" s="143"/>
      <c r="BN579" s="143"/>
      <c r="BO579" s="143"/>
      <c r="BP579" s="143"/>
      <c r="BQ579" s="143"/>
      <c r="BR579" s="143"/>
      <c r="BS579" s="143"/>
      <c r="BT579" s="143"/>
      <c r="BU579" s="143"/>
      <c r="BV579" s="143"/>
    </row>
    <row r="580" spans="2:74" x14ac:dyDescent="0.2">
      <c r="B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  <c r="Y580" s="143"/>
      <c r="Z580" s="143"/>
      <c r="AA580" s="143"/>
      <c r="AB580" s="143"/>
      <c r="AC580" s="143"/>
      <c r="AD580" s="143"/>
      <c r="AE580" s="143"/>
      <c r="AF580" s="143"/>
      <c r="AG580" s="143"/>
      <c r="AH580" s="143"/>
      <c r="AI580" s="143"/>
      <c r="AJ580" s="143"/>
      <c r="AK580" s="143"/>
      <c r="AL580" s="143"/>
      <c r="AM580" s="143"/>
      <c r="AN580" s="143"/>
      <c r="AO580" s="143"/>
      <c r="AP580" s="143"/>
      <c r="AQ580" s="143"/>
      <c r="AR580" s="143"/>
      <c r="AS580" s="143"/>
      <c r="AT580" s="143"/>
      <c r="AU580" s="143"/>
      <c r="AV580" s="143"/>
      <c r="AW580" s="143"/>
      <c r="AX580" s="143"/>
      <c r="AY580" s="143"/>
      <c r="AZ580" s="143"/>
      <c r="BA580" s="143"/>
      <c r="BB580" s="143"/>
      <c r="BC580" s="143"/>
      <c r="BD580" s="143"/>
      <c r="BE580" s="143"/>
      <c r="BF580" s="143"/>
      <c r="BG580" s="143"/>
      <c r="BH580" s="143"/>
      <c r="BI580" s="143"/>
      <c r="BJ580" s="143"/>
      <c r="BK580" s="143"/>
      <c r="BL580" s="143"/>
      <c r="BM580" s="143"/>
      <c r="BN580" s="143"/>
      <c r="BO580" s="143"/>
      <c r="BP580" s="143"/>
      <c r="BQ580" s="143"/>
      <c r="BR580" s="143"/>
      <c r="BS580" s="143"/>
      <c r="BT580" s="143"/>
      <c r="BU580" s="143"/>
      <c r="BV580" s="143"/>
    </row>
    <row r="581" spans="2:74" x14ac:dyDescent="0.2">
      <c r="B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3"/>
      <c r="Z581" s="143"/>
      <c r="AA581" s="143"/>
      <c r="AB581" s="143"/>
      <c r="AC581" s="143"/>
      <c r="AD581" s="143"/>
      <c r="AE581" s="143"/>
      <c r="AF581" s="143"/>
      <c r="AG581" s="143"/>
      <c r="AH581" s="143"/>
      <c r="AI581" s="143"/>
      <c r="AJ581" s="143"/>
      <c r="AK581" s="143"/>
      <c r="AL581" s="143"/>
      <c r="AM581" s="143"/>
      <c r="AN581" s="143"/>
      <c r="AO581" s="143"/>
      <c r="AP581" s="143"/>
      <c r="AQ581" s="143"/>
      <c r="AR581" s="143"/>
      <c r="AS581" s="143"/>
      <c r="AT581" s="143"/>
      <c r="AU581" s="143"/>
      <c r="AV581" s="143"/>
      <c r="AW581" s="143"/>
      <c r="AX581" s="143"/>
      <c r="AY581" s="143"/>
      <c r="AZ581" s="143"/>
      <c r="BA581" s="143"/>
      <c r="BB581" s="143"/>
      <c r="BC581" s="143"/>
      <c r="BD581" s="143"/>
      <c r="BE581" s="143"/>
      <c r="BF581" s="143"/>
      <c r="BG581" s="143"/>
      <c r="BH581" s="143"/>
      <c r="BI581" s="143"/>
      <c r="BJ581" s="143"/>
      <c r="BK581" s="143"/>
      <c r="BL581" s="143"/>
      <c r="BM581" s="143"/>
      <c r="BN581" s="143"/>
      <c r="BO581" s="143"/>
      <c r="BP581" s="143"/>
      <c r="BQ581" s="143"/>
      <c r="BR581" s="143"/>
      <c r="BS581" s="143"/>
      <c r="BT581" s="143"/>
      <c r="BU581" s="143"/>
      <c r="BV581" s="143"/>
    </row>
    <row r="582" spans="2:74" x14ac:dyDescent="0.2">
      <c r="B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  <c r="Y582" s="143"/>
      <c r="Z582" s="143"/>
      <c r="AA582" s="143"/>
      <c r="AB582" s="143"/>
      <c r="AC582" s="143"/>
      <c r="AD582" s="143"/>
      <c r="AE582" s="143"/>
      <c r="AF582" s="143"/>
      <c r="AG582" s="143"/>
      <c r="AH582" s="143"/>
      <c r="AI582" s="143"/>
      <c r="AJ582" s="143"/>
      <c r="AK582" s="143"/>
      <c r="AL582" s="143"/>
      <c r="AM582" s="143"/>
      <c r="AN582" s="143"/>
      <c r="AO582" s="143"/>
      <c r="AP582" s="143"/>
      <c r="AQ582" s="143"/>
      <c r="AR582" s="143"/>
      <c r="AS582" s="143"/>
      <c r="AT582" s="143"/>
      <c r="AU582" s="143"/>
      <c r="AV582" s="143"/>
      <c r="AW582" s="143"/>
      <c r="AX582" s="143"/>
      <c r="AY582" s="143"/>
      <c r="AZ582" s="143"/>
      <c r="BA582" s="143"/>
      <c r="BB582" s="143"/>
      <c r="BC582" s="143"/>
      <c r="BD582" s="143"/>
      <c r="BE582" s="143"/>
      <c r="BF582" s="143"/>
      <c r="BG582" s="143"/>
      <c r="BH582" s="143"/>
      <c r="BI582" s="143"/>
      <c r="BJ582" s="143"/>
      <c r="BK582" s="143"/>
      <c r="BL582" s="143"/>
      <c r="BM582" s="143"/>
      <c r="BN582" s="143"/>
      <c r="BO582" s="143"/>
      <c r="BP582" s="143"/>
      <c r="BQ582" s="143"/>
      <c r="BR582" s="143"/>
      <c r="BS582" s="143"/>
      <c r="BT582" s="143"/>
      <c r="BU582" s="143"/>
      <c r="BV582" s="143"/>
    </row>
    <row r="583" spans="2:74" x14ac:dyDescent="0.2">
      <c r="B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  <c r="Y583" s="143"/>
      <c r="Z583" s="143"/>
      <c r="AA583" s="143"/>
      <c r="AB583" s="143"/>
      <c r="AC583" s="143"/>
      <c r="AD583" s="143"/>
      <c r="AE583" s="143"/>
      <c r="AF583" s="143"/>
      <c r="AG583" s="143"/>
      <c r="AH583" s="143"/>
      <c r="AI583" s="143"/>
      <c r="AJ583" s="143"/>
      <c r="AK583" s="143"/>
      <c r="AL583" s="143"/>
      <c r="AM583" s="143"/>
      <c r="AN583" s="143"/>
      <c r="AO583" s="143"/>
      <c r="AP583" s="143"/>
      <c r="AQ583" s="143"/>
      <c r="AR583" s="143"/>
      <c r="AS583" s="143"/>
      <c r="AT583" s="143"/>
      <c r="AU583" s="143"/>
      <c r="AV583" s="143"/>
      <c r="AW583" s="143"/>
      <c r="AX583" s="143"/>
      <c r="AY583" s="143"/>
      <c r="AZ583" s="143"/>
      <c r="BA583" s="143"/>
      <c r="BB583" s="143"/>
      <c r="BC583" s="143"/>
      <c r="BD583" s="143"/>
      <c r="BE583" s="143"/>
      <c r="BF583" s="143"/>
      <c r="BG583" s="143"/>
      <c r="BH583" s="143"/>
      <c r="BI583" s="143"/>
      <c r="BJ583" s="143"/>
      <c r="BK583" s="143"/>
      <c r="BL583" s="143"/>
      <c r="BM583" s="143"/>
      <c r="BN583" s="143"/>
      <c r="BO583" s="143"/>
      <c r="BP583" s="143"/>
      <c r="BQ583" s="143"/>
      <c r="BR583" s="143"/>
      <c r="BS583" s="143"/>
      <c r="BT583" s="143"/>
      <c r="BU583" s="143"/>
      <c r="BV583" s="143"/>
    </row>
    <row r="584" spans="2:74" x14ac:dyDescent="0.2">
      <c r="B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  <c r="Y584" s="143"/>
      <c r="Z584" s="143"/>
      <c r="AA584" s="143"/>
      <c r="AB584" s="143"/>
      <c r="AC584" s="143"/>
      <c r="AD584" s="143"/>
      <c r="AE584" s="143"/>
      <c r="AF584" s="143"/>
      <c r="AG584" s="143"/>
      <c r="AH584" s="143"/>
      <c r="AI584" s="143"/>
      <c r="AJ584" s="143"/>
      <c r="AK584" s="143"/>
      <c r="AL584" s="143"/>
      <c r="AM584" s="143"/>
      <c r="AN584" s="143"/>
      <c r="AO584" s="143"/>
      <c r="AP584" s="143"/>
      <c r="AQ584" s="143"/>
      <c r="AR584" s="143"/>
      <c r="AS584" s="143"/>
      <c r="AT584" s="143"/>
      <c r="AU584" s="143"/>
      <c r="AV584" s="143"/>
      <c r="AW584" s="143"/>
      <c r="AX584" s="143"/>
      <c r="AY584" s="143"/>
      <c r="AZ584" s="143"/>
      <c r="BA584" s="143"/>
      <c r="BB584" s="143"/>
      <c r="BC584" s="143"/>
      <c r="BD584" s="143"/>
      <c r="BE584" s="143"/>
      <c r="BF584" s="143"/>
      <c r="BG584" s="143"/>
      <c r="BH584" s="143"/>
      <c r="BI584" s="143"/>
      <c r="BJ584" s="143"/>
      <c r="BK584" s="143"/>
      <c r="BL584" s="143"/>
      <c r="BM584" s="143"/>
      <c r="BN584" s="143"/>
      <c r="BO584" s="143"/>
      <c r="BP584" s="143"/>
      <c r="BQ584" s="143"/>
      <c r="BR584" s="143"/>
      <c r="BS584" s="143"/>
      <c r="BT584" s="143"/>
      <c r="BU584" s="143"/>
      <c r="BV584" s="143"/>
    </row>
    <row r="585" spans="2:74" x14ac:dyDescent="0.2">
      <c r="B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  <c r="Y585" s="143"/>
      <c r="Z585" s="143"/>
      <c r="AA585" s="143"/>
      <c r="AB585" s="143"/>
      <c r="AC585" s="143"/>
      <c r="AD585" s="143"/>
      <c r="AE585" s="143"/>
      <c r="AF585" s="143"/>
      <c r="AG585" s="143"/>
      <c r="AH585" s="143"/>
      <c r="AI585" s="143"/>
      <c r="AJ585" s="143"/>
      <c r="AK585" s="143"/>
      <c r="AL585" s="143"/>
      <c r="AM585" s="143"/>
      <c r="AN585" s="143"/>
      <c r="AO585" s="143"/>
      <c r="AP585" s="143"/>
      <c r="AQ585" s="143"/>
      <c r="AR585" s="143"/>
      <c r="AS585" s="143"/>
      <c r="AT585" s="143"/>
      <c r="AU585" s="143"/>
      <c r="AV585" s="143"/>
      <c r="AW585" s="143"/>
      <c r="AX585" s="143"/>
      <c r="AY585" s="143"/>
      <c r="AZ585" s="143"/>
      <c r="BA585" s="143"/>
      <c r="BB585" s="143"/>
      <c r="BC585" s="143"/>
      <c r="BD585" s="143"/>
      <c r="BE585" s="143"/>
      <c r="BF585" s="143"/>
      <c r="BG585" s="143"/>
      <c r="BH585" s="143"/>
      <c r="BI585" s="143"/>
      <c r="BJ585" s="143"/>
      <c r="BK585" s="143"/>
      <c r="BL585" s="143"/>
      <c r="BM585" s="143"/>
      <c r="BN585" s="143"/>
      <c r="BO585" s="143"/>
      <c r="BP585" s="143"/>
      <c r="BQ585" s="143"/>
      <c r="BR585" s="143"/>
      <c r="BS585" s="143"/>
      <c r="BT585" s="143"/>
      <c r="BU585" s="143"/>
      <c r="BV585" s="143"/>
    </row>
    <row r="586" spans="2:74" x14ac:dyDescent="0.2">
      <c r="B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  <c r="Y586" s="143"/>
      <c r="Z586" s="143"/>
      <c r="AA586" s="143"/>
      <c r="AB586" s="143"/>
      <c r="AC586" s="143"/>
      <c r="AD586" s="143"/>
      <c r="AE586" s="143"/>
      <c r="AF586" s="143"/>
      <c r="AG586" s="143"/>
      <c r="AH586" s="143"/>
      <c r="AI586" s="143"/>
      <c r="AJ586" s="143"/>
      <c r="AK586" s="143"/>
      <c r="AL586" s="143"/>
      <c r="AM586" s="143"/>
      <c r="AN586" s="143"/>
      <c r="AO586" s="143"/>
      <c r="AP586" s="143"/>
      <c r="AQ586" s="143"/>
      <c r="AR586" s="143"/>
      <c r="AS586" s="143"/>
      <c r="AT586" s="143"/>
      <c r="AU586" s="143"/>
      <c r="AV586" s="143"/>
      <c r="AW586" s="143"/>
      <c r="AX586" s="143"/>
      <c r="AY586" s="143"/>
      <c r="AZ586" s="143"/>
      <c r="BA586" s="143"/>
      <c r="BB586" s="143"/>
      <c r="BC586" s="143"/>
      <c r="BD586" s="143"/>
      <c r="BE586" s="143"/>
      <c r="BF586" s="143"/>
      <c r="BG586" s="143"/>
      <c r="BH586" s="143"/>
      <c r="BI586" s="143"/>
      <c r="BJ586" s="143"/>
      <c r="BK586" s="143"/>
      <c r="BL586" s="143"/>
      <c r="BM586" s="143"/>
      <c r="BN586" s="143"/>
      <c r="BO586" s="143"/>
      <c r="BP586" s="143"/>
      <c r="BQ586" s="143"/>
      <c r="BR586" s="143"/>
      <c r="BS586" s="143"/>
      <c r="BT586" s="143"/>
      <c r="BU586" s="143"/>
      <c r="BV586" s="143"/>
    </row>
    <row r="587" spans="2:74" x14ac:dyDescent="0.2">
      <c r="B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  <c r="Y587" s="143"/>
      <c r="Z587" s="143"/>
      <c r="AA587" s="143"/>
      <c r="AB587" s="143"/>
      <c r="AC587" s="143"/>
      <c r="AD587" s="143"/>
      <c r="AE587" s="143"/>
      <c r="AF587" s="143"/>
      <c r="AG587" s="143"/>
      <c r="AH587" s="143"/>
      <c r="AI587" s="143"/>
      <c r="AJ587" s="143"/>
      <c r="AK587" s="143"/>
      <c r="AL587" s="143"/>
      <c r="AM587" s="143"/>
      <c r="AN587" s="143"/>
      <c r="AO587" s="143"/>
      <c r="AP587" s="143"/>
      <c r="AQ587" s="143"/>
      <c r="AR587" s="143"/>
      <c r="AS587" s="143"/>
      <c r="AT587" s="143"/>
      <c r="AU587" s="143"/>
      <c r="AV587" s="143"/>
      <c r="AW587" s="143"/>
      <c r="AX587" s="143"/>
      <c r="AY587" s="143"/>
      <c r="AZ587" s="143"/>
      <c r="BA587" s="143"/>
      <c r="BB587" s="143"/>
      <c r="BC587" s="143"/>
      <c r="BD587" s="143"/>
      <c r="BE587" s="143"/>
      <c r="BF587" s="143"/>
      <c r="BG587" s="143"/>
      <c r="BH587" s="143"/>
      <c r="BI587" s="143"/>
      <c r="BJ587" s="143"/>
      <c r="BK587" s="143"/>
      <c r="BL587" s="143"/>
      <c r="BM587" s="143"/>
      <c r="BN587" s="143"/>
      <c r="BO587" s="143"/>
      <c r="BP587" s="143"/>
      <c r="BQ587" s="143"/>
      <c r="BR587" s="143"/>
      <c r="BS587" s="143"/>
      <c r="BT587" s="143"/>
      <c r="BU587" s="143"/>
      <c r="BV587" s="143"/>
    </row>
    <row r="588" spans="2:74" x14ac:dyDescent="0.2">
      <c r="B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  <c r="Y588" s="143"/>
      <c r="Z588" s="143"/>
      <c r="AA588" s="143"/>
      <c r="AB588" s="143"/>
      <c r="AC588" s="143"/>
      <c r="AD588" s="143"/>
      <c r="AE588" s="143"/>
      <c r="AF588" s="143"/>
      <c r="AG588" s="143"/>
      <c r="AH588" s="143"/>
      <c r="AI588" s="143"/>
      <c r="AJ588" s="143"/>
      <c r="AK588" s="143"/>
      <c r="AL588" s="143"/>
      <c r="AM588" s="143"/>
      <c r="AN588" s="143"/>
      <c r="AO588" s="143"/>
      <c r="AP588" s="143"/>
      <c r="AQ588" s="143"/>
      <c r="AR588" s="143"/>
      <c r="AS588" s="143"/>
      <c r="AT588" s="143"/>
      <c r="AU588" s="143"/>
      <c r="AV588" s="143"/>
      <c r="AW588" s="143"/>
      <c r="AX588" s="143"/>
      <c r="AY588" s="143"/>
      <c r="AZ588" s="143"/>
      <c r="BA588" s="143"/>
      <c r="BB588" s="143"/>
      <c r="BC588" s="143"/>
      <c r="BD588" s="143"/>
      <c r="BE588" s="143"/>
      <c r="BF588" s="143"/>
      <c r="BG588" s="143"/>
      <c r="BH588" s="143"/>
      <c r="BI588" s="143"/>
      <c r="BJ588" s="143"/>
      <c r="BK588" s="143"/>
      <c r="BL588" s="143"/>
      <c r="BM588" s="143"/>
      <c r="BN588" s="143"/>
      <c r="BO588" s="143"/>
      <c r="BP588" s="143"/>
      <c r="BQ588" s="143"/>
      <c r="BR588" s="143"/>
      <c r="BS588" s="143"/>
      <c r="BT588" s="143"/>
      <c r="BU588" s="143"/>
      <c r="BV588" s="143"/>
    </row>
    <row r="589" spans="2:74" x14ac:dyDescent="0.2">
      <c r="B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  <c r="Y589" s="143"/>
      <c r="Z589" s="143"/>
      <c r="AA589" s="143"/>
      <c r="AB589" s="143"/>
      <c r="AC589" s="143"/>
      <c r="AD589" s="143"/>
      <c r="AE589" s="143"/>
      <c r="AF589" s="143"/>
      <c r="AG589" s="143"/>
      <c r="AH589" s="143"/>
      <c r="AI589" s="143"/>
      <c r="AJ589" s="143"/>
      <c r="AK589" s="143"/>
      <c r="AL589" s="143"/>
      <c r="AM589" s="143"/>
      <c r="AN589" s="143"/>
      <c r="AO589" s="143"/>
      <c r="AP589" s="143"/>
      <c r="AQ589" s="143"/>
      <c r="AR589" s="143"/>
      <c r="AS589" s="143"/>
      <c r="AT589" s="143"/>
      <c r="AU589" s="143"/>
      <c r="AV589" s="143"/>
      <c r="AW589" s="143"/>
      <c r="AX589" s="143"/>
      <c r="AY589" s="143"/>
      <c r="AZ589" s="143"/>
      <c r="BA589" s="143"/>
      <c r="BB589" s="143"/>
      <c r="BC589" s="143"/>
      <c r="BD589" s="143"/>
      <c r="BE589" s="143"/>
      <c r="BF589" s="143"/>
      <c r="BG589" s="143"/>
      <c r="BH589" s="143"/>
      <c r="BI589" s="143"/>
      <c r="BJ589" s="143"/>
      <c r="BK589" s="143"/>
      <c r="BL589" s="143"/>
      <c r="BM589" s="143"/>
      <c r="BN589" s="143"/>
      <c r="BO589" s="143"/>
      <c r="BP589" s="143"/>
      <c r="BQ589" s="143"/>
      <c r="BR589" s="143"/>
      <c r="BS589" s="143"/>
      <c r="BT589" s="143"/>
      <c r="BU589" s="143"/>
      <c r="BV589" s="143"/>
    </row>
    <row r="590" spans="2:74" x14ac:dyDescent="0.2">
      <c r="B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  <c r="Y590" s="143"/>
      <c r="Z590" s="143"/>
      <c r="AA590" s="143"/>
      <c r="AB590" s="143"/>
      <c r="AC590" s="143"/>
      <c r="AD590" s="143"/>
      <c r="AE590" s="143"/>
      <c r="AF590" s="143"/>
      <c r="AG590" s="143"/>
      <c r="AH590" s="143"/>
      <c r="AI590" s="143"/>
      <c r="AJ590" s="143"/>
      <c r="AK590" s="143"/>
      <c r="AL590" s="143"/>
      <c r="AM590" s="143"/>
      <c r="AN590" s="143"/>
      <c r="AO590" s="143"/>
      <c r="AP590" s="143"/>
      <c r="AQ590" s="143"/>
      <c r="AR590" s="143"/>
      <c r="AS590" s="143"/>
      <c r="AT590" s="143"/>
      <c r="AU590" s="143"/>
      <c r="AV590" s="143"/>
      <c r="AW590" s="143"/>
      <c r="AX590" s="143"/>
      <c r="AY590" s="143"/>
      <c r="AZ590" s="143"/>
      <c r="BA590" s="143"/>
      <c r="BB590" s="143"/>
      <c r="BC590" s="143"/>
      <c r="BD590" s="143"/>
      <c r="BE590" s="143"/>
      <c r="BF590" s="143"/>
      <c r="BG590" s="143"/>
      <c r="BH590" s="143"/>
      <c r="BI590" s="143"/>
      <c r="BJ590" s="143"/>
      <c r="BK590" s="143"/>
      <c r="BL590" s="143"/>
      <c r="BM590" s="143"/>
      <c r="BN590" s="143"/>
      <c r="BO590" s="143"/>
      <c r="BP590" s="143"/>
      <c r="BQ590" s="143"/>
      <c r="BR590" s="143"/>
      <c r="BS590" s="143"/>
      <c r="BT590" s="143"/>
      <c r="BU590" s="143"/>
      <c r="BV590" s="143"/>
    </row>
    <row r="591" spans="2:74" x14ac:dyDescent="0.2">
      <c r="B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  <c r="S591" s="143"/>
      <c r="T591" s="143"/>
      <c r="U591" s="143"/>
      <c r="V591" s="143"/>
      <c r="W591" s="143"/>
      <c r="X591" s="143"/>
      <c r="Y591" s="143"/>
      <c r="Z591" s="143"/>
      <c r="AA591" s="143"/>
      <c r="AB591" s="143"/>
      <c r="AC591" s="143"/>
      <c r="AD591" s="143"/>
      <c r="AE591" s="143"/>
      <c r="AF591" s="143"/>
      <c r="AG591" s="143"/>
      <c r="AH591" s="143"/>
      <c r="AI591" s="143"/>
      <c r="AJ591" s="143"/>
      <c r="AK591" s="143"/>
      <c r="AL591" s="143"/>
      <c r="AM591" s="143"/>
      <c r="AN591" s="143"/>
      <c r="AO591" s="143"/>
      <c r="AP591" s="143"/>
      <c r="AQ591" s="143"/>
      <c r="AR591" s="143"/>
      <c r="AS591" s="143"/>
      <c r="AT591" s="143"/>
      <c r="AU591" s="143"/>
      <c r="AV591" s="143"/>
      <c r="AW591" s="143"/>
      <c r="AX591" s="143"/>
      <c r="AY591" s="143"/>
      <c r="AZ591" s="143"/>
      <c r="BA591" s="143"/>
      <c r="BB591" s="143"/>
      <c r="BC591" s="143"/>
      <c r="BD591" s="143"/>
      <c r="BE591" s="143"/>
      <c r="BF591" s="143"/>
      <c r="BG591" s="143"/>
      <c r="BH591" s="143"/>
      <c r="BI591" s="143"/>
      <c r="BJ591" s="143"/>
      <c r="BK591" s="143"/>
      <c r="BL591" s="143"/>
      <c r="BM591" s="143"/>
      <c r="BN591" s="143"/>
      <c r="BO591" s="143"/>
      <c r="BP591" s="143"/>
      <c r="BQ591" s="143"/>
      <c r="BR591" s="143"/>
      <c r="BS591" s="143"/>
      <c r="BT591" s="143"/>
      <c r="BU591" s="143"/>
      <c r="BV591" s="143"/>
    </row>
    <row r="592" spans="2:74" x14ac:dyDescent="0.2">
      <c r="B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  <c r="AB592" s="143"/>
      <c r="AC592" s="143"/>
      <c r="AD592" s="143"/>
      <c r="AE592" s="143"/>
      <c r="AF592" s="143"/>
      <c r="AG592" s="143"/>
      <c r="AH592" s="143"/>
      <c r="AI592" s="143"/>
      <c r="AJ592" s="143"/>
      <c r="AK592" s="143"/>
      <c r="AL592" s="143"/>
      <c r="AM592" s="143"/>
      <c r="AN592" s="143"/>
      <c r="AO592" s="143"/>
      <c r="AP592" s="143"/>
      <c r="AQ592" s="143"/>
      <c r="AR592" s="143"/>
      <c r="AS592" s="143"/>
      <c r="AT592" s="143"/>
      <c r="AU592" s="143"/>
      <c r="AV592" s="143"/>
      <c r="AW592" s="143"/>
      <c r="AX592" s="143"/>
      <c r="AY592" s="143"/>
      <c r="AZ592" s="143"/>
      <c r="BA592" s="143"/>
      <c r="BB592" s="143"/>
      <c r="BC592" s="143"/>
      <c r="BD592" s="143"/>
      <c r="BE592" s="143"/>
      <c r="BF592" s="143"/>
      <c r="BG592" s="143"/>
      <c r="BH592" s="143"/>
      <c r="BI592" s="143"/>
      <c r="BJ592" s="143"/>
      <c r="BK592" s="143"/>
      <c r="BL592" s="143"/>
      <c r="BM592" s="143"/>
      <c r="BN592" s="143"/>
      <c r="BO592" s="143"/>
      <c r="BP592" s="143"/>
      <c r="BQ592" s="143"/>
      <c r="BR592" s="143"/>
      <c r="BS592" s="143"/>
      <c r="BT592" s="143"/>
      <c r="BU592" s="143"/>
      <c r="BV592" s="143"/>
    </row>
    <row r="593" spans="2:74" x14ac:dyDescent="0.2">
      <c r="B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  <c r="AG593" s="143"/>
      <c r="AH593" s="143"/>
      <c r="AI593" s="143"/>
      <c r="AJ593" s="143"/>
      <c r="AK593" s="143"/>
      <c r="AL593" s="143"/>
      <c r="AM593" s="143"/>
      <c r="AN593" s="143"/>
      <c r="AO593" s="143"/>
      <c r="AP593" s="143"/>
      <c r="AQ593" s="143"/>
      <c r="AR593" s="143"/>
      <c r="AS593" s="143"/>
      <c r="AT593" s="143"/>
      <c r="AU593" s="143"/>
      <c r="AV593" s="143"/>
      <c r="AW593" s="143"/>
      <c r="AX593" s="143"/>
      <c r="AY593" s="143"/>
      <c r="AZ593" s="143"/>
      <c r="BA593" s="143"/>
      <c r="BB593" s="143"/>
      <c r="BC593" s="143"/>
      <c r="BD593" s="143"/>
      <c r="BE593" s="143"/>
      <c r="BF593" s="143"/>
      <c r="BG593" s="143"/>
      <c r="BH593" s="143"/>
      <c r="BI593" s="143"/>
      <c r="BJ593" s="143"/>
      <c r="BK593" s="143"/>
      <c r="BL593" s="143"/>
      <c r="BM593" s="143"/>
      <c r="BN593" s="143"/>
      <c r="BO593" s="143"/>
      <c r="BP593" s="143"/>
      <c r="BQ593" s="143"/>
      <c r="BR593" s="143"/>
      <c r="BS593" s="143"/>
      <c r="BT593" s="143"/>
      <c r="BU593" s="143"/>
      <c r="BV593" s="143"/>
    </row>
    <row r="594" spans="2:74" x14ac:dyDescent="0.2">
      <c r="B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  <c r="AG594" s="143"/>
      <c r="AH594" s="143"/>
      <c r="AI594" s="143"/>
      <c r="AJ594" s="143"/>
      <c r="AK594" s="143"/>
      <c r="AL594" s="143"/>
      <c r="AM594" s="143"/>
      <c r="AN594" s="143"/>
      <c r="AO594" s="143"/>
      <c r="AP594" s="143"/>
      <c r="AQ594" s="143"/>
      <c r="AR594" s="143"/>
      <c r="AS594" s="143"/>
      <c r="AT594" s="143"/>
      <c r="AU594" s="143"/>
      <c r="AV594" s="143"/>
      <c r="AW594" s="143"/>
      <c r="AX594" s="143"/>
      <c r="AY594" s="143"/>
      <c r="AZ594" s="143"/>
      <c r="BA594" s="143"/>
      <c r="BB594" s="143"/>
      <c r="BC594" s="143"/>
      <c r="BD594" s="143"/>
      <c r="BE594" s="143"/>
      <c r="BF594" s="143"/>
      <c r="BG594" s="143"/>
      <c r="BH594" s="143"/>
      <c r="BI594" s="143"/>
      <c r="BJ594" s="143"/>
      <c r="BK594" s="143"/>
      <c r="BL594" s="143"/>
      <c r="BM594" s="143"/>
      <c r="BN594" s="143"/>
      <c r="BO594" s="143"/>
      <c r="BP594" s="143"/>
      <c r="BQ594" s="143"/>
      <c r="BR594" s="143"/>
      <c r="BS594" s="143"/>
      <c r="BT594" s="143"/>
      <c r="BU594" s="143"/>
      <c r="BV594" s="143"/>
    </row>
    <row r="595" spans="2:74" x14ac:dyDescent="0.2">
      <c r="B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  <c r="AG595" s="143"/>
      <c r="AH595" s="143"/>
      <c r="AI595" s="143"/>
      <c r="AJ595" s="143"/>
      <c r="AK595" s="143"/>
      <c r="AL595" s="143"/>
      <c r="AM595" s="143"/>
      <c r="AN595" s="143"/>
      <c r="AO595" s="143"/>
      <c r="AP595" s="143"/>
      <c r="AQ595" s="143"/>
      <c r="AR595" s="143"/>
      <c r="AS595" s="143"/>
      <c r="AT595" s="143"/>
      <c r="AU595" s="143"/>
      <c r="AV595" s="143"/>
      <c r="AW595" s="143"/>
      <c r="AX595" s="143"/>
      <c r="AY595" s="143"/>
      <c r="AZ595" s="143"/>
      <c r="BA595" s="143"/>
      <c r="BB595" s="143"/>
      <c r="BC595" s="143"/>
      <c r="BD595" s="143"/>
      <c r="BE595" s="143"/>
      <c r="BF595" s="143"/>
      <c r="BG595" s="143"/>
      <c r="BH595" s="143"/>
      <c r="BI595" s="143"/>
      <c r="BJ595" s="143"/>
      <c r="BK595" s="143"/>
      <c r="BL595" s="143"/>
      <c r="BM595" s="143"/>
      <c r="BN595" s="143"/>
      <c r="BO595" s="143"/>
      <c r="BP595" s="143"/>
      <c r="BQ595" s="143"/>
      <c r="BR595" s="143"/>
      <c r="BS595" s="143"/>
      <c r="BT595" s="143"/>
      <c r="BU595" s="143"/>
      <c r="BV595" s="143"/>
    </row>
    <row r="596" spans="2:74" x14ac:dyDescent="0.2">
      <c r="B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  <c r="AG596" s="143"/>
      <c r="AH596" s="143"/>
      <c r="AI596" s="143"/>
      <c r="AJ596" s="143"/>
      <c r="AK596" s="143"/>
      <c r="AL596" s="143"/>
      <c r="AM596" s="143"/>
      <c r="AN596" s="143"/>
      <c r="AO596" s="143"/>
      <c r="AP596" s="143"/>
      <c r="AQ596" s="143"/>
      <c r="AR596" s="143"/>
      <c r="AS596" s="143"/>
      <c r="AT596" s="143"/>
      <c r="AU596" s="143"/>
      <c r="AV596" s="143"/>
      <c r="AW596" s="143"/>
      <c r="AX596" s="143"/>
      <c r="AY596" s="143"/>
      <c r="AZ596" s="143"/>
      <c r="BA596" s="143"/>
      <c r="BB596" s="143"/>
      <c r="BC596" s="143"/>
      <c r="BD596" s="143"/>
      <c r="BE596" s="143"/>
      <c r="BF596" s="143"/>
      <c r="BG596" s="143"/>
      <c r="BH596" s="143"/>
      <c r="BI596" s="143"/>
      <c r="BJ596" s="143"/>
      <c r="BK596" s="143"/>
      <c r="BL596" s="143"/>
      <c r="BM596" s="143"/>
      <c r="BN596" s="143"/>
      <c r="BO596" s="143"/>
      <c r="BP596" s="143"/>
      <c r="BQ596" s="143"/>
      <c r="BR596" s="143"/>
      <c r="BS596" s="143"/>
      <c r="BT596" s="143"/>
      <c r="BU596" s="143"/>
      <c r="BV596" s="143"/>
    </row>
    <row r="597" spans="2:74" x14ac:dyDescent="0.2">
      <c r="B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  <c r="AG597" s="143"/>
      <c r="AH597" s="143"/>
      <c r="AI597" s="143"/>
      <c r="AJ597" s="143"/>
      <c r="AK597" s="143"/>
      <c r="AL597" s="143"/>
      <c r="AM597" s="143"/>
      <c r="AN597" s="143"/>
      <c r="AO597" s="143"/>
      <c r="AP597" s="143"/>
      <c r="AQ597" s="143"/>
      <c r="AR597" s="143"/>
      <c r="AS597" s="143"/>
      <c r="AT597" s="143"/>
      <c r="AU597" s="143"/>
      <c r="AV597" s="143"/>
      <c r="AW597" s="143"/>
      <c r="AX597" s="143"/>
      <c r="AY597" s="143"/>
      <c r="AZ597" s="143"/>
      <c r="BA597" s="143"/>
      <c r="BB597" s="143"/>
      <c r="BC597" s="143"/>
      <c r="BD597" s="143"/>
      <c r="BE597" s="143"/>
      <c r="BF597" s="143"/>
      <c r="BG597" s="143"/>
      <c r="BH597" s="143"/>
      <c r="BI597" s="143"/>
      <c r="BJ597" s="143"/>
      <c r="BK597" s="143"/>
      <c r="BL597" s="143"/>
      <c r="BM597" s="143"/>
      <c r="BN597" s="143"/>
      <c r="BO597" s="143"/>
      <c r="BP597" s="143"/>
      <c r="BQ597" s="143"/>
      <c r="BR597" s="143"/>
      <c r="BS597" s="143"/>
      <c r="BT597" s="143"/>
      <c r="BU597" s="143"/>
      <c r="BV597" s="143"/>
    </row>
    <row r="598" spans="2:74" x14ac:dyDescent="0.2">
      <c r="B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  <c r="AB598" s="143"/>
      <c r="AC598" s="143"/>
      <c r="AD598" s="143"/>
      <c r="AE598" s="143"/>
      <c r="AF598" s="143"/>
      <c r="AG598" s="143"/>
      <c r="AH598" s="143"/>
      <c r="AI598" s="143"/>
      <c r="AJ598" s="143"/>
      <c r="AK598" s="143"/>
      <c r="AL598" s="143"/>
      <c r="AM598" s="143"/>
      <c r="AN598" s="143"/>
      <c r="AO598" s="143"/>
      <c r="AP598" s="143"/>
      <c r="AQ598" s="143"/>
      <c r="AR598" s="143"/>
      <c r="AS598" s="143"/>
      <c r="AT598" s="143"/>
      <c r="AU598" s="143"/>
      <c r="AV598" s="143"/>
      <c r="AW598" s="143"/>
      <c r="AX598" s="143"/>
      <c r="AY598" s="143"/>
      <c r="AZ598" s="143"/>
      <c r="BA598" s="143"/>
      <c r="BB598" s="143"/>
      <c r="BC598" s="143"/>
      <c r="BD598" s="143"/>
      <c r="BE598" s="143"/>
      <c r="BF598" s="143"/>
      <c r="BG598" s="143"/>
      <c r="BH598" s="143"/>
      <c r="BI598" s="143"/>
      <c r="BJ598" s="143"/>
      <c r="BK598" s="143"/>
      <c r="BL598" s="143"/>
      <c r="BM598" s="143"/>
      <c r="BN598" s="143"/>
      <c r="BO598" s="143"/>
      <c r="BP598" s="143"/>
      <c r="BQ598" s="143"/>
      <c r="BR598" s="143"/>
      <c r="BS598" s="143"/>
      <c r="BT598" s="143"/>
      <c r="BU598" s="143"/>
      <c r="BV598" s="143"/>
    </row>
    <row r="599" spans="2:74" x14ac:dyDescent="0.2">
      <c r="B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  <c r="AG599" s="143"/>
      <c r="AH599" s="143"/>
      <c r="AI599" s="143"/>
      <c r="AJ599" s="143"/>
      <c r="AK599" s="143"/>
      <c r="AL599" s="143"/>
      <c r="AM599" s="143"/>
      <c r="AN599" s="143"/>
      <c r="AO599" s="143"/>
      <c r="AP599" s="143"/>
      <c r="AQ599" s="143"/>
      <c r="AR599" s="143"/>
      <c r="AS599" s="143"/>
      <c r="AT599" s="143"/>
      <c r="AU599" s="143"/>
      <c r="AV599" s="143"/>
      <c r="AW599" s="143"/>
      <c r="AX599" s="143"/>
      <c r="AY599" s="143"/>
      <c r="AZ599" s="143"/>
      <c r="BA599" s="143"/>
      <c r="BB599" s="143"/>
      <c r="BC599" s="143"/>
      <c r="BD599" s="143"/>
      <c r="BE599" s="143"/>
      <c r="BF599" s="143"/>
      <c r="BG599" s="143"/>
      <c r="BH599" s="143"/>
      <c r="BI599" s="143"/>
      <c r="BJ599" s="143"/>
      <c r="BK599" s="143"/>
      <c r="BL599" s="143"/>
      <c r="BM599" s="143"/>
      <c r="BN599" s="143"/>
      <c r="BO599" s="143"/>
      <c r="BP599" s="143"/>
      <c r="BQ599" s="143"/>
      <c r="BR599" s="143"/>
      <c r="BS599" s="143"/>
      <c r="BT599" s="143"/>
      <c r="BU599" s="143"/>
      <c r="BV599" s="143"/>
    </row>
    <row r="600" spans="2:74" x14ac:dyDescent="0.2">
      <c r="B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  <c r="AG600" s="143"/>
      <c r="AH600" s="143"/>
      <c r="AI600" s="143"/>
      <c r="AJ600" s="143"/>
      <c r="AK600" s="143"/>
      <c r="AL600" s="143"/>
      <c r="AM600" s="143"/>
      <c r="AN600" s="143"/>
      <c r="AO600" s="143"/>
      <c r="AP600" s="143"/>
      <c r="AQ600" s="143"/>
      <c r="AR600" s="143"/>
      <c r="AS600" s="143"/>
      <c r="AT600" s="143"/>
      <c r="AU600" s="143"/>
      <c r="AV600" s="143"/>
      <c r="AW600" s="143"/>
      <c r="AX600" s="143"/>
      <c r="AY600" s="143"/>
      <c r="AZ600" s="143"/>
      <c r="BA600" s="143"/>
      <c r="BB600" s="143"/>
      <c r="BC600" s="143"/>
      <c r="BD600" s="143"/>
      <c r="BE600" s="143"/>
      <c r="BF600" s="143"/>
      <c r="BG600" s="143"/>
      <c r="BH600" s="143"/>
      <c r="BI600" s="143"/>
      <c r="BJ600" s="143"/>
      <c r="BK600" s="143"/>
      <c r="BL600" s="143"/>
      <c r="BM600" s="143"/>
      <c r="BN600" s="143"/>
      <c r="BO600" s="143"/>
      <c r="BP600" s="143"/>
      <c r="BQ600" s="143"/>
      <c r="BR600" s="143"/>
      <c r="BS600" s="143"/>
      <c r="BT600" s="143"/>
      <c r="BU600" s="143"/>
      <c r="BV600" s="143"/>
    </row>
    <row r="601" spans="2:74" x14ac:dyDescent="0.2">
      <c r="B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  <c r="AB601" s="143"/>
      <c r="AC601" s="143"/>
      <c r="AD601" s="143"/>
      <c r="AE601" s="143"/>
      <c r="AF601" s="143"/>
      <c r="AG601" s="143"/>
      <c r="AH601" s="143"/>
      <c r="AI601" s="143"/>
      <c r="AJ601" s="143"/>
      <c r="AK601" s="143"/>
      <c r="AL601" s="143"/>
      <c r="AM601" s="143"/>
      <c r="AN601" s="143"/>
      <c r="AO601" s="143"/>
      <c r="AP601" s="143"/>
      <c r="AQ601" s="143"/>
      <c r="AR601" s="143"/>
      <c r="AS601" s="143"/>
      <c r="AT601" s="143"/>
      <c r="AU601" s="143"/>
      <c r="AV601" s="143"/>
      <c r="AW601" s="143"/>
      <c r="AX601" s="143"/>
      <c r="AY601" s="143"/>
      <c r="AZ601" s="143"/>
      <c r="BA601" s="143"/>
      <c r="BB601" s="143"/>
      <c r="BC601" s="143"/>
      <c r="BD601" s="143"/>
      <c r="BE601" s="143"/>
      <c r="BF601" s="143"/>
      <c r="BG601" s="143"/>
      <c r="BH601" s="143"/>
      <c r="BI601" s="143"/>
      <c r="BJ601" s="143"/>
      <c r="BK601" s="143"/>
      <c r="BL601" s="143"/>
      <c r="BM601" s="143"/>
      <c r="BN601" s="143"/>
      <c r="BO601" s="143"/>
      <c r="BP601" s="143"/>
      <c r="BQ601" s="143"/>
      <c r="BR601" s="143"/>
      <c r="BS601" s="143"/>
      <c r="BT601" s="143"/>
      <c r="BU601" s="143"/>
      <c r="BV601" s="143"/>
    </row>
    <row r="602" spans="2:74" x14ac:dyDescent="0.2">
      <c r="B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  <c r="AB602" s="143"/>
      <c r="AC602" s="143"/>
      <c r="AD602" s="143"/>
      <c r="AE602" s="143"/>
      <c r="AF602" s="143"/>
      <c r="AG602" s="143"/>
      <c r="AH602" s="143"/>
      <c r="AI602" s="143"/>
      <c r="AJ602" s="143"/>
      <c r="AK602" s="143"/>
      <c r="AL602" s="143"/>
      <c r="AM602" s="143"/>
      <c r="AN602" s="143"/>
      <c r="AO602" s="143"/>
      <c r="AP602" s="143"/>
      <c r="AQ602" s="143"/>
      <c r="AR602" s="143"/>
      <c r="AS602" s="143"/>
      <c r="AT602" s="143"/>
      <c r="AU602" s="143"/>
      <c r="AV602" s="143"/>
      <c r="AW602" s="143"/>
      <c r="AX602" s="143"/>
      <c r="AY602" s="143"/>
      <c r="AZ602" s="143"/>
      <c r="BA602" s="143"/>
      <c r="BB602" s="143"/>
      <c r="BC602" s="143"/>
      <c r="BD602" s="143"/>
      <c r="BE602" s="143"/>
      <c r="BF602" s="143"/>
      <c r="BG602" s="143"/>
      <c r="BH602" s="143"/>
      <c r="BI602" s="143"/>
      <c r="BJ602" s="143"/>
      <c r="BK602" s="143"/>
      <c r="BL602" s="143"/>
      <c r="BM602" s="143"/>
      <c r="BN602" s="143"/>
      <c r="BO602" s="143"/>
      <c r="BP602" s="143"/>
      <c r="BQ602" s="143"/>
      <c r="BR602" s="143"/>
      <c r="BS602" s="143"/>
      <c r="BT602" s="143"/>
      <c r="BU602" s="143"/>
      <c r="BV602" s="143"/>
    </row>
    <row r="603" spans="2:74" x14ac:dyDescent="0.2">
      <c r="B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  <c r="AB603" s="143"/>
      <c r="AC603" s="143"/>
      <c r="AD603" s="143"/>
      <c r="AE603" s="143"/>
      <c r="AF603" s="143"/>
      <c r="AG603" s="143"/>
      <c r="AH603" s="143"/>
      <c r="AI603" s="143"/>
      <c r="AJ603" s="143"/>
      <c r="AK603" s="143"/>
      <c r="AL603" s="143"/>
      <c r="AM603" s="143"/>
      <c r="AN603" s="143"/>
      <c r="AO603" s="143"/>
      <c r="AP603" s="143"/>
      <c r="AQ603" s="143"/>
      <c r="AR603" s="143"/>
      <c r="AS603" s="143"/>
      <c r="AT603" s="143"/>
      <c r="AU603" s="143"/>
      <c r="AV603" s="143"/>
      <c r="AW603" s="143"/>
      <c r="AX603" s="143"/>
      <c r="AY603" s="143"/>
      <c r="AZ603" s="143"/>
      <c r="BA603" s="143"/>
      <c r="BB603" s="143"/>
      <c r="BC603" s="143"/>
      <c r="BD603" s="143"/>
      <c r="BE603" s="143"/>
      <c r="BF603" s="143"/>
      <c r="BG603" s="143"/>
      <c r="BH603" s="143"/>
      <c r="BI603" s="143"/>
      <c r="BJ603" s="143"/>
      <c r="BK603" s="143"/>
      <c r="BL603" s="143"/>
      <c r="BM603" s="143"/>
      <c r="BN603" s="143"/>
      <c r="BO603" s="143"/>
      <c r="BP603" s="143"/>
      <c r="BQ603" s="143"/>
      <c r="BR603" s="143"/>
      <c r="BS603" s="143"/>
      <c r="BT603" s="143"/>
      <c r="BU603" s="143"/>
      <c r="BV603" s="143"/>
    </row>
    <row r="604" spans="2:74" x14ac:dyDescent="0.2">
      <c r="B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  <c r="AB604" s="143"/>
      <c r="AC604" s="143"/>
      <c r="AD604" s="143"/>
      <c r="AE604" s="143"/>
      <c r="AF604" s="143"/>
      <c r="AG604" s="143"/>
      <c r="AH604" s="143"/>
      <c r="AI604" s="143"/>
      <c r="AJ604" s="143"/>
      <c r="AK604" s="143"/>
      <c r="AL604" s="143"/>
      <c r="AM604" s="143"/>
      <c r="AN604" s="143"/>
      <c r="AO604" s="143"/>
      <c r="AP604" s="143"/>
      <c r="AQ604" s="143"/>
      <c r="AR604" s="143"/>
      <c r="AS604" s="143"/>
      <c r="AT604" s="143"/>
      <c r="AU604" s="143"/>
      <c r="AV604" s="143"/>
      <c r="AW604" s="143"/>
      <c r="AX604" s="143"/>
      <c r="AY604" s="143"/>
      <c r="AZ604" s="143"/>
      <c r="BA604" s="143"/>
      <c r="BB604" s="143"/>
      <c r="BC604" s="143"/>
      <c r="BD604" s="143"/>
      <c r="BE604" s="143"/>
      <c r="BF604" s="143"/>
      <c r="BG604" s="143"/>
      <c r="BH604" s="143"/>
      <c r="BI604" s="143"/>
      <c r="BJ604" s="143"/>
      <c r="BK604" s="143"/>
      <c r="BL604" s="143"/>
      <c r="BM604" s="143"/>
      <c r="BN604" s="143"/>
      <c r="BO604" s="143"/>
      <c r="BP604" s="143"/>
      <c r="BQ604" s="143"/>
      <c r="BR604" s="143"/>
      <c r="BS604" s="143"/>
      <c r="BT604" s="143"/>
      <c r="BU604" s="143"/>
      <c r="BV604" s="143"/>
    </row>
    <row r="605" spans="2:74" x14ac:dyDescent="0.2">
      <c r="B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  <c r="AB605" s="143"/>
      <c r="AC605" s="143"/>
      <c r="AD605" s="143"/>
      <c r="AE605" s="143"/>
      <c r="AF605" s="143"/>
      <c r="AG605" s="143"/>
      <c r="AH605" s="143"/>
      <c r="AI605" s="143"/>
      <c r="AJ605" s="143"/>
      <c r="AK605" s="143"/>
      <c r="AL605" s="143"/>
      <c r="AM605" s="143"/>
      <c r="AN605" s="143"/>
      <c r="AO605" s="143"/>
      <c r="AP605" s="143"/>
      <c r="AQ605" s="143"/>
      <c r="AR605" s="143"/>
      <c r="AS605" s="143"/>
      <c r="AT605" s="143"/>
      <c r="AU605" s="143"/>
      <c r="AV605" s="143"/>
      <c r="AW605" s="143"/>
      <c r="AX605" s="143"/>
      <c r="AY605" s="143"/>
      <c r="AZ605" s="143"/>
      <c r="BA605" s="143"/>
      <c r="BB605" s="143"/>
      <c r="BC605" s="143"/>
      <c r="BD605" s="143"/>
      <c r="BE605" s="143"/>
      <c r="BF605" s="143"/>
      <c r="BG605" s="143"/>
      <c r="BH605" s="143"/>
      <c r="BI605" s="143"/>
      <c r="BJ605" s="143"/>
      <c r="BK605" s="143"/>
      <c r="BL605" s="143"/>
      <c r="BM605" s="143"/>
      <c r="BN605" s="143"/>
      <c r="BO605" s="143"/>
      <c r="BP605" s="143"/>
      <c r="BQ605" s="143"/>
      <c r="BR605" s="143"/>
      <c r="BS605" s="143"/>
      <c r="BT605" s="143"/>
      <c r="BU605" s="143"/>
      <c r="BV605" s="143"/>
    </row>
    <row r="606" spans="2:74" x14ac:dyDescent="0.2">
      <c r="B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  <c r="AB606" s="143"/>
      <c r="AC606" s="143"/>
      <c r="AD606" s="143"/>
      <c r="AE606" s="143"/>
      <c r="AF606" s="143"/>
      <c r="AG606" s="143"/>
      <c r="AH606" s="143"/>
      <c r="AI606" s="143"/>
      <c r="AJ606" s="143"/>
      <c r="AK606" s="143"/>
      <c r="AL606" s="143"/>
      <c r="AM606" s="143"/>
      <c r="AN606" s="143"/>
      <c r="AO606" s="143"/>
      <c r="AP606" s="143"/>
      <c r="AQ606" s="143"/>
      <c r="AR606" s="143"/>
      <c r="AS606" s="143"/>
      <c r="AT606" s="143"/>
      <c r="AU606" s="143"/>
      <c r="AV606" s="143"/>
      <c r="AW606" s="143"/>
      <c r="AX606" s="143"/>
      <c r="AY606" s="143"/>
      <c r="AZ606" s="143"/>
      <c r="BA606" s="143"/>
      <c r="BB606" s="143"/>
      <c r="BC606" s="143"/>
      <c r="BD606" s="143"/>
      <c r="BE606" s="143"/>
      <c r="BF606" s="143"/>
      <c r="BG606" s="143"/>
      <c r="BH606" s="143"/>
      <c r="BI606" s="143"/>
      <c r="BJ606" s="143"/>
      <c r="BK606" s="143"/>
      <c r="BL606" s="143"/>
      <c r="BM606" s="143"/>
      <c r="BN606" s="143"/>
      <c r="BO606" s="143"/>
      <c r="BP606" s="143"/>
      <c r="BQ606" s="143"/>
      <c r="BR606" s="143"/>
      <c r="BS606" s="143"/>
      <c r="BT606" s="143"/>
      <c r="BU606" s="143"/>
      <c r="BV606" s="143"/>
    </row>
    <row r="607" spans="2:74" x14ac:dyDescent="0.2">
      <c r="B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  <c r="AB607" s="143"/>
      <c r="AC607" s="143"/>
      <c r="AD607" s="143"/>
      <c r="AE607" s="143"/>
      <c r="AF607" s="143"/>
      <c r="AG607" s="143"/>
      <c r="AH607" s="143"/>
      <c r="AI607" s="143"/>
      <c r="AJ607" s="143"/>
      <c r="AK607" s="143"/>
      <c r="AL607" s="143"/>
      <c r="AM607" s="143"/>
      <c r="AN607" s="143"/>
      <c r="AO607" s="143"/>
      <c r="AP607" s="143"/>
      <c r="AQ607" s="143"/>
      <c r="AR607" s="143"/>
      <c r="AS607" s="143"/>
      <c r="AT607" s="143"/>
      <c r="AU607" s="143"/>
      <c r="AV607" s="143"/>
      <c r="AW607" s="143"/>
      <c r="AX607" s="143"/>
      <c r="AY607" s="143"/>
      <c r="AZ607" s="143"/>
      <c r="BA607" s="143"/>
      <c r="BB607" s="143"/>
      <c r="BC607" s="143"/>
      <c r="BD607" s="143"/>
      <c r="BE607" s="143"/>
      <c r="BF607" s="143"/>
      <c r="BG607" s="143"/>
      <c r="BH607" s="143"/>
      <c r="BI607" s="143"/>
      <c r="BJ607" s="143"/>
      <c r="BK607" s="143"/>
      <c r="BL607" s="143"/>
      <c r="BM607" s="143"/>
      <c r="BN607" s="143"/>
      <c r="BO607" s="143"/>
      <c r="BP607" s="143"/>
      <c r="BQ607" s="143"/>
      <c r="BR607" s="143"/>
      <c r="BS607" s="143"/>
      <c r="BT607" s="143"/>
      <c r="BU607" s="143"/>
      <c r="BV607" s="143"/>
    </row>
    <row r="608" spans="2:74" x14ac:dyDescent="0.2">
      <c r="B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  <c r="AB608" s="143"/>
      <c r="AC608" s="143"/>
      <c r="AD608" s="143"/>
      <c r="AE608" s="143"/>
      <c r="AF608" s="143"/>
      <c r="AG608" s="143"/>
      <c r="AH608" s="143"/>
      <c r="AI608" s="143"/>
      <c r="AJ608" s="143"/>
      <c r="AK608" s="143"/>
      <c r="AL608" s="143"/>
      <c r="AM608" s="143"/>
      <c r="AN608" s="143"/>
      <c r="AO608" s="143"/>
      <c r="AP608" s="143"/>
      <c r="AQ608" s="143"/>
      <c r="AR608" s="143"/>
      <c r="AS608" s="143"/>
      <c r="AT608" s="143"/>
      <c r="AU608" s="143"/>
      <c r="AV608" s="143"/>
      <c r="AW608" s="143"/>
      <c r="AX608" s="143"/>
      <c r="AY608" s="143"/>
      <c r="AZ608" s="143"/>
      <c r="BA608" s="143"/>
      <c r="BB608" s="143"/>
      <c r="BC608" s="143"/>
      <c r="BD608" s="143"/>
      <c r="BE608" s="143"/>
      <c r="BF608" s="143"/>
      <c r="BG608" s="143"/>
      <c r="BH608" s="143"/>
      <c r="BI608" s="143"/>
      <c r="BJ608" s="143"/>
      <c r="BK608" s="143"/>
      <c r="BL608" s="143"/>
      <c r="BM608" s="143"/>
      <c r="BN608" s="143"/>
      <c r="BO608" s="143"/>
      <c r="BP608" s="143"/>
      <c r="BQ608" s="143"/>
      <c r="BR608" s="143"/>
      <c r="BS608" s="143"/>
      <c r="BT608" s="143"/>
      <c r="BU608" s="143"/>
      <c r="BV608" s="143"/>
    </row>
    <row r="609" spans="2:74" x14ac:dyDescent="0.2">
      <c r="B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  <c r="AB609" s="143"/>
      <c r="AC609" s="143"/>
      <c r="AD609" s="143"/>
      <c r="AE609" s="143"/>
      <c r="AF609" s="143"/>
      <c r="AG609" s="143"/>
      <c r="AH609" s="143"/>
      <c r="AI609" s="143"/>
      <c r="AJ609" s="143"/>
      <c r="AK609" s="143"/>
      <c r="AL609" s="143"/>
      <c r="AM609" s="143"/>
      <c r="AN609" s="143"/>
      <c r="AO609" s="143"/>
      <c r="AP609" s="143"/>
      <c r="AQ609" s="143"/>
      <c r="AR609" s="143"/>
      <c r="AS609" s="143"/>
      <c r="AT609" s="143"/>
      <c r="AU609" s="143"/>
      <c r="AV609" s="143"/>
      <c r="AW609" s="143"/>
      <c r="AX609" s="143"/>
      <c r="AY609" s="143"/>
      <c r="AZ609" s="143"/>
      <c r="BA609" s="143"/>
      <c r="BB609" s="143"/>
      <c r="BC609" s="143"/>
      <c r="BD609" s="143"/>
      <c r="BE609" s="143"/>
      <c r="BF609" s="143"/>
      <c r="BG609" s="143"/>
      <c r="BH609" s="143"/>
      <c r="BI609" s="143"/>
      <c r="BJ609" s="143"/>
      <c r="BK609" s="143"/>
      <c r="BL609" s="143"/>
      <c r="BM609" s="143"/>
      <c r="BN609" s="143"/>
      <c r="BO609" s="143"/>
      <c r="BP609" s="143"/>
      <c r="BQ609" s="143"/>
      <c r="BR609" s="143"/>
      <c r="BS609" s="143"/>
      <c r="BT609" s="143"/>
      <c r="BU609" s="143"/>
      <c r="BV609" s="143"/>
    </row>
    <row r="610" spans="2:74" x14ac:dyDescent="0.2">
      <c r="B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  <c r="AB610" s="143"/>
      <c r="AC610" s="143"/>
      <c r="AD610" s="143"/>
      <c r="AE610" s="143"/>
      <c r="AF610" s="143"/>
      <c r="AG610" s="143"/>
      <c r="AH610" s="143"/>
      <c r="AI610" s="143"/>
      <c r="AJ610" s="143"/>
      <c r="AK610" s="143"/>
      <c r="AL610" s="143"/>
      <c r="AM610" s="143"/>
      <c r="AN610" s="143"/>
      <c r="AO610" s="143"/>
      <c r="AP610" s="143"/>
      <c r="AQ610" s="143"/>
      <c r="AR610" s="143"/>
      <c r="AS610" s="143"/>
      <c r="AT610" s="143"/>
      <c r="AU610" s="143"/>
      <c r="AV610" s="143"/>
      <c r="AW610" s="143"/>
      <c r="AX610" s="143"/>
      <c r="AY610" s="143"/>
      <c r="AZ610" s="143"/>
      <c r="BA610" s="143"/>
      <c r="BB610" s="143"/>
      <c r="BC610" s="143"/>
      <c r="BD610" s="143"/>
      <c r="BE610" s="143"/>
      <c r="BF610" s="143"/>
      <c r="BG610" s="143"/>
      <c r="BH610" s="143"/>
      <c r="BI610" s="143"/>
      <c r="BJ610" s="143"/>
      <c r="BK610" s="143"/>
      <c r="BL610" s="143"/>
      <c r="BM610" s="143"/>
      <c r="BN610" s="143"/>
      <c r="BO610" s="143"/>
      <c r="BP610" s="143"/>
      <c r="BQ610" s="143"/>
      <c r="BR610" s="143"/>
      <c r="BS610" s="143"/>
      <c r="BT610" s="143"/>
      <c r="BU610" s="143"/>
      <c r="BV610" s="143"/>
    </row>
    <row r="611" spans="2:74" x14ac:dyDescent="0.2">
      <c r="B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  <c r="AB611" s="143"/>
      <c r="AC611" s="143"/>
      <c r="AD611" s="143"/>
      <c r="AE611" s="143"/>
      <c r="AF611" s="143"/>
      <c r="AG611" s="143"/>
      <c r="AH611" s="143"/>
      <c r="AI611" s="143"/>
      <c r="AJ611" s="143"/>
      <c r="AK611" s="143"/>
      <c r="AL611" s="143"/>
      <c r="AM611" s="143"/>
      <c r="AN611" s="143"/>
      <c r="AO611" s="143"/>
      <c r="AP611" s="143"/>
      <c r="AQ611" s="143"/>
      <c r="AR611" s="143"/>
      <c r="AS611" s="143"/>
      <c r="AT611" s="143"/>
      <c r="AU611" s="143"/>
      <c r="AV611" s="143"/>
      <c r="AW611" s="143"/>
      <c r="AX611" s="143"/>
      <c r="AY611" s="143"/>
      <c r="AZ611" s="143"/>
      <c r="BA611" s="143"/>
      <c r="BB611" s="143"/>
      <c r="BC611" s="143"/>
      <c r="BD611" s="143"/>
      <c r="BE611" s="143"/>
      <c r="BF611" s="143"/>
      <c r="BG611" s="143"/>
      <c r="BH611" s="143"/>
      <c r="BI611" s="143"/>
      <c r="BJ611" s="143"/>
      <c r="BK611" s="143"/>
      <c r="BL611" s="143"/>
      <c r="BM611" s="143"/>
      <c r="BN611" s="143"/>
      <c r="BO611" s="143"/>
      <c r="BP611" s="143"/>
      <c r="BQ611" s="143"/>
      <c r="BR611" s="143"/>
      <c r="BS611" s="143"/>
      <c r="BT611" s="143"/>
      <c r="BU611" s="143"/>
      <c r="BV611" s="143"/>
    </row>
    <row r="612" spans="2:74" x14ac:dyDescent="0.2">
      <c r="B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  <c r="AB612" s="143"/>
      <c r="AC612" s="143"/>
      <c r="AD612" s="143"/>
      <c r="AE612" s="143"/>
      <c r="AF612" s="143"/>
      <c r="AG612" s="143"/>
      <c r="AH612" s="143"/>
      <c r="AI612" s="143"/>
      <c r="AJ612" s="143"/>
      <c r="AK612" s="143"/>
      <c r="AL612" s="143"/>
      <c r="AM612" s="143"/>
      <c r="AN612" s="143"/>
      <c r="AO612" s="143"/>
      <c r="AP612" s="143"/>
      <c r="AQ612" s="143"/>
      <c r="AR612" s="143"/>
      <c r="AS612" s="143"/>
      <c r="AT612" s="143"/>
      <c r="AU612" s="143"/>
      <c r="AV612" s="143"/>
      <c r="AW612" s="143"/>
      <c r="AX612" s="143"/>
      <c r="AY612" s="143"/>
      <c r="AZ612" s="143"/>
      <c r="BA612" s="143"/>
      <c r="BB612" s="143"/>
      <c r="BC612" s="143"/>
      <c r="BD612" s="143"/>
      <c r="BE612" s="143"/>
      <c r="BF612" s="143"/>
      <c r="BG612" s="143"/>
      <c r="BH612" s="143"/>
      <c r="BI612" s="143"/>
      <c r="BJ612" s="143"/>
      <c r="BK612" s="143"/>
      <c r="BL612" s="143"/>
      <c r="BM612" s="143"/>
      <c r="BN612" s="143"/>
      <c r="BO612" s="143"/>
      <c r="BP612" s="143"/>
      <c r="BQ612" s="143"/>
      <c r="BR612" s="143"/>
      <c r="BS612" s="143"/>
      <c r="BT612" s="143"/>
      <c r="BU612" s="143"/>
      <c r="BV612" s="143"/>
    </row>
    <row r="613" spans="2:74" x14ac:dyDescent="0.2">
      <c r="B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  <c r="AB613" s="143"/>
      <c r="AC613" s="143"/>
      <c r="AD613" s="143"/>
      <c r="AE613" s="143"/>
      <c r="AF613" s="143"/>
      <c r="AG613" s="143"/>
      <c r="AH613" s="143"/>
      <c r="AI613" s="143"/>
      <c r="AJ613" s="143"/>
      <c r="AK613" s="143"/>
      <c r="AL613" s="143"/>
      <c r="AM613" s="143"/>
      <c r="AN613" s="143"/>
      <c r="AO613" s="143"/>
      <c r="AP613" s="143"/>
      <c r="AQ613" s="143"/>
      <c r="AR613" s="143"/>
      <c r="AS613" s="143"/>
      <c r="AT613" s="143"/>
      <c r="AU613" s="143"/>
      <c r="AV613" s="143"/>
      <c r="AW613" s="143"/>
      <c r="AX613" s="143"/>
      <c r="AY613" s="143"/>
      <c r="AZ613" s="143"/>
      <c r="BA613" s="143"/>
      <c r="BB613" s="143"/>
      <c r="BC613" s="143"/>
      <c r="BD613" s="143"/>
      <c r="BE613" s="143"/>
      <c r="BF613" s="143"/>
      <c r="BG613" s="143"/>
      <c r="BH613" s="143"/>
      <c r="BI613" s="143"/>
      <c r="BJ613" s="143"/>
      <c r="BK613" s="143"/>
      <c r="BL613" s="143"/>
      <c r="BM613" s="143"/>
      <c r="BN613" s="143"/>
      <c r="BO613" s="143"/>
      <c r="BP613" s="143"/>
      <c r="BQ613" s="143"/>
      <c r="BR613" s="143"/>
      <c r="BS613" s="143"/>
      <c r="BT613" s="143"/>
      <c r="BU613" s="143"/>
      <c r="BV613" s="143"/>
    </row>
    <row r="614" spans="2:74" x14ac:dyDescent="0.2">
      <c r="B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  <c r="AB614" s="143"/>
      <c r="AC614" s="143"/>
      <c r="AD614" s="143"/>
      <c r="AE614" s="143"/>
      <c r="AF614" s="143"/>
      <c r="AG614" s="143"/>
      <c r="AH614" s="143"/>
      <c r="AI614" s="143"/>
      <c r="AJ614" s="143"/>
      <c r="AK614" s="143"/>
      <c r="AL614" s="143"/>
      <c r="AM614" s="143"/>
      <c r="AN614" s="143"/>
      <c r="AO614" s="143"/>
      <c r="AP614" s="143"/>
      <c r="AQ614" s="143"/>
      <c r="AR614" s="143"/>
      <c r="AS614" s="143"/>
      <c r="AT614" s="143"/>
      <c r="AU614" s="143"/>
      <c r="AV614" s="143"/>
      <c r="AW614" s="143"/>
      <c r="AX614" s="143"/>
      <c r="AY614" s="143"/>
      <c r="AZ614" s="143"/>
      <c r="BA614" s="143"/>
      <c r="BB614" s="143"/>
      <c r="BC614" s="143"/>
      <c r="BD614" s="143"/>
      <c r="BE614" s="143"/>
      <c r="BF614" s="143"/>
      <c r="BG614" s="143"/>
      <c r="BH614" s="143"/>
      <c r="BI614" s="143"/>
      <c r="BJ614" s="143"/>
      <c r="BK614" s="143"/>
      <c r="BL614" s="143"/>
      <c r="BM614" s="143"/>
      <c r="BN614" s="143"/>
      <c r="BO614" s="143"/>
      <c r="BP614" s="143"/>
      <c r="BQ614" s="143"/>
      <c r="BR614" s="143"/>
      <c r="BS614" s="143"/>
      <c r="BT614" s="143"/>
      <c r="BU614" s="143"/>
      <c r="BV614" s="143"/>
    </row>
    <row r="615" spans="2:74" x14ac:dyDescent="0.2">
      <c r="B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  <c r="AB615" s="143"/>
      <c r="AC615" s="143"/>
      <c r="AD615" s="143"/>
      <c r="AE615" s="143"/>
      <c r="AF615" s="143"/>
      <c r="AG615" s="143"/>
      <c r="AH615" s="143"/>
      <c r="AI615" s="143"/>
      <c r="AJ615" s="143"/>
      <c r="AK615" s="143"/>
      <c r="AL615" s="143"/>
      <c r="AM615" s="143"/>
      <c r="AN615" s="143"/>
      <c r="AO615" s="143"/>
      <c r="AP615" s="143"/>
      <c r="AQ615" s="143"/>
      <c r="AR615" s="143"/>
      <c r="AS615" s="143"/>
      <c r="AT615" s="143"/>
      <c r="AU615" s="143"/>
      <c r="AV615" s="143"/>
      <c r="AW615" s="143"/>
      <c r="AX615" s="143"/>
      <c r="AY615" s="143"/>
      <c r="AZ615" s="143"/>
      <c r="BA615" s="143"/>
      <c r="BB615" s="143"/>
      <c r="BC615" s="143"/>
      <c r="BD615" s="143"/>
      <c r="BE615" s="143"/>
      <c r="BF615" s="143"/>
      <c r="BG615" s="143"/>
      <c r="BH615" s="143"/>
      <c r="BI615" s="143"/>
      <c r="BJ615" s="143"/>
      <c r="BK615" s="143"/>
      <c r="BL615" s="143"/>
      <c r="BM615" s="143"/>
      <c r="BN615" s="143"/>
      <c r="BO615" s="143"/>
      <c r="BP615" s="143"/>
      <c r="BQ615" s="143"/>
      <c r="BR615" s="143"/>
      <c r="BS615" s="143"/>
      <c r="BT615" s="143"/>
      <c r="BU615" s="143"/>
      <c r="BV615" s="143"/>
    </row>
    <row r="616" spans="2:74" x14ac:dyDescent="0.2">
      <c r="B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  <c r="AB616" s="143"/>
      <c r="AC616" s="143"/>
      <c r="AD616" s="143"/>
      <c r="AE616" s="143"/>
      <c r="AF616" s="143"/>
      <c r="AG616" s="143"/>
      <c r="AH616" s="143"/>
      <c r="AI616" s="143"/>
      <c r="AJ616" s="143"/>
      <c r="AK616" s="143"/>
      <c r="AL616" s="143"/>
      <c r="AM616" s="143"/>
      <c r="AN616" s="143"/>
      <c r="AO616" s="143"/>
      <c r="AP616" s="143"/>
      <c r="AQ616" s="143"/>
      <c r="AR616" s="143"/>
      <c r="AS616" s="143"/>
      <c r="AT616" s="143"/>
      <c r="AU616" s="143"/>
      <c r="AV616" s="143"/>
      <c r="AW616" s="143"/>
      <c r="AX616" s="143"/>
      <c r="AY616" s="143"/>
      <c r="AZ616" s="143"/>
      <c r="BA616" s="143"/>
      <c r="BB616" s="143"/>
      <c r="BC616" s="143"/>
      <c r="BD616" s="143"/>
      <c r="BE616" s="143"/>
      <c r="BF616" s="143"/>
      <c r="BG616" s="143"/>
      <c r="BH616" s="143"/>
      <c r="BI616" s="143"/>
      <c r="BJ616" s="143"/>
      <c r="BK616" s="143"/>
      <c r="BL616" s="143"/>
      <c r="BM616" s="143"/>
      <c r="BN616" s="143"/>
      <c r="BO616" s="143"/>
      <c r="BP616" s="143"/>
      <c r="BQ616" s="143"/>
      <c r="BR616" s="143"/>
      <c r="BS616" s="143"/>
      <c r="BT616" s="143"/>
      <c r="BU616" s="143"/>
      <c r="BV616" s="143"/>
    </row>
    <row r="617" spans="2:74" x14ac:dyDescent="0.2">
      <c r="B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  <c r="AB617" s="143"/>
      <c r="AC617" s="143"/>
      <c r="AD617" s="143"/>
      <c r="AE617" s="143"/>
      <c r="AF617" s="143"/>
      <c r="AG617" s="143"/>
      <c r="AH617" s="143"/>
      <c r="AI617" s="143"/>
      <c r="AJ617" s="143"/>
      <c r="AK617" s="143"/>
      <c r="AL617" s="143"/>
      <c r="AM617" s="143"/>
      <c r="AN617" s="143"/>
      <c r="AO617" s="143"/>
      <c r="AP617" s="143"/>
      <c r="AQ617" s="143"/>
      <c r="AR617" s="143"/>
      <c r="AS617" s="143"/>
      <c r="AT617" s="143"/>
      <c r="AU617" s="143"/>
      <c r="AV617" s="143"/>
      <c r="AW617" s="143"/>
      <c r="AX617" s="143"/>
      <c r="AY617" s="143"/>
      <c r="AZ617" s="143"/>
      <c r="BA617" s="143"/>
      <c r="BB617" s="143"/>
      <c r="BC617" s="143"/>
      <c r="BD617" s="143"/>
      <c r="BE617" s="143"/>
      <c r="BF617" s="143"/>
      <c r="BG617" s="143"/>
      <c r="BH617" s="143"/>
      <c r="BI617" s="143"/>
      <c r="BJ617" s="143"/>
      <c r="BK617" s="143"/>
      <c r="BL617" s="143"/>
      <c r="BM617" s="143"/>
      <c r="BN617" s="143"/>
      <c r="BO617" s="143"/>
      <c r="BP617" s="143"/>
      <c r="BQ617" s="143"/>
      <c r="BR617" s="143"/>
      <c r="BS617" s="143"/>
      <c r="BT617" s="143"/>
      <c r="BU617" s="143"/>
      <c r="BV617" s="143"/>
    </row>
    <row r="618" spans="2:74" x14ac:dyDescent="0.2">
      <c r="B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  <c r="BA618" s="143"/>
      <c r="BB618" s="143"/>
      <c r="BC618" s="143"/>
      <c r="BD618" s="143"/>
      <c r="BE618" s="143"/>
      <c r="BF618" s="143"/>
      <c r="BG618" s="143"/>
      <c r="BH618" s="143"/>
      <c r="BI618" s="143"/>
      <c r="BJ618" s="143"/>
      <c r="BK618" s="143"/>
      <c r="BL618" s="143"/>
      <c r="BM618" s="143"/>
      <c r="BN618" s="143"/>
      <c r="BO618" s="143"/>
      <c r="BP618" s="143"/>
      <c r="BQ618" s="143"/>
      <c r="BR618" s="143"/>
      <c r="BS618" s="143"/>
      <c r="BT618" s="143"/>
      <c r="BU618" s="143"/>
      <c r="BV618" s="143"/>
    </row>
    <row r="619" spans="2:74" x14ac:dyDescent="0.2">
      <c r="B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  <c r="BA619" s="143"/>
      <c r="BB619" s="143"/>
      <c r="BC619" s="143"/>
      <c r="BD619" s="143"/>
      <c r="BE619" s="143"/>
      <c r="BF619" s="143"/>
      <c r="BG619" s="143"/>
      <c r="BH619" s="143"/>
      <c r="BI619" s="143"/>
      <c r="BJ619" s="143"/>
      <c r="BK619" s="143"/>
      <c r="BL619" s="143"/>
      <c r="BM619" s="143"/>
      <c r="BN619" s="143"/>
      <c r="BO619" s="143"/>
      <c r="BP619" s="143"/>
      <c r="BQ619" s="143"/>
      <c r="BR619" s="143"/>
      <c r="BS619" s="143"/>
      <c r="BT619" s="143"/>
      <c r="BU619" s="143"/>
      <c r="BV619" s="143"/>
    </row>
    <row r="620" spans="2:74" x14ac:dyDescent="0.2">
      <c r="B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  <c r="BA620" s="143"/>
      <c r="BB620" s="143"/>
      <c r="BC620" s="143"/>
      <c r="BD620" s="143"/>
      <c r="BE620" s="143"/>
      <c r="BF620" s="143"/>
      <c r="BG620" s="143"/>
      <c r="BH620" s="143"/>
      <c r="BI620" s="143"/>
      <c r="BJ620" s="143"/>
      <c r="BK620" s="143"/>
      <c r="BL620" s="143"/>
      <c r="BM620" s="143"/>
      <c r="BN620" s="143"/>
      <c r="BO620" s="143"/>
      <c r="BP620" s="143"/>
      <c r="BQ620" s="143"/>
      <c r="BR620" s="143"/>
      <c r="BS620" s="143"/>
      <c r="BT620" s="143"/>
      <c r="BU620" s="143"/>
      <c r="BV620" s="143"/>
    </row>
    <row r="621" spans="2:74" x14ac:dyDescent="0.2">
      <c r="B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  <c r="BA621" s="143"/>
      <c r="BB621" s="143"/>
      <c r="BC621" s="143"/>
      <c r="BD621" s="143"/>
      <c r="BE621" s="143"/>
      <c r="BF621" s="143"/>
      <c r="BG621" s="143"/>
      <c r="BH621" s="143"/>
      <c r="BI621" s="143"/>
      <c r="BJ621" s="143"/>
      <c r="BK621" s="143"/>
      <c r="BL621" s="143"/>
      <c r="BM621" s="143"/>
      <c r="BN621" s="143"/>
      <c r="BO621" s="143"/>
      <c r="BP621" s="143"/>
      <c r="BQ621" s="143"/>
      <c r="BR621" s="143"/>
      <c r="BS621" s="143"/>
      <c r="BT621" s="143"/>
      <c r="BU621" s="143"/>
      <c r="BV621" s="143"/>
    </row>
    <row r="622" spans="2:74" x14ac:dyDescent="0.2">
      <c r="B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  <c r="BA622" s="143"/>
      <c r="BB622" s="143"/>
      <c r="BC622" s="143"/>
      <c r="BD622" s="143"/>
      <c r="BE622" s="143"/>
      <c r="BF622" s="143"/>
      <c r="BG622" s="143"/>
      <c r="BH622" s="143"/>
      <c r="BI622" s="143"/>
      <c r="BJ622" s="143"/>
      <c r="BK622" s="143"/>
      <c r="BL622" s="143"/>
      <c r="BM622" s="143"/>
      <c r="BN622" s="143"/>
      <c r="BO622" s="143"/>
      <c r="BP622" s="143"/>
      <c r="BQ622" s="143"/>
      <c r="BR622" s="143"/>
      <c r="BS622" s="143"/>
      <c r="BT622" s="143"/>
      <c r="BU622" s="143"/>
      <c r="BV622" s="143"/>
    </row>
    <row r="623" spans="2:74" x14ac:dyDescent="0.2">
      <c r="B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  <c r="BA623" s="143"/>
      <c r="BB623" s="143"/>
      <c r="BC623" s="143"/>
      <c r="BD623" s="143"/>
      <c r="BE623" s="143"/>
      <c r="BF623" s="143"/>
      <c r="BG623" s="143"/>
      <c r="BH623" s="143"/>
      <c r="BI623" s="143"/>
      <c r="BJ623" s="143"/>
      <c r="BK623" s="143"/>
      <c r="BL623" s="143"/>
      <c r="BM623" s="143"/>
      <c r="BN623" s="143"/>
      <c r="BO623" s="143"/>
      <c r="BP623" s="143"/>
      <c r="BQ623" s="143"/>
      <c r="BR623" s="143"/>
      <c r="BS623" s="143"/>
      <c r="BT623" s="143"/>
      <c r="BU623" s="143"/>
      <c r="BV623" s="143"/>
    </row>
  </sheetData>
  <mergeCells count="16">
    <mergeCell ref="B26:C26"/>
    <mergeCell ref="E2:BV2"/>
    <mergeCell ref="E3:I3"/>
    <mergeCell ref="J3:N3"/>
    <mergeCell ref="O3:S3"/>
    <mergeCell ref="T3:X3"/>
    <mergeCell ref="Y3:AC3"/>
    <mergeCell ref="AD3:AH3"/>
    <mergeCell ref="AI3:AM3"/>
    <mergeCell ref="AN3:AR3"/>
    <mergeCell ref="AS3:AW3"/>
    <mergeCell ref="AX3:BB3"/>
    <mergeCell ref="BC3:BG3"/>
    <mergeCell ref="BH3:BL3"/>
    <mergeCell ref="BM3:BQ3"/>
    <mergeCell ref="BR3:BV3"/>
  </mergeCells>
  <pageMargins left="0.70866141732283472" right="0.70866141732283472" top="0.74803149606299213" bottom="0.74803149606299213" header="0.31496062992125984" footer="0.31496062992125984"/>
  <pageSetup paperSize="9" scale="48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F80538-9A85-4752-981C-46A401D8C5B2}">
  <sheetPr>
    <pageSetUpPr fitToPage="1"/>
  </sheetPr>
  <dimension ref="A1:CJ635"/>
  <sheetViews>
    <sheetView view="pageBreakPreview" topLeftCell="A26" zoomScaleNormal="100" zoomScaleSheetLayoutView="100" workbookViewId="0">
      <selection activeCell="D33" sqref="D33"/>
    </sheetView>
  </sheetViews>
  <sheetFormatPr defaultColWidth="9.140625" defaultRowHeight="12.75" x14ac:dyDescent="0.2"/>
  <cols>
    <col min="1" max="1" width="2.85546875" style="144" customWidth="1"/>
    <col min="2" max="2" width="3.28515625" style="144" customWidth="1"/>
    <col min="3" max="3" width="50.7109375" style="143" customWidth="1"/>
    <col min="4" max="4" width="11.5703125" style="144" customWidth="1"/>
    <col min="5" max="9" width="13.5703125" style="144" customWidth="1"/>
    <col min="10" max="14" width="13.5703125" style="144" hidden="1" customWidth="1"/>
    <col min="15" max="15" width="12.7109375" style="144" customWidth="1"/>
    <col min="16" max="16" width="12.85546875" style="144" customWidth="1"/>
    <col min="17" max="17" width="11.28515625" style="144" customWidth="1"/>
    <col min="18" max="18" width="12.7109375" style="144" customWidth="1"/>
    <col min="19" max="19" width="13.140625" style="144" customWidth="1"/>
    <col min="20" max="20" width="12.140625" style="144" hidden="1" customWidth="1"/>
    <col min="21" max="21" width="12.85546875" style="144" hidden="1" customWidth="1"/>
    <col min="22" max="22" width="11.28515625" style="144" hidden="1" customWidth="1"/>
    <col min="23" max="24" width="12.7109375" style="144" hidden="1" customWidth="1"/>
    <col min="25" max="25" width="29.5703125" style="144" hidden="1" customWidth="1"/>
    <col min="26" max="26" width="14.42578125" style="144" hidden="1" customWidth="1"/>
    <col min="27" max="27" width="12.140625" style="144" hidden="1" customWidth="1"/>
    <col min="28" max="28" width="15.28515625" style="144" hidden="1" customWidth="1"/>
    <col min="29" max="29" width="12.5703125" style="144" hidden="1" customWidth="1"/>
    <col min="30" max="30" width="12.28515625" style="144" hidden="1" customWidth="1"/>
    <col min="31" max="31" width="12.7109375" style="144" hidden="1" customWidth="1"/>
    <col min="32" max="32" width="11.28515625" style="144" hidden="1" customWidth="1"/>
    <col min="33" max="33" width="12.7109375" style="144" hidden="1" customWidth="1"/>
    <col min="34" max="69" width="15.42578125" style="144" hidden="1" customWidth="1"/>
    <col min="70" max="70" width="15.42578125" style="144" customWidth="1"/>
    <col min="71" max="71" width="13.140625" style="144" customWidth="1"/>
    <col min="72" max="72" width="11.28515625" style="144" customWidth="1"/>
    <col min="73" max="73" width="12.7109375" style="144" customWidth="1"/>
    <col min="74" max="74" width="14.7109375" style="144" customWidth="1"/>
    <col min="75" max="75" width="4.7109375" style="144" customWidth="1"/>
    <col min="76" max="76" width="9" style="143" hidden="1" customWidth="1"/>
    <col min="77" max="77" width="0.28515625" style="144" hidden="1" customWidth="1"/>
    <col min="78" max="79" width="11.28515625" style="144" hidden="1" customWidth="1"/>
    <col min="80" max="80" width="9.140625" style="144" hidden="1" customWidth="1"/>
    <col min="81" max="81" width="10.85546875" style="144" hidden="1" customWidth="1"/>
    <col min="82" max="82" width="11.5703125" style="144" hidden="1" customWidth="1"/>
    <col min="83" max="83" width="10.140625" style="144" hidden="1" customWidth="1"/>
    <col min="84" max="84" width="10.85546875" style="144" hidden="1" customWidth="1"/>
    <col min="85" max="85" width="9.28515625" style="144" hidden="1" customWidth="1"/>
    <col min="86" max="86" width="10.42578125" style="144" hidden="1" customWidth="1"/>
    <col min="87" max="87" width="11.7109375" style="144" hidden="1" customWidth="1"/>
    <col min="88" max="88" width="9.140625" style="144" hidden="1" customWidth="1"/>
    <col min="89" max="89" width="9.140625" style="144"/>
    <col min="90" max="90" width="4.7109375" style="144" customWidth="1"/>
    <col min="91" max="16384" width="9.140625" style="144"/>
  </cols>
  <sheetData>
    <row r="1" spans="1:87" ht="15.75" x14ac:dyDescent="0.25">
      <c r="A1" s="138" t="s">
        <v>168</v>
      </c>
      <c r="B1" s="139"/>
      <c r="C1" s="140"/>
      <c r="D1" s="141"/>
      <c r="E1" s="142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  <c r="AJ1" s="140"/>
      <c r="AK1" s="140"/>
      <c r="AL1" s="140"/>
      <c r="AM1" s="140"/>
      <c r="AN1" s="140"/>
      <c r="AO1" s="140"/>
      <c r="AP1" s="140"/>
      <c r="AQ1" s="140"/>
      <c r="AR1" s="140"/>
      <c r="AS1" s="140"/>
      <c r="AT1" s="140"/>
      <c r="AU1" s="140"/>
      <c r="AV1" s="140"/>
      <c r="AW1" s="140"/>
      <c r="AX1" s="140"/>
      <c r="AY1" s="140"/>
      <c r="AZ1" s="140"/>
      <c r="BA1" s="140"/>
      <c r="BB1" s="140"/>
      <c r="BC1" s="140"/>
      <c r="BD1" s="140"/>
      <c r="BE1" s="140"/>
      <c r="BF1" s="140"/>
      <c r="BG1" s="140"/>
      <c r="BH1" s="140"/>
      <c r="BI1" s="140"/>
      <c r="BJ1" s="140"/>
      <c r="BK1" s="140"/>
      <c r="BL1" s="140"/>
      <c r="BM1" s="140"/>
      <c r="BN1" s="140"/>
      <c r="BO1" s="140"/>
      <c r="BP1" s="140"/>
      <c r="BQ1" s="140"/>
      <c r="BR1" s="140"/>
      <c r="BS1" s="140"/>
      <c r="BT1" s="140"/>
      <c r="BU1" s="140"/>
      <c r="BV1" s="140"/>
      <c r="BW1" s="143"/>
    </row>
    <row r="2" spans="1:87" ht="15" x14ac:dyDescent="0.25">
      <c r="A2" s="145"/>
      <c r="B2" s="141"/>
      <c r="D2" s="146"/>
      <c r="E2" s="845" t="s">
        <v>2</v>
      </c>
      <c r="F2" s="846"/>
      <c r="G2" s="846"/>
      <c r="H2" s="846"/>
      <c r="I2" s="846"/>
      <c r="J2" s="846"/>
      <c r="K2" s="846"/>
      <c r="L2" s="846"/>
      <c r="M2" s="846"/>
      <c r="N2" s="846"/>
      <c r="O2" s="846"/>
      <c r="P2" s="846"/>
      <c r="Q2" s="846"/>
      <c r="R2" s="846"/>
      <c r="S2" s="846"/>
      <c r="T2" s="846"/>
      <c r="U2" s="846"/>
      <c r="V2" s="846"/>
      <c r="W2" s="846"/>
      <c r="X2" s="846"/>
      <c r="Y2" s="846"/>
      <c r="Z2" s="846"/>
      <c r="AA2" s="846"/>
      <c r="AB2" s="846"/>
      <c r="AC2" s="846"/>
      <c r="AD2" s="846"/>
      <c r="AE2" s="846"/>
      <c r="AF2" s="846"/>
      <c r="AG2" s="846"/>
      <c r="AH2" s="846"/>
      <c r="AI2" s="846"/>
      <c r="AJ2" s="846"/>
      <c r="AK2" s="846"/>
      <c r="AL2" s="846"/>
      <c r="AM2" s="846"/>
      <c r="AN2" s="846"/>
      <c r="AO2" s="846"/>
      <c r="AP2" s="846"/>
      <c r="AQ2" s="846"/>
      <c r="AR2" s="846"/>
      <c r="AS2" s="846"/>
      <c r="AT2" s="846"/>
      <c r="AU2" s="846"/>
      <c r="AV2" s="846"/>
      <c r="AW2" s="846"/>
      <c r="AX2" s="846"/>
      <c r="AY2" s="846"/>
      <c r="AZ2" s="846"/>
      <c r="BA2" s="846"/>
      <c r="BB2" s="846"/>
      <c r="BC2" s="846"/>
      <c r="BD2" s="846"/>
      <c r="BE2" s="846"/>
      <c r="BF2" s="846"/>
      <c r="BG2" s="846"/>
      <c r="BH2" s="846"/>
      <c r="BI2" s="846"/>
      <c r="BJ2" s="846"/>
      <c r="BK2" s="846"/>
      <c r="BL2" s="846"/>
      <c r="BM2" s="846"/>
      <c r="BN2" s="846"/>
      <c r="BO2" s="846"/>
      <c r="BP2" s="846"/>
      <c r="BQ2" s="846"/>
      <c r="BR2" s="846"/>
      <c r="BS2" s="846"/>
      <c r="BT2" s="846"/>
      <c r="BU2" s="846"/>
      <c r="BV2" s="847"/>
      <c r="BW2" s="278"/>
    </row>
    <row r="3" spans="1:87" ht="15" x14ac:dyDescent="0.25">
      <c r="A3" s="148"/>
      <c r="B3" s="141"/>
      <c r="C3" s="143" t="s">
        <v>169</v>
      </c>
      <c r="D3" s="149"/>
      <c r="E3" s="840" t="s">
        <v>245</v>
      </c>
      <c r="F3" s="841"/>
      <c r="G3" s="841"/>
      <c r="H3" s="841"/>
      <c r="I3" s="842"/>
      <c r="J3" s="840" t="s">
        <v>4</v>
      </c>
      <c r="K3" s="841"/>
      <c r="L3" s="841"/>
      <c r="M3" s="841"/>
      <c r="N3" s="842"/>
      <c r="O3" s="848" t="s">
        <v>5</v>
      </c>
      <c r="P3" s="841"/>
      <c r="Q3" s="841"/>
      <c r="R3" s="841"/>
      <c r="S3" s="842"/>
      <c r="T3" s="840" t="s">
        <v>6</v>
      </c>
      <c r="U3" s="841"/>
      <c r="V3" s="841"/>
      <c r="W3" s="841"/>
      <c r="X3" s="842"/>
      <c r="Y3" s="840" t="s">
        <v>7</v>
      </c>
      <c r="Z3" s="841"/>
      <c r="AA3" s="841"/>
      <c r="AB3" s="841"/>
      <c r="AC3" s="842"/>
      <c r="AD3" s="840" t="s">
        <v>8</v>
      </c>
      <c r="AE3" s="841"/>
      <c r="AF3" s="841"/>
      <c r="AG3" s="841"/>
      <c r="AH3" s="842"/>
      <c r="AI3" s="840" t="s">
        <v>9</v>
      </c>
      <c r="AJ3" s="841"/>
      <c r="AK3" s="841"/>
      <c r="AL3" s="841"/>
      <c r="AM3" s="842"/>
      <c r="AN3" s="840" t="s">
        <v>10</v>
      </c>
      <c r="AO3" s="841"/>
      <c r="AP3" s="841"/>
      <c r="AQ3" s="841"/>
      <c r="AR3" s="842"/>
      <c r="AS3" s="840" t="s">
        <v>11</v>
      </c>
      <c r="AT3" s="841"/>
      <c r="AU3" s="841"/>
      <c r="AV3" s="841"/>
      <c r="AW3" s="842"/>
      <c r="AX3" s="840" t="s">
        <v>12</v>
      </c>
      <c r="AY3" s="841"/>
      <c r="AZ3" s="841"/>
      <c r="BA3" s="841"/>
      <c r="BB3" s="842"/>
      <c r="BC3" s="840" t="s">
        <v>13</v>
      </c>
      <c r="BD3" s="841"/>
      <c r="BE3" s="841"/>
      <c r="BF3" s="841"/>
      <c r="BG3" s="842"/>
      <c r="BH3" s="840" t="s">
        <v>14</v>
      </c>
      <c r="BI3" s="841"/>
      <c r="BJ3" s="841"/>
      <c r="BK3" s="841"/>
      <c r="BL3" s="842"/>
      <c r="BM3" s="840" t="s">
        <v>15</v>
      </c>
      <c r="BN3" s="841"/>
      <c r="BO3" s="841"/>
      <c r="BP3" s="841"/>
      <c r="BQ3" s="842"/>
      <c r="BR3" s="840" t="s">
        <v>16</v>
      </c>
      <c r="BS3" s="841"/>
      <c r="BT3" s="841"/>
      <c r="BU3" s="841"/>
      <c r="BV3" s="843"/>
      <c r="BW3" s="279"/>
    </row>
    <row r="4" spans="1:87" x14ac:dyDescent="0.2">
      <c r="A4" s="148"/>
      <c r="B4" s="141"/>
      <c r="D4" s="149"/>
      <c r="E4" s="150" t="s">
        <v>171</v>
      </c>
      <c r="F4" s="151" t="s">
        <v>172</v>
      </c>
      <c r="G4" s="151" t="s">
        <v>173</v>
      </c>
      <c r="H4" s="151" t="s">
        <v>174</v>
      </c>
      <c r="I4" s="152" t="s">
        <v>175</v>
      </c>
      <c r="J4" s="150" t="s">
        <v>171</v>
      </c>
      <c r="K4" s="151" t="s">
        <v>172</v>
      </c>
      <c r="L4" s="151" t="s">
        <v>173</v>
      </c>
      <c r="M4" s="151" t="s">
        <v>174</v>
      </c>
      <c r="N4" s="154" t="s">
        <v>175</v>
      </c>
      <c r="O4" s="151" t="s">
        <v>171</v>
      </c>
      <c r="P4" s="151" t="s">
        <v>172</v>
      </c>
      <c r="Q4" s="151" t="s">
        <v>173</v>
      </c>
      <c r="R4" s="151" t="s">
        <v>174</v>
      </c>
      <c r="S4" s="154" t="s">
        <v>175</v>
      </c>
      <c r="T4" s="150" t="s">
        <v>171</v>
      </c>
      <c r="U4" s="151" t="s">
        <v>172</v>
      </c>
      <c r="V4" s="151" t="s">
        <v>173</v>
      </c>
      <c r="W4" s="151" t="s">
        <v>174</v>
      </c>
      <c r="X4" s="154" t="s">
        <v>175</v>
      </c>
      <c r="Y4" s="150" t="s">
        <v>171</v>
      </c>
      <c r="Z4" s="151" t="s">
        <v>172</v>
      </c>
      <c r="AA4" s="151" t="s">
        <v>173</v>
      </c>
      <c r="AB4" s="151" t="s">
        <v>174</v>
      </c>
      <c r="AC4" s="154" t="s">
        <v>175</v>
      </c>
      <c r="AD4" s="150" t="s">
        <v>171</v>
      </c>
      <c r="AE4" s="151" t="s">
        <v>172</v>
      </c>
      <c r="AF4" s="151" t="s">
        <v>173</v>
      </c>
      <c r="AG4" s="151" t="s">
        <v>174</v>
      </c>
      <c r="AH4" s="154" t="s">
        <v>175</v>
      </c>
      <c r="AI4" s="150" t="s">
        <v>171</v>
      </c>
      <c r="AJ4" s="151" t="s">
        <v>172</v>
      </c>
      <c r="AK4" s="151" t="s">
        <v>173</v>
      </c>
      <c r="AL4" s="151" t="s">
        <v>174</v>
      </c>
      <c r="AM4" s="154" t="s">
        <v>175</v>
      </c>
      <c r="AN4" s="150" t="s">
        <v>171</v>
      </c>
      <c r="AO4" s="151" t="s">
        <v>172</v>
      </c>
      <c r="AP4" s="151" t="s">
        <v>173</v>
      </c>
      <c r="AQ4" s="151" t="s">
        <v>174</v>
      </c>
      <c r="AR4" s="154" t="s">
        <v>175</v>
      </c>
      <c r="AS4" s="150" t="s">
        <v>171</v>
      </c>
      <c r="AT4" s="151" t="s">
        <v>172</v>
      </c>
      <c r="AU4" s="151" t="s">
        <v>173</v>
      </c>
      <c r="AV4" s="151" t="s">
        <v>174</v>
      </c>
      <c r="AW4" s="154" t="s">
        <v>175</v>
      </c>
      <c r="AX4" s="150" t="s">
        <v>171</v>
      </c>
      <c r="AY4" s="151" t="s">
        <v>172</v>
      </c>
      <c r="AZ4" s="151" t="s">
        <v>173</v>
      </c>
      <c r="BA4" s="151" t="s">
        <v>174</v>
      </c>
      <c r="BB4" s="154" t="s">
        <v>175</v>
      </c>
      <c r="BC4" s="150" t="s">
        <v>171</v>
      </c>
      <c r="BD4" s="151" t="s">
        <v>172</v>
      </c>
      <c r="BE4" s="151" t="s">
        <v>173</v>
      </c>
      <c r="BF4" s="151" t="s">
        <v>174</v>
      </c>
      <c r="BG4" s="154" t="s">
        <v>175</v>
      </c>
      <c r="BH4" s="150" t="s">
        <v>171</v>
      </c>
      <c r="BI4" s="151" t="s">
        <v>172</v>
      </c>
      <c r="BJ4" s="151" t="s">
        <v>173</v>
      </c>
      <c r="BK4" s="151" t="s">
        <v>176</v>
      </c>
      <c r="BL4" s="154" t="s">
        <v>175</v>
      </c>
      <c r="BM4" s="150" t="s">
        <v>171</v>
      </c>
      <c r="BN4" s="151" t="s">
        <v>172</v>
      </c>
      <c r="BO4" s="151" t="s">
        <v>173</v>
      </c>
      <c r="BP4" s="151" t="s">
        <v>174</v>
      </c>
      <c r="BQ4" s="154" t="s">
        <v>175</v>
      </c>
      <c r="BR4" s="150" t="s">
        <v>171</v>
      </c>
      <c r="BS4" s="151" t="s">
        <v>172</v>
      </c>
      <c r="BT4" s="151" t="s">
        <v>173</v>
      </c>
      <c r="BU4" s="151" t="s">
        <v>174</v>
      </c>
      <c r="BV4" s="280" t="s">
        <v>175</v>
      </c>
      <c r="BW4" s="278"/>
    </row>
    <row r="5" spans="1:87" ht="15.75" x14ac:dyDescent="0.25">
      <c r="A5" s="155" t="s">
        <v>18</v>
      </c>
      <c r="B5" s="156"/>
      <c r="C5" s="156"/>
      <c r="D5" s="157"/>
      <c r="E5" s="158" t="s">
        <v>177</v>
      </c>
      <c r="F5" s="159" t="s">
        <v>178</v>
      </c>
      <c r="G5" s="159" t="s">
        <v>179</v>
      </c>
      <c r="H5" s="159" t="s">
        <v>180</v>
      </c>
      <c r="I5" s="160"/>
      <c r="J5" s="158" t="s">
        <v>177</v>
      </c>
      <c r="K5" s="159" t="s">
        <v>178</v>
      </c>
      <c r="L5" s="159" t="s">
        <v>179</v>
      </c>
      <c r="M5" s="159" t="s">
        <v>180</v>
      </c>
      <c r="N5" s="160"/>
      <c r="O5" s="159" t="s">
        <v>177</v>
      </c>
      <c r="P5" s="159" t="s">
        <v>178</v>
      </c>
      <c r="Q5" s="159" t="s">
        <v>179</v>
      </c>
      <c r="R5" s="159" t="s">
        <v>180</v>
      </c>
      <c r="S5" s="160"/>
      <c r="T5" s="158" t="s">
        <v>177</v>
      </c>
      <c r="U5" s="159" t="s">
        <v>178</v>
      </c>
      <c r="V5" s="159" t="s">
        <v>179</v>
      </c>
      <c r="W5" s="159" t="s">
        <v>180</v>
      </c>
      <c r="X5" s="160"/>
      <c r="Y5" s="158" t="s">
        <v>177</v>
      </c>
      <c r="Z5" s="159" t="s">
        <v>178</v>
      </c>
      <c r="AA5" s="159" t="s">
        <v>179</v>
      </c>
      <c r="AB5" s="159" t="s">
        <v>180</v>
      </c>
      <c r="AC5" s="160"/>
      <c r="AD5" s="158" t="s">
        <v>177</v>
      </c>
      <c r="AE5" s="159" t="s">
        <v>178</v>
      </c>
      <c r="AF5" s="159" t="s">
        <v>179</v>
      </c>
      <c r="AG5" s="159" t="s">
        <v>180</v>
      </c>
      <c r="AH5" s="160"/>
      <c r="AI5" s="158" t="s">
        <v>177</v>
      </c>
      <c r="AJ5" s="159" t="s">
        <v>178</v>
      </c>
      <c r="AK5" s="159" t="s">
        <v>179</v>
      </c>
      <c r="AL5" s="159" t="s">
        <v>180</v>
      </c>
      <c r="AM5" s="160"/>
      <c r="AN5" s="158" t="s">
        <v>177</v>
      </c>
      <c r="AO5" s="159" t="s">
        <v>178</v>
      </c>
      <c r="AP5" s="159" t="s">
        <v>179</v>
      </c>
      <c r="AQ5" s="159" t="s">
        <v>180</v>
      </c>
      <c r="AR5" s="160"/>
      <c r="AS5" s="158" t="s">
        <v>177</v>
      </c>
      <c r="AT5" s="159" t="s">
        <v>178</v>
      </c>
      <c r="AU5" s="159" t="s">
        <v>179</v>
      </c>
      <c r="AV5" s="159" t="s">
        <v>180</v>
      </c>
      <c r="AW5" s="160"/>
      <c r="AX5" s="158" t="s">
        <v>177</v>
      </c>
      <c r="AY5" s="159" t="s">
        <v>178</v>
      </c>
      <c r="AZ5" s="159" t="s">
        <v>179</v>
      </c>
      <c r="BA5" s="159" t="s">
        <v>180</v>
      </c>
      <c r="BB5" s="160"/>
      <c r="BC5" s="158" t="s">
        <v>177</v>
      </c>
      <c r="BD5" s="159" t="s">
        <v>178</v>
      </c>
      <c r="BE5" s="159" t="s">
        <v>179</v>
      </c>
      <c r="BF5" s="159" t="s">
        <v>180</v>
      </c>
      <c r="BG5" s="160"/>
      <c r="BH5" s="158" t="s">
        <v>177</v>
      </c>
      <c r="BI5" s="159" t="s">
        <v>178</v>
      </c>
      <c r="BJ5" s="159" t="s">
        <v>179</v>
      </c>
      <c r="BK5" s="159" t="s">
        <v>180</v>
      </c>
      <c r="BL5" s="160"/>
      <c r="BM5" s="158" t="s">
        <v>177</v>
      </c>
      <c r="BN5" s="159" t="s">
        <v>178</v>
      </c>
      <c r="BO5" s="159" t="s">
        <v>179</v>
      </c>
      <c r="BP5" s="159" t="s">
        <v>180</v>
      </c>
      <c r="BQ5" s="160"/>
      <c r="BR5" s="158" t="s">
        <v>177</v>
      </c>
      <c r="BS5" s="159" t="s">
        <v>178</v>
      </c>
      <c r="BT5" s="159" t="s">
        <v>179</v>
      </c>
      <c r="BU5" s="159" t="s">
        <v>180</v>
      </c>
      <c r="BV5" s="158"/>
      <c r="BW5" s="278"/>
      <c r="BX5" s="162">
        <f>(100/12)*1</f>
        <v>8.3333333333333339</v>
      </c>
      <c r="CA5" s="281" t="s">
        <v>246</v>
      </c>
      <c r="CG5" s="281" t="s">
        <v>247</v>
      </c>
    </row>
    <row r="6" spans="1:87" x14ac:dyDescent="0.2">
      <c r="A6" s="163"/>
      <c r="B6" s="141"/>
      <c r="D6" s="151"/>
      <c r="E6" s="164"/>
      <c r="F6" s="151"/>
      <c r="G6" s="151"/>
      <c r="H6" s="151"/>
      <c r="I6" s="167"/>
      <c r="J6" s="150"/>
      <c r="K6" s="151"/>
      <c r="L6" s="151"/>
      <c r="M6" s="151"/>
      <c r="N6" s="167"/>
      <c r="O6" s="151"/>
      <c r="P6" s="151"/>
      <c r="Q6" s="151"/>
      <c r="R6" s="151"/>
      <c r="S6" s="167"/>
      <c r="T6" s="150"/>
      <c r="U6" s="151"/>
      <c r="V6" s="151"/>
      <c r="W6" s="151"/>
      <c r="X6" s="167"/>
      <c r="Y6" s="150"/>
      <c r="Z6" s="151"/>
      <c r="AA6" s="151"/>
      <c r="AB6" s="151"/>
      <c r="AC6" s="167"/>
      <c r="AD6" s="150"/>
      <c r="AE6" s="151"/>
      <c r="AF6" s="151"/>
      <c r="AG6" s="151"/>
      <c r="AH6" s="167"/>
      <c r="AI6" s="150"/>
      <c r="AJ6" s="151"/>
      <c r="AK6" s="151"/>
      <c r="AL6" s="151"/>
      <c r="AM6" s="167"/>
      <c r="AN6" s="150"/>
      <c r="AO6" s="151"/>
      <c r="AP6" s="151"/>
      <c r="AQ6" s="151"/>
      <c r="AR6" s="167"/>
      <c r="AS6" s="150"/>
      <c r="AT6" s="151"/>
      <c r="AU6" s="151"/>
      <c r="AV6" s="151"/>
      <c r="AW6" s="167"/>
      <c r="AX6" s="150"/>
      <c r="AY6" s="151"/>
      <c r="AZ6" s="151"/>
      <c r="BA6" s="151"/>
      <c r="BB6" s="167"/>
      <c r="BC6" s="150"/>
      <c r="BD6" s="151"/>
      <c r="BE6" s="151"/>
      <c r="BF6" s="151"/>
      <c r="BG6" s="167"/>
      <c r="BH6" s="150"/>
      <c r="BI6" s="151"/>
      <c r="BJ6" s="151"/>
      <c r="BK6" s="151"/>
      <c r="BL6" s="167"/>
      <c r="BM6" s="150"/>
      <c r="BN6" s="151"/>
      <c r="BO6" s="151"/>
      <c r="BP6" s="151"/>
      <c r="BQ6" s="167"/>
      <c r="BR6" s="150"/>
      <c r="BS6" s="151"/>
      <c r="BT6" s="151"/>
      <c r="BU6" s="151"/>
      <c r="BV6" s="150"/>
      <c r="BW6" s="278"/>
    </row>
    <row r="7" spans="1:87" ht="13.5" customHeight="1" x14ac:dyDescent="0.25">
      <c r="A7" s="169">
        <v>1</v>
      </c>
      <c r="B7" s="170" t="s">
        <v>181</v>
      </c>
      <c r="D7" s="171"/>
      <c r="E7" s="45">
        <v>497201</v>
      </c>
      <c r="F7" s="236">
        <v>2078</v>
      </c>
      <c r="G7" s="32">
        <v>17732</v>
      </c>
      <c r="H7" s="32">
        <v>1200</v>
      </c>
      <c r="I7" s="34">
        <f t="shared" ref="I7:I47" si="0">SUM(E7:H7)</f>
        <v>518211</v>
      </c>
      <c r="J7" s="45">
        <v>30897</v>
      </c>
      <c r="K7" s="32">
        <v>92</v>
      </c>
      <c r="L7" s="32">
        <v>1136</v>
      </c>
      <c r="M7" s="32">
        <v>0</v>
      </c>
      <c r="N7" s="34">
        <f>SUM(J7:M7)</f>
        <v>32125</v>
      </c>
      <c r="O7" s="32">
        <v>36666</v>
      </c>
      <c r="P7" s="32">
        <v>149</v>
      </c>
      <c r="Q7" s="32">
        <v>977</v>
      </c>
      <c r="R7" s="32">
        <v>0</v>
      </c>
      <c r="S7" s="34">
        <f>SUM(O7:R7)</f>
        <v>37792</v>
      </c>
      <c r="T7" s="45">
        <v>0</v>
      </c>
      <c r="U7" s="32">
        <v>0</v>
      </c>
      <c r="V7" s="32">
        <v>0</v>
      </c>
      <c r="W7" s="32">
        <v>0</v>
      </c>
      <c r="X7" s="34">
        <f>SUM(T7:W7)</f>
        <v>0</v>
      </c>
      <c r="Y7" s="282">
        <v>0</v>
      </c>
      <c r="Z7" s="32">
        <v>0</v>
      </c>
      <c r="AA7" s="282">
        <v>0</v>
      </c>
      <c r="AB7" s="32">
        <v>0</v>
      </c>
      <c r="AC7" s="34">
        <f>SUM(Y7:AB7)</f>
        <v>0</v>
      </c>
      <c r="AD7" s="45">
        <v>0</v>
      </c>
      <c r="AE7" s="32">
        <v>0</v>
      </c>
      <c r="AF7" s="32">
        <v>0</v>
      </c>
      <c r="AG7" s="32">
        <v>0</v>
      </c>
      <c r="AH7" s="34">
        <f>SUM(AD7:AG7)</f>
        <v>0</v>
      </c>
      <c r="AI7" s="45">
        <v>0</v>
      </c>
      <c r="AJ7" s="32">
        <v>0</v>
      </c>
      <c r="AK7" s="32">
        <v>0</v>
      </c>
      <c r="AL7" s="32">
        <v>0</v>
      </c>
      <c r="AM7" s="34">
        <f t="shared" ref="AM7:AM47" si="1">SUM(AI7:AL7)</f>
        <v>0</v>
      </c>
      <c r="AN7" s="45">
        <v>0</v>
      </c>
      <c r="AO7" s="32">
        <v>0</v>
      </c>
      <c r="AP7" s="32">
        <v>0</v>
      </c>
      <c r="AQ7" s="32">
        <v>0</v>
      </c>
      <c r="AR7" s="34">
        <f t="shared" ref="AR7:AR47" si="2">SUM(AN7:AQ7)</f>
        <v>0</v>
      </c>
      <c r="AS7" s="45">
        <v>0</v>
      </c>
      <c r="AT7" s="32">
        <v>0</v>
      </c>
      <c r="AU7" s="32">
        <v>0</v>
      </c>
      <c r="AV7" s="32">
        <v>0</v>
      </c>
      <c r="AW7" s="34">
        <f>SUM(AS7:AV7)</f>
        <v>0</v>
      </c>
      <c r="AX7" s="45">
        <v>0</v>
      </c>
      <c r="AY7" s="32">
        <v>0</v>
      </c>
      <c r="AZ7" s="32">
        <v>0</v>
      </c>
      <c r="BA7" s="32">
        <v>0</v>
      </c>
      <c r="BB7" s="34">
        <f>SUM(AX7:BA7)</f>
        <v>0</v>
      </c>
      <c r="BC7" s="45">
        <v>0</v>
      </c>
      <c r="BD7" s="32">
        <v>0</v>
      </c>
      <c r="BE7" s="32">
        <v>0</v>
      </c>
      <c r="BF7" s="32">
        <v>0</v>
      </c>
      <c r="BG7" s="34">
        <f>SUM(BC7:BF7)</f>
        <v>0</v>
      </c>
      <c r="BH7" s="45">
        <v>0</v>
      </c>
      <c r="BI7" s="32">
        <v>0</v>
      </c>
      <c r="BJ7" s="32">
        <v>0</v>
      </c>
      <c r="BK7" s="32">
        <v>0</v>
      </c>
      <c r="BL7" s="34">
        <f>SUM(BH7:BK7)</f>
        <v>0</v>
      </c>
      <c r="BM7" s="45">
        <v>0</v>
      </c>
      <c r="BN7" s="32">
        <v>0</v>
      </c>
      <c r="BO7" s="32">
        <v>0</v>
      </c>
      <c r="BP7" s="32">
        <v>0</v>
      </c>
      <c r="BQ7" s="34">
        <f>SUM(BM7:BP7)</f>
        <v>0</v>
      </c>
      <c r="BR7" s="45">
        <f t="shared" ref="BR7:BU47" si="3">+J7+O7+T7+Y7+AD7+AI7+AN7+AS7+AX7+BC7+BH7+BM7</f>
        <v>67563</v>
      </c>
      <c r="BS7" s="236">
        <f t="shared" si="3"/>
        <v>241</v>
      </c>
      <c r="BT7" s="32">
        <f t="shared" si="3"/>
        <v>2113</v>
      </c>
      <c r="BU7" s="32">
        <f t="shared" si="3"/>
        <v>0</v>
      </c>
      <c r="BV7" s="45">
        <f>SUM(BR7:BU7)</f>
        <v>69917</v>
      </c>
      <c r="BW7" s="283"/>
      <c r="BX7" s="176">
        <f>(BV7/I7)*100</f>
        <v>13.491994573638925</v>
      </c>
      <c r="BZ7" s="284">
        <v>30897.113089999999</v>
      </c>
      <c r="CA7" s="284">
        <v>92.034950000000009</v>
      </c>
      <c r="CB7" s="284">
        <v>1136.2880599999989</v>
      </c>
      <c r="CC7" s="285">
        <v>0</v>
      </c>
      <c r="CD7" s="285">
        <v>32125.436100000003</v>
      </c>
      <c r="CE7" s="286">
        <f>+BZ7-J7</f>
        <v>0.11308999999891967</v>
      </c>
      <c r="CF7" s="286">
        <f>+CA7-K7</f>
        <v>3.495000000000914E-2</v>
      </c>
      <c r="CG7" s="286">
        <f>+CB7-L7</f>
        <v>0.28805999999894993</v>
      </c>
      <c r="CH7" s="6">
        <f>+CC7-M7</f>
        <v>0</v>
      </c>
      <c r="CI7" s="287">
        <f>+CD7-N7</f>
        <v>0.43610000000262517</v>
      </c>
    </row>
    <row r="8" spans="1:87" ht="13.5" x14ac:dyDescent="0.25">
      <c r="A8" s="169">
        <v>2</v>
      </c>
      <c r="B8" s="170" t="s">
        <v>182</v>
      </c>
      <c r="D8" s="179" t="s">
        <v>45</v>
      </c>
      <c r="E8" s="45">
        <v>1641637</v>
      </c>
      <c r="F8" s="236">
        <v>370203</v>
      </c>
      <c r="G8" s="32">
        <v>9816</v>
      </c>
      <c r="H8" s="32">
        <v>0</v>
      </c>
      <c r="I8" s="34">
        <f t="shared" si="0"/>
        <v>2021656</v>
      </c>
      <c r="J8" s="45">
        <v>137668</v>
      </c>
      <c r="K8" s="32">
        <v>122489</v>
      </c>
      <c r="L8" s="32">
        <v>179</v>
      </c>
      <c r="M8" s="32">
        <v>0</v>
      </c>
      <c r="N8" s="34">
        <f>SUM(J8:M8)</f>
        <v>260336</v>
      </c>
      <c r="O8" s="32">
        <v>137668</v>
      </c>
      <c r="P8" s="32">
        <v>0</v>
      </c>
      <c r="Q8" s="32">
        <v>179</v>
      </c>
      <c r="R8" s="32">
        <v>0</v>
      </c>
      <c r="S8" s="34">
        <f t="shared" ref="S8:S22" si="4">SUM(O8:R8)</f>
        <v>137847</v>
      </c>
      <c r="T8" s="45">
        <v>0</v>
      </c>
      <c r="U8" s="32">
        <v>0</v>
      </c>
      <c r="V8" s="32">
        <v>0</v>
      </c>
      <c r="W8" s="32">
        <v>0</v>
      </c>
      <c r="X8" s="34">
        <f t="shared" ref="X8:X47" si="5">SUM(T8:W8)</f>
        <v>0</v>
      </c>
      <c r="Y8" s="282">
        <v>0</v>
      </c>
      <c r="Z8" s="32">
        <v>0</v>
      </c>
      <c r="AA8" s="282">
        <v>0</v>
      </c>
      <c r="AB8" s="32">
        <v>0</v>
      </c>
      <c r="AC8" s="34">
        <f t="shared" ref="AC8:AC47" si="6">SUM(Y8:AB8)</f>
        <v>0</v>
      </c>
      <c r="AD8" s="45">
        <v>0</v>
      </c>
      <c r="AE8" s="32">
        <v>0</v>
      </c>
      <c r="AF8" s="32">
        <v>0</v>
      </c>
      <c r="AG8" s="32">
        <v>0</v>
      </c>
      <c r="AH8" s="34">
        <f t="shared" ref="AH8:AH46" si="7">SUM(AD8:AG8)</f>
        <v>0</v>
      </c>
      <c r="AI8" s="45">
        <v>0</v>
      </c>
      <c r="AJ8" s="32">
        <v>0</v>
      </c>
      <c r="AK8" s="32">
        <v>0</v>
      </c>
      <c r="AL8" s="32">
        <v>0</v>
      </c>
      <c r="AM8" s="34">
        <f t="shared" si="1"/>
        <v>0</v>
      </c>
      <c r="AN8" s="45">
        <v>0</v>
      </c>
      <c r="AO8" s="32">
        <v>0</v>
      </c>
      <c r="AP8" s="32">
        <v>0</v>
      </c>
      <c r="AQ8" s="32">
        <v>0</v>
      </c>
      <c r="AR8" s="34">
        <f t="shared" si="2"/>
        <v>0</v>
      </c>
      <c r="AS8" s="45">
        <v>0</v>
      </c>
      <c r="AT8" s="32">
        <v>0</v>
      </c>
      <c r="AU8" s="32">
        <v>0</v>
      </c>
      <c r="AV8" s="32">
        <v>0</v>
      </c>
      <c r="AW8" s="34">
        <f>SUM(AS8:AV8)</f>
        <v>0</v>
      </c>
      <c r="AX8" s="45">
        <v>0</v>
      </c>
      <c r="AY8" s="32">
        <v>0</v>
      </c>
      <c r="AZ8" s="32">
        <v>0</v>
      </c>
      <c r="BA8" s="32">
        <v>0</v>
      </c>
      <c r="BB8" s="34">
        <f t="shared" ref="BB8:BB47" si="8">SUM(AX8:BA8)</f>
        <v>0</v>
      </c>
      <c r="BC8" s="45">
        <v>0</v>
      </c>
      <c r="BD8" s="32">
        <v>0</v>
      </c>
      <c r="BE8" s="32">
        <v>0</v>
      </c>
      <c r="BF8" s="32">
        <v>0</v>
      </c>
      <c r="BG8" s="34">
        <f t="shared" ref="BG8:BG47" si="9">SUM(BC8:BF8)</f>
        <v>0</v>
      </c>
      <c r="BH8" s="45">
        <v>0</v>
      </c>
      <c r="BI8" s="32">
        <v>0</v>
      </c>
      <c r="BJ8" s="32">
        <v>0</v>
      </c>
      <c r="BK8" s="32">
        <v>0</v>
      </c>
      <c r="BL8" s="34">
        <f t="shared" ref="BL8:BL47" si="10">SUM(BH8:BK8)</f>
        <v>0</v>
      </c>
      <c r="BM8" s="45">
        <v>0</v>
      </c>
      <c r="BN8" s="32">
        <v>0</v>
      </c>
      <c r="BO8" s="32">
        <v>0</v>
      </c>
      <c r="BP8" s="32">
        <v>0</v>
      </c>
      <c r="BQ8" s="34">
        <f t="shared" ref="BQ8:BQ47" si="11">SUM(BM8:BP8)</f>
        <v>0</v>
      </c>
      <c r="BR8" s="45">
        <f t="shared" si="3"/>
        <v>275336</v>
      </c>
      <c r="BS8" s="236">
        <f t="shared" si="3"/>
        <v>122489</v>
      </c>
      <c r="BT8" s="32">
        <f t="shared" si="3"/>
        <v>358</v>
      </c>
      <c r="BU8" s="32">
        <f t="shared" si="3"/>
        <v>0</v>
      </c>
      <c r="BV8" s="45">
        <f t="shared" ref="BV8:BV47" si="12">SUM(BR8:BU8)</f>
        <v>398183</v>
      </c>
      <c r="BW8" s="8"/>
      <c r="BX8" s="176">
        <f>(BV8/I8)*100</f>
        <v>19.695882979102279</v>
      </c>
      <c r="BZ8" s="288">
        <v>137668</v>
      </c>
      <c r="CA8" s="289">
        <v>122489</v>
      </c>
      <c r="CB8" s="289">
        <v>179</v>
      </c>
      <c r="CC8" s="290">
        <v>0</v>
      </c>
      <c r="CD8" s="291">
        <v>260336</v>
      </c>
      <c r="CE8" s="292">
        <f>+BZ8-J8</f>
        <v>0</v>
      </c>
      <c r="CF8" s="292">
        <f t="shared" ref="CF8:CI46" si="13">+CA8-K8</f>
        <v>0</v>
      </c>
      <c r="CG8" s="292">
        <f t="shared" si="13"/>
        <v>0</v>
      </c>
      <c r="CH8" s="1">
        <f t="shared" si="13"/>
        <v>0</v>
      </c>
      <c r="CI8" s="293">
        <f t="shared" si="13"/>
        <v>0</v>
      </c>
    </row>
    <row r="9" spans="1:87" ht="13.5" x14ac:dyDescent="0.25">
      <c r="A9" s="169">
        <v>3</v>
      </c>
      <c r="B9" s="170" t="s">
        <v>183</v>
      </c>
      <c r="D9" s="179"/>
      <c r="E9" s="45">
        <v>4180484</v>
      </c>
      <c r="F9" s="236">
        <v>94235455</v>
      </c>
      <c r="G9" s="32">
        <v>44158</v>
      </c>
      <c r="H9" s="32">
        <v>72</v>
      </c>
      <c r="I9" s="34">
        <f t="shared" si="0"/>
        <v>98460169</v>
      </c>
      <c r="J9" s="45">
        <v>361638</v>
      </c>
      <c r="K9" s="32">
        <v>105</v>
      </c>
      <c r="L9" s="32">
        <v>0</v>
      </c>
      <c r="M9" s="32">
        <v>5</v>
      </c>
      <c r="N9" s="34">
        <f t="shared" ref="N9:N47" si="14">SUM(J9:M9)</f>
        <v>361748</v>
      </c>
      <c r="O9" s="32">
        <v>290380</v>
      </c>
      <c r="P9" s="32">
        <v>854</v>
      </c>
      <c r="Q9" s="32">
        <v>1018</v>
      </c>
      <c r="R9" s="32">
        <v>67</v>
      </c>
      <c r="S9" s="34">
        <f t="shared" si="4"/>
        <v>292319</v>
      </c>
      <c r="T9" s="45">
        <v>0</v>
      </c>
      <c r="U9" s="32">
        <v>0</v>
      </c>
      <c r="V9" s="32">
        <v>0</v>
      </c>
      <c r="W9" s="32">
        <v>0</v>
      </c>
      <c r="X9" s="34">
        <f t="shared" si="5"/>
        <v>0</v>
      </c>
      <c r="Y9" s="282">
        <v>0</v>
      </c>
      <c r="Z9" s="32">
        <v>0</v>
      </c>
      <c r="AA9" s="282">
        <v>0</v>
      </c>
      <c r="AB9" s="32">
        <v>0</v>
      </c>
      <c r="AC9" s="34">
        <f t="shared" si="6"/>
        <v>0</v>
      </c>
      <c r="AD9" s="45">
        <v>0</v>
      </c>
      <c r="AE9" s="32">
        <v>0</v>
      </c>
      <c r="AF9" s="32">
        <v>0</v>
      </c>
      <c r="AG9" s="32">
        <v>0</v>
      </c>
      <c r="AH9" s="34">
        <f t="shared" si="7"/>
        <v>0</v>
      </c>
      <c r="AI9" s="45">
        <v>0</v>
      </c>
      <c r="AJ9" s="32">
        <v>0</v>
      </c>
      <c r="AK9" s="32">
        <v>0</v>
      </c>
      <c r="AL9" s="32">
        <v>0</v>
      </c>
      <c r="AM9" s="34">
        <f t="shared" si="1"/>
        <v>0</v>
      </c>
      <c r="AN9" s="45">
        <v>0</v>
      </c>
      <c r="AO9" s="32">
        <v>0</v>
      </c>
      <c r="AP9" s="32">
        <v>0</v>
      </c>
      <c r="AQ9" s="32">
        <v>0</v>
      </c>
      <c r="AR9" s="34">
        <f t="shared" si="2"/>
        <v>0</v>
      </c>
      <c r="AS9" s="45">
        <v>0</v>
      </c>
      <c r="AT9" s="32">
        <v>0</v>
      </c>
      <c r="AU9" s="32">
        <v>0</v>
      </c>
      <c r="AV9" s="32">
        <v>0</v>
      </c>
      <c r="AW9" s="34">
        <f>SUM(AS9:AV9)</f>
        <v>0</v>
      </c>
      <c r="AX9" s="45">
        <v>0</v>
      </c>
      <c r="AY9" s="32">
        <v>0</v>
      </c>
      <c r="AZ9" s="32">
        <v>0</v>
      </c>
      <c r="BA9" s="32">
        <v>0</v>
      </c>
      <c r="BB9" s="34">
        <f t="shared" si="8"/>
        <v>0</v>
      </c>
      <c r="BC9" s="45">
        <v>0</v>
      </c>
      <c r="BD9" s="32">
        <v>0</v>
      </c>
      <c r="BE9" s="32">
        <v>0</v>
      </c>
      <c r="BF9" s="32">
        <v>0</v>
      </c>
      <c r="BG9" s="34">
        <f t="shared" si="9"/>
        <v>0</v>
      </c>
      <c r="BH9" s="45">
        <v>0</v>
      </c>
      <c r="BI9" s="32">
        <v>0</v>
      </c>
      <c r="BJ9" s="32">
        <v>0</v>
      </c>
      <c r="BK9" s="32">
        <v>0</v>
      </c>
      <c r="BL9" s="34">
        <f t="shared" si="10"/>
        <v>0</v>
      </c>
      <c r="BM9" s="45">
        <v>0</v>
      </c>
      <c r="BN9" s="32">
        <v>0</v>
      </c>
      <c r="BO9" s="32">
        <v>0</v>
      </c>
      <c r="BP9" s="32">
        <v>0</v>
      </c>
      <c r="BQ9" s="34">
        <f t="shared" si="11"/>
        <v>0</v>
      </c>
      <c r="BR9" s="45">
        <f t="shared" si="3"/>
        <v>652018</v>
      </c>
      <c r="BS9" s="236">
        <f t="shared" si="3"/>
        <v>959</v>
      </c>
      <c r="BT9" s="32">
        <f t="shared" si="3"/>
        <v>1018</v>
      </c>
      <c r="BU9" s="32">
        <f t="shared" si="3"/>
        <v>72</v>
      </c>
      <c r="BV9" s="45">
        <f>SUM(BR9:BU9)</f>
        <v>654067</v>
      </c>
      <c r="BW9" s="8"/>
      <c r="BX9" s="176">
        <f t="shared" ref="BX9:BX79" si="15">(BV9/I9)*100</f>
        <v>0.6642960362986986</v>
      </c>
      <c r="BZ9" s="288">
        <v>356729.5698</v>
      </c>
      <c r="CA9" s="288">
        <v>105.57939</v>
      </c>
      <c r="CB9" s="288">
        <v>0</v>
      </c>
      <c r="CC9" s="291">
        <v>4.6364000000000001</v>
      </c>
      <c r="CD9" s="291">
        <v>356839.78559000004</v>
      </c>
      <c r="CE9" s="292">
        <f>+BZ9-J9</f>
        <v>-4908.4302000000025</v>
      </c>
      <c r="CF9" s="292">
        <f t="shared" si="13"/>
        <v>0.57939000000000362</v>
      </c>
      <c r="CG9" s="292">
        <f t="shared" si="13"/>
        <v>0</v>
      </c>
      <c r="CH9" s="1">
        <f t="shared" si="13"/>
        <v>-0.36359999999999992</v>
      </c>
      <c r="CI9" s="293">
        <f t="shared" si="13"/>
        <v>-4908.2144099999568</v>
      </c>
    </row>
    <row r="10" spans="1:87" ht="13.5" x14ac:dyDescent="0.25">
      <c r="A10" s="169">
        <v>4</v>
      </c>
      <c r="B10" s="170" t="s">
        <v>184</v>
      </c>
      <c r="D10" s="179"/>
      <c r="E10" s="45">
        <v>503190</v>
      </c>
      <c r="F10" s="236">
        <v>247692</v>
      </c>
      <c r="G10" s="32">
        <v>4003</v>
      </c>
      <c r="H10" s="32">
        <v>113</v>
      </c>
      <c r="I10" s="34">
        <f>SUM(E10:H10)</f>
        <v>754998</v>
      </c>
      <c r="J10" s="45">
        <v>32579</v>
      </c>
      <c r="K10" s="32">
        <v>34471</v>
      </c>
      <c r="L10" s="32">
        <v>18</v>
      </c>
      <c r="M10" s="32">
        <v>0</v>
      </c>
      <c r="N10" s="34">
        <f>SUM(J10:M10)</f>
        <v>67068</v>
      </c>
      <c r="O10" s="32">
        <v>33871</v>
      </c>
      <c r="P10" s="32">
        <v>-345</v>
      </c>
      <c r="Q10" s="32">
        <v>337</v>
      </c>
      <c r="R10" s="32">
        <v>0</v>
      </c>
      <c r="S10" s="34">
        <f t="shared" si="4"/>
        <v>33863</v>
      </c>
      <c r="T10" s="45">
        <v>0</v>
      </c>
      <c r="U10" s="32">
        <v>0</v>
      </c>
      <c r="V10" s="32">
        <v>0</v>
      </c>
      <c r="W10" s="32">
        <v>0</v>
      </c>
      <c r="X10" s="34">
        <f t="shared" si="5"/>
        <v>0</v>
      </c>
      <c r="Y10" s="282">
        <v>0</v>
      </c>
      <c r="Z10" s="32">
        <v>0</v>
      </c>
      <c r="AA10" s="282">
        <v>0</v>
      </c>
      <c r="AB10" s="32">
        <v>0</v>
      </c>
      <c r="AC10" s="34">
        <f t="shared" si="6"/>
        <v>0</v>
      </c>
      <c r="AD10" s="45">
        <v>0</v>
      </c>
      <c r="AE10" s="32">
        <v>0</v>
      </c>
      <c r="AF10" s="32">
        <v>0</v>
      </c>
      <c r="AG10" s="32">
        <v>0</v>
      </c>
      <c r="AH10" s="34">
        <f t="shared" si="7"/>
        <v>0</v>
      </c>
      <c r="AI10" s="45">
        <v>0</v>
      </c>
      <c r="AJ10" s="32">
        <v>0</v>
      </c>
      <c r="AK10" s="32">
        <v>0</v>
      </c>
      <c r="AL10" s="32">
        <v>0</v>
      </c>
      <c r="AM10" s="34">
        <f t="shared" si="1"/>
        <v>0</v>
      </c>
      <c r="AN10" s="45">
        <v>0</v>
      </c>
      <c r="AO10" s="32">
        <v>0</v>
      </c>
      <c r="AP10" s="32">
        <v>0</v>
      </c>
      <c r="AQ10" s="32">
        <v>0</v>
      </c>
      <c r="AR10" s="34">
        <f t="shared" si="2"/>
        <v>0</v>
      </c>
      <c r="AS10" s="45">
        <v>0</v>
      </c>
      <c r="AT10" s="32">
        <v>0</v>
      </c>
      <c r="AU10" s="32">
        <v>0</v>
      </c>
      <c r="AV10" s="32">
        <v>0</v>
      </c>
      <c r="AW10" s="34">
        <f>SUM(AS10:AV10)</f>
        <v>0</v>
      </c>
      <c r="AX10" s="45">
        <v>0</v>
      </c>
      <c r="AY10" s="32">
        <v>0</v>
      </c>
      <c r="AZ10" s="32">
        <v>0</v>
      </c>
      <c r="BA10" s="32">
        <v>0</v>
      </c>
      <c r="BB10" s="34">
        <f t="shared" si="8"/>
        <v>0</v>
      </c>
      <c r="BC10" s="45">
        <v>0</v>
      </c>
      <c r="BD10" s="32">
        <v>0</v>
      </c>
      <c r="BE10" s="32">
        <v>0</v>
      </c>
      <c r="BF10" s="32">
        <v>0</v>
      </c>
      <c r="BG10" s="34">
        <f t="shared" si="9"/>
        <v>0</v>
      </c>
      <c r="BH10" s="45">
        <v>0</v>
      </c>
      <c r="BI10" s="32">
        <v>0</v>
      </c>
      <c r="BJ10" s="32">
        <v>0</v>
      </c>
      <c r="BK10" s="32">
        <v>0</v>
      </c>
      <c r="BL10" s="34">
        <f t="shared" si="10"/>
        <v>0</v>
      </c>
      <c r="BM10" s="45">
        <v>0</v>
      </c>
      <c r="BN10" s="32">
        <v>0</v>
      </c>
      <c r="BO10" s="32">
        <v>0</v>
      </c>
      <c r="BP10" s="32">
        <v>0</v>
      </c>
      <c r="BQ10" s="34">
        <f t="shared" si="11"/>
        <v>0</v>
      </c>
      <c r="BR10" s="45">
        <f t="shared" si="3"/>
        <v>66450</v>
      </c>
      <c r="BS10" s="236">
        <f t="shared" si="3"/>
        <v>34126</v>
      </c>
      <c r="BT10" s="32">
        <f t="shared" si="3"/>
        <v>355</v>
      </c>
      <c r="BU10" s="32">
        <f t="shared" si="3"/>
        <v>0</v>
      </c>
      <c r="BV10" s="45">
        <f t="shared" si="12"/>
        <v>100931</v>
      </c>
      <c r="BW10" s="8"/>
      <c r="BX10" s="176">
        <f t="shared" si="15"/>
        <v>13.368379783787507</v>
      </c>
      <c r="BZ10" s="288">
        <v>32578.773389999998</v>
      </c>
      <c r="CA10" s="288">
        <v>34470.602189999998</v>
      </c>
      <c r="CB10" s="288">
        <v>18.323350000000001</v>
      </c>
      <c r="CC10" s="291">
        <v>0</v>
      </c>
      <c r="CD10" s="291">
        <v>67067.698929999999</v>
      </c>
      <c r="CE10" s="292">
        <f t="shared" ref="CE10:CE47" si="16">+BZ10-J10</f>
        <v>-0.22661000000152853</v>
      </c>
      <c r="CF10" s="292">
        <f t="shared" si="13"/>
        <v>-0.39781000000220956</v>
      </c>
      <c r="CG10" s="292">
        <f t="shared" si="13"/>
        <v>0.32335000000000136</v>
      </c>
      <c r="CH10" s="1">
        <f t="shared" si="13"/>
        <v>0</v>
      </c>
      <c r="CI10" s="293">
        <f t="shared" si="13"/>
        <v>-0.30107000000134576</v>
      </c>
    </row>
    <row r="11" spans="1:87" ht="13.5" x14ac:dyDescent="0.25">
      <c r="A11" s="169">
        <v>5</v>
      </c>
      <c r="B11" s="170" t="s">
        <v>185</v>
      </c>
      <c r="D11" s="179"/>
      <c r="E11" s="45">
        <v>6637139</v>
      </c>
      <c r="F11" s="236">
        <v>2443712</v>
      </c>
      <c r="G11" s="32">
        <v>341534</v>
      </c>
      <c r="H11" s="32">
        <v>8748</v>
      </c>
      <c r="I11" s="34">
        <f t="shared" si="0"/>
        <v>9431133</v>
      </c>
      <c r="J11" s="45">
        <v>451258</v>
      </c>
      <c r="K11" s="32">
        <v>243984</v>
      </c>
      <c r="L11" s="32">
        <v>17718</v>
      </c>
      <c r="M11" s="32">
        <v>0</v>
      </c>
      <c r="N11" s="34">
        <f t="shared" si="14"/>
        <v>712960</v>
      </c>
      <c r="O11" s="32">
        <v>608961</v>
      </c>
      <c r="P11" s="32">
        <v>203646</v>
      </c>
      <c r="Q11" s="32">
        <v>7627</v>
      </c>
      <c r="R11" s="32">
        <v>0</v>
      </c>
      <c r="S11" s="34">
        <f t="shared" si="4"/>
        <v>820234</v>
      </c>
      <c r="T11" s="45">
        <v>0</v>
      </c>
      <c r="U11" s="32">
        <v>0</v>
      </c>
      <c r="V11" s="32">
        <v>0</v>
      </c>
      <c r="W11" s="32">
        <v>0</v>
      </c>
      <c r="X11" s="34">
        <f t="shared" si="5"/>
        <v>0</v>
      </c>
      <c r="Y11" s="282">
        <v>0</v>
      </c>
      <c r="Z11" s="32">
        <v>0</v>
      </c>
      <c r="AA11" s="282">
        <v>0</v>
      </c>
      <c r="AB11" s="32">
        <v>0</v>
      </c>
      <c r="AC11" s="34">
        <f t="shared" si="6"/>
        <v>0</v>
      </c>
      <c r="AD11" s="45">
        <v>0</v>
      </c>
      <c r="AE11" s="32">
        <v>0</v>
      </c>
      <c r="AF11" s="32">
        <v>0</v>
      </c>
      <c r="AG11" s="32">
        <v>0</v>
      </c>
      <c r="AH11" s="34">
        <f t="shared" si="7"/>
        <v>0</v>
      </c>
      <c r="AI11" s="45">
        <v>0</v>
      </c>
      <c r="AJ11" s="32">
        <v>0</v>
      </c>
      <c r="AK11" s="32">
        <v>0</v>
      </c>
      <c r="AL11" s="32">
        <v>0</v>
      </c>
      <c r="AM11" s="34">
        <f t="shared" si="1"/>
        <v>0</v>
      </c>
      <c r="AN11" s="45">
        <v>0</v>
      </c>
      <c r="AO11" s="32">
        <v>0</v>
      </c>
      <c r="AP11" s="32">
        <v>0</v>
      </c>
      <c r="AQ11" s="32">
        <v>0</v>
      </c>
      <c r="AR11" s="34">
        <f t="shared" si="2"/>
        <v>0</v>
      </c>
      <c r="AS11" s="45">
        <v>0</v>
      </c>
      <c r="AT11" s="32">
        <v>0</v>
      </c>
      <c r="AU11" s="32">
        <v>0</v>
      </c>
      <c r="AV11" s="32">
        <v>0</v>
      </c>
      <c r="AW11" s="34">
        <f>SUM(AS11:AV11)</f>
        <v>0</v>
      </c>
      <c r="AX11" s="45">
        <v>0</v>
      </c>
      <c r="AY11" s="32">
        <v>0</v>
      </c>
      <c r="AZ11" s="32">
        <v>0</v>
      </c>
      <c r="BA11" s="32">
        <v>0</v>
      </c>
      <c r="BB11" s="34">
        <f t="shared" si="8"/>
        <v>0</v>
      </c>
      <c r="BC11" s="45">
        <v>0</v>
      </c>
      <c r="BD11" s="32">
        <v>0</v>
      </c>
      <c r="BE11" s="32">
        <v>0</v>
      </c>
      <c r="BF11" s="32">
        <v>0</v>
      </c>
      <c r="BG11" s="34">
        <f t="shared" si="9"/>
        <v>0</v>
      </c>
      <c r="BH11" s="45">
        <v>0</v>
      </c>
      <c r="BI11" s="32">
        <v>0</v>
      </c>
      <c r="BJ11" s="32">
        <v>0</v>
      </c>
      <c r="BK11" s="32">
        <v>0</v>
      </c>
      <c r="BL11" s="34">
        <f t="shared" si="10"/>
        <v>0</v>
      </c>
      <c r="BM11" s="45">
        <v>0</v>
      </c>
      <c r="BN11" s="32">
        <v>0</v>
      </c>
      <c r="BO11" s="32">
        <v>0</v>
      </c>
      <c r="BP11" s="32">
        <v>0</v>
      </c>
      <c r="BQ11" s="34">
        <f t="shared" si="11"/>
        <v>0</v>
      </c>
      <c r="BR11" s="45">
        <f t="shared" si="3"/>
        <v>1060219</v>
      </c>
      <c r="BS11" s="236">
        <f t="shared" si="3"/>
        <v>447630</v>
      </c>
      <c r="BT11" s="32">
        <f t="shared" si="3"/>
        <v>25345</v>
      </c>
      <c r="BU11" s="32">
        <f t="shared" si="3"/>
        <v>0</v>
      </c>
      <c r="BV11" s="45">
        <f t="shared" si="12"/>
        <v>1533194</v>
      </c>
      <c r="BW11" s="8"/>
      <c r="BX11" s="176">
        <f t="shared" si="15"/>
        <v>16.256731826388197</v>
      </c>
      <c r="BZ11" s="288">
        <v>451258.29492000001</v>
      </c>
      <c r="CA11" s="288">
        <v>243984.07265000002</v>
      </c>
      <c r="CB11" s="288">
        <v>17717.552769999998</v>
      </c>
      <c r="CC11" s="291">
        <v>0</v>
      </c>
      <c r="CD11" s="291">
        <v>712959.92033999995</v>
      </c>
      <c r="CE11" s="292">
        <f t="shared" si="16"/>
        <v>0.29492000001482666</v>
      </c>
      <c r="CF11" s="292">
        <f t="shared" si="13"/>
        <v>7.2650000016437843E-2</v>
      </c>
      <c r="CG11" s="292">
        <f t="shared" si="13"/>
        <v>-0.44723000000158208</v>
      </c>
      <c r="CH11" s="1">
        <f t="shared" si="13"/>
        <v>0</v>
      </c>
      <c r="CI11" s="293">
        <f t="shared" si="13"/>
        <v>-7.966000004671514E-2</v>
      </c>
    </row>
    <row r="12" spans="1:87" ht="13.5" x14ac:dyDescent="0.25">
      <c r="A12" s="169">
        <v>6</v>
      </c>
      <c r="B12" s="170" t="s">
        <v>186</v>
      </c>
      <c r="D12" s="171"/>
      <c r="E12" s="45">
        <v>5113987</v>
      </c>
      <c r="F12" s="236">
        <v>709218</v>
      </c>
      <c r="G12" s="32">
        <v>98828</v>
      </c>
      <c r="H12" s="32">
        <v>64688</v>
      </c>
      <c r="I12" s="34">
        <f t="shared" si="0"/>
        <v>5986721</v>
      </c>
      <c r="J12" s="45">
        <v>403050</v>
      </c>
      <c r="K12" s="32">
        <v>7318</v>
      </c>
      <c r="L12" s="32">
        <v>3204</v>
      </c>
      <c r="M12" s="32">
        <v>0</v>
      </c>
      <c r="N12" s="34">
        <f t="shared" si="14"/>
        <v>413572</v>
      </c>
      <c r="O12" s="32">
        <v>457364</v>
      </c>
      <c r="P12" s="32">
        <v>192724</v>
      </c>
      <c r="Q12" s="32">
        <v>535</v>
      </c>
      <c r="R12" s="32">
        <v>1024</v>
      </c>
      <c r="S12" s="34">
        <f t="shared" si="4"/>
        <v>651647</v>
      </c>
      <c r="T12" s="45">
        <v>0</v>
      </c>
      <c r="U12" s="32">
        <v>0</v>
      </c>
      <c r="V12" s="32">
        <v>0</v>
      </c>
      <c r="W12" s="32">
        <v>0</v>
      </c>
      <c r="X12" s="34">
        <f t="shared" si="5"/>
        <v>0</v>
      </c>
      <c r="Y12" s="282">
        <v>0</v>
      </c>
      <c r="Z12" s="32">
        <v>0</v>
      </c>
      <c r="AA12" s="282">
        <v>0</v>
      </c>
      <c r="AB12" s="32">
        <v>0</v>
      </c>
      <c r="AC12" s="34">
        <f t="shared" si="6"/>
        <v>0</v>
      </c>
      <c r="AD12" s="45">
        <v>0</v>
      </c>
      <c r="AE12" s="32">
        <v>0</v>
      </c>
      <c r="AF12" s="32">
        <v>0</v>
      </c>
      <c r="AG12" s="32">
        <v>0</v>
      </c>
      <c r="AH12" s="34">
        <f t="shared" si="7"/>
        <v>0</v>
      </c>
      <c r="AI12" s="45">
        <v>0</v>
      </c>
      <c r="AJ12" s="32">
        <v>0</v>
      </c>
      <c r="AK12" s="32">
        <v>0</v>
      </c>
      <c r="AL12" s="32">
        <v>0</v>
      </c>
      <c r="AM12" s="34">
        <f t="shared" si="1"/>
        <v>0</v>
      </c>
      <c r="AN12" s="45">
        <v>0</v>
      </c>
      <c r="AO12" s="32">
        <v>0</v>
      </c>
      <c r="AP12" s="32">
        <v>0</v>
      </c>
      <c r="AQ12" s="32">
        <v>0</v>
      </c>
      <c r="AR12" s="34">
        <f t="shared" si="2"/>
        <v>0</v>
      </c>
      <c r="AS12" s="45">
        <v>0</v>
      </c>
      <c r="AT12" s="32">
        <v>0</v>
      </c>
      <c r="AU12" s="32">
        <v>0</v>
      </c>
      <c r="AV12" s="32">
        <v>0</v>
      </c>
      <c r="AW12" s="34">
        <f t="shared" ref="AW12:AW47" si="17">SUM(AS12:AV12)</f>
        <v>0</v>
      </c>
      <c r="AX12" s="45">
        <v>0</v>
      </c>
      <c r="AY12" s="32">
        <v>0</v>
      </c>
      <c r="AZ12" s="32">
        <v>0</v>
      </c>
      <c r="BA12" s="32">
        <v>0</v>
      </c>
      <c r="BB12" s="34">
        <f t="shared" si="8"/>
        <v>0</v>
      </c>
      <c r="BC12" s="45">
        <v>0</v>
      </c>
      <c r="BD12" s="32">
        <v>0</v>
      </c>
      <c r="BE12" s="32">
        <v>0</v>
      </c>
      <c r="BF12" s="32">
        <v>0</v>
      </c>
      <c r="BG12" s="34">
        <f t="shared" si="9"/>
        <v>0</v>
      </c>
      <c r="BH12" s="45">
        <v>0</v>
      </c>
      <c r="BI12" s="32">
        <v>0</v>
      </c>
      <c r="BJ12" s="32">
        <v>0</v>
      </c>
      <c r="BK12" s="32">
        <v>0</v>
      </c>
      <c r="BL12" s="34">
        <f t="shared" si="10"/>
        <v>0</v>
      </c>
      <c r="BM12" s="45">
        <v>0</v>
      </c>
      <c r="BN12" s="32">
        <v>0</v>
      </c>
      <c r="BO12" s="32">
        <v>0</v>
      </c>
      <c r="BP12" s="32">
        <v>0</v>
      </c>
      <c r="BQ12" s="34">
        <f t="shared" si="11"/>
        <v>0</v>
      </c>
      <c r="BR12" s="45">
        <f t="shared" si="3"/>
        <v>860414</v>
      </c>
      <c r="BS12" s="236">
        <f t="shared" si="3"/>
        <v>200042</v>
      </c>
      <c r="BT12" s="32">
        <f t="shared" si="3"/>
        <v>3739</v>
      </c>
      <c r="BU12" s="32">
        <f t="shared" si="3"/>
        <v>1024</v>
      </c>
      <c r="BV12" s="45">
        <f t="shared" si="12"/>
        <v>1065219</v>
      </c>
      <c r="BW12" s="8"/>
      <c r="BX12" s="176">
        <f t="shared" si="15"/>
        <v>17.793028938545824</v>
      </c>
      <c r="BZ12" s="288">
        <v>403050.0095899991</v>
      </c>
      <c r="CA12" s="288">
        <v>7317.6166900000007</v>
      </c>
      <c r="CB12" s="288">
        <v>3204.4684899999997</v>
      </c>
      <c r="CC12" s="291">
        <v>0</v>
      </c>
      <c r="CD12" s="291">
        <v>413572.09476999904</v>
      </c>
      <c r="CE12" s="292">
        <f t="shared" si="16"/>
        <v>9.5899990992620587E-3</v>
      </c>
      <c r="CF12" s="292">
        <f t="shared" si="13"/>
        <v>-0.38330999999925552</v>
      </c>
      <c r="CG12" s="292">
        <f t="shared" si="13"/>
        <v>0.46848999999974694</v>
      </c>
      <c r="CH12" s="1">
        <f t="shared" si="13"/>
        <v>0</v>
      </c>
      <c r="CI12" s="293">
        <f t="shared" si="13"/>
        <v>9.47699990356341E-2</v>
      </c>
    </row>
    <row r="13" spans="1:87" ht="13.5" x14ac:dyDescent="0.25">
      <c r="A13" s="169">
        <v>7</v>
      </c>
      <c r="B13" s="170" t="s">
        <v>187</v>
      </c>
      <c r="D13" s="171"/>
      <c r="E13" s="45">
        <v>104938</v>
      </c>
      <c r="F13" s="236">
        <v>103641</v>
      </c>
      <c r="G13" s="32">
        <v>2046</v>
      </c>
      <c r="H13" s="32">
        <v>-1</v>
      </c>
      <c r="I13" s="34">
        <f t="shared" si="0"/>
        <v>210624</v>
      </c>
      <c r="J13" s="45">
        <v>5802</v>
      </c>
      <c r="K13" s="32">
        <v>7074</v>
      </c>
      <c r="L13" s="32">
        <v>316</v>
      </c>
      <c r="M13" s="32">
        <v>0</v>
      </c>
      <c r="N13" s="34">
        <f>SUM(J13:M13)</f>
        <v>13192</v>
      </c>
      <c r="O13" s="32">
        <v>7340</v>
      </c>
      <c r="P13" s="32">
        <v>8275</v>
      </c>
      <c r="Q13" s="32">
        <v>0</v>
      </c>
      <c r="R13" s="32">
        <v>0</v>
      </c>
      <c r="S13" s="34">
        <f t="shared" si="4"/>
        <v>15615</v>
      </c>
      <c r="T13" s="45">
        <v>0</v>
      </c>
      <c r="U13" s="32">
        <v>0</v>
      </c>
      <c r="V13" s="32">
        <v>0</v>
      </c>
      <c r="W13" s="32">
        <v>0</v>
      </c>
      <c r="X13" s="34">
        <f t="shared" si="5"/>
        <v>0</v>
      </c>
      <c r="Y13" s="282">
        <v>0</v>
      </c>
      <c r="Z13" s="32">
        <v>0</v>
      </c>
      <c r="AA13" s="282">
        <v>0</v>
      </c>
      <c r="AB13" s="32">
        <v>0</v>
      </c>
      <c r="AC13" s="34">
        <f t="shared" si="6"/>
        <v>0</v>
      </c>
      <c r="AD13" s="45">
        <v>0</v>
      </c>
      <c r="AE13" s="32">
        <v>0</v>
      </c>
      <c r="AF13" s="32">
        <v>0</v>
      </c>
      <c r="AG13" s="32">
        <v>0</v>
      </c>
      <c r="AH13" s="34">
        <f t="shared" si="7"/>
        <v>0</v>
      </c>
      <c r="AI13" s="45">
        <v>0</v>
      </c>
      <c r="AJ13" s="32">
        <v>0</v>
      </c>
      <c r="AK13" s="32">
        <v>0</v>
      </c>
      <c r="AL13" s="32">
        <v>0</v>
      </c>
      <c r="AM13" s="34">
        <f t="shared" si="1"/>
        <v>0</v>
      </c>
      <c r="AN13" s="45">
        <v>0</v>
      </c>
      <c r="AO13" s="32">
        <v>0</v>
      </c>
      <c r="AP13" s="32">
        <v>0</v>
      </c>
      <c r="AQ13" s="32">
        <v>0</v>
      </c>
      <c r="AR13" s="34">
        <f t="shared" si="2"/>
        <v>0</v>
      </c>
      <c r="AS13" s="45">
        <v>0</v>
      </c>
      <c r="AT13" s="32">
        <v>0</v>
      </c>
      <c r="AU13" s="32">
        <v>0</v>
      </c>
      <c r="AV13" s="32">
        <v>0</v>
      </c>
      <c r="AW13" s="34">
        <f t="shared" si="17"/>
        <v>0</v>
      </c>
      <c r="AX13" s="45">
        <v>0</v>
      </c>
      <c r="AY13" s="32">
        <v>0</v>
      </c>
      <c r="AZ13" s="32">
        <v>0</v>
      </c>
      <c r="BA13" s="32">
        <v>0</v>
      </c>
      <c r="BB13" s="34">
        <f t="shared" si="8"/>
        <v>0</v>
      </c>
      <c r="BC13" s="45">
        <v>0</v>
      </c>
      <c r="BD13" s="32">
        <v>0</v>
      </c>
      <c r="BE13" s="32">
        <v>0</v>
      </c>
      <c r="BF13" s="32">
        <v>0</v>
      </c>
      <c r="BG13" s="34">
        <f t="shared" si="9"/>
        <v>0</v>
      </c>
      <c r="BH13" s="45">
        <v>0</v>
      </c>
      <c r="BI13" s="32">
        <v>0</v>
      </c>
      <c r="BJ13" s="32">
        <v>0</v>
      </c>
      <c r="BK13" s="32">
        <v>0</v>
      </c>
      <c r="BL13" s="34">
        <f t="shared" si="10"/>
        <v>0</v>
      </c>
      <c r="BM13" s="45">
        <v>0</v>
      </c>
      <c r="BN13" s="32">
        <v>0</v>
      </c>
      <c r="BO13" s="32">
        <v>0</v>
      </c>
      <c r="BP13" s="32">
        <v>0</v>
      </c>
      <c r="BQ13" s="34">
        <f t="shared" si="11"/>
        <v>0</v>
      </c>
      <c r="BR13" s="45">
        <f t="shared" si="3"/>
        <v>13142</v>
      </c>
      <c r="BS13" s="236">
        <f t="shared" si="3"/>
        <v>15349</v>
      </c>
      <c r="BT13" s="32">
        <f t="shared" si="3"/>
        <v>316</v>
      </c>
      <c r="BU13" s="32">
        <f t="shared" si="3"/>
        <v>0</v>
      </c>
      <c r="BV13" s="45">
        <f t="shared" si="12"/>
        <v>28807</v>
      </c>
      <c r="BW13" s="8"/>
      <c r="BX13" s="176">
        <f t="shared" si="15"/>
        <v>13.676978881798846</v>
      </c>
      <c r="BZ13" s="288">
        <v>5801.8629000000001</v>
      </c>
      <c r="CA13" s="288">
        <v>7074.1586100000004</v>
      </c>
      <c r="CB13" s="288">
        <v>315.87175000000002</v>
      </c>
      <c r="CC13" s="291">
        <v>0</v>
      </c>
      <c r="CD13" s="291">
        <v>13191.893260000001</v>
      </c>
      <c r="CE13" s="292">
        <f t="shared" si="16"/>
        <v>-0.13709999999991851</v>
      </c>
      <c r="CF13" s="292">
        <f t="shared" si="13"/>
        <v>0.15861000000040804</v>
      </c>
      <c r="CG13" s="292">
        <f t="shared" si="13"/>
        <v>-0.12824999999997999</v>
      </c>
      <c r="CH13" s="1">
        <f t="shared" si="13"/>
        <v>0</v>
      </c>
      <c r="CI13" s="293">
        <f t="shared" si="13"/>
        <v>-0.10673999999926309</v>
      </c>
    </row>
    <row r="14" spans="1:87" ht="13.5" x14ac:dyDescent="0.25">
      <c r="A14" s="169">
        <v>8</v>
      </c>
      <c r="B14" s="170" t="s">
        <v>188</v>
      </c>
      <c r="D14" s="171"/>
      <c r="E14" s="45">
        <v>2138383</v>
      </c>
      <c r="F14" s="236">
        <v>27587941</v>
      </c>
      <c r="G14" s="32">
        <v>24546</v>
      </c>
      <c r="H14" s="32">
        <v>14512787</v>
      </c>
      <c r="I14" s="34">
        <f t="shared" si="0"/>
        <v>44263657</v>
      </c>
      <c r="J14" s="45">
        <v>154060</v>
      </c>
      <c r="K14" s="32">
        <v>2506865</v>
      </c>
      <c r="L14" s="32">
        <v>0</v>
      </c>
      <c r="M14" s="32">
        <v>193256</v>
      </c>
      <c r="N14" s="34">
        <f t="shared" si="14"/>
        <v>2854181</v>
      </c>
      <c r="O14" s="32">
        <v>154582</v>
      </c>
      <c r="P14" s="32">
        <f>1841276-40000</f>
        <v>1801276</v>
      </c>
      <c r="Q14" s="32">
        <v>444</v>
      </c>
      <c r="R14" s="32">
        <v>0</v>
      </c>
      <c r="S14" s="34">
        <f t="shared" si="4"/>
        <v>1956302</v>
      </c>
      <c r="T14" s="45">
        <v>0</v>
      </c>
      <c r="U14" s="32">
        <v>0</v>
      </c>
      <c r="V14" s="32">
        <v>0</v>
      </c>
      <c r="W14" s="32">
        <v>0</v>
      </c>
      <c r="X14" s="34">
        <f t="shared" si="5"/>
        <v>0</v>
      </c>
      <c r="Y14" s="282">
        <v>0</v>
      </c>
      <c r="Z14" s="32">
        <v>0</v>
      </c>
      <c r="AA14" s="282">
        <v>0</v>
      </c>
      <c r="AB14" s="32">
        <v>0</v>
      </c>
      <c r="AC14" s="34">
        <f t="shared" si="6"/>
        <v>0</v>
      </c>
      <c r="AD14" s="45">
        <v>0</v>
      </c>
      <c r="AE14" s="32">
        <v>0</v>
      </c>
      <c r="AF14" s="32">
        <v>0</v>
      </c>
      <c r="AG14" s="32">
        <v>0</v>
      </c>
      <c r="AH14" s="34">
        <f t="shared" si="7"/>
        <v>0</v>
      </c>
      <c r="AI14" s="45">
        <v>0</v>
      </c>
      <c r="AJ14" s="32">
        <v>0</v>
      </c>
      <c r="AK14" s="32">
        <v>0</v>
      </c>
      <c r="AL14" s="32">
        <v>0</v>
      </c>
      <c r="AM14" s="34">
        <f t="shared" si="1"/>
        <v>0</v>
      </c>
      <c r="AN14" s="45">
        <v>0</v>
      </c>
      <c r="AO14" s="32">
        <v>0</v>
      </c>
      <c r="AP14" s="32">
        <v>0</v>
      </c>
      <c r="AQ14" s="32">
        <v>0</v>
      </c>
      <c r="AR14" s="34">
        <f t="shared" si="2"/>
        <v>0</v>
      </c>
      <c r="AS14" s="45">
        <v>0</v>
      </c>
      <c r="AT14" s="32">
        <v>0</v>
      </c>
      <c r="AU14" s="32">
        <v>0</v>
      </c>
      <c r="AV14" s="32">
        <v>0</v>
      </c>
      <c r="AW14" s="34">
        <f t="shared" si="17"/>
        <v>0</v>
      </c>
      <c r="AX14" s="45">
        <v>0</v>
      </c>
      <c r="AY14" s="32">
        <v>0</v>
      </c>
      <c r="AZ14" s="32">
        <v>0</v>
      </c>
      <c r="BA14" s="32">
        <v>0</v>
      </c>
      <c r="BB14" s="34">
        <f t="shared" si="8"/>
        <v>0</v>
      </c>
      <c r="BC14" s="45">
        <v>0</v>
      </c>
      <c r="BD14" s="32">
        <v>0</v>
      </c>
      <c r="BE14" s="32">
        <v>0</v>
      </c>
      <c r="BF14" s="32">
        <v>0</v>
      </c>
      <c r="BG14" s="34">
        <f t="shared" si="9"/>
        <v>0</v>
      </c>
      <c r="BH14" s="45">
        <v>0</v>
      </c>
      <c r="BI14" s="32">
        <v>0</v>
      </c>
      <c r="BJ14" s="32">
        <v>0</v>
      </c>
      <c r="BK14" s="32">
        <v>0</v>
      </c>
      <c r="BL14" s="34">
        <f t="shared" si="10"/>
        <v>0</v>
      </c>
      <c r="BM14" s="45">
        <v>0</v>
      </c>
      <c r="BN14" s="32">
        <v>0</v>
      </c>
      <c r="BO14" s="32">
        <v>0</v>
      </c>
      <c r="BP14" s="32">
        <v>0</v>
      </c>
      <c r="BQ14" s="34">
        <f t="shared" si="11"/>
        <v>0</v>
      </c>
      <c r="BR14" s="45">
        <f t="shared" si="3"/>
        <v>308642</v>
      </c>
      <c r="BS14" s="236">
        <f t="shared" si="3"/>
        <v>4308141</v>
      </c>
      <c r="BT14" s="32">
        <f t="shared" si="3"/>
        <v>444</v>
      </c>
      <c r="BU14" s="32">
        <f t="shared" si="3"/>
        <v>193256</v>
      </c>
      <c r="BV14" s="45">
        <f>SUM(BR14:BU14)</f>
        <v>4810483</v>
      </c>
      <c r="BW14" s="8"/>
      <c r="BX14" s="176">
        <f t="shared" si="15"/>
        <v>10.867793865292242</v>
      </c>
      <c r="BZ14" s="288">
        <v>154060.05905000001</v>
      </c>
      <c r="CA14" s="288">
        <v>2506864.8586399998</v>
      </c>
      <c r="CB14" s="288">
        <v>0</v>
      </c>
      <c r="CC14" s="291">
        <v>193256.27014000001</v>
      </c>
      <c r="CD14" s="291">
        <v>2854181.1878300002</v>
      </c>
      <c r="CE14" s="292">
        <f t="shared" si="16"/>
        <v>5.9050000010756776E-2</v>
      </c>
      <c r="CF14" s="292">
        <f t="shared" si="13"/>
        <v>-0.14136000024154782</v>
      </c>
      <c r="CG14" s="292">
        <f t="shared" si="13"/>
        <v>0</v>
      </c>
      <c r="CH14" s="1">
        <f t="shared" si="13"/>
        <v>0.2701400000078138</v>
      </c>
      <c r="CI14" s="293">
        <f t="shared" si="13"/>
        <v>0.18783000018447638</v>
      </c>
    </row>
    <row r="15" spans="1:87" ht="13.5" x14ac:dyDescent="0.25">
      <c r="A15" s="169">
        <v>9</v>
      </c>
      <c r="B15" s="170" t="s">
        <v>189</v>
      </c>
      <c r="D15" s="181"/>
      <c r="E15" s="45">
        <v>388646</v>
      </c>
      <c r="F15" s="236">
        <v>1725</v>
      </c>
      <c r="G15" s="32">
        <v>6294</v>
      </c>
      <c r="H15" s="32">
        <v>55</v>
      </c>
      <c r="I15" s="34">
        <f t="shared" si="0"/>
        <v>396720</v>
      </c>
      <c r="J15" s="45">
        <v>27198</v>
      </c>
      <c r="K15" s="32">
        <v>0</v>
      </c>
      <c r="L15" s="32">
        <v>41</v>
      </c>
      <c r="M15" s="32">
        <v>0</v>
      </c>
      <c r="N15" s="34">
        <f t="shared" si="14"/>
        <v>27239</v>
      </c>
      <c r="O15" s="32">
        <v>29174</v>
      </c>
      <c r="P15" s="32">
        <v>219</v>
      </c>
      <c r="Q15" s="32">
        <v>16</v>
      </c>
      <c r="R15" s="32">
        <v>0</v>
      </c>
      <c r="S15" s="34">
        <f t="shared" si="4"/>
        <v>29409</v>
      </c>
      <c r="T15" s="45">
        <v>0</v>
      </c>
      <c r="U15" s="32">
        <v>0</v>
      </c>
      <c r="V15" s="32">
        <v>0</v>
      </c>
      <c r="W15" s="32">
        <v>0</v>
      </c>
      <c r="X15" s="34">
        <f t="shared" si="5"/>
        <v>0</v>
      </c>
      <c r="Y15" s="282">
        <v>0</v>
      </c>
      <c r="Z15" s="32">
        <v>0</v>
      </c>
      <c r="AA15" s="282">
        <v>0</v>
      </c>
      <c r="AB15" s="32">
        <v>0</v>
      </c>
      <c r="AC15" s="34">
        <f t="shared" si="6"/>
        <v>0</v>
      </c>
      <c r="AD15" s="45">
        <v>0</v>
      </c>
      <c r="AE15" s="32">
        <v>0</v>
      </c>
      <c r="AF15" s="32">
        <v>0</v>
      </c>
      <c r="AG15" s="32">
        <v>0</v>
      </c>
      <c r="AH15" s="34">
        <f t="shared" si="7"/>
        <v>0</v>
      </c>
      <c r="AI15" s="45">
        <v>0</v>
      </c>
      <c r="AJ15" s="32">
        <v>0</v>
      </c>
      <c r="AK15" s="32">
        <v>0</v>
      </c>
      <c r="AL15" s="32">
        <v>0</v>
      </c>
      <c r="AM15" s="34">
        <f t="shared" si="1"/>
        <v>0</v>
      </c>
      <c r="AN15" s="45">
        <v>0</v>
      </c>
      <c r="AO15" s="32">
        <v>0</v>
      </c>
      <c r="AP15" s="32">
        <v>0</v>
      </c>
      <c r="AQ15" s="32">
        <v>0</v>
      </c>
      <c r="AR15" s="34">
        <f t="shared" si="2"/>
        <v>0</v>
      </c>
      <c r="AS15" s="45">
        <v>0</v>
      </c>
      <c r="AT15" s="32">
        <v>0</v>
      </c>
      <c r="AU15" s="32">
        <v>0</v>
      </c>
      <c r="AV15" s="32">
        <v>0</v>
      </c>
      <c r="AW15" s="34">
        <f t="shared" si="17"/>
        <v>0</v>
      </c>
      <c r="AX15" s="45">
        <v>0</v>
      </c>
      <c r="AY15" s="32">
        <v>0</v>
      </c>
      <c r="AZ15" s="32">
        <v>0</v>
      </c>
      <c r="BA15" s="32">
        <v>0</v>
      </c>
      <c r="BB15" s="34">
        <f t="shared" si="8"/>
        <v>0</v>
      </c>
      <c r="BC15" s="45">
        <v>0</v>
      </c>
      <c r="BD15" s="32">
        <v>0</v>
      </c>
      <c r="BE15" s="32">
        <v>0</v>
      </c>
      <c r="BF15" s="32">
        <v>0</v>
      </c>
      <c r="BG15" s="34">
        <f t="shared" si="9"/>
        <v>0</v>
      </c>
      <c r="BH15" s="45">
        <v>0</v>
      </c>
      <c r="BI15" s="32">
        <v>0</v>
      </c>
      <c r="BJ15" s="32">
        <v>0</v>
      </c>
      <c r="BK15" s="32">
        <v>0</v>
      </c>
      <c r="BL15" s="34">
        <f t="shared" si="10"/>
        <v>0</v>
      </c>
      <c r="BM15" s="45">
        <v>0</v>
      </c>
      <c r="BN15" s="32">
        <v>0</v>
      </c>
      <c r="BO15" s="32">
        <v>0</v>
      </c>
      <c r="BP15" s="32">
        <v>0</v>
      </c>
      <c r="BQ15" s="34">
        <f t="shared" si="11"/>
        <v>0</v>
      </c>
      <c r="BR15" s="45">
        <f t="shared" si="3"/>
        <v>56372</v>
      </c>
      <c r="BS15" s="236">
        <f t="shared" si="3"/>
        <v>219</v>
      </c>
      <c r="BT15" s="32">
        <f t="shared" si="3"/>
        <v>57</v>
      </c>
      <c r="BU15" s="32">
        <f t="shared" si="3"/>
        <v>0</v>
      </c>
      <c r="BV15" s="45">
        <f t="shared" si="12"/>
        <v>56648</v>
      </c>
      <c r="BW15" s="8"/>
      <c r="BX15" s="176">
        <f t="shared" si="15"/>
        <v>14.279088525912481</v>
      </c>
      <c r="BZ15" s="288">
        <v>27197.848740000001</v>
      </c>
      <c r="CA15" s="288">
        <v>0</v>
      </c>
      <c r="CB15" s="288">
        <v>41.441460000000006</v>
      </c>
      <c r="CC15" s="291">
        <v>0</v>
      </c>
      <c r="CD15" s="291">
        <v>27239.290199999999</v>
      </c>
      <c r="CE15" s="292">
        <f t="shared" si="16"/>
        <v>-0.15125999999872874</v>
      </c>
      <c r="CF15" s="292">
        <f t="shared" si="13"/>
        <v>0</v>
      </c>
      <c r="CG15" s="292">
        <f t="shared" si="13"/>
        <v>0.4414600000000064</v>
      </c>
      <c r="CH15" s="1">
        <f t="shared" si="13"/>
        <v>0</v>
      </c>
      <c r="CI15" s="293">
        <f t="shared" si="13"/>
        <v>0.29019999999945867</v>
      </c>
    </row>
    <row r="16" spans="1:87" ht="13.5" x14ac:dyDescent="0.25">
      <c r="A16" s="169">
        <v>10</v>
      </c>
      <c r="B16" s="182" t="s">
        <v>190</v>
      </c>
      <c r="D16" s="181"/>
      <c r="E16" s="45">
        <v>216849</v>
      </c>
      <c r="F16" s="236">
        <v>736</v>
      </c>
      <c r="G16" s="32">
        <v>775</v>
      </c>
      <c r="H16" s="32">
        <v>35808830</v>
      </c>
      <c r="I16" s="34">
        <f t="shared" si="0"/>
        <v>36027190</v>
      </c>
      <c r="J16" s="45">
        <v>16534</v>
      </c>
      <c r="K16" s="32">
        <v>18</v>
      </c>
      <c r="L16" s="32">
        <v>0</v>
      </c>
      <c r="M16" s="32">
        <v>17000000</v>
      </c>
      <c r="N16" s="34">
        <f t="shared" si="14"/>
        <v>17016552</v>
      </c>
      <c r="O16" s="32">
        <v>16706</v>
      </c>
      <c r="P16" s="32">
        <v>72</v>
      </c>
      <c r="Q16" s="32">
        <v>141</v>
      </c>
      <c r="R16" s="32">
        <v>0</v>
      </c>
      <c r="S16" s="34">
        <f t="shared" si="4"/>
        <v>16919</v>
      </c>
      <c r="T16" s="45">
        <v>0</v>
      </c>
      <c r="U16" s="32">
        <v>0</v>
      </c>
      <c r="V16" s="32">
        <v>0</v>
      </c>
      <c r="W16" s="32">
        <v>0</v>
      </c>
      <c r="X16" s="34">
        <f t="shared" si="5"/>
        <v>0</v>
      </c>
      <c r="Y16" s="282">
        <v>0</v>
      </c>
      <c r="Z16" s="32">
        <v>0</v>
      </c>
      <c r="AA16" s="282">
        <v>0</v>
      </c>
      <c r="AB16" s="32">
        <v>0</v>
      </c>
      <c r="AC16" s="34">
        <f t="shared" si="6"/>
        <v>0</v>
      </c>
      <c r="AD16" s="45">
        <v>0</v>
      </c>
      <c r="AE16" s="32">
        <v>0</v>
      </c>
      <c r="AF16" s="32">
        <v>0</v>
      </c>
      <c r="AG16" s="32">
        <v>0</v>
      </c>
      <c r="AH16" s="34">
        <f t="shared" si="7"/>
        <v>0</v>
      </c>
      <c r="AI16" s="45">
        <v>0</v>
      </c>
      <c r="AJ16" s="32">
        <v>0</v>
      </c>
      <c r="AK16" s="32">
        <v>0</v>
      </c>
      <c r="AL16" s="32">
        <v>0</v>
      </c>
      <c r="AM16" s="34">
        <f t="shared" si="1"/>
        <v>0</v>
      </c>
      <c r="AN16" s="45">
        <v>0</v>
      </c>
      <c r="AO16" s="32">
        <v>0</v>
      </c>
      <c r="AP16" s="32">
        <v>0</v>
      </c>
      <c r="AQ16" s="32">
        <v>0</v>
      </c>
      <c r="AR16" s="34">
        <f t="shared" si="2"/>
        <v>0</v>
      </c>
      <c r="AS16" s="45">
        <v>0</v>
      </c>
      <c r="AT16" s="32">
        <v>0</v>
      </c>
      <c r="AU16" s="32">
        <v>0</v>
      </c>
      <c r="AV16" s="32">
        <v>0</v>
      </c>
      <c r="AW16" s="34">
        <f t="shared" si="17"/>
        <v>0</v>
      </c>
      <c r="AX16" s="45">
        <v>0</v>
      </c>
      <c r="AY16" s="32">
        <v>0</v>
      </c>
      <c r="AZ16" s="32">
        <v>0</v>
      </c>
      <c r="BA16" s="32">
        <v>0</v>
      </c>
      <c r="BB16" s="34">
        <f t="shared" si="8"/>
        <v>0</v>
      </c>
      <c r="BC16" s="45">
        <v>0</v>
      </c>
      <c r="BD16" s="32">
        <v>0</v>
      </c>
      <c r="BE16" s="32">
        <v>0</v>
      </c>
      <c r="BF16" s="32">
        <v>0</v>
      </c>
      <c r="BG16" s="34">
        <f t="shared" si="9"/>
        <v>0</v>
      </c>
      <c r="BH16" s="45">
        <v>0</v>
      </c>
      <c r="BI16" s="32">
        <v>0</v>
      </c>
      <c r="BJ16" s="32">
        <v>0</v>
      </c>
      <c r="BK16" s="32">
        <v>0</v>
      </c>
      <c r="BL16" s="34">
        <f t="shared" si="10"/>
        <v>0</v>
      </c>
      <c r="BM16" s="45">
        <v>0</v>
      </c>
      <c r="BN16" s="32">
        <v>0</v>
      </c>
      <c r="BO16" s="32">
        <v>0</v>
      </c>
      <c r="BP16" s="32">
        <v>0</v>
      </c>
      <c r="BQ16" s="34">
        <f t="shared" si="11"/>
        <v>0</v>
      </c>
      <c r="BR16" s="45">
        <f t="shared" si="3"/>
        <v>33240</v>
      </c>
      <c r="BS16" s="236">
        <f t="shared" si="3"/>
        <v>90</v>
      </c>
      <c r="BT16" s="32">
        <f t="shared" si="3"/>
        <v>141</v>
      </c>
      <c r="BU16" s="32">
        <f t="shared" si="3"/>
        <v>17000000</v>
      </c>
      <c r="BV16" s="45">
        <f t="shared" si="12"/>
        <v>17033471</v>
      </c>
      <c r="BW16" s="8"/>
      <c r="BX16" s="176">
        <f t="shared" si="15"/>
        <v>47.279488075534061</v>
      </c>
      <c r="BZ16" s="288">
        <v>16533.555319999999</v>
      </c>
      <c r="CA16" s="288">
        <v>18.1632</v>
      </c>
      <c r="CB16" s="288">
        <v>0</v>
      </c>
      <c r="CC16" s="291">
        <v>17000000</v>
      </c>
      <c r="CD16" s="291">
        <v>17016551.718520001</v>
      </c>
      <c r="CE16" s="292">
        <f t="shared" si="16"/>
        <v>-0.44468000000051688</v>
      </c>
      <c r="CF16" s="292">
        <f t="shared" si="13"/>
        <v>0.16319999999999979</v>
      </c>
      <c r="CG16" s="292">
        <f t="shared" si="13"/>
        <v>0</v>
      </c>
      <c r="CH16" s="1">
        <f t="shared" si="13"/>
        <v>0</v>
      </c>
      <c r="CI16" s="293">
        <f t="shared" si="13"/>
        <v>-0.28147999942302704</v>
      </c>
    </row>
    <row r="17" spans="1:87" ht="13.5" x14ac:dyDescent="0.25">
      <c r="A17" s="169">
        <v>11</v>
      </c>
      <c r="B17" s="170" t="s">
        <v>191</v>
      </c>
      <c r="D17" s="179"/>
      <c r="E17" s="45">
        <v>406918</v>
      </c>
      <c r="F17" s="236">
        <v>46760</v>
      </c>
      <c r="G17" s="32">
        <v>3160</v>
      </c>
      <c r="H17" s="32">
        <v>439</v>
      </c>
      <c r="I17" s="34">
        <f t="shared" si="0"/>
        <v>457277</v>
      </c>
      <c r="J17" s="45">
        <v>24867</v>
      </c>
      <c r="K17" s="32">
        <v>5744</v>
      </c>
      <c r="L17" s="32">
        <v>0</v>
      </c>
      <c r="M17" s="32">
        <v>0</v>
      </c>
      <c r="N17" s="34">
        <f t="shared" si="14"/>
        <v>30611</v>
      </c>
      <c r="O17" s="32">
        <v>39036</v>
      </c>
      <c r="P17" s="32">
        <v>3857</v>
      </c>
      <c r="Q17" s="32">
        <v>490</v>
      </c>
      <c r="R17" s="32">
        <v>0</v>
      </c>
      <c r="S17" s="34">
        <f t="shared" si="4"/>
        <v>43383</v>
      </c>
      <c r="T17" s="45">
        <v>0</v>
      </c>
      <c r="U17" s="32">
        <v>0</v>
      </c>
      <c r="V17" s="32">
        <v>0</v>
      </c>
      <c r="W17" s="32">
        <v>0</v>
      </c>
      <c r="X17" s="34">
        <f t="shared" si="5"/>
        <v>0</v>
      </c>
      <c r="Y17" s="282">
        <v>0</v>
      </c>
      <c r="Z17" s="32">
        <v>0</v>
      </c>
      <c r="AA17" s="282">
        <v>0</v>
      </c>
      <c r="AB17" s="32">
        <v>0</v>
      </c>
      <c r="AC17" s="34">
        <f t="shared" si="6"/>
        <v>0</v>
      </c>
      <c r="AD17" s="45">
        <v>0</v>
      </c>
      <c r="AE17" s="32">
        <v>0</v>
      </c>
      <c r="AF17" s="32">
        <v>0</v>
      </c>
      <c r="AG17" s="32">
        <v>0</v>
      </c>
      <c r="AH17" s="34">
        <f t="shared" si="7"/>
        <v>0</v>
      </c>
      <c r="AI17" s="45">
        <v>0</v>
      </c>
      <c r="AJ17" s="32">
        <v>0</v>
      </c>
      <c r="AK17" s="32">
        <v>0</v>
      </c>
      <c r="AL17" s="32">
        <v>0</v>
      </c>
      <c r="AM17" s="34">
        <f t="shared" si="1"/>
        <v>0</v>
      </c>
      <c r="AN17" s="45">
        <v>0</v>
      </c>
      <c r="AO17" s="32">
        <v>0</v>
      </c>
      <c r="AP17" s="32">
        <v>0</v>
      </c>
      <c r="AQ17" s="32">
        <v>0</v>
      </c>
      <c r="AR17" s="34">
        <f t="shared" si="2"/>
        <v>0</v>
      </c>
      <c r="AS17" s="45">
        <v>0</v>
      </c>
      <c r="AT17" s="32">
        <v>0</v>
      </c>
      <c r="AU17" s="32">
        <v>0</v>
      </c>
      <c r="AV17" s="32">
        <v>0</v>
      </c>
      <c r="AW17" s="34">
        <f t="shared" si="17"/>
        <v>0</v>
      </c>
      <c r="AX17" s="45">
        <v>0</v>
      </c>
      <c r="AY17" s="32">
        <v>0</v>
      </c>
      <c r="AZ17" s="32">
        <v>0</v>
      </c>
      <c r="BA17" s="32">
        <v>0</v>
      </c>
      <c r="BB17" s="34">
        <f t="shared" si="8"/>
        <v>0</v>
      </c>
      <c r="BC17" s="45">
        <v>0</v>
      </c>
      <c r="BD17" s="32">
        <v>0</v>
      </c>
      <c r="BE17" s="32">
        <v>0</v>
      </c>
      <c r="BF17" s="32">
        <v>0</v>
      </c>
      <c r="BG17" s="34">
        <f t="shared" si="9"/>
        <v>0</v>
      </c>
      <c r="BH17" s="45">
        <v>0</v>
      </c>
      <c r="BI17" s="32">
        <v>0</v>
      </c>
      <c r="BJ17" s="32">
        <v>0</v>
      </c>
      <c r="BK17" s="32">
        <v>0</v>
      </c>
      <c r="BL17" s="34">
        <f t="shared" si="10"/>
        <v>0</v>
      </c>
      <c r="BM17" s="45">
        <v>0</v>
      </c>
      <c r="BN17" s="32">
        <v>0</v>
      </c>
      <c r="BO17" s="32">
        <v>0</v>
      </c>
      <c r="BP17" s="32">
        <v>0</v>
      </c>
      <c r="BQ17" s="34">
        <f t="shared" si="11"/>
        <v>0</v>
      </c>
      <c r="BR17" s="45">
        <f t="shared" si="3"/>
        <v>63903</v>
      </c>
      <c r="BS17" s="236">
        <f t="shared" si="3"/>
        <v>9601</v>
      </c>
      <c r="BT17" s="32">
        <f t="shared" si="3"/>
        <v>490</v>
      </c>
      <c r="BU17" s="32">
        <f t="shared" si="3"/>
        <v>0</v>
      </c>
      <c r="BV17" s="45">
        <f t="shared" si="12"/>
        <v>73994</v>
      </c>
      <c r="BW17" s="8"/>
      <c r="BX17" s="176">
        <f t="shared" si="15"/>
        <v>16.181439258917464</v>
      </c>
      <c r="BZ17" s="288">
        <v>24867.085379999997</v>
      </c>
      <c r="CA17" s="288">
        <v>5744.13238</v>
      </c>
      <c r="CB17" s="288">
        <v>0</v>
      </c>
      <c r="CC17" s="291">
        <v>0</v>
      </c>
      <c r="CD17" s="291">
        <v>30611.21776</v>
      </c>
      <c r="CE17" s="292">
        <f t="shared" si="16"/>
        <v>8.5379999996803235E-2</v>
      </c>
      <c r="CF17" s="292">
        <f t="shared" si="13"/>
        <v>0.13238000000001193</v>
      </c>
      <c r="CG17" s="292">
        <f t="shared" si="13"/>
        <v>0</v>
      </c>
      <c r="CH17" s="1">
        <f t="shared" si="13"/>
        <v>0</v>
      </c>
      <c r="CI17" s="293">
        <f t="shared" si="13"/>
        <v>0.21775999999954365</v>
      </c>
    </row>
    <row r="18" spans="1:87" ht="13.5" x14ac:dyDescent="0.25">
      <c r="A18" s="169">
        <v>12</v>
      </c>
      <c r="B18" s="144" t="s">
        <v>192</v>
      </c>
      <c r="D18" s="171"/>
      <c r="E18" s="45">
        <v>260444</v>
      </c>
      <c r="F18" s="236">
        <v>1932</v>
      </c>
      <c r="G18" s="32">
        <v>3345</v>
      </c>
      <c r="H18" s="32">
        <v>0</v>
      </c>
      <c r="I18" s="34">
        <f t="shared" si="0"/>
        <v>265721</v>
      </c>
      <c r="J18" s="45">
        <v>16472</v>
      </c>
      <c r="K18" s="32">
        <v>0</v>
      </c>
      <c r="L18" s="32">
        <v>32</v>
      </c>
      <c r="M18" s="32">
        <v>0</v>
      </c>
      <c r="N18" s="34">
        <f t="shared" si="14"/>
        <v>16504</v>
      </c>
      <c r="O18" s="32">
        <v>20953</v>
      </c>
      <c r="P18" s="32">
        <v>0</v>
      </c>
      <c r="Q18" s="32">
        <v>17</v>
      </c>
      <c r="R18" s="32">
        <v>0</v>
      </c>
      <c r="S18" s="34">
        <f t="shared" si="4"/>
        <v>20970</v>
      </c>
      <c r="T18" s="45">
        <v>0</v>
      </c>
      <c r="U18" s="32">
        <v>0</v>
      </c>
      <c r="V18" s="32">
        <v>0</v>
      </c>
      <c r="W18" s="32">
        <v>0</v>
      </c>
      <c r="X18" s="34">
        <f t="shared" si="5"/>
        <v>0</v>
      </c>
      <c r="Y18" s="282">
        <v>0</v>
      </c>
      <c r="Z18" s="32">
        <v>0</v>
      </c>
      <c r="AA18" s="282">
        <v>0</v>
      </c>
      <c r="AB18" s="32">
        <v>0</v>
      </c>
      <c r="AC18" s="34">
        <f t="shared" si="6"/>
        <v>0</v>
      </c>
      <c r="AD18" s="45">
        <v>0</v>
      </c>
      <c r="AE18" s="32">
        <v>0</v>
      </c>
      <c r="AF18" s="32">
        <v>0</v>
      </c>
      <c r="AG18" s="32">
        <v>0</v>
      </c>
      <c r="AH18" s="34">
        <f t="shared" si="7"/>
        <v>0</v>
      </c>
      <c r="AI18" s="45">
        <v>0</v>
      </c>
      <c r="AJ18" s="32">
        <v>0</v>
      </c>
      <c r="AK18" s="32">
        <v>0</v>
      </c>
      <c r="AL18" s="32">
        <v>0</v>
      </c>
      <c r="AM18" s="34">
        <f t="shared" si="1"/>
        <v>0</v>
      </c>
      <c r="AN18" s="45">
        <v>0</v>
      </c>
      <c r="AO18" s="32">
        <v>0</v>
      </c>
      <c r="AP18" s="32">
        <v>0</v>
      </c>
      <c r="AQ18" s="32">
        <v>0</v>
      </c>
      <c r="AR18" s="34">
        <f t="shared" si="2"/>
        <v>0</v>
      </c>
      <c r="AS18" s="45">
        <v>0</v>
      </c>
      <c r="AT18" s="32">
        <v>0</v>
      </c>
      <c r="AU18" s="32">
        <v>0</v>
      </c>
      <c r="AV18" s="32">
        <v>0</v>
      </c>
      <c r="AW18" s="34">
        <f t="shared" si="17"/>
        <v>0</v>
      </c>
      <c r="AX18" s="45">
        <v>0</v>
      </c>
      <c r="AY18" s="32">
        <v>0</v>
      </c>
      <c r="AZ18" s="32">
        <v>0</v>
      </c>
      <c r="BA18" s="32">
        <v>0</v>
      </c>
      <c r="BB18" s="34">
        <f t="shared" si="8"/>
        <v>0</v>
      </c>
      <c r="BC18" s="45">
        <v>0</v>
      </c>
      <c r="BD18" s="32">
        <v>0</v>
      </c>
      <c r="BE18" s="32">
        <v>0</v>
      </c>
      <c r="BF18" s="32">
        <v>0</v>
      </c>
      <c r="BG18" s="34">
        <f t="shared" si="9"/>
        <v>0</v>
      </c>
      <c r="BH18" s="45">
        <v>0</v>
      </c>
      <c r="BI18" s="32">
        <v>0</v>
      </c>
      <c r="BJ18" s="32">
        <v>0</v>
      </c>
      <c r="BK18" s="32">
        <v>0</v>
      </c>
      <c r="BL18" s="34">
        <f t="shared" si="10"/>
        <v>0</v>
      </c>
      <c r="BM18" s="45">
        <v>0</v>
      </c>
      <c r="BN18" s="32">
        <v>0</v>
      </c>
      <c r="BO18" s="32">
        <v>0</v>
      </c>
      <c r="BP18" s="32">
        <v>0</v>
      </c>
      <c r="BQ18" s="34">
        <f t="shared" si="11"/>
        <v>0</v>
      </c>
      <c r="BR18" s="45">
        <f t="shared" si="3"/>
        <v>37425</v>
      </c>
      <c r="BS18" s="236">
        <f t="shared" si="3"/>
        <v>0</v>
      </c>
      <c r="BT18" s="32">
        <f t="shared" si="3"/>
        <v>49</v>
      </c>
      <c r="BU18" s="32">
        <f t="shared" si="3"/>
        <v>0</v>
      </c>
      <c r="BV18" s="45">
        <f t="shared" si="12"/>
        <v>37474</v>
      </c>
      <c r="BW18" s="8"/>
      <c r="BX18" s="176">
        <f t="shared" si="15"/>
        <v>14.102761919456874</v>
      </c>
      <c r="BZ18" s="288">
        <v>16501.015489999998</v>
      </c>
      <c r="CA18" s="288">
        <v>0</v>
      </c>
      <c r="CB18" s="288">
        <v>31.678699999999999</v>
      </c>
      <c r="CC18" s="291">
        <v>0</v>
      </c>
      <c r="CD18" s="291">
        <v>16532.694189999998</v>
      </c>
      <c r="CE18" s="292">
        <f t="shared" si="16"/>
        <v>29.015489999997953</v>
      </c>
      <c r="CF18" s="292">
        <f t="shared" si="13"/>
        <v>0</v>
      </c>
      <c r="CG18" s="292">
        <f t="shared" si="13"/>
        <v>-0.32130000000000081</v>
      </c>
      <c r="CH18" s="1">
        <f t="shared" si="13"/>
        <v>0</v>
      </c>
      <c r="CI18" s="293">
        <f t="shared" si="13"/>
        <v>28.694189999998343</v>
      </c>
    </row>
    <row r="19" spans="1:87" ht="13.5" x14ac:dyDescent="0.25">
      <c r="A19" s="169">
        <v>13</v>
      </c>
      <c r="B19" s="144" t="s">
        <v>193</v>
      </c>
      <c r="D19" s="171"/>
      <c r="E19" s="45">
        <v>776973</v>
      </c>
      <c r="F19" s="236">
        <v>7299156</v>
      </c>
      <c r="G19" s="32">
        <v>5954</v>
      </c>
      <c r="H19" s="32">
        <v>134</v>
      </c>
      <c r="I19" s="34">
        <f t="shared" si="0"/>
        <v>8082217</v>
      </c>
      <c r="J19" s="45">
        <v>48555</v>
      </c>
      <c r="K19" s="32">
        <v>1276370</v>
      </c>
      <c r="L19" s="32">
        <v>40</v>
      </c>
      <c r="M19" s="32">
        <v>0</v>
      </c>
      <c r="N19" s="34">
        <f>SUM(J19:M19)</f>
        <v>1324965</v>
      </c>
      <c r="O19" s="32">
        <v>54940</v>
      </c>
      <c r="P19" s="32">
        <v>135869</v>
      </c>
      <c r="Q19" s="32">
        <v>280</v>
      </c>
      <c r="R19" s="32">
        <v>0</v>
      </c>
      <c r="S19" s="34">
        <f t="shared" si="4"/>
        <v>191089</v>
      </c>
      <c r="T19" s="45">
        <v>0</v>
      </c>
      <c r="U19" s="32">
        <v>0</v>
      </c>
      <c r="V19" s="32">
        <v>0</v>
      </c>
      <c r="W19" s="32">
        <v>0</v>
      </c>
      <c r="X19" s="34">
        <f t="shared" si="5"/>
        <v>0</v>
      </c>
      <c r="Y19" s="282">
        <v>0</v>
      </c>
      <c r="Z19" s="32">
        <v>0</v>
      </c>
      <c r="AA19" s="282">
        <v>0</v>
      </c>
      <c r="AB19" s="32">
        <v>0</v>
      </c>
      <c r="AC19" s="34">
        <f t="shared" si="6"/>
        <v>0</v>
      </c>
      <c r="AD19" s="45">
        <v>0</v>
      </c>
      <c r="AE19" s="32">
        <v>0</v>
      </c>
      <c r="AF19" s="32">
        <v>0</v>
      </c>
      <c r="AG19" s="32">
        <v>0</v>
      </c>
      <c r="AH19" s="34">
        <f t="shared" si="7"/>
        <v>0</v>
      </c>
      <c r="AI19" s="45">
        <v>0</v>
      </c>
      <c r="AJ19" s="32">
        <v>0</v>
      </c>
      <c r="AK19" s="32">
        <v>0</v>
      </c>
      <c r="AL19" s="32">
        <v>0</v>
      </c>
      <c r="AM19" s="34">
        <f t="shared" si="1"/>
        <v>0</v>
      </c>
      <c r="AN19" s="45">
        <v>0</v>
      </c>
      <c r="AO19" s="32">
        <v>0</v>
      </c>
      <c r="AP19" s="32">
        <v>0</v>
      </c>
      <c r="AQ19" s="32">
        <v>0</v>
      </c>
      <c r="AR19" s="34">
        <f t="shared" si="2"/>
        <v>0</v>
      </c>
      <c r="AS19" s="45">
        <v>0</v>
      </c>
      <c r="AT19" s="32">
        <v>0</v>
      </c>
      <c r="AU19" s="32">
        <v>0</v>
      </c>
      <c r="AV19" s="32">
        <v>0</v>
      </c>
      <c r="AW19" s="34">
        <f t="shared" si="17"/>
        <v>0</v>
      </c>
      <c r="AX19" s="45">
        <v>0</v>
      </c>
      <c r="AY19" s="32">
        <v>0</v>
      </c>
      <c r="AZ19" s="32">
        <v>0</v>
      </c>
      <c r="BA19" s="32">
        <v>0</v>
      </c>
      <c r="BB19" s="34">
        <f t="shared" si="8"/>
        <v>0</v>
      </c>
      <c r="BC19" s="45">
        <v>0</v>
      </c>
      <c r="BD19" s="32">
        <v>0</v>
      </c>
      <c r="BE19" s="32">
        <v>0</v>
      </c>
      <c r="BF19" s="32">
        <v>0</v>
      </c>
      <c r="BG19" s="34">
        <f t="shared" si="9"/>
        <v>0</v>
      </c>
      <c r="BH19" s="45">
        <v>0</v>
      </c>
      <c r="BI19" s="32">
        <v>0</v>
      </c>
      <c r="BJ19" s="32">
        <v>0</v>
      </c>
      <c r="BK19" s="32">
        <v>0</v>
      </c>
      <c r="BL19" s="34">
        <f t="shared" si="10"/>
        <v>0</v>
      </c>
      <c r="BM19" s="45">
        <v>0</v>
      </c>
      <c r="BN19" s="32">
        <v>0</v>
      </c>
      <c r="BO19" s="32">
        <v>0</v>
      </c>
      <c r="BP19" s="32">
        <v>0</v>
      </c>
      <c r="BQ19" s="34">
        <f t="shared" si="11"/>
        <v>0</v>
      </c>
      <c r="BR19" s="45">
        <f t="shared" si="3"/>
        <v>103495</v>
      </c>
      <c r="BS19" s="236">
        <f t="shared" si="3"/>
        <v>1412239</v>
      </c>
      <c r="BT19" s="32">
        <f t="shared" si="3"/>
        <v>320</v>
      </c>
      <c r="BU19" s="32">
        <f t="shared" si="3"/>
        <v>0</v>
      </c>
      <c r="BV19" s="45">
        <f t="shared" si="12"/>
        <v>1516054</v>
      </c>
      <c r="BW19" s="8"/>
      <c r="BX19" s="176">
        <f t="shared" si="15"/>
        <v>18.757897740186884</v>
      </c>
      <c r="BZ19" s="288">
        <v>48554.969459999993</v>
      </c>
      <c r="CA19" s="288">
        <v>1276370.4848699998</v>
      </c>
      <c r="CB19" s="288">
        <v>39.552340000000001</v>
      </c>
      <c r="CC19" s="291">
        <v>0</v>
      </c>
      <c r="CD19" s="291">
        <v>1324965.00667</v>
      </c>
      <c r="CE19" s="292">
        <f t="shared" si="16"/>
        <v>-3.0540000007022172E-2</v>
      </c>
      <c r="CF19" s="292">
        <f t="shared" si="13"/>
        <v>0.48486999981105328</v>
      </c>
      <c r="CG19" s="292">
        <f t="shared" si="13"/>
        <v>-0.44765999999999906</v>
      </c>
      <c r="CH19" s="1">
        <f t="shared" si="13"/>
        <v>0</v>
      </c>
      <c r="CI19" s="293">
        <f t="shared" si="13"/>
        <v>6.6700000315904617E-3</v>
      </c>
    </row>
    <row r="20" spans="1:87" ht="13.5" x14ac:dyDescent="0.25">
      <c r="A20" s="169">
        <v>14</v>
      </c>
      <c r="B20" s="170" t="s">
        <v>194</v>
      </c>
      <c r="D20" s="179"/>
      <c r="E20" s="45">
        <v>4139473</v>
      </c>
      <c r="F20" s="236">
        <v>7541</v>
      </c>
      <c r="G20" s="32">
        <v>501143</v>
      </c>
      <c r="H20" s="32">
        <v>1381</v>
      </c>
      <c r="I20" s="34">
        <f t="shared" si="0"/>
        <v>4649538</v>
      </c>
      <c r="J20" s="45">
        <v>132732</v>
      </c>
      <c r="K20" s="32">
        <v>1732</v>
      </c>
      <c r="L20" s="32">
        <v>22595</v>
      </c>
      <c r="M20" s="32">
        <v>0</v>
      </c>
      <c r="N20" s="34">
        <f t="shared" si="14"/>
        <v>157059</v>
      </c>
      <c r="O20" s="32">
        <v>158476</v>
      </c>
      <c r="P20" s="32">
        <v>184</v>
      </c>
      <c r="Q20" s="32">
        <v>43478</v>
      </c>
      <c r="R20" s="32">
        <v>0</v>
      </c>
      <c r="S20" s="34">
        <f t="shared" si="4"/>
        <v>202138</v>
      </c>
      <c r="T20" s="45">
        <v>0</v>
      </c>
      <c r="U20" s="32">
        <v>0</v>
      </c>
      <c r="V20" s="32">
        <v>0</v>
      </c>
      <c r="W20" s="32">
        <v>0</v>
      </c>
      <c r="X20" s="34">
        <f t="shared" si="5"/>
        <v>0</v>
      </c>
      <c r="Y20" s="282">
        <v>0</v>
      </c>
      <c r="Z20" s="32">
        <v>0</v>
      </c>
      <c r="AA20" s="282">
        <v>0</v>
      </c>
      <c r="AB20" s="32">
        <v>0</v>
      </c>
      <c r="AC20" s="34">
        <f t="shared" si="6"/>
        <v>0</v>
      </c>
      <c r="AD20" s="45">
        <v>0</v>
      </c>
      <c r="AE20" s="32">
        <v>0</v>
      </c>
      <c r="AF20" s="32">
        <v>0</v>
      </c>
      <c r="AG20" s="32">
        <v>0</v>
      </c>
      <c r="AH20" s="34">
        <f t="shared" si="7"/>
        <v>0</v>
      </c>
      <c r="AI20" s="45">
        <v>0</v>
      </c>
      <c r="AJ20" s="32">
        <v>0</v>
      </c>
      <c r="AK20" s="32">
        <v>0</v>
      </c>
      <c r="AL20" s="32">
        <v>0</v>
      </c>
      <c r="AM20" s="34">
        <f t="shared" si="1"/>
        <v>0</v>
      </c>
      <c r="AN20" s="45">
        <v>0</v>
      </c>
      <c r="AO20" s="32">
        <v>0</v>
      </c>
      <c r="AP20" s="32">
        <v>0</v>
      </c>
      <c r="AQ20" s="32">
        <v>0</v>
      </c>
      <c r="AR20" s="34">
        <f t="shared" si="2"/>
        <v>0</v>
      </c>
      <c r="AS20" s="45">
        <v>0</v>
      </c>
      <c r="AT20" s="32">
        <v>0</v>
      </c>
      <c r="AU20" s="32">
        <v>0</v>
      </c>
      <c r="AV20" s="32">
        <v>0</v>
      </c>
      <c r="AW20" s="34">
        <f t="shared" si="17"/>
        <v>0</v>
      </c>
      <c r="AX20" s="45">
        <v>0</v>
      </c>
      <c r="AY20" s="32">
        <v>0</v>
      </c>
      <c r="AZ20" s="32">
        <v>0</v>
      </c>
      <c r="BA20" s="32">
        <v>0</v>
      </c>
      <c r="BB20" s="34">
        <f t="shared" si="8"/>
        <v>0</v>
      </c>
      <c r="BC20" s="45">
        <v>0</v>
      </c>
      <c r="BD20" s="32">
        <v>0</v>
      </c>
      <c r="BE20" s="32">
        <v>0</v>
      </c>
      <c r="BF20" s="32">
        <v>0</v>
      </c>
      <c r="BG20" s="34">
        <f t="shared" si="9"/>
        <v>0</v>
      </c>
      <c r="BH20" s="45">
        <v>0</v>
      </c>
      <c r="BI20" s="32">
        <v>0</v>
      </c>
      <c r="BJ20" s="32">
        <v>0</v>
      </c>
      <c r="BK20" s="32">
        <v>0</v>
      </c>
      <c r="BL20" s="34">
        <f t="shared" si="10"/>
        <v>0</v>
      </c>
      <c r="BM20" s="45">
        <v>0</v>
      </c>
      <c r="BN20" s="32">
        <v>0</v>
      </c>
      <c r="BO20" s="32">
        <v>0</v>
      </c>
      <c r="BP20" s="32">
        <v>0</v>
      </c>
      <c r="BQ20" s="34">
        <f t="shared" si="11"/>
        <v>0</v>
      </c>
      <c r="BR20" s="45">
        <f t="shared" si="3"/>
        <v>291208</v>
      </c>
      <c r="BS20" s="236">
        <f t="shared" si="3"/>
        <v>1916</v>
      </c>
      <c r="BT20" s="32">
        <f t="shared" si="3"/>
        <v>66073</v>
      </c>
      <c r="BU20" s="32">
        <f t="shared" si="3"/>
        <v>0</v>
      </c>
      <c r="BV20" s="45">
        <f t="shared" si="12"/>
        <v>359197</v>
      </c>
      <c r="BW20" s="8"/>
      <c r="BX20" s="176">
        <f t="shared" si="15"/>
        <v>7.7254342259381463</v>
      </c>
      <c r="BZ20" s="288">
        <v>132732.06374999988</v>
      </c>
      <c r="CA20" s="288">
        <v>1731.9571300000002</v>
      </c>
      <c r="CB20" s="288">
        <v>22594.563580000002</v>
      </c>
      <c r="CC20" s="291">
        <v>0</v>
      </c>
      <c r="CD20" s="291">
        <v>157058.58445999993</v>
      </c>
      <c r="CE20" s="292">
        <f t="shared" si="16"/>
        <v>6.3749999884748831E-2</v>
      </c>
      <c r="CF20" s="292">
        <f t="shared" si="13"/>
        <v>-4.2869999999766151E-2</v>
      </c>
      <c r="CG20" s="292">
        <f t="shared" si="13"/>
        <v>-0.43641999999817926</v>
      </c>
      <c r="CH20" s="1">
        <f t="shared" si="13"/>
        <v>0</v>
      </c>
      <c r="CI20" s="293">
        <f t="shared" si="13"/>
        <v>-0.41554000007454306</v>
      </c>
    </row>
    <row r="21" spans="1:87" ht="13.5" x14ac:dyDescent="0.25">
      <c r="A21" s="169">
        <v>15</v>
      </c>
      <c r="B21" s="170" t="s">
        <v>195</v>
      </c>
      <c r="D21" s="179"/>
      <c r="E21" s="45">
        <v>102921</v>
      </c>
      <c r="F21" s="236">
        <v>46205</v>
      </c>
      <c r="G21" s="32">
        <v>1938</v>
      </c>
      <c r="H21" s="32">
        <v>172</v>
      </c>
      <c r="I21" s="34">
        <f t="shared" si="0"/>
        <v>151236</v>
      </c>
      <c r="J21" s="45">
        <v>7038</v>
      </c>
      <c r="K21" s="32">
        <v>0</v>
      </c>
      <c r="L21" s="32">
        <v>74</v>
      </c>
      <c r="M21" s="32">
        <v>0</v>
      </c>
      <c r="N21" s="34">
        <f>SUM(J21:M21)</f>
        <v>7112</v>
      </c>
      <c r="O21" s="32">
        <v>6933</v>
      </c>
      <c r="P21" s="32">
        <v>11518</v>
      </c>
      <c r="Q21" s="32">
        <v>87</v>
      </c>
      <c r="R21" s="32">
        <v>0</v>
      </c>
      <c r="S21" s="34">
        <f t="shared" si="4"/>
        <v>18538</v>
      </c>
      <c r="T21" s="45">
        <v>0</v>
      </c>
      <c r="U21" s="32">
        <v>0</v>
      </c>
      <c r="V21" s="32">
        <v>0</v>
      </c>
      <c r="W21" s="32">
        <v>0</v>
      </c>
      <c r="X21" s="34">
        <f t="shared" si="5"/>
        <v>0</v>
      </c>
      <c r="Y21" s="282">
        <v>0</v>
      </c>
      <c r="Z21" s="32">
        <v>0</v>
      </c>
      <c r="AA21" s="282">
        <v>0</v>
      </c>
      <c r="AB21" s="32">
        <v>0</v>
      </c>
      <c r="AC21" s="34">
        <f t="shared" si="6"/>
        <v>0</v>
      </c>
      <c r="AD21" s="45">
        <v>0</v>
      </c>
      <c r="AE21" s="32">
        <v>0</v>
      </c>
      <c r="AF21" s="32">
        <v>0</v>
      </c>
      <c r="AG21" s="32">
        <v>0</v>
      </c>
      <c r="AH21" s="34">
        <f t="shared" si="7"/>
        <v>0</v>
      </c>
      <c r="AI21" s="45">
        <v>0</v>
      </c>
      <c r="AJ21" s="32">
        <v>0</v>
      </c>
      <c r="AK21" s="32">
        <v>0</v>
      </c>
      <c r="AL21" s="32">
        <v>0</v>
      </c>
      <c r="AM21" s="34">
        <f t="shared" si="1"/>
        <v>0</v>
      </c>
      <c r="AN21" s="45">
        <v>0</v>
      </c>
      <c r="AO21" s="32">
        <v>0</v>
      </c>
      <c r="AP21" s="32">
        <v>0</v>
      </c>
      <c r="AQ21" s="32">
        <v>0</v>
      </c>
      <c r="AR21" s="34">
        <f t="shared" si="2"/>
        <v>0</v>
      </c>
      <c r="AS21" s="45">
        <v>0</v>
      </c>
      <c r="AT21" s="32">
        <v>0</v>
      </c>
      <c r="AU21" s="32">
        <v>0</v>
      </c>
      <c r="AV21" s="32">
        <v>0</v>
      </c>
      <c r="AW21" s="34">
        <f t="shared" si="17"/>
        <v>0</v>
      </c>
      <c r="AX21" s="45">
        <v>0</v>
      </c>
      <c r="AY21" s="32">
        <v>0</v>
      </c>
      <c r="AZ21" s="32">
        <v>0</v>
      </c>
      <c r="BA21" s="32">
        <v>0</v>
      </c>
      <c r="BB21" s="34">
        <f t="shared" si="8"/>
        <v>0</v>
      </c>
      <c r="BC21" s="45">
        <v>0</v>
      </c>
      <c r="BD21" s="32">
        <v>0</v>
      </c>
      <c r="BE21" s="32">
        <v>0</v>
      </c>
      <c r="BF21" s="32">
        <v>0</v>
      </c>
      <c r="BG21" s="34">
        <f t="shared" si="9"/>
        <v>0</v>
      </c>
      <c r="BH21" s="45">
        <v>0</v>
      </c>
      <c r="BI21" s="32">
        <v>0</v>
      </c>
      <c r="BJ21" s="32">
        <v>0</v>
      </c>
      <c r="BK21" s="32">
        <v>0</v>
      </c>
      <c r="BL21" s="34">
        <f t="shared" si="10"/>
        <v>0</v>
      </c>
      <c r="BM21" s="45">
        <v>0</v>
      </c>
      <c r="BN21" s="32">
        <v>0</v>
      </c>
      <c r="BO21" s="32">
        <v>0</v>
      </c>
      <c r="BP21" s="32">
        <v>0</v>
      </c>
      <c r="BQ21" s="34">
        <f t="shared" si="11"/>
        <v>0</v>
      </c>
      <c r="BR21" s="45">
        <f t="shared" si="3"/>
        <v>13971</v>
      </c>
      <c r="BS21" s="236">
        <f t="shared" si="3"/>
        <v>11518</v>
      </c>
      <c r="BT21" s="32">
        <f t="shared" si="3"/>
        <v>161</v>
      </c>
      <c r="BU21" s="32">
        <f t="shared" si="3"/>
        <v>0</v>
      </c>
      <c r="BV21" s="45">
        <f t="shared" si="12"/>
        <v>25650</v>
      </c>
      <c r="BW21" s="8"/>
      <c r="BX21" s="176">
        <f t="shared" si="15"/>
        <v>16.960247560104737</v>
      </c>
      <c r="BZ21" s="288">
        <v>7037.8290999999999</v>
      </c>
      <c r="CA21" s="288">
        <v>0</v>
      </c>
      <c r="CB21" s="288">
        <v>74.101349999999996</v>
      </c>
      <c r="CC21" s="291">
        <v>0</v>
      </c>
      <c r="CD21" s="291">
        <v>7111.9304499999989</v>
      </c>
      <c r="CE21" s="292">
        <f t="shared" si="16"/>
        <v>-0.17090000000007421</v>
      </c>
      <c r="CF21" s="292">
        <f t="shared" si="13"/>
        <v>0</v>
      </c>
      <c r="CG21" s="292">
        <f t="shared" si="13"/>
        <v>0.1013499999999965</v>
      </c>
      <c r="CH21" s="1">
        <f t="shared" si="13"/>
        <v>0</v>
      </c>
      <c r="CI21" s="293">
        <f t="shared" si="13"/>
        <v>-6.9550000001072476E-2</v>
      </c>
    </row>
    <row r="22" spans="1:87" ht="13.5" x14ac:dyDescent="0.25">
      <c r="A22" s="169">
        <v>16</v>
      </c>
      <c r="B22" s="170" t="s">
        <v>196</v>
      </c>
      <c r="D22" s="171"/>
      <c r="E22" s="45">
        <v>2728966</v>
      </c>
      <c r="F22" s="236">
        <v>22326674</v>
      </c>
      <c r="G22" s="32">
        <v>2097288</v>
      </c>
      <c r="H22" s="32">
        <v>5298</v>
      </c>
      <c r="I22" s="34">
        <f t="shared" si="0"/>
        <v>27158226</v>
      </c>
      <c r="J22" s="45">
        <v>126999</v>
      </c>
      <c r="K22" s="32">
        <v>4656071</v>
      </c>
      <c r="L22" s="32">
        <v>60232</v>
      </c>
      <c r="M22" s="32">
        <v>15</v>
      </c>
      <c r="N22" s="34">
        <f t="shared" si="14"/>
        <v>4843317</v>
      </c>
      <c r="O22" s="32">
        <v>100815</v>
      </c>
      <c r="P22" s="32">
        <v>2435661</v>
      </c>
      <c r="Q22" s="32">
        <v>36456</v>
      </c>
      <c r="R22" s="32">
        <v>5</v>
      </c>
      <c r="S22" s="34">
        <f t="shared" si="4"/>
        <v>2572937</v>
      </c>
      <c r="T22" s="45">
        <v>0</v>
      </c>
      <c r="U22" s="32">
        <v>0</v>
      </c>
      <c r="V22" s="32">
        <v>0</v>
      </c>
      <c r="W22" s="32">
        <v>0</v>
      </c>
      <c r="X22" s="34">
        <f t="shared" si="5"/>
        <v>0</v>
      </c>
      <c r="Y22" s="282">
        <v>0</v>
      </c>
      <c r="Z22" s="32">
        <v>0</v>
      </c>
      <c r="AA22" s="282">
        <v>0</v>
      </c>
      <c r="AB22" s="32">
        <v>0</v>
      </c>
      <c r="AC22" s="34">
        <f t="shared" si="6"/>
        <v>0</v>
      </c>
      <c r="AD22" s="45">
        <v>0</v>
      </c>
      <c r="AE22" s="32">
        <v>0</v>
      </c>
      <c r="AF22" s="32">
        <v>0</v>
      </c>
      <c r="AG22" s="32">
        <v>0</v>
      </c>
      <c r="AH22" s="34">
        <f t="shared" si="7"/>
        <v>0</v>
      </c>
      <c r="AI22" s="45">
        <v>0</v>
      </c>
      <c r="AJ22" s="32">
        <v>0</v>
      </c>
      <c r="AK22" s="32">
        <v>0</v>
      </c>
      <c r="AL22" s="32">
        <v>0</v>
      </c>
      <c r="AM22" s="34">
        <f t="shared" si="1"/>
        <v>0</v>
      </c>
      <c r="AN22" s="45">
        <v>0</v>
      </c>
      <c r="AO22" s="32">
        <v>0</v>
      </c>
      <c r="AP22" s="32">
        <v>0</v>
      </c>
      <c r="AQ22" s="32">
        <v>0</v>
      </c>
      <c r="AR22" s="34">
        <f t="shared" si="2"/>
        <v>0</v>
      </c>
      <c r="AS22" s="45">
        <v>0</v>
      </c>
      <c r="AT22" s="32">
        <v>0</v>
      </c>
      <c r="AU22" s="32">
        <v>0</v>
      </c>
      <c r="AV22" s="32">
        <v>0</v>
      </c>
      <c r="AW22" s="34">
        <f t="shared" si="17"/>
        <v>0</v>
      </c>
      <c r="AX22" s="45">
        <v>0</v>
      </c>
      <c r="AY22" s="32">
        <v>0</v>
      </c>
      <c r="AZ22" s="32">
        <v>0</v>
      </c>
      <c r="BA22" s="32">
        <v>0</v>
      </c>
      <c r="BB22" s="34">
        <f t="shared" si="8"/>
        <v>0</v>
      </c>
      <c r="BC22" s="45">
        <v>0</v>
      </c>
      <c r="BD22" s="32">
        <v>0</v>
      </c>
      <c r="BE22" s="32">
        <v>0</v>
      </c>
      <c r="BF22" s="32">
        <v>0</v>
      </c>
      <c r="BG22" s="34">
        <f t="shared" si="9"/>
        <v>0</v>
      </c>
      <c r="BH22" s="45">
        <v>0</v>
      </c>
      <c r="BI22" s="32">
        <v>0</v>
      </c>
      <c r="BJ22" s="32">
        <v>0</v>
      </c>
      <c r="BK22" s="32">
        <v>0</v>
      </c>
      <c r="BL22" s="34">
        <f t="shared" si="10"/>
        <v>0</v>
      </c>
      <c r="BM22" s="45">
        <v>0</v>
      </c>
      <c r="BN22" s="32">
        <v>0</v>
      </c>
      <c r="BO22" s="32">
        <v>0</v>
      </c>
      <c r="BP22" s="32">
        <v>0</v>
      </c>
      <c r="BQ22" s="34">
        <f t="shared" si="11"/>
        <v>0</v>
      </c>
      <c r="BR22" s="45">
        <f t="shared" si="3"/>
        <v>227814</v>
      </c>
      <c r="BS22" s="236">
        <f t="shared" si="3"/>
        <v>7091732</v>
      </c>
      <c r="BT22" s="32">
        <f t="shared" si="3"/>
        <v>96688</v>
      </c>
      <c r="BU22" s="32">
        <f t="shared" si="3"/>
        <v>20</v>
      </c>
      <c r="BV22" s="45">
        <f t="shared" si="12"/>
        <v>7416254</v>
      </c>
      <c r="BW22" s="8"/>
      <c r="BX22" s="176">
        <f>(BV22/I22)*100</f>
        <v>27.30757892654697</v>
      </c>
      <c r="BZ22" s="288">
        <v>126998.65837</v>
      </c>
      <c r="CA22" s="288">
        <v>4656071.4892300004</v>
      </c>
      <c r="CB22" s="288">
        <v>60231.554009999898</v>
      </c>
      <c r="CC22" s="291">
        <v>15.26163</v>
      </c>
      <c r="CD22" s="291">
        <v>4843316.9632400004</v>
      </c>
      <c r="CE22" s="292">
        <f t="shared" si="16"/>
        <v>-0.34162999999534804</v>
      </c>
      <c r="CF22" s="292">
        <f>+CA22-K22</f>
        <v>0.48923000041395426</v>
      </c>
      <c r="CG22" s="292">
        <f t="shared" si="13"/>
        <v>-0.44599000010202872</v>
      </c>
      <c r="CH22" s="1">
        <f t="shared" si="13"/>
        <v>0.26163000000000025</v>
      </c>
      <c r="CI22" s="293">
        <f t="shared" si="13"/>
        <v>-3.6759999580681324E-2</v>
      </c>
    </row>
    <row r="23" spans="1:87" ht="13.5" x14ac:dyDescent="0.25">
      <c r="A23" s="169">
        <v>17</v>
      </c>
      <c r="B23" s="170" t="s">
        <v>197</v>
      </c>
      <c r="D23" s="171"/>
      <c r="E23" s="45">
        <v>9757835</v>
      </c>
      <c r="F23" s="236">
        <v>87646538</v>
      </c>
      <c r="G23" s="32">
        <v>10003</v>
      </c>
      <c r="H23" s="32">
        <v>638</v>
      </c>
      <c r="I23" s="34">
        <f t="shared" si="0"/>
        <v>97415014</v>
      </c>
      <c r="J23" s="45">
        <v>684975</v>
      </c>
      <c r="K23" s="32">
        <v>29642900</v>
      </c>
      <c r="L23" s="32">
        <v>98</v>
      </c>
      <c r="M23" s="32">
        <v>0</v>
      </c>
      <c r="N23" s="34">
        <f t="shared" si="14"/>
        <v>30327973</v>
      </c>
      <c r="O23" s="32">
        <v>747360</v>
      </c>
      <c r="P23" s="32">
        <v>336308</v>
      </c>
      <c r="Q23" s="32">
        <v>432</v>
      </c>
      <c r="R23" s="32">
        <v>0</v>
      </c>
      <c r="S23" s="34">
        <f>SUM(O23:R23)</f>
        <v>1084100</v>
      </c>
      <c r="T23" s="45">
        <v>0</v>
      </c>
      <c r="U23" s="32">
        <v>0</v>
      </c>
      <c r="V23" s="32">
        <v>0</v>
      </c>
      <c r="W23" s="32">
        <v>0</v>
      </c>
      <c r="X23" s="34">
        <f t="shared" si="5"/>
        <v>0</v>
      </c>
      <c r="Y23" s="282">
        <v>0</v>
      </c>
      <c r="Z23" s="32">
        <v>0</v>
      </c>
      <c r="AA23" s="282">
        <v>0</v>
      </c>
      <c r="AB23" s="32">
        <v>0</v>
      </c>
      <c r="AC23" s="34">
        <f t="shared" si="6"/>
        <v>0</v>
      </c>
      <c r="AD23" s="45">
        <v>0</v>
      </c>
      <c r="AE23" s="32">
        <v>0</v>
      </c>
      <c r="AF23" s="32">
        <v>0</v>
      </c>
      <c r="AG23" s="32">
        <v>0</v>
      </c>
      <c r="AH23" s="34">
        <f t="shared" si="7"/>
        <v>0</v>
      </c>
      <c r="AI23" s="45">
        <v>0</v>
      </c>
      <c r="AJ23" s="32">
        <v>0</v>
      </c>
      <c r="AK23" s="32">
        <v>0</v>
      </c>
      <c r="AL23" s="32">
        <v>0</v>
      </c>
      <c r="AM23" s="34">
        <f t="shared" si="1"/>
        <v>0</v>
      </c>
      <c r="AN23" s="45">
        <v>0</v>
      </c>
      <c r="AO23" s="32">
        <v>0</v>
      </c>
      <c r="AP23" s="32">
        <v>0</v>
      </c>
      <c r="AQ23" s="32">
        <v>0</v>
      </c>
      <c r="AR23" s="34">
        <f t="shared" si="2"/>
        <v>0</v>
      </c>
      <c r="AS23" s="45">
        <v>0</v>
      </c>
      <c r="AT23" s="32">
        <v>0</v>
      </c>
      <c r="AU23" s="32">
        <v>0</v>
      </c>
      <c r="AV23" s="32">
        <v>0</v>
      </c>
      <c r="AW23" s="34">
        <f t="shared" si="17"/>
        <v>0</v>
      </c>
      <c r="AX23" s="45">
        <v>0</v>
      </c>
      <c r="AY23" s="32">
        <v>0</v>
      </c>
      <c r="AZ23" s="32">
        <v>0</v>
      </c>
      <c r="BA23" s="32">
        <v>0</v>
      </c>
      <c r="BB23" s="34">
        <f t="shared" si="8"/>
        <v>0</v>
      </c>
      <c r="BC23" s="45">
        <v>0</v>
      </c>
      <c r="BD23" s="32">
        <v>0</v>
      </c>
      <c r="BE23" s="32">
        <v>0</v>
      </c>
      <c r="BF23" s="32">
        <v>0</v>
      </c>
      <c r="BG23" s="34">
        <f t="shared" si="9"/>
        <v>0</v>
      </c>
      <c r="BH23" s="45">
        <v>0</v>
      </c>
      <c r="BI23" s="32">
        <v>0</v>
      </c>
      <c r="BJ23" s="32">
        <v>0</v>
      </c>
      <c r="BK23" s="32">
        <v>0</v>
      </c>
      <c r="BL23" s="34">
        <f t="shared" si="10"/>
        <v>0</v>
      </c>
      <c r="BM23" s="45">
        <v>0</v>
      </c>
      <c r="BN23" s="32">
        <v>0</v>
      </c>
      <c r="BO23" s="32">
        <v>0</v>
      </c>
      <c r="BP23" s="32">
        <v>0</v>
      </c>
      <c r="BQ23" s="34">
        <f t="shared" si="11"/>
        <v>0</v>
      </c>
      <c r="BR23" s="45">
        <f t="shared" si="3"/>
        <v>1432335</v>
      </c>
      <c r="BS23" s="236">
        <f t="shared" si="3"/>
        <v>29979208</v>
      </c>
      <c r="BT23" s="32">
        <f t="shared" si="3"/>
        <v>530</v>
      </c>
      <c r="BU23" s="32">
        <f t="shared" si="3"/>
        <v>0</v>
      </c>
      <c r="BV23" s="45">
        <f t="shared" si="12"/>
        <v>31412073</v>
      </c>
      <c r="BW23" s="8"/>
      <c r="BX23" s="176">
        <f t="shared" si="15"/>
        <v>32.245617703242338</v>
      </c>
      <c r="BZ23" s="288">
        <v>684975.46971000009</v>
      </c>
      <c r="CA23" s="288">
        <v>29642899.780370001</v>
      </c>
      <c r="CB23" s="288">
        <v>98.356909999999999</v>
      </c>
      <c r="CC23" s="291">
        <v>0</v>
      </c>
      <c r="CD23" s="291">
        <v>30327973.606990002</v>
      </c>
      <c r="CE23" s="292">
        <f t="shared" si="16"/>
        <v>0.46971000009216368</v>
      </c>
      <c r="CF23" s="292">
        <f t="shared" si="13"/>
        <v>-0.21962999925017357</v>
      </c>
      <c r="CG23" s="292">
        <f t="shared" si="13"/>
        <v>0.35690999999999917</v>
      </c>
      <c r="CH23" s="1">
        <f t="shared" si="13"/>
        <v>0</v>
      </c>
      <c r="CI23" s="293">
        <f t="shared" si="13"/>
        <v>0.60699000209569931</v>
      </c>
    </row>
    <row r="24" spans="1:87" ht="13.5" x14ac:dyDescent="0.25">
      <c r="A24" s="169">
        <v>18</v>
      </c>
      <c r="B24" s="170" t="s">
        <v>198</v>
      </c>
      <c r="D24" s="181"/>
      <c r="E24" s="45">
        <v>9901107</v>
      </c>
      <c r="F24" s="236">
        <v>54491908</v>
      </c>
      <c r="G24" s="32">
        <v>635387</v>
      </c>
      <c r="H24" s="32">
        <v>8356</v>
      </c>
      <c r="I24" s="34">
        <f t="shared" si="0"/>
        <v>65036758</v>
      </c>
      <c r="J24" s="45">
        <v>1515216</v>
      </c>
      <c r="K24" s="32">
        <v>5848359</v>
      </c>
      <c r="L24" s="32">
        <v>34811</v>
      </c>
      <c r="M24" s="32">
        <v>0</v>
      </c>
      <c r="N24" s="34">
        <f t="shared" si="14"/>
        <v>7398386</v>
      </c>
      <c r="O24" s="32">
        <v>147507</v>
      </c>
      <c r="P24" s="32">
        <v>3415461</v>
      </c>
      <c r="Q24" s="32">
        <v>28189</v>
      </c>
      <c r="R24" s="32">
        <v>0</v>
      </c>
      <c r="S24" s="34">
        <f t="shared" ref="S24:S33" si="18">SUM(O24:R24)</f>
        <v>3591157</v>
      </c>
      <c r="T24" s="45">
        <v>0</v>
      </c>
      <c r="U24" s="32">
        <v>0</v>
      </c>
      <c r="V24" s="32">
        <v>0</v>
      </c>
      <c r="W24" s="32">
        <v>0</v>
      </c>
      <c r="X24" s="34">
        <f t="shared" si="5"/>
        <v>0</v>
      </c>
      <c r="Y24" s="282">
        <v>0</v>
      </c>
      <c r="Z24" s="32">
        <v>0</v>
      </c>
      <c r="AA24" s="282">
        <v>0</v>
      </c>
      <c r="AB24" s="32">
        <v>0</v>
      </c>
      <c r="AC24" s="34">
        <f t="shared" si="6"/>
        <v>0</v>
      </c>
      <c r="AD24" s="45">
        <v>0</v>
      </c>
      <c r="AE24" s="32">
        <v>0</v>
      </c>
      <c r="AF24" s="32">
        <v>0</v>
      </c>
      <c r="AG24" s="32">
        <v>0</v>
      </c>
      <c r="AH24" s="34">
        <f t="shared" si="7"/>
        <v>0</v>
      </c>
      <c r="AI24" s="45">
        <v>0</v>
      </c>
      <c r="AJ24" s="32">
        <v>0</v>
      </c>
      <c r="AK24" s="32">
        <v>0</v>
      </c>
      <c r="AL24" s="32">
        <v>0</v>
      </c>
      <c r="AM24" s="34">
        <f t="shared" si="1"/>
        <v>0</v>
      </c>
      <c r="AN24" s="45">
        <v>0</v>
      </c>
      <c r="AO24" s="32">
        <v>0</v>
      </c>
      <c r="AP24" s="32">
        <v>0</v>
      </c>
      <c r="AQ24" s="32">
        <v>0</v>
      </c>
      <c r="AR24" s="34">
        <f t="shared" si="2"/>
        <v>0</v>
      </c>
      <c r="AS24" s="45">
        <v>0</v>
      </c>
      <c r="AT24" s="32">
        <v>0</v>
      </c>
      <c r="AU24" s="32">
        <v>0</v>
      </c>
      <c r="AV24" s="32">
        <v>0</v>
      </c>
      <c r="AW24" s="34">
        <f t="shared" si="17"/>
        <v>0</v>
      </c>
      <c r="AX24" s="45">
        <v>0</v>
      </c>
      <c r="AY24" s="32">
        <v>0</v>
      </c>
      <c r="AZ24" s="32">
        <v>0</v>
      </c>
      <c r="BA24" s="32">
        <v>0</v>
      </c>
      <c r="BB24" s="34">
        <f t="shared" si="8"/>
        <v>0</v>
      </c>
      <c r="BC24" s="45">
        <v>0</v>
      </c>
      <c r="BD24" s="32">
        <v>0</v>
      </c>
      <c r="BE24" s="32">
        <v>0</v>
      </c>
      <c r="BF24" s="32">
        <v>0</v>
      </c>
      <c r="BG24" s="34">
        <f t="shared" si="9"/>
        <v>0</v>
      </c>
      <c r="BH24" s="45">
        <v>0</v>
      </c>
      <c r="BI24" s="32">
        <v>0</v>
      </c>
      <c r="BJ24" s="32">
        <v>0</v>
      </c>
      <c r="BK24" s="32">
        <v>0</v>
      </c>
      <c r="BL24" s="34">
        <f t="shared" si="10"/>
        <v>0</v>
      </c>
      <c r="BM24" s="45">
        <v>0</v>
      </c>
      <c r="BN24" s="32">
        <v>0</v>
      </c>
      <c r="BO24" s="32">
        <v>0</v>
      </c>
      <c r="BP24" s="32">
        <v>0</v>
      </c>
      <c r="BQ24" s="34">
        <f t="shared" si="11"/>
        <v>0</v>
      </c>
      <c r="BR24" s="45">
        <f t="shared" si="3"/>
        <v>1662723</v>
      </c>
      <c r="BS24" s="236">
        <f t="shared" si="3"/>
        <v>9263820</v>
      </c>
      <c r="BT24" s="32">
        <f t="shared" si="3"/>
        <v>63000</v>
      </c>
      <c r="BU24" s="32">
        <f t="shared" si="3"/>
        <v>0</v>
      </c>
      <c r="BV24" s="45">
        <f t="shared" si="12"/>
        <v>10989543</v>
      </c>
      <c r="BW24" s="8"/>
      <c r="BX24" s="176">
        <f t="shared" si="15"/>
        <v>16.897433602086991</v>
      </c>
      <c r="BZ24" s="288">
        <v>1515564.0930600001</v>
      </c>
      <c r="CA24" s="288">
        <v>5848359.4311800003</v>
      </c>
      <c r="CB24" s="288">
        <v>34811.36997</v>
      </c>
      <c r="CC24" s="291">
        <v>0</v>
      </c>
      <c r="CD24" s="291">
        <v>7398734.8942100005</v>
      </c>
      <c r="CE24" s="292">
        <f t="shared" si="16"/>
        <v>348.0930600001011</v>
      </c>
      <c r="CF24" s="292">
        <f t="shared" si="13"/>
        <v>0.43118000030517578</v>
      </c>
      <c r="CG24" s="292">
        <f t="shared" si="13"/>
        <v>0.36996999999973923</v>
      </c>
      <c r="CH24" s="1">
        <f t="shared" si="13"/>
        <v>0</v>
      </c>
      <c r="CI24" s="293">
        <f t="shared" si="13"/>
        <v>348.89421000052243</v>
      </c>
    </row>
    <row r="25" spans="1:87" ht="13.5" x14ac:dyDescent="0.25">
      <c r="A25" s="183">
        <v>19</v>
      </c>
      <c r="B25" s="184" t="s">
        <v>199</v>
      </c>
      <c r="D25" s="185"/>
      <c r="E25" s="45">
        <v>878432</v>
      </c>
      <c r="F25" s="236">
        <v>232216667</v>
      </c>
      <c r="G25" s="32">
        <v>18565</v>
      </c>
      <c r="H25" s="32">
        <v>59</v>
      </c>
      <c r="I25" s="34">
        <f t="shared" si="0"/>
        <v>233113723</v>
      </c>
      <c r="J25" s="45">
        <v>56835</v>
      </c>
      <c r="K25" s="32">
        <v>20190548</v>
      </c>
      <c r="L25" s="32">
        <v>756</v>
      </c>
      <c r="M25" s="32">
        <v>0</v>
      </c>
      <c r="N25" s="34">
        <f t="shared" si="14"/>
        <v>20248139</v>
      </c>
      <c r="O25" s="32">
        <v>78986</v>
      </c>
      <c r="P25" s="32">
        <v>16911131</v>
      </c>
      <c r="Q25" s="32">
        <v>2479</v>
      </c>
      <c r="R25" s="32">
        <v>0</v>
      </c>
      <c r="S25" s="34">
        <f t="shared" si="18"/>
        <v>16992596</v>
      </c>
      <c r="T25" s="45">
        <v>0</v>
      </c>
      <c r="U25" s="32">
        <v>0</v>
      </c>
      <c r="V25" s="32">
        <v>0</v>
      </c>
      <c r="W25" s="32">
        <v>0</v>
      </c>
      <c r="X25" s="34">
        <f t="shared" si="5"/>
        <v>0</v>
      </c>
      <c r="Y25" s="282">
        <v>0</v>
      </c>
      <c r="Z25" s="32">
        <v>0</v>
      </c>
      <c r="AA25" s="282">
        <v>0</v>
      </c>
      <c r="AB25" s="32">
        <v>0</v>
      </c>
      <c r="AC25" s="34">
        <f t="shared" si="6"/>
        <v>0</v>
      </c>
      <c r="AD25" s="45">
        <v>0</v>
      </c>
      <c r="AE25" s="32">
        <v>0</v>
      </c>
      <c r="AF25" s="32">
        <v>0</v>
      </c>
      <c r="AG25" s="32">
        <v>0</v>
      </c>
      <c r="AH25" s="34">
        <f t="shared" si="7"/>
        <v>0</v>
      </c>
      <c r="AI25" s="45">
        <v>0</v>
      </c>
      <c r="AJ25" s="32">
        <v>0</v>
      </c>
      <c r="AK25" s="32">
        <v>0</v>
      </c>
      <c r="AL25" s="32">
        <v>0</v>
      </c>
      <c r="AM25" s="34">
        <f t="shared" si="1"/>
        <v>0</v>
      </c>
      <c r="AN25" s="45">
        <v>0</v>
      </c>
      <c r="AO25" s="32">
        <v>0</v>
      </c>
      <c r="AP25" s="32">
        <v>0</v>
      </c>
      <c r="AQ25" s="32">
        <v>0</v>
      </c>
      <c r="AR25" s="34">
        <f t="shared" si="2"/>
        <v>0</v>
      </c>
      <c r="AS25" s="45">
        <v>0</v>
      </c>
      <c r="AT25" s="32">
        <v>0</v>
      </c>
      <c r="AU25" s="32">
        <v>0</v>
      </c>
      <c r="AV25" s="32">
        <v>0</v>
      </c>
      <c r="AW25" s="34">
        <f t="shared" si="17"/>
        <v>0</v>
      </c>
      <c r="AX25" s="45">
        <v>0</v>
      </c>
      <c r="AY25" s="32">
        <v>0</v>
      </c>
      <c r="AZ25" s="32">
        <v>0</v>
      </c>
      <c r="BA25" s="32">
        <v>0</v>
      </c>
      <c r="BB25" s="34">
        <f t="shared" si="8"/>
        <v>0</v>
      </c>
      <c r="BC25" s="45">
        <v>0</v>
      </c>
      <c r="BD25" s="32">
        <v>0</v>
      </c>
      <c r="BE25" s="32">
        <v>0</v>
      </c>
      <c r="BF25" s="32">
        <v>0</v>
      </c>
      <c r="BG25" s="34">
        <f t="shared" si="9"/>
        <v>0</v>
      </c>
      <c r="BH25" s="45">
        <v>0</v>
      </c>
      <c r="BI25" s="32">
        <v>0</v>
      </c>
      <c r="BJ25" s="32">
        <v>0</v>
      </c>
      <c r="BK25" s="32">
        <v>0</v>
      </c>
      <c r="BL25" s="34">
        <f t="shared" si="10"/>
        <v>0</v>
      </c>
      <c r="BM25" s="45">
        <v>0</v>
      </c>
      <c r="BN25" s="32">
        <v>0</v>
      </c>
      <c r="BO25" s="32">
        <v>0</v>
      </c>
      <c r="BP25" s="32">
        <v>0</v>
      </c>
      <c r="BQ25" s="34">
        <f t="shared" si="11"/>
        <v>0</v>
      </c>
      <c r="BR25" s="45">
        <f t="shared" si="3"/>
        <v>135821</v>
      </c>
      <c r="BS25" s="236">
        <f t="shared" si="3"/>
        <v>37101679</v>
      </c>
      <c r="BT25" s="32">
        <f t="shared" si="3"/>
        <v>3235</v>
      </c>
      <c r="BU25" s="32">
        <f t="shared" si="3"/>
        <v>0</v>
      </c>
      <c r="BV25" s="45">
        <f t="shared" si="12"/>
        <v>37240735</v>
      </c>
      <c r="BW25" s="8"/>
      <c r="BX25" s="176">
        <f t="shared" si="15"/>
        <v>15.975350794770671</v>
      </c>
      <c r="BZ25" s="288">
        <v>56818.1031</v>
      </c>
      <c r="CA25" s="288">
        <v>20216114.733369999</v>
      </c>
      <c r="CB25" s="288">
        <v>756.03154999999992</v>
      </c>
      <c r="CC25" s="291">
        <v>0</v>
      </c>
      <c r="CD25" s="291">
        <v>20273688.868020002</v>
      </c>
      <c r="CE25" s="292">
        <f t="shared" si="16"/>
        <v>-16.896899999999732</v>
      </c>
      <c r="CF25" s="292">
        <f t="shared" si="13"/>
        <v>25566.733369998634</v>
      </c>
      <c r="CG25" s="292">
        <f t="shared" si="13"/>
        <v>3.1549999999924694E-2</v>
      </c>
      <c r="CH25" s="1">
        <f t="shared" si="13"/>
        <v>0</v>
      </c>
      <c r="CI25" s="293">
        <f>+CD25-N25</f>
        <v>25549.868020001799</v>
      </c>
    </row>
    <row r="26" spans="1:87" ht="13.5" x14ac:dyDescent="0.25">
      <c r="A26" s="183">
        <v>20</v>
      </c>
      <c r="B26" s="844" t="s">
        <v>200</v>
      </c>
      <c r="C26" s="844"/>
      <c r="D26" s="171"/>
      <c r="E26" s="45">
        <v>166529</v>
      </c>
      <c r="F26" s="236">
        <v>992635</v>
      </c>
      <c r="G26" s="32">
        <v>4548</v>
      </c>
      <c r="H26" s="32">
        <v>193</v>
      </c>
      <c r="I26" s="34">
        <f t="shared" si="0"/>
        <v>1163905</v>
      </c>
      <c r="J26" s="45">
        <v>9319</v>
      </c>
      <c r="K26" s="32">
        <v>7616</v>
      </c>
      <c r="L26" s="32">
        <v>17</v>
      </c>
      <c r="M26" s="32">
        <v>0</v>
      </c>
      <c r="N26" s="34">
        <f t="shared" si="14"/>
        <v>16952</v>
      </c>
      <c r="O26" s="32">
        <v>12808</v>
      </c>
      <c r="P26" s="32">
        <v>185616</v>
      </c>
      <c r="Q26" s="32">
        <v>17</v>
      </c>
      <c r="R26" s="32">
        <v>0</v>
      </c>
      <c r="S26" s="34">
        <f t="shared" si="18"/>
        <v>198441</v>
      </c>
      <c r="T26" s="45">
        <v>0</v>
      </c>
      <c r="U26" s="32">
        <v>0</v>
      </c>
      <c r="V26" s="32">
        <v>0</v>
      </c>
      <c r="W26" s="32">
        <v>0</v>
      </c>
      <c r="X26" s="34">
        <f t="shared" si="5"/>
        <v>0</v>
      </c>
      <c r="Y26" s="282">
        <v>0</v>
      </c>
      <c r="Z26" s="32">
        <v>0</v>
      </c>
      <c r="AA26" s="282">
        <v>0</v>
      </c>
      <c r="AB26" s="32">
        <v>0</v>
      </c>
      <c r="AC26" s="34">
        <f t="shared" si="6"/>
        <v>0</v>
      </c>
      <c r="AD26" s="45">
        <v>0</v>
      </c>
      <c r="AE26" s="32">
        <v>0</v>
      </c>
      <c r="AF26" s="32">
        <v>0</v>
      </c>
      <c r="AG26" s="32">
        <v>0</v>
      </c>
      <c r="AH26" s="34">
        <f t="shared" si="7"/>
        <v>0</v>
      </c>
      <c r="AI26" s="45">
        <v>0</v>
      </c>
      <c r="AJ26" s="32">
        <v>0</v>
      </c>
      <c r="AK26" s="32">
        <v>0</v>
      </c>
      <c r="AL26" s="32">
        <v>0</v>
      </c>
      <c r="AM26" s="34">
        <f t="shared" si="1"/>
        <v>0</v>
      </c>
      <c r="AN26" s="45">
        <v>0</v>
      </c>
      <c r="AO26" s="32">
        <v>0</v>
      </c>
      <c r="AP26" s="32">
        <v>0</v>
      </c>
      <c r="AQ26" s="32">
        <v>0</v>
      </c>
      <c r="AR26" s="34">
        <f t="shared" si="2"/>
        <v>0</v>
      </c>
      <c r="AS26" s="45">
        <v>0</v>
      </c>
      <c r="AT26" s="32">
        <v>0</v>
      </c>
      <c r="AU26" s="32">
        <v>0</v>
      </c>
      <c r="AV26" s="32">
        <v>0</v>
      </c>
      <c r="AW26" s="34">
        <f t="shared" si="17"/>
        <v>0</v>
      </c>
      <c r="AX26" s="45">
        <v>0</v>
      </c>
      <c r="AY26" s="32">
        <v>0</v>
      </c>
      <c r="AZ26" s="32">
        <v>0</v>
      </c>
      <c r="BA26" s="32">
        <v>0</v>
      </c>
      <c r="BB26" s="34">
        <f t="shared" si="8"/>
        <v>0</v>
      </c>
      <c r="BC26" s="45">
        <v>0</v>
      </c>
      <c r="BD26" s="32">
        <v>0</v>
      </c>
      <c r="BE26" s="32">
        <v>0</v>
      </c>
      <c r="BF26" s="32">
        <v>0</v>
      </c>
      <c r="BG26" s="34">
        <f t="shared" si="9"/>
        <v>0</v>
      </c>
      <c r="BH26" s="45">
        <v>0</v>
      </c>
      <c r="BI26" s="32">
        <v>0</v>
      </c>
      <c r="BJ26" s="32">
        <v>0</v>
      </c>
      <c r="BK26" s="32">
        <v>0</v>
      </c>
      <c r="BL26" s="34">
        <f t="shared" si="10"/>
        <v>0</v>
      </c>
      <c r="BM26" s="45">
        <v>0</v>
      </c>
      <c r="BN26" s="32">
        <v>0</v>
      </c>
      <c r="BO26" s="32">
        <v>0</v>
      </c>
      <c r="BP26" s="32">
        <v>0</v>
      </c>
      <c r="BQ26" s="34">
        <f t="shared" si="11"/>
        <v>0</v>
      </c>
      <c r="BR26" s="45">
        <f t="shared" si="3"/>
        <v>22127</v>
      </c>
      <c r="BS26" s="236">
        <f t="shared" si="3"/>
        <v>193232</v>
      </c>
      <c r="BT26" s="32">
        <f t="shared" si="3"/>
        <v>34</v>
      </c>
      <c r="BU26" s="32">
        <f t="shared" si="3"/>
        <v>0</v>
      </c>
      <c r="BV26" s="45">
        <f t="shared" si="12"/>
        <v>215393</v>
      </c>
      <c r="BW26" s="8"/>
      <c r="BX26" s="176">
        <f t="shared" si="15"/>
        <v>18.506063639214538</v>
      </c>
      <c r="BZ26" s="288">
        <v>0</v>
      </c>
      <c r="CA26" s="288">
        <v>0</v>
      </c>
      <c r="CB26" s="288">
        <v>0</v>
      </c>
      <c r="CC26" s="291">
        <v>0</v>
      </c>
      <c r="CD26" s="291">
        <v>0</v>
      </c>
      <c r="CE26" s="292">
        <f t="shared" si="16"/>
        <v>-9319</v>
      </c>
      <c r="CF26" s="292">
        <f t="shared" si="13"/>
        <v>-7616</v>
      </c>
      <c r="CG26" s="292">
        <f t="shared" si="13"/>
        <v>-17</v>
      </c>
      <c r="CH26" s="1">
        <f t="shared" si="13"/>
        <v>0</v>
      </c>
      <c r="CI26" s="293">
        <f t="shared" si="13"/>
        <v>-16952</v>
      </c>
    </row>
    <row r="27" spans="1:87" ht="13.5" x14ac:dyDescent="0.25">
      <c r="A27" s="183">
        <v>21</v>
      </c>
      <c r="B27" s="186" t="s">
        <v>201</v>
      </c>
      <c r="C27" s="186"/>
      <c r="D27" s="171"/>
      <c r="E27" s="45">
        <v>137007</v>
      </c>
      <c r="F27" s="236">
        <v>409</v>
      </c>
      <c r="G27" s="32">
        <v>976</v>
      </c>
      <c r="H27" s="32">
        <v>15</v>
      </c>
      <c r="I27" s="34">
        <f t="shared" si="0"/>
        <v>138407</v>
      </c>
      <c r="J27" s="45">
        <v>10311</v>
      </c>
      <c r="K27" s="32">
        <v>20</v>
      </c>
      <c r="L27" s="32">
        <v>14</v>
      </c>
      <c r="M27" s="32">
        <v>0</v>
      </c>
      <c r="N27" s="34">
        <f t="shared" si="14"/>
        <v>10345</v>
      </c>
      <c r="O27" s="32">
        <v>9325</v>
      </c>
      <c r="P27" s="32">
        <v>12</v>
      </c>
      <c r="Q27" s="32">
        <v>32</v>
      </c>
      <c r="R27" s="32">
        <v>0</v>
      </c>
      <c r="S27" s="34">
        <f t="shared" si="18"/>
        <v>9369</v>
      </c>
      <c r="T27" s="45">
        <v>0</v>
      </c>
      <c r="U27" s="32">
        <v>0</v>
      </c>
      <c r="V27" s="32">
        <v>0</v>
      </c>
      <c r="W27" s="32">
        <v>0</v>
      </c>
      <c r="X27" s="34">
        <f t="shared" si="5"/>
        <v>0</v>
      </c>
      <c r="Y27" s="282">
        <v>0</v>
      </c>
      <c r="Z27" s="32">
        <v>0</v>
      </c>
      <c r="AA27" s="282">
        <v>0</v>
      </c>
      <c r="AB27" s="32">
        <v>0</v>
      </c>
      <c r="AC27" s="34">
        <f t="shared" si="6"/>
        <v>0</v>
      </c>
      <c r="AD27" s="45">
        <v>0</v>
      </c>
      <c r="AE27" s="32">
        <v>0</v>
      </c>
      <c r="AF27" s="32">
        <v>0</v>
      </c>
      <c r="AG27" s="32">
        <v>0</v>
      </c>
      <c r="AH27" s="34">
        <f t="shared" si="7"/>
        <v>0</v>
      </c>
      <c r="AI27" s="45">
        <v>0</v>
      </c>
      <c r="AJ27" s="32">
        <v>0</v>
      </c>
      <c r="AK27" s="32">
        <v>0</v>
      </c>
      <c r="AL27" s="32">
        <v>0</v>
      </c>
      <c r="AM27" s="34">
        <f t="shared" si="1"/>
        <v>0</v>
      </c>
      <c r="AN27" s="45">
        <v>0</v>
      </c>
      <c r="AO27" s="32">
        <v>0</v>
      </c>
      <c r="AP27" s="32">
        <v>0</v>
      </c>
      <c r="AQ27" s="32">
        <v>0</v>
      </c>
      <c r="AR27" s="34">
        <f t="shared" si="2"/>
        <v>0</v>
      </c>
      <c r="AS27" s="45">
        <v>0</v>
      </c>
      <c r="AT27" s="32">
        <v>0</v>
      </c>
      <c r="AU27" s="32">
        <v>0</v>
      </c>
      <c r="AV27" s="32">
        <v>0</v>
      </c>
      <c r="AW27" s="34">
        <f t="shared" si="17"/>
        <v>0</v>
      </c>
      <c r="AX27" s="45">
        <v>0</v>
      </c>
      <c r="AY27" s="32">
        <v>0</v>
      </c>
      <c r="AZ27" s="32">
        <v>0</v>
      </c>
      <c r="BA27" s="32">
        <v>0</v>
      </c>
      <c r="BB27" s="34">
        <f t="shared" si="8"/>
        <v>0</v>
      </c>
      <c r="BC27" s="45">
        <v>0</v>
      </c>
      <c r="BD27" s="32">
        <v>0</v>
      </c>
      <c r="BE27" s="32">
        <v>0</v>
      </c>
      <c r="BF27" s="32">
        <v>0</v>
      </c>
      <c r="BG27" s="34">
        <f t="shared" si="9"/>
        <v>0</v>
      </c>
      <c r="BH27" s="45">
        <v>0</v>
      </c>
      <c r="BI27" s="32">
        <v>0</v>
      </c>
      <c r="BJ27" s="32">
        <v>0</v>
      </c>
      <c r="BK27" s="32">
        <v>0</v>
      </c>
      <c r="BL27" s="34">
        <f t="shared" si="10"/>
        <v>0</v>
      </c>
      <c r="BM27" s="45">
        <v>0</v>
      </c>
      <c r="BN27" s="32">
        <v>0</v>
      </c>
      <c r="BO27" s="32">
        <v>0</v>
      </c>
      <c r="BP27" s="32">
        <v>0</v>
      </c>
      <c r="BQ27" s="34">
        <f t="shared" si="11"/>
        <v>0</v>
      </c>
      <c r="BR27" s="45">
        <f t="shared" si="3"/>
        <v>19636</v>
      </c>
      <c r="BS27" s="236">
        <f t="shared" si="3"/>
        <v>32</v>
      </c>
      <c r="BT27" s="32">
        <f t="shared" si="3"/>
        <v>46</v>
      </c>
      <c r="BU27" s="32">
        <f t="shared" si="3"/>
        <v>0</v>
      </c>
      <c r="BV27" s="45">
        <f t="shared" si="12"/>
        <v>19714</v>
      </c>
      <c r="BW27" s="8"/>
      <c r="BX27" s="176">
        <f>(BV27/I27)*100</f>
        <v>14.243499244980384</v>
      </c>
      <c r="BZ27" s="288">
        <v>10311.057650000001</v>
      </c>
      <c r="CA27" s="288">
        <v>20.43967</v>
      </c>
      <c r="CB27" s="288">
        <v>13.867900000000001</v>
      </c>
      <c r="CC27" s="291">
        <v>0</v>
      </c>
      <c r="CD27" s="291">
        <v>10345.365220000002</v>
      </c>
      <c r="CE27" s="292">
        <f t="shared" si="16"/>
        <v>5.7650000000649015E-2</v>
      </c>
      <c r="CF27" s="292">
        <f t="shared" si="13"/>
        <v>0.43966999999999956</v>
      </c>
      <c r="CG27" s="292">
        <f t="shared" si="13"/>
        <v>-0.13209999999999944</v>
      </c>
      <c r="CH27" s="1">
        <f t="shared" si="13"/>
        <v>0</v>
      </c>
      <c r="CI27" s="293">
        <f t="shared" si="13"/>
        <v>0.36522000000150001</v>
      </c>
    </row>
    <row r="28" spans="1:87" ht="13.5" x14ac:dyDescent="0.25">
      <c r="A28" s="169">
        <v>22</v>
      </c>
      <c r="B28" s="170" t="s">
        <v>202</v>
      </c>
      <c r="D28" s="187"/>
      <c r="E28" s="45">
        <v>24462901</v>
      </c>
      <c r="F28" s="236">
        <v>816323</v>
      </c>
      <c r="G28" s="32">
        <v>418040</v>
      </c>
      <c r="H28" s="32">
        <v>0</v>
      </c>
      <c r="I28" s="34">
        <f t="shared" si="0"/>
        <v>25697264</v>
      </c>
      <c r="J28" s="45">
        <v>1555783</v>
      </c>
      <c r="K28" s="32">
        <v>61009</v>
      </c>
      <c r="L28" s="32">
        <v>44923</v>
      </c>
      <c r="M28" s="32">
        <v>0</v>
      </c>
      <c r="N28" s="34">
        <f t="shared" si="14"/>
        <v>1661715</v>
      </c>
      <c r="O28" s="32">
        <v>1869195</v>
      </c>
      <c r="P28" s="32">
        <v>49921</v>
      </c>
      <c r="Q28" s="32">
        <v>4878</v>
      </c>
      <c r="R28" s="32">
        <v>0</v>
      </c>
      <c r="S28" s="34">
        <f t="shared" si="18"/>
        <v>1923994</v>
      </c>
      <c r="T28" s="45">
        <v>0</v>
      </c>
      <c r="U28" s="32">
        <v>0</v>
      </c>
      <c r="V28" s="32">
        <v>0</v>
      </c>
      <c r="W28" s="32">
        <v>0</v>
      </c>
      <c r="X28" s="34">
        <f t="shared" si="5"/>
        <v>0</v>
      </c>
      <c r="Y28" s="282">
        <v>0</v>
      </c>
      <c r="Z28" s="32">
        <v>0</v>
      </c>
      <c r="AA28" s="282">
        <v>0</v>
      </c>
      <c r="AB28" s="32">
        <v>0</v>
      </c>
      <c r="AC28" s="34">
        <f t="shared" si="6"/>
        <v>0</v>
      </c>
      <c r="AD28" s="45">
        <v>0</v>
      </c>
      <c r="AE28" s="32">
        <v>0</v>
      </c>
      <c r="AF28" s="32">
        <v>0</v>
      </c>
      <c r="AG28" s="32">
        <v>0</v>
      </c>
      <c r="AH28" s="34">
        <f t="shared" si="7"/>
        <v>0</v>
      </c>
      <c r="AI28" s="45">
        <v>0</v>
      </c>
      <c r="AJ28" s="32">
        <v>0</v>
      </c>
      <c r="AK28" s="32">
        <v>0</v>
      </c>
      <c r="AL28" s="32">
        <v>0</v>
      </c>
      <c r="AM28" s="34">
        <f t="shared" si="1"/>
        <v>0</v>
      </c>
      <c r="AN28" s="45">
        <v>0</v>
      </c>
      <c r="AO28" s="32">
        <v>0</v>
      </c>
      <c r="AP28" s="32">
        <v>0</v>
      </c>
      <c r="AQ28" s="32">
        <v>0</v>
      </c>
      <c r="AR28" s="34">
        <f t="shared" si="2"/>
        <v>0</v>
      </c>
      <c r="AS28" s="45">
        <v>0</v>
      </c>
      <c r="AT28" s="32">
        <v>0</v>
      </c>
      <c r="AU28" s="32">
        <v>0</v>
      </c>
      <c r="AV28" s="32">
        <v>0</v>
      </c>
      <c r="AW28" s="34">
        <f t="shared" si="17"/>
        <v>0</v>
      </c>
      <c r="AX28" s="45">
        <v>0</v>
      </c>
      <c r="AY28" s="32">
        <v>0</v>
      </c>
      <c r="AZ28" s="32">
        <v>0</v>
      </c>
      <c r="BA28" s="32">
        <v>0</v>
      </c>
      <c r="BB28" s="34">
        <f t="shared" si="8"/>
        <v>0</v>
      </c>
      <c r="BC28" s="45">
        <v>0</v>
      </c>
      <c r="BD28" s="32">
        <v>0</v>
      </c>
      <c r="BE28" s="32">
        <v>0</v>
      </c>
      <c r="BF28" s="32">
        <v>0</v>
      </c>
      <c r="BG28" s="34">
        <f t="shared" si="9"/>
        <v>0</v>
      </c>
      <c r="BH28" s="45">
        <v>0</v>
      </c>
      <c r="BI28" s="32">
        <v>0</v>
      </c>
      <c r="BJ28" s="32">
        <v>0</v>
      </c>
      <c r="BK28" s="32">
        <v>0</v>
      </c>
      <c r="BL28" s="34">
        <f t="shared" si="10"/>
        <v>0</v>
      </c>
      <c r="BM28" s="45">
        <v>0</v>
      </c>
      <c r="BN28" s="32">
        <v>0</v>
      </c>
      <c r="BO28" s="32">
        <v>0</v>
      </c>
      <c r="BP28" s="32">
        <v>0</v>
      </c>
      <c r="BQ28" s="34">
        <f t="shared" si="11"/>
        <v>0</v>
      </c>
      <c r="BR28" s="45">
        <f t="shared" si="3"/>
        <v>3424978</v>
      </c>
      <c r="BS28" s="236">
        <f t="shared" si="3"/>
        <v>110930</v>
      </c>
      <c r="BT28" s="32">
        <f t="shared" si="3"/>
        <v>49801</v>
      </c>
      <c r="BU28" s="32">
        <f t="shared" si="3"/>
        <v>0</v>
      </c>
      <c r="BV28" s="45">
        <f t="shared" si="12"/>
        <v>3585709</v>
      </c>
      <c r="BW28" s="8"/>
      <c r="BX28" s="176">
        <f t="shared" si="15"/>
        <v>13.953660592038124</v>
      </c>
      <c r="BZ28" s="288">
        <v>1555783.3125500008</v>
      </c>
      <c r="CA28" s="288">
        <v>61008.881500000003</v>
      </c>
      <c r="CB28" s="288">
        <v>44922.604099999997</v>
      </c>
      <c r="CC28" s="291">
        <v>0</v>
      </c>
      <c r="CD28" s="291">
        <v>1661714.7981500009</v>
      </c>
      <c r="CE28" s="292">
        <f t="shared" si="16"/>
        <v>0.31255000084638596</v>
      </c>
      <c r="CF28" s="292">
        <f t="shared" si="13"/>
        <v>-0.11849999999685679</v>
      </c>
      <c r="CG28" s="292">
        <f t="shared" si="13"/>
        <v>-0.3959000000031665</v>
      </c>
      <c r="CH28" s="1">
        <f t="shared" si="13"/>
        <v>0</v>
      </c>
      <c r="CI28" s="293">
        <f t="shared" si="13"/>
        <v>-0.20184999913908541</v>
      </c>
    </row>
    <row r="29" spans="1:87" ht="13.5" x14ac:dyDescent="0.25">
      <c r="A29" s="169">
        <v>23</v>
      </c>
      <c r="B29" s="170" t="s">
        <v>203</v>
      </c>
      <c r="D29" s="171"/>
      <c r="E29" s="45">
        <v>44351601</v>
      </c>
      <c r="F29" s="236">
        <v>3385533</v>
      </c>
      <c r="G29" s="32">
        <v>1028245</v>
      </c>
      <c r="H29" s="32">
        <v>0</v>
      </c>
      <c r="I29" s="34">
        <f t="shared" si="0"/>
        <v>48765379</v>
      </c>
      <c r="J29" s="45">
        <v>3065923</v>
      </c>
      <c r="K29" s="32">
        <v>472519</v>
      </c>
      <c r="L29" s="32">
        <v>4038</v>
      </c>
      <c r="M29" s="32">
        <v>0</v>
      </c>
      <c r="N29" s="34">
        <f t="shared" si="14"/>
        <v>3542480</v>
      </c>
      <c r="O29" s="32">
        <v>3283624</v>
      </c>
      <c r="P29" s="32">
        <v>119473</v>
      </c>
      <c r="Q29" s="32">
        <v>87527</v>
      </c>
      <c r="R29" s="32">
        <v>0</v>
      </c>
      <c r="S29" s="34">
        <f t="shared" si="18"/>
        <v>3490624</v>
      </c>
      <c r="T29" s="45">
        <v>0</v>
      </c>
      <c r="U29" s="32">
        <v>0</v>
      </c>
      <c r="V29" s="32">
        <v>0</v>
      </c>
      <c r="W29" s="32">
        <v>0</v>
      </c>
      <c r="X29" s="34">
        <f t="shared" si="5"/>
        <v>0</v>
      </c>
      <c r="Y29" s="282">
        <v>0</v>
      </c>
      <c r="Z29" s="32">
        <v>0</v>
      </c>
      <c r="AA29" s="282">
        <v>0</v>
      </c>
      <c r="AB29" s="32">
        <v>0</v>
      </c>
      <c r="AC29" s="34">
        <f t="shared" si="6"/>
        <v>0</v>
      </c>
      <c r="AD29" s="45">
        <v>0</v>
      </c>
      <c r="AE29" s="32">
        <v>0</v>
      </c>
      <c r="AF29" s="32">
        <v>0</v>
      </c>
      <c r="AG29" s="32">
        <v>0</v>
      </c>
      <c r="AH29" s="34">
        <f t="shared" si="7"/>
        <v>0</v>
      </c>
      <c r="AI29" s="45">
        <v>0</v>
      </c>
      <c r="AJ29" s="32">
        <v>0</v>
      </c>
      <c r="AK29" s="32">
        <v>0</v>
      </c>
      <c r="AL29" s="32">
        <v>0</v>
      </c>
      <c r="AM29" s="34">
        <f t="shared" si="1"/>
        <v>0</v>
      </c>
      <c r="AN29" s="45">
        <v>0</v>
      </c>
      <c r="AO29" s="32">
        <v>0</v>
      </c>
      <c r="AP29" s="32">
        <v>0</v>
      </c>
      <c r="AQ29" s="32">
        <v>0</v>
      </c>
      <c r="AR29" s="34">
        <f t="shared" si="2"/>
        <v>0</v>
      </c>
      <c r="AS29" s="45">
        <v>0</v>
      </c>
      <c r="AT29" s="32">
        <v>0</v>
      </c>
      <c r="AU29" s="32">
        <v>0</v>
      </c>
      <c r="AV29" s="32">
        <v>0</v>
      </c>
      <c r="AW29" s="34">
        <f t="shared" si="17"/>
        <v>0</v>
      </c>
      <c r="AX29" s="45">
        <v>0</v>
      </c>
      <c r="AY29" s="32">
        <v>0</v>
      </c>
      <c r="AZ29" s="32">
        <v>0</v>
      </c>
      <c r="BA29" s="32">
        <v>0</v>
      </c>
      <c r="BB29" s="34">
        <f t="shared" si="8"/>
        <v>0</v>
      </c>
      <c r="BC29" s="45">
        <v>0</v>
      </c>
      <c r="BD29" s="32">
        <v>0</v>
      </c>
      <c r="BE29" s="32">
        <v>0</v>
      </c>
      <c r="BF29" s="32">
        <v>0</v>
      </c>
      <c r="BG29" s="34">
        <f t="shared" si="9"/>
        <v>0</v>
      </c>
      <c r="BH29" s="45">
        <v>0</v>
      </c>
      <c r="BI29" s="32">
        <v>0</v>
      </c>
      <c r="BJ29" s="32">
        <v>0</v>
      </c>
      <c r="BK29" s="32">
        <v>0</v>
      </c>
      <c r="BL29" s="34">
        <f t="shared" si="10"/>
        <v>0</v>
      </c>
      <c r="BM29" s="45">
        <v>0</v>
      </c>
      <c r="BN29" s="32">
        <v>0</v>
      </c>
      <c r="BO29" s="32">
        <v>0</v>
      </c>
      <c r="BP29" s="32">
        <v>0</v>
      </c>
      <c r="BQ29" s="34">
        <f>SUM(BM29:BP29)</f>
        <v>0</v>
      </c>
      <c r="BR29" s="45">
        <f t="shared" si="3"/>
        <v>6349547</v>
      </c>
      <c r="BS29" s="236">
        <f t="shared" si="3"/>
        <v>591992</v>
      </c>
      <c r="BT29" s="32">
        <f t="shared" si="3"/>
        <v>91565</v>
      </c>
      <c r="BU29" s="32">
        <f t="shared" si="3"/>
        <v>0</v>
      </c>
      <c r="BV29" s="45">
        <f t="shared" si="12"/>
        <v>7033104</v>
      </c>
      <c r="BW29" s="8"/>
      <c r="BX29" s="176">
        <f t="shared" si="15"/>
        <v>14.422330235555023</v>
      </c>
      <c r="BZ29" s="288">
        <v>3065815</v>
      </c>
      <c r="CA29" s="288">
        <v>472519</v>
      </c>
      <c r="CB29" s="288">
        <v>4038</v>
      </c>
      <c r="CC29" s="291">
        <v>109</v>
      </c>
      <c r="CD29" s="291">
        <v>3542481</v>
      </c>
      <c r="CE29" s="292">
        <f t="shared" si="16"/>
        <v>-108</v>
      </c>
      <c r="CF29" s="292">
        <f t="shared" si="13"/>
        <v>0</v>
      </c>
      <c r="CG29" s="292">
        <f t="shared" si="13"/>
        <v>0</v>
      </c>
      <c r="CH29" s="1">
        <f>+CC29-M29</f>
        <v>109</v>
      </c>
      <c r="CI29" s="293">
        <f t="shared" si="13"/>
        <v>1</v>
      </c>
    </row>
    <row r="30" spans="1:87" ht="13.5" x14ac:dyDescent="0.25">
      <c r="A30" s="169">
        <v>24</v>
      </c>
      <c r="B30" s="170" t="s">
        <v>204</v>
      </c>
      <c r="D30" s="188"/>
      <c r="E30" s="45">
        <v>331828</v>
      </c>
      <c r="F30" s="236">
        <v>1581</v>
      </c>
      <c r="G30" s="32">
        <v>14497</v>
      </c>
      <c r="H30" s="32">
        <v>0</v>
      </c>
      <c r="I30" s="34">
        <f t="shared" si="0"/>
        <v>347906</v>
      </c>
      <c r="J30" s="45">
        <v>17938</v>
      </c>
      <c r="K30" s="32">
        <v>24</v>
      </c>
      <c r="L30" s="32">
        <v>0</v>
      </c>
      <c r="M30" s="32">
        <v>0</v>
      </c>
      <c r="N30" s="34">
        <f t="shared" si="14"/>
        <v>17962</v>
      </c>
      <c r="O30" s="32">
        <v>22805</v>
      </c>
      <c r="P30" s="32">
        <v>0</v>
      </c>
      <c r="Q30" s="32">
        <v>0</v>
      </c>
      <c r="R30" s="32">
        <v>0</v>
      </c>
      <c r="S30" s="34">
        <f t="shared" si="18"/>
        <v>22805</v>
      </c>
      <c r="T30" s="45">
        <v>0</v>
      </c>
      <c r="U30" s="32">
        <v>0</v>
      </c>
      <c r="V30" s="32">
        <v>0</v>
      </c>
      <c r="W30" s="32">
        <v>0</v>
      </c>
      <c r="X30" s="34">
        <f t="shared" si="5"/>
        <v>0</v>
      </c>
      <c r="Y30" s="282">
        <v>0</v>
      </c>
      <c r="Z30" s="32">
        <v>0</v>
      </c>
      <c r="AA30" s="282">
        <v>0</v>
      </c>
      <c r="AB30" s="32">
        <v>0</v>
      </c>
      <c r="AC30" s="34">
        <f t="shared" si="6"/>
        <v>0</v>
      </c>
      <c r="AD30" s="45">
        <v>0</v>
      </c>
      <c r="AE30" s="32">
        <v>0</v>
      </c>
      <c r="AF30" s="32">
        <v>0</v>
      </c>
      <c r="AG30" s="32">
        <v>0</v>
      </c>
      <c r="AH30" s="34">
        <f t="shared" si="7"/>
        <v>0</v>
      </c>
      <c r="AI30" s="45">
        <v>0</v>
      </c>
      <c r="AJ30" s="32">
        <v>0</v>
      </c>
      <c r="AK30" s="32">
        <v>0</v>
      </c>
      <c r="AL30" s="32">
        <v>0</v>
      </c>
      <c r="AM30" s="34">
        <f t="shared" si="1"/>
        <v>0</v>
      </c>
      <c r="AN30" s="45">
        <v>0</v>
      </c>
      <c r="AO30" s="32">
        <v>0</v>
      </c>
      <c r="AP30" s="32">
        <v>0</v>
      </c>
      <c r="AQ30" s="32">
        <v>0</v>
      </c>
      <c r="AR30" s="34">
        <f t="shared" si="2"/>
        <v>0</v>
      </c>
      <c r="AS30" s="45">
        <v>0</v>
      </c>
      <c r="AT30" s="32">
        <v>0</v>
      </c>
      <c r="AU30" s="32">
        <v>0</v>
      </c>
      <c r="AV30" s="32">
        <v>0</v>
      </c>
      <c r="AW30" s="34">
        <f t="shared" si="17"/>
        <v>0</v>
      </c>
      <c r="AX30" s="45">
        <v>0</v>
      </c>
      <c r="AY30" s="32">
        <v>0</v>
      </c>
      <c r="AZ30" s="32">
        <v>0</v>
      </c>
      <c r="BA30" s="32">
        <v>0</v>
      </c>
      <c r="BB30" s="34">
        <f t="shared" si="8"/>
        <v>0</v>
      </c>
      <c r="BC30" s="45">
        <v>0</v>
      </c>
      <c r="BD30" s="32">
        <v>0</v>
      </c>
      <c r="BE30" s="32">
        <v>0</v>
      </c>
      <c r="BF30" s="32">
        <v>0</v>
      </c>
      <c r="BG30" s="34">
        <f t="shared" si="9"/>
        <v>0</v>
      </c>
      <c r="BH30" s="45">
        <v>0</v>
      </c>
      <c r="BI30" s="32">
        <v>0</v>
      </c>
      <c r="BJ30" s="32">
        <v>0</v>
      </c>
      <c r="BK30" s="32">
        <v>0</v>
      </c>
      <c r="BL30" s="34">
        <f t="shared" si="10"/>
        <v>0</v>
      </c>
      <c r="BM30" s="45">
        <v>0</v>
      </c>
      <c r="BN30" s="32">
        <v>0</v>
      </c>
      <c r="BO30" s="32">
        <v>0</v>
      </c>
      <c r="BP30" s="32">
        <v>0</v>
      </c>
      <c r="BQ30" s="34">
        <f t="shared" si="11"/>
        <v>0</v>
      </c>
      <c r="BR30" s="45">
        <f t="shared" si="3"/>
        <v>40743</v>
      </c>
      <c r="BS30" s="236">
        <f t="shared" si="3"/>
        <v>24</v>
      </c>
      <c r="BT30" s="32">
        <f t="shared" si="3"/>
        <v>0</v>
      </c>
      <c r="BU30" s="32">
        <f t="shared" si="3"/>
        <v>0</v>
      </c>
      <c r="BV30" s="45">
        <f t="shared" si="12"/>
        <v>40767</v>
      </c>
      <c r="BW30" s="8"/>
      <c r="BX30" s="176">
        <f t="shared" si="15"/>
        <v>11.717820330779004</v>
      </c>
      <c r="BZ30" s="288">
        <v>17938.247740000003</v>
      </c>
      <c r="CA30" s="288">
        <v>23.461200000000002</v>
      </c>
      <c r="CB30" s="288">
        <v>0</v>
      </c>
      <c r="CC30" s="291">
        <v>0</v>
      </c>
      <c r="CD30" s="291">
        <v>17961.70894</v>
      </c>
      <c r="CE30" s="292">
        <f t="shared" si="16"/>
        <v>0.24774000000252272</v>
      </c>
      <c r="CF30" s="292">
        <f t="shared" si="13"/>
        <v>-0.53879999999999839</v>
      </c>
      <c r="CG30" s="292">
        <f t="shared" si="13"/>
        <v>0</v>
      </c>
      <c r="CH30" s="1">
        <f t="shared" si="13"/>
        <v>0</v>
      </c>
      <c r="CI30" s="293">
        <f t="shared" si="13"/>
        <v>-0.29105999999956111</v>
      </c>
    </row>
    <row r="31" spans="1:87" ht="13.5" x14ac:dyDescent="0.25">
      <c r="A31" s="169">
        <v>25</v>
      </c>
      <c r="B31" s="170" t="s">
        <v>205</v>
      </c>
      <c r="D31" s="171"/>
      <c r="E31" s="45">
        <v>14995115</v>
      </c>
      <c r="F31" s="236">
        <v>3136967</v>
      </c>
      <c r="G31" s="32">
        <v>841419</v>
      </c>
      <c r="H31" s="32">
        <v>8210</v>
      </c>
      <c r="I31" s="34">
        <f t="shared" si="0"/>
        <v>18981711</v>
      </c>
      <c r="J31" s="45">
        <v>941606</v>
      </c>
      <c r="K31" s="32">
        <v>254681</v>
      </c>
      <c r="L31" s="32">
        <v>40479</v>
      </c>
      <c r="M31" s="32">
        <v>32</v>
      </c>
      <c r="N31" s="34">
        <f t="shared" si="14"/>
        <v>1236798</v>
      </c>
      <c r="O31" s="32">
        <v>946746</v>
      </c>
      <c r="P31" s="32">
        <v>254053</v>
      </c>
      <c r="Q31" s="32">
        <v>19305</v>
      </c>
      <c r="R31" s="32">
        <v>43</v>
      </c>
      <c r="S31" s="34">
        <f t="shared" si="18"/>
        <v>1220147</v>
      </c>
      <c r="T31" s="45">
        <v>0</v>
      </c>
      <c r="U31" s="32">
        <v>0</v>
      </c>
      <c r="V31" s="32">
        <v>0</v>
      </c>
      <c r="W31" s="32">
        <v>0</v>
      </c>
      <c r="X31" s="34">
        <f t="shared" si="5"/>
        <v>0</v>
      </c>
      <c r="Y31" s="282">
        <v>0</v>
      </c>
      <c r="Z31" s="32">
        <v>0</v>
      </c>
      <c r="AA31" s="282">
        <v>0</v>
      </c>
      <c r="AB31" s="32">
        <v>0</v>
      </c>
      <c r="AC31" s="34">
        <f t="shared" si="6"/>
        <v>0</v>
      </c>
      <c r="AD31" s="45">
        <v>0</v>
      </c>
      <c r="AE31" s="32">
        <v>0</v>
      </c>
      <c r="AF31" s="32">
        <v>0</v>
      </c>
      <c r="AG31" s="32">
        <v>0</v>
      </c>
      <c r="AH31" s="34">
        <f t="shared" si="7"/>
        <v>0</v>
      </c>
      <c r="AI31" s="45">
        <v>0</v>
      </c>
      <c r="AJ31" s="32">
        <v>0</v>
      </c>
      <c r="AK31" s="32">
        <v>0</v>
      </c>
      <c r="AL31" s="32">
        <v>0</v>
      </c>
      <c r="AM31" s="34">
        <f t="shared" si="1"/>
        <v>0</v>
      </c>
      <c r="AN31" s="45">
        <v>0</v>
      </c>
      <c r="AO31" s="32">
        <v>0</v>
      </c>
      <c r="AP31" s="32">
        <v>0</v>
      </c>
      <c r="AQ31" s="32">
        <v>0</v>
      </c>
      <c r="AR31" s="34">
        <f t="shared" si="2"/>
        <v>0</v>
      </c>
      <c r="AS31" s="45">
        <v>0</v>
      </c>
      <c r="AT31" s="32">
        <v>0</v>
      </c>
      <c r="AU31" s="32">
        <v>0</v>
      </c>
      <c r="AV31" s="32">
        <v>0</v>
      </c>
      <c r="AW31" s="34">
        <f t="shared" si="17"/>
        <v>0</v>
      </c>
      <c r="AX31" s="45">
        <v>0</v>
      </c>
      <c r="AY31" s="32">
        <v>0</v>
      </c>
      <c r="AZ31" s="32">
        <v>0</v>
      </c>
      <c r="BA31" s="32">
        <v>0</v>
      </c>
      <c r="BB31" s="34">
        <f t="shared" si="8"/>
        <v>0</v>
      </c>
      <c r="BC31" s="45">
        <v>0</v>
      </c>
      <c r="BD31" s="32">
        <v>0</v>
      </c>
      <c r="BE31" s="32">
        <v>0</v>
      </c>
      <c r="BF31" s="32">
        <v>0</v>
      </c>
      <c r="BG31" s="34">
        <f t="shared" si="9"/>
        <v>0</v>
      </c>
      <c r="BH31" s="45">
        <v>0</v>
      </c>
      <c r="BI31" s="32">
        <v>0</v>
      </c>
      <c r="BJ31" s="32">
        <v>0</v>
      </c>
      <c r="BK31" s="32">
        <v>0</v>
      </c>
      <c r="BL31" s="34">
        <f t="shared" si="10"/>
        <v>0</v>
      </c>
      <c r="BM31" s="45">
        <v>0</v>
      </c>
      <c r="BN31" s="32">
        <v>0</v>
      </c>
      <c r="BO31" s="32">
        <v>0</v>
      </c>
      <c r="BP31" s="32">
        <v>0</v>
      </c>
      <c r="BQ31" s="34">
        <f t="shared" si="11"/>
        <v>0</v>
      </c>
      <c r="BR31" s="45">
        <f t="shared" si="3"/>
        <v>1888352</v>
      </c>
      <c r="BS31" s="236">
        <f t="shared" si="3"/>
        <v>508734</v>
      </c>
      <c r="BT31" s="32">
        <f t="shared" si="3"/>
        <v>59784</v>
      </c>
      <c r="BU31" s="32">
        <f t="shared" si="3"/>
        <v>75</v>
      </c>
      <c r="BV31" s="45">
        <f t="shared" si="12"/>
        <v>2456945</v>
      </c>
      <c r="BW31" s="8"/>
      <c r="BX31" s="176">
        <f t="shared" si="15"/>
        <v>12.943748853830932</v>
      </c>
      <c r="BZ31" s="288">
        <v>942045.34461999801</v>
      </c>
      <c r="CA31" s="288">
        <v>254680.47593000002</v>
      </c>
      <c r="CB31" s="288">
        <v>40479.102119999996</v>
      </c>
      <c r="CC31" s="291">
        <v>31.444890000000001</v>
      </c>
      <c r="CD31" s="291">
        <v>1237236.3675599981</v>
      </c>
      <c r="CE31" s="292">
        <f t="shared" si="16"/>
        <v>439.34461999800988</v>
      </c>
      <c r="CF31" s="292">
        <f t="shared" si="13"/>
        <v>-0.5240699999849312</v>
      </c>
      <c r="CG31" s="292">
        <f t="shared" si="13"/>
        <v>0.10211999999592081</v>
      </c>
      <c r="CH31" s="1">
        <f t="shared" si="13"/>
        <v>-0.5551099999999991</v>
      </c>
      <c r="CI31" s="293">
        <f t="shared" si="13"/>
        <v>438.36755999806337</v>
      </c>
    </row>
    <row r="32" spans="1:87" ht="13.5" x14ac:dyDescent="0.25">
      <c r="A32" s="169">
        <v>26</v>
      </c>
      <c r="B32" s="170" t="s">
        <v>206</v>
      </c>
      <c r="D32" s="171"/>
      <c r="E32" s="45">
        <v>358061</v>
      </c>
      <c r="F32" s="236">
        <v>129054</v>
      </c>
      <c r="G32" s="32">
        <v>28463</v>
      </c>
      <c r="H32" s="32">
        <v>17</v>
      </c>
      <c r="I32" s="34">
        <f t="shared" si="0"/>
        <v>515595</v>
      </c>
      <c r="J32" s="45">
        <v>12695</v>
      </c>
      <c r="K32" s="32">
        <v>4369</v>
      </c>
      <c r="L32" s="32">
        <v>0</v>
      </c>
      <c r="M32" s="32">
        <v>0</v>
      </c>
      <c r="N32" s="34">
        <f>SUM(J32:M32)</f>
        <v>17064</v>
      </c>
      <c r="O32" s="32">
        <v>24239</v>
      </c>
      <c r="P32" s="32">
        <v>10727</v>
      </c>
      <c r="Q32" s="32">
        <v>0</v>
      </c>
      <c r="R32" s="32">
        <v>17</v>
      </c>
      <c r="S32" s="34">
        <f t="shared" si="18"/>
        <v>34983</v>
      </c>
      <c r="T32" s="45">
        <v>0</v>
      </c>
      <c r="U32" s="32">
        <v>0</v>
      </c>
      <c r="V32" s="32">
        <v>0</v>
      </c>
      <c r="W32" s="32">
        <v>0</v>
      </c>
      <c r="X32" s="34">
        <f t="shared" si="5"/>
        <v>0</v>
      </c>
      <c r="Y32" s="282">
        <v>0</v>
      </c>
      <c r="Z32" s="32">
        <v>0</v>
      </c>
      <c r="AA32" s="282">
        <v>0</v>
      </c>
      <c r="AB32" s="32">
        <v>0</v>
      </c>
      <c r="AC32" s="34">
        <f t="shared" si="6"/>
        <v>0</v>
      </c>
      <c r="AD32" s="45">
        <v>0</v>
      </c>
      <c r="AE32" s="32">
        <v>0</v>
      </c>
      <c r="AF32" s="32">
        <v>0</v>
      </c>
      <c r="AG32" s="32">
        <v>0</v>
      </c>
      <c r="AH32" s="34">
        <f t="shared" si="7"/>
        <v>0</v>
      </c>
      <c r="AI32" s="45">
        <v>0</v>
      </c>
      <c r="AJ32" s="32">
        <v>0</v>
      </c>
      <c r="AK32" s="32">
        <v>0</v>
      </c>
      <c r="AL32" s="32">
        <v>0</v>
      </c>
      <c r="AM32" s="34">
        <f t="shared" si="1"/>
        <v>0</v>
      </c>
      <c r="AN32" s="45">
        <v>0</v>
      </c>
      <c r="AO32" s="32">
        <v>0</v>
      </c>
      <c r="AP32" s="32">
        <v>0</v>
      </c>
      <c r="AQ32" s="32">
        <v>0</v>
      </c>
      <c r="AR32" s="34">
        <f t="shared" si="2"/>
        <v>0</v>
      </c>
      <c r="AS32" s="45">
        <v>0</v>
      </c>
      <c r="AT32" s="32">
        <v>0</v>
      </c>
      <c r="AU32" s="32">
        <v>0</v>
      </c>
      <c r="AV32" s="32">
        <v>0</v>
      </c>
      <c r="AW32" s="34">
        <f t="shared" si="17"/>
        <v>0</v>
      </c>
      <c r="AX32" s="45">
        <v>0</v>
      </c>
      <c r="AY32" s="32">
        <v>0</v>
      </c>
      <c r="AZ32" s="32">
        <v>0</v>
      </c>
      <c r="BA32" s="32">
        <v>0</v>
      </c>
      <c r="BB32" s="34">
        <f t="shared" si="8"/>
        <v>0</v>
      </c>
      <c r="BC32" s="45">
        <v>0</v>
      </c>
      <c r="BD32" s="32">
        <v>0</v>
      </c>
      <c r="BE32" s="32">
        <v>0</v>
      </c>
      <c r="BF32" s="32">
        <v>0</v>
      </c>
      <c r="BG32" s="34">
        <f t="shared" si="9"/>
        <v>0</v>
      </c>
      <c r="BH32" s="45">
        <v>0</v>
      </c>
      <c r="BI32" s="32">
        <v>0</v>
      </c>
      <c r="BJ32" s="32">
        <v>0</v>
      </c>
      <c r="BK32" s="32">
        <v>0</v>
      </c>
      <c r="BL32" s="34">
        <f t="shared" si="10"/>
        <v>0</v>
      </c>
      <c r="BM32" s="45">
        <v>0</v>
      </c>
      <c r="BN32" s="32">
        <v>0</v>
      </c>
      <c r="BO32" s="32">
        <v>0</v>
      </c>
      <c r="BP32" s="32">
        <v>0</v>
      </c>
      <c r="BQ32" s="34">
        <f t="shared" si="11"/>
        <v>0</v>
      </c>
      <c r="BR32" s="45">
        <f t="shared" si="3"/>
        <v>36934</v>
      </c>
      <c r="BS32" s="236">
        <f t="shared" si="3"/>
        <v>15096</v>
      </c>
      <c r="BT32" s="32">
        <f t="shared" si="3"/>
        <v>0</v>
      </c>
      <c r="BU32" s="32">
        <f t="shared" si="3"/>
        <v>17</v>
      </c>
      <c r="BV32" s="45">
        <f t="shared" si="12"/>
        <v>52047</v>
      </c>
      <c r="BW32" s="8"/>
      <c r="BX32" s="176">
        <f t="shared" si="15"/>
        <v>10.094550955691968</v>
      </c>
      <c r="BZ32" s="288">
        <v>12694.954389999999</v>
      </c>
      <c r="CA32" s="288">
        <v>4368.6620400000002</v>
      </c>
      <c r="CB32" s="288">
        <v>0</v>
      </c>
      <c r="CC32" s="291">
        <v>0</v>
      </c>
      <c r="CD32" s="291">
        <v>17063.616429999998</v>
      </c>
      <c r="CE32" s="292">
        <f t="shared" si="16"/>
        <v>-4.5610000001033768E-2</v>
      </c>
      <c r="CF32" s="292">
        <f t="shared" si="13"/>
        <v>-0.33795999999983906</v>
      </c>
      <c r="CG32" s="292">
        <f t="shared" si="13"/>
        <v>0</v>
      </c>
      <c r="CH32" s="1">
        <f t="shared" si="13"/>
        <v>0</v>
      </c>
      <c r="CI32" s="293">
        <f t="shared" si="13"/>
        <v>-0.38357000000178232</v>
      </c>
    </row>
    <row r="33" spans="1:87" ht="13.5" x14ac:dyDescent="0.25">
      <c r="A33" s="169">
        <v>27</v>
      </c>
      <c r="B33" s="144" t="s">
        <v>207</v>
      </c>
      <c r="D33" s="171"/>
      <c r="E33" s="45">
        <v>1059885</v>
      </c>
      <c r="F33" s="236">
        <v>6124</v>
      </c>
      <c r="G33" s="32">
        <v>89891</v>
      </c>
      <c r="H33" s="32">
        <v>318</v>
      </c>
      <c r="I33" s="34">
        <f t="shared" si="0"/>
        <v>1156218</v>
      </c>
      <c r="J33" s="45">
        <v>70757</v>
      </c>
      <c r="K33" s="32">
        <v>428</v>
      </c>
      <c r="L33" s="32">
        <v>13403</v>
      </c>
      <c r="M33" s="32">
        <v>0</v>
      </c>
      <c r="N33" s="34">
        <f t="shared" si="14"/>
        <v>84588</v>
      </c>
      <c r="O33" s="32">
        <v>78341</v>
      </c>
      <c r="P33" s="32">
        <v>134</v>
      </c>
      <c r="Q33" s="32">
        <v>6666</v>
      </c>
      <c r="R33" s="32">
        <v>0</v>
      </c>
      <c r="S33" s="34">
        <f t="shared" si="18"/>
        <v>85141</v>
      </c>
      <c r="T33" s="45">
        <v>0</v>
      </c>
      <c r="U33" s="32">
        <v>0</v>
      </c>
      <c r="V33" s="32">
        <v>0</v>
      </c>
      <c r="W33" s="32">
        <v>0</v>
      </c>
      <c r="X33" s="34">
        <f t="shared" si="5"/>
        <v>0</v>
      </c>
      <c r="Y33" s="282">
        <v>0</v>
      </c>
      <c r="Z33" s="32">
        <v>0</v>
      </c>
      <c r="AA33" s="282">
        <v>0</v>
      </c>
      <c r="AB33" s="32">
        <v>0</v>
      </c>
      <c r="AC33" s="34">
        <f t="shared" si="6"/>
        <v>0</v>
      </c>
      <c r="AD33" s="45">
        <v>0</v>
      </c>
      <c r="AE33" s="32">
        <v>0</v>
      </c>
      <c r="AF33" s="32">
        <v>0</v>
      </c>
      <c r="AG33" s="32">
        <v>0</v>
      </c>
      <c r="AH33" s="34">
        <f t="shared" si="7"/>
        <v>0</v>
      </c>
      <c r="AI33" s="45">
        <v>0</v>
      </c>
      <c r="AJ33" s="32">
        <v>0</v>
      </c>
      <c r="AK33" s="32">
        <v>0</v>
      </c>
      <c r="AL33" s="32">
        <v>0</v>
      </c>
      <c r="AM33" s="34">
        <f t="shared" si="1"/>
        <v>0</v>
      </c>
      <c r="AN33" s="45">
        <v>0</v>
      </c>
      <c r="AO33" s="32">
        <v>0</v>
      </c>
      <c r="AP33" s="32">
        <v>0</v>
      </c>
      <c r="AQ33" s="32">
        <v>0</v>
      </c>
      <c r="AR33" s="34">
        <f t="shared" si="2"/>
        <v>0</v>
      </c>
      <c r="AS33" s="45">
        <v>0</v>
      </c>
      <c r="AT33" s="32">
        <v>0</v>
      </c>
      <c r="AU33" s="32">
        <v>0</v>
      </c>
      <c r="AV33" s="32">
        <v>0</v>
      </c>
      <c r="AW33" s="34">
        <f t="shared" si="17"/>
        <v>0</v>
      </c>
      <c r="AX33" s="45">
        <v>0</v>
      </c>
      <c r="AY33" s="32">
        <v>0</v>
      </c>
      <c r="AZ33" s="32">
        <v>0</v>
      </c>
      <c r="BA33" s="32">
        <v>0</v>
      </c>
      <c r="BB33" s="34">
        <f t="shared" si="8"/>
        <v>0</v>
      </c>
      <c r="BC33" s="45">
        <v>0</v>
      </c>
      <c r="BD33" s="32">
        <v>0</v>
      </c>
      <c r="BE33" s="32">
        <v>0</v>
      </c>
      <c r="BF33" s="32">
        <v>0</v>
      </c>
      <c r="BG33" s="34">
        <f t="shared" si="9"/>
        <v>0</v>
      </c>
      <c r="BH33" s="45">
        <v>0</v>
      </c>
      <c r="BI33" s="32">
        <v>0</v>
      </c>
      <c r="BJ33" s="32">
        <v>0</v>
      </c>
      <c r="BK33" s="32">
        <v>0</v>
      </c>
      <c r="BL33" s="34">
        <f t="shared" si="10"/>
        <v>0</v>
      </c>
      <c r="BM33" s="45">
        <v>0</v>
      </c>
      <c r="BN33" s="32">
        <v>0</v>
      </c>
      <c r="BO33" s="32">
        <v>0</v>
      </c>
      <c r="BP33" s="32">
        <v>0</v>
      </c>
      <c r="BQ33" s="34">
        <f t="shared" si="11"/>
        <v>0</v>
      </c>
      <c r="BR33" s="45">
        <f t="shared" si="3"/>
        <v>149098</v>
      </c>
      <c r="BS33" s="236">
        <f t="shared" si="3"/>
        <v>562</v>
      </c>
      <c r="BT33" s="32">
        <f t="shared" si="3"/>
        <v>20069</v>
      </c>
      <c r="BU33" s="32">
        <f t="shared" si="3"/>
        <v>0</v>
      </c>
      <c r="BV33" s="45">
        <f t="shared" si="12"/>
        <v>169729</v>
      </c>
      <c r="BW33" s="8"/>
      <c r="BX33" s="176">
        <f t="shared" si="15"/>
        <v>14.679671134682215</v>
      </c>
      <c r="BZ33" s="288">
        <v>70756.549950000001</v>
      </c>
      <c r="CA33" s="288">
        <v>428.37214</v>
      </c>
      <c r="CB33" s="288">
        <v>13402.68924</v>
      </c>
      <c r="CC33" s="291">
        <v>0</v>
      </c>
      <c r="CD33" s="291">
        <v>84587.611330000014</v>
      </c>
      <c r="CE33" s="292">
        <f t="shared" si="16"/>
        <v>-0.45004999999946449</v>
      </c>
      <c r="CF33" s="292">
        <f t="shared" si="13"/>
        <v>0.37214000000000169</v>
      </c>
      <c r="CG33" s="292">
        <f t="shared" si="13"/>
        <v>-0.31076000000030035</v>
      </c>
      <c r="CH33" s="1">
        <f t="shared" si="13"/>
        <v>0</v>
      </c>
      <c r="CI33" s="293">
        <f t="shared" si="13"/>
        <v>-0.38866999998572282</v>
      </c>
    </row>
    <row r="34" spans="1:87" ht="13.5" x14ac:dyDescent="0.25">
      <c r="A34" s="183">
        <v>28</v>
      </c>
      <c r="B34" s="184" t="s">
        <v>208</v>
      </c>
      <c r="D34" s="189"/>
      <c r="E34" s="45">
        <v>94763155</v>
      </c>
      <c r="F34" s="236">
        <v>2068234</v>
      </c>
      <c r="G34" s="32">
        <v>2693712</v>
      </c>
      <c r="H34" s="32">
        <v>70291</v>
      </c>
      <c r="I34" s="34">
        <f t="shared" si="0"/>
        <v>99595392</v>
      </c>
      <c r="J34" s="45">
        <v>7006885</v>
      </c>
      <c r="K34" s="32">
        <v>279990</v>
      </c>
      <c r="L34" s="32">
        <v>29016</v>
      </c>
      <c r="M34" s="32">
        <v>180</v>
      </c>
      <c r="N34" s="34">
        <f t="shared" si="14"/>
        <v>7316071</v>
      </c>
      <c r="O34" s="288">
        <v>7250118</v>
      </c>
      <c r="P34" s="32">
        <v>139509</v>
      </c>
      <c r="Q34" s="288">
        <v>37940</v>
      </c>
      <c r="R34" s="32">
        <v>7626</v>
      </c>
      <c r="S34" s="34">
        <f>SUM(O34:R34)</f>
        <v>7435193</v>
      </c>
      <c r="T34" s="45">
        <v>0</v>
      </c>
      <c r="U34" s="32">
        <v>0</v>
      </c>
      <c r="V34" s="32">
        <v>0</v>
      </c>
      <c r="W34" s="32">
        <v>0</v>
      </c>
      <c r="X34" s="34">
        <f t="shared" si="5"/>
        <v>0</v>
      </c>
      <c r="Y34" s="282">
        <v>0</v>
      </c>
      <c r="Z34" s="32">
        <v>0</v>
      </c>
      <c r="AA34" s="282">
        <v>0</v>
      </c>
      <c r="AB34" s="32">
        <v>0</v>
      </c>
      <c r="AC34" s="34">
        <f t="shared" si="6"/>
        <v>0</v>
      </c>
      <c r="AD34" s="45">
        <v>0</v>
      </c>
      <c r="AE34" s="32">
        <v>0</v>
      </c>
      <c r="AF34" s="32">
        <v>0</v>
      </c>
      <c r="AG34" s="32">
        <v>0</v>
      </c>
      <c r="AH34" s="34">
        <f t="shared" si="7"/>
        <v>0</v>
      </c>
      <c r="AI34" s="45">
        <v>0</v>
      </c>
      <c r="AJ34" s="32">
        <v>0</v>
      </c>
      <c r="AK34" s="32">
        <v>0</v>
      </c>
      <c r="AL34" s="32">
        <v>0</v>
      </c>
      <c r="AM34" s="34">
        <f t="shared" si="1"/>
        <v>0</v>
      </c>
      <c r="AN34" s="45">
        <v>0</v>
      </c>
      <c r="AO34" s="32">
        <v>0</v>
      </c>
      <c r="AP34" s="32">
        <v>0</v>
      </c>
      <c r="AQ34" s="32">
        <v>0</v>
      </c>
      <c r="AR34" s="34">
        <f t="shared" si="2"/>
        <v>0</v>
      </c>
      <c r="AS34" s="45">
        <v>0</v>
      </c>
      <c r="AT34" s="32">
        <v>0</v>
      </c>
      <c r="AU34" s="32">
        <v>0</v>
      </c>
      <c r="AV34" s="32">
        <v>0</v>
      </c>
      <c r="AW34" s="34">
        <f t="shared" si="17"/>
        <v>0</v>
      </c>
      <c r="AX34" s="45">
        <v>0</v>
      </c>
      <c r="AY34" s="32">
        <v>0</v>
      </c>
      <c r="AZ34" s="32">
        <v>0</v>
      </c>
      <c r="BA34" s="32">
        <v>0</v>
      </c>
      <c r="BB34" s="34">
        <f t="shared" si="8"/>
        <v>0</v>
      </c>
      <c r="BC34" s="45">
        <v>0</v>
      </c>
      <c r="BD34" s="32">
        <v>0</v>
      </c>
      <c r="BE34" s="32">
        <v>0</v>
      </c>
      <c r="BF34" s="32">
        <v>0</v>
      </c>
      <c r="BG34" s="34">
        <f t="shared" si="9"/>
        <v>0</v>
      </c>
      <c r="BH34" s="45">
        <v>0</v>
      </c>
      <c r="BI34" s="32">
        <v>0</v>
      </c>
      <c r="BJ34" s="32">
        <v>0</v>
      </c>
      <c r="BK34" s="32">
        <v>0</v>
      </c>
      <c r="BL34" s="34">
        <f t="shared" si="10"/>
        <v>0</v>
      </c>
      <c r="BM34" s="45">
        <v>0</v>
      </c>
      <c r="BN34" s="32">
        <v>0</v>
      </c>
      <c r="BO34" s="32">
        <v>0</v>
      </c>
      <c r="BP34" s="32">
        <v>0</v>
      </c>
      <c r="BQ34" s="34">
        <f t="shared" si="11"/>
        <v>0</v>
      </c>
      <c r="BR34" s="45">
        <f t="shared" si="3"/>
        <v>14257003</v>
      </c>
      <c r="BS34" s="236">
        <f t="shared" si="3"/>
        <v>419499</v>
      </c>
      <c r="BT34" s="32">
        <f t="shared" si="3"/>
        <v>66956</v>
      </c>
      <c r="BU34" s="32">
        <f t="shared" si="3"/>
        <v>7806</v>
      </c>
      <c r="BV34" s="45">
        <f t="shared" si="12"/>
        <v>14751264</v>
      </c>
      <c r="BW34" s="8"/>
      <c r="BX34" s="176">
        <f t="shared" si="15"/>
        <v>14.811191264752491</v>
      </c>
      <c r="BZ34" s="288">
        <v>7006885</v>
      </c>
      <c r="CA34" s="288">
        <v>279990</v>
      </c>
      <c r="CB34" s="288">
        <v>29016</v>
      </c>
      <c r="CC34" s="291">
        <v>180</v>
      </c>
      <c r="CD34" s="291">
        <v>7316071</v>
      </c>
      <c r="CE34" s="292">
        <f t="shared" si="16"/>
        <v>0</v>
      </c>
      <c r="CF34" s="292">
        <f t="shared" si="13"/>
        <v>0</v>
      </c>
      <c r="CG34" s="292">
        <f t="shared" si="13"/>
        <v>0</v>
      </c>
      <c r="CH34" s="1">
        <f t="shared" si="13"/>
        <v>0</v>
      </c>
      <c r="CI34" s="293">
        <f t="shared" si="13"/>
        <v>0</v>
      </c>
    </row>
    <row r="35" spans="1:87" ht="13.5" x14ac:dyDescent="0.25">
      <c r="A35" s="169">
        <v>29</v>
      </c>
      <c r="B35" s="170" t="s">
        <v>209</v>
      </c>
      <c r="D35" s="171"/>
      <c r="E35" s="45">
        <v>7507708</v>
      </c>
      <c r="F35" s="236">
        <v>8398323</v>
      </c>
      <c r="G35" s="32">
        <v>1022977</v>
      </c>
      <c r="H35" s="32">
        <v>2236</v>
      </c>
      <c r="I35" s="34">
        <f t="shared" si="0"/>
        <v>16931244</v>
      </c>
      <c r="J35" s="45">
        <v>436794</v>
      </c>
      <c r="K35" s="32">
        <v>587509</v>
      </c>
      <c r="L35" s="32">
        <v>13256</v>
      </c>
      <c r="M35" s="32">
        <v>0</v>
      </c>
      <c r="N35" s="34">
        <f t="shared" si="14"/>
        <v>1037559</v>
      </c>
      <c r="O35" s="32">
        <v>470738</v>
      </c>
      <c r="P35" s="32">
        <v>196166</v>
      </c>
      <c r="Q35" s="32">
        <v>43878</v>
      </c>
      <c r="R35" s="32">
        <v>0</v>
      </c>
      <c r="S35" s="34">
        <f>SUM(O35:R35)</f>
        <v>710782</v>
      </c>
      <c r="T35" s="45">
        <v>0</v>
      </c>
      <c r="U35" s="32">
        <v>0</v>
      </c>
      <c r="V35" s="32">
        <v>0</v>
      </c>
      <c r="W35" s="32">
        <v>0</v>
      </c>
      <c r="X35" s="45">
        <f t="shared" si="5"/>
        <v>0</v>
      </c>
      <c r="Y35" s="282">
        <v>0</v>
      </c>
      <c r="Z35" s="32">
        <v>0</v>
      </c>
      <c r="AA35" s="282">
        <v>0</v>
      </c>
      <c r="AB35" s="32">
        <v>0</v>
      </c>
      <c r="AC35" s="34">
        <f t="shared" si="6"/>
        <v>0</v>
      </c>
      <c r="AD35" s="45">
        <v>0</v>
      </c>
      <c r="AE35" s="32">
        <v>0</v>
      </c>
      <c r="AF35" s="32">
        <v>0</v>
      </c>
      <c r="AG35" s="32">
        <v>0</v>
      </c>
      <c r="AH35" s="34">
        <f t="shared" si="7"/>
        <v>0</v>
      </c>
      <c r="AI35" s="45">
        <v>0</v>
      </c>
      <c r="AJ35" s="32">
        <v>0</v>
      </c>
      <c r="AK35" s="32">
        <v>0</v>
      </c>
      <c r="AL35" s="32">
        <v>0</v>
      </c>
      <c r="AM35" s="34">
        <f t="shared" si="1"/>
        <v>0</v>
      </c>
      <c r="AN35" s="45">
        <v>0</v>
      </c>
      <c r="AO35" s="32">
        <v>0</v>
      </c>
      <c r="AP35" s="32">
        <v>0</v>
      </c>
      <c r="AQ35" s="32">
        <v>0</v>
      </c>
      <c r="AR35" s="34">
        <f t="shared" si="2"/>
        <v>0</v>
      </c>
      <c r="AS35" s="45">
        <v>0</v>
      </c>
      <c r="AT35" s="32">
        <v>0</v>
      </c>
      <c r="AU35" s="32">
        <v>0</v>
      </c>
      <c r="AV35" s="32">
        <v>0</v>
      </c>
      <c r="AW35" s="34">
        <f t="shared" si="17"/>
        <v>0</v>
      </c>
      <c r="AX35" s="45">
        <v>0</v>
      </c>
      <c r="AY35" s="32">
        <v>0</v>
      </c>
      <c r="AZ35" s="32">
        <v>0</v>
      </c>
      <c r="BA35" s="32">
        <v>0</v>
      </c>
      <c r="BB35" s="34">
        <f t="shared" si="8"/>
        <v>0</v>
      </c>
      <c r="BC35" s="45">
        <v>0</v>
      </c>
      <c r="BD35" s="32">
        <v>0</v>
      </c>
      <c r="BE35" s="32">
        <v>0</v>
      </c>
      <c r="BF35" s="32">
        <v>0</v>
      </c>
      <c r="BG35" s="34">
        <f t="shared" si="9"/>
        <v>0</v>
      </c>
      <c r="BH35" s="45">
        <v>0</v>
      </c>
      <c r="BI35" s="32">
        <v>0</v>
      </c>
      <c r="BJ35" s="32">
        <v>0</v>
      </c>
      <c r="BK35" s="32">
        <v>0</v>
      </c>
      <c r="BL35" s="34">
        <f t="shared" si="10"/>
        <v>0</v>
      </c>
      <c r="BM35" s="45">
        <v>0</v>
      </c>
      <c r="BN35" s="32">
        <v>0</v>
      </c>
      <c r="BO35" s="32">
        <v>0</v>
      </c>
      <c r="BP35" s="32">
        <v>0</v>
      </c>
      <c r="BQ35" s="34">
        <f t="shared" si="11"/>
        <v>0</v>
      </c>
      <c r="BR35" s="45">
        <f t="shared" si="3"/>
        <v>907532</v>
      </c>
      <c r="BS35" s="236">
        <f t="shared" si="3"/>
        <v>783675</v>
      </c>
      <c r="BT35" s="32">
        <f t="shared" si="3"/>
        <v>57134</v>
      </c>
      <c r="BU35" s="32">
        <f t="shared" si="3"/>
        <v>0</v>
      </c>
      <c r="BV35" s="45">
        <f t="shared" si="12"/>
        <v>1748341</v>
      </c>
      <c r="BW35" s="8"/>
      <c r="BX35" s="176">
        <f t="shared" si="15"/>
        <v>10.326122522361619</v>
      </c>
      <c r="BZ35" s="288">
        <v>436760.81563000008</v>
      </c>
      <c r="CA35" s="288">
        <v>587509.08739</v>
      </c>
      <c r="CB35" s="288">
        <v>20001.968590000004</v>
      </c>
      <c r="CC35" s="291">
        <v>0.15426999999999999</v>
      </c>
      <c r="CD35" s="291">
        <v>1044272.02588</v>
      </c>
      <c r="CE35" s="292">
        <f t="shared" si="16"/>
        <v>-33.184369999915361</v>
      </c>
      <c r="CF35" s="292">
        <f t="shared" si="13"/>
        <v>8.7390000000596046E-2</v>
      </c>
      <c r="CG35" s="292">
        <f>+CB35-L35</f>
        <v>6745.968590000004</v>
      </c>
      <c r="CH35" s="1">
        <f t="shared" si="13"/>
        <v>0.15426999999999999</v>
      </c>
      <c r="CI35" s="293">
        <f t="shared" si="13"/>
        <v>6713.0258799999719</v>
      </c>
    </row>
    <row r="36" spans="1:87" ht="13.5" x14ac:dyDescent="0.25">
      <c r="A36" s="169">
        <v>30</v>
      </c>
      <c r="B36" s="170" t="s">
        <v>210</v>
      </c>
      <c r="D36" s="171"/>
      <c r="E36" s="45">
        <v>582404</v>
      </c>
      <c r="F36" s="236">
        <v>2978397</v>
      </c>
      <c r="G36" s="32">
        <v>8716</v>
      </c>
      <c r="H36" s="32">
        <v>62</v>
      </c>
      <c r="I36" s="34">
        <f t="shared" si="0"/>
        <v>3569579</v>
      </c>
      <c r="J36" s="45">
        <v>25539</v>
      </c>
      <c r="K36" s="32">
        <v>313255</v>
      </c>
      <c r="L36" s="32">
        <v>0</v>
      </c>
      <c r="M36" s="32">
        <v>0</v>
      </c>
      <c r="N36" s="34">
        <f t="shared" si="14"/>
        <v>338794</v>
      </c>
      <c r="O36" s="32">
        <v>28908</v>
      </c>
      <c r="P36" s="32">
        <v>448803</v>
      </c>
      <c r="Q36" s="32">
        <v>528</v>
      </c>
      <c r="R36" s="32">
        <v>0</v>
      </c>
      <c r="S36" s="34">
        <f>SUM(O36:R36)</f>
        <v>478239</v>
      </c>
      <c r="T36" s="45">
        <v>0</v>
      </c>
      <c r="U36" s="32">
        <v>0</v>
      </c>
      <c r="V36" s="32">
        <v>0</v>
      </c>
      <c r="W36" s="32">
        <v>0</v>
      </c>
      <c r="X36" s="34">
        <f t="shared" si="5"/>
        <v>0</v>
      </c>
      <c r="Y36" s="282">
        <v>0</v>
      </c>
      <c r="Z36" s="32">
        <v>0</v>
      </c>
      <c r="AA36" s="282">
        <v>0</v>
      </c>
      <c r="AB36" s="32">
        <v>0</v>
      </c>
      <c r="AC36" s="34">
        <f t="shared" si="6"/>
        <v>0</v>
      </c>
      <c r="AD36" s="45">
        <v>0</v>
      </c>
      <c r="AE36" s="32">
        <v>0</v>
      </c>
      <c r="AF36" s="32">
        <v>0</v>
      </c>
      <c r="AG36" s="32">
        <v>0</v>
      </c>
      <c r="AH36" s="34">
        <f t="shared" si="7"/>
        <v>0</v>
      </c>
      <c r="AI36" s="45">
        <v>0</v>
      </c>
      <c r="AJ36" s="32">
        <v>0</v>
      </c>
      <c r="AK36" s="32">
        <v>0</v>
      </c>
      <c r="AL36" s="32">
        <v>0</v>
      </c>
      <c r="AM36" s="34">
        <f t="shared" si="1"/>
        <v>0</v>
      </c>
      <c r="AN36" s="45">
        <v>0</v>
      </c>
      <c r="AO36" s="32">
        <v>0</v>
      </c>
      <c r="AP36" s="32">
        <v>0</v>
      </c>
      <c r="AQ36" s="32">
        <v>0</v>
      </c>
      <c r="AR36" s="34">
        <f t="shared" si="2"/>
        <v>0</v>
      </c>
      <c r="AS36" s="45">
        <v>0</v>
      </c>
      <c r="AT36" s="32">
        <v>0</v>
      </c>
      <c r="AU36" s="32">
        <v>0</v>
      </c>
      <c r="AV36" s="32">
        <v>0</v>
      </c>
      <c r="AW36" s="34">
        <f t="shared" si="17"/>
        <v>0</v>
      </c>
      <c r="AX36" s="45">
        <v>0</v>
      </c>
      <c r="AY36" s="32">
        <v>0</v>
      </c>
      <c r="AZ36" s="32">
        <v>0</v>
      </c>
      <c r="BA36" s="32">
        <v>0</v>
      </c>
      <c r="BB36" s="34">
        <f t="shared" si="8"/>
        <v>0</v>
      </c>
      <c r="BC36" s="45">
        <v>0</v>
      </c>
      <c r="BD36" s="32">
        <v>0</v>
      </c>
      <c r="BE36" s="32">
        <v>0</v>
      </c>
      <c r="BF36" s="32">
        <v>0</v>
      </c>
      <c r="BG36" s="34">
        <f t="shared" si="9"/>
        <v>0</v>
      </c>
      <c r="BH36" s="45">
        <v>0</v>
      </c>
      <c r="BI36" s="32">
        <v>0</v>
      </c>
      <c r="BJ36" s="32">
        <v>0</v>
      </c>
      <c r="BK36" s="32">
        <v>0</v>
      </c>
      <c r="BL36" s="34">
        <f t="shared" si="10"/>
        <v>0</v>
      </c>
      <c r="BM36" s="45">
        <v>0</v>
      </c>
      <c r="BN36" s="32">
        <v>0</v>
      </c>
      <c r="BO36" s="32">
        <v>0</v>
      </c>
      <c r="BP36" s="32">
        <v>0</v>
      </c>
      <c r="BQ36" s="34">
        <f t="shared" si="11"/>
        <v>0</v>
      </c>
      <c r="BR36" s="45">
        <f t="shared" si="3"/>
        <v>54447</v>
      </c>
      <c r="BS36" s="236">
        <f t="shared" si="3"/>
        <v>762058</v>
      </c>
      <c r="BT36" s="32">
        <f t="shared" si="3"/>
        <v>528</v>
      </c>
      <c r="BU36" s="32">
        <f t="shared" si="3"/>
        <v>0</v>
      </c>
      <c r="BV36" s="45">
        <f t="shared" si="12"/>
        <v>817033</v>
      </c>
      <c r="BW36" s="8"/>
      <c r="BX36" s="176">
        <f t="shared" si="15"/>
        <v>22.888777640164289</v>
      </c>
      <c r="BZ36" s="288">
        <v>25539.409489999998</v>
      </c>
      <c r="CA36" s="288">
        <v>313255.32788</v>
      </c>
      <c r="CB36" s="288">
        <v>0</v>
      </c>
      <c r="CC36" s="291">
        <v>0</v>
      </c>
      <c r="CD36" s="291">
        <v>338794.73736999999</v>
      </c>
      <c r="CE36" s="292">
        <f t="shared" si="16"/>
        <v>0.40948999999818625</v>
      </c>
      <c r="CF36" s="292">
        <f t="shared" si="13"/>
        <v>0.32787999999709427</v>
      </c>
      <c r="CG36" s="292">
        <f t="shared" si="13"/>
        <v>0</v>
      </c>
      <c r="CH36" s="1">
        <f t="shared" si="13"/>
        <v>0</v>
      </c>
      <c r="CI36" s="293">
        <f t="shared" si="13"/>
        <v>0.73736999998800457</v>
      </c>
    </row>
    <row r="37" spans="1:87" ht="13.5" x14ac:dyDescent="0.25">
      <c r="A37" s="169">
        <v>31</v>
      </c>
      <c r="B37" s="170" t="s">
        <v>211</v>
      </c>
      <c r="D37" s="171"/>
      <c r="E37" s="45">
        <v>1833267</v>
      </c>
      <c r="F37" s="236">
        <v>1343071</v>
      </c>
      <c r="G37" s="32">
        <v>42798</v>
      </c>
      <c r="H37" s="32">
        <v>98</v>
      </c>
      <c r="I37" s="34">
        <f t="shared" si="0"/>
        <v>3219234</v>
      </c>
      <c r="J37" s="45">
        <v>116245</v>
      </c>
      <c r="K37" s="32">
        <v>300930</v>
      </c>
      <c r="L37" s="32">
        <v>505</v>
      </c>
      <c r="M37" s="32">
        <v>0</v>
      </c>
      <c r="N37" s="34">
        <f t="shared" si="14"/>
        <v>417680</v>
      </c>
      <c r="O37" s="32">
        <v>133570</v>
      </c>
      <c r="P37" s="32">
        <v>11112</v>
      </c>
      <c r="Q37" s="32">
        <v>3196</v>
      </c>
      <c r="R37" s="32">
        <v>0</v>
      </c>
      <c r="S37" s="34">
        <f>SUM(O37:R37)</f>
        <v>147878</v>
      </c>
      <c r="T37" s="45">
        <v>0</v>
      </c>
      <c r="U37" s="32">
        <v>0</v>
      </c>
      <c r="V37" s="32">
        <v>0</v>
      </c>
      <c r="W37" s="32">
        <v>0</v>
      </c>
      <c r="X37" s="34">
        <f t="shared" si="5"/>
        <v>0</v>
      </c>
      <c r="Y37" s="282">
        <v>0</v>
      </c>
      <c r="Z37" s="32">
        <v>0</v>
      </c>
      <c r="AA37" s="282">
        <v>0</v>
      </c>
      <c r="AB37" s="32">
        <v>0</v>
      </c>
      <c r="AC37" s="34">
        <f t="shared" si="6"/>
        <v>0</v>
      </c>
      <c r="AD37" s="45">
        <v>0</v>
      </c>
      <c r="AE37" s="32">
        <v>0</v>
      </c>
      <c r="AF37" s="32">
        <v>0</v>
      </c>
      <c r="AG37" s="32">
        <v>0</v>
      </c>
      <c r="AH37" s="34">
        <f t="shared" si="7"/>
        <v>0</v>
      </c>
      <c r="AI37" s="45">
        <v>0</v>
      </c>
      <c r="AJ37" s="32">
        <v>0</v>
      </c>
      <c r="AK37" s="32">
        <v>0</v>
      </c>
      <c r="AL37" s="32">
        <v>0</v>
      </c>
      <c r="AM37" s="34">
        <f t="shared" si="1"/>
        <v>0</v>
      </c>
      <c r="AN37" s="45">
        <v>0</v>
      </c>
      <c r="AO37" s="32">
        <v>0</v>
      </c>
      <c r="AP37" s="32">
        <v>0</v>
      </c>
      <c r="AQ37" s="32">
        <v>0</v>
      </c>
      <c r="AR37" s="34">
        <f t="shared" si="2"/>
        <v>0</v>
      </c>
      <c r="AS37" s="45">
        <v>0</v>
      </c>
      <c r="AT37" s="32">
        <v>0</v>
      </c>
      <c r="AU37" s="32">
        <v>0</v>
      </c>
      <c r="AV37" s="32">
        <v>0</v>
      </c>
      <c r="AW37" s="34">
        <f t="shared" si="17"/>
        <v>0</v>
      </c>
      <c r="AX37" s="45">
        <v>0</v>
      </c>
      <c r="AY37" s="32">
        <v>0</v>
      </c>
      <c r="AZ37" s="32">
        <v>0</v>
      </c>
      <c r="BA37" s="32">
        <v>0</v>
      </c>
      <c r="BB37" s="34">
        <f t="shared" si="8"/>
        <v>0</v>
      </c>
      <c r="BC37" s="45">
        <v>0</v>
      </c>
      <c r="BD37" s="32">
        <v>0</v>
      </c>
      <c r="BE37" s="32">
        <v>0</v>
      </c>
      <c r="BF37" s="32">
        <v>0</v>
      </c>
      <c r="BG37" s="34">
        <f t="shared" si="9"/>
        <v>0</v>
      </c>
      <c r="BH37" s="45">
        <v>0</v>
      </c>
      <c r="BI37" s="32">
        <v>0</v>
      </c>
      <c r="BJ37" s="32">
        <v>0</v>
      </c>
      <c r="BK37" s="32">
        <v>0</v>
      </c>
      <c r="BL37" s="34">
        <f t="shared" si="10"/>
        <v>0</v>
      </c>
      <c r="BM37" s="45">
        <v>0</v>
      </c>
      <c r="BN37" s="32">
        <v>0</v>
      </c>
      <c r="BO37" s="32">
        <v>0</v>
      </c>
      <c r="BP37" s="32">
        <v>0</v>
      </c>
      <c r="BQ37" s="34">
        <f t="shared" si="11"/>
        <v>0</v>
      </c>
      <c r="BR37" s="45">
        <f t="shared" si="3"/>
        <v>249815</v>
      </c>
      <c r="BS37" s="236">
        <f t="shared" si="3"/>
        <v>312042</v>
      </c>
      <c r="BT37" s="32">
        <f t="shared" si="3"/>
        <v>3701</v>
      </c>
      <c r="BU37" s="32">
        <f t="shared" si="3"/>
        <v>0</v>
      </c>
      <c r="BV37" s="45">
        <f t="shared" si="12"/>
        <v>565558</v>
      </c>
      <c r="BW37" s="8"/>
      <c r="BX37" s="176">
        <f t="shared" si="15"/>
        <v>17.568092285307625</v>
      </c>
      <c r="BZ37" s="288">
        <v>116245.3176400001</v>
      </c>
      <c r="CA37" s="288">
        <v>300929.85016999999</v>
      </c>
      <c r="CB37" s="288">
        <v>504.44198999999998</v>
      </c>
      <c r="CC37" s="291">
        <v>0</v>
      </c>
      <c r="CD37" s="291">
        <v>417679.60980000009</v>
      </c>
      <c r="CE37" s="292">
        <f t="shared" si="16"/>
        <v>0.31764000009570736</v>
      </c>
      <c r="CF37" s="292">
        <f t="shared" si="13"/>
        <v>-0.14983000000938773</v>
      </c>
      <c r="CG37" s="292">
        <f t="shared" si="13"/>
        <v>-0.55801000000002432</v>
      </c>
      <c r="CH37" s="1">
        <f t="shared" si="13"/>
        <v>0</v>
      </c>
      <c r="CI37" s="293">
        <f t="shared" si="13"/>
        <v>-0.39019999990705401</v>
      </c>
    </row>
    <row r="38" spans="1:87" ht="13.5" x14ac:dyDescent="0.25">
      <c r="A38" s="169">
        <v>32</v>
      </c>
      <c r="B38" s="182" t="s">
        <v>248</v>
      </c>
      <c r="D38" s="171"/>
      <c r="E38" s="45">
        <v>4672390</v>
      </c>
      <c r="F38" s="236">
        <v>2528449</v>
      </c>
      <c r="G38" s="32">
        <v>287280</v>
      </c>
      <c r="H38" s="32">
        <v>1892</v>
      </c>
      <c r="I38" s="34">
        <f t="shared" si="0"/>
        <v>7490011</v>
      </c>
      <c r="J38" s="45">
        <v>267664</v>
      </c>
      <c r="K38" s="32">
        <v>217989</v>
      </c>
      <c r="L38" s="32">
        <v>14002</v>
      </c>
      <c r="M38" s="32">
        <v>0</v>
      </c>
      <c r="N38" s="34">
        <f t="shared" si="14"/>
        <v>499655</v>
      </c>
      <c r="O38" s="32">
        <v>338302</v>
      </c>
      <c r="P38" s="32">
        <v>87175</v>
      </c>
      <c r="Q38" s="32">
        <v>18131</v>
      </c>
      <c r="R38" s="32">
        <v>21</v>
      </c>
      <c r="S38" s="34">
        <f>SUM(O38:R38)</f>
        <v>443629</v>
      </c>
      <c r="T38" s="45">
        <v>0</v>
      </c>
      <c r="U38" s="32">
        <v>0</v>
      </c>
      <c r="V38" s="32">
        <v>0</v>
      </c>
      <c r="W38" s="32">
        <v>0</v>
      </c>
      <c r="X38" s="34">
        <f t="shared" si="5"/>
        <v>0</v>
      </c>
      <c r="Y38" s="282">
        <v>0</v>
      </c>
      <c r="Z38" s="32">
        <v>0</v>
      </c>
      <c r="AA38" s="282">
        <v>0</v>
      </c>
      <c r="AB38" s="32">
        <v>0</v>
      </c>
      <c r="AC38" s="34">
        <f t="shared" si="6"/>
        <v>0</v>
      </c>
      <c r="AD38" s="45">
        <v>0</v>
      </c>
      <c r="AE38" s="32">
        <v>0</v>
      </c>
      <c r="AF38" s="32">
        <v>0</v>
      </c>
      <c r="AG38" s="32">
        <v>0</v>
      </c>
      <c r="AH38" s="34">
        <f>SUM(AD38:AG38)</f>
        <v>0</v>
      </c>
      <c r="AI38" s="45">
        <v>0</v>
      </c>
      <c r="AJ38" s="32">
        <v>0</v>
      </c>
      <c r="AK38" s="32">
        <v>0</v>
      </c>
      <c r="AL38" s="32">
        <v>0</v>
      </c>
      <c r="AM38" s="34">
        <f t="shared" si="1"/>
        <v>0</v>
      </c>
      <c r="AN38" s="45">
        <v>0</v>
      </c>
      <c r="AO38" s="32">
        <v>0</v>
      </c>
      <c r="AP38" s="32">
        <v>0</v>
      </c>
      <c r="AQ38" s="32">
        <v>0</v>
      </c>
      <c r="AR38" s="34">
        <f t="shared" si="2"/>
        <v>0</v>
      </c>
      <c r="AS38" s="45">
        <v>0</v>
      </c>
      <c r="AT38" s="32">
        <v>0</v>
      </c>
      <c r="AU38" s="32">
        <v>0</v>
      </c>
      <c r="AV38" s="32">
        <v>0</v>
      </c>
      <c r="AW38" s="34">
        <f t="shared" si="17"/>
        <v>0</v>
      </c>
      <c r="AX38" s="45">
        <v>0</v>
      </c>
      <c r="AY38" s="32">
        <v>0</v>
      </c>
      <c r="AZ38" s="32">
        <v>0</v>
      </c>
      <c r="BA38" s="32">
        <v>0</v>
      </c>
      <c r="BB38" s="34">
        <f t="shared" si="8"/>
        <v>0</v>
      </c>
      <c r="BC38" s="45">
        <v>0</v>
      </c>
      <c r="BD38" s="32">
        <v>0</v>
      </c>
      <c r="BE38" s="32">
        <v>0</v>
      </c>
      <c r="BF38" s="32">
        <v>0</v>
      </c>
      <c r="BG38" s="34">
        <f t="shared" si="9"/>
        <v>0</v>
      </c>
      <c r="BH38" s="45">
        <v>0</v>
      </c>
      <c r="BI38" s="32">
        <v>0</v>
      </c>
      <c r="BJ38" s="32">
        <v>0</v>
      </c>
      <c r="BK38" s="32">
        <v>0</v>
      </c>
      <c r="BL38" s="34">
        <f t="shared" si="10"/>
        <v>0</v>
      </c>
      <c r="BM38" s="45">
        <v>0</v>
      </c>
      <c r="BN38" s="32">
        <v>0</v>
      </c>
      <c r="BO38" s="32">
        <v>0</v>
      </c>
      <c r="BP38" s="32">
        <v>0</v>
      </c>
      <c r="BQ38" s="34">
        <f t="shared" si="11"/>
        <v>0</v>
      </c>
      <c r="BR38" s="45">
        <f t="shared" si="3"/>
        <v>605966</v>
      </c>
      <c r="BS38" s="236">
        <f t="shared" si="3"/>
        <v>305164</v>
      </c>
      <c r="BT38" s="32">
        <f t="shared" si="3"/>
        <v>32133</v>
      </c>
      <c r="BU38" s="32">
        <f t="shared" si="3"/>
        <v>21</v>
      </c>
      <c r="BV38" s="45">
        <f t="shared" si="12"/>
        <v>943284</v>
      </c>
      <c r="BW38" s="8"/>
      <c r="BX38" s="176">
        <f t="shared" si="15"/>
        <v>12.593893386805441</v>
      </c>
      <c r="BZ38" s="288">
        <v>267664.30442</v>
      </c>
      <c r="CA38" s="288">
        <v>217989.15900999997</v>
      </c>
      <c r="CB38" s="288">
        <v>14002.262550000001</v>
      </c>
      <c r="CC38" s="291">
        <v>0</v>
      </c>
      <c r="CD38" s="291">
        <v>499655.72598000005</v>
      </c>
      <c r="CE38" s="292">
        <f t="shared" si="16"/>
        <v>0.30442000000039116</v>
      </c>
      <c r="CF38" s="292">
        <f t="shared" si="13"/>
        <v>0.15900999997393228</v>
      </c>
      <c r="CG38" s="292">
        <f t="shared" si="13"/>
        <v>0.26255000000128348</v>
      </c>
      <c r="CH38" s="1">
        <f t="shared" si="13"/>
        <v>0</v>
      </c>
      <c r="CI38" s="293">
        <f t="shared" si="13"/>
        <v>0.7259800000465475</v>
      </c>
    </row>
    <row r="39" spans="1:87" ht="13.5" x14ac:dyDescent="0.25">
      <c r="A39" s="183">
        <v>33</v>
      </c>
      <c r="B39" s="190" t="s">
        <v>213</v>
      </c>
      <c r="D39" s="185"/>
      <c r="E39" s="45">
        <v>678986</v>
      </c>
      <c r="F39" s="236">
        <v>30272455</v>
      </c>
      <c r="G39" s="32">
        <v>7576</v>
      </c>
      <c r="H39" s="32">
        <v>514</v>
      </c>
      <c r="I39" s="34">
        <f t="shared" si="0"/>
        <v>30959531</v>
      </c>
      <c r="J39" s="45">
        <v>45996</v>
      </c>
      <c r="K39" s="32">
        <v>1458922</v>
      </c>
      <c r="L39" s="32">
        <v>233</v>
      </c>
      <c r="M39" s="32">
        <v>0</v>
      </c>
      <c r="N39" s="34">
        <f t="shared" si="14"/>
        <v>1505151</v>
      </c>
      <c r="O39" s="32">
        <v>47133</v>
      </c>
      <c r="P39" s="32">
        <v>1098463</v>
      </c>
      <c r="Q39" s="32">
        <v>378</v>
      </c>
      <c r="R39" s="32">
        <v>15</v>
      </c>
      <c r="S39" s="34">
        <f t="shared" ref="S39:S47" si="19">SUM(O39:R39)</f>
        <v>1145989</v>
      </c>
      <c r="T39" s="45">
        <v>0</v>
      </c>
      <c r="U39" s="32">
        <v>0</v>
      </c>
      <c r="V39" s="32">
        <v>0</v>
      </c>
      <c r="W39" s="32">
        <v>0</v>
      </c>
      <c r="X39" s="34">
        <f t="shared" si="5"/>
        <v>0</v>
      </c>
      <c r="Y39" s="282">
        <v>0</v>
      </c>
      <c r="Z39" s="32">
        <v>0</v>
      </c>
      <c r="AA39" s="282">
        <v>0</v>
      </c>
      <c r="AB39" s="32">
        <v>0</v>
      </c>
      <c r="AC39" s="34">
        <f t="shared" si="6"/>
        <v>0</v>
      </c>
      <c r="AD39" s="45">
        <v>0</v>
      </c>
      <c r="AE39" s="32">
        <v>0</v>
      </c>
      <c r="AF39" s="32">
        <v>0</v>
      </c>
      <c r="AG39" s="32">
        <v>0</v>
      </c>
      <c r="AH39" s="34">
        <f t="shared" si="7"/>
        <v>0</v>
      </c>
      <c r="AI39" s="45">
        <v>0</v>
      </c>
      <c r="AJ39" s="32">
        <v>0</v>
      </c>
      <c r="AK39" s="32">
        <v>0</v>
      </c>
      <c r="AL39" s="32">
        <v>0</v>
      </c>
      <c r="AM39" s="34">
        <f t="shared" si="1"/>
        <v>0</v>
      </c>
      <c r="AN39" s="45">
        <v>0</v>
      </c>
      <c r="AO39" s="32">
        <v>0</v>
      </c>
      <c r="AP39" s="32">
        <v>0</v>
      </c>
      <c r="AQ39" s="32">
        <v>0</v>
      </c>
      <c r="AR39" s="34">
        <f t="shared" si="2"/>
        <v>0</v>
      </c>
      <c r="AS39" s="45">
        <v>0</v>
      </c>
      <c r="AT39" s="32">
        <v>0</v>
      </c>
      <c r="AU39" s="32">
        <v>0</v>
      </c>
      <c r="AV39" s="32">
        <v>0</v>
      </c>
      <c r="AW39" s="34">
        <f t="shared" si="17"/>
        <v>0</v>
      </c>
      <c r="AX39" s="45">
        <v>0</v>
      </c>
      <c r="AY39" s="32">
        <v>0</v>
      </c>
      <c r="AZ39" s="32">
        <v>0</v>
      </c>
      <c r="BA39" s="32">
        <v>0</v>
      </c>
      <c r="BB39" s="34">
        <f t="shared" si="8"/>
        <v>0</v>
      </c>
      <c r="BC39" s="45">
        <v>0</v>
      </c>
      <c r="BD39" s="32">
        <v>0</v>
      </c>
      <c r="BE39" s="32">
        <v>0</v>
      </c>
      <c r="BF39" s="32">
        <v>0</v>
      </c>
      <c r="BG39" s="34">
        <f t="shared" si="9"/>
        <v>0</v>
      </c>
      <c r="BH39" s="45">
        <v>0</v>
      </c>
      <c r="BI39" s="32">
        <v>0</v>
      </c>
      <c r="BJ39" s="32">
        <v>0</v>
      </c>
      <c r="BK39" s="32">
        <v>0</v>
      </c>
      <c r="BL39" s="34">
        <f t="shared" si="10"/>
        <v>0</v>
      </c>
      <c r="BM39" s="45">
        <v>0</v>
      </c>
      <c r="BN39" s="32">
        <v>0</v>
      </c>
      <c r="BO39" s="32">
        <v>0</v>
      </c>
      <c r="BP39" s="32">
        <v>0</v>
      </c>
      <c r="BQ39" s="34">
        <f t="shared" si="11"/>
        <v>0</v>
      </c>
      <c r="BR39" s="45">
        <f t="shared" si="3"/>
        <v>93129</v>
      </c>
      <c r="BS39" s="236">
        <f t="shared" si="3"/>
        <v>2557385</v>
      </c>
      <c r="BT39" s="32">
        <f t="shared" si="3"/>
        <v>611</v>
      </c>
      <c r="BU39" s="32">
        <f t="shared" si="3"/>
        <v>15</v>
      </c>
      <c r="BV39" s="45">
        <f t="shared" si="12"/>
        <v>2651140</v>
      </c>
      <c r="BW39" s="8"/>
      <c r="BX39" s="176">
        <f t="shared" si="15"/>
        <v>8.5632434160582083</v>
      </c>
      <c r="BZ39" s="288">
        <v>45996.249749999995</v>
      </c>
      <c r="CA39" s="288">
        <v>1458921.87518</v>
      </c>
      <c r="CB39" s="288">
        <v>232.94753</v>
      </c>
      <c r="CC39" s="291">
        <v>0</v>
      </c>
      <c r="CD39" s="291">
        <v>1505151.0724599999</v>
      </c>
      <c r="CE39" s="292">
        <f t="shared" si="16"/>
        <v>0.24974999999540159</v>
      </c>
      <c r="CF39" s="292">
        <f t="shared" si="13"/>
        <v>-0.12482000002637506</v>
      </c>
      <c r="CG39" s="292">
        <f t="shared" si="13"/>
        <v>-5.2469999999999573E-2</v>
      </c>
      <c r="CH39" s="1">
        <f t="shared" si="13"/>
        <v>0</v>
      </c>
      <c r="CI39" s="293">
        <f t="shared" si="13"/>
        <v>7.2459999937564135E-2</v>
      </c>
    </row>
    <row r="40" spans="1:87" ht="13.5" x14ac:dyDescent="0.25">
      <c r="A40" s="169">
        <v>34</v>
      </c>
      <c r="B40" s="170" t="s">
        <v>214</v>
      </c>
      <c r="D40" s="171"/>
      <c r="E40" s="45">
        <v>1564506</v>
      </c>
      <c r="F40" s="236">
        <v>7287168</v>
      </c>
      <c r="G40" s="32">
        <v>6642</v>
      </c>
      <c r="H40" s="32">
        <v>292</v>
      </c>
      <c r="I40" s="34">
        <f t="shared" si="0"/>
        <v>8858608</v>
      </c>
      <c r="J40" s="45">
        <v>87744</v>
      </c>
      <c r="K40" s="32">
        <v>658456</v>
      </c>
      <c r="L40" s="32">
        <v>187</v>
      </c>
      <c r="M40" s="32">
        <v>0</v>
      </c>
      <c r="N40" s="34">
        <f t="shared" si="14"/>
        <v>746387</v>
      </c>
      <c r="O40" s="32">
        <v>106181</v>
      </c>
      <c r="P40" s="32">
        <v>657186</v>
      </c>
      <c r="Q40" s="32">
        <v>0</v>
      </c>
      <c r="R40" s="32">
        <v>0</v>
      </c>
      <c r="S40" s="34">
        <f t="shared" si="19"/>
        <v>763367</v>
      </c>
      <c r="T40" s="45">
        <v>0</v>
      </c>
      <c r="U40" s="32">
        <v>0</v>
      </c>
      <c r="V40" s="32">
        <v>0</v>
      </c>
      <c r="W40" s="32">
        <v>0</v>
      </c>
      <c r="X40" s="34">
        <f t="shared" si="5"/>
        <v>0</v>
      </c>
      <c r="Y40" s="282">
        <v>0</v>
      </c>
      <c r="Z40" s="32">
        <v>0</v>
      </c>
      <c r="AA40" s="282">
        <v>0</v>
      </c>
      <c r="AB40" s="32">
        <v>0</v>
      </c>
      <c r="AC40" s="34">
        <f t="shared" si="6"/>
        <v>0</v>
      </c>
      <c r="AD40" s="45">
        <v>0</v>
      </c>
      <c r="AE40" s="32">
        <v>0</v>
      </c>
      <c r="AF40" s="32">
        <v>0</v>
      </c>
      <c r="AG40" s="32">
        <v>0</v>
      </c>
      <c r="AH40" s="34">
        <f t="shared" si="7"/>
        <v>0</v>
      </c>
      <c r="AI40" s="45">
        <v>0</v>
      </c>
      <c r="AJ40" s="32">
        <v>0</v>
      </c>
      <c r="AK40" s="32">
        <v>0</v>
      </c>
      <c r="AL40" s="32">
        <v>0</v>
      </c>
      <c r="AM40" s="34">
        <f t="shared" si="1"/>
        <v>0</v>
      </c>
      <c r="AN40" s="45">
        <v>0</v>
      </c>
      <c r="AO40" s="32">
        <v>0</v>
      </c>
      <c r="AP40" s="32">
        <v>0</v>
      </c>
      <c r="AQ40" s="32">
        <v>0</v>
      </c>
      <c r="AR40" s="34">
        <f t="shared" si="2"/>
        <v>0</v>
      </c>
      <c r="AS40" s="45">
        <v>0</v>
      </c>
      <c r="AT40" s="32">
        <v>0</v>
      </c>
      <c r="AU40" s="32">
        <v>0</v>
      </c>
      <c r="AV40" s="32">
        <v>0</v>
      </c>
      <c r="AW40" s="34">
        <f t="shared" si="17"/>
        <v>0</v>
      </c>
      <c r="AX40" s="45">
        <v>0</v>
      </c>
      <c r="AY40" s="32">
        <v>0</v>
      </c>
      <c r="AZ40" s="32">
        <v>0</v>
      </c>
      <c r="BA40" s="32">
        <v>0</v>
      </c>
      <c r="BB40" s="34">
        <f t="shared" si="8"/>
        <v>0</v>
      </c>
      <c r="BC40" s="45">
        <v>0</v>
      </c>
      <c r="BD40" s="32">
        <v>0</v>
      </c>
      <c r="BE40" s="32">
        <v>0</v>
      </c>
      <c r="BF40" s="32">
        <v>0</v>
      </c>
      <c r="BG40" s="34">
        <f t="shared" si="9"/>
        <v>0</v>
      </c>
      <c r="BH40" s="45">
        <v>0</v>
      </c>
      <c r="BI40" s="32">
        <v>0</v>
      </c>
      <c r="BJ40" s="32">
        <v>0</v>
      </c>
      <c r="BK40" s="32">
        <v>0</v>
      </c>
      <c r="BL40" s="34">
        <f t="shared" si="10"/>
        <v>0</v>
      </c>
      <c r="BM40" s="45">
        <v>0</v>
      </c>
      <c r="BN40" s="32">
        <v>0</v>
      </c>
      <c r="BO40" s="32">
        <v>0</v>
      </c>
      <c r="BP40" s="32">
        <v>0</v>
      </c>
      <c r="BQ40" s="34">
        <f t="shared" si="11"/>
        <v>0</v>
      </c>
      <c r="BR40" s="45">
        <f t="shared" si="3"/>
        <v>193925</v>
      </c>
      <c r="BS40" s="236">
        <f t="shared" si="3"/>
        <v>1315642</v>
      </c>
      <c r="BT40" s="32">
        <f t="shared" si="3"/>
        <v>187</v>
      </c>
      <c r="BU40" s="32">
        <f t="shared" si="3"/>
        <v>0</v>
      </c>
      <c r="BV40" s="45">
        <f t="shared" si="12"/>
        <v>1509754</v>
      </c>
      <c r="BW40" s="8"/>
      <c r="BX40" s="176">
        <f t="shared" si="15"/>
        <v>17.042790470015152</v>
      </c>
      <c r="BZ40" s="288">
        <v>87743.970720000027</v>
      </c>
      <c r="CA40" s="288">
        <v>658456.27989999996</v>
      </c>
      <c r="CB40" s="288">
        <v>186.89713</v>
      </c>
      <c r="CC40" s="291">
        <v>0</v>
      </c>
      <c r="CD40" s="291">
        <v>746387.14775</v>
      </c>
      <c r="CE40" s="292">
        <f t="shared" si="16"/>
        <v>-2.9279999973368831E-2</v>
      </c>
      <c r="CF40" s="292">
        <f t="shared" si="13"/>
        <v>0.27989999996498227</v>
      </c>
      <c r="CG40" s="292">
        <f t="shared" si="13"/>
        <v>-0.1028699999999958</v>
      </c>
      <c r="CH40" s="1">
        <f t="shared" si="13"/>
        <v>0</v>
      </c>
      <c r="CI40" s="293">
        <f t="shared" si="13"/>
        <v>0.14775000000372529</v>
      </c>
    </row>
    <row r="41" spans="1:87" ht="13.5" x14ac:dyDescent="0.25">
      <c r="A41" s="169">
        <v>35</v>
      </c>
      <c r="B41" s="170" t="s">
        <v>215</v>
      </c>
      <c r="D41" s="171"/>
      <c r="E41" s="45">
        <v>484196</v>
      </c>
      <c r="F41" s="236">
        <v>8467181</v>
      </c>
      <c r="G41" s="32">
        <v>10026</v>
      </c>
      <c r="H41" s="32">
        <v>86</v>
      </c>
      <c r="I41" s="34">
        <f t="shared" si="0"/>
        <v>8961489</v>
      </c>
      <c r="J41" s="45">
        <v>29357</v>
      </c>
      <c r="K41" s="32">
        <v>929065</v>
      </c>
      <c r="L41" s="32">
        <v>156</v>
      </c>
      <c r="M41" s="32">
        <v>35</v>
      </c>
      <c r="N41" s="34">
        <f t="shared" si="14"/>
        <v>958613</v>
      </c>
      <c r="O41" s="32">
        <v>33981</v>
      </c>
      <c r="P41" s="32">
        <v>11418</v>
      </c>
      <c r="Q41" s="32">
        <v>565</v>
      </c>
      <c r="R41" s="32">
        <v>0</v>
      </c>
      <c r="S41" s="34">
        <f t="shared" si="19"/>
        <v>45964</v>
      </c>
      <c r="T41" s="45">
        <v>0</v>
      </c>
      <c r="U41" s="32">
        <v>0</v>
      </c>
      <c r="V41" s="32">
        <v>0</v>
      </c>
      <c r="W41" s="32">
        <v>0</v>
      </c>
      <c r="X41" s="34">
        <f t="shared" si="5"/>
        <v>0</v>
      </c>
      <c r="Y41" s="282">
        <v>0</v>
      </c>
      <c r="Z41" s="32">
        <v>0</v>
      </c>
      <c r="AA41" s="282">
        <v>0</v>
      </c>
      <c r="AB41" s="32">
        <v>0</v>
      </c>
      <c r="AC41" s="34">
        <f t="shared" si="6"/>
        <v>0</v>
      </c>
      <c r="AD41" s="45">
        <v>0</v>
      </c>
      <c r="AE41" s="32">
        <v>0</v>
      </c>
      <c r="AF41" s="32">
        <v>0</v>
      </c>
      <c r="AG41" s="32">
        <v>0</v>
      </c>
      <c r="AH41" s="34">
        <f t="shared" si="7"/>
        <v>0</v>
      </c>
      <c r="AI41" s="45">
        <v>0</v>
      </c>
      <c r="AJ41" s="32">
        <v>0</v>
      </c>
      <c r="AK41" s="32">
        <v>0</v>
      </c>
      <c r="AL41" s="32">
        <v>0</v>
      </c>
      <c r="AM41" s="34">
        <f t="shared" si="1"/>
        <v>0</v>
      </c>
      <c r="AN41" s="45">
        <v>0</v>
      </c>
      <c r="AO41" s="32">
        <v>0</v>
      </c>
      <c r="AP41" s="32">
        <v>0</v>
      </c>
      <c r="AQ41" s="32">
        <v>0</v>
      </c>
      <c r="AR41" s="34">
        <f t="shared" si="2"/>
        <v>0</v>
      </c>
      <c r="AS41" s="45">
        <v>0</v>
      </c>
      <c r="AT41" s="32">
        <v>0</v>
      </c>
      <c r="AU41" s="32">
        <v>0</v>
      </c>
      <c r="AV41" s="32">
        <v>0</v>
      </c>
      <c r="AW41" s="34">
        <f t="shared" si="17"/>
        <v>0</v>
      </c>
      <c r="AX41" s="45">
        <v>0</v>
      </c>
      <c r="AY41" s="32">
        <v>0</v>
      </c>
      <c r="AZ41" s="32">
        <v>0</v>
      </c>
      <c r="BA41" s="32">
        <v>0</v>
      </c>
      <c r="BB41" s="34">
        <f t="shared" si="8"/>
        <v>0</v>
      </c>
      <c r="BC41" s="45">
        <v>0</v>
      </c>
      <c r="BD41" s="32">
        <v>0</v>
      </c>
      <c r="BE41" s="32">
        <v>0</v>
      </c>
      <c r="BF41" s="32">
        <v>0</v>
      </c>
      <c r="BG41" s="34">
        <f t="shared" si="9"/>
        <v>0</v>
      </c>
      <c r="BH41" s="45">
        <v>0</v>
      </c>
      <c r="BI41" s="32">
        <v>0</v>
      </c>
      <c r="BJ41" s="32">
        <v>0</v>
      </c>
      <c r="BK41" s="32">
        <v>0</v>
      </c>
      <c r="BL41" s="34">
        <f t="shared" si="10"/>
        <v>0</v>
      </c>
      <c r="BM41" s="45">
        <v>0</v>
      </c>
      <c r="BN41" s="32">
        <v>0</v>
      </c>
      <c r="BO41" s="32">
        <v>0</v>
      </c>
      <c r="BP41" s="32">
        <v>0</v>
      </c>
      <c r="BQ41" s="34">
        <f t="shared" si="11"/>
        <v>0</v>
      </c>
      <c r="BR41" s="45">
        <f t="shared" si="3"/>
        <v>63338</v>
      </c>
      <c r="BS41" s="236">
        <f t="shared" si="3"/>
        <v>940483</v>
      </c>
      <c r="BT41" s="32">
        <f t="shared" si="3"/>
        <v>721</v>
      </c>
      <c r="BU41" s="32">
        <f t="shared" si="3"/>
        <v>35</v>
      </c>
      <c r="BV41" s="45">
        <f t="shared" si="12"/>
        <v>1004577</v>
      </c>
      <c r="BW41" s="8"/>
      <c r="BX41" s="176">
        <f t="shared" si="15"/>
        <v>11.209933974142022</v>
      </c>
      <c r="BZ41" s="288">
        <v>29356.672210000001</v>
      </c>
      <c r="CA41" s="288">
        <v>929064.91767</v>
      </c>
      <c r="CB41" s="288">
        <v>155.779</v>
      </c>
      <c r="CC41" s="291">
        <v>34.747250000000001</v>
      </c>
      <c r="CD41" s="291">
        <v>958612.11612999998</v>
      </c>
      <c r="CE41" s="292">
        <f t="shared" si="16"/>
        <v>-0.32778999999936786</v>
      </c>
      <c r="CF41" s="292">
        <f t="shared" si="13"/>
        <v>-8.2330000004731119E-2</v>
      </c>
      <c r="CG41" s="292">
        <f t="shared" si="13"/>
        <v>-0.22100000000000364</v>
      </c>
      <c r="CH41" s="1">
        <f t="shared" si="13"/>
        <v>-0.25274999999999892</v>
      </c>
      <c r="CI41" s="293">
        <f t="shared" si="13"/>
        <v>-0.88387000001966953</v>
      </c>
    </row>
    <row r="42" spans="1:87" ht="13.5" x14ac:dyDescent="0.25">
      <c r="A42" s="169">
        <v>36</v>
      </c>
      <c r="B42" s="144" t="s">
        <v>216</v>
      </c>
      <c r="D42" s="171"/>
      <c r="E42" s="45">
        <v>212362</v>
      </c>
      <c r="F42" s="236">
        <v>2397587</v>
      </c>
      <c r="G42" s="32">
        <v>3268</v>
      </c>
      <c r="H42" s="32">
        <v>5</v>
      </c>
      <c r="I42" s="34">
        <f t="shared" si="0"/>
        <v>2613222</v>
      </c>
      <c r="J42" s="45">
        <v>15382</v>
      </c>
      <c r="K42" s="32">
        <v>97893</v>
      </c>
      <c r="L42" s="32">
        <v>113</v>
      </c>
      <c r="M42" s="32">
        <v>0</v>
      </c>
      <c r="N42" s="34">
        <f t="shared" si="14"/>
        <v>113388</v>
      </c>
      <c r="O42" s="32">
        <v>14670</v>
      </c>
      <c r="P42" s="32">
        <v>1537</v>
      </c>
      <c r="Q42" s="32">
        <v>162</v>
      </c>
      <c r="R42" s="32">
        <v>0</v>
      </c>
      <c r="S42" s="34">
        <f t="shared" si="19"/>
        <v>16369</v>
      </c>
      <c r="T42" s="45">
        <v>0</v>
      </c>
      <c r="U42" s="32">
        <v>0</v>
      </c>
      <c r="V42" s="32">
        <v>0</v>
      </c>
      <c r="W42" s="32">
        <v>0</v>
      </c>
      <c r="X42" s="34">
        <f t="shared" si="5"/>
        <v>0</v>
      </c>
      <c r="Y42" s="282">
        <v>0</v>
      </c>
      <c r="Z42" s="32">
        <v>0</v>
      </c>
      <c r="AA42" s="282">
        <v>0</v>
      </c>
      <c r="AB42" s="32">
        <v>0</v>
      </c>
      <c r="AC42" s="34">
        <f t="shared" si="6"/>
        <v>0</v>
      </c>
      <c r="AD42" s="45">
        <v>0</v>
      </c>
      <c r="AE42" s="32">
        <v>0</v>
      </c>
      <c r="AF42" s="32">
        <v>0</v>
      </c>
      <c r="AG42" s="32">
        <v>0</v>
      </c>
      <c r="AH42" s="34">
        <f>SUM(AD42:AG42)</f>
        <v>0</v>
      </c>
      <c r="AI42" s="45">
        <v>0</v>
      </c>
      <c r="AJ42" s="32">
        <v>0</v>
      </c>
      <c r="AK42" s="32">
        <v>0</v>
      </c>
      <c r="AL42" s="32">
        <v>0</v>
      </c>
      <c r="AM42" s="34">
        <f t="shared" si="1"/>
        <v>0</v>
      </c>
      <c r="AN42" s="45">
        <v>0</v>
      </c>
      <c r="AO42" s="32">
        <v>0</v>
      </c>
      <c r="AP42" s="32">
        <v>0</v>
      </c>
      <c r="AQ42" s="32">
        <v>0</v>
      </c>
      <c r="AR42" s="34">
        <f t="shared" si="2"/>
        <v>0</v>
      </c>
      <c r="AS42" s="45">
        <v>0</v>
      </c>
      <c r="AT42" s="32">
        <v>0</v>
      </c>
      <c r="AU42" s="32">
        <v>0</v>
      </c>
      <c r="AV42" s="32">
        <v>0</v>
      </c>
      <c r="AW42" s="34">
        <f t="shared" si="17"/>
        <v>0</v>
      </c>
      <c r="AX42" s="45">
        <v>0</v>
      </c>
      <c r="AY42" s="32">
        <v>0</v>
      </c>
      <c r="AZ42" s="32">
        <v>0</v>
      </c>
      <c r="BA42" s="32">
        <v>0</v>
      </c>
      <c r="BB42" s="34">
        <f t="shared" si="8"/>
        <v>0</v>
      </c>
      <c r="BC42" s="45">
        <v>0</v>
      </c>
      <c r="BD42" s="32">
        <v>0</v>
      </c>
      <c r="BE42" s="32">
        <v>0</v>
      </c>
      <c r="BF42" s="32">
        <v>0</v>
      </c>
      <c r="BG42" s="34">
        <f t="shared" si="9"/>
        <v>0</v>
      </c>
      <c r="BH42" s="45">
        <v>0</v>
      </c>
      <c r="BI42" s="32">
        <v>0</v>
      </c>
      <c r="BJ42" s="32">
        <v>0</v>
      </c>
      <c r="BK42" s="32">
        <v>0</v>
      </c>
      <c r="BL42" s="34">
        <f t="shared" si="10"/>
        <v>0</v>
      </c>
      <c r="BM42" s="45">
        <v>0</v>
      </c>
      <c r="BN42" s="32">
        <v>0</v>
      </c>
      <c r="BO42" s="32">
        <v>0</v>
      </c>
      <c r="BP42" s="32">
        <v>0</v>
      </c>
      <c r="BQ42" s="34">
        <f t="shared" si="11"/>
        <v>0</v>
      </c>
      <c r="BR42" s="45">
        <f t="shared" si="3"/>
        <v>30052</v>
      </c>
      <c r="BS42" s="236">
        <f t="shared" si="3"/>
        <v>99430</v>
      </c>
      <c r="BT42" s="32">
        <f t="shared" si="3"/>
        <v>275</v>
      </c>
      <c r="BU42" s="32">
        <f t="shared" si="3"/>
        <v>0</v>
      </c>
      <c r="BV42" s="45">
        <f t="shared" si="12"/>
        <v>129757</v>
      </c>
      <c r="BW42" s="8"/>
      <c r="BX42" s="176">
        <f t="shared" si="15"/>
        <v>4.9654028628260436</v>
      </c>
      <c r="BZ42" s="288">
        <v>14832.222280000013</v>
      </c>
      <c r="CA42" s="288">
        <v>96850</v>
      </c>
      <c r="CB42" s="288">
        <v>112.87321</v>
      </c>
      <c r="CC42" s="291">
        <v>0</v>
      </c>
      <c r="CD42" s="291">
        <v>111795.09549000002</v>
      </c>
      <c r="CE42" s="292">
        <f t="shared" si="16"/>
        <v>-549.77771999998731</v>
      </c>
      <c r="CF42" s="292">
        <f t="shared" si="13"/>
        <v>-1043</v>
      </c>
      <c r="CG42" s="292">
        <f t="shared" si="13"/>
        <v>-0.12678999999999974</v>
      </c>
      <c r="CH42" s="1">
        <f t="shared" si="13"/>
        <v>0</v>
      </c>
      <c r="CI42" s="293">
        <f t="shared" si="13"/>
        <v>-1592.9045099999785</v>
      </c>
    </row>
    <row r="43" spans="1:87" ht="13.5" x14ac:dyDescent="0.25">
      <c r="A43" s="169">
        <v>37</v>
      </c>
      <c r="B43" s="144" t="s">
        <v>217</v>
      </c>
      <c r="D43" s="188"/>
      <c r="E43" s="45">
        <v>847576</v>
      </c>
      <c r="F43" s="236">
        <v>4728883</v>
      </c>
      <c r="G43" s="32">
        <v>54181</v>
      </c>
      <c r="H43" s="32">
        <v>478</v>
      </c>
      <c r="I43" s="34">
        <f>SUM(E43:H43)</f>
        <v>5631118</v>
      </c>
      <c r="J43" s="45">
        <v>43551</v>
      </c>
      <c r="K43" s="32">
        <v>684690</v>
      </c>
      <c r="L43" s="32">
        <v>267</v>
      </c>
      <c r="M43" s="32">
        <v>0</v>
      </c>
      <c r="N43" s="34">
        <f t="shared" si="14"/>
        <v>728508</v>
      </c>
      <c r="O43" s="32">
        <v>62546</v>
      </c>
      <c r="P43" s="32">
        <v>17211</v>
      </c>
      <c r="Q43" s="32">
        <v>54</v>
      </c>
      <c r="R43" s="32">
        <v>5</v>
      </c>
      <c r="S43" s="34">
        <f>SUM(O43:R43)</f>
        <v>79816</v>
      </c>
      <c r="T43" s="45">
        <v>0</v>
      </c>
      <c r="U43" s="32">
        <v>0</v>
      </c>
      <c r="V43" s="32">
        <v>0</v>
      </c>
      <c r="W43" s="32">
        <v>0</v>
      </c>
      <c r="X43" s="34">
        <f t="shared" si="5"/>
        <v>0</v>
      </c>
      <c r="Y43" s="282">
        <v>0</v>
      </c>
      <c r="Z43" s="32">
        <v>0</v>
      </c>
      <c r="AA43" s="282">
        <v>0</v>
      </c>
      <c r="AB43" s="32">
        <v>0</v>
      </c>
      <c r="AC43" s="34">
        <f t="shared" si="6"/>
        <v>0</v>
      </c>
      <c r="AD43" s="45">
        <v>0</v>
      </c>
      <c r="AE43" s="32">
        <v>0</v>
      </c>
      <c r="AF43" s="32">
        <v>0</v>
      </c>
      <c r="AG43" s="32">
        <v>0</v>
      </c>
      <c r="AH43" s="34">
        <f t="shared" si="7"/>
        <v>0</v>
      </c>
      <c r="AI43" s="45">
        <v>0</v>
      </c>
      <c r="AJ43" s="32">
        <v>0</v>
      </c>
      <c r="AK43" s="32">
        <v>0</v>
      </c>
      <c r="AL43" s="32">
        <v>0</v>
      </c>
      <c r="AM43" s="34">
        <f t="shared" si="1"/>
        <v>0</v>
      </c>
      <c r="AN43" s="45">
        <v>0</v>
      </c>
      <c r="AO43" s="32">
        <v>0</v>
      </c>
      <c r="AP43" s="32">
        <v>0</v>
      </c>
      <c r="AQ43" s="32">
        <v>0</v>
      </c>
      <c r="AR43" s="34">
        <f t="shared" si="2"/>
        <v>0</v>
      </c>
      <c r="AS43" s="45">
        <v>0</v>
      </c>
      <c r="AT43" s="32">
        <v>0</v>
      </c>
      <c r="AU43" s="32">
        <v>0</v>
      </c>
      <c r="AV43" s="32">
        <v>0</v>
      </c>
      <c r="AW43" s="34">
        <f t="shared" si="17"/>
        <v>0</v>
      </c>
      <c r="AX43" s="45">
        <v>0</v>
      </c>
      <c r="AY43" s="32">
        <v>0</v>
      </c>
      <c r="AZ43" s="32">
        <v>0</v>
      </c>
      <c r="BA43" s="32">
        <v>0</v>
      </c>
      <c r="BB43" s="34">
        <f t="shared" si="8"/>
        <v>0</v>
      </c>
      <c r="BC43" s="45">
        <v>0</v>
      </c>
      <c r="BD43" s="32">
        <v>0</v>
      </c>
      <c r="BE43" s="32">
        <v>0</v>
      </c>
      <c r="BF43" s="32">
        <v>0</v>
      </c>
      <c r="BG43" s="34">
        <f t="shared" si="9"/>
        <v>0</v>
      </c>
      <c r="BH43" s="45">
        <v>0</v>
      </c>
      <c r="BI43" s="32">
        <v>0</v>
      </c>
      <c r="BJ43" s="32">
        <v>0</v>
      </c>
      <c r="BK43" s="32">
        <v>0</v>
      </c>
      <c r="BL43" s="34">
        <f t="shared" si="10"/>
        <v>0</v>
      </c>
      <c r="BM43" s="45">
        <v>0</v>
      </c>
      <c r="BN43" s="32">
        <v>0</v>
      </c>
      <c r="BO43" s="32">
        <v>0</v>
      </c>
      <c r="BP43" s="32">
        <v>0</v>
      </c>
      <c r="BQ43" s="34">
        <f t="shared" si="11"/>
        <v>0</v>
      </c>
      <c r="BR43" s="45">
        <f t="shared" si="3"/>
        <v>106097</v>
      </c>
      <c r="BS43" s="236">
        <f t="shared" si="3"/>
        <v>701901</v>
      </c>
      <c r="BT43" s="32">
        <f t="shared" si="3"/>
        <v>321</v>
      </c>
      <c r="BU43" s="32">
        <f t="shared" si="3"/>
        <v>5</v>
      </c>
      <c r="BV43" s="45">
        <f t="shared" si="12"/>
        <v>808324</v>
      </c>
      <c r="BW43" s="8"/>
      <c r="BX43" s="176">
        <f t="shared" si="15"/>
        <v>14.354591752472601</v>
      </c>
      <c r="BZ43" s="288">
        <v>43550.579710000013</v>
      </c>
      <c r="CA43" s="288">
        <v>684690.49906000006</v>
      </c>
      <c r="CB43" s="288">
        <v>266.99572000000001</v>
      </c>
      <c r="CC43" s="291">
        <v>0</v>
      </c>
      <c r="CD43" s="291">
        <v>728508.07449000003</v>
      </c>
      <c r="CE43" s="292">
        <f t="shared" si="16"/>
        <v>-0.42028999998728978</v>
      </c>
      <c r="CF43" s="292">
        <f t="shared" si="13"/>
        <v>0.49906000006012619</v>
      </c>
      <c r="CG43" s="292">
        <f t="shared" si="13"/>
        <v>-4.2799999999942884E-3</v>
      </c>
      <c r="CH43" s="1">
        <f t="shared" si="13"/>
        <v>0</v>
      </c>
      <c r="CI43" s="293">
        <f t="shared" si="13"/>
        <v>7.4490000028163195E-2</v>
      </c>
    </row>
    <row r="44" spans="1:87" ht="13.5" x14ac:dyDescent="0.25">
      <c r="A44" s="169">
        <v>38</v>
      </c>
      <c r="B44" s="170" t="s">
        <v>218</v>
      </c>
      <c r="D44" s="171"/>
      <c r="E44" s="45">
        <v>753834</v>
      </c>
      <c r="F44" s="236">
        <v>1569315</v>
      </c>
      <c r="G44" s="32">
        <v>214368</v>
      </c>
      <c r="H44" s="32">
        <v>247</v>
      </c>
      <c r="I44" s="34">
        <f t="shared" si="0"/>
        <v>2537764</v>
      </c>
      <c r="J44" s="45">
        <v>32635</v>
      </c>
      <c r="K44" s="32">
        <v>518974</v>
      </c>
      <c r="L44" s="32">
        <v>71</v>
      </c>
      <c r="M44" s="32">
        <v>0</v>
      </c>
      <c r="N44" s="34">
        <f t="shared" si="14"/>
        <v>551680</v>
      </c>
      <c r="O44" s="32">
        <v>44246</v>
      </c>
      <c r="P44" s="32">
        <v>2616</v>
      </c>
      <c r="Q44" s="32">
        <v>1940</v>
      </c>
      <c r="R44" s="32">
        <v>24</v>
      </c>
      <c r="S44" s="34">
        <f t="shared" si="19"/>
        <v>48826</v>
      </c>
      <c r="T44" s="45">
        <v>0</v>
      </c>
      <c r="U44" s="32">
        <v>0</v>
      </c>
      <c r="V44" s="32">
        <v>0</v>
      </c>
      <c r="W44" s="32">
        <v>0</v>
      </c>
      <c r="X44" s="34">
        <f t="shared" si="5"/>
        <v>0</v>
      </c>
      <c r="Y44" s="282">
        <v>0</v>
      </c>
      <c r="Z44" s="32">
        <v>0</v>
      </c>
      <c r="AA44" s="282">
        <v>0</v>
      </c>
      <c r="AB44" s="32">
        <v>0</v>
      </c>
      <c r="AC44" s="34">
        <f t="shared" si="6"/>
        <v>0</v>
      </c>
      <c r="AD44" s="45">
        <v>0</v>
      </c>
      <c r="AE44" s="32">
        <v>0</v>
      </c>
      <c r="AF44" s="32">
        <v>0</v>
      </c>
      <c r="AG44" s="32">
        <v>0</v>
      </c>
      <c r="AH44" s="34">
        <f t="shared" si="7"/>
        <v>0</v>
      </c>
      <c r="AI44" s="45">
        <v>0</v>
      </c>
      <c r="AJ44" s="32">
        <v>0</v>
      </c>
      <c r="AK44" s="32">
        <v>0</v>
      </c>
      <c r="AL44" s="32">
        <v>0</v>
      </c>
      <c r="AM44" s="34">
        <f t="shared" si="1"/>
        <v>0</v>
      </c>
      <c r="AN44" s="45">
        <v>0</v>
      </c>
      <c r="AO44" s="32">
        <v>0</v>
      </c>
      <c r="AP44" s="32">
        <v>0</v>
      </c>
      <c r="AQ44" s="32">
        <v>0</v>
      </c>
      <c r="AR44" s="34">
        <f t="shared" si="2"/>
        <v>0</v>
      </c>
      <c r="AS44" s="45">
        <v>0</v>
      </c>
      <c r="AT44" s="32">
        <v>0</v>
      </c>
      <c r="AU44" s="32">
        <v>0</v>
      </c>
      <c r="AV44" s="32">
        <v>0</v>
      </c>
      <c r="AW44" s="34">
        <f t="shared" si="17"/>
        <v>0</v>
      </c>
      <c r="AX44" s="45">
        <v>0</v>
      </c>
      <c r="AY44" s="32">
        <v>0</v>
      </c>
      <c r="AZ44" s="32">
        <v>0</v>
      </c>
      <c r="BA44" s="32">
        <v>0</v>
      </c>
      <c r="BB44" s="34">
        <f t="shared" si="8"/>
        <v>0</v>
      </c>
      <c r="BC44" s="45">
        <v>0</v>
      </c>
      <c r="BD44" s="32">
        <v>0</v>
      </c>
      <c r="BE44" s="32">
        <v>0</v>
      </c>
      <c r="BF44" s="32">
        <v>0</v>
      </c>
      <c r="BG44" s="34">
        <f t="shared" si="9"/>
        <v>0</v>
      </c>
      <c r="BH44" s="45">
        <v>0</v>
      </c>
      <c r="BI44" s="32">
        <v>0</v>
      </c>
      <c r="BJ44" s="32">
        <v>0</v>
      </c>
      <c r="BK44" s="32">
        <v>0</v>
      </c>
      <c r="BL44" s="34">
        <f t="shared" si="10"/>
        <v>0</v>
      </c>
      <c r="BM44" s="45">
        <v>0</v>
      </c>
      <c r="BN44" s="32">
        <v>0</v>
      </c>
      <c r="BO44" s="32">
        <v>0</v>
      </c>
      <c r="BP44" s="32">
        <v>0</v>
      </c>
      <c r="BQ44" s="34">
        <f t="shared" si="11"/>
        <v>0</v>
      </c>
      <c r="BR44" s="45">
        <f t="shared" si="3"/>
        <v>76881</v>
      </c>
      <c r="BS44" s="236">
        <f t="shared" si="3"/>
        <v>521590</v>
      </c>
      <c r="BT44" s="32">
        <f t="shared" si="3"/>
        <v>2011</v>
      </c>
      <c r="BU44" s="32">
        <f t="shared" si="3"/>
        <v>24</v>
      </c>
      <c r="BV44" s="45">
        <f t="shared" si="12"/>
        <v>600506</v>
      </c>
      <c r="BW44" s="8"/>
      <c r="BX44" s="176">
        <f t="shared" si="15"/>
        <v>23.662799220100844</v>
      </c>
      <c r="BZ44" s="288">
        <v>32634.672039999998</v>
      </c>
      <c r="CA44" s="288">
        <v>518973.73267</v>
      </c>
      <c r="CB44" s="288">
        <v>71.467469999999992</v>
      </c>
      <c r="CC44" s="291">
        <v>0</v>
      </c>
      <c r="CD44" s="291">
        <v>551679.87218000006</v>
      </c>
      <c r="CE44" s="292">
        <f t="shared" si="16"/>
        <v>-0.32796000000234926</v>
      </c>
      <c r="CF44" s="292">
        <f t="shared" si="13"/>
        <v>-0.26733000000240281</v>
      </c>
      <c r="CG44" s="292">
        <f t="shared" si="13"/>
        <v>0.46746999999999161</v>
      </c>
      <c r="CH44" s="1">
        <f t="shared" si="13"/>
        <v>0</v>
      </c>
      <c r="CI44" s="293">
        <f t="shared" si="13"/>
        <v>-0.12781999993603677</v>
      </c>
    </row>
    <row r="45" spans="1:87" ht="13.5" x14ac:dyDescent="0.25">
      <c r="A45" s="169">
        <v>39</v>
      </c>
      <c r="B45" s="170" t="s">
        <v>219</v>
      </c>
      <c r="D45" s="171"/>
      <c r="E45" s="45">
        <v>1513362</v>
      </c>
      <c r="F45" s="236">
        <v>10108437</v>
      </c>
      <c r="G45" s="32">
        <v>2786</v>
      </c>
      <c r="H45" s="32">
        <v>1116</v>
      </c>
      <c r="I45" s="34">
        <f t="shared" si="0"/>
        <v>11625701</v>
      </c>
      <c r="J45" s="45">
        <v>111379</v>
      </c>
      <c r="K45" s="32">
        <v>1485795</v>
      </c>
      <c r="L45" s="32">
        <v>302</v>
      </c>
      <c r="M45" s="32">
        <v>0</v>
      </c>
      <c r="N45" s="34">
        <f>SUM(J45:M45)</f>
        <v>1597476</v>
      </c>
      <c r="O45" s="32">
        <v>128328</v>
      </c>
      <c r="P45" s="32">
        <v>403674</v>
      </c>
      <c r="Q45" s="32">
        <v>12</v>
      </c>
      <c r="R45" s="32">
        <v>0</v>
      </c>
      <c r="S45" s="34">
        <f>SUM(O45:R45)</f>
        <v>532014</v>
      </c>
      <c r="T45" s="45">
        <v>0</v>
      </c>
      <c r="U45" s="32">
        <v>0</v>
      </c>
      <c r="V45" s="32">
        <v>0</v>
      </c>
      <c r="W45" s="32">
        <v>0</v>
      </c>
      <c r="X45" s="34">
        <f t="shared" si="5"/>
        <v>0</v>
      </c>
      <c r="Y45" s="282">
        <v>0</v>
      </c>
      <c r="Z45" s="32">
        <v>0</v>
      </c>
      <c r="AA45" s="282">
        <v>0</v>
      </c>
      <c r="AB45" s="32">
        <v>0</v>
      </c>
      <c r="AC45" s="34">
        <f t="shared" si="6"/>
        <v>0</v>
      </c>
      <c r="AD45" s="45">
        <v>0</v>
      </c>
      <c r="AE45" s="32">
        <v>0</v>
      </c>
      <c r="AF45" s="32">
        <v>0</v>
      </c>
      <c r="AG45" s="32">
        <v>0</v>
      </c>
      <c r="AH45" s="34">
        <f>SUM(AD45:AG45)</f>
        <v>0</v>
      </c>
      <c r="AI45" s="45">
        <v>0</v>
      </c>
      <c r="AJ45" s="32">
        <v>0</v>
      </c>
      <c r="AK45" s="32">
        <v>0</v>
      </c>
      <c r="AL45" s="32">
        <v>0</v>
      </c>
      <c r="AM45" s="34">
        <f t="shared" si="1"/>
        <v>0</v>
      </c>
      <c r="AN45" s="45">
        <v>0</v>
      </c>
      <c r="AO45" s="32">
        <v>0</v>
      </c>
      <c r="AP45" s="32">
        <v>0</v>
      </c>
      <c r="AQ45" s="32">
        <v>0</v>
      </c>
      <c r="AR45" s="34">
        <f t="shared" si="2"/>
        <v>0</v>
      </c>
      <c r="AS45" s="45">
        <v>0</v>
      </c>
      <c r="AT45" s="32">
        <v>0</v>
      </c>
      <c r="AU45" s="32">
        <v>0</v>
      </c>
      <c r="AV45" s="32">
        <v>0</v>
      </c>
      <c r="AW45" s="34">
        <f t="shared" si="17"/>
        <v>0</v>
      </c>
      <c r="AX45" s="45">
        <v>0</v>
      </c>
      <c r="AY45" s="32">
        <v>0</v>
      </c>
      <c r="AZ45" s="32">
        <v>0</v>
      </c>
      <c r="BA45" s="32">
        <v>0</v>
      </c>
      <c r="BB45" s="34">
        <f t="shared" si="8"/>
        <v>0</v>
      </c>
      <c r="BC45" s="45">
        <v>0</v>
      </c>
      <c r="BD45" s="32">
        <v>0</v>
      </c>
      <c r="BE45" s="32">
        <v>0</v>
      </c>
      <c r="BF45" s="32">
        <v>0</v>
      </c>
      <c r="BG45" s="34">
        <f t="shared" si="9"/>
        <v>0</v>
      </c>
      <c r="BH45" s="45">
        <v>0</v>
      </c>
      <c r="BI45" s="32">
        <v>0</v>
      </c>
      <c r="BJ45" s="32">
        <v>0</v>
      </c>
      <c r="BK45" s="32">
        <v>0</v>
      </c>
      <c r="BL45" s="34">
        <f t="shared" si="10"/>
        <v>0</v>
      </c>
      <c r="BM45" s="45">
        <v>0</v>
      </c>
      <c r="BN45" s="32">
        <v>0</v>
      </c>
      <c r="BO45" s="32">
        <v>0</v>
      </c>
      <c r="BP45" s="32">
        <v>0</v>
      </c>
      <c r="BQ45" s="34">
        <f t="shared" si="11"/>
        <v>0</v>
      </c>
      <c r="BR45" s="45">
        <f t="shared" si="3"/>
        <v>239707</v>
      </c>
      <c r="BS45" s="236">
        <f t="shared" si="3"/>
        <v>1889469</v>
      </c>
      <c r="BT45" s="32">
        <f t="shared" si="3"/>
        <v>314</v>
      </c>
      <c r="BU45" s="32">
        <f t="shared" si="3"/>
        <v>0</v>
      </c>
      <c r="BV45" s="45">
        <f t="shared" si="12"/>
        <v>2129490</v>
      </c>
      <c r="BW45" s="8"/>
      <c r="BX45" s="176">
        <f t="shared" si="15"/>
        <v>18.317089008224105</v>
      </c>
      <c r="BZ45" s="288">
        <v>111060.15774</v>
      </c>
      <c r="CA45" s="288">
        <v>1485795.30373</v>
      </c>
      <c r="CB45" s="288">
        <v>302.36720000000003</v>
      </c>
      <c r="CC45" s="291">
        <v>0</v>
      </c>
      <c r="CD45" s="291">
        <v>1597157.82867</v>
      </c>
      <c r="CE45" s="292">
        <f t="shared" si="16"/>
        <v>-318.8422600000049</v>
      </c>
      <c r="CF45" s="292">
        <f t="shared" si="13"/>
        <v>0.30373000004328787</v>
      </c>
      <c r="CG45" s="292">
        <f t="shared" si="13"/>
        <v>0.36720000000002528</v>
      </c>
      <c r="CH45" s="1">
        <f t="shared" si="13"/>
        <v>0</v>
      </c>
      <c r="CI45" s="293">
        <f t="shared" si="13"/>
        <v>-318.17133000004105</v>
      </c>
    </row>
    <row r="46" spans="1:87" ht="13.5" x14ac:dyDescent="0.25">
      <c r="A46" s="169">
        <v>40</v>
      </c>
      <c r="B46" s="170" t="s">
        <v>220</v>
      </c>
      <c r="D46" s="171"/>
      <c r="E46" s="45">
        <v>1098140</v>
      </c>
      <c r="F46" s="236">
        <v>63760222</v>
      </c>
      <c r="G46" s="32">
        <v>43692</v>
      </c>
      <c r="H46" s="32">
        <v>142</v>
      </c>
      <c r="I46" s="34">
        <f t="shared" si="0"/>
        <v>64902196</v>
      </c>
      <c r="J46" s="45">
        <v>146828</v>
      </c>
      <c r="K46" s="32">
        <v>7814040</v>
      </c>
      <c r="L46" s="32">
        <v>143</v>
      </c>
      <c r="M46" s="32">
        <v>0</v>
      </c>
      <c r="N46" s="34">
        <f t="shared" si="14"/>
        <v>7961011</v>
      </c>
      <c r="O46" s="32">
        <v>88531</v>
      </c>
      <c r="P46" s="32">
        <v>4950271</v>
      </c>
      <c r="Q46" s="32">
        <v>518</v>
      </c>
      <c r="R46" s="32">
        <v>45</v>
      </c>
      <c r="S46" s="34">
        <f t="shared" si="19"/>
        <v>5039365</v>
      </c>
      <c r="T46" s="45">
        <v>0</v>
      </c>
      <c r="U46" s="32">
        <v>0</v>
      </c>
      <c r="V46" s="32">
        <v>0</v>
      </c>
      <c r="W46" s="32">
        <v>0</v>
      </c>
      <c r="X46" s="34">
        <f t="shared" si="5"/>
        <v>0</v>
      </c>
      <c r="Y46" s="282">
        <v>0</v>
      </c>
      <c r="Z46" s="32">
        <v>0</v>
      </c>
      <c r="AA46" s="282">
        <v>0</v>
      </c>
      <c r="AB46" s="32">
        <v>0</v>
      </c>
      <c r="AC46" s="34">
        <f t="shared" si="6"/>
        <v>0</v>
      </c>
      <c r="AD46" s="45">
        <v>0</v>
      </c>
      <c r="AE46" s="32">
        <v>0</v>
      </c>
      <c r="AF46" s="32">
        <v>0</v>
      </c>
      <c r="AG46" s="32">
        <v>0</v>
      </c>
      <c r="AH46" s="34">
        <f t="shared" si="7"/>
        <v>0</v>
      </c>
      <c r="AI46" s="45">
        <v>0</v>
      </c>
      <c r="AJ46" s="32">
        <v>0</v>
      </c>
      <c r="AK46" s="32">
        <v>0</v>
      </c>
      <c r="AL46" s="32">
        <v>0</v>
      </c>
      <c r="AM46" s="34">
        <f t="shared" si="1"/>
        <v>0</v>
      </c>
      <c r="AN46" s="45">
        <v>0</v>
      </c>
      <c r="AO46" s="32">
        <v>0</v>
      </c>
      <c r="AP46" s="32">
        <v>0</v>
      </c>
      <c r="AQ46" s="32">
        <v>0</v>
      </c>
      <c r="AR46" s="34">
        <f t="shared" si="2"/>
        <v>0</v>
      </c>
      <c r="AS46" s="45">
        <v>0</v>
      </c>
      <c r="AT46" s="32">
        <v>0</v>
      </c>
      <c r="AU46" s="32">
        <v>0</v>
      </c>
      <c r="AV46" s="32">
        <v>0</v>
      </c>
      <c r="AW46" s="34">
        <f t="shared" si="17"/>
        <v>0</v>
      </c>
      <c r="AX46" s="45">
        <v>0</v>
      </c>
      <c r="AY46" s="32">
        <v>0</v>
      </c>
      <c r="AZ46" s="32">
        <v>0</v>
      </c>
      <c r="BA46" s="32">
        <v>0</v>
      </c>
      <c r="BB46" s="34">
        <f t="shared" si="8"/>
        <v>0</v>
      </c>
      <c r="BC46" s="45">
        <v>0</v>
      </c>
      <c r="BD46" s="32">
        <v>0</v>
      </c>
      <c r="BE46" s="32">
        <v>0</v>
      </c>
      <c r="BF46" s="32">
        <v>0</v>
      </c>
      <c r="BG46" s="34">
        <f t="shared" si="9"/>
        <v>0</v>
      </c>
      <c r="BH46" s="45">
        <v>0</v>
      </c>
      <c r="BI46" s="32">
        <v>0</v>
      </c>
      <c r="BJ46" s="32">
        <v>0</v>
      </c>
      <c r="BK46" s="32">
        <v>0</v>
      </c>
      <c r="BL46" s="34">
        <f t="shared" si="10"/>
        <v>0</v>
      </c>
      <c r="BM46" s="45">
        <v>0</v>
      </c>
      <c r="BN46" s="32">
        <v>0</v>
      </c>
      <c r="BO46" s="32">
        <v>0</v>
      </c>
      <c r="BP46" s="32">
        <v>0</v>
      </c>
      <c r="BQ46" s="34">
        <f t="shared" si="11"/>
        <v>0</v>
      </c>
      <c r="BR46" s="45">
        <f t="shared" si="3"/>
        <v>235359</v>
      </c>
      <c r="BS46" s="236">
        <f t="shared" si="3"/>
        <v>12764311</v>
      </c>
      <c r="BT46" s="32">
        <f t="shared" si="3"/>
        <v>661</v>
      </c>
      <c r="BU46" s="32">
        <f t="shared" si="3"/>
        <v>45</v>
      </c>
      <c r="BV46" s="45">
        <f t="shared" si="12"/>
        <v>13000376</v>
      </c>
      <c r="BW46" s="8"/>
      <c r="BX46" s="176">
        <f t="shared" si="15"/>
        <v>20.030718220998253</v>
      </c>
      <c r="BZ46" s="288">
        <v>146828.30793000001</v>
      </c>
      <c r="CA46" s="288">
        <v>7814040.2123100003</v>
      </c>
      <c r="CB46" s="288">
        <v>143.31022000000002</v>
      </c>
      <c r="CC46" s="291">
        <v>0</v>
      </c>
      <c r="CD46" s="291">
        <v>7961011.8304600008</v>
      </c>
      <c r="CE46" s="292">
        <f t="shared" si="16"/>
        <v>0.30793000000994653</v>
      </c>
      <c r="CF46" s="292">
        <f t="shared" si="13"/>
        <v>0.21231000032275915</v>
      </c>
      <c r="CG46" s="292">
        <f t="shared" si="13"/>
        <v>0.31022000000001526</v>
      </c>
      <c r="CH46" s="1">
        <f t="shared" si="13"/>
        <v>0</v>
      </c>
      <c r="CI46" s="293">
        <f t="shared" si="13"/>
        <v>0.83046000078320503</v>
      </c>
    </row>
    <row r="47" spans="1:87" ht="13.5" x14ac:dyDescent="0.25">
      <c r="A47" s="191">
        <v>41</v>
      </c>
      <c r="B47" s="192" t="s">
        <v>221</v>
      </c>
      <c r="C47" s="193"/>
      <c r="D47" s="194"/>
      <c r="E47" s="45">
        <v>3215615</v>
      </c>
      <c r="F47" s="236">
        <v>9414313</v>
      </c>
      <c r="G47" s="32">
        <v>2552123</v>
      </c>
      <c r="H47" s="32">
        <v>178</v>
      </c>
      <c r="I47" s="34">
        <f t="shared" si="0"/>
        <v>15182229</v>
      </c>
      <c r="J47" s="45">
        <v>165548</v>
      </c>
      <c r="K47" s="32">
        <v>1345</v>
      </c>
      <c r="L47" s="32">
        <v>58262</v>
      </c>
      <c r="M47" s="32">
        <v>0</v>
      </c>
      <c r="N47" s="34">
        <f t="shared" si="14"/>
        <v>225155</v>
      </c>
      <c r="O47" s="32">
        <v>218363</v>
      </c>
      <c r="P47" s="32">
        <v>889567</v>
      </c>
      <c r="Q47" s="32">
        <v>86903</v>
      </c>
      <c r="R47" s="32">
        <v>0</v>
      </c>
      <c r="S47" s="34">
        <f t="shared" si="19"/>
        <v>1194833</v>
      </c>
      <c r="T47" s="45">
        <v>0</v>
      </c>
      <c r="U47" s="32">
        <v>0</v>
      </c>
      <c r="V47" s="32">
        <v>0</v>
      </c>
      <c r="W47" s="32">
        <v>0</v>
      </c>
      <c r="X47" s="34">
        <f t="shared" si="5"/>
        <v>0</v>
      </c>
      <c r="Y47" s="282">
        <v>0</v>
      </c>
      <c r="Z47" s="32">
        <v>0</v>
      </c>
      <c r="AA47" s="282">
        <v>0</v>
      </c>
      <c r="AB47" s="32">
        <v>0</v>
      </c>
      <c r="AC47" s="34">
        <f t="shared" si="6"/>
        <v>0</v>
      </c>
      <c r="AD47" s="45">
        <v>0</v>
      </c>
      <c r="AE47" s="32">
        <v>0</v>
      </c>
      <c r="AF47" s="32">
        <v>0</v>
      </c>
      <c r="AG47" s="32">
        <v>0</v>
      </c>
      <c r="AH47" s="34">
        <f>SUM(AD47:AG47)</f>
        <v>0</v>
      </c>
      <c r="AI47" s="45">
        <v>0</v>
      </c>
      <c r="AJ47" s="32">
        <v>0</v>
      </c>
      <c r="AK47" s="32">
        <v>0</v>
      </c>
      <c r="AL47" s="32">
        <v>0</v>
      </c>
      <c r="AM47" s="34">
        <f t="shared" si="1"/>
        <v>0</v>
      </c>
      <c r="AN47" s="45">
        <v>0</v>
      </c>
      <c r="AO47" s="32">
        <v>0</v>
      </c>
      <c r="AP47" s="32">
        <v>0</v>
      </c>
      <c r="AQ47" s="32">
        <v>0</v>
      </c>
      <c r="AR47" s="34">
        <f t="shared" si="2"/>
        <v>0</v>
      </c>
      <c r="AS47" s="45">
        <v>0</v>
      </c>
      <c r="AT47" s="32">
        <v>0</v>
      </c>
      <c r="AU47" s="32">
        <v>0</v>
      </c>
      <c r="AV47" s="32">
        <v>0</v>
      </c>
      <c r="AW47" s="34">
        <f t="shared" si="17"/>
        <v>0</v>
      </c>
      <c r="AX47" s="45">
        <v>0</v>
      </c>
      <c r="AY47" s="32">
        <v>0</v>
      </c>
      <c r="AZ47" s="32">
        <v>0</v>
      </c>
      <c r="BA47" s="32">
        <v>0</v>
      </c>
      <c r="BB47" s="34">
        <f t="shared" si="8"/>
        <v>0</v>
      </c>
      <c r="BC47" s="45">
        <v>0</v>
      </c>
      <c r="BD47" s="32">
        <v>0</v>
      </c>
      <c r="BE47" s="32">
        <v>0</v>
      </c>
      <c r="BF47" s="32">
        <v>0</v>
      </c>
      <c r="BG47" s="34">
        <f t="shared" si="9"/>
        <v>0</v>
      </c>
      <c r="BH47" s="45">
        <v>0</v>
      </c>
      <c r="BI47" s="32">
        <v>0</v>
      </c>
      <c r="BJ47" s="32">
        <v>0</v>
      </c>
      <c r="BK47" s="32">
        <v>0</v>
      </c>
      <c r="BL47" s="34">
        <f t="shared" si="10"/>
        <v>0</v>
      </c>
      <c r="BM47" s="45">
        <v>0</v>
      </c>
      <c r="BN47" s="32">
        <v>0</v>
      </c>
      <c r="BO47" s="32">
        <v>0</v>
      </c>
      <c r="BP47" s="32">
        <v>0</v>
      </c>
      <c r="BQ47" s="34">
        <f t="shared" si="11"/>
        <v>0</v>
      </c>
      <c r="BR47" s="45">
        <f t="shared" si="3"/>
        <v>383911</v>
      </c>
      <c r="BS47" s="236">
        <f t="shared" si="3"/>
        <v>890912</v>
      </c>
      <c r="BT47" s="32">
        <f t="shared" si="3"/>
        <v>145165</v>
      </c>
      <c r="BU47" s="32">
        <f t="shared" si="3"/>
        <v>0</v>
      </c>
      <c r="BV47" s="45">
        <f t="shared" si="12"/>
        <v>1419988</v>
      </c>
      <c r="BW47" s="8"/>
      <c r="BX47" s="176">
        <f t="shared" si="15"/>
        <v>9.3529612812453298</v>
      </c>
      <c r="BZ47" s="288">
        <v>164437.41099</v>
      </c>
      <c r="CA47" s="288">
        <v>1344.5187799999999</v>
      </c>
      <c r="CB47" s="288">
        <v>38147.001879999996</v>
      </c>
      <c r="CC47" s="291">
        <v>0</v>
      </c>
      <c r="CD47" s="291">
        <v>203928.93165000001</v>
      </c>
      <c r="CE47" s="292">
        <f t="shared" si="16"/>
        <v>-1110.5890099999961</v>
      </c>
      <c r="CF47" s="292">
        <f>+CA47-K47</f>
        <v>-0.48122000000012122</v>
      </c>
      <c r="CG47" s="292">
        <f t="shared" ref="CG47:CI47" si="20">+CB47-L47</f>
        <v>-20114.998120000004</v>
      </c>
      <c r="CH47" s="1">
        <f t="shared" si="20"/>
        <v>0</v>
      </c>
      <c r="CI47" s="293">
        <f t="shared" si="20"/>
        <v>-21226.068349999987</v>
      </c>
    </row>
    <row r="48" spans="1:87" ht="13.5" x14ac:dyDescent="0.25">
      <c r="A48" s="163" t="s">
        <v>222</v>
      </c>
      <c r="B48" s="170"/>
      <c r="D48" s="210"/>
      <c r="E48" s="294">
        <f t="shared" ref="E48:AG48" si="21">SUM(E7:E47)</f>
        <v>255965951</v>
      </c>
      <c r="F48" s="13">
        <f t="shared" si="21"/>
        <v>693576443</v>
      </c>
      <c r="G48" s="13">
        <f t="shared" si="21"/>
        <v>13202739</v>
      </c>
      <c r="H48" s="13">
        <f t="shared" si="21"/>
        <v>50499359</v>
      </c>
      <c r="I48" s="90">
        <f t="shared" si="21"/>
        <v>1013244492</v>
      </c>
      <c r="J48" s="294">
        <f t="shared" si="21"/>
        <v>18450252</v>
      </c>
      <c r="K48" s="13">
        <f t="shared" si="21"/>
        <v>80693659</v>
      </c>
      <c r="L48" s="13">
        <f t="shared" si="21"/>
        <v>360637</v>
      </c>
      <c r="M48" s="13">
        <f t="shared" si="21"/>
        <v>17193523</v>
      </c>
      <c r="N48" s="90">
        <f>SUM(N7:N47)</f>
        <v>116698071</v>
      </c>
      <c r="O48" s="13">
        <f t="shared" si="21"/>
        <v>18340416</v>
      </c>
      <c r="P48" s="13">
        <f t="shared" si="21"/>
        <v>34991503</v>
      </c>
      <c r="Q48" s="13">
        <f t="shared" si="21"/>
        <v>435812</v>
      </c>
      <c r="R48" s="13">
        <f t="shared" si="21"/>
        <v>8892</v>
      </c>
      <c r="S48" s="90">
        <f t="shared" si="21"/>
        <v>53776623</v>
      </c>
      <c r="T48" s="294">
        <f t="shared" si="21"/>
        <v>0</v>
      </c>
      <c r="U48" s="13">
        <f t="shared" si="21"/>
        <v>0</v>
      </c>
      <c r="V48" s="13">
        <f t="shared" si="21"/>
        <v>0</v>
      </c>
      <c r="W48" s="13">
        <f t="shared" si="21"/>
        <v>0</v>
      </c>
      <c r="X48" s="90">
        <f t="shared" si="21"/>
        <v>0</v>
      </c>
      <c r="Y48" s="294">
        <f t="shared" si="21"/>
        <v>0</v>
      </c>
      <c r="Z48" s="13">
        <f t="shared" si="21"/>
        <v>0</v>
      </c>
      <c r="AA48" s="13">
        <f t="shared" si="21"/>
        <v>0</v>
      </c>
      <c r="AB48" s="13">
        <f t="shared" si="21"/>
        <v>0</v>
      </c>
      <c r="AC48" s="90">
        <f t="shared" si="21"/>
        <v>0</v>
      </c>
      <c r="AD48" s="294">
        <f t="shared" si="21"/>
        <v>0</v>
      </c>
      <c r="AE48" s="13">
        <f t="shared" si="21"/>
        <v>0</v>
      </c>
      <c r="AF48" s="13">
        <f t="shared" si="21"/>
        <v>0</v>
      </c>
      <c r="AG48" s="13">
        <f t="shared" si="21"/>
        <v>0</v>
      </c>
      <c r="AH48" s="90">
        <f>SUM(AH7:AH47)</f>
        <v>0</v>
      </c>
      <c r="AI48" s="45">
        <v>0</v>
      </c>
      <c r="AJ48" s="32">
        <v>0</v>
      </c>
      <c r="AK48" s="32">
        <v>0</v>
      </c>
      <c r="AL48" s="32">
        <v>0</v>
      </c>
      <c r="AM48" s="90">
        <f>SUM(AM7:AM47)</f>
        <v>0</v>
      </c>
      <c r="AN48" s="294">
        <f t="shared" ref="AN48" si="22">SUM(AN7:AN47)</f>
        <v>0</v>
      </c>
      <c r="AO48" s="32">
        <v>0</v>
      </c>
      <c r="AP48" s="32">
        <v>0</v>
      </c>
      <c r="AQ48" s="32">
        <v>0</v>
      </c>
      <c r="AR48" s="90">
        <f t="shared" ref="AR48:BV48" si="23">SUM(AR7:AR47)</f>
        <v>0</v>
      </c>
      <c r="AS48" s="13">
        <f t="shared" si="23"/>
        <v>0</v>
      </c>
      <c r="AT48" s="13">
        <f t="shared" si="23"/>
        <v>0</v>
      </c>
      <c r="AU48" s="13">
        <f t="shared" si="23"/>
        <v>0</v>
      </c>
      <c r="AV48" s="13">
        <f t="shared" si="23"/>
        <v>0</v>
      </c>
      <c r="AW48" s="90">
        <f t="shared" si="23"/>
        <v>0</v>
      </c>
      <c r="AX48" s="13">
        <f t="shared" si="23"/>
        <v>0</v>
      </c>
      <c r="AY48" s="13">
        <f t="shared" si="23"/>
        <v>0</v>
      </c>
      <c r="AZ48" s="13">
        <f t="shared" si="23"/>
        <v>0</v>
      </c>
      <c r="BA48" s="13">
        <f t="shared" si="23"/>
        <v>0</v>
      </c>
      <c r="BB48" s="90">
        <f t="shared" si="23"/>
        <v>0</v>
      </c>
      <c r="BC48" s="13">
        <f t="shared" si="23"/>
        <v>0</v>
      </c>
      <c r="BD48" s="13">
        <f t="shared" si="23"/>
        <v>0</v>
      </c>
      <c r="BE48" s="13">
        <f t="shared" si="23"/>
        <v>0</v>
      </c>
      <c r="BF48" s="13">
        <f t="shared" si="23"/>
        <v>0</v>
      </c>
      <c r="BG48" s="90">
        <f t="shared" si="23"/>
        <v>0</v>
      </c>
      <c r="BH48" s="294">
        <f t="shared" si="23"/>
        <v>0</v>
      </c>
      <c r="BI48" s="13">
        <f t="shared" si="23"/>
        <v>0</v>
      </c>
      <c r="BJ48" s="13">
        <f>SUM(BJ7:BJ47)</f>
        <v>0</v>
      </c>
      <c r="BK48" s="13">
        <f t="shared" si="23"/>
        <v>0</v>
      </c>
      <c r="BL48" s="90">
        <f t="shared" si="23"/>
        <v>0</v>
      </c>
      <c r="BM48" s="294">
        <f t="shared" si="23"/>
        <v>0</v>
      </c>
      <c r="BN48" s="13">
        <f>SUM(BN7:BN47)</f>
        <v>0</v>
      </c>
      <c r="BO48" s="13">
        <f>SUM(BO7:BO47)</f>
        <v>0</v>
      </c>
      <c r="BP48" s="13">
        <f t="shared" si="23"/>
        <v>0</v>
      </c>
      <c r="BQ48" s="90">
        <f t="shared" si="23"/>
        <v>0</v>
      </c>
      <c r="BR48" s="294">
        <f t="shared" si="23"/>
        <v>36790668</v>
      </c>
      <c r="BS48" s="13">
        <f t="shared" si="23"/>
        <v>115685162</v>
      </c>
      <c r="BT48" s="13">
        <f t="shared" si="23"/>
        <v>796449</v>
      </c>
      <c r="BU48" s="13">
        <f t="shared" si="23"/>
        <v>17202415</v>
      </c>
      <c r="BV48" s="90">
        <f t="shared" si="23"/>
        <v>170474694</v>
      </c>
      <c r="BW48" s="8"/>
      <c r="BX48" s="176">
        <f t="shared" si="15"/>
        <v>16.824635647760324</v>
      </c>
      <c r="BZ48" s="295">
        <f t="shared" ref="BZ48:CD48" si="24">SUM(BZ7:BZ47)</f>
        <v>18434703.931669999</v>
      </c>
      <c r="CA48" s="296">
        <f t="shared" si="24"/>
        <v>80710568.151079983</v>
      </c>
      <c r="CB48" s="296">
        <f t="shared" si="24"/>
        <v>347250.73013999988</v>
      </c>
      <c r="CC48" s="297">
        <f t="shared" si="24"/>
        <v>17193631.514579996</v>
      </c>
      <c r="CD48" s="297">
        <f t="shared" si="24"/>
        <v>116686154.32746997</v>
      </c>
      <c r="CE48" s="298">
        <f>SUM(CE7:CE47)</f>
        <v>-15548.068330001717</v>
      </c>
      <c r="CF48" s="299">
        <f t="shared" ref="CF48:CI48" si="25">SUM(CF7:CF47)</f>
        <v>16909.151080000025</v>
      </c>
      <c r="CG48" s="299">
        <f t="shared" si="25"/>
        <v>-13386.269860000109</v>
      </c>
      <c r="CH48" s="299">
        <f t="shared" si="25"/>
        <v>108.51458000000781</v>
      </c>
      <c r="CI48" s="300">
        <f t="shared" si="25"/>
        <v>-11916.672529995585</v>
      </c>
    </row>
    <row r="49" spans="1:87" x14ac:dyDescent="0.2">
      <c r="A49" s="209" t="s">
        <v>223</v>
      </c>
      <c r="B49" s="170"/>
      <c r="D49" s="210"/>
      <c r="E49" s="211"/>
      <c r="F49" s="121"/>
      <c r="G49" s="121"/>
      <c r="H49" s="121"/>
      <c r="I49" s="93"/>
      <c r="J49" s="211"/>
      <c r="K49" s="121"/>
      <c r="L49" s="121"/>
      <c r="M49" s="121"/>
      <c r="N49" s="93"/>
      <c r="O49" s="121"/>
      <c r="P49" s="121"/>
      <c r="Q49" s="121"/>
      <c r="R49" s="121"/>
      <c r="S49" s="93"/>
      <c r="T49" s="211"/>
      <c r="U49" s="121"/>
      <c r="V49" s="121"/>
      <c r="W49" s="121"/>
      <c r="X49" s="93"/>
      <c r="Y49" s="211"/>
      <c r="Z49" s="121"/>
      <c r="AA49" s="121"/>
      <c r="AB49" s="121"/>
      <c r="AC49" s="93"/>
      <c r="AD49" s="211"/>
      <c r="AE49" s="121"/>
      <c r="AF49" s="121"/>
      <c r="AG49" s="121"/>
      <c r="AH49" s="93"/>
      <c r="AI49" s="45">
        <v>0</v>
      </c>
      <c r="AJ49" s="32">
        <v>0</v>
      </c>
      <c r="AK49" s="32">
        <v>0</v>
      </c>
      <c r="AL49" s="32">
        <v>0</v>
      </c>
      <c r="AM49" s="93"/>
      <c r="AN49" s="211"/>
      <c r="AO49" s="121"/>
      <c r="AP49" s="121"/>
      <c r="AQ49" s="121"/>
      <c r="AR49" s="93"/>
      <c r="AS49" s="211"/>
      <c r="AT49" s="121"/>
      <c r="AU49" s="121"/>
      <c r="AV49" s="121"/>
      <c r="AW49" s="93"/>
      <c r="AX49" s="121"/>
      <c r="AY49" s="121"/>
      <c r="AZ49" s="121"/>
      <c r="BA49" s="121"/>
      <c r="BB49" s="93"/>
      <c r="BC49" s="121"/>
      <c r="BD49" s="121"/>
      <c r="BE49" s="121"/>
      <c r="BF49" s="121"/>
      <c r="BG49" s="93"/>
      <c r="BH49" s="211"/>
      <c r="BI49" s="121"/>
      <c r="BJ49" s="121"/>
      <c r="BK49" s="121"/>
      <c r="BL49" s="93"/>
      <c r="BM49" s="211"/>
      <c r="BN49" s="121"/>
      <c r="BO49" s="121"/>
      <c r="BP49" s="121"/>
      <c r="BQ49" s="93"/>
      <c r="BR49" s="211"/>
      <c r="BS49" s="121"/>
      <c r="BT49" s="121"/>
      <c r="BU49" s="121"/>
      <c r="BV49" s="93"/>
      <c r="BW49" s="8"/>
      <c r="BX49" s="176"/>
      <c r="CD49" s="301"/>
      <c r="CI49" s="302"/>
    </row>
    <row r="50" spans="1:87" x14ac:dyDescent="0.2">
      <c r="A50" s="163" t="s">
        <v>224</v>
      </c>
      <c r="D50" s="213"/>
      <c r="E50" s="303"/>
      <c r="F50" s="304"/>
      <c r="G50" s="304"/>
      <c r="H50" s="304"/>
      <c r="I50" s="93"/>
      <c r="J50" s="303"/>
      <c r="K50" s="304"/>
      <c r="L50" s="304"/>
      <c r="M50" s="304"/>
      <c r="N50" s="93"/>
      <c r="O50" s="304"/>
      <c r="P50" s="304"/>
      <c r="Q50" s="304"/>
      <c r="R50" s="304"/>
      <c r="S50" s="211"/>
      <c r="T50" s="303"/>
      <c r="U50" s="304"/>
      <c r="V50" s="304"/>
      <c r="W50" s="304"/>
      <c r="X50" s="211"/>
      <c r="Y50" s="303"/>
      <c r="Z50" s="304"/>
      <c r="AA50" s="304"/>
      <c r="AB50" s="304"/>
      <c r="AC50" s="211"/>
      <c r="AD50" s="303"/>
      <c r="AE50" s="304"/>
      <c r="AF50" s="304"/>
      <c r="AG50" s="304"/>
      <c r="AH50" s="211"/>
      <c r="AI50" s="45">
        <v>0</v>
      </c>
      <c r="AJ50" s="32">
        <v>0</v>
      </c>
      <c r="AK50" s="32">
        <v>0</v>
      </c>
      <c r="AL50" s="32">
        <v>0</v>
      </c>
      <c r="AM50" s="211"/>
      <c r="AN50" s="303"/>
      <c r="AO50" s="304"/>
      <c r="AP50" s="304"/>
      <c r="AQ50" s="304"/>
      <c r="AR50" s="93"/>
      <c r="AS50" s="304"/>
      <c r="AT50" s="304"/>
      <c r="AU50" s="304"/>
      <c r="AV50" s="304"/>
      <c r="AW50" s="93"/>
      <c r="AX50" s="304"/>
      <c r="AY50" s="304"/>
      <c r="AZ50" s="304"/>
      <c r="BA50" s="304"/>
      <c r="BB50" s="93"/>
      <c r="BC50" s="304"/>
      <c r="BD50" s="304"/>
      <c r="BE50" s="304"/>
      <c r="BF50" s="304"/>
      <c r="BG50" s="93"/>
      <c r="BH50" s="303"/>
      <c r="BI50" s="304"/>
      <c r="BJ50" s="304"/>
      <c r="BK50" s="304"/>
      <c r="BL50" s="93"/>
      <c r="BM50" s="303"/>
      <c r="BN50" s="304"/>
      <c r="BO50" s="304"/>
      <c r="BP50" s="304"/>
      <c r="BQ50" s="93"/>
      <c r="BR50" s="303"/>
      <c r="BS50" s="304"/>
      <c r="BT50" s="304"/>
      <c r="BU50" s="304"/>
      <c r="BV50" s="211"/>
      <c r="BW50" s="305"/>
      <c r="BX50" s="176"/>
      <c r="CD50" s="306"/>
      <c r="CI50" s="302"/>
    </row>
    <row r="51" spans="1:87" ht="13.5" x14ac:dyDescent="0.25">
      <c r="A51" s="169" t="s">
        <v>249</v>
      </c>
      <c r="B51" s="216"/>
      <c r="C51" s="216"/>
      <c r="D51" s="213"/>
      <c r="E51" s="236">
        <v>5706</v>
      </c>
      <c r="F51" s="236">
        <v>0</v>
      </c>
      <c r="G51" s="236">
        <v>0</v>
      </c>
      <c r="H51" s="236">
        <v>0</v>
      </c>
      <c r="I51" s="34">
        <f t="shared" ref="I51:I57" si="26">SUM(E51:H51)</f>
        <v>5706</v>
      </c>
      <c r="J51" s="235">
        <v>475</v>
      </c>
      <c r="K51" s="236">
        <v>0</v>
      </c>
      <c r="L51" s="236">
        <v>0</v>
      </c>
      <c r="M51" s="236">
        <v>0</v>
      </c>
      <c r="N51" s="34">
        <f>SUM(J51:M51)</f>
        <v>475</v>
      </c>
      <c r="O51" s="236">
        <v>475</v>
      </c>
      <c r="P51" s="236">
        <v>0</v>
      </c>
      <c r="Q51" s="236">
        <v>0</v>
      </c>
      <c r="R51" s="236">
        <v>0</v>
      </c>
      <c r="S51" s="34">
        <f>SUM(O51:R51)</f>
        <v>475</v>
      </c>
      <c r="T51" s="236">
        <v>0</v>
      </c>
      <c r="U51" s="236">
        <v>0</v>
      </c>
      <c r="V51" s="236">
        <v>0</v>
      </c>
      <c r="W51" s="236">
        <v>0</v>
      </c>
      <c r="X51" s="34">
        <f>SUM(T51:W51)</f>
        <v>0</v>
      </c>
      <c r="Y51" s="282">
        <v>0</v>
      </c>
      <c r="Z51" s="236">
        <v>0</v>
      </c>
      <c r="AA51" s="236">
        <v>0</v>
      </c>
      <c r="AB51" s="236">
        <v>0</v>
      </c>
      <c r="AC51" s="34">
        <f>SUM(Y51:AB51)</f>
        <v>0</v>
      </c>
      <c r="AD51" s="236">
        <v>0</v>
      </c>
      <c r="AE51" s="236">
        <v>0</v>
      </c>
      <c r="AF51" s="236">
        <v>0</v>
      </c>
      <c r="AG51" s="236">
        <v>0</v>
      </c>
      <c r="AH51" s="34">
        <f>SUM(AD51:AG51)</f>
        <v>0</v>
      </c>
      <c r="AI51" s="236">
        <v>0</v>
      </c>
      <c r="AJ51" s="236">
        <v>0</v>
      </c>
      <c r="AK51" s="236">
        <v>0</v>
      </c>
      <c r="AL51" s="32">
        <v>0</v>
      </c>
      <c r="AM51" s="34">
        <f>SUM(AI51:AL51)</f>
        <v>0</v>
      </c>
      <c r="AN51" s="236">
        <v>0</v>
      </c>
      <c r="AO51" s="236">
        <v>0</v>
      </c>
      <c r="AP51" s="236">
        <v>0</v>
      </c>
      <c r="AQ51" s="236">
        <v>0</v>
      </c>
      <c r="AR51" s="34">
        <f>SUM(AN51:AQ51)</f>
        <v>0</v>
      </c>
      <c r="AS51" s="236">
        <v>0</v>
      </c>
      <c r="AT51" s="236">
        <v>0</v>
      </c>
      <c r="AU51" s="236">
        <v>0</v>
      </c>
      <c r="AV51" s="236">
        <v>0</v>
      </c>
      <c r="AW51" s="34">
        <f>SUM(AS51:AV51)</f>
        <v>0</v>
      </c>
      <c r="AX51" s="236">
        <v>0</v>
      </c>
      <c r="AY51" s="236">
        <v>0</v>
      </c>
      <c r="AZ51" s="236">
        <v>0</v>
      </c>
      <c r="BA51" s="236">
        <v>0</v>
      </c>
      <c r="BB51" s="34">
        <f>SUM(AX51:BA51)</f>
        <v>0</v>
      </c>
      <c r="BC51" s="236">
        <v>0</v>
      </c>
      <c r="BD51" s="236">
        <v>0</v>
      </c>
      <c r="BE51" s="236">
        <v>0</v>
      </c>
      <c r="BF51" s="236">
        <v>0</v>
      </c>
      <c r="BG51" s="34">
        <f>SUM(BC51:BF51)</f>
        <v>0</v>
      </c>
      <c r="BH51" s="236">
        <v>0</v>
      </c>
      <c r="BI51" s="236">
        <v>0</v>
      </c>
      <c r="BJ51" s="236">
        <v>0</v>
      </c>
      <c r="BK51" s="236">
        <v>0</v>
      </c>
      <c r="BL51" s="34">
        <f>SUM(BH51:BK51)</f>
        <v>0</v>
      </c>
      <c r="BM51" s="236">
        <v>0</v>
      </c>
      <c r="BN51" s="236">
        <v>0</v>
      </c>
      <c r="BO51" s="236">
        <v>0</v>
      </c>
      <c r="BP51" s="236">
        <v>0</v>
      </c>
      <c r="BQ51" s="34">
        <f>SUM(BM51:BP51)</f>
        <v>0</v>
      </c>
      <c r="BR51" s="236">
        <f t="shared" ref="BR51:BT52" si="27">+J51+O51+T51+Y51+AD51+AI51+AN51+AS51+AX51+BC51+BH51+BM51</f>
        <v>950</v>
      </c>
      <c r="BS51" s="236">
        <f t="shared" si="27"/>
        <v>0</v>
      </c>
      <c r="BT51" s="236">
        <f t="shared" si="27"/>
        <v>0</v>
      </c>
      <c r="BU51" s="236">
        <f>+M51+R51+W51+AB51+AG51+AL51+AQ51+AV51+BA51+BF51+BK51+BP51</f>
        <v>0</v>
      </c>
      <c r="BV51" s="34">
        <f>SUM(BR51:BU51)</f>
        <v>950</v>
      </c>
      <c r="BW51" s="8"/>
      <c r="BX51" s="176">
        <f t="shared" si="15"/>
        <v>16.64914125481949</v>
      </c>
      <c r="BZ51" s="288">
        <v>475.02672999999999</v>
      </c>
      <c r="CA51" s="288">
        <v>0</v>
      </c>
      <c r="CB51" s="288">
        <v>0</v>
      </c>
      <c r="CC51" s="291">
        <v>0</v>
      </c>
      <c r="CD51" s="291">
        <v>475.02672999999999</v>
      </c>
      <c r="CE51" s="292">
        <f t="shared" ref="CE51:CG73" si="28">+BZ51-J51</f>
        <v>2.6729999999986376E-2</v>
      </c>
      <c r="CF51" s="292">
        <f t="shared" si="28"/>
        <v>0</v>
      </c>
      <c r="CG51" s="292">
        <f>+CB51-L51</f>
        <v>0</v>
      </c>
      <c r="CH51" s="1">
        <f t="shared" ref="CH51:CI73" si="29">+CC51-M51</f>
        <v>0</v>
      </c>
      <c r="CI51" s="293">
        <f t="shared" si="29"/>
        <v>2.6729999999986376E-2</v>
      </c>
    </row>
    <row r="52" spans="1:87" ht="13.5" x14ac:dyDescent="0.25">
      <c r="A52" s="169" t="s">
        <v>226</v>
      </c>
      <c r="B52" s="216"/>
      <c r="C52" s="144"/>
      <c r="D52" s="210" t="s">
        <v>45</v>
      </c>
      <c r="E52" s="236">
        <v>471710</v>
      </c>
      <c r="F52" s="236">
        <v>0</v>
      </c>
      <c r="G52" s="236">
        <v>0</v>
      </c>
      <c r="H52" s="236">
        <v>0</v>
      </c>
      <c r="I52" s="34">
        <f t="shared" si="26"/>
        <v>471710</v>
      </c>
      <c r="J52" s="235">
        <v>39309</v>
      </c>
      <c r="K52" s="236">
        <v>0</v>
      </c>
      <c r="L52" s="236">
        <v>0</v>
      </c>
      <c r="M52" s="236">
        <v>0</v>
      </c>
      <c r="N52" s="34">
        <f>SUM(J52:M52)</f>
        <v>39309</v>
      </c>
      <c r="O52" s="236">
        <v>39309</v>
      </c>
      <c r="P52" s="236">
        <v>0</v>
      </c>
      <c r="Q52" s="236">
        <v>0</v>
      </c>
      <c r="R52" s="236">
        <v>0</v>
      </c>
      <c r="S52" s="34">
        <f>SUM(O52:R52)</f>
        <v>39309</v>
      </c>
      <c r="T52" s="236">
        <v>0</v>
      </c>
      <c r="U52" s="236">
        <v>0</v>
      </c>
      <c r="V52" s="236">
        <v>0</v>
      </c>
      <c r="W52" s="236">
        <v>0</v>
      </c>
      <c r="X52" s="34">
        <f>SUM(T52:W52)</f>
        <v>0</v>
      </c>
      <c r="Y52" s="282">
        <v>0</v>
      </c>
      <c r="Z52" s="236">
        <v>0</v>
      </c>
      <c r="AA52" s="236">
        <v>0</v>
      </c>
      <c r="AB52" s="236">
        <v>0</v>
      </c>
      <c r="AC52" s="34">
        <f>SUM(Y52:AB52)</f>
        <v>0</v>
      </c>
      <c r="AD52" s="236">
        <v>0</v>
      </c>
      <c r="AE52" s="236">
        <v>0</v>
      </c>
      <c r="AF52" s="236">
        <v>0</v>
      </c>
      <c r="AG52" s="236">
        <v>0</v>
      </c>
      <c r="AH52" s="34">
        <f>SUM(AD52:AG52)</f>
        <v>0</v>
      </c>
      <c r="AI52" s="236">
        <v>0</v>
      </c>
      <c r="AJ52" s="236">
        <v>0</v>
      </c>
      <c r="AK52" s="236">
        <v>0</v>
      </c>
      <c r="AL52" s="32">
        <v>0</v>
      </c>
      <c r="AM52" s="34">
        <f>SUM(AI52:AL52)</f>
        <v>0</v>
      </c>
      <c r="AN52" s="236">
        <v>0</v>
      </c>
      <c r="AO52" s="236">
        <v>0</v>
      </c>
      <c r="AP52" s="236">
        <v>0</v>
      </c>
      <c r="AQ52" s="236">
        <v>0</v>
      </c>
      <c r="AR52" s="34">
        <f>SUM(AN52:AQ52)</f>
        <v>0</v>
      </c>
      <c r="AS52" s="236">
        <v>0</v>
      </c>
      <c r="AT52" s="236">
        <v>0</v>
      </c>
      <c r="AU52" s="236">
        <v>0</v>
      </c>
      <c r="AV52" s="236">
        <v>0</v>
      </c>
      <c r="AW52" s="34">
        <f>SUM(AS52:AV52)</f>
        <v>0</v>
      </c>
      <c r="AX52" s="236">
        <v>0</v>
      </c>
      <c r="AY52" s="236">
        <v>0</v>
      </c>
      <c r="AZ52" s="236">
        <v>0</v>
      </c>
      <c r="BA52" s="236">
        <v>0</v>
      </c>
      <c r="BB52" s="34">
        <f>SUM(AX52:BA52)</f>
        <v>0</v>
      </c>
      <c r="BC52" s="236">
        <v>0</v>
      </c>
      <c r="BD52" s="236">
        <v>0</v>
      </c>
      <c r="BE52" s="236">
        <v>0</v>
      </c>
      <c r="BF52" s="236">
        <v>0</v>
      </c>
      <c r="BG52" s="34">
        <f>SUM(BC52:BF52)</f>
        <v>0</v>
      </c>
      <c r="BH52" s="236">
        <v>0</v>
      </c>
      <c r="BI52" s="236">
        <v>0</v>
      </c>
      <c r="BJ52" s="236">
        <v>0</v>
      </c>
      <c r="BK52" s="236">
        <v>0</v>
      </c>
      <c r="BL52" s="34">
        <f>SUM(BH52:BK52)</f>
        <v>0</v>
      </c>
      <c r="BM52" s="236">
        <v>0</v>
      </c>
      <c r="BN52" s="236">
        <v>0</v>
      </c>
      <c r="BO52" s="236">
        <v>0</v>
      </c>
      <c r="BP52" s="236">
        <v>0</v>
      </c>
      <c r="BQ52" s="34">
        <f>SUM(BM52:BP52)</f>
        <v>0</v>
      </c>
      <c r="BR52" s="236">
        <f t="shared" si="27"/>
        <v>78618</v>
      </c>
      <c r="BS52" s="236">
        <f t="shared" si="27"/>
        <v>0</v>
      </c>
      <c r="BT52" s="236">
        <f t="shared" si="27"/>
        <v>0</v>
      </c>
      <c r="BU52" s="236">
        <f>+M52+R52+W52+AB52+AG52+AL52+AQ52+AV52+BA52+BF52+BK52+BP52</f>
        <v>0</v>
      </c>
      <c r="BV52" s="34">
        <f>SUM(BR52:BU52)</f>
        <v>78618</v>
      </c>
      <c r="BW52" s="8"/>
      <c r="BX52" s="176">
        <f t="shared" si="15"/>
        <v>16.666596001780757</v>
      </c>
      <c r="BZ52" s="288">
        <v>39309</v>
      </c>
      <c r="CA52" s="288">
        <v>0</v>
      </c>
      <c r="CB52" s="288">
        <v>0</v>
      </c>
      <c r="CC52" s="291">
        <v>0</v>
      </c>
      <c r="CD52" s="291">
        <v>39309</v>
      </c>
      <c r="CE52" s="292">
        <f t="shared" si="28"/>
        <v>0</v>
      </c>
      <c r="CF52" s="292">
        <f t="shared" si="28"/>
        <v>0</v>
      </c>
      <c r="CG52" s="292">
        <f t="shared" si="28"/>
        <v>0</v>
      </c>
      <c r="CH52" s="1">
        <f t="shared" si="29"/>
        <v>0</v>
      </c>
      <c r="CI52" s="293">
        <f t="shared" si="29"/>
        <v>0</v>
      </c>
    </row>
    <row r="53" spans="1:87" ht="13.5" x14ac:dyDescent="0.25">
      <c r="A53" s="169" t="s">
        <v>227</v>
      </c>
      <c r="B53" s="216"/>
      <c r="C53" s="144"/>
      <c r="D53" s="218"/>
      <c r="E53" s="236">
        <v>268071597.58304003</v>
      </c>
      <c r="F53" s="236">
        <v>0</v>
      </c>
      <c r="G53" s="236">
        <v>0</v>
      </c>
      <c r="H53" s="236">
        <v>0</v>
      </c>
      <c r="I53" s="34">
        <f t="shared" ref="I53:M53" si="30">SUM(I54:I55)</f>
        <v>268071597.58304003</v>
      </c>
      <c r="J53" s="235">
        <f t="shared" si="30"/>
        <v>3056138.2470400003</v>
      </c>
      <c r="K53" s="236">
        <f t="shared" si="30"/>
        <v>0</v>
      </c>
      <c r="L53" s="236">
        <f t="shared" si="30"/>
        <v>0</v>
      </c>
      <c r="M53" s="236">
        <f t="shared" si="30"/>
        <v>0</v>
      </c>
      <c r="N53" s="34">
        <f>SUM(J53:M53)</f>
        <v>3056138.2470400003</v>
      </c>
      <c r="O53" s="236">
        <f>SUM(O54:O55)</f>
        <v>1776922</v>
      </c>
      <c r="P53" s="236">
        <f>SUM(P54:P55)</f>
        <v>0</v>
      </c>
      <c r="Q53" s="236">
        <f>SUM(Q54:Q55)</f>
        <v>0</v>
      </c>
      <c r="R53" s="236">
        <f>SUM(R54:R55)</f>
        <v>0</v>
      </c>
      <c r="S53" s="34">
        <f t="shared" ref="S53:X53" si="31">SUM(S54:S55)</f>
        <v>1776922</v>
      </c>
      <c r="T53" s="236">
        <v>0</v>
      </c>
      <c r="U53" s="236">
        <v>0</v>
      </c>
      <c r="V53" s="236">
        <v>0</v>
      </c>
      <c r="W53" s="236">
        <v>0</v>
      </c>
      <c r="X53" s="34">
        <f t="shared" si="31"/>
        <v>0</v>
      </c>
      <c r="Y53" s="282">
        <v>0</v>
      </c>
      <c r="Z53" s="236">
        <v>0</v>
      </c>
      <c r="AA53" s="236">
        <v>0</v>
      </c>
      <c r="AB53" s="236">
        <v>0</v>
      </c>
      <c r="AC53" s="34">
        <f t="shared" ref="AC53:AH53" si="32">SUM(AC54:AC55)</f>
        <v>0</v>
      </c>
      <c r="AD53" s="236">
        <v>0</v>
      </c>
      <c r="AE53" s="236">
        <v>0</v>
      </c>
      <c r="AF53" s="236">
        <v>0</v>
      </c>
      <c r="AG53" s="236">
        <v>0</v>
      </c>
      <c r="AH53" s="34">
        <f t="shared" si="32"/>
        <v>0</v>
      </c>
      <c r="AI53" s="236">
        <v>0</v>
      </c>
      <c r="AJ53" s="236">
        <v>0</v>
      </c>
      <c r="AK53" s="236">
        <v>0</v>
      </c>
      <c r="AL53" s="32">
        <v>0</v>
      </c>
      <c r="AM53" s="34">
        <f t="shared" ref="AM53:BQ53" si="33">SUM(AM54:AM55)</f>
        <v>0</v>
      </c>
      <c r="AN53" s="236">
        <v>0</v>
      </c>
      <c r="AO53" s="236">
        <v>0</v>
      </c>
      <c r="AP53" s="236">
        <v>0</v>
      </c>
      <c r="AQ53" s="236">
        <v>0</v>
      </c>
      <c r="AR53" s="307">
        <f t="shared" si="33"/>
        <v>0</v>
      </c>
      <c r="AS53" s="236">
        <v>0</v>
      </c>
      <c r="AT53" s="236">
        <v>0</v>
      </c>
      <c r="AU53" s="236">
        <v>0</v>
      </c>
      <c r="AV53" s="236">
        <v>0</v>
      </c>
      <c r="AW53" s="307">
        <f t="shared" si="33"/>
        <v>0</v>
      </c>
      <c r="AX53" s="236">
        <v>0</v>
      </c>
      <c r="AY53" s="236">
        <v>0</v>
      </c>
      <c r="AZ53" s="236">
        <v>0</v>
      </c>
      <c r="BA53" s="236">
        <v>0</v>
      </c>
      <c r="BB53" s="307">
        <f t="shared" si="33"/>
        <v>0</v>
      </c>
      <c r="BC53" s="236">
        <v>0</v>
      </c>
      <c r="BD53" s="236">
        <v>0</v>
      </c>
      <c r="BE53" s="236">
        <v>0</v>
      </c>
      <c r="BF53" s="236">
        <v>0</v>
      </c>
      <c r="BG53" s="307">
        <f t="shared" si="33"/>
        <v>0</v>
      </c>
      <c r="BH53" s="236">
        <v>0</v>
      </c>
      <c r="BI53" s="236">
        <v>0</v>
      </c>
      <c r="BJ53" s="236">
        <v>0</v>
      </c>
      <c r="BK53" s="236">
        <v>0</v>
      </c>
      <c r="BL53" s="307">
        <f t="shared" si="33"/>
        <v>0</v>
      </c>
      <c r="BM53" s="236">
        <v>0</v>
      </c>
      <c r="BN53" s="236">
        <v>0</v>
      </c>
      <c r="BO53" s="236">
        <v>0</v>
      </c>
      <c r="BP53" s="236">
        <v>0</v>
      </c>
      <c r="BQ53" s="307">
        <f t="shared" si="33"/>
        <v>0</v>
      </c>
      <c r="BR53" s="236">
        <f>SUM(BR54:BR55)</f>
        <v>4833060.2470399998</v>
      </c>
      <c r="BS53" s="236">
        <f>SUM(BS54:BS55)</f>
        <v>0</v>
      </c>
      <c r="BT53" s="236">
        <f>SUM(BT54:BT55)</f>
        <v>0</v>
      </c>
      <c r="BU53" s="236">
        <f>SUM(BU54:BU55)</f>
        <v>0</v>
      </c>
      <c r="BV53" s="34">
        <f>SUM(BV54:BV55)</f>
        <v>4833060.2470399998</v>
      </c>
      <c r="BW53" s="8"/>
      <c r="BX53" s="176">
        <f t="shared" si="15"/>
        <v>1.8028990354126837</v>
      </c>
      <c r="BZ53" s="288">
        <v>3056138</v>
      </c>
      <c r="CA53" s="288">
        <v>0</v>
      </c>
      <c r="CB53" s="288">
        <v>0</v>
      </c>
      <c r="CC53" s="291">
        <v>0</v>
      </c>
      <c r="CD53" s="291">
        <v>3056138</v>
      </c>
      <c r="CE53" s="292">
        <f t="shared" si="28"/>
        <v>-0.2470400002785027</v>
      </c>
      <c r="CF53" s="292">
        <f t="shared" si="28"/>
        <v>0</v>
      </c>
      <c r="CG53" s="292">
        <f t="shared" si="28"/>
        <v>0</v>
      </c>
      <c r="CH53" s="1">
        <f t="shared" si="29"/>
        <v>0</v>
      </c>
      <c r="CI53" s="293">
        <f t="shared" si="29"/>
        <v>-0.2470400002785027</v>
      </c>
    </row>
    <row r="54" spans="1:87" s="220" customFormat="1" ht="13.5" x14ac:dyDescent="0.25">
      <c r="A54" s="219" t="s">
        <v>109</v>
      </c>
      <c r="C54" s="221"/>
      <c r="D54" s="218"/>
      <c r="E54" s="226">
        <v>267948117.85904002</v>
      </c>
      <c r="F54" s="226">
        <v>0</v>
      </c>
      <c r="G54" s="226">
        <v>0</v>
      </c>
      <c r="H54" s="226">
        <v>0</v>
      </c>
      <c r="I54" s="54">
        <f>SUM(E54:H54)</f>
        <v>267948117.85904002</v>
      </c>
      <c r="J54" s="232">
        <f>3055683914.04/1000</f>
        <v>3055683.9140400002</v>
      </c>
      <c r="K54" s="226">
        <v>0</v>
      </c>
      <c r="L54" s="226">
        <v>0</v>
      </c>
      <c r="M54" s="226">
        <v>0</v>
      </c>
      <c r="N54" s="54">
        <f t="shared" ref="N54:N73" si="34">SUM(J54:M54)</f>
        <v>3055683.9140400002</v>
      </c>
      <c r="O54" s="226">
        <v>1776497</v>
      </c>
      <c r="P54" s="226">
        <v>0</v>
      </c>
      <c r="Q54" s="226">
        <v>0</v>
      </c>
      <c r="R54" s="226">
        <v>0</v>
      </c>
      <c r="S54" s="54">
        <f t="shared" ref="S54:S73" si="35">SUM(O54:R54)</f>
        <v>1776497</v>
      </c>
      <c r="T54" s="236">
        <v>0</v>
      </c>
      <c r="U54" s="236">
        <v>0</v>
      </c>
      <c r="V54" s="236">
        <v>0</v>
      </c>
      <c r="W54" s="236">
        <v>0</v>
      </c>
      <c r="X54" s="54">
        <f t="shared" ref="X54:X73" si="36">SUM(T54:W54)</f>
        <v>0</v>
      </c>
      <c r="Y54" s="282">
        <v>0</v>
      </c>
      <c r="Z54" s="236">
        <v>0</v>
      </c>
      <c r="AA54" s="236">
        <v>0</v>
      </c>
      <c r="AB54" s="236">
        <v>0</v>
      </c>
      <c r="AC54" s="54">
        <f t="shared" ref="AC54:AC73" si="37">SUM(Y54:AB54)</f>
        <v>0</v>
      </c>
      <c r="AD54" s="236">
        <v>0</v>
      </c>
      <c r="AE54" s="236">
        <v>0</v>
      </c>
      <c r="AF54" s="236">
        <v>0</v>
      </c>
      <c r="AG54" s="236">
        <v>0</v>
      </c>
      <c r="AH54" s="54">
        <f t="shared" ref="AH54:AH59" si="38">SUM(AD54:AG54)</f>
        <v>0</v>
      </c>
      <c r="AI54" s="236">
        <v>0</v>
      </c>
      <c r="AJ54" s="236">
        <v>0</v>
      </c>
      <c r="AK54" s="236">
        <v>0</v>
      </c>
      <c r="AL54" s="32">
        <v>0</v>
      </c>
      <c r="AM54" s="54">
        <f t="shared" ref="AM54:AM73" si="39">SUM(AI54:AL54)</f>
        <v>0</v>
      </c>
      <c r="AN54" s="236">
        <v>0</v>
      </c>
      <c r="AO54" s="236">
        <v>0</v>
      </c>
      <c r="AP54" s="236">
        <v>0</v>
      </c>
      <c r="AQ54" s="236">
        <v>0</v>
      </c>
      <c r="AR54" s="54">
        <f t="shared" ref="AR54:AR79" si="40">SUM(AN54:AQ54)</f>
        <v>0</v>
      </c>
      <c r="AS54" s="236">
        <v>0</v>
      </c>
      <c r="AT54" s="236">
        <v>0</v>
      </c>
      <c r="AU54" s="236">
        <v>0</v>
      </c>
      <c r="AV54" s="236">
        <v>0</v>
      </c>
      <c r="AW54" s="54">
        <f t="shared" ref="AW54:AW73" si="41">SUM(AS54:AV54)</f>
        <v>0</v>
      </c>
      <c r="AX54" s="236">
        <v>0</v>
      </c>
      <c r="AY54" s="236">
        <v>0</v>
      </c>
      <c r="AZ54" s="236">
        <v>0</v>
      </c>
      <c r="BA54" s="236">
        <v>0</v>
      </c>
      <c r="BB54" s="54">
        <f t="shared" ref="BB54:BB73" si="42">SUM(AX54:BA54)</f>
        <v>0</v>
      </c>
      <c r="BC54" s="236">
        <v>0</v>
      </c>
      <c r="BD54" s="236">
        <v>0</v>
      </c>
      <c r="BE54" s="236">
        <v>0</v>
      </c>
      <c r="BF54" s="236">
        <v>0</v>
      </c>
      <c r="BG54" s="54">
        <f t="shared" ref="BG54:BG73" si="43">SUM(BC54:BF54)</f>
        <v>0</v>
      </c>
      <c r="BH54" s="236">
        <v>0</v>
      </c>
      <c r="BI54" s="236">
        <v>0</v>
      </c>
      <c r="BJ54" s="236">
        <v>0</v>
      </c>
      <c r="BK54" s="236">
        <v>0</v>
      </c>
      <c r="BL54" s="54">
        <f t="shared" ref="BL54:BL73" si="44">SUM(BH54:BK54)</f>
        <v>0</v>
      </c>
      <c r="BM54" s="236">
        <v>0</v>
      </c>
      <c r="BN54" s="236">
        <v>0</v>
      </c>
      <c r="BO54" s="236">
        <v>0</v>
      </c>
      <c r="BP54" s="236">
        <v>0</v>
      </c>
      <c r="BQ54" s="54">
        <f t="shared" ref="BQ54:BQ59" si="45">SUM(BM54:BP54)</f>
        <v>0</v>
      </c>
      <c r="BR54" s="226">
        <f t="shared" ref="BR54:BU69" si="46">+J54+O54+T54+Y54+AD54+AI54+AN54+AS54+AX54+BC54+BH54+BM54</f>
        <v>4832180.9140400002</v>
      </c>
      <c r="BS54" s="226">
        <f t="shared" si="46"/>
        <v>0</v>
      </c>
      <c r="BT54" s="226">
        <f t="shared" si="46"/>
        <v>0</v>
      </c>
      <c r="BU54" s="226">
        <f t="shared" si="46"/>
        <v>0</v>
      </c>
      <c r="BV54" s="54">
        <f>SUM(BR54:BU54)</f>
        <v>4832180.9140400002</v>
      </c>
      <c r="BW54" s="29"/>
      <c r="BX54" s="227">
        <f t="shared" si="15"/>
        <v>1.8034017005419216</v>
      </c>
      <c r="BZ54" s="308">
        <v>0</v>
      </c>
      <c r="CA54" s="308">
        <v>0</v>
      </c>
      <c r="CB54" s="308">
        <v>0</v>
      </c>
      <c r="CC54" s="309">
        <v>0</v>
      </c>
      <c r="CD54" s="309">
        <v>0</v>
      </c>
      <c r="CE54" s="310">
        <v>0</v>
      </c>
      <c r="CF54" s="310">
        <f t="shared" si="28"/>
        <v>0</v>
      </c>
      <c r="CG54" s="310">
        <f t="shared" si="28"/>
        <v>0</v>
      </c>
      <c r="CH54" s="30">
        <f t="shared" si="29"/>
        <v>0</v>
      </c>
      <c r="CI54" s="311">
        <v>0</v>
      </c>
    </row>
    <row r="55" spans="1:87" s="220" customFormat="1" ht="13.5" x14ac:dyDescent="0.25">
      <c r="A55" s="219" t="s">
        <v>228</v>
      </c>
      <c r="C55" s="221"/>
      <c r="D55" s="218"/>
      <c r="E55" s="226">
        <v>123479.724</v>
      </c>
      <c r="F55" s="226">
        <v>0</v>
      </c>
      <c r="G55" s="226">
        <v>0</v>
      </c>
      <c r="H55" s="226">
        <v>0</v>
      </c>
      <c r="I55" s="54">
        <f>SUM(E55:H55)</f>
        <v>123479.724</v>
      </c>
      <c r="J55" s="232">
        <f>SUM(224333+230000)/1000</f>
        <v>454.33300000000003</v>
      </c>
      <c r="K55" s="226">
        <v>0</v>
      </c>
      <c r="L55" s="226">
        <v>0</v>
      </c>
      <c r="M55" s="226">
        <v>0</v>
      </c>
      <c r="N55" s="54">
        <f t="shared" si="34"/>
        <v>454.33300000000003</v>
      </c>
      <c r="O55" s="226">
        <v>425</v>
      </c>
      <c r="P55" s="226">
        <v>0</v>
      </c>
      <c r="Q55" s="226">
        <v>0</v>
      </c>
      <c r="R55" s="226">
        <v>0</v>
      </c>
      <c r="S55" s="54">
        <f t="shared" si="35"/>
        <v>425</v>
      </c>
      <c r="T55" s="236">
        <v>0</v>
      </c>
      <c r="U55" s="236">
        <v>0</v>
      </c>
      <c r="V55" s="236">
        <v>0</v>
      </c>
      <c r="W55" s="236">
        <v>0</v>
      </c>
      <c r="X55" s="54">
        <f t="shared" si="36"/>
        <v>0</v>
      </c>
      <c r="Y55" s="282">
        <v>0</v>
      </c>
      <c r="Z55" s="236">
        <v>0</v>
      </c>
      <c r="AA55" s="236">
        <v>0</v>
      </c>
      <c r="AB55" s="236">
        <v>0</v>
      </c>
      <c r="AC55" s="54">
        <f t="shared" si="37"/>
        <v>0</v>
      </c>
      <c r="AD55" s="236">
        <v>0</v>
      </c>
      <c r="AE55" s="236">
        <v>0</v>
      </c>
      <c r="AF55" s="236">
        <v>0</v>
      </c>
      <c r="AG55" s="236">
        <v>0</v>
      </c>
      <c r="AH55" s="54">
        <f t="shared" si="38"/>
        <v>0</v>
      </c>
      <c r="AI55" s="236">
        <v>0</v>
      </c>
      <c r="AJ55" s="236">
        <v>0</v>
      </c>
      <c r="AK55" s="236">
        <v>0</v>
      </c>
      <c r="AL55" s="32">
        <v>0</v>
      </c>
      <c r="AM55" s="54">
        <f t="shared" si="39"/>
        <v>0</v>
      </c>
      <c r="AN55" s="236">
        <v>0</v>
      </c>
      <c r="AO55" s="236">
        <v>0</v>
      </c>
      <c r="AP55" s="236">
        <v>0</v>
      </c>
      <c r="AQ55" s="236">
        <v>0</v>
      </c>
      <c r="AR55" s="54">
        <f t="shared" si="40"/>
        <v>0</v>
      </c>
      <c r="AS55" s="236">
        <v>0</v>
      </c>
      <c r="AT55" s="236">
        <v>0</v>
      </c>
      <c r="AU55" s="236">
        <v>0</v>
      </c>
      <c r="AV55" s="236">
        <v>0</v>
      </c>
      <c r="AW55" s="54">
        <f t="shared" si="41"/>
        <v>0</v>
      </c>
      <c r="AX55" s="236">
        <v>0</v>
      </c>
      <c r="AY55" s="236">
        <v>0</v>
      </c>
      <c r="AZ55" s="236">
        <v>0</v>
      </c>
      <c r="BA55" s="236">
        <v>0</v>
      </c>
      <c r="BB55" s="54">
        <f t="shared" si="42"/>
        <v>0</v>
      </c>
      <c r="BC55" s="236">
        <v>0</v>
      </c>
      <c r="BD55" s="236">
        <v>0</v>
      </c>
      <c r="BE55" s="236">
        <v>0</v>
      </c>
      <c r="BF55" s="236">
        <v>0</v>
      </c>
      <c r="BG55" s="54">
        <f t="shared" si="43"/>
        <v>0</v>
      </c>
      <c r="BH55" s="236">
        <v>0</v>
      </c>
      <c r="BI55" s="236">
        <v>0</v>
      </c>
      <c r="BJ55" s="236">
        <v>0</v>
      </c>
      <c r="BK55" s="236">
        <v>0</v>
      </c>
      <c r="BL55" s="54">
        <f t="shared" si="44"/>
        <v>0</v>
      </c>
      <c r="BM55" s="236">
        <v>0</v>
      </c>
      <c r="BN55" s="236">
        <v>0</v>
      </c>
      <c r="BO55" s="236">
        <v>0</v>
      </c>
      <c r="BP55" s="236">
        <v>0</v>
      </c>
      <c r="BQ55" s="54">
        <f t="shared" si="45"/>
        <v>0</v>
      </c>
      <c r="BR55" s="226">
        <f t="shared" si="46"/>
        <v>879.33300000000008</v>
      </c>
      <c r="BS55" s="226">
        <f t="shared" si="46"/>
        <v>0</v>
      </c>
      <c r="BT55" s="226">
        <f t="shared" si="46"/>
        <v>0</v>
      </c>
      <c r="BU55" s="226">
        <f t="shared" si="46"/>
        <v>0</v>
      </c>
      <c r="BV55" s="54">
        <f>SUM(BR55:BU55)</f>
        <v>879.33300000000008</v>
      </c>
      <c r="BW55" s="29"/>
      <c r="BX55" s="227"/>
      <c r="BZ55" s="308">
        <v>0</v>
      </c>
      <c r="CA55" s="308">
        <v>0</v>
      </c>
      <c r="CB55" s="308">
        <v>0</v>
      </c>
      <c r="CC55" s="309">
        <v>0</v>
      </c>
      <c r="CD55" s="309">
        <v>0</v>
      </c>
      <c r="CE55" s="310">
        <v>0</v>
      </c>
      <c r="CF55" s="310">
        <f t="shared" si="28"/>
        <v>0</v>
      </c>
      <c r="CG55" s="310">
        <f t="shared" si="28"/>
        <v>0</v>
      </c>
      <c r="CH55" s="30">
        <f t="shared" si="29"/>
        <v>0</v>
      </c>
      <c r="CI55" s="311">
        <v>0</v>
      </c>
    </row>
    <row r="56" spans="1:87" ht="13.5" x14ac:dyDescent="0.25">
      <c r="A56" s="169" t="s">
        <v>229</v>
      </c>
      <c r="B56" s="216"/>
      <c r="C56" s="144"/>
      <c r="D56" s="210"/>
      <c r="E56" s="236">
        <v>0</v>
      </c>
      <c r="F56" s="236">
        <v>544834911</v>
      </c>
      <c r="G56" s="236">
        <v>0</v>
      </c>
      <c r="H56" s="236">
        <v>0</v>
      </c>
      <c r="I56" s="34">
        <f t="shared" si="26"/>
        <v>544834911</v>
      </c>
      <c r="J56" s="235">
        <v>0</v>
      </c>
      <c r="K56" s="236">
        <v>43640529</v>
      </c>
      <c r="L56" s="236">
        <v>0</v>
      </c>
      <c r="M56" s="236">
        <v>0</v>
      </c>
      <c r="N56" s="34">
        <f t="shared" si="34"/>
        <v>43640529</v>
      </c>
      <c r="O56" s="236">
        <v>0</v>
      </c>
      <c r="P56" s="236">
        <v>43640529</v>
      </c>
      <c r="Q56" s="236">
        <v>0</v>
      </c>
      <c r="R56" s="236">
        <v>0</v>
      </c>
      <c r="S56" s="34">
        <f t="shared" si="35"/>
        <v>43640529</v>
      </c>
      <c r="T56" s="236">
        <v>0</v>
      </c>
      <c r="U56" s="236">
        <v>0</v>
      </c>
      <c r="V56" s="236">
        <v>0</v>
      </c>
      <c r="W56" s="236">
        <v>0</v>
      </c>
      <c r="X56" s="34">
        <f t="shared" si="36"/>
        <v>0</v>
      </c>
      <c r="Y56" s="282">
        <v>0</v>
      </c>
      <c r="Z56" s="236">
        <v>0</v>
      </c>
      <c r="AA56" s="236">
        <v>0</v>
      </c>
      <c r="AB56" s="236">
        <v>0</v>
      </c>
      <c r="AC56" s="34">
        <f t="shared" si="37"/>
        <v>0</v>
      </c>
      <c r="AD56" s="236">
        <v>0</v>
      </c>
      <c r="AE56" s="236">
        <v>0</v>
      </c>
      <c r="AF56" s="236">
        <v>0</v>
      </c>
      <c r="AG56" s="236">
        <v>0</v>
      </c>
      <c r="AH56" s="34">
        <f t="shared" si="38"/>
        <v>0</v>
      </c>
      <c r="AI56" s="236">
        <v>0</v>
      </c>
      <c r="AJ56" s="236">
        <v>0</v>
      </c>
      <c r="AK56" s="236">
        <v>0</v>
      </c>
      <c r="AL56" s="32">
        <v>0</v>
      </c>
      <c r="AM56" s="34">
        <f t="shared" si="39"/>
        <v>0</v>
      </c>
      <c r="AN56" s="236">
        <v>0</v>
      </c>
      <c r="AO56" s="236">
        <v>0</v>
      </c>
      <c r="AP56" s="236">
        <v>0</v>
      </c>
      <c r="AQ56" s="236">
        <v>0</v>
      </c>
      <c r="AR56" s="34">
        <f t="shared" si="40"/>
        <v>0</v>
      </c>
      <c r="AS56" s="236">
        <v>0</v>
      </c>
      <c r="AT56" s="236">
        <v>0</v>
      </c>
      <c r="AU56" s="236">
        <v>0</v>
      </c>
      <c r="AV56" s="236">
        <v>0</v>
      </c>
      <c r="AW56" s="34">
        <f t="shared" si="41"/>
        <v>0</v>
      </c>
      <c r="AX56" s="236">
        <v>0</v>
      </c>
      <c r="AY56" s="236">
        <v>0</v>
      </c>
      <c r="AZ56" s="236">
        <v>0</v>
      </c>
      <c r="BA56" s="236">
        <v>0</v>
      </c>
      <c r="BB56" s="34">
        <f t="shared" si="42"/>
        <v>0</v>
      </c>
      <c r="BC56" s="236">
        <v>0</v>
      </c>
      <c r="BD56" s="236">
        <v>0</v>
      </c>
      <c r="BE56" s="236">
        <v>0</v>
      </c>
      <c r="BF56" s="236">
        <v>0</v>
      </c>
      <c r="BG56" s="34">
        <f t="shared" si="43"/>
        <v>0</v>
      </c>
      <c r="BH56" s="236">
        <v>0</v>
      </c>
      <c r="BI56" s="236">
        <v>0</v>
      </c>
      <c r="BJ56" s="236">
        <v>0</v>
      </c>
      <c r="BK56" s="236">
        <v>0</v>
      </c>
      <c r="BL56" s="34">
        <f t="shared" si="44"/>
        <v>0</v>
      </c>
      <c r="BM56" s="236">
        <v>0</v>
      </c>
      <c r="BN56" s="236">
        <v>0</v>
      </c>
      <c r="BO56" s="236">
        <v>0</v>
      </c>
      <c r="BP56" s="236">
        <v>0</v>
      </c>
      <c r="BQ56" s="34">
        <f t="shared" si="45"/>
        <v>0</v>
      </c>
      <c r="BR56" s="236">
        <f t="shared" si="46"/>
        <v>0</v>
      </c>
      <c r="BS56" s="236">
        <f t="shared" si="46"/>
        <v>87281058</v>
      </c>
      <c r="BT56" s="236">
        <f t="shared" si="46"/>
        <v>0</v>
      </c>
      <c r="BU56" s="236">
        <f t="shared" si="46"/>
        <v>0</v>
      </c>
      <c r="BV56" s="34">
        <f>SUM(BR56:BU56)</f>
        <v>87281058</v>
      </c>
      <c r="BW56" s="8"/>
      <c r="BX56" s="176">
        <f t="shared" si="15"/>
        <v>16.019725652271941</v>
      </c>
      <c r="BZ56" s="288">
        <v>0</v>
      </c>
      <c r="CA56" s="288">
        <v>43640529</v>
      </c>
      <c r="CB56" s="288">
        <v>0</v>
      </c>
      <c r="CC56" s="291">
        <v>0</v>
      </c>
      <c r="CD56" s="291">
        <v>43640529</v>
      </c>
      <c r="CE56" s="292">
        <f t="shared" si="28"/>
        <v>0</v>
      </c>
      <c r="CF56" s="292">
        <f t="shared" si="28"/>
        <v>0</v>
      </c>
      <c r="CG56" s="292">
        <f t="shared" si="28"/>
        <v>0</v>
      </c>
      <c r="CH56" s="1">
        <f t="shared" si="29"/>
        <v>0</v>
      </c>
      <c r="CI56" s="293">
        <f t="shared" si="29"/>
        <v>0</v>
      </c>
    </row>
    <row r="57" spans="1:87" ht="13.5" customHeight="1" x14ac:dyDescent="0.25">
      <c r="A57" s="169" t="s">
        <v>230</v>
      </c>
      <c r="B57" s="216"/>
      <c r="C57" s="144"/>
      <c r="D57" s="213"/>
      <c r="E57" s="236">
        <v>0</v>
      </c>
      <c r="F57" s="236">
        <v>14617279</v>
      </c>
      <c r="G57" s="236">
        <v>0</v>
      </c>
      <c r="H57" s="236">
        <v>0</v>
      </c>
      <c r="I57" s="34">
        <f t="shared" si="26"/>
        <v>14617279</v>
      </c>
      <c r="J57" s="235">
        <v>0</v>
      </c>
      <c r="K57" s="236">
        <v>0</v>
      </c>
      <c r="L57" s="236">
        <v>0</v>
      </c>
      <c r="M57" s="236">
        <v>0</v>
      </c>
      <c r="N57" s="34">
        <f t="shared" si="34"/>
        <v>0</v>
      </c>
      <c r="O57" s="236">
        <v>0</v>
      </c>
      <c r="P57" s="236">
        <v>0</v>
      </c>
      <c r="Q57" s="236">
        <v>0</v>
      </c>
      <c r="R57" s="236">
        <v>0</v>
      </c>
      <c r="S57" s="34">
        <f t="shared" si="35"/>
        <v>0</v>
      </c>
      <c r="T57" s="236">
        <v>0</v>
      </c>
      <c r="U57" s="236">
        <v>0</v>
      </c>
      <c r="V57" s="236">
        <v>0</v>
      </c>
      <c r="W57" s="236">
        <v>0</v>
      </c>
      <c r="X57" s="34">
        <f t="shared" si="36"/>
        <v>0</v>
      </c>
      <c r="Y57" s="282">
        <v>0</v>
      </c>
      <c r="Z57" s="236">
        <v>0</v>
      </c>
      <c r="AA57" s="236">
        <v>0</v>
      </c>
      <c r="AB57" s="236">
        <v>0</v>
      </c>
      <c r="AC57" s="34">
        <f t="shared" si="37"/>
        <v>0</v>
      </c>
      <c r="AD57" s="236">
        <v>0</v>
      </c>
      <c r="AE57" s="236">
        <v>0</v>
      </c>
      <c r="AF57" s="236">
        <v>0</v>
      </c>
      <c r="AG57" s="236">
        <v>0</v>
      </c>
      <c r="AH57" s="34">
        <f t="shared" si="38"/>
        <v>0</v>
      </c>
      <c r="AI57" s="236">
        <v>0</v>
      </c>
      <c r="AJ57" s="236">
        <v>0</v>
      </c>
      <c r="AK57" s="236">
        <v>0</v>
      </c>
      <c r="AL57" s="32">
        <v>0</v>
      </c>
      <c r="AM57" s="34">
        <f t="shared" si="39"/>
        <v>0</v>
      </c>
      <c r="AN57" s="236">
        <v>0</v>
      </c>
      <c r="AO57" s="236">
        <v>0</v>
      </c>
      <c r="AP57" s="236">
        <v>0</v>
      </c>
      <c r="AQ57" s="236">
        <v>0</v>
      </c>
      <c r="AR57" s="34">
        <f t="shared" si="40"/>
        <v>0</v>
      </c>
      <c r="AS57" s="236">
        <v>0</v>
      </c>
      <c r="AT57" s="236">
        <v>0</v>
      </c>
      <c r="AU57" s="236">
        <v>0</v>
      </c>
      <c r="AV57" s="236">
        <v>0</v>
      </c>
      <c r="AW57" s="34">
        <f t="shared" si="41"/>
        <v>0</v>
      </c>
      <c r="AX57" s="236">
        <v>0</v>
      </c>
      <c r="AY57" s="236">
        <v>0</v>
      </c>
      <c r="AZ57" s="236">
        <v>0</v>
      </c>
      <c r="BA57" s="236">
        <v>0</v>
      </c>
      <c r="BB57" s="34">
        <f t="shared" si="42"/>
        <v>0</v>
      </c>
      <c r="BC57" s="236">
        <v>0</v>
      </c>
      <c r="BD57" s="236">
        <v>0</v>
      </c>
      <c r="BE57" s="236">
        <v>0</v>
      </c>
      <c r="BF57" s="236">
        <v>0</v>
      </c>
      <c r="BG57" s="34">
        <f t="shared" si="43"/>
        <v>0</v>
      </c>
      <c r="BH57" s="236">
        <v>0</v>
      </c>
      <c r="BI57" s="236">
        <v>0</v>
      </c>
      <c r="BJ57" s="236">
        <v>0</v>
      </c>
      <c r="BK57" s="236">
        <v>0</v>
      </c>
      <c r="BL57" s="34">
        <f t="shared" si="44"/>
        <v>0</v>
      </c>
      <c r="BM57" s="236">
        <v>0</v>
      </c>
      <c r="BN57" s="236">
        <v>0</v>
      </c>
      <c r="BO57" s="236">
        <v>0</v>
      </c>
      <c r="BP57" s="236">
        <v>0</v>
      </c>
      <c r="BQ57" s="34">
        <f t="shared" si="45"/>
        <v>0</v>
      </c>
      <c r="BR57" s="236">
        <f t="shared" si="46"/>
        <v>0</v>
      </c>
      <c r="BS57" s="236">
        <f t="shared" si="46"/>
        <v>0</v>
      </c>
      <c r="BT57" s="236">
        <f t="shared" si="46"/>
        <v>0</v>
      </c>
      <c r="BU57" s="236">
        <f t="shared" si="46"/>
        <v>0</v>
      </c>
      <c r="BV57" s="34">
        <f>SUM(BR57:BU57)</f>
        <v>0</v>
      </c>
      <c r="BW57" s="8"/>
      <c r="BX57" s="176">
        <f t="shared" si="15"/>
        <v>0</v>
      </c>
      <c r="BZ57" s="288">
        <v>0</v>
      </c>
      <c r="CA57" s="288">
        <v>0</v>
      </c>
      <c r="CB57" s="288">
        <v>0</v>
      </c>
      <c r="CC57" s="291">
        <v>0</v>
      </c>
      <c r="CD57" s="291">
        <v>0</v>
      </c>
      <c r="CE57" s="292">
        <f t="shared" si="28"/>
        <v>0</v>
      </c>
      <c r="CF57" s="292">
        <f t="shared" si="28"/>
        <v>0</v>
      </c>
      <c r="CG57" s="292">
        <f t="shared" si="28"/>
        <v>0</v>
      </c>
      <c r="CH57" s="1">
        <f t="shared" si="29"/>
        <v>0</v>
      </c>
      <c r="CI57" s="293">
        <f t="shared" si="29"/>
        <v>0</v>
      </c>
    </row>
    <row r="58" spans="1:87" ht="12.75" customHeight="1" x14ac:dyDescent="0.25">
      <c r="A58" s="169" t="s">
        <v>231</v>
      </c>
      <c r="B58" s="216"/>
      <c r="C58" s="144"/>
      <c r="D58" s="210" t="s">
        <v>62</v>
      </c>
      <c r="E58" s="236">
        <v>0</v>
      </c>
      <c r="F58" s="236">
        <v>0</v>
      </c>
      <c r="G58" s="236">
        <v>0</v>
      </c>
      <c r="H58" s="236">
        <v>2173435</v>
      </c>
      <c r="I58" s="34">
        <f t="shared" ref="I58:I73" si="47">SUM(E58:H58)</f>
        <v>2173435</v>
      </c>
      <c r="J58" s="235">
        <v>0</v>
      </c>
      <c r="K58" s="236">
        <v>0</v>
      </c>
      <c r="L58" s="236">
        <v>0</v>
      </c>
      <c r="M58" s="236">
        <f>-[22]original!$G$40</f>
        <v>568183</v>
      </c>
      <c r="N58" s="34">
        <f t="shared" si="34"/>
        <v>568183</v>
      </c>
      <c r="O58" s="236">
        <v>0</v>
      </c>
      <c r="P58" s="236">
        <v>0</v>
      </c>
      <c r="Q58" s="236">
        <v>0</v>
      </c>
      <c r="R58" s="236">
        <f>-[21]original!$V$40</f>
        <v>167688</v>
      </c>
      <c r="S58" s="34">
        <f>SUM(O58:R58)</f>
        <v>167688</v>
      </c>
      <c r="T58" s="236">
        <v>0</v>
      </c>
      <c r="U58" s="236">
        <v>0</v>
      </c>
      <c r="V58" s="236">
        <v>0</v>
      </c>
      <c r="W58" s="236">
        <v>0</v>
      </c>
      <c r="X58" s="34">
        <f t="shared" si="36"/>
        <v>0</v>
      </c>
      <c r="Y58" s="282">
        <v>0</v>
      </c>
      <c r="Z58" s="236">
        <v>0</v>
      </c>
      <c r="AA58" s="236">
        <v>0</v>
      </c>
      <c r="AB58" s="236">
        <v>0</v>
      </c>
      <c r="AC58" s="34">
        <f t="shared" si="37"/>
        <v>0</v>
      </c>
      <c r="AD58" s="236">
        <v>0</v>
      </c>
      <c r="AE58" s="236">
        <v>0</v>
      </c>
      <c r="AF58" s="236">
        <v>0</v>
      </c>
      <c r="AG58" s="236">
        <v>0</v>
      </c>
      <c r="AH58" s="34">
        <f t="shared" si="38"/>
        <v>0</v>
      </c>
      <c r="AI58" s="236">
        <v>0</v>
      </c>
      <c r="AJ58" s="236">
        <v>0</v>
      </c>
      <c r="AK58" s="236">
        <v>0</v>
      </c>
      <c r="AL58" s="32">
        <v>0</v>
      </c>
      <c r="AM58" s="34">
        <f>SUM(AI58:AL58)</f>
        <v>0</v>
      </c>
      <c r="AN58" s="236">
        <v>0</v>
      </c>
      <c r="AO58" s="236">
        <v>0</v>
      </c>
      <c r="AP58" s="236">
        <v>0</v>
      </c>
      <c r="AQ58" s="236">
        <v>0</v>
      </c>
      <c r="AR58" s="34">
        <f t="shared" si="40"/>
        <v>0</v>
      </c>
      <c r="AS58" s="236">
        <v>0</v>
      </c>
      <c r="AT58" s="236">
        <v>0</v>
      </c>
      <c r="AU58" s="236">
        <v>0</v>
      </c>
      <c r="AV58" s="236">
        <v>0</v>
      </c>
      <c r="AW58" s="34">
        <f t="shared" si="41"/>
        <v>0</v>
      </c>
      <c r="AX58" s="236">
        <v>0</v>
      </c>
      <c r="AY58" s="236">
        <v>0</v>
      </c>
      <c r="AZ58" s="236">
        <v>0</v>
      </c>
      <c r="BA58" s="236">
        <v>0</v>
      </c>
      <c r="BB58" s="34">
        <f>SUM(AX58:BA58)</f>
        <v>0</v>
      </c>
      <c r="BC58" s="236">
        <v>0</v>
      </c>
      <c r="BD58" s="236">
        <v>0</v>
      </c>
      <c r="BE58" s="236">
        <v>0</v>
      </c>
      <c r="BF58" s="236">
        <v>0</v>
      </c>
      <c r="BG58" s="34">
        <f t="shared" si="43"/>
        <v>0</v>
      </c>
      <c r="BH58" s="236">
        <v>0</v>
      </c>
      <c r="BI58" s="236">
        <v>0</v>
      </c>
      <c r="BJ58" s="236">
        <v>0</v>
      </c>
      <c r="BK58" s="236">
        <v>0</v>
      </c>
      <c r="BL58" s="34">
        <f t="shared" si="44"/>
        <v>0</v>
      </c>
      <c r="BM58" s="236">
        <v>0</v>
      </c>
      <c r="BN58" s="236">
        <v>0</v>
      </c>
      <c r="BO58" s="236">
        <v>0</v>
      </c>
      <c r="BP58" s="236">
        <v>0</v>
      </c>
      <c r="BQ58" s="34">
        <f t="shared" si="45"/>
        <v>0</v>
      </c>
      <c r="BR58" s="236">
        <f t="shared" si="46"/>
        <v>0</v>
      </c>
      <c r="BS58" s="236">
        <f t="shared" si="46"/>
        <v>0</v>
      </c>
      <c r="BT58" s="236">
        <f t="shared" si="46"/>
        <v>0</v>
      </c>
      <c r="BU58" s="236">
        <f t="shared" si="46"/>
        <v>735871</v>
      </c>
      <c r="BV58" s="34">
        <f t="shared" ref="BV58:BV68" si="48">SUM(BR58:BU58)</f>
        <v>735871</v>
      </c>
      <c r="BW58" s="8"/>
      <c r="BX58" s="176">
        <f>(BV58/I58)*100</f>
        <v>33.857511266727549</v>
      </c>
      <c r="BZ58" s="288">
        <v>0</v>
      </c>
      <c r="CA58" s="288">
        <v>568182</v>
      </c>
      <c r="CB58" s="288">
        <v>0</v>
      </c>
      <c r="CC58" s="291">
        <v>0</v>
      </c>
      <c r="CD58" s="291">
        <v>568182</v>
      </c>
      <c r="CE58" s="292">
        <f t="shared" si="28"/>
        <v>0</v>
      </c>
      <c r="CF58" s="312">
        <f>+CA58-K58</f>
        <v>568182</v>
      </c>
      <c r="CG58" s="292">
        <f t="shared" si="28"/>
        <v>0</v>
      </c>
      <c r="CH58" s="1">
        <f t="shared" si="29"/>
        <v>-568183</v>
      </c>
      <c r="CI58" s="293">
        <f t="shared" si="29"/>
        <v>-1</v>
      </c>
    </row>
    <row r="59" spans="1:87" ht="13.5" x14ac:dyDescent="0.25">
      <c r="A59" s="169" t="s">
        <v>232</v>
      </c>
      <c r="B59" s="216"/>
      <c r="C59" s="144"/>
      <c r="D59" s="210"/>
      <c r="E59" s="236">
        <v>0</v>
      </c>
      <c r="F59" s="236">
        <v>140049</v>
      </c>
      <c r="G59" s="236">
        <v>0</v>
      </c>
      <c r="H59" s="236">
        <v>0</v>
      </c>
      <c r="I59" s="34">
        <f t="shared" si="47"/>
        <v>140049</v>
      </c>
      <c r="J59" s="235">
        <v>0</v>
      </c>
      <c r="K59" s="236">
        <v>0</v>
      </c>
      <c r="L59" s="236">
        <v>0</v>
      </c>
      <c r="M59" s="236">
        <v>0</v>
      </c>
      <c r="N59" s="34">
        <f t="shared" si="34"/>
        <v>0</v>
      </c>
      <c r="O59" s="236">
        <v>0</v>
      </c>
      <c r="P59" s="236">
        <v>40000</v>
      </c>
      <c r="Q59" s="236">
        <v>0</v>
      </c>
      <c r="R59" s="236">
        <v>0</v>
      </c>
      <c r="S59" s="34">
        <f t="shared" si="35"/>
        <v>40000</v>
      </c>
      <c r="T59" s="236">
        <v>0</v>
      </c>
      <c r="U59" s="236">
        <v>0</v>
      </c>
      <c r="V59" s="236">
        <v>0</v>
      </c>
      <c r="W59" s="236">
        <v>0</v>
      </c>
      <c r="X59" s="34">
        <f t="shared" si="36"/>
        <v>0</v>
      </c>
      <c r="Y59" s="282">
        <v>0</v>
      </c>
      <c r="Z59" s="236">
        <v>0</v>
      </c>
      <c r="AA59" s="236">
        <v>0</v>
      </c>
      <c r="AB59" s="236">
        <v>0</v>
      </c>
      <c r="AC59" s="34">
        <f t="shared" si="37"/>
        <v>0</v>
      </c>
      <c r="AD59" s="236">
        <v>0</v>
      </c>
      <c r="AE59" s="236">
        <v>0</v>
      </c>
      <c r="AF59" s="236">
        <v>0</v>
      </c>
      <c r="AG59" s="236">
        <v>0</v>
      </c>
      <c r="AH59" s="34">
        <f t="shared" si="38"/>
        <v>0</v>
      </c>
      <c r="AI59" s="236">
        <v>0</v>
      </c>
      <c r="AJ59" s="236">
        <v>0</v>
      </c>
      <c r="AK59" s="236">
        <v>0</v>
      </c>
      <c r="AL59" s="32">
        <v>0</v>
      </c>
      <c r="AM59" s="34">
        <f t="shared" si="39"/>
        <v>0</v>
      </c>
      <c r="AN59" s="236">
        <v>0</v>
      </c>
      <c r="AO59" s="236">
        <v>0</v>
      </c>
      <c r="AP59" s="236">
        <v>0</v>
      </c>
      <c r="AQ59" s="236">
        <v>0</v>
      </c>
      <c r="AR59" s="34">
        <f t="shared" si="40"/>
        <v>0</v>
      </c>
      <c r="AS59" s="236">
        <v>0</v>
      </c>
      <c r="AT59" s="236">
        <v>0</v>
      </c>
      <c r="AU59" s="236">
        <v>0</v>
      </c>
      <c r="AV59" s="236">
        <v>0</v>
      </c>
      <c r="AW59" s="34">
        <f t="shared" si="41"/>
        <v>0</v>
      </c>
      <c r="AX59" s="236">
        <v>0</v>
      </c>
      <c r="AY59" s="236">
        <v>0</v>
      </c>
      <c r="AZ59" s="236">
        <v>0</v>
      </c>
      <c r="BA59" s="236">
        <v>0</v>
      </c>
      <c r="BB59" s="34">
        <f t="shared" si="42"/>
        <v>0</v>
      </c>
      <c r="BC59" s="236">
        <v>0</v>
      </c>
      <c r="BD59" s="236">
        <v>0</v>
      </c>
      <c r="BE59" s="236">
        <v>0</v>
      </c>
      <c r="BF59" s="236">
        <v>0</v>
      </c>
      <c r="BG59" s="34">
        <f t="shared" si="43"/>
        <v>0</v>
      </c>
      <c r="BH59" s="236">
        <v>0</v>
      </c>
      <c r="BI59" s="236">
        <v>0</v>
      </c>
      <c r="BJ59" s="236">
        <v>0</v>
      </c>
      <c r="BK59" s="236">
        <v>0</v>
      </c>
      <c r="BL59" s="34">
        <f>SUM(BH59:BK59)</f>
        <v>0</v>
      </c>
      <c r="BM59" s="236">
        <v>0</v>
      </c>
      <c r="BN59" s="236">
        <v>0</v>
      </c>
      <c r="BO59" s="236">
        <v>0</v>
      </c>
      <c r="BP59" s="236">
        <v>0</v>
      </c>
      <c r="BQ59" s="34">
        <f t="shared" si="45"/>
        <v>0</v>
      </c>
      <c r="BR59" s="236">
        <f t="shared" si="46"/>
        <v>0</v>
      </c>
      <c r="BS59" s="236">
        <f t="shared" si="46"/>
        <v>40000</v>
      </c>
      <c r="BT59" s="236">
        <f t="shared" si="46"/>
        <v>0</v>
      </c>
      <c r="BU59" s="236">
        <f t="shared" si="46"/>
        <v>0</v>
      </c>
      <c r="BV59" s="34">
        <f t="shared" si="48"/>
        <v>40000</v>
      </c>
      <c r="BW59" s="8"/>
      <c r="BX59" s="176">
        <f t="shared" si="15"/>
        <v>28.561432070204003</v>
      </c>
      <c r="BZ59" s="288">
        <v>0</v>
      </c>
      <c r="CA59" s="288">
        <v>0</v>
      </c>
      <c r="CB59" s="288">
        <v>0</v>
      </c>
      <c r="CC59" s="288">
        <v>0</v>
      </c>
      <c r="CD59" s="313">
        <v>0</v>
      </c>
      <c r="CE59" s="292">
        <f t="shared" si="28"/>
        <v>0</v>
      </c>
      <c r="CF59" s="292">
        <f t="shared" si="28"/>
        <v>0</v>
      </c>
      <c r="CG59" s="292">
        <f t="shared" si="28"/>
        <v>0</v>
      </c>
      <c r="CH59" s="1">
        <f t="shared" si="29"/>
        <v>0</v>
      </c>
      <c r="CI59" s="293">
        <f t="shared" si="29"/>
        <v>0</v>
      </c>
    </row>
    <row r="60" spans="1:87" x14ac:dyDescent="0.2">
      <c r="A60" s="169" t="s">
        <v>250</v>
      </c>
      <c r="B60" s="216"/>
      <c r="C60" s="144"/>
      <c r="D60" s="210"/>
      <c r="E60" s="236"/>
      <c r="F60" s="236"/>
      <c r="G60" s="236"/>
      <c r="H60" s="236"/>
      <c r="I60" s="34"/>
      <c r="J60" s="235"/>
      <c r="K60" s="236"/>
      <c r="L60" s="236"/>
      <c r="M60" s="236"/>
      <c r="N60" s="34"/>
      <c r="O60" s="236"/>
      <c r="P60" s="236"/>
      <c r="Q60" s="236"/>
      <c r="R60" s="236"/>
      <c r="S60" s="34"/>
      <c r="T60" s="236">
        <v>0</v>
      </c>
      <c r="U60" s="236">
        <v>0</v>
      </c>
      <c r="V60" s="236">
        <v>0</v>
      </c>
      <c r="W60" s="236">
        <v>0</v>
      </c>
      <c r="X60" s="34"/>
      <c r="Y60" s="282">
        <v>0</v>
      </c>
      <c r="Z60" s="236">
        <v>0</v>
      </c>
      <c r="AA60" s="236">
        <v>0</v>
      </c>
      <c r="AB60" s="236">
        <v>0</v>
      </c>
      <c r="AC60" s="307"/>
      <c r="AD60" s="236">
        <v>0</v>
      </c>
      <c r="AE60" s="236">
        <v>0</v>
      </c>
      <c r="AF60" s="236">
        <v>0</v>
      </c>
      <c r="AG60" s="236">
        <v>0</v>
      </c>
      <c r="AH60" s="34"/>
      <c r="AI60" s="236">
        <v>0</v>
      </c>
      <c r="AJ60" s="236">
        <v>0</v>
      </c>
      <c r="AK60" s="236">
        <v>0</v>
      </c>
      <c r="AL60" s="32">
        <v>0</v>
      </c>
      <c r="AM60" s="34"/>
      <c r="AN60" s="236">
        <v>0</v>
      </c>
      <c r="AO60" s="236">
        <v>0</v>
      </c>
      <c r="AP60" s="236">
        <v>0</v>
      </c>
      <c r="AQ60" s="236">
        <v>0</v>
      </c>
      <c r="AR60" s="34"/>
      <c r="AS60" s="236"/>
      <c r="AT60" s="236"/>
      <c r="AU60" s="236"/>
      <c r="AV60" s="236"/>
      <c r="AW60" s="34"/>
      <c r="AX60" s="236"/>
      <c r="AY60" s="236"/>
      <c r="AZ60" s="236"/>
      <c r="BA60" s="236"/>
      <c r="BB60" s="34"/>
      <c r="BC60" s="236"/>
      <c r="BD60" s="236"/>
      <c r="BE60" s="236"/>
      <c r="BF60" s="236"/>
      <c r="BG60" s="34"/>
      <c r="BH60" s="236"/>
      <c r="BI60" s="236"/>
      <c r="BJ60" s="236"/>
      <c r="BK60" s="236"/>
      <c r="BL60" s="34"/>
      <c r="BM60" s="236">
        <v>0</v>
      </c>
      <c r="BN60" s="236">
        <v>0</v>
      </c>
      <c r="BO60" s="236">
        <v>0</v>
      </c>
      <c r="BP60" s="236">
        <v>0</v>
      </c>
      <c r="BQ60" s="34"/>
      <c r="BR60" s="236"/>
      <c r="BS60" s="236"/>
      <c r="BT60" s="236"/>
      <c r="BU60" s="236"/>
      <c r="BV60" s="34"/>
      <c r="BW60" s="8"/>
      <c r="BX60" s="176"/>
      <c r="CE60" s="292">
        <f t="shared" si="28"/>
        <v>0</v>
      </c>
      <c r="CF60" s="292">
        <f t="shared" si="28"/>
        <v>0</v>
      </c>
      <c r="CG60" s="292">
        <f t="shared" si="28"/>
        <v>0</v>
      </c>
      <c r="CH60" s="1">
        <f t="shared" si="29"/>
        <v>0</v>
      </c>
      <c r="CI60" s="293">
        <f t="shared" si="29"/>
        <v>0</v>
      </c>
    </row>
    <row r="61" spans="1:87" x14ac:dyDescent="0.2">
      <c r="A61" s="314" t="s">
        <v>251</v>
      </c>
      <c r="B61" s="216"/>
      <c r="C61" s="144"/>
      <c r="D61" s="210"/>
      <c r="E61" s="236">
        <v>0</v>
      </c>
      <c r="F61" s="226">
        <v>0</v>
      </c>
      <c r="G61" s="236">
        <v>0</v>
      </c>
      <c r="H61" s="236">
        <v>3030886</v>
      </c>
      <c r="I61" s="34">
        <f>SUM(I62:I64)</f>
        <v>3030886</v>
      </c>
      <c r="J61" s="235">
        <f t="shared" ref="J61:AH61" si="49">SUM(J62:J64)</f>
        <v>0</v>
      </c>
      <c r="K61" s="236">
        <f t="shared" si="49"/>
        <v>0</v>
      </c>
      <c r="L61" s="236">
        <f t="shared" si="49"/>
        <v>0</v>
      </c>
      <c r="M61" s="315">
        <f t="shared" si="49"/>
        <v>0</v>
      </c>
      <c r="N61" s="307">
        <f t="shared" si="49"/>
        <v>0</v>
      </c>
      <c r="O61" s="236">
        <f t="shared" si="49"/>
        <v>0</v>
      </c>
      <c r="P61" s="236">
        <f t="shared" si="49"/>
        <v>0</v>
      </c>
      <c r="Q61" s="236">
        <f t="shared" si="49"/>
        <v>0</v>
      </c>
      <c r="R61" s="236">
        <f t="shared" si="49"/>
        <v>0</v>
      </c>
      <c r="S61" s="307">
        <f t="shared" si="49"/>
        <v>0</v>
      </c>
      <c r="T61" s="236">
        <v>0</v>
      </c>
      <c r="U61" s="236">
        <v>0</v>
      </c>
      <c r="V61" s="236">
        <v>0</v>
      </c>
      <c r="W61" s="236">
        <v>0</v>
      </c>
      <c r="X61" s="307">
        <f t="shared" si="49"/>
        <v>0</v>
      </c>
      <c r="Y61" s="282">
        <v>0</v>
      </c>
      <c r="Z61" s="236">
        <v>0</v>
      </c>
      <c r="AA61" s="236">
        <v>0</v>
      </c>
      <c r="AB61" s="236">
        <v>0</v>
      </c>
      <c r="AC61" s="54">
        <f>SUM(AC62:AC64)</f>
        <v>0</v>
      </c>
      <c r="AD61" s="236">
        <v>0</v>
      </c>
      <c r="AE61" s="236">
        <v>0</v>
      </c>
      <c r="AF61" s="236">
        <v>0</v>
      </c>
      <c r="AG61" s="236">
        <v>0</v>
      </c>
      <c r="AH61" s="307">
        <f t="shared" si="49"/>
        <v>0</v>
      </c>
      <c r="AI61" s="236">
        <v>0</v>
      </c>
      <c r="AJ61" s="236">
        <v>0</v>
      </c>
      <c r="AK61" s="236">
        <v>0</v>
      </c>
      <c r="AL61" s="32">
        <v>0</v>
      </c>
      <c r="AM61" s="34">
        <f t="shared" si="39"/>
        <v>0</v>
      </c>
      <c r="AN61" s="236">
        <v>0</v>
      </c>
      <c r="AO61" s="236">
        <v>0</v>
      </c>
      <c r="AP61" s="236">
        <v>0</v>
      </c>
      <c r="AQ61" s="236">
        <v>0</v>
      </c>
      <c r="AR61" s="307">
        <f t="shared" ref="AR61:BU61" si="50">SUM(AR62:AR64)</f>
        <v>0</v>
      </c>
      <c r="AS61" s="236">
        <f t="shared" si="50"/>
        <v>0</v>
      </c>
      <c r="AT61" s="236">
        <f t="shared" si="50"/>
        <v>0</v>
      </c>
      <c r="AU61" s="236">
        <f t="shared" si="50"/>
        <v>0</v>
      </c>
      <c r="AV61" s="236">
        <f t="shared" si="50"/>
        <v>0</v>
      </c>
      <c r="AW61" s="34">
        <f t="shared" si="41"/>
        <v>0</v>
      </c>
      <c r="AX61" s="236">
        <f>SUM(AX62:AX64)</f>
        <v>0</v>
      </c>
      <c r="AY61" s="236">
        <f>SUM(AY62:AY64)</f>
        <v>0</v>
      </c>
      <c r="AZ61" s="236">
        <f>SUM(AZ62:AZ64)</f>
        <v>0</v>
      </c>
      <c r="BA61" s="236">
        <f>SUM(BA62:BA64)</f>
        <v>0</v>
      </c>
      <c r="BB61" s="307">
        <f>SUM(BB62:BB64)</f>
        <v>0</v>
      </c>
      <c r="BC61" s="236">
        <f t="shared" ref="BC61:BF61" si="51">SUM(BC62:BC64)</f>
        <v>0</v>
      </c>
      <c r="BD61" s="236">
        <f t="shared" si="51"/>
        <v>0</v>
      </c>
      <c r="BE61" s="236">
        <f t="shared" si="51"/>
        <v>0</v>
      </c>
      <c r="BF61" s="236">
        <f t="shared" si="51"/>
        <v>0</v>
      </c>
      <c r="BG61" s="307">
        <f t="shared" si="50"/>
        <v>0</v>
      </c>
      <c r="BH61" s="236">
        <f t="shared" si="50"/>
        <v>0</v>
      </c>
      <c r="BI61" s="236">
        <f t="shared" si="50"/>
        <v>0</v>
      </c>
      <c r="BJ61" s="236">
        <f t="shared" si="50"/>
        <v>0</v>
      </c>
      <c r="BK61" s="236">
        <f t="shared" si="50"/>
        <v>0</v>
      </c>
      <c r="BL61" s="307">
        <f>SUM(BL62:BL64)</f>
        <v>0</v>
      </c>
      <c r="BM61" s="236">
        <v>0</v>
      </c>
      <c r="BN61" s="236">
        <v>0</v>
      </c>
      <c r="BO61" s="236">
        <v>0</v>
      </c>
      <c r="BP61" s="236">
        <v>0</v>
      </c>
      <c r="BQ61" s="307">
        <f>SUM(BQ62:BQ64)</f>
        <v>0</v>
      </c>
      <c r="BR61" s="236">
        <f t="shared" si="50"/>
        <v>0</v>
      </c>
      <c r="BS61" s="236">
        <f t="shared" si="50"/>
        <v>0</v>
      </c>
      <c r="BT61" s="236">
        <f t="shared" si="50"/>
        <v>0</v>
      </c>
      <c r="BU61" s="236">
        <f t="shared" si="50"/>
        <v>0</v>
      </c>
      <c r="BV61" s="34">
        <f>SUM(BR61:BU61)</f>
        <v>0</v>
      </c>
      <c r="BW61" s="8"/>
      <c r="BX61" s="176"/>
      <c r="CE61" s="292">
        <f t="shared" si="28"/>
        <v>0</v>
      </c>
      <c r="CF61" s="292">
        <f t="shared" si="28"/>
        <v>0</v>
      </c>
      <c r="CG61" s="292">
        <f t="shared" si="28"/>
        <v>0</v>
      </c>
      <c r="CH61" s="1">
        <f t="shared" si="29"/>
        <v>0</v>
      </c>
      <c r="CI61" s="293">
        <f t="shared" si="29"/>
        <v>0</v>
      </c>
    </row>
    <row r="62" spans="1:87" s="220" customFormat="1" hidden="1" x14ac:dyDescent="0.2">
      <c r="A62" s="316"/>
      <c r="B62" s="317" t="s">
        <v>252</v>
      </c>
      <c r="D62" s="210" t="s">
        <v>64</v>
      </c>
      <c r="E62" s="226">
        <v>0</v>
      </c>
      <c r="F62" s="226">
        <v>0</v>
      </c>
      <c r="G62" s="226">
        <v>0</v>
      </c>
      <c r="H62" s="226">
        <v>0</v>
      </c>
      <c r="I62" s="54">
        <f>SUM(E62:H62)</f>
        <v>0</v>
      </c>
      <c r="J62" s="232">
        <v>0</v>
      </c>
      <c r="K62" s="226">
        <v>0</v>
      </c>
      <c r="L62" s="226">
        <v>0</v>
      </c>
      <c r="M62" s="226">
        <v>0</v>
      </c>
      <c r="N62" s="54">
        <f>SUM(J62:M62)</f>
        <v>0</v>
      </c>
      <c r="O62" s="226">
        <v>0</v>
      </c>
      <c r="P62" s="226">
        <v>0</v>
      </c>
      <c r="Q62" s="226">
        <v>0</v>
      </c>
      <c r="R62" s="226">
        <v>0</v>
      </c>
      <c r="S62" s="54">
        <f>SUM(O62:R62)</f>
        <v>0</v>
      </c>
      <c r="T62" s="236">
        <v>0</v>
      </c>
      <c r="U62" s="236">
        <v>0</v>
      </c>
      <c r="V62" s="236">
        <v>0</v>
      </c>
      <c r="W62" s="236">
        <v>0</v>
      </c>
      <c r="X62" s="54">
        <f>SUM(T62:W62)</f>
        <v>0</v>
      </c>
      <c r="Y62" s="282">
        <v>0</v>
      </c>
      <c r="Z62" s="236">
        <v>0</v>
      </c>
      <c r="AA62" s="236">
        <v>0</v>
      </c>
      <c r="AB62" s="236">
        <v>0</v>
      </c>
      <c r="AC62" s="54">
        <f>SUM(Y62:AB62)</f>
        <v>0</v>
      </c>
      <c r="AD62" s="236">
        <v>0</v>
      </c>
      <c r="AE62" s="236">
        <v>0</v>
      </c>
      <c r="AF62" s="236">
        <v>0</v>
      </c>
      <c r="AG62" s="236">
        <v>0</v>
      </c>
      <c r="AH62" s="54">
        <f>SUM(AD62:AG62)</f>
        <v>0</v>
      </c>
      <c r="AI62" s="236">
        <v>0</v>
      </c>
      <c r="AJ62" s="236">
        <v>0</v>
      </c>
      <c r="AK62" s="236">
        <v>0</v>
      </c>
      <c r="AL62" s="32">
        <v>0</v>
      </c>
      <c r="AM62" s="54">
        <f t="shared" si="39"/>
        <v>0</v>
      </c>
      <c r="AN62" s="236">
        <v>0</v>
      </c>
      <c r="AO62" s="236">
        <v>0</v>
      </c>
      <c r="AP62" s="236">
        <v>0</v>
      </c>
      <c r="AQ62" s="236">
        <v>0</v>
      </c>
      <c r="AR62" s="54">
        <v>0</v>
      </c>
      <c r="AS62" s="226">
        <v>0</v>
      </c>
      <c r="AT62" s="226">
        <v>0</v>
      </c>
      <c r="AU62" s="226">
        <v>0</v>
      </c>
      <c r="AV62" s="226">
        <v>0</v>
      </c>
      <c r="AW62" s="54">
        <f t="shared" si="41"/>
        <v>0</v>
      </c>
      <c r="AX62" s="226">
        <v>0</v>
      </c>
      <c r="AY62" s="226">
        <v>0</v>
      </c>
      <c r="AZ62" s="226">
        <v>0</v>
      </c>
      <c r="BA62" s="226">
        <v>0</v>
      </c>
      <c r="BB62" s="54">
        <v>0</v>
      </c>
      <c r="BC62" s="226">
        <v>0</v>
      </c>
      <c r="BD62" s="226">
        <v>0</v>
      </c>
      <c r="BE62" s="226">
        <v>0</v>
      </c>
      <c r="BF62" s="226">
        <v>0</v>
      </c>
      <c r="BG62" s="54">
        <v>0</v>
      </c>
      <c r="BH62" s="226">
        <v>0</v>
      </c>
      <c r="BI62" s="226">
        <v>0</v>
      </c>
      <c r="BJ62" s="226">
        <v>0</v>
      </c>
      <c r="BK62" s="226">
        <v>0</v>
      </c>
      <c r="BL62" s="54">
        <f t="shared" si="44"/>
        <v>0</v>
      </c>
      <c r="BM62" s="236">
        <v>0</v>
      </c>
      <c r="BN62" s="236">
        <v>0</v>
      </c>
      <c r="BO62" s="236">
        <v>0</v>
      </c>
      <c r="BP62" s="236">
        <v>0</v>
      </c>
      <c r="BQ62" s="54">
        <v>0</v>
      </c>
      <c r="BR62" s="226">
        <f t="shared" si="46"/>
        <v>0</v>
      </c>
      <c r="BS62" s="226">
        <f t="shared" si="46"/>
        <v>0</v>
      </c>
      <c r="BT62" s="226">
        <f t="shared" si="46"/>
        <v>0</v>
      </c>
      <c r="BU62" s="226">
        <f>+M62+R62+W62+AB62+AG62+AL62+AQ62+AV62+BA62+BF62+BK62+BP62</f>
        <v>0</v>
      </c>
      <c r="BV62" s="54">
        <f t="shared" si="48"/>
        <v>0</v>
      </c>
      <c r="BW62" s="29"/>
      <c r="BX62" s="227"/>
      <c r="CE62" s="310">
        <f t="shared" si="28"/>
        <v>0</v>
      </c>
      <c r="CF62" s="310">
        <f t="shared" si="28"/>
        <v>0</v>
      </c>
      <c r="CG62" s="310">
        <f t="shared" si="28"/>
        <v>0</v>
      </c>
      <c r="CH62" s="30">
        <f t="shared" si="29"/>
        <v>0</v>
      </c>
      <c r="CI62" s="311">
        <f t="shared" si="29"/>
        <v>0</v>
      </c>
    </row>
    <row r="63" spans="1:87" s="220" customFormat="1" x14ac:dyDescent="0.2">
      <c r="A63" s="316"/>
      <c r="B63" s="317" t="s">
        <v>253</v>
      </c>
      <c r="D63" s="210"/>
      <c r="E63" s="226">
        <v>0</v>
      </c>
      <c r="F63" s="226">
        <v>0</v>
      </c>
      <c r="G63" s="226">
        <v>0</v>
      </c>
      <c r="H63" s="226">
        <v>3030886</v>
      </c>
      <c r="I63" s="54">
        <f>SUM(E63:H63)</f>
        <v>3030886</v>
      </c>
      <c r="J63" s="232">
        <v>0</v>
      </c>
      <c r="K63" s="226">
        <v>0</v>
      </c>
      <c r="L63" s="226">
        <v>0</v>
      </c>
      <c r="M63" s="226">
        <v>0</v>
      </c>
      <c r="N63" s="54">
        <v>0</v>
      </c>
      <c r="O63" s="226">
        <v>0</v>
      </c>
      <c r="P63" s="226">
        <v>0</v>
      </c>
      <c r="Q63" s="226">
        <v>0</v>
      </c>
      <c r="R63" s="226">
        <v>0</v>
      </c>
      <c r="S63" s="54">
        <v>0</v>
      </c>
      <c r="T63" s="236">
        <v>0</v>
      </c>
      <c r="U63" s="236">
        <v>0</v>
      </c>
      <c r="V63" s="236">
        <v>0</v>
      </c>
      <c r="W63" s="236">
        <v>0</v>
      </c>
      <c r="X63" s="54">
        <v>0</v>
      </c>
      <c r="Y63" s="282">
        <v>0</v>
      </c>
      <c r="Z63" s="236">
        <v>0</v>
      </c>
      <c r="AA63" s="236">
        <v>0</v>
      </c>
      <c r="AB63" s="236">
        <v>0</v>
      </c>
      <c r="AC63" s="54">
        <v>0</v>
      </c>
      <c r="AD63" s="236">
        <v>0</v>
      </c>
      <c r="AE63" s="236">
        <v>0</v>
      </c>
      <c r="AF63" s="236">
        <v>0</v>
      </c>
      <c r="AG63" s="236">
        <v>0</v>
      </c>
      <c r="AH63" s="54">
        <f>SUM(AD63:AG63)</f>
        <v>0</v>
      </c>
      <c r="AI63" s="236">
        <v>0</v>
      </c>
      <c r="AJ63" s="236">
        <v>0</v>
      </c>
      <c r="AK63" s="236">
        <v>0</v>
      </c>
      <c r="AL63" s="32">
        <v>0</v>
      </c>
      <c r="AM63" s="54">
        <f t="shared" si="39"/>
        <v>0</v>
      </c>
      <c r="AN63" s="236">
        <v>0</v>
      </c>
      <c r="AO63" s="236">
        <v>0</v>
      </c>
      <c r="AP63" s="236">
        <v>0</v>
      </c>
      <c r="AQ63" s="236">
        <v>0</v>
      </c>
      <c r="AR63" s="54">
        <v>0</v>
      </c>
      <c r="AS63" s="226">
        <v>0</v>
      </c>
      <c r="AT63" s="226">
        <v>0</v>
      </c>
      <c r="AU63" s="226">
        <v>0</v>
      </c>
      <c r="AV63" s="226">
        <v>0</v>
      </c>
      <c r="AW63" s="54">
        <v>0</v>
      </c>
      <c r="AX63" s="226">
        <v>0</v>
      </c>
      <c r="AY63" s="226">
        <v>0</v>
      </c>
      <c r="AZ63" s="226">
        <v>0</v>
      </c>
      <c r="BA63" s="226">
        <v>0</v>
      </c>
      <c r="BB63" s="54">
        <f t="shared" si="42"/>
        <v>0</v>
      </c>
      <c r="BC63" s="226">
        <v>0</v>
      </c>
      <c r="BD63" s="226">
        <v>0</v>
      </c>
      <c r="BE63" s="226">
        <v>0</v>
      </c>
      <c r="BF63" s="226">
        <v>0</v>
      </c>
      <c r="BG63" s="54">
        <f t="shared" si="43"/>
        <v>0</v>
      </c>
      <c r="BH63" s="226">
        <v>0</v>
      </c>
      <c r="BI63" s="226">
        <v>0</v>
      </c>
      <c r="BJ63" s="226">
        <v>0</v>
      </c>
      <c r="BK63" s="226">
        <v>0</v>
      </c>
      <c r="BL63" s="54">
        <f>SUM(BH63:BK63)</f>
        <v>0</v>
      </c>
      <c r="BM63" s="236">
        <v>0</v>
      </c>
      <c r="BN63" s="236">
        <v>0</v>
      </c>
      <c r="BO63" s="236">
        <v>0</v>
      </c>
      <c r="BP63" s="236">
        <v>0</v>
      </c>
      <c r="BQ63" s="54">
        <f>SUM(BM63:BP63)</f>
        <v>0</v>
      </c>
      <c r="BR63" s="226">
        <f t="shared" si="46"/>
        <v>0</v>
      </c>
      <c r="BS63" s="226">
        <f t="shared" si="46"/>
        <v>0</v>
      </c>
      <c r="BT63" s="226">
        <f t="shared" si="46"/>
        <v>0</v>
      </c>
      <c r="BU63" s="318">
        <f>+M63+R63+W63+AB63+AG63+AL63+AQ63+AV63+BA63+BF63+BK63+BP63</f>
        <v>0</v>
      </c>
      <c r="BV63" s="10">
        <f t="shared" si="48"/>
        <v>0</v>
      </c>
      <c r="BW63" s="29"/>
      <c r="BX63" s="227"/>
      <c r="CE63" s="310">
        <f t="shared" si="28"/>
        <v>0</v>
      </c>
      <c r="CF63" s="310">
        <f t="shared" si="28"/>
        <v>0</v>
      </c>
      <c r="CG63" s="310">
        <f t="shared" si="28"/>
        <v>0</v>
      </c>
      <c r="CH63" s="30"/>
      <c r="CI63" s="311"/>
    </row>
    <row r="64" spans="1:87" hidden="1" x14ac:dyDescent="0.2">
      <c r="A64" s="169"/>
      <c r="B64" s="144" t="s">
        <v>254</v>
      </c>
      <c r="C64" s="144"/>
      <c r="D64" s="210"/>
      <c r="E64" s="236">
        <v>0</v>
      </c>
      <c r="F64" s="226">
        <v>0</v>
      </c>
      <c r="G64" s="226">
        <v>0</v>
      </c>
      <c r="H64" s="236">
        <v>0</v>
      </c>
      <c r="I64" s="54">
        <f t="shared" si="47"/>
        <v>0</v>
      </c>
      <c r="J64" s="235">
        <v>0</v>
      </c>
      <c r="K64" s="236">
        <v>0</v>
      </c>
      <c r="L64" s="226">
        <v>0</v>
      </c>
      <c r="M64" s="226">
        <v>0</v>
      </c>
      <c r="N64" s="54">
        <v>0</v>
      </c>
      <c r="O64" s="226">
        <v>0</v>
      </c>
      <c r="P64" s="226">
        <v>0</v>
      </c>
      <c r="Q64" s="226">
        <v>0</v>
      </c>
      <c r="R64" s="226">
        <v>0</v>
      </c>
      <c r="S64" s="54">
        <v>0</v>
      </c>
      <c r="T64" s="236">
        <v>0</v>
      </c>
      <c r="U64" s="236">
        <v>0</v>
      </c>
      <c r="V64" s="236">
        <v>0</v>
      </c>
      <c r="W64" s="236">
        <v>0</v>
      </c>
      <c r="X64" s="54">
        <v>0</v>
      </c>
      <c r="Y64" s="282">
        <v>0</v>
      </c>
      <c r="Z64" s="236">
        <v>0</v>
      </c>
      <c r="AA64" s="236">
        <v>0</v>
      </c>
      <c r="AB64" s="236">
        <v>0</v>
      </c>
      <c r="AC64" s="307">
        <v>0</v>
      </c>
      <c r="AD64" s="236">
        <v>0</v>
      </c>
      <c r="AE64" s="236">
        <v>0</v>
      </c>
      <c r="AF64" s="236">
        <v>0</v>
      </c>
      <c r="AG64" s="236">
        <v>0</v>
      </c>
      <c r="AH64" s="54">
        <v>0</v>
      </c>
      <c r="AI64" s="236">
        <v>0</v>
      </c>
      <c r="AJ64" s="236">
        <v>0</v>
      </c>
      <c r="AK64" s="236">
        <v>0</v>
      </c>
      <c r="AL64" s="32">
        <v>0</v>
      </c>
      <c r="AM64" s="54">
        <f>SUM(AI64:AL64)</f>
        <v>0</v>
      </c>
      <c r="AN64" s="236">
        <v>0</v>
      </c>
      <c r="AO64" s="236">
        <v>0</v>
      </c>
      <c r="AP64" s="236">
        <v>0</v>
      </c>
      <c r="AQ64" s="236">
        <v>0</v>
      </c>
      <c r="AR64" s="54">
        <v>0</v>
      </c>
      <c r="AS64" s="226">
        <v>0</v>
      </c>
      <c r="AT64" s="226">
        <v>0</v>
      </c>
      <c r="AU64" s="226">
        <v>0</v>
      </c>
      <c r="AV64" s="226">
        <v>0</v>
      </c>
      <c r="AW64" s="54">
        <f t="shared" si="41"/>
        <v>0</v>
      </c>
      <c r="AX64" s="226">
        <v>0</v>
      </c>
      <c r="AY64" s="226">
        <v>0</v>
      </c>
      <c r="AZ64" s="226">
        <v>0</v>
      </c>
      <c r="BA64" s="226">
        <v>0</v>
      </c>
      <c r="BB64" s="54">
        <v>0</v>
      </c>
      <c r="BC64" s="226">
        <v>0</v>
      </c>
      <c r="BD64" s="226">
        <v>0</v>
      </c>
      <c r="BE64" s="226">
        <v>0</v>
      </c>
      <c r="BF64" s="226">
        <v>0</v>
      </c>
      <c r="BG64" s="54">
        <v>0</v>
      </c>
      <c r="BH64" s="226">
        <v>0</v>
      </c>
      <c r="BI64" s="226">
        <v>0</v>
      </c>
      <c r="BJ64" s="226">
        <v>0</v>
      </c>
      <c r="BK64" s="226">
        <v>0</v>
      </c>
      <c r="BL64" s="34">
        <f t="shared" si="44"/>
        <v>0</v>
      </c>
      <c r="BM64" s="236">
        <v>0</v>
      </c>
      <c r="BN64" s="236">
        <v>0</v>
      </c>
      <c r="BO64" s="236">
        <v>0</v>
      </c>
      <c r="BP64" s="236">
        <v>0</v>
      </c>
      <c r="BQ64" s="34">
        <v>0</v>
      </c>
      <c r="BR64" s="226">
        <f t="shared" si="46"/>
        <v>0</v>
      </c>
      <c r="BS64" s="226">
        <f t="shared" si="46"/>
        <v>0</v>
      </c>
      <c r="BT64" s="226">
        <f t="shared" si="46"/>
        <v>0</v>
      </c>
      <c r="BU64" s="318">
        <f t="shared" si="46"/>
        <v>0</v>
      </c>
      <c r="BV64" s="31">
        <f t="shared" si="48"/>
        <v>0</v>
      </c>
      <c r="BW64" s="8"/>
      <c r="BX64" s="176"/>
      <c r="CE64" s="292">
        <f t="shared" si="28"/>
        <v>0</v>
      </c>
      <c r="CF64" s="292">
        <f t="shared" si="28"/>
        <v>0</v>
      </c>
      <c r="CG64" s="292">
        <f t="shared" si="28"/>
        <v>0</v>
      </c>
      <c r="CH64" s="1">
        <f t="shared" si="29"/>
        <v>0</v>
      </c>
      <c r="CI64" s="293">
        <f t="shared" si="29"/>
        <v>0</v>
      </c>
    </row>
    <row r="65" spans="1:87" x14ac:dyDescent="0.2">
      <c r="A65" s="314" t="s">
        <v>255</v>
      </c>
      <c r="C65" s="144"/>
      <c r="D65" s="210"/>
      <c r="E65" s="236">
        <v>0</v>
      </c>
      <c r="F65" s="236">
        <v>0</v>
      </c>
      <c r="G65" s="236">
        <v>0</v>
      </c>
      <c r="H65" s="236">
        <v>7100000</v>
      </c>
      <c r="I65" s="34">
        <f t="shared" ref="I65" si="52">SUM(I66)</f>
        <v>7100000</v>
      </c>
      <c r="J65" s="235">
        <v>0</v>
      </c>
      <c r="K65" s="236">
        <v>0</v>
      </c>
      <c r="L65" s="226">
        <v>0</v>
      </c>
      <c r="M65" s="226">
        <v>0</v>
      </c>
      <c r="N65" s="54">
        <v>0</v>
      </c>
      <c r="O65" s="226">
        <v>0</v>
      </c>
      <c r="P65" s="226">
        <v>0</v>
      </c>
      <c r="Q65" s="226">
        <v>0</v>
      </c>
      <c r="R65" s="226">
        <v>0</v>
      </c>
      <c r="S65" s="54">
        <v>0</v>
      </c>
      <c r="T65" s="236">
        <v>0</v>
      </c>
      <c r="U65" s="236">
        <v>0</v>
      </c>
      <c r="V65" s="236">
        <v>0</v>
      </c>
      <c r="W65" s="236">
        <v>0</v>
      </c>
      <c r="X65" s="54">
        <v>0</v>
      </c>
      <c r="Y65" s="282">
        <v>0</v>
      </c>
      <c r="Z65" s="236">
        <v>0</v>
      </c>
      <c r="AA65" s="236">
        <v>0</v>
      </c>
      <c r="AB65" s="236">
        <v>0</v>
      </c>
      <c r="AC65" s="307">
        <v>0</v>
      </c>
      <c r="AD65" s="236">
        <v>0</v>
      </c>
      <c r="AE65" s="236">
        <v>0</v>
      </c>
      <c r="AF65" s="236">
        <v>0</v>
      </c>
      <c r="AG65" s="236">
        <v>0</v>
      </c>
      <c r="AH65" s="54">
        <v>0</v>
      </c>
      <c r="AI65" s="236">
        <v>0</v>
      </c>
      <c r="AJ65" s="236">
        <v>0</v>
      </c>
      <c r="AK65" s="236">
        <v>0</v>
      </c>
      <c r="AL65" s="32">
        <v>0</v>
      </c>
      <c r="AM65" s="54">
        <v>0</v>
      </c>
      <c r="AN65" s="236">
        <v>0</v>
      </c>
      <c r="AO65" s="236">
        <v>0</v>
      </c>
      <c r="AP65" s="236">
        <v>0</v>
      </c>
      <c r="AQ65" s="236">
        <v>0</v>
      </c>
      <c r="AR65" s="54">
        <v>0</v>
      </c>
      <c r="AS65" s="226">
        <v>0</v>
      </c>
      <c r="AT65" s="226">
        <v>0</v>
      </c>
      <c r="AU65" s="226">
        <v>0</v>
      </c>
      <c r="AV65" s="226">
        <v>0</v>
      </c>
      <c r="AW65" s="54">
        <v>0</v>
      </c>
      <c r="AX65" s="226">
        <v>0</v>
      </c>
      <c r="AY65" s="226">
        <v>0</v>
      </c>
      <c r="AZ65" s="226">
        <v>0</v>
      </c>
      <c r="BA65" s="226">
        <v>0</v>
      </c>
      <c r="BB65" s="54">
        <v>0</v>
      </c>
      <c r="BC65" s="226">
        <f t="shared" ref="BC65:BF65" si="53">SUM(BC66)</f>
        <v>0</v>
      </c>
      <c r="BD65" s="226">
        <f t="shared" si="53"/>
        <v>0</v>
      </c>
      <c r="BE65" s="226">
        <f t="shared" si="53"/>
        <v>0</v>
      </c>
      <c r="BF65" s="226">
        <f t="shared" si="53"/>
        <v>0</v>
      </c>
      <c r="BG65" s="54">
        <v>0</v>
      </c>
      <c r="BH65" s="226">
        <v>0</v>
      </c>
      <c r="BI65" s="226">
        <v>0</v>
      </c>
      <c r="BJ65" s="226">
        <v>0</v>
      </c>
      <c r="BK65" s="226">
        <v>0</v>
      </c>
      <c r="BL65" s="307">
        <v>0</v>
      </c>
      <c r="BM65" s="236">
        <v>0</v>
      </c>
      <c r="BN65" s="236">
        <v>0</v>
      </c>
      <c r="BO65" s="236">
        <v>0</v>
      </c>
      <c r="BP65" s="236">
        <v>0</v>
      </c>
      <c r="BQ65" s="34">
        <f>SUM(BQ66)</f>
        <v>0</v>
      </c>
      <c r="BR65" s="226">
        <f t="shared" si="46"/>
        <v>0</v>
      </c>
      <c r="BS65" s="226">
        <v>0</v>
      </c>
      <c r="BT65" s="226">
        <v>0</v>
      </c>
      <c r="BU65" s="318">
        <f t="shared" si="46"/>
        <v>0</v>
      </c>
      <c r="BV65" s="226">
        <f t="shared" si="48"/>
        <v>0</v>
      </c>
      <c r="BW65" s="8"/>
      <c r="BX65" s="176"/>
      <c r="CE65" s="292"/>
      <c r="CF65" s="292"/>
      <c r="CG65" s="292"/>
      <c r="CH65" s="1"/>
      <c r="CI65" s="293"/>
    </row>
    <row r="66" spans="1:87" x14ac:dyDescent="0.2">
      <c r="A66" s="169"/>
      <c r="B66" s="319" t="s">
        <v>256</v>
      </c>
      <c r="C66" s="144"/>
      <c r="D66" s="210"/>
      <c r="E66" s="226">
        <v>0</v>
      </c>
      <c r="F66" s="226">
        <v>0</v>
      </c>
      <c r="G66" s="226">
        <v>0</v>
      </c>
      <c r="H66" s="226">
        <v>7100000</v>
      </c>
      <c r="I66" s="54">
        <f>SUM(E66:H66)</f>
        <v>7100000</v>
      </c>
      <c r="J66" s="235">
        <v>0</v>
      </c>
      <c r="K66" s="236">
        <v>0</v>
      </c>
      <c r="L66" s="226">
        <v>0</v>
      </c>
      <c r="M66" s="226">
        <v>0</v>
      </c>
      <c r="N66" s="54">
        <v>0</v>
      </c>
      <c r="O66" s="226">
        <v>0</v>
      </c>
      <c r="P66" s="226">
        <v>0</v>
      </c>
      <c r="Q66" s="226">
        <v>0</v>
      </c>
      <c r="R66" s="226">
        <v>0</v>
      </c>
      <c r="S66" s="54">
        <v>0</v>
      </c>
      <c r="T66" s="236">
        <v>0</v>
      </c>
      <c r="U66" s="236">
        <v>0</v>
      </c>
      <c r="V66" s="236">
        <v>0</v>
      </c>
      <c r="W66" s="236">
        <v>0</v>
      </c>
      <c r="X66" s="54">
        <v>0</v>
      </c>
      <c r="Y66" s="282">
        <v>0</v>
      </c>
      <c r="Z66" s="236">
        <v>0</v>
      </c>
      <c r="AA66" s="236">
        <v>0</v>
      </c>
      <c r="AB66" s="236">
        <v>0</v>
      </c>
      <c r="AC66" s="307">
        <v>0</v>
      </c>
      <c r="AD66" s="236">
        <v>0</v>
      </c>
      <c r="AE66" s="236">
        <v>0</v>
      </c>
      <c r="AF66" s="236">
        <v>0</v>
      </c>
      <c r="AG66" s="236">
        <v>0</v>
      </c>
      <c r="AH66" s="54">
        <v>0</v>
      </c>
      <c r="AI66" s="236">
        <v>0</v>
      </c>
      <c r="AJ66" s="236">
        <v>0</v>
      </c>
      <c r="AK66" s="236">
        <v>0</v>
      </c>
      <c r="AL66" s="32">
        <v>0</v>
      </c>
      <c r="AM66" s="54">
        <v>0</v>
      </c>
      <c r="AN66" s="236">
        <v>0</v>
      </c>
      <c r="AO66" s="236">
        <v>0</v>
      </c>
      <c r="AP66" s="236">
        <v>0</v>
      </c>
      <c r="AQ66" s="236">
        <v>0</v>
      </c>
      <c r="AR66" s="54">
        <v>0</v>
      </c>
      <c r="AS66" s="226">
        <v>0</v>
      </c>
      <c r="AT66" s="226">
        <v>0</v>
      </c>
      <c r="AU66" s="226">
        <v>0</v>
      </c>
      <c r="AV66" s="226">
        <v>0</v>
      </c>
      <c r="AW66" s="54">
        <v>0</v>
      </c>
      <c r="AX66" s="226">
        <v>0</v>
      </c>
      <c r="AY66" s="226">
        <v>0</v>
      </c>
      <c r="AZ66" s="226">
        <v>0</v>
      </c>
      <c r="BA66" s="226">
        <v>0</v>
      </c>
      <c r="BB66" s="54">
        <v>0</v>
      </c>
      <c r="BC66" s="226">
        <v>0</v>
      </c>
      <c r="BD66" s="226">
        <v>0</v>
      </c>
      <c r="BE66" s="226">
        <v>0</v>
      </c>
      <c r="BF66" s="226">
        <v>0</v>
      </c>
      <c r="BG66" s="54">
        <v>0</v>
      </c>
      <c r="BH66" s="226">
        <v>0</v>
      </c>
      <c r="BI66" s="226">
        <v>0</v>
      </c>
      <c r="BJ66" s="226">
        <v>0</v>
      </c>
      <c r="BK66" s="226">
        <v>0</v>
      </c>
      <c r="BL66" s="307">
        <v>0</v>
      </c>
      <c r="BM66" s="236">
        <v>0</v>
      </c>
      <c r="BN66" s="236">
        <v>0</v>
      </c>
      <c r="BO66" s="236">
        <v>0</v>
      </c>
      <c r="BP66" s="236">
        <v>0</v>
      </c>
      <c r="BQ66" s="34">
        <f t="shared" ref="BQ66:BQ68" si="54">SUM(BM66:BP66)</f>
        <v>0</v>
      </c>
      <c r="BR66" s="226">
        <f t="shared" si="46"/>
        <v>0</v>
      </c>
      <c r="BS66" s="226">
        <v>0</v>
      </c>
      <c r="BT66" s="226">
        <v>0</v>
      </c>
      <c r="BU66" s="318">
        <f t="shared" si="46"/>
        <v>0</v>
      </c>
      <c r="BV66" s="226">
        <f>SUM(BR66:BU66)</f>
        <v>0</v>
      </c>
      <c r="BW66" s="8"/>
      <c r="BX66" s="176"/>
      <c r="CE66" s="292"/>
      <c r="CF66" s="292"/>
      <c r="CG66" s="292"/>
      <c r="CH66" s="1"/>
      <c r="CI66" s="293"/>
    </row>
    <row r="67" spans="1:87" x14ac:dyDescent="0.2">
      <c r="A67" s="314" t="s">
        <v>257</v>
      </c>
      <c r="C67" s="144"/>
      <c r="D67" s="210"/>
      <c r="E67" s="236">
        <v>0</v>
      </c>
      <c r="F67" s="236">
        <v>0</v>
      </c>
      <c r="G67" s="236">
        <v>0</v>
      </c>
      <c r="H67" s="236">
        <v>11000000</v>
      </c>
      <c r="I67" s="34">
        <f>SUM(I68:I69)</f>
        <v>11000000</v>
      </c>
      <c r="J67" s="235">
        <v>0</v>
      </c>
      <c r="K67" s="236">
        <v>0</v>
      </c>
      <c r="L67" s="226">
        <v>0</v>
      </c>
      <c r="M67" s="226">
        <v>0</v>
      </c>
      <c r="N67" s="54">
        <v>0</v>
      </c>
      <c r="O67" s="226">
        <v>0</v>
      </c>
      <c r="P67" s="226">
        <v>0</v>
      </c>
      <c r="Q67" s="226">
        <v>0</v>
      </c>
      <c r="R67" s="226">
        <v>0</v>
      </c>
      <c r="S67" s="54">
        <v>0</v>
      </c>
      <c r="T67" s="236">
        <v>0</v>
      </c>
      <c r="U67" s="236">
        <v>0</v>
      </c>
      <c r="V67" s="236">
        <v>0</v>
      </c>
      <c r="W67" s="236">
        <v>0</v>
      </c>
      <c r="X67" s="54">
        <v>0</v>
      </c>
      <c r="Y67" s="282">
        <v>0</v>
      </c>
      <c r="Z67" s="236">
        <v>0</v>
      </c>
      <c r="AA67" s="236">
        <v>0</v>
      </c>
      <c r="AB67" s="236">
        <v>0</v>
      </c>
      <c r="AC67" s="307">
        <v>0</v>
      </c>
      <c r="AD67" s="236">
        <v>0</v>
      </c>
      <c r="AE67" s="236">
        <v>0</v>
      </c>
      <c r="AF67" s="236">
        <v>0</v>
      </c>
      <c r="AG67" s="236">
        <v>0</v>
      </c>
      <c r="AH67" s="54">
        <v>0</v>
      </c>
      <c r="AI67" s="236">
        <v>0</v>
      </c>
      <c r="AJ67" s="236">
        <v>0</v>
      </c>
      <c r="AK67" s="236">
        <v>0</v>
      </c>
      <c r="AL67" s="32">
        <v>0</v>
      </c>
      <c r="AM67" s="54">
        <v>0</v>
      </c>
      <c r="AN67" s="236">
        <v>0</v>
      </c>
      <c r="AO67" s="236">
        <v>0</v>
      </c>
      <c r="AP67" s="236">
        <v>0</v>
      </c>
      <c r="AQ67" s="236">
        <v>0</v>
      </c>
      <c r="AR67" s="54">
        <v>0</v>
      </c>
      <c r="AS67" s="226">
        <v>0</v>
      </c>
      <c r="AT67" s="226">
        <v>0</v>
      </c>
      <c r="AU67" s="226">
        <v>0</v>
      </c>
      <c r="AV67" s="226">
        <v>0</v>
      </c>
      <c r="AW67" s="54">
        <v>0</v>
      </c>
      <c r="AX67" s="226">
        <v>0</v>
      </c>
      <c r="AY67" s="226">
        <v>0</v>
      </c>
      <c r="AZ67" s="226">
        <v>0</v>
      </c>
      <c r="BA67" s="226">
        <v>0</v>
      </c>
      <c r="BB67" s="54">
        <v>0</v>
      </c>
      <c r="BC67" s="226">
        <f t="shared" ref="BC67:BF67" si="55">SUM(BC68:BC69)</f>
        <v>0</v>
      </c>
      <c r="BD67" s="226">
        <f t="shared" si="55"/>
        <v>0</v>
      </c>
      <c r="BE67" s="226">
        <f t="shared" si="55"/>
        <v>0</v>
      </c>
      <c r="BF67" s="226">
        <f t="shared" si="55"/>
        <v>0</v>
      </c>
      <c r="BG67" s="54">
        <v>0</v>
      </c>
      <c r="BH67" s="226">
        <v>0</v>
      </c>
      <c r="BI67" s="226">
        <v>0</v>
      </c>
      <c r="BJ67" s="226">
        <v>0</v>
      </c>
      <c r="BK67" s="226">
        <v>0</v>
      </c>
      <c r="BL67" s="307">
        <v>0</v>
      </c>
      <c r="BM67" s="236">
        <v>0</v>
      </c>
      <c r="BN67" s="236">
        <v>0</v>
      </c>
      <c r="BO67" s="236">
        <v>0</v>
      </c>
      <c r="BP67" s="236">
        <v>0</v>
      </c>
      <c r="BQ67" s="34">
        <f>SUM(BQ68:BQ69)</f>
        <v>0</v>
      </c>
      <c r="BR67" s="226">
        <f t="shared" si="46"/>
        <v>0</v>
      </c>
      <c r="BS67" s="226">
        <v>0</v>
      </c>
      <c r="BT67" s="226">
        <v>0</v>
      </c>
      <c r="BU67" s="318">
        <f t="shared" si="46"/>
        <v>0</v>
      </c>
      <c r="BV67" s="226">
        <f t="shared" si="48"/>
        <v>0</v>
      </c>
      <c r="BW67" s="8"/>
      <c r="BX67" s="176"/>
      <c r="CE67" s="292"/>
      <c r="CF67" s="292"/>
      <c r="CG67" s="292"/>
      <c r="CH67" s="1"/>
      <c r="CI67" s="293"/>
    </row>
    <row r="68" spans="1:87" x14ac:dyDescent="0.2">
      <c r="A68" s="169"/>
      <c r="B68" s="319" t="s">
        <v>256</v>
      </c>
      <c r="C68" s="144"/>
      <c r="D68" s="210"/>
      <c r="E68" s="236">
        <v>0</v>
      </c>
      <c r="F68" s="226">
        <v>0</v>
      </c>
      <c r="G68" s="226">
        <v>0</v>
      </c>
      <c r="H68" s="226">
        <v>11000000</v>
      </c>
      <c r="I68" s="54">
        <f t="shared" ref="I68:I69" si="56">SUM(E68:H68)</f>
        <v>11000000</v>
      </c>
      <c r="J68" s="235">
        <v>0</v>
      </c>
      <c r="K68" s="236">
        <v>0</v>
      </c>
      <c r="L68" s="226">
        <v>0</v>
      </c>
      <c r="M68" s="226">
        <v>0</v>
      </c>
      <c r="N68" s="54">
        <v>0</v>
      </c>
      <c r="O68" s="226">
        <v>0</v>
      </c>
      <c r="P68" s="226">
        <v>0</v>
      </c>
      <c r="Q68" s="226">
        <v>0</v>
      </c>
      <c r="R68" s="226">
        <v>0</v>
      </c>
      <c r="S68" s="54">
        <v>0</v>
      </c>
      <c r="T68" s="236">
        <v>0</v>
      </c>
      <c r="U68" s="236">
        <v>0</v>
      </c>
      <c r="V68" s="236">
        <v>0</v>
      </c>
      <c r="W68" s="236">
        <v>0</v>
      </c>
      <c r="X68" s="54">
        <v>0</v>
      </c>
      <c r="Y68" s="282">
        <v>0</v>
      </c>
      <c r="Z68" s="236">
        <v>0</v>
      </c>
      <c r="AA68" s="236">
        <v>0</v>
      </c>
      <c r="AB68" s="236">
        <v>0</v>
      </c>
      <c r="AC68" s="307">
        <v>0</v>
      </c>
      <c r="AD68" s="236">
        <v>0</v>
      </c>
      <c r="AE68" s="236">
        <v>0</v>
      </c>
      <c r="AF68" s="236">
        <v>0</v>
      </c>
      <c r="AG68" s="236">
        <v>0</v>
      </c>
      <c r="AH68" s="54">
        <v>0</v>
      </c>
      <c r="AI68" s="236">
        <v>0</v>
      </c>
      <c r="AJ68" s="236">
        <v>0</v>
      </c>
      <c r="AK68" s="236">
        <v>0</v>
      </c>
      <c r="AL68" s="32">
        <v>0</v>
      </c>
      <c r="AM68" s="54">
        <v>0</v>
      </c>
      <c r="AN68" s="236">
        <v>0</v>
      </c>
      <c r="AO68" s="236">
        <v>0</v>
      </c>
      <c r="AP68" s="236">
        <v>0</v>
      </c>
      <c r="AQ68" s="236">
        <v>0</v>
      </c>
      <c r="AR68" s="54">
        <v>0</v>
      </c>
      <c r="AS68" s="226">
        <v>0</v>
      </c>
      <c r="AT68" s="226">
        <v>0</v>
      </c>
      <c r="AU68" s="226">
        <v>0</v>
      </c>
      <c r="AV68" s="226">
        <v>0</v>
      </c>
      <c r="AW68" s="54">
        <v>0</v>
      </c>
      <c r="AX68" s="226">
        <v>0</v>
      </c>
      <c r="AY68" s="226">
        <v>0</v>
      </c>
      <c r="AZ68" s="226">
        <v>0</v>
      </c>
      <c r="BA68" s="226">
        <v>0</v>
      </c>
      <c r="BB68" s="54">
        <v>0</v>
      </c>
      <c r="BC68" s="226">
        <v>0</v>
      </c>
      <c r="BD68" s="226">
        <v>0</v>
      </c>
      <c r="BE68" s="226">
        <v>0</v>
      </c>
      <c r="BF68" s="226">
        <v>0</v>
      </c>
      <c r="BG68" s="54">
        <v>0</v>
      </c>
      <c r="BH68" s="226">
        <v>0</v>
      </c>
      <c r="BI68" s="226">
        <v>0</v>
      </c>
      <c r="BJ68" s="226">
        <v>0</v>
      </c>
      <c r="BK68" s="226">
        <v>0</v>
      </c>
      <c r="BL68" s="307">
        <v>0</v>
      </c>
      <c r="BM68" s="236">
        <v>0</v>
      </c>
      <c r="BN68" s="236">
        <v>0</v>
      </c>
      <c r="BO68" s="236">
        <v>0</v>
      </c>
      <c r="BP68" s="236">
        <v>0</v>
      </c>
      <c r="BQ68" s="34">
        <f t="shared" si="54"/>
        <v>0</v>
      </c>
      <c r="BR68" s="226">
        <f t="shared" si="46"/>
        <v>0</v>
      </c>
      <c r="BS68" s="226">
        <v>0</v>
      </c>
      <c r="BT68" s="226">
        <v>0</v>
      </c>
      <c r="BU68" s="318">
        <f t="shared" si="46"/>
        <v>0</v>
      </c>
      <c r="BV68" s="226">
        <f t="shared" si="48"/>
        <v>0</v>
      </c>
      <c r="BW68" s="8"/>
      <c r="BX68" s="176"/>
      <c r="CE68" s="292"/>
      <c r="CF68" s="292"/>
      <c r="CG68" s="292"/>
      <c r="CH68" s="1"/>
      <c r="CI68" s="293"/>
    </row>
    <row r="69" spans="1:87" hidden="1" x14ac:dyDescent="0.2">
      <c r="A69" s="169"/>
      <c r="B69" s="319" t="s">
        <v>258</v>
      </c>
      <c r="C69" s="144"/>
      <c r="D69" s="210"/>
      <c r="E69" s="236">
        <v>0</v>
      </c>
      <c r="F69" s="226">
        <v>0</v>
      </c>
      <c r="G69" s="226">
        <v>0</v>
      </c>
      <c r="H69" s="236">
        <v>0</v>
      </c>
      <c r="I69" s="54">
        <f t="shared" si="56"/>
        <v>0</v>
      </c>
      <c r="J69" s="235">
        <v>0</v>
      </c>
      <c r="K69" s="236">
        <v>0</v>
      </c>
      <c r="L69" s="226">
        <v>0</v>
      </c>
      <c r="M69" s="226">
        <v>0</v>
      </c>
      <c r="N69" s="54">
        <v>0</v>
      </c>
      <c r="O69" s="226">
        <v>0</v>
      </c>
      <c r="P69" s="226">
        <v>0</v>
      </c>
      <c r="Q69" s="226">
        <v>0</v>
      </c>
      <c r="R69" s="226">
        <v>0</v>
      </c>
      <c r="S69" s="54">
        <v>0</v>
      </c>
      <c r="T69" s="236">
        <v>0</v>
      </c>
      <c r="U69" s="236">
        <v>0</v>
      </c>
      <c r="V69" s="236">
        <v>0</v>
      </c>
      <c r="W69" s="236">
        <v>0</v>
      </c>
      <c r="X69" s="54">
        <v>0</v>
      </c>
      <c r="Y69" s="282">
        <v>0</v>
      </c>
      <c r="Z69" s="236">
        <v>0</v>
      </c>
      <c r="AA69" s="236">
        <v>0</v>
      </c>
      <c r="AB69" s="236">
        <v>0</v>
      </c>
      <c r="AC69" s="307">
        <v>0</v>
      </c>
      <c r="AD69" s="236">
        <v>0</v>
      </c>
      <c r="AE69" s="236">
        <v>0</v>
      </c>
      <c r="AF69" s="236">
        <v>0</v>
      </c>
      <c r="AG69" s="236">
        <v>0</v>
      </c>
      <c r="AH69" s="54">
        <v>0</v>
      </c>
      <c r="AI69" s="236">
        <v>0</v>
      </c>
      <c r="AJ69" s="236">
        <v>0</v>
      </c>
      <c r="AK69" s="236">
        <v>0</v>
      </c>
      <c r="AL69" s="32">
        <v>0</v>
      </c>
      <c r="AM69" s="54">
        <v>0</v>
      </c>
      <c r="AN69" s="236">
        <v>0</v>
      </c>
      <c r="AO69" s="236">
        <v>0</v>
      </c>
      <c r="AP69" s="236">
        <v>0</v>
      </c>
      <c r="AQ69" s="236">
        <v>0</v>
      </c>
      <c r="AR69" s="54">
        <v>0</v>
      </c>
      <c r="AS69" s="226">
        <v>0</v>
      </c>
      <c r="AT69" s="226">
        <v>0</v>
      </c>
      <c r="AU69" s="226">
        <v>0</v>
      </c>
      <c r="AV69" s="226">
        <v>0</v>
      </c>
      <c r="AW69" s="54">
        <v>0</v>
      </c>
      <c r="AX69" s="226">
        <v>0</v>
      </c>
      <c r="AY69" s="226">
        <v>0</v>
      </c>
      <c r="AZ69" s="226">
        <v>0</v>
      </c>
      <c r="BA69" s="226">
        <v>0</v>
      </c>
      <c r="BB69" s="54">
        <v>0</v>
      </c>
      <c r="BC69" s="226">
        <v>0</v>
      </c>
      <c r="BD69" s="226">
        <v>0</v>
      </c>
      <c r="BE69" s="226">
        <v>0</v>
      </c>
      <c r="BF69" s="226">
        <v>0</v>
      </c>
      <c r="BG69" s="54">
        <v>0</v>
      </c>
      <c r="BH69" s="226">
        <v>0</v>
      </c>
      <c r="BI69" s="226">
        <v>0</v>
      </c>
      <c r="BJ69" s="226">
        <v>0</v>
      </c>
      <c r="BK69" s="226">
        <v>0</v>
      </c>
      <c r="BL69" s="307">
        <v>0</v>
      </c>
      <c r="BM69" s="236">
        <v>0</v>
      </c>
      <c r="BN69" s="236">
        <v>0</v>
      </c>
      <c r="BO69" s="236">
        <v>0</v>
      </c>
      <c r="BP69" s="236">
        <v>0</v>
      </c>
      <c r="BQ69" s="34">
        <v>0</v>
      </c>
      <c r="BR69" s="226">
        <f t="shared" si="46"/>
        <v>0</v>
      </c>
      <c r="BS69" s="226">
        <v>0</v>
      </c>
      <c r="BT69" s="226">
        <v>0</v>
      </c>
      <c r="BU69" s="318">
        <f t="shared" si="46"/>
        <v>0</v>
      </c>
      <c r="BV69" s="226">
        <v>0</v>
      </c>
      <c r="BW69" s="8"/>
      <c r="BX69" s="176"/>
      <c r="CE69" s="292"/>
      <c r="CF69" s="292"/>
      <c r="CG69" s="292"/>
      <c r="CH69" s="1"/>
      <c r="CI69" s="293"/>
    </row>
    <row r="70" spans="1:87" ht="13.5" x14ac:dyDescent="0.25">
      <c r="A70" s="169" t="s">
        <v>233</v>
      </c>
      <c r="B70" s="216"/>
      <c r="C70" s="216"/>
      <c r="D70" s="213"/>
      <c r="E70" s="236">
        <v>0</v>
      </c>
      <c r="F70" s="236">
        <v>19011609</v>
      </c>
      <c r="G70" s="236">
        <v>0</v>
      </c>
      <c r="H70" s="236">
        <v>0</v>
      </c>
      <c r="I70" s="34">
        <f t="shared" si="47"/>
        <v>19011609</v>
      </c>
      <c r="J70" s="235">
        <v>0</v>
      </c>
      <c r="K70" s="236">
        <v>1616206</v>
      </c>
      <c r="L70" s="236">
        <v>0</v>
      </c>
      <c r="M70" s="236">
        <v>0</v>
      </c>
      <c r="N70" s="34">
        <f t="shared" si="34"/>
        <v>1616206</v>
      </c>
      <c r="O70" s="226">
        <v>0</v>
      </c>
      <c r="P70" s="226">
        <v>1478092</v>
      </c>
      <c r="Q70" s="226">
        <v>0</v>
      </c>
      <c r="R70" s="226">
        <v>0</v>
      </c>
      <c r="S70" s="34">
        <f t="shared" si="35"/>
        <v>1478092</v>
      </c>
      <c r="T70" s="236">
        <v>0</v>
      </c>
      <c r="U70" s="236">
        <v>0</v>
      </c>
      <c r="V70" s="236">
        <v>0</v>
      </c>
      <c r="W70" s="236">
        <v>0</v>
      </c>
      <c r="X70" s="34">
        <f t="shared" si="36"/>
        <v>0</v>
      </c>
      <c r="Y70" s="282">
        <v>0</v>
      </c>
      <c r="Z70" s="236">
        <v>0</v>
      </c>
      <c r="AA70" s="236">
        <v>0</v>
      </c>
      <c r="AB70" s="236">
        <v>0</v>
      </c>
      <c r="AC70" s="34">
        <f t="shared" si="37"/>
        <v>0</v>
      </c>
      <c r="AD70" s="236">
        <v>0</v>
      </c>
      <c r="AE70" s="236">
        <v>0</v>
      </c>
      <c r="AF70" s="236">
        <v>0</v>
      </c>
      <c r="AG70" s="236">
        <v>0</v>
      </c>
      <c r="AH70" s="34">
        <f>SUM(AD70:AG70)</f>
        <v>0</v>
      </c>
      <c r="AI70" s="236">
        <v>0</v>
      </c>
      <c r="AJ70" s="236">
        <v>0</v>
      </c>
      <c r="AK70" s="236">
        <v>0</v>
      </c>
      <c r="AL70" s="32">
        <v>0</v>
      </c>
      <c r="AM70" s="34">
        <f t="shared" si="39"/>
        <v>0</v>
      </c>
      <c r="AN70" s="236">
        <v>0</v>
      </c>
      <c r="AO70" s="236">
        <v>0</v>
      </c>
      <c r="AP70" s="236">
        <v>0</v>
      </c>
      <c r="AQ70" s="236">
        <v>0</v>
      </c>
      <c r="AR70" s="34">
        <f t="shared" si="40"/>
        <v>0</v>
      </c>
      <c r="AS70" s="226">
        <v>0</v>
      </c>
      <c r="AT70" s="226">
        <v>0</v>
      </c>
      <c r="AU70" s="226">
        <v>0</v>
      </c>
      <c r="AV70" s="226">
        <v>0</v>
      </c>
      <c r="AW70" s="34">
        <f t="shared" si="41"/>
        <v>0</v>
      </c>
      <c r="AX70" s="226">
        <v>0</v>
      </c>
      <c r="AY70" s="226">
        <v>0</v>
      </c>
      <c r="AZ70" s="226">
        <v>0</v>
      </c>
      <c r="BA70" s="226">
        <v>0</v>
      </c>
      <c r="BB70" s="34">
        <f t="shared" si="42"/>
        <v>0</v>
      </c>
      <c r="BC70" s="236">
        <v>0</v>
      </c>
      <c r="BD70" s="236">
        <v>0</v>
      </c>
      <c r="BE70" s="236">
        <v>0</v>
      </c>
      <c r="BF70" s="236">
        <v>0</v>
      </c>
      <c r="BG70" s="34">
        <f t="shared" si="43"/>
        <v>0</v>
      </c>
      <c r="BH70" s="226">
        <v>0</v>
      </c>
      <c r="BI70" s="226">
        <v>0</v>
      </c>
      <c r="BJ70" s="226">
        <v>0</v>
      </c>
      <c r="BK70" s="226">
        <v>0</v>
      </c>
      <c r="BL70" s="34">
        <f t="shared" si="44"/>
        <v>0</v>
      </c>
      <c r="BM70" s="236">
        <v>0</v>
      </c>
      <c r="BN70" s="236">
        <v>0</v>
      </c>
      <c r="BO70" s="236">
        <v>0</v>
      </c>
      <c r="BP70" s="236">
        <v>0</v>
      </c>
      <c r="BQ70" s="34">
        <f>SUM(BM70:BP70)</f>
        <v>0</v>
      </c>
      <c r="BR70" s="236">
        <f t="shared" ref="BR70:BU73" si="57">+J70+O70+T70+Y70+AD70+AI70+AN70+AS70+AX70+BC70+BH70+BM70</f>
        <v>0</v>
      </c>
      <c r="BS70" s="236">
        <f t="shared" si="57"/>
        <v>3094298</v>
      </c>
      <c r="BT70" s="236">
        <f t="shared" si="57"/>
        <v>0</v>
      </c>
      <c r="BU70" s="318">
        <f t="shared" si="57"/>
        <v>0</v>
      </c>
      <c r="BV70" s="31">
        <f>SUM(BR70:BU70)</f>
        <v>3094298</v>
      </c>
      <c r="BW70" s="8"/>
      <c r="BX70" s="176">
        <f t="shared" si="15"/>
        <v>16.275834412542359</v>
      </c>
      <c r="BZ70" s="288">
        <v>0</v>
      </c>
      <c r="CA70" s="288">
        <v>1616206.2643800001</v>
      </c>
      <c r="CB70" s="288">
        <v>0</v>
      </c>
      <c r="CC70" s="291">
        <v>0</v>
      </c>
      <c r="CD70" s="291">
        <v>1616206.2643800001</v>
      </c>
      <c r="CE70" s="292">
        <f t="shared" si="28"/>
        <v>0</v>
      </c>
      <c r="CF70" s="292">
        <f t="shared" si="28"/>
        <v>0.26438000006601214</v>
      </c>
      <c r="CG70" s="292">
        <f t="shared" si="28"/>
        <v>0</v>
      </c>
      <c r="CH70" s="1">
        <f t="shared" si="29"/>
        <v>0</v>
      </c>
      <c r="CI70" s="293">
        <f t="shared" si="29"/>
        <v>0.26438000006601214</v>
      </c>
    </row>
    <row r="71" spans="1:87" ht="13.5" x14ac:dyDescent="0.25">
      <c r="A71" s="169" t="s">
        <v>234</v>
      </c>
      <c r="B71" s="216"/>
      <c r="C71" s="144"/>
      <c r="D71" s="213"/>
      <c r="E71" s="236">
        <v>2132380</v>
      </c>
      <c r="F71" s="236">
        <v>42113</v>
      </c>
      <c r="G71" s="236">
        <v>0</v>
      </c>
      <c r="H71" s="236">
        <v>0</v>
      </c>
      <c r="I71" s="34">
        <f t="shared" si="47"/>
        <v>2174493</v>
      </c>
      <c r="J71" s="235">
        <v>176905</v>
      </c>
      <c r="K71" s="236">
        <v>4906</v>
      </c>
      <c r="L71" s="236">
        <v>0</v>
      </c>
      <c r="M71" s="236">
        <v>0</v>
      </c>
      <c r="N71" s="34">
        <f t="shared" si="34"/>
        <v>181811</v>
      </c>
      <c r="O71" s="236">
        <v>182574</v>
      </c>
      <c r="P71" s="236">
        <v>2843</v>
      </c>
      <c r="Q71" s="236">
        <v>0</v>
      </c>
      <c r="R71" s="236">
        <v>0</v>
      </c>
      <c r="S71" s="34">
        <f t="shared" si="35"/>
        <v>185417</v>
      </c>
      <c r="T71" s="236">
        <v>0</v>
      </c>
      <c r="U71" s="236">
        <v>0</v>
      </c>
      <c r="V71" s="236">
        <v>0</v>
      </c>
      <c r="W71" s="236">
        <v>0</v>
      </c>
      <c r="X71" s="34">
        <f t="shared" si="36"/>
        <v>0</v>
      </c>
      <c r="Y71" s="282">
        <v>0</v>
      </c>
      <c r="Z71" s="236">
        <v>0</v>
      </c>
      <c r="AA71" s="236">
        <v>0</v>
      </c>
      <c r="AB71" s="236">
        <v>0</v>
      </c>
      <c r="AC71" s="34">
        <f t="shared" si="37"/>
        <v>0</v>
      </c>
      <c r="AD71" s="236">
        <v>0</v>
      </c>
      <c r="AE71" s="236">
        <v>0</v>
      </c>
      <c r="AF71" s="236">
        <v>0</v>
      </c>
      <c r="AG71" s="236">
        <v>0</v>
      </c>
      <c r="AH71" s="34">
        <f>SUM(AD71:AG71)</f>
        <v>0</v>
      </c>
      <c r="AI71" s="236">
        <v>0</v>
      </c>
      <c r="AJ71" s="236">
        <v>0</v>
      </c>
      <c r="AK71" s="236">
        <v>0</v>
      </c>
      <c r="AL71" s="32">
        <v>0</v>
      </c>
      <c r="AM71" s="34">
        <f t="shared" si="39"/>
        <v>0</v>
      </c>
      <c r="AN71" s="236">
        <v>0</v>
      </c>
      <c r="AO71" s="236">
        <v>0</v>
      </c>
      <c r="AP71" s="236">
        <v>0</v>
      </c>
      <c r="AQ71" s="236">
        <v>0</v>
      </c>
      <c r="AR71" s="34">
        <f t="shared" si="40"/>
        <v>0</v>
      </c>
      <c r="AS71" s="226">
        <v>0</v>
      </c>
      <c r="AT71" s="226">
        <v>0</v>
      </c>
      <c r="AU71" s="226">
        <v>0</v>
      </c>
      <c r="AV71" s="226">
        <v>0</v>
      </c>
      <c r="AW71" s="34">
        <f t="shared" si="41"/>
        <v>0</v>
      </c>
      <c r="AX71" s="226">
        <v>0</v>
      </c>
      <c r="AY71" s="226">
        <v>0</v>
      </c>
      <c r="AZ71" s="226">
        <v>0</v>
      </c>
      <c r="BA71" s="226">
        <v>0</v>
      </c>
      <c r="BB71" s="34">
        <f t="shared" si="42"/>
        <v>0</v>
      </c>
      <c r="BC71" s="236">
        <v>0</v>
      </c>
      <c r="BD71" s="236">
        <v>0</v>
      </c>
      <c r="BE71" s="236">
        <v>0</v>
      </c>
      <c r="BF71" s="236">
        <v>0</v>
      </c>
      <c r="BG71" s="34">
        <f t="shared" si="43"/>
        <v>0</v>
      </c>
      <c r="BH71" s="226">
        <v>0</v>
      </c>
      <c r="BI71" s="226">
        <v>0</v>
      </c>
      <c r="BJ71" s="226">
        <v>0</v>
      </c>
      <c r="BK71" s="226">
        <v>0</v>
      </c>
      <c r="BL71" s="34">
        <f t="shared" si="44"/>
        <v>0</v>
      </c>
      <c r="BM71" s="236">
        <v>0</v>
      </c>
      <c r="BN71" s="236">
        <v>0</v>
      </c>
      <c r="BO71" s="236">
        <v>0</v>
      </c>
      <c r="BP71" s="236">
        <v>0</v>
      </c>
      <c r="BQ71" s="34">
        <f>SUM(BM71:BP71)</f>
        <v>0</v>
      </c>
      <c r="BR71" s="236">
        <f t="shared" si="57"/>
        <v>359479</v>
      </c>
      <c r="BS71" s="236">
        <f t="shared" si="57"/>
        <v>7749</v>
      </c>
      <c r="BT71" s="236">
        <f t="shared" si="57"/>
        <v>0</v>
      </c>
      <c r="BU71" s="318">
        <f t="shared" si="57"/>
        <v>0</v>
      </c>
      <c r="BV71" s="34">
        <f>SUM(BR71:BU71)</f>
        <v>367228</v>
      </c>
      <c r="BW71" s="8"/>
      <c r="BX71" s="176">
        <f t="shared" si="15"/>
        <v>16.887982623995569</v>
      </c>
      <c r="BZ71" s="288">
        <v>176904.84682999999</v>
      </c>
      <c r="CA71" s="288">
        <v>4906.2536</v>
      </c>
      <c r="CB71" s="288">
        <v>0</v>
      </c>
      <c r="CC71" s="291">
        <v>0</v>
      </c>
      <c r="CD71" s="291">
        <v>181811.10042999999</v>
      </c>
      <c r="CE71" s="292">
        <f t="shared" si="28"/>
        <v>-0.15317000000504777</v>
      </c>
      <c r="CF71" s="292">
        <f t="shared" si="28"/>
        <v>0.25360000000000582</v>
      </c>
      <c r="CG71" s="292">
        <f t="shared" si="28"/>
        <v>0</v>
      </c>
      <c r="CH71" s="1">
        <f t="shared" si="29"/>
        <v>0</v>
      </c>
      <c r="CI71" s="293">
        <f t="shared" si="29"/>
        <v>0.10042999999132007</v>
      </c>
    </row>
    <row r="72" spans="1:87" ht="13.5" x14ac:dyDescent="0.25">
      <c r="A72" s="245" t="s">
        <v>235</v>
      </c>
      <c r="B72" s="246"/>
      <c r="C72" s="144"/>
      <c r="D72" s="213"/>
      <c r="E72" s="236">
        <v>994052</v>
      </c>
      <c r="F72" s="236">
        <v>69320</v>
      </c>
      <c r="G72" s="236">
        <v>0</v>
      </c>
      <c r="H72" s="236">
        <v>0</v>
      </c>
      <c r="I72" s="34">
        <f t="shared" si="47"/>
        <v>1063372</v>
      </c>
      <c r="J72" s="235">
        <v>78408</v>
      </c>
      <c r="K72" s="236">
        <v>5289</v>
      </c>
      <c r="L72" s="236">
        <v>0</v>
      </c>
      <c r="M72" s="236">
        <v>0</v>
      </c>
      <c r="N72" s="34">
        <f t="shared" si="34"/>
        <v>83697</v>
      </c>
      <c r="O72" s="236">
        <v>84914</v>
      </c>
      <c r="P72" s="236">
        <v>280</v>
      </c>
      <c r="Q72" s="236">
        <v>0</v>
      </c>
      <c r="R72" s="236">
        <v>0</v>
      </c>
      <c r="S72" s="34">
        <f t="shared" si="35"/>
        <v>85194</v>
      </c>
      <c r="T72" s="236">
        <v>0</v>
      </c>
      <c r="U72" s="236">
        <v>0</v>
      </c>
      <c r="V72" s="236">
        <v>0</v>
      </c>
      <c r="W72" s="236">
        <v>0</v>
      </c>
      <c r="X72" s="34">
        <f t="shared" si="36"/>
        <v>0</v>
      </c>
      <c r="Y72" s="282">
        <v>0</v>
      </c>
      <c r="Z72" s="236">
        <v>0</v>
      </c>
      <c r="AA72" s="236">
        <v>0</v>
      </c>
      <c r="AB72" s="236">
        <v>0</v>
      </c>
      <c r="AC72" s="34">
        <f t="shared" si="37"/>
        <v>0</v>
      </c>
      <c r="AD72" s="236">
        <v>0</v>
      </c>
      <c r="AE72" s="236">
        <v>0</v>
      </c>
      <c r="AF72" s="236">
        <v>0</v>
      </c>
      <c r="AG72" s="236">
        <v>0</v>
      </c>
      <c r="AH72" s="34">
        <f>SUM(AD72:AG72)</f>
        <v>0</v>
      </c>
      <c r="AI72" s="236">
        <v>0</v>
      </c>
      <c r="AJ72" s="236">
        <v>0</v>
      </c>
      <c r="AK72" s="236">
        <v>0</v>
      </c>
      <c r="AL72" s="32">
        <v>0</v>
      </c>
      <c r="AM72" s="34">
        <f t="shared" si="39"/>
        <v>0</v>
      </c>
      <c r="AN72" s="236">
        <v>0</v>
      </c>
      <c r="AO72" s="236">
        <v>0</v>
      </c>
      <c r="AP72" s="236">
        <v>0</v>
      </c>
      <c r="AQ72" s="236">
        <v>0</v>
      </c>
      <c r="AR72" s="34">
        <f t="shared" si="40"/>
        <v>0</v>
      </c>
      <c r="AS72" s="226">
        <v>0</v>
      </c>
      <c r="AT72" s="226">
        <v>0</v>
      </c>
      <c r="AU72" s="226">
        <v>0</v>
      </c>
      <c r="AV72" s="226">
        <v>0</v>
      </c>
      <c r="AW72" s="34">
        <f t="shared" si="41"/>
        <v>0</v>
      </c>
      <c r="AX72" s="226">
        <v>0</v>
      </c>
      <c r="AY72" s="226">
        <v>0</v>
      </c>
      <c r="AZ72" s="226">
        <v>0</v>
      </c>
      <c r="BA72" s="226">
        <v>0</v>
      </c>
      <c r="BB72" s="34">
        <f t="shared" si="42"/>
        <v>0</v>
      </c>
      <c r="BC72" s="236">
        <v>0</v>
      </c>
      <c r="BD72" s="236">
        <v>0</v>
      </c>
      <c r="BE72" s="236">
        <v>0</v>
      </c>
      <c r="BF72" s="236">
        <v>0</v>
      </c>
      <c r="BG72" s="34">
        <f t="shared" si="43"/>
        <v>0</v>
      </c>
      <c r="BH72" s="226">
        <v>0</v>
      </c>
      <c r="BI72" s="226">
        <v>0</v>
      </c>
      <c r="BJ72" s="226">
        <v>0</v>
      </c>
      <c r="BK72" s="226">
        <v>0</v>
      </c>
      <c r="BL72" s="34">
        <f t="shared" si="44"/>
        <v>0</v>
      </c>
      <c r="BM72" s="236">
        <v>0</v>
      </c>
      <c r="BN72" s="236">
        <v>0</v>
      </c>
      <c r="BO72" s="236">
        <v>0</v>
      </c>
      <c r="BP72" s="236">
        <v>0</v>
      </c>
      <c r="BQ72" s="34">
        <f>SUM(BM72:BP72)</f>
        <v>0</v>
      </c>
      <c r="BR72" s="236">
        <f t="shared" si="57"/>
        <v>163322</v>
      </c>
      <c r="BS72" s="236">
        <f t="shared" si="57"/>
        <v>5569</v>
      </c>
      <c r="BT72" s="236">
        <f t="shared" si="57"/>
        <v>0</v>
      </c>
      <c r="BU72" s="318">
        <f t="shared" si="57"/>
        <v>0</v>
      </c>
      <c r="BV72" s="34">
        <f>SUM(BR72:BU72)</f>
        <v>168891</v>
      </c>
      <c r="BW72" s="8"/>
      <c r="BX72" s="176">
        <f t="shared" si="15"/>
        <v>15.882588595524428</v>
      </c>
      <c r="BZ72" s="288">
        <v>78408.169949999996</v>
      </c>
      <c r="CA72" s="288">
        <v>5289.0129100000004</v>
      </c>
      <c r="CB72" s="288">
        <v>0</v>
      </c>
      <c r="CC72" s="291">
        <v>0</v>
      </c>
      <c r="CD72" s="291">
        <v>83697.182860000001</v>
      </c>
      <c r="CE72" s="292">
        <f t="shared" si="28"/>
        <v>0.1699499999958789</v>
      </c>
      <c r="CF72" s="292">
        <f t="shared" si="28"/>
        <v>1.2910000000374566E-2</v>
      </c>
      <c r="CG72" s="292">
        <f t="shared" si="28"/>
        <v>0</v>
      </c>
      <c r="CH72" s="1">
        <f t="shared" si="29"/>
        <v>0</v>
      </c>
      <c r="CI72" s="293">
        <f t="shared" si="29"/>
        <v>0.18286000000080094</v>
      </c>
    </row>
    <row r="73" spans="1:87" s="143" customFormat="1" ht="13.5" x14ac:dyDescent="0.25">
      <c r="A73" s="320" t="s">
        <v>236</v>
      </c>
      <c r="B73" s="321"/>
      <c r="C73" s="193"/>
      <c r="D73" s="194"/>
      <c r="E73" s="236">
        <v>0</v>
      </c>
      <c r="F73" s="236">
        <v>3371</v>
      </c>
      <c r="G73" s="236">
        <v>0</v>
      </c>
      <c r="H73" s="236">
        <v>0</v>
      </c>
      <c r="I73" s="34">
        <f t="shared" si="47"/>
        <v>3371</v>
      </c>
      <c r="J73" s="235">
        <v>0</v>
      </c>
      <c r="K73" s="236">
        <v>0</v>
      </c>
      <c r="L73" s="236">
        <v>0</v>
      </c>
      <c r="M73" s="236">
        <v>0</v>
      </c>
      <c r="N73" s="34">
        <f t="shared" si="34"/>
        <v>0</v>
      </c>
      <c r="O73" s="236">
        <v>0</v>
      </c>
      <c r="P73" s="236">
        <v>0</v>
      </c>
      <c r="Q73" s="236">
        <v>0</v>
      </c>
      <c r="R73" s="236">
        <v>0</v>
      </c>
      <c r="S73" s="34">
        <f t="shared" si="35"/>
        <v>0</v>
      </c>
      <c r="T73" s="236">
        <v>0</v>
      </c>
      <c r="U73" s="236">
        <v>0</v>
      </c>
      <c r="V73" s="236">
        <v>0</v>
      </c>
      <c r="W73" s="236">
        <v>0</v>
      </c>
      <c r="X73" s="34">
        <f t="shared" si="36"/>
        <v>0</v>
      </c>
      <c r="Y73" s="236">
        <v>0</v>
      </c>
      <c r="Z73" s="236">
        <v>0</v>
      </c>
      <c r="AA73" s="236">
        <v>0</v>
      </c>
      <c r="AB73" s="236">
        <v>0</v>
      </c>
      <c r="AC73" s="34">
        <f t="shared" si="37"/>
        <v>0</v>
      </c>
      <c r="AD73" s="236">
        <v>0</v>
      </c>
      <c r="AE73" s="236">
        <v>0</v>
      </c>
      <c r="AF73" s="236">
        <v>0</v>
      </c>
      <c r="AG73" s="236">
        <v>0</v>
      </c>
      <c r="AH73" s="34">
        <f>SUM(AD73:AG73)</f>
        <v>0</v>
      </c>
      <c r="AI73" s="236">
        <v>0</v>
      </c>
      <c r="AJ73" s="236">
        <v>0</v>
      </c>
      <c r="AK73" s="236">
        <v>0</v>
      </c>
      <c r="AL73" s="236">
        <v>0</v>
      </c>
      <c r="AM73" s="34">
        <f t="shared" si="39"/>
        <v>0</v>
      </c>
      <c r="AN73" s="236">
        <v>0</v>
      </c>
      <c r="AO73" s="236">
        <v>0</v>
      </c>
      <c r="AP73" s="236">
        <v>0</v>
      </c>
      <c r="AQ73" s="236">
        <v>0</v>
      </c>
      <c r="AR73" s="34">
        <f t="shared" si="40"/>
        <v>0</v>
      </c>
      <c r="AS73" s="236">
        <v>0</v>
      </c>
      <c r="AT73" s="236">
        <v>0</v>
      </c>
      <c r="AU73" s="236">
        <v>0</v>
      </c>
      <c r="AV73" s="236">
        <v>0</v>
      </c>
      <c r="AW73" s="34">
        <f t="shared" si="41"/>
        <v>0</v>
      </c>
      <c r="AX73" s="236">
        <v>0</v>
      </c>
      <c r="AY73" s="236">
        <v>0</v>
      </c>
      <c r="AZ73" s="236">
        <v>0</v>
      </c>
      <c r="BA73" s="236">
        <v>0</v>
      </c>
      <c r="BB73" s="34">
        <f t="shared" si="42"/>
        <v>0</v>
      </c>
      <c r="BC73" s="236">
        <v>0</v>
      </c>
      <c r="BD73" s="236">
        <v>0</v>
      </c>
      <c r="BE73" s="236">
        <v>0</v>
      </c>
      <c r="BF73" s="236">
        <v>0</v>
      </c>
      <c r="BG73" s="34">
        <f t="shared" si="43"/>
        <v>0</v>
      </c>
      <c r="BH73" s="226">
        <v>0</v>
      </c>
      <c r="BI73" s="226">
        <v>0</v>
      </c>
      <c r="BJ73" s="226">
        <v>0</v>
      </c>
      <c r="BK73" s="226">
        <v>0</v>
      </c>
      <c r="BL73" s="34">
        <f t="shared" si="44"/>
        <v>0</v>
      </c>
      <c r="BM73" s="236">
        <v>0</v>
      </c>
      <c r="BN73" s="236">
        <v>0</v>
      </c>
      <c r="BO73" s="236">
        <v>0</v>
      </c>
      <c r="BP73" s="236">
        <v>0</v>
      </c>
      <c r="BQ73" s="34">
        <f>SUM(BM73:BP73)</f>
        <v>0</v>
      </c>
      <c r="BR73" s="236">
        <f t="shared" si="57"/>
        <v>0</v>
      </c>
      <c r="BS73" s="236">
        <f t="shared" si="57"/>
        <v>0</v>
      </c>
      <c r="BT73" s="236">
        <f t="shared" si="57"/>
        <v>0</v>
      </c>
      <c r="BU73" s="318">
        <f t="shared" si="57"/>
        <v>0</v>
      </c>
      <c r="BV73" s="34">
        <f>SUM(BR73:BU73)</f>
        <v>0</v>
      </c>
      <c r="BW73" s="8"/>
      <c r="BX73" s="176">
        <f t="shared" si="15"/>
        <v>0</v>
      </c>
      <c r="BZ73" s="288">
        <v>0</v>
      </c>
      <c r="CA73" s="288">
        <v>0</v>
      </c>
      <c r="CB73" s="288">
        <v>0</v>
      </c>
      <c r="CC73" s="291">
        <v>0</v>
      </c>
      <c r="CD73" s="291">
        <v>0</v>
      </c>
      <c r="CE73" s="292">
        <f t="shared" si="28"/>
        <v>0</v>
      </c>
      <c r="CF73" s="292">
        <f t="shared" si="28"/>
        <v>0</v>
      </c>
      <c r="CG73" s="292">
        <f t="shared" si="28"/>
        <v>0</v>
      </c>
      <c r="CH73" s="1">
        <f t="shared" si="29"/>
        <v>0</v>
      </c>
      <c r="CI73" s="293">
        <f t="shared" si="29"/>
        <v>0</v>
      </c>
    </row>
    <row r="74" spans="1:87" x14ac:dyDescent="0.2">
      <c r="A74" s="163" t="s">
        <v>237</v>
      </c>
      <c r="B74" s="170"/>
      <c r="D74" s="213"/>
      <c r="E74" s="294">
        <f>SUM(E51:E73)-E53-E61-E65-E67</f>
        <v>271675445.58304</v>
      </c>
      <c r="F74" s="13">
        <f t="shared" ref="F74:H74" si="58">SUM(F51:F73)-F53-F61-F65-F67</f>
        <v>578718652</v>
      </c>
      <c r="G74" s="13">
        <f t="shared" si="58"/>
        <v>0</v>
      </c>
      <c r="H74" s="13">
        <f t="shared" si="58"/>
        <v>23304321</v>
      </c>
      <c r="I74" s="203">
        <f>SUM(I51:I73)-I53-I61-I65-I67</f>
        <v>873698418.58304</v>
      </c>
      <c r="J74" s="204">
        <f t="shared" ref="J74:BL74" si="59">SUM(J51:J73)-J53-J61</f>
        <v>3351235.2470400003</v>
      </c>
      <c r="K74" s="205">
        <f t="shared" si="59"/>
        <v>45266930</v>
      </c>
      <c r="L74" s="205">
        <f t="shared" si="59"/>
        <v>0</v>
      </c>
      <c r="M74" s="205">
        <f t="shared" si="59"/>
        <v>568183</v>
      </c>
      <c r="N74" s="203">
        <f t="shared" si="59"/>
        <v>49186348.247039996</v>
      </c>
      <c r="O74" s="205">
        <f t="shared" si="59"/>
        <v>2084194</v>
      </c>
      <c r="P74" s="205">
        <f t="shared" si="59"/>
        <v>45161744</v>
      </c>
      <c r="Q74" s="205">
        <f t="shared" si="59"/>
        <v>0</v>
      </c>
      <c r="R74" s="205">
        <f t="shared" si="59"/>
        <v>167688</v>
      </c>
      <c r="S74" s="203">
        <f t="shared" si="59"/>
        <v>47413626</v>
      </c>
      <c r="T74" s="204">
        <f t="shared" si="59"/>
        <v>0</v>
      </c>
      <c r="U74" s="205">
        <f t="shared" si="59"/>
        <v>0</v>
      </c>
      <c r="V74" s="205">
        <f t="shared" si="59"/>
        <v>0</v>
      </c>
      <c r="W74" s="205">
        <f t="shared" si="59"/>
        <v>0</v>
      </c>
      <c r="X74" s="203">
        <f t="shared" si="59"/>
        <v>0</v>
      </c>
      <c r="Y74" s="204">
        <f t="shared" si="59"/>
        <v>0</v>
      </c>
      <c r="Z74" s="205">
        <f t="shared" si="59"/>
        <v>0</v>
      </c>
      <c r="AA74" s="205">
        <f t="shared" si="59"/>
        <v>0</v>
      </c>
      <c r="AB74" s="205">
        <f t="shared" si="59"/>
        <v>0</v>
      </c>
      <c r="AC74" s="203">
        <f t="shared" si="59"/>
        <v>0</v>
      </c>
      <c r="AD74" s="204">
        <f t="shared" si="59"/>
        <v>0</v>
      </c>
      <c r="AE74" s="205">
        <f t="shared" si="59"/>
        <v>0</v>
      </c>
      <c r="AF74" s="205">
        <f t="shared" si="59"/>
        <v>0</v>
      </c>
      <c r="AG74" s="205">
        <f t="shared" si="59"/>
        <v>0</v>
      </c>
      <c r="AH74" s="204">
        <f>SUM(AH51:AH73)-AH53-AH61</f>
        <v>0</v>
      </c>
      <c r="AI74" s="204">
        <f t="shared" ref="AI74:AL74" si="60">SUM(AI51:AI73)-AI53-AI61</f>
        <v>0</v>
      </c>
      <c r="AJ74" s="205">
        <f t="shared" si="60"/>
        <v>0</v>
      </c>
      <c r="AK74" s="205">
        <f t="shared" si="60"/>
        <v>0</v>
      </c>
      <c r="AL74" s="205">
        <f t="shared" si="60"/>
        <v>0</v>
      </c>
      <c r="AM74" s="204">
        <f>SUM(AM51:AM73)-AM53-AM61</f>
        <v>0</v>
      </c>
      <c r="AN74" s="204">
        <f t="shared" ref="AN74:AQ74" si="61">SUM(AN51:AN73)-AN53-AN61</f>
        <v>0</v>
      </c>
      <c r="AO74" s="205">
        <f t="shared" si="61"/>
        <v>0</v>
      </c>
      <c r="AP74" s="205">
        <f t="shared" si="61"/>
        <v>0</v>
      </c>
      <c r="AQ74" s="255">
        <f t="shared" si="61"/>
        <v>0</v>
      </c>
      <c r="AR74" s="203">
        <f t="shared" si="59"/>
        <v>0</v>
      </c>
      <c r="AS74" s="205">
        <f t="shared" si="59"/>
        <v>0</v>
      </c>
      <c r="AT74" s="205">
        <f t="shared" si="59"/>
        <v>0</v>
      </c>
      <c r="AU74" s="205">
        <f t="shared" si="59"/>
        <v>0</v>
      </c>
      <c r="AV74" s="205">
        <f t="shared" si="59"/>
        <v>0</v>
      </c>
      <c r="AW74" s="203">
        <f t="shared" si="59"/>
        <v>0</v>
      </c>
      <c r="AX74" s="205">
        <f t="shared" si="59"/>
        <v>0</v>
      </c>
      <c r="AY74" s="205">
        <f t="shared" si="59"/>
        <v>0</v>
      </c>
      <c r="AZ74" s="205">
        <f t="shared" si="59"/>
        <v>0</v>
      </c>
      <c r="BA74" s="205">
        <f t="shared" si="59"/>
        <v>0</v>
      </c>
      <c r="BB74" s="203">
        <f t="shared" si="59"/>
        <v>0</v>
      </c>
      <c r="BC74" s="205">
        <f>SUM(BC51:BC73)-BC53-BC61-BC65</f>
        <v>0</v>
      </c>
      <c r="BD74" s="205">
        <f t="shared" ref="BD74:BF74" si="62">SUM(BD51:BD73)-BD53-BD61-BD65</f>
        <v>0</v>
      </c>
      <c r="BE74" s="205">
        <f t="shared" si="62"/>
        <v>0</v>
      </c>
      <c r="BF74" s="205">
        <f t="shared" si="62"/>
        <v>0</v>
      </c>
      <c r="BG74" s="203">
        <f>SUM(BG51:BG73)-BG53-BG61</f>
        <v>0</v>
      </c>
      <c r="BH74" s="205">
        <f t="shared" si="59"/>
        <v>0</v>
      </c>
      <c r="BI74" s="205">
        <f t="shared" si="59"/>
        <v>0</v>
      </c>
      <c r="BJ74" s="205">
        <f t="shared" si="59"/>
        <v>0</v>
      </c>
      <c r="BK74" s="205">
        <f t="shared" si="59"/>
        <v>0</v>
      </c>
      <c r="BL74" s="203">
        <f t="shared" si="59"/>
        <v>0</v>
      </c>
      <c r="BM74" s="205">
        <f t="shared" ref="BM74:BO74" si="63">SUM(BM51:BM73)-BM53-BM61-BM65-BM67</f>
        <v>0</v>
      </c>
      <c r="BN74" s="205">
        <f t="shared" si="63"/>
        <v>0</v>
      </c>
      <c r="BO74" s="205">
        <f t="shared" si="63"/>
        <v>0</v>
      </c>
      <c r="BP74" s="205">
        <f>SUM(BP51:BP73)-BP53-BP61-BP65-BP67</f>
        <v>0</v>
      </c>
      <c r="BQ74" s="203">
        <f>SUM(BQ51:BQ73)-BQ53-BQ61-BQ65-BQ67</f>
        <v>0</v>
      </c>
      <c r="BR74" s="204">
        <f t="shared" ref="BR74:BU74" si="64">SUM(BR51:BR73)-BR53-BR61</f>
        <v>5435429.2470399998</v>
      </c>
      <c r="BS74" s="205">
        <f t="shared" si="64"/>
        <v>90428674</v>
      </c>
      <c r="BT74" s="205">
        <f>SUM(BT51:BT73)-BT53-BT61</f>
        <v>0</v>
      </c>
      <c r="BU74" s="205">
        <f t="shared" si="64"/>
        <v>735871</v>
      </c>
      <c r="BV74" s="206">
        <f>SUM(BV51:BV73)-BV53-BV61-BV65-BV67</f>
        <v>96599974.247040004</v>
      </c>
      <c r="BW74" s="8"/>
      <c r="BX74" s="176">
        <f t="shared" si="15"/>
        <v>11.056443755925001</v>
      </c>
      <c r="BZ74" s="322">
        <f t="shared" ref="BZ74:CI74" si="65">SUM(BZ51:BZ73)</f>
        <v>3351235.0435100002</v>
      </c>
      <c r="CA74" s="322">
        <f t="shared" si="65"/>
        <v>45835112.530890003</v>
      </c>
      <c r="CB74" s="322">
        <f t="shared" si="65"/>
        <v>0</v>
      </c>
      <c r="CC74" s="322">
        <f t="shared" si="65"/>
        <v>0</v>
      </c>
      <c r="CD74" s="322">
        <f t="shared" si="65"/>
        <v>49186347.5744</v>
      </c>
      <c r="CE74" s="323">
        <f t="shared" si="65"/>
        <v>-0.2035300002876852</v>
      </c>
      <c r="CF74" s="323">
        <f t="shared" si="65"/>
        <v>568182.53089000017</v>
      </c>
      <c r="CG74" s="323">
        <f t="shared" si="65"/>
        <v>0</v>
      </c>
      <c r="CH74" s="323">
        <f t="shared" si="65"/>
        <v>-568183</v>
      </c>
      <c r="CI74" s="324">
        <f t="shared" si="65"/>
        <v>-0.67264000022038317</v>
      </c>
    </row>
    <row r="75" spans="1:87" x14ac:dyDescent="0.2">
      <c r="A75" s="265" t="s">
        <v>175</v>
      </c>
      <c r="B75" s="266"/>
      <c r="C75" s="267"/>
      <c r="D75" s="325"/>
      <c r="E75" s="269">
        <f t="shared" ref="E75:AQ75" si="66">+E48+E74</f>
        <v>527641396.58304</v>
      </c>
      <c r="F75" s="269">
        <f t="shared" si="66"/>
        <v>1272295095</v>
      </c>
      <c r="G75" s="269">
        <f t="shared" si="66"/>
        <v>13202739</v>
      </c>
      <c r="H75" s="269">
        <f t="shared" si="66"/>
        <v>73803680</v>
      </c>
      <c r="I75" s="326">
        <f t="shared" si="66"/>
        <v>1886942910.58304</v>
      </c>
      <c r="J75" s="327">
        <f t="shared" si="66"/>
        <v>21801487.24704</v>
      </c>
      <c r="K75" s="327">
        <f t="shared" si="66"/>
        <v>125960589</v>
      </c>
      <c r="L75" s="327">
        <f t="shared" si="66"/>
        <v>360637</v>
      </c>
      <c r="M75" s="327">
        <f t="shared" si="66"/>
        <v>17761706</v>
      </c>
      <c r="N75" s="270">
        <f t="shared" si="66"/>
        <v>165884419.24704</v>
      </c>
      <c r="O75" s="269">
        <f t="shared" si="66"/>
        <v>20424610</v>
      </c>
      <c r="P75" s="269">
        <f t="shared" si="66"/>
        <v>80153247</v>
      </c>
      <c r="Q75" s="269">
        <f t="shared" si="66"/>
        <v>435812</v>
      </c>
      <c r="R75" s="269">
        <f t="shared" si="66"/>
        <v>176580</v>
      </c>
      <c r="S75" s="270">
        <f t="shared" si="66"/>
        <v>101190249</v>
      </c>
      <c r="T75" s="269">
        <f t="shared" si="66"/>
        <v>0</v>
      </c>
      <c r="U75" s="269">
        <f t="shared" si="66"/>
        <v>0</v>
      </c>
      <c r="V75" s="269">
        <f t="shared" si="66"/>
        <v>0</v>
      </c>
      <c r="W75" s="269">
        <f t="shared" si="66"/>
        <v>0</v>
      </c>
      <c r="X75" s="270">
        <f t="shared" si="66"/>
        <v>0</v>
      </c>
      <c r="Y75" s="327">
        <f t="shared" si="66"/>
        <v>0</v>
      </c>
      <c r="Z75" s="327">
        <f t="shared" si="66"/>
        <v>0</v>
      </c>
      <c r="AA75" s="327">
        <f t="shared" si="66"/>
        <v>0</v>
      </c>
      <c r="AB75" s="327">
        <f t="shared" si="66"/>
        <v>0</v>
      </c>
      <c r="AC75" s="270">
        <f t="shared" si="66"/>
        <v>0</v>
      </c>
      <c r="AD75" s="327">
        <f t="shared" si="66"/>
        <v>0</v>
      </c>
      <c r="AE75" s="327">
        <f t="shared" si="66"/>
        <v>0</v>
      </c>
      <c r="AF75" s="327">
        <f t="shared" si="66"/>
        <v>0</v>
      </c>
      <c r="AG75" s="327">
        <f t="shared" si="66"/>
        <v>0</v>
      </c>
      <c r="AH75" s="270">
        <f t="shared" si="66"/>
        <v>0</v>
      </c>
      <c r="AI75" s="327">
        <f>+AI48+AI74</f>
        <v>0</v>
      </c>
      <c r="AJ75" s="327">
        <f>+AJ48+AJ74</f>
        <v>0</v>
      </c>
      <c r="AK75" s="327">
        <f>+AK48+AK74</f>
        <v>0</v>
      </c>
      <c r="AL75" s="327">
        <f>+AL48+AL74</f>
        <v>0</v>
      </c>
      <c r="AM75" s="326">
        <f t="shared" si="66"/>
        <v>0</v>
      </c>
      <c r="AN75" s="327">
        <f t="shared" si="66"/>
        <v>0</v>
      </c>
      <c r="AO75" s="327">
        <f t="shared" si="66"/>
        <v>0</v>
      </c>
      <c r="AP75" s="327">
        <f t="shared" si="66"/>
        <v>0</v>
      </c>
      <c r="AQ75" s="327">
        <f t="shared" si="66"/>
        <v>0</v>
      </c>
      <c r="AR75" s="326">
        <f t="shared" ref="AR75" si="67">SUM(AN75:AQ75)</f>
        <v>0</v>
      </c>
      <c r="AS75" s="327">
        <f t="shared" ref="AS75:BV75" si="68">+AS48+AS74</f>
        <v>0</v>
      </c>
      <c r="AT75" s="327">
        <f t="shared" si="68"/>
        <v>0</v>
      </c>
      <c r="AU75" s="327">
        <f t="shared" si="68"/>
        <v>0</v>
      </c>
      <c r="AV75" s="327">
        <f t="shared" si="68"/>
        <v>0</v>
      </c>
      <c r="AW75" s="326">
        <f t="shared" si="68"/>
        <v>0</v>
      </c>
      <c r="AX75" s="327">
        <f t="shared" si="68"/>
        <v>0</v>
      </c>
      <c r="AY75" s="327">
        <f t="shared" si="68"/>
        <v>0</v>
      </c>
      <c r="AZ75" s="327">
        <f t="shared" si="68"/>
        <v>0</v>
      </c>
      <c r="BA75" s="327">
        <f t="shared" si="68"/>
        <v>0</v>
      </c>
      <c r="BB75" s="270">
        <f t="shared" si="68"/>
        <v>0</v>
      </c>
      <c r="BC75" s="327">
        <f t="shared" si="68"/>
        <v>0</v>
      </c>
      <c r="BD75" s="327">
        <f t="shared" si="68"/>
        <v>0</v>
      </c>
      <c r="BE75" s="327">
        <f t="shared" si="68"/>
        <v>0</v>
      </c>
      <c r="BF75" s="327">
        <f t="shared" si="68"/>
        <v>0</v>
      </c>
      <c r="BG75" s="270">
        <f t="shared" si="68"/>
        <v>0</v>
      </c>
      <c r="BH75" s="327">
        <f t="shared" si="68"/>
        <v>0</v>
      </c>
      <c r="BI75" s="327">
        <f t="shared" si="68"/>
        <v>0</v>
      </c>
      <c r="BJ75" s="327">
        <f t="shared" si="68"/>
        <v>0</v>
      </c>
      <c r="BK75" s="327">
        <f t="shared" si="68"/>
        <v>0</v>
      </c>
      <c r="BL75" s="270">
        <f t="shared" si="68"/>
        <v>0</v>
      </c>
      <c r="BM75" s="327">
        <f t="shared" si="68"/>
        <v>0</v>
      </c>
      <c r="BN75" s="327">
        <f>+BN48+BN74</f>
        <v>0</v>
      </c>
      <c r="BO75" s="327">
        <f t="shared" si="68"/>
        <v>0</v>
      </c>
      <c r="BP75" s="327">
        <f t="shared" si="68"/>
        <v>0</v>
      </c>
      <c r="BQ75" s="270">
        <f>+BQ48+BQ74</f>
        <v>0</v>
      </c>
      <c r="BR75" s="327">
        <f t="shared" si="68"/>
        <v>42226097.247040004</v>
      </c>
      <c r="BS75" s="327">
        <f t="shared" si="68"/>
        <v>206113836</v>
      </c>
      <c r="BT75" s="327">
        <f t="shared" si="68"/>
        <v>796449</v>
      </c>
      <c r="BU75" s="327">
        <f t="shared" si="68"/>
        <v>17938286</v>
      </c>
      <c r="BV75" s="328">
        <f t="shared" si="68"/>
        <v>267074668.24704</v>
      </c>
      <c r="BW75" s="8"/>
      <c r="BX75" s="176">
        <f>(BV75/I75)*100</f>
        <v>14.15382875386079</v>
      </c>
    </row>
    <row r="76" spans="1:87" x14ac:dyDescent="0.2">
      <c r="A76" s="329" t="s">
        <v>259</v>
      </c>
      <c r="B76" s="170"/>
      <c r="D76" s="210"/>
      <c r="E76" s="32">
        <v>0</v>
      </c>
      <c r="F76" s="32">
        <v>0</v>
      </c>
      <c r="G76" s="32">
        <v>0</v>
      </c>
      <c r="H76" s="32">
        <v>0</v>
      </c>
      <c r="I76" s="34">
        <f t="shared" ref="I76:I79" si="69">SUM(E76:H76)</f>
        <v>0</v>
      </c>
      <c r="J76" s="32">
        <v>0</v>
      </c>
      <c r="K76" s="32">
        <v>0</v>
      </c>
      <c r="L76" s="32">
        <v>0</v>
      </c>
      <c r="M76" s="32">
        <v>0</v>
      </c>
      <c r="N76" s="34">
        <f t="shared" ref="N76:N77" si="70">SUM(J76:M76)</f>
        <v>0</v>
      </c>
      <c r="O76" s="32">
        <v>0</v>
      </c>
      <c r="P76" s="32">
        <v>0</v>
      </c>
      <c r="Q76" s="32">
        <v>0</v>
      </c>
      <c r="R76" s="32">
        <v>0</v>
      </c>
      <c r="S76" s="34">
        <f t="shared" ref="S76:S77" si="71">SUM(O76:R76)</f>
        <v>0</v>
      </c>
      <c r="T76" s="32">
        <v>0</v>
      </c>
      <c r="U76" s="32">
        <v>0</v>
      </c>
      <c r="V76" s="32">
        <v>0</v>
      </c>
      <c r="W76" s="32">
        <v>0</v>
      </c>
      <c r="X76" s="34">
        <f t="shared" ref="X76:X77" si="72">SUM(T76:W76)</f>
        <v>0</v>
      </c>
      <c r="Y76" s="32">
        <v>0</v>
      </c>
      <c r="Z76" s="32">
        <v>0</v>
      </c>
      <c r="AA76" s="32">
        <v>0</v>
      </c>
      <c r="AB76" s="32">
        <v>0</v>
      </c>
      <c r="AC76" s="34">
        <f t="shared" ref="AC76:AC77" si="73">SUM(Y76:AB76)</f>
        <v>0</v>
      </c>
      <c r="AD76" s="32">
        <v>0</v>
      </c>
      <c r="AE76" s="32">
        <v>0</v>
      </c>
      <c r="AF76" s="32">
        <v>0</v>
      </c>
      <c r="AG76" s="32">
        <v>0</v>
      </c>
      <c r="AH76" s="34">
        <f t="shared" ref="AH76:AH77" si="74">SUM(AD76:AG76)</f>
        <v>0</v>
      </c>
      <c r="AI76" s="32">
        <v>0</v>
      </c>
      <c r="AJ76" s="32">
        <v>0</v>
      </c>
      <c r="AK76" s="32">
        <v>0</v>
      </c>
      <c r="AL76" s="32">
        <v>0</v>
      </c>
      <c r="AM76" s="34">
        <f t="shared" ref="AM76:AM77" si="75">SUM(AI76:AL76)</f>
        <v>0</v>
      </c>
      <c r="AN76" s="32">
        <v>0</v>
      </c>
      <c r="AO76" s="32">
        <v>0</v>
      </c>
      <c r="AP76" s="32">
        <v>0</v>
      </c>
      <c r="AQ76" s="32">
        <v>0</v>
      </c>
      <c r="AR76" s="34">
        <f t="shared" si="40"/>
        <v>0</v>
      </c>
      <c r="AS76" s="32">
        <v>0</v>
      </c>
      <c r="AT76" s="32">
        <v>0</v>
      </c>
      <c r="AU76" s="32">
        <v>0</v>
      </c>
      <c r="AV76" s="32">
        <v>0</v>
      </c>
      <c r="AW76" s="34">
        <f t="shared" ref="AW76:AW77" si="76">SUM(AS76:AV76)</f>
        <v>0</v>
      </c>
      <c r="AX76" s="32">
        <v>0</v>
      </c>
      <c r="AY76" s="32">
        <v>0</v>
      </c>
      <c r="AZ76" s="32">
        <v>0</v>
      </c>
      <c r="BA76" s="32">
        <v>0</v>
      </c>
      <c r="BB76" s="34">
        <f t="shared" ref="BB76:BB77" si="77">SUM(AX76:BA76)</f>
        <v>0</v>
      </c>
      <c r="BC76" s="32">
        <v>0</v>
      </c>
      <c r="BD76" s="32">
        <v>0</v>
      </c>
      <c r="BE76" s="32">
        <v>0</v>
      </c>
      <c r="BF76" s="32">
        <v>0</v>
      </c>
      <c r="BG76" s="34">
        <f t="shared" ref="BG76:BG77" si="78">SUM(BC76:BF76)</f>
        <v>0</v>
      </c>
      <c r="BH76" s="32">
        <v>0</v>
      </c>
      <c r="BI76" s="32">
        <v>0</v>
      </c>
      <c r="BJ76" s="32">
        <v>0</v>
      </c>
      <c r="BK76" s="32">
        <v>0</v>
      </c>
      <c r="BL76" s="34">
        <f t="shared" ref="BL76:BL77" si="79">SUM(BH76:BK76)</f>
        <v>0</v>
      </c>
      <c r="BM76" s="32">
        <v>0</v>
      </c>
      <c r="BN76" s="32">
        <v>0</v>
      </c>
      <c r="BO76" s="32">
        <v>0</v>
      </c>
      <c r="BP76" s="32">
        <v>0</v>
      </c>
      <c r="BQ76" s="34">
        <f t="shared" ref="BQ76:BQ77" si="80">SUM(BM76:BP76)</f>
        <v>0</v>
      </c>
      <c r="BR76" s="32">
        <v>0</v>
      </c>
      <c r="BS76" s="32">
        <v>0</v>
      </c>
      <c r="BT76" s="32">
        <v>0</v>
      </c>
      <c r="BU76" s="32">
        <v>0</v>
      </c>
      <c r="BV76" s="122">
        <f t="shared" ref="BV76:BV77" si="81">SUM(BR76:BU76)</f>
        <v>0</v>
      </c>
      <c r="BW76" s="8"/>
      <c r="BX76" s="176"/>
    </row>
    <row r="77" spans="1:87" hidden="1" x14ac:dyDescent="0.2">
      <c r="A77" s="329" t="s">
        <v>260</v>
      </c>
      <c r="B77" s="170"/>
      <c r="D77" s="210"/>
      <c r="E77" s="32">
        <v>0</v>
      </c>
      <c r="F77" s="32">
        <v>0</v>
      </c>
      <c r="G77" s="32">
        <v>0</v>
      </c>
      <c r="H77" s="32">
        <v>0</v>
      </c>
      <c r="I77" s="34">
        <f t="shared" si="69"/>
        <v>0</v>
      </c>
      <c r="J77" s="32">
        <v>0</v>
      </c>
      <c r="K77" s="32">
        <v>0</v>
      </c>
      <c r="L77" s="32">
        <v>0</v>
      </c>
      <c r="M77" s="32">
        <v>0</v>
      </c>
      <c r="N77" s="34">
        <f t="shared" si="70"/>
        <v>0</v>
      </c>
      <c r="O77" s="32">
        <v>0</v>
      </c>
      <c r="P77" s="32">
        <v>0</v>
      </c>
      <c r="Q77" s="32">
        <v>0</v>
      </c>
      <c r="R77" s="32">
        <v>0</v>
      </c>
      <c r="S77" s="34">
        <f t="shared" si="71"/>
        <v>0</v>
      </c>
      <c r="T77" s="32">
        <v>0</v>
      </c>
      <c r="U77" s="32">
        <v>0</v>
      </c>
      <c r="V77" s="32">
        <v>0</v>
      </c>
      <c r="W77" s="32">
        <v>0</v>
      </c>
      <c r="X77" s="34">
        <f t="shared" si="72"/>
        <v>0</v>
      </c>
      <c r="Y77" s="32">
        <v>0</v>
      </c>
      <c r="Z77" s="32">
        <v>0</v>
      </c>
      <c r="AA77" s="32">
        <v>0</v>
      </c>
      <c r="AB77" s="32">
        <v>0</v>
      </c>
      <c r="AC77" s="34">
        <f t="shared" si="73"/>
        <v>0</v>
      </c>
      <c r="AD77" s="32">
        <v>0</v>
      </c>
      <c r="AE77" s="32">
        <v>0</v>
      </c>
      <c r="AF77" s="32">
        <v>0</v>
      </c>
      <c r="AG77" s="32">
        <v>0</v>
      </c>
      <c r="AH77" s="34">
        <f t="shared" si="74"/>
        <v>0</v>
      </c>
      <c r="AI77" s="32">
        <v>0</v>
      </c>
      <c r="AJ77" s="32">
        <v>0</v>
      </c>
      <c r="AK77" s="32">
        <v>0</v>
      </c>
      <c r="AL77" s="32">
        <v>0</v>
      </c>
      <c r="AM77" s="34">
        <f t="shared" si="75"/>
        <v>0</v>
      </c>
      <c r="AN77" s="32">
        <v>0</v>
      </c>
      <c r="AO77" s="32">
        <v>0</v>
      </c>
      <c r="AP77" s="32">
        <v>0</v>
      </c>
      <c r="AQ77" s="32">
        <v>0</v>
      </c>
      <c r="AR77" s="34">
        <f t="shared" si="40"/>
        <v>0</v>
      </c>
      <c r="AS77" s="32">
        <v>0</v>
      </c>
      <c r="AT77" s="32">
        <v>0</v>
      </c>
      <c r="AU77" s="32">
        <v>0</v>
      </c>
      <c r="AV77" s="32">
        <v>0</v>
      </c>
      <c r="AW77" s="34">
        <f t="shared" si="76"/>
        <v>0</v>
      </c>
      <c r="AX77" s="32">
        <v>0</v>
      </c>
      <c r="AY77" s="32">
        <v>0</v>
      </c>
      <c r="AZ77" s="32">
        <v>0</v>
      </c>
      <c r="BA77" s="32">
        <v>0</v>
      </c>
      <c r="BB77" s="34">
        <f t="shared" si="77"/>
        <v>0</v>
      </c>
      <c r="BC77" s="32">
        <v>0</v>
      </c>
      <c r="BD77" s="32">
        <v>0</v>
      </c>
      <c r="BE77" s="32">
        <v>0</v>
      </c>
      <c r="BF77" s="32">
        <v>0</v>
      </c>
      <c r="BG77" s="34">
        <f t="shared" si="78"/>
        <v>0</v>
      </c>
      <c r="BH77" s="32">
        <v>0</v>
      </c>
      <c r="BI77" s="32">
        <v>0</v>
      </c>
      <c r="BJ77" s="32">
        <v>0</v>
      </c>
      <c r="BK77" s="32">
        <v>0</v>
      </c>
      <c r="BL77" s="34">
        <f t="shared" si="79"/>
        <v>0</v>
      </c>
      <c r="BM77" s="32">
        <v>0</v>
      </c>
      <c r="BN77" s="32">
        <v>0</v>
      </c>
      <c r="BO77" s="32">
        <v>0</v>
      </c>
      <c r="BP77" s="32">
        <v>0</v>
      </c>
      <c r="BQ77" s="34">
        <f t="shared" si="80"/>
        <v>0</v>
      </c>
      <c r="BR77" s="32">
        <v>0</v>
      </c>
      <c r="BS77" s="32">
        <v>0</v>
      </c>
      <c r="BT77" s="32">
        <v>0</v>
      </c>
      <c r="BU77" s="32">
        <v>0</v>
      </c>
      <c r="BV77" s="122">
        <f t="shared" si="81"/>
        <v>0</v>
      </c>
      <c r="BW77" s="8"/>
      <c r="BX77" s="176"/>
    </row>
    <row r="78" spans="1:87" hidden="1" x14ac:dyDescent="0.2">
      <c r="A78" s="265" t="s">
        <v>175</v>
      </c>
      <c r="B78" s="266"/>
      <c r="C78" s="267"/>
      <c r="D78" s="325"/>
      <c r="E78" s="269">
        <f t="shared" ref="E78:BP78" si="82">SUM(E75:E77)</f>
        <v>527641396.58304</v>
      </c>
      <c r="F78" s="269">
        <f t="shared" si="82"/>
        <v>1272295095</v>
      </c>
      <c r="G78" s="269">
        <f t="shared" si="82"/>
        <v>13202739</v>
      </c>
      <c r="H78" s="269">
        <f t="shared" si="82"/>
        <v>73803680</v>
      </c>
      <c r="I78" s="270">
        <f t="shared" si="82"/>
        <v>1886942910.58304</v>
      </c>
      <c r="J78" s="271">
        <f t="shared" si="82"/>
        <v>21801487.24704</v>
      </c>
      <c r="K78" s="269">
        <f t="shared" si="82"/>
        <v>125960589</v>
      </c>
      <c r="L78" s="269">
        <f t="shared" si="82"/>
        <v>360637</v>
      </c>
      <c r="M78" s="330">
        <f t="shared" si="82"/>
        <v>17761706</v>
      </c>
      <c r="N78" s="270">
        <f t="shared" si="82"/>
        <v>165884419.24704</v>
      </c>
      <c r="O78" s="269">
        <f t="shared" si="82"/>
        <v>20424610</v>
      </c>
      <c r="P78" s="269">
        <f t="shared" si="82"/>
        <v>80153247</v>
      </c>
      <c r="Q78" s="269">
        <f t="shared" si="82"/>
        <v>435812</v>
      </c>
      <c r="R78" s="269">
        <f t="shared" si="82"/>
        <v>176580</v>
      </c>
      <c r="S78" s="270">
        <f t="shared" si="82"/>
        <v>101190249</v>
      </c>
      <c r="T78" s="269">
        <f t="shared" si="82"/>
        <v>0</v>
      </c>
      <c r="U78" s="269">
        <f t="shared" si="82"/>
        <v>0</v>
      </c>
      <c r="V78" s="269">
        <f t="shared" si="82"/>
        <v>0</v>
      </c>
      <c r="W78" s="269">
        <f t="shared" si="82"/>
        <v>0</v>
      </c>
      <c r="X78" s="270">
        <f t="shared" si="82"/>
        <v>0</v>
      </c>
      <c r="Y78" s="271">
        <f t="shared" si="82"/>
        <v>0</v>
      </c>
      <c r="Z78" s="269">
        <f t="shared" si="82"/>
        <v>0</v>
      </c>
      <c r="AA78" s="269">
        <f t="shared" si="82"/>
        <v>0</v>
      </c>
      <c r="AB78" s="330">
        <f t="shared" si="82"/>
        <v>0</v>
      </c>
      <c r="AC78" s="270">
        <f t="shared" si="82"/>
        <v>0</v>
      </c>
      <c r="AD78" s="271">
        <f t="shared" si="82"/>
        <v>0</v>
      </c>
      <c r="AE78" s="269">
        <f t="shared" si="82"/>
        <v>0</v>
      </c>
      <c r="AF78" s="269">
        <f t="shared" si="82"/>
        <v>0</v>
      </c>
      <c r="AG78" s="330">
        <f t="shared" si="82"/>
        <v>0</v>
      </c>
      <c r="AH78" s="270">
        <f t="shared" si="82"/>
        <v>0</v>
      </c>
      <c r="AI78" s="271">
        <f t="shared" si="82"/>
        <v>0</v>
      </c>
      <c r="AJ78" s="269">
        <f t="shared" si="82"/>
        <v>0</v>
      </c>
      <c r="AK78" s="269">
        <f t="shared" si="82"/>
        <v>0</v>
      </c>
      <c r="AL78" s="269">
        <f t="shared" si="82"/>
        <v>0</v>
      </c>
      <c r="AM78" s="270">
        <f t="shared" si="82"/>
        <v>0</v>
      </c>
      <c r="AN78" s="269">
        <f t="shared" si="82"/>
        <v>0</v>
      </c>
      <c r="AO78" s="269">
        <f t="shared" si="82"/>
        <v>0</v>
      </c>
      <c r="AP78" s="269">
        <f t="shared" si="82"/>
        <v>0</v>
      </c>
      <c r="AQ78" s="269">
        <f t="shared" si="82"/>
        <v>0</v>
      </c>
      <c r="AR78" s="270">
        <f t="shared" si="82"/>
        <v>0</v>
      </c>
      <c r="AS78" s="269">
        <f t="shared" si="82"/>
        <v>0</v>
      </c>
      <c r="AT78" s="269">
        <f t="shared" si="82"/>
        <v>0</v>
      </c>
      <c r="AU78" s="269">
        <f t="shared" si="82"/>
        <v>0</v>
      </c>
      <c r="AV78" s="269">
        <f t="shared" si="82"/>
        <v>0</v>
      </c>
      <c r="AW78" s="270">
        <f t="shared" si="82"/>
        <v>0</v>
      </c>
      <c r="AX78" s="269">
        <f t="shared" si="82"/>
        <v>0</v>
      </c>
      <c r="AY78" s="269">
        <f t="shared" si="82"/>
        <v>0</v>
      </c>
      <c r="AZ78" s="269">
        <f t="shared" si="82"/>
        <v>0</v>
      </c>
      <c r="BA78" s="269">
        <f t="shared" si="82"/>
        <v>0</v>
      </c>
      <c r="BB78" s="270">
        <f t="shared" si="82"/>
        <v>0</v>
      </c>
      <c r="BC78" s="269">
        <f t="shared" si="82"/>
        <v>0</v>
      </c>
      <c r="BD78" s="269">
        <f t="shared" si="82"/>
        <v>0</v>
      </c>
      <c r="BE78" s="269">
        <f t="shared" si="82"/>
        <v>0</v>
      </c>
      <c r="BF78" s="269">
        <f t="shared" si="82"/>
        <v>0</v>
      </c>
      <c r="BG78" s="270">
        <f t="shared" si="82"/>
        <v>0</v>
      </c>
      <c r="BH78" s="269">
        <f t="shared" si="82"/>
        <v>0</v>
      </c>
      <c r="BI78" s="269">
        <f t="shared" si="82"/>
        <v>0</v>
      </c>
      <c r="BJ78" s="269">
        <f t="shared" si="82"/>
        <v>0</v>
      </c>
      <c r="BK78" s="269">
        <f t="shared" si="82"/>
        <v>0</v>
      </c>
      <c r="BL78" s="270">
        <f t="shared" si="82"/>
        <v>0</v>
      </c>
      <c r="BM78" s="269">
        <f t="shared" si="82"/>
        <v>0</v>
      </c>
      <c r="BN78" s="269">
        <f t="shared" si="82"/>
        <v>0</v>
      </c>
      <c r="BO78" s="269">
        <f t="shared" si="82"/>
        <v>0</v>
      </c>
      <c r="BP78" s="269">
        <f t="shared" si="82"/>
        <v>0</v>
      </c>
      <c r="BQ78" s="270">
        <f t="shared" ref="BQ78:BV78" si="83">SUM(BQ75:BQ77)</f>
        <v>0</v>
      </c>
      <c r="BR78" s="269">
        <f t="shared" si="83"/>
        <v>42226097.247040004</v>
      </c>
      <c r="BS78" s="269">
        <f t="shared" si="83"/>
        <v>206113836</v>
      </c>
      <c r="BT78" s="269">
        <f t="shared" si="83"/>
        <v>796449</v>
      </c>
      <c r="BU78" s="269">
        <f t="shared" si="83"/>
        <v>17938286</v>
      </c>
      <c r="BV78" s="272">
        <f t="shared" si="83"/>
        <v>267074668.24704</v>
      </c>
      <c r="BW78" s="8"/>
      <c r="BX78" s="176"/>
    </row>
    <row r="79" spans="1:87" hidden="1" x14ac:dyDescent="0.2">
      <c r="A79" s="209" t="s">
        <v>240</v>
      </c>
      <c r="B79" s="170"/>
      <c r="D79" s="213"/>
      <c r="E79" s="32">
        <v>0</v>
      </c>
      <c r="F79" s="32">
        <v>0</v>
      </c>
      <c r="G79" s="32">
        <v>0</v>
      </c>
      <c r="H79" s="32">
        <v>0</v>
      </c>
      <c r="I79" s="34">
        <f t="shared" si="69"/>
        <v>0</v>
      </c>
      <c r="J79" s="32">
        <v>0</v>
      </c>
      <c r="K79" s="32">
        <v>0</v>
      </c>
      <c r="L79" s="32">
        <v>0</v>
      </c>
      <c r="M79" s="32">
        <v>0</v>
      </c>
      <c r="N79" s="34">
        <f>SUM(J79:M79)</f>
        <v>0</v>
      </c>
      <c r="O79" s="32">
        <v>0</v>
      </c>
      <c r="P79" s="32">
        <v>0</v>
      </c>
      <c r="Q79" s="32">
        <v>0</v>
      </c>
      <c r="R79" s="32">
        <v>0</v>
      </c>
      <c r="S79" s="34">
        <v>0</v>
      </c>
      <c r="T79" s="32">
        <v>0</v>
      </c>
      <c r="U79" s="32">
        <v>0</v>
      </c>
      <c r="V79" s="32">
        <v>0</v>
      </c>
      <c r="W79" s="32">
        <v>0</v>
      </c>
      <c r="X79" s="34">
        <v>0</v>
      </c>
      <c r="Y79" s="32">
        <v>0</v>
      </c>
      <c r="Z79" s="32">
        <v>0</v>
      </c>
      <c r="AA79" s="32">
        <v>0</v>
      </c>
      <c r="AB79" s="32">
        <v>0</v>
      </c>
      <c r="AC79" s="34">
        <v>0</v>
      </c>
      <c r="AD79" s="32">
        <v>0</v>
      </c>
      <c r="AE79" s="32">
        <v>0</v>
      </c>
      <c r="AF79" s="32">
        <v>0</v>
      </c>
      <c r="AG79" s="32">
        <v>0</v>
      </c>
      <c r="AH79" s="34">
        <v>0</v>
      </c>
      <c r="AI79" s="32">
        <v>0</v>
      </c>
      <c r="AJ79" s="32">
        <v>0</v>
      </c>
      <c r="AK79" s="32">
        <v>0</v>
      </c>
      <c r="AL79" s="32">
        <v>0</v>
      </c>
      <c r="AM79" s="34">
        <v>0</v>
      </c>
      <c r="AN79" s="32">
        <v>0</v>
      </c>
      <c r="AO79" s="32">
        <v>0</v>
      </c>
      <c r="AP79" s="32">
        <v>0</v>
      </c>
      <c r="AQ79" s="32">
        <v>0</v>
      </c>
      <c r="AR79" s="34">
        <f t="shared" si="40"/>
        <v>0</v>
      </c>
      <c r="AS79" s="32">
        <v>0</v>
      </c>
      <c r="AT79" s="32">
        <v>0</v>
      </c>
      <c r="AU79" s="32">
        <v>0</v>
      </c>
      <c r="AV79" s="32">
        <v>0</v>
      </c>
      <c r="AW79" s="34">
        <v>0</v>
      </c>
      <c r="AX79" s="32">
        <v>0</v>
      </c>
      <c r="AY79" s="32">
        <v>0</v>
      </c>
      <c r="AZ79" s="32">
        <v>0</v>
      </c>
      <c r="BA79" s="32">
        <v>0</v>
      </c>
      <c r="BB79" s="34">
        <v>0</v>
      </c>
      <c r="BC79" s="32">
        <v>0</v>
      </c>
      <c r="BD79" s="32">
        <v>0</v>
      </c>
      <c r="BE79" s="32">
        <v>0</v>
      </c>
      <c r="BF79" s="32">
        <v>0</v>
      </c>
      <c r="BG79" s="34">
        <v>0</v>
      </c>
      <c r="BH79" s="32">
        <v>0</v>
      </c>
      <c r="BI79" s="32">
        <v>0</v>
      </c>
      <c r="BJ79" s="32">
        <v>0</v>
      </c>
      <c r="BK79" s="32">
        <v>0</v>
      </c>
      <c r="BL79" s="34">
        <v>0</v>
      </c>
      <c r="BM79" s="32">
        <v>0</v>
      </c>
      <c r="BN79" s="32">
        <v>0</v>
      </c>
      <c r="BO79" s="32">
        <v>0</v>
      </c>
      <c r="BP79" s="32">
        <v>0</v>
      </c>
      <c r="BQ79" s="34">
        <v>0</v>
      </c>
      <c r="BR79" s="32">
        <f>+J79+O79+T79+Y79+AD79+AI79+AN79+AS79+AX79+BC79+BH79+BM79</f>
        <v>0</v>
      </c>
      <c r="BS79" s="32">
        <f>+K79+P79+U79+Z79+AE79+AJ79+AO79+AT79+AY79+BD79+BI79+BN79</f>
        <v>0</v>
      </c>
      <c r="BT79" s="32">
        <f>+L79+Q79+V79+AA79+AF79+AK79+AP79+AU79+AZ79+BE79+BJ79+BO79</f>
        <v>0</v>
      </c>
      <c r="BU79" s="32">
        <f>+M79+R79+W79+AB79+AG79+AL79+AQ79+AV79+BA79+BF79+BK79+BP79</f>
        <v>0</v>
      </c>
      <c r="BV79" s="122">
        <f>SUM(BR79:BU79)</f>
        <v>0</v>
      </c>
      <c r="BW79" s="8"/>
      <c r="BX79" s="176" t="e">
        <f t="shared" si="15"/>
        <v>#DIV/0!</v>
      </c>
    </row>
    <row r="80" spans="1:87" x14ac:dyDescent="0.2">
      <c r="A80" s="250" t="s">
        <v>241</v>
      </c>
      <c r="B80" s="262"/>
      <c r="C80" s="258"/>
      <c r="D80" s="331"/>
      <c r="E80" s="205">
        <f t="shared" ref="E80:H80" si="84">SUM(E78:E79)</f>
        <v>527641396.58304</v>
      </c>
      <c r="F80" s="205">
        <f t="shared" si="84"/>
        <v>1272295095</v>
      </c>
      <c r="G80" s="205">
        <f t="shared" si="84"/>
        <v>13202739</v>
      </c>
      <c r="H80" s="205">
        <f t="shared" si="84"/>
        <v>73803680</v>
      </c>
      <c r="I80" s="203">
        <f>SUM(I78:I79)</f>
        <v>1886942910.58304</v>
      </c>
      <c r="J80" s="205">
        <f>SUM(J78:J79)</f>
        <v>21801487.24704</v>
      </c>
      <c r="K80" s="205">
        <f t="shared" ref="K80:M80" si="85">SUM(K78:K79)</f>
        <v>125960589</v>
      </c>
      <c r="L80" s="205">
        <f t="shared" si="85"/>
        <v>360637</v>
      </c>
      <c r="M80" s="205">
        <f t="shared" si="85"/>
        <v>17761706</v>
      </c>
      <c r="N80" s="203">
        <f>SUM(N78:N79)</f>
        <v>165884419.24704</v>
      </c>
      <c r="O80" s="205">
        <f>SUM(O78:O79)</f>
        <v>20424610</v>
      </c>
      <c r="P80" s="205">
        <f t="shared" ref="P80:R80" si="86">SUM(P78:P79)</f>
        <v>80153247</v>
      </c>
      <c r="Q80" s="205">
        <f t="shared" si="86"/>
        <v>435812</v>
      </c>
      <c r="R80" s="205">
        <f t="shared" si="86"/>
        <v>176580</v>
      </c>
      <c r="S80" s="203">
        <f>SUM(S78:S79)</f>
        <v>101190249</v>
      </c>
      <c r="T80" s="205">
        <f t="shared" ref="T80:Z80" si="87">SUM(T78:T79)</f>
        <v>0</v>
      </c>
      <c r="U80" s="205">
        <f t="shared" si="87"/>
        <v>0</v>
      </c>
      <c r="V80" s="205">
        <f t="shared" si="87"/>
        <v>0</v>
      </c>
      <c r="W80" s="205">
        <f t="shared" si="87"/>
        <v>0</v>
      </c>
      <c r="X80" s="203">
        <f>SUM(X78:X79)</f>
        <v>0</v>
      </c>
      <c r="Y80" s="205">
        <f t="shared" si="87"/>
        <v>0</v>
      </c>
      <c r="Z80" s="205">
        <f t="shared" si="87"/>
        <v>0</v>
      </c>
      <c r="AA80" s="205">
        <f>SUM(AA78:AA79)</f>
        <v>0</v>
      </c>
      <c r="AB80" s="205">
        <f>SUM(AB78:AB79)</f>
        <v>0</v>
      </c>
      <c r="AC80" s="203">
        <f>SUM(AC78:AC79)</f>
        <v>0</v>
      </c>
      <c r="AD80" s="205">
        <f t="shared" ref="AD80:AE80" si="88">SUM(AD78:AD79)</f>
        <v>0</v>
      </c>
      <c r="AE80" s="205">
        <f t="shared" si="88"/>
        <v>0</v>
      </c>
      <c r="AF80" s="205">
        <f>SUM(AF78:AF79)</f>
        <v>0</v>
      </c>
      <c r="AG80" s="205">
        <f>SUM(AG78:AG79)</f>
        <v>0</v>
      </c>
      <c r="AH80" s="203">
        <f>SUM(AH78:AH79)</f>
        <v>0</v>
      </c>
      <c r="AI80" s="205">
        <f t="shared" ref="AI80:AJ80" si="89">SUM(AI78:AI79)</f>
        <v>0</v>
      </c>
      <c r="AJ80" s="205">
        <f t="shared" si="89"/>
        <v>0</v>
      </c>
      <c r="AK80" s="205">
        <f>SUM(AK78:AK79)</f>
        <v>0</v>
      </c>
      <c r="AL80" s="205">
        <f>SUM(AL78:AL79)</f>
        <v>0</v>
      </c>
      <c r="AM80" s="203">
        <f>SUM(AM78:AM79)</f>
        <v>0</v>
      </c>
      <c r="AN80" s="205">
        <f t="shared" ref="AN80:AO80" si="90">SUM(AN78:AN79)</f>
        <v>0</v>
      </c>
      <c r="AO80" s="205">
        <f t="shared" si="90"/>
        <v>0</v>
      </c>
      <c r="AP80" s="205">
        <f>SUM(AP78:AP79)</f>
        <v>0</v>
      </c>
      <c r="AQ80" s="205">
        <f>SUM(AQ78:AQ79)</f>
        <v>0</v>
      </c>
      <c r="AR80" s="203">
        <f>SUM(AR78:AR79)</f>
        <v>0</v>
      </c>
      <c r="AS80" s="205">
        <f t="shared" ref="AS80:BU80" si="91">SUM(AS78:AS79)</f>
        <v>0</v>
      </c>
      <c r="AT80" s="205">
        <f t="shared" si="91"/>
        <v>0</v>
      </c>
      <c r="AU80" s="205">
        <f t="shared" si="91"/>
        <v>0</v>
      </c>
      <c r="AV80" s="205">
        <f t="shared" si="91"/>
        <v>0</v>
      </c>
      <c r="AW80" s="203">
        <f t="shared" si="91"/>
        <v>0</v>
      </c>
      <c r="AX80" s="205">
        <f t="shared" si="91"/>
        <v>0</v>
      </c>
      <c r="AY80" s="205">
        <f t="shared" si="91"/>
        <v>0</v>
      </c>
      <c r="AZ80" s="205">
        <f t="shared" si="91"/>
        <v>0</v>
      </c>
      <c r="BA80" s="205">
        <f t="shared" si="91"/>
        <v>0</v>
      </c>
      <c r="BB80" s="203">
        <f t="shared" si="91"/>
        <v>0</v>
      </c>
      <c r="BC80" s="205">
        <f t="shared" si="91"/>
        <v>0</v>
      </c>
      <c r="BD80" s="205">
        <f t="shared" si="91"/>
        <v>0</v>
      </c>
      <c r="BE80" s="205">
        <f t="shared" si="91"/>
        <v>0</v>
      </c>
      <c r="BF80" s="205">
        <f t="shared" si="91"/>
        <v>0</v>
      </c>
      <c r="BG80" s="203">
        <f t="shared" si="91"/>
        <v>0</v>
      </c>
      <c r="BH80" s="205">
        <f t="shared" si="91"/>
        <v>0</v>
      </c>
      <c r="BI80" s="205">
        <f t="shared" si="91"/>
        <v>0</v>
      </c>
      <c r="BJ80" s="205">
        <f t="shared" si="91"/>
        <v>0</v>
      </c>
      <c r="BK80" s="205">
        <f t="shared" si="91"/>
        <v>0</v>
      </c>
      <c r="BL80" s="203">
        <f t="shared" si="91"/>
        <v>0</v>
      </c>
      <c r="BM80" s="269">
        <f t="shared" si="91"/>
        <v>0</v>
      </c>
      <c r="BN80" s="269">
        <f t="shared" si="91"/>
        <v>0</v>
      </c>
      <c r="BO80" s="269">
        <f t="shared" si="91"/>
        <v>0</v>
      </c>
      <c r="BP80" s="269">
        <f t="shared" si="91"/>
        <v>0</v>
      </c>
      <c r="BQ80" s="203">
        <f t="shared" si="91"/>
        <v>0</v>
      </c>
      <c r="BR80" s="205">
        <f t="shared" si="91"/>
        <v>42226097.247040004</v>
      </c>
      <c r="BS80" s="205">
        <f t="shared" si="91"/>
        <v>206113836</v>
      </c>
      <c r="BT80" s="205">
        <f t="shared" si="91"/>
        <v>796449</v>
      </c>
      <c r="BU80" s="205">
        <f t="shared" si="91"/>
        <v>17938286</v>
      </c>
      <c r="BV80" s="206">
        <f>SUM(BV78:BV79)</f>
        <v>267074668.24704</v>
      </c>
      <c r="BW80" s="8"/>
      <c r="BX80" s="176">
        <f>(BV80/I80)*100</f>
        <v>14.15382875386079</v>
      </c>
    </row>
    <row r="81" spans="1:76" x14ac:dyDescent="0.2">
      <c r="A81" s="220" t="s">
        <v>242</v>
      </c>
      <c r="B81" s="274"/>
      <c r="C81" s="274"/>
      <c r="D81" s="274"/>
      <c r="E81" s="274"/>
      <c r="F81" s="274"/>
      <c r="G81" s="274"/>
      <c r="H81" s="274"/>
      <c r="I81" s="48"/>
      <c r="J81" s="242"/>
      <c r="K81" s="242"/>
      <c r="L81" s="242"/>
      <c r="M81" s="242"/>
      <c r="N81" s="242"/>
      <c r="O81" s="242"/>
      <c r="P81" s="242"/>
      <c r="Q81" s="242"/>
      <c r="R81" s="242"/>
      <c r="S81" s="242"/>
      <c r="T81" s="242"/>
      <c r="U81" s="242"/>
      <c r="V81" s="242"/>
      <c r="W81" s="242"/>
      <c r="X81" s="242"/>
      <c r="Y81" s="242"/>
      <c r="Z81" s="242"/>
      <c r="AA81" s="242"/>
      <c r="AB81" s="242"/>
      <c r="AC81" s="242"/>
      <c r="AD81" s="242"/>
      <c r="AE81" s="242"/>
      <c r="AF81" s="242"/>
      <c r="AG81" s="242"/>
      <c r="AH81" s="242"/>
      <c r="AI81" s="242"/>
      <c r="AK81" s="242"/>
      <c r="AL81" s="242"/>
      <c r="AM81" s="242"/>
      <c r="AN81" s="242"/>
      <c r="AO81" s="242"/>
      <c r="AP81" s="242"/>
      <c r="AQ81" s="242"/>
      <c r="AR81" s="242"/>
      <c r="AS81" s="242"/>
      <c r="AT81" s="242"/>
      <c r="AU81" s="242"/>
      <c r="AV81" s="242"/>
      <c r="AW81" s="242"/>
      <c r="AX81" s="242"/>
      <c r="AY81" s="242"/>
      <c r="AZ81" s="242"/>
      <c r="BA81" s="242"/>
      <c r="BB81" s="242"/>
      <c r="BC81" s="242"/>
      <c r="BD81" s="242"/>
      <c r="BE81" s="242"/>
      <c r="BF81" s="242"/>
      <c r="BG81" s="242"/>
      <c r="BH81" s="242"/>
      <c r="BI81" s="242"/>
      <c r="BJ81" s="242"/>
      <c r="BK81" s="242"/>
      <c r="BL81" s="242"/>
      <c r="BM81" s="242"/>
      <c r="BN81" s="242"/>
      <c r="BO81" s="242"/>
      <c r="BP81" s="242"/>
      <c r="BQ81" s="242"/>
      <c r="BR81" s="242"/>
      <c r="BS81" s="242"/>
      <c r="BT81" s="242"/>
      <c r="BU81" s="242"/>
      <c r="BV81" s="242"/>
      <c r="BX81" s="176"/>
    </row>
    <row r="82" spans="1:76" x14ac:dyDescent="0.2">
      <c r="A82" s="220" t="s">
        <v>243</v>
      </c>
      <c r="B82" s="274"/>
      <c r="C82" s="274"/>
      <c r="D82" s="274"/>
      <c r="E82" s="274"/>
      <c r="F82" s="274"/>
      <c r="G82" s="274"/>
      <c r="H82" s="274"/>
      <c r="I82" s="48"/>
      <c r="J82" s="242"/>
      <c r="K82" s="242"/>
      <c r="L82" s="242"/>
      <c r="M82" s="242"/>
      <c r="N82" s="242"/>
      <c r="O82" s="242"/>
      <c r="P82" s="242"/>
      <c r="Q82" s="242"/>
      <c r="R82" s="242"/>
      <c r="S82" s="242"/>
      <c r="T82" s="242"/>
      <c r="U82" s="242"/>
      <c r="V82" s="242"/>
      <c r="W82" s="242"/>
      <c r="X82" s="242"/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K82" s="242"/>
      <c r="AL82" s="242"/>
      <c r="AM82" s="242"/>
      <c r="AN82" s="242"/>
      <c r="AO82" s="242"/>
      <c r="AP82" s="242"/>
      <c r="AQ82" s="242"/>
      <c r="AR82" s="242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  <c r="BJ82" s="242"/>
      <c r="BK82" s="242"/>
      <c r="BL82" s="242"/>
      <c r="BM82" s="242"/>
      <c r="BN82" s="242"/>
      <c r="BO82" s="242"/>
      <c r="BP82" s="242"/>
      <c r="BQ82" s="242"/>
      <c r="BR82" s="242"/>
      <c r="BS82" s="242"/>
      <c r="BT82" s="242"/>
      <c r="BU82" s="242"/>
      <c r="BV82" s="242"/>
      <c r="BX82" s="176"/>
    </row>
    <row r="83" spans="1:76" x14ac:dyDescent="0.2">
      <c r="A83" s="221" t="s">
        <v>244</v>
      </c>
      <c r="B83" s="221"/>
      <c r="C83" s="221"/>
      <c r="D83" s="221"/>
      <c r="E83" s="274"/>
      <c r="F83" s="274"/>
      <c r="G83" s="274"/>
      <c r="H83" s="274"/>
      <c r="I83" s="1"/>
      <c r="J83" s="242"/>
      <c r="K83" s="242"/>
      <c r="L83" s="242"/>
      <c r="M83" s="242"/>
      <c r="N83" s="242"/>
      <c r="O83" s="242"/>
      <c r="P83" s="242"/>
      <c r="Q83" s="242"/>
      <c r="R83" s="242"/>
      <c r="S83" s="242"/>
      <c r="T83" s="242"/>
      <c r="U83" s="242"/>
      <c r="V83" s="242"/>
      <c r="W83" s="242"/>
      <c r="X83" s="242"/>
      <c r="Y83" s="242"/>
      <c r="Z83" s="242"/>
      <c r="AA83" s="242"/>
      <c r="AB83" s="242"/>
      <c r="AC83" s="242"/>
      <c r="AD83" s="242"/>
      <c r="AE83" s="242"/>
      <c r="AF83" s="242"/>
      <c r="AG83" s="242"/>
      <c r="AH83" s="242"/>
      <c r="AI83" s="242"/>
      <c r="AJ83" s="242"/>
      <c r="AK83" s="242"/>
      <c r="AL83" s="242"/>
      <c r="AM83" s="242"/>
      <c r="AN83" s="242"/>
      <c r="AO83" s="242"/>
      <c r="AP83" s="242"/>
      <c r="AQ83" s="242"/>
      <c r="AR83" s="242"/>
      <c r="AS83" s="242"/>
      <c r="AT83" s="242"/>
      <c r="AU83" s="242"/>
      <c r="AV83" s="242"/>
      <c r="AW83" s="242"/>
      <c r="AX83" s="242"/>
      <c r="AY83" s="242"/>
      <c r="AZ83" s="242"/>
      <c r="BA83" s="242"/>
      <c r="BB83" s="242"/>
      <c r="BC83" s="242"/>
      <c r="BD83" s="242"/>
      <c r="BE83" s="242"/>
      <c r="BF83" s="242"/>
      <c r="BG83" s="242"/>
      <c r="BH83" s="242"/>
      <c r="BI83" s="242"/>
      <c r="BJ83" s="242"/>
      <c r="BK83" s="242"/>
      <c r="BL83" s="242"/>
      <c r="BM83" s="242"/>
      <c r="BN83" s="242"/>
      <c r="BO83" s="242"/>
      <c r="BP83" s="242"/>
      <c r="BQ83" s="242"/>
      <c r="BR83" s="242"/>
      <c r="BS83" s="242"/>
      <c r="BT83" s="242"/>
      <c r="BU83" s="242"/>
      <c r="BV83" s="242"/>
      <c r="BX83" s="176"/>
    </row>
    <row r="84" spans="1:76" x14ac:dyDescent="0.2">
      <c r="A84" s="220"/>
      <c r="B84" s="274"/>
      <c r="C84" s="274"/>
      <c r="D84" s="274"/>
      <c r="I84" s="48"/>
      <c r="J84" s="242"/>
      <c r="K84" s="242"/>
      <c r="L84" s="242"/>
      <c r="M84" s="242"/>
      <c r="N84" s="242"/>
      <c r="O84" s="242"/>
      <c r="P84" s="242"/>
      <c r="Q84" s="242"/>
      <c r="R84" s="242"/>
      <c r="S84" s="242"/>
      <c r="T84" s="242"/>
      <c r="U84" s="242"/>
      <c r="V84" s="242"/>
      <c r="W84" s="242"/>
      <c r="X84" s="242"/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143"/>
      <c r="AK84" s="242"/>
      <c r="AL84" s="242"/>
      <c r="AM84" s="242"/>
      <c r="AN84" s="242"/>
      <c r="AO84" s="242"/>
      <c r="AP84" s="242"/>
      <c r="AQ84" s="242"/>
      <c r="AR84" s="242"/>
      <c r="AS84" s="242"/>
      <c r="AT84" s="242"/>
      <c r="AU84" s="242"/>
      <c r="AV84" s="242"/>
      <c r="AW84" s="242"/>
      <c r="BB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42"/>
      <c r="BQ84" s="242"/>
      <c r="BR84" s="242"/>
      <c r="BS84" s="242"/>
      <c r="BT84" s="242"/>
      <c r="BU84" s="242"/>
      <c r="BV84" s="242"/>
      <c r="BX84" s="176"/>
    </row>
    <row r="85" spans="1:76" x14ac:dyDescent="0.2">
      <c r="I85" s="121"/>
      <c r="J85" s="143"/>
      <c r="K85" s="143"/>
      <c r="L85" s="143"/>
      <c r="M85" s="143"/>
      <c r="N85" s="143"/>
      <c r="O85" s="143"/>
      <c r="P85" s="143"/>
      <c r="Q85" s="143"/>
      <c r="R85" s="143"/>
      <c r="S85" s="143"/>
      <c r="T85" s="143"/>
      <c r="U85" s="143"/>
      <c r="V85" s="143"/>
      <c r="W85" s="143"/>
      <c r="X85" s="143"/>
      <c r="Y85" s="143"/>
      <c r="Z85" s="143"/>
      <c r="AA85" s="143"/>
      <c r="AB85" s="143"/>
      <c r="AC85" s="143"/>
      <c r="AD85" s="143"/>
      <c r="AE85" s="143"/>
      <c r="AF85" s="143"/>
      <c r="AG85" s="143"/>
      <c r="AH85" s="143"/>
      <c r="AI85" s="143"/>
      <c r="AJ85" s="143"/>
      <c r="AK85" s="143"/>
      <c r="AL85" s="143"/>
      <c r="AM85" s="143"/>
      <c r="AN85" s="143"/>
      <c r="AO85" s="143"/>
      <c r="AP85" s="143"/>
      <c r="AQ85" s="143"/>
      <c r="AR85" s="143"/>
      <c r="AS85" s="2"/>
      <c r="BM85" s="242"/>
      <c r="BN85" s="242"/>
      <c r="BO85" s="242"/>
      <c r="BP85" s="242"/>
      <c r="BX85" s="176"/>
    </row>
    <row r="86" spans="1:76" x14ac:dyDescent="0.2">
      <c r="E86" s="275"/>
      <c r="F86" s="242"/>
      <c r="G86" s="242"/>
      <c r="H86" s="242"/>
      <c r="AX86" s="242"/>
      <c r="AY86" s="242"/>
      <c r="AZ86" s="242"/>
      <c r="BA86" s="242"/>
      <c r="BC86" s="242"/>
      <c r="BD86" s="242"/>
      <c r="BE86" s="242"/>
      <c r="BF86" s="242"/>
      <c r="BX86" s="176"/>
    </row>
    <row r="87" spans="1:76" x14ac:dyDescent="0.2">
      <c r="B87" s="182"/>
      <c r="C87" s="170"/>
      <c r="D87" s="170"/>
      <c r="E87" s="275"/>
      <c r="F87" s="242"/>
      <c r="G87" s="242"/>
      <c r="H87" s="242"/>
      <c r="I87" s="242"/>
      <c r="J87" s="242"/>
      <c r="K87" s="242"/>
      <c r="L87" s="242"/>
      <c r="M87" s="242"/>
      <c r="N87" s="242"/>
      <c r="O87" s="242"/>
      <c r="P87" s="242"/>
      <c r="Q87" s="242"/>
      <c r="R87" s="242"/>
      <c r="S87" s="242"/>
      <c r="T87" s="242"/>
      <c r="U87" s="242"/>
      <c r="V87" s="242"/>
      <c r="W87" s="242"/>
      <c r="X87" s="242"/>
      <c r="Y87" s="242"/>
      <c r="Z87" s="261"/>
      <c r="AA87" s="242"/>
      <c r="AB87" s="242"/>
      <c r="AC87" s="242"/>
      <c r="AD87" s="242"/>
      <c r="AE87" s="242"/>
      <c r="AF87" s="242"/>
      <c r="AG87" s="242"/>
      <c r="AH87" s="242"/>
      <c r="AI87" s="242"/>
      <c r="AJ87" s="242"/>
      <c r="AK87" s="242"/>
      <c r="AL87" s="242"/>
      <c r="AM87" s="242"/>
      <c r="AN87" s="242"/>
      <c r="AO87" s="242"/>
      <c r="AP87" s="242"/>
      <c r="AQ87" s="242"/>
      <c r="AR87" s="242"/>
      <c r="AS87" s="242"/>
      <c r="AT87" s="242"/>
      <c r="AU87" s="242"/>
      <c r="AV87" s="242"/>
      <c r="AW87" s="242"/>
      <c r="AX87" s="242"/>
      <c r="AY87" s="242"/>
      <c r="AZ87" s="242"/>
      <c r="BA87" s="242"/>
      <c r="BB87" s="242"/>
      <c r="BC87" s="242"/>
      <c r="BD87" s="242"/>
      <c r="BE87" s="242"/>
      <c r="BF87" s="242"/>
      <c r="BG87" s="242"/>
      <c r="BH87" s="242"/>
      <c r="BI87" s="242"/>
      <c r="BJ87" s="242"/>
      <c r="BK87" s="242"/>
      <c r="BL87" s="242"/>
      <c r="BQ87" s="242"/>
      <c r="BR87" s="242"/>
      <c r="BS87" s="242"/>
      <c r="BT87" s="242"/>
      <c r="BU87" s="242"/>
      <c r="BV87" s="242"/>
      <c r="BW87" s="143"/>
      <c r="BX87" s="176"/>
    </row>
    <row r="88" spans="1:76" x14ac:dyDescent="0.2">
      <c r="B88" s="182"/>
      <c r="C88" s="170"/>
      <c r="D88" s="170"/>
      <c r="E88" s="275"/>
      <c r="F88" s="242"/>
      <c r="G88" s="242"/>
      <c r="H88" s="242"/>
      <c r="I88" s="242"/>
      <c r="J88" s="242"/>
      <c r="K88" s="242"/>
      <c r="L88" s="242"/>
      <c r="M88" s="242"/>
      <c r="N88" s="242"/>
      <c r="O88" s="242"/>
      <c r="P88" s="242"/>
      <c r="Q88" s="242"/>
      <c r="R88" s="242"/>
      <c r="S88" s="242"/>
      <c r="T88" s="242"/>
      <c r="U88" s="242"/>
      <c r="V88" s="242"/>
      <c r="W88" s="242"/>
      <c r="X88" s="242"/>
      <c r="Y88" s="242"/>
      <c r="Z88" s="242"/>
      <c r="AA88" s="242"/>
      <c r="AB88" s="242"/>
      <c r="AC88" s="242"/>
      <c r="AD88" s="242"/>
      <c r="AE88" s="242"/>
      <c r="AF88" s="242"/>
      <c r="AG88" s="242"/>
      <c r="AH88" s="242"/>
      <c r="AI88" s="242"/>
      <c r="AJ88" s="242"/>
      <c r="AK88" s="242"/>
      <c r="AL88" s="242"/>
      <c r="AM88" s="242"/>
      <c r="AN88" s="242"/>
      <c r="AO88" s="242"/>
      <c r="AP88" s="242"/>
      <c r="AQ88" s="242"/>
      <c r="AR88" s="242"/>
      <c r="AS88" s="242"/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2"/>
      <c r="BJ88" s="242"/>
      <c r="BK88" s="242"/>
      <c r="BL88" s="242"/>
      <c r="BM88" s="242"/>
      <c r="BN88" s="242"/>
      <c r="BO88" s="242"/>
      <c r="BP88" s="242"/>
      <c r="BQ88" s="242"/>
      <c r="BR88" s="242"/>
      <c r="BS88" s="242"/>
      <c r="BT88" s="242"/>
      <c r="BU88" s="242"/>
      <c r="BV88" s="242"/>
      <c r="BW88" s="143"/>
      <c r="BX88" s="176"/>
    </row>
    <row r="89" spans="1:76" x14ac:dyDescent="0.2">
      <c r="B89" s="182"/>
      <c r="C89" s="170"/>
      <c r="D89" s="170"/>
      <c r="E89" s="275"/>
      <c r="F89" s="242"/>
      <c r="G89" s="242"/>
      <c r="H89" s="242"/>
      <c r="I89" s="242"/>
      <c r="J89" s="242"/>
      <c r="K89" s="242"/>
      <c r="L89" s="242"/>
      <c r="M89" s="242"/>
      <c r="N89" s="242"/>
      <c r="O89" s="242"/>
      <c r="P89" s="242"/>
      <c r="Q89" s="242"/>
      <c r="R89" s="242"/>
      <c r="S89" s="242"/>
      <c r="T89" s="242"/>
      <c r="U89" s="242"/>
      <c r="V89" s="242"/>
      <c r="W89" s="242"/>
      <c r="X89" s="242"/>
      <c r="Y89" s="242"/>
      <c r="Z89" s="242"/>
      <c r="AA89" s="242"/>
      <c r="AB89" s="242"/>
      <c r="AC89" s="242"/>
      <c r="AD89" s="242"/>
      <c r="AE89" s="242"/>
      <c r="AF89" s="242"/>
      <c r="AG89" s="242"/>
      <c r="AH89" s="242"/>
      <c r="AI89" s="242"/>
      <c r="AJ89" s="242"/>
      <c r="AK89" s="242"/>
      <c r="AL89" s="242"/>
      <c r="AM89" s="242"/>
      <c r="AN89" s="242"/>
      <c r="AO89" s="242"/>
      <c r="AP89" s="242"/>
      <c r="AQ89" s="242"/>
      <c r="AR89" s="242"/>
      <c r="AS89" s="242"/>
      <c r="AT89" s="242"/>
      <c r="AU89" s="242"/>
      <c r="AV89" s="242"/>
      <c r="AW89" s="242"/>
      <c r="AX89" s="242"/>
      <c r="AY89" s="242"/>
      <c r="AZ89" s="242"/>
      <c r="BA89" s="242"/>
      <c r="BB89" s="242"/>
      <c r="BC89" s="242"/>
      <c r="BD89" s="242"/>
      <c r="BE89" s="242"/>
      <c r="BF89" s="242"/>
      <c r="BG89" s="242"/>
      <c r="BH89" s="242"/>
      <c r="BI89" s="242"/>
      <c r="BJ89" s="242"/>
      <c r="BK89" s="242"/>
      <c r="BL89" s="242"/>
      <c r="BM89" s="242"/>
      <c r="BN89" s="242"/>
      <c r="BO89" s="242"/>
      <c r="BP89" s="242"/>
      <c r="BQ89" s="242"/>
      <c r="BR89" s="242"/>
      <c r="BS89" s="242"/>
      <c r="BT89" s="242"/>
      <c r="BU89" s="242"/>
      <c r="BV89" s="242"/>
      <c r="BW89" s="143"/>
      <c r="BX89" s="176"/>
    </row>
    <row r="90" spans="1:76" x14ac:dyDescent="0.2">
      <c r="B90" s="182"/>
      <c r="C90" s="170"/>
      <c r="D90" s="170"/>
      <c r="E90" s="275"/>
      <c r="F90" s="242"/>
      <c r="G90" s="242"/>
      <c r="H90" s="242"/>
      <c r="I90" s="242"/>
      <c r="J90" s="242"/>
      <c r="K90" s="242"/>
      <c r="L90" s="242"/>
      <c r="M90" s="242"/>
      <c r="N90" s="242"/>
      <c r="O90" s="242"/>
      <c r="P90" s="242"/>
      <c r="Q90" s="242"/>
      <c r="R90" s="242"/>
      <c r="S90" s="242"/>
      <c r="T90" s="242"/>
      <c r="U90" s="242"/>
      <c r="V90" s="242"/>
      <c r="W90" s="242"/>
      <c r="X90" s="242"/>
      <c r="Y90" s="242"/>
      <c r="Z90" s="242"/>
      <c r="AA90" s="242"/>
      <c r="AB90" s="242"/>
      <c r="AC90" s="242"/>
      <c r="AD90" s="242"/>
      <c r="AE90" s="242"/>
      <c r="AF90" s="242"/>
      <c r="AG90" s="242"/>
      <c r="AH90" s="242"/>
      <c r="AI90" s="242"/>
      <c r="AJ90" s="242"/>
      <c r="AK90" s="242"/>
      <c r="AL90" s="242"/>
      <c r="AM90" s="242"/>
      <c r="AN90" s="242"/>
      <c r="AO90" s="242"/>
      <c r="AP90" s="242"/>
      <c r="AQ90" s="242"/>
      <c r="AR90" s="242"/>
      <c r="AS90" s="242"/>
      <c r="AT90" s="242"/>
      <c r="AU90" s="242"/>
      <c r="AV90" s="242"/>
      <c r="AW90" s="242"/>
      <c r="AX90" s="242"/>
      <c r="AY90" s="242"/>
      <c r="AZ90" s="242"/>
      <c r="BA90" s="242"/>
      <c r="BB90" s="242"/>
      <c r="BC90" s="242"/>
      <c r="BD90" s="242"/>
      <c r="BE90" s="242"/>
      <c r="BF90" s="242"/>
      <c r="BG90" s="242"/>
      <c r="BH90" s="242"/>
      <c r="BI90" s="242"/>
      <c r="BJ90" s="242"/>
      <c r="BK90" s="242"/>
      <c r="BL90" s="242"/>
      <c r="BM90" s="242"/>
      <c r="BN90" s="242"/>
      <c r="BO90" s="242"/>
      <c r="BP90" s="242"/>
      <c r="BQ90" s="242"/>
      <c r="BR90" s="242"/>
      <c r="BS90" s="242"/>
      <c r="BT90" s="242"/>
      <c r="BU90" s="242"/>
      <c r="BV90" s="242"/>
      <c r="BW90" s="143"/>
      <c r="BX90" s="176"/>
    </row>
    <row r="91" spans="1:76" x14ac:dyDescent="0.2">
      <c r="B91" s="182"/>
      <c r="C91" s="170"/>
      <c r="D91" s="170"/>
      <c r="E91" s="275"/>
      <c r="F91" s="242"/>
      <c r="G91" s="242"/>
      <c r="H91" s="242"/>
      <c r="I91" s="242"/>
      <c r="J91" s="242"/>
      <c r="K91" s="242"/>
      <c r="L91" s="242"/>
      <c r="M91" s="242"/>
      <c r="N91" s="242"/>
      <c r="O91" s="242"/>
      <c r="P91" s="242"/>
      <c r="Q91" s="242"/>
      <c r="R91" s="242"/>
      <c r="S91" s="242"/>
      <c r="T91" s="242"/>
      <c r="U91" s="242"/>
      <c r="V91" s="242"/>
      <c r="W91" s="242"/>
      <c r="X91" s="242"/>
      <c r="Y91" s="242"/>
      <c r="Z91" s="242"/>
      <c r="AA91" s="242"/>
      <c r="AB91" s="242"/>
      <c r="AC91" s="242"/>
      <c r="AD91" s="242"/>
      <c r="AE91" s="242"/>
      <c r="AF91" s="242"/>
      <c r="AG91" s="242"/>
      <c r="AH91" s="242"/>
      <c r="AI91" s="242"/>
      <c r="AJ91" s="242"/>
      <c r="AK91" s="242"/>
      <c r="AL91" s="242"/>
      <c r="AM91" s="242"/>
      <c r="AN91" s="242"/>
      <c r="AO91" s="242"/>
      <c r="AP91" s="242"/>
      <c r="AQ91" s="242"/>
      <c r="AR91" s="242"/>
      <c r="AS91" s="242"/>
      <c r="AT91" s="242"/>
      <c r="AU91" s="242"/>
      <c r="AV91" s="242"/>
      <c r="AW91" s="242"/>
      <c r="AX91" s="242"/>
      <c r="AY91" s="242"/>
      <c r="AZ91" s="242"/>
      <c r="BA91" s="242"/>
      <c r="BB91" s="242"/>
      <c r="BC91" s="242"/>
      <c r="BD91" s="242"/>
      <c r="BE91" s="242"/>
      <c r="BF91" s="242"/>
      <c r="BG91" s="242"/>
      <c r="BH91" s="242"/>
      <c r="BI91" s="242"/>
      <c r="BJ91" s="242"/>
      <c r="BK91" s="242"/>
      <c r="BL91" s="242"/>
      <c r="BM91" s="242"/>
      <c r="BN91" s="242"/>
      <c r="BO91" s="242"/>
      <c r="BP91" s="242"/>
      <c r="BQ91" s="242"/>
      <c r="BR91" s="242"/>
      <c r="BS91" s="242"/>
      <c r="BT91" s="242"/>
      <c r="BU91" s="242"/>
      <c r="BV91" s="242"/>
      <c r="BW91" s="143"/>
      <c r="BX91" s="176"/>
    </row>
    <row r="92" spans="1:76" x14ac:dyDescent="0.2">
      <c r="B92" s="182"/>
      <c r="C92" s="170"/>
      <c r="D92" s="170"/>
      <c r="E92" s="275"/>
      <c r="F92" s="242"/>
      <c r="G92" s="242"/>
      <c r="H92" s="242"/>
      <c r="I92" s="242"/>
      <c r="J92" s="242"/>
      <c r="K92" s="242"/>
      <c r="L92" s="242"/>
      <c r="M92" s="242"/>
      <c r="N92" s="242"/>
      <c r="O92" s="242"/>
      <c r="P92" s="242"/>
      <c r="Q92" s="242"/>
      <c r="R92" s="242"/>
      <c r="S92" s="242"/>
      <c r="T92" s="242"/>
      <c r="U92" s="242"/>
      <c r="V92" s="242"/>
      <c r="W92" s="242"/>
      <c r="X92" s="242"/>
      <c r="Y92" s="242"/>
      <c r="Z92" s="242"/>
      <c r="AA92" s="242"/>
      <c r="AB92" s="242"/>
      <c r="AC92" s="242"/>
      <c r="AD92" s="242"/>
      <c r="AE92" s="242"/>
      <c r="AF92" s="242"/>
      <c r="AG92" s="242"/>
      <c r="AH92" s="242"/>
      <c r="AI92" s="242"/>
      <c r="AJ92" s="242"/>
      <c r="AK92" s="242"/>
      <c r="AL92" s="242"/>
      <c r="AM92" s="242"/>
      <c r="AN92" s="242"/>
      <c r="AO92" s="242"/>
      <c r="AP92" s="242"/>
      <c r="AQ92" s="242"/>
      <c r="AR92" s="242"/>
      <c r="AS92" s="242"/>
      <c r="AT92" s="242"/>
      <c r="AU92" s="242"/>
      <c r="AV92" s="242"/>
      <c r="AW92" s="242"/>
      <c r="AX92" s="242"/>
      <c r="AY92" s="242"/>
      <c r="AZ92" s="242"/>
      <c r="BA92" s="242"/>
      <c r="BB92" s="242"/>
      <c r="BC92" s="242"/>
      <c r="BD92" s="242"/>
      <c r="BE92" s="242"/>
      <c r="BF92" s="242"/>
      <c r="BG92" s="242"/>
      <c r="BH92" s="242"/>
      <c r="BI92" s="242"/>
      <c r="BJ92" s="242"/>
      <c r="BK92" s="242"/>
      <c r="BL92" s="242"/>
      <c r="BM92" s="242"/>
      <c r="BN92" s="242"/>
      <c r="BO92" s="242"/>
      <c r="BP92" s="242"/>
      <c r="BQ92" s="242"/>
      <c r="BR92" s="242"/>
      <c r="BS92" s="242"/>
      <c r="BT92" s="242"/>
      <c r="BU92" s="242"/>
      <c r="BV92" s="242"/>
      <c r="BW92" s="143"/>
      <c r="BX92" s="176"/>
    </row>
    <row r="93" spans="1:76" x14ac:dyDescent="0.2">
      <c r="B93" s="182"/>
      <c r="C93" s="170"/>
      <c r="D93" s="170"/>
      <c r="E93" s="275"/>
      <c r="F93" s="242"/>
      <c r="G93" s="242"/>
      <c r="H93" s="242"/>
      <c r="I93" s="242"/>
      <c r="J93" s="242"/>
      <c r="K93" s="242"/>
      <c r="L93" s="242"/>
      <c r="M93" s="242"/>
      <c r="N93" s="242"/>
      <c r="O93" s="242"/>
      <c r="P93" s="242"/>
      <c r="Q93" s="242"/>
      <c r="R93" s="242"/>
      <c r="S93" s="242"/>
      <c r="T93" s="242"/>
      <c r="U93" s="242"/>
      <c r="V93" s="242"/>
      <c r="W93" s="242"/>
      <c r="X93" s="242"/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42"/>
      <c r="AO93" s="242"/>
      <c r="AP93" s="242"/>
      <c r="AQ93" s="242"/>
      <c r="AR93" s="242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2"/>
      <c r="BK93" s="242"/>
      <c r="BL93" s="242"/>
      <c r="BM93" s="242"/>
      <c r="BN93" s="242"/>
      <c r="BO93" s="242"/>
      <c r="BP93" s="242"/>
      <c r="BQ93" s="242"/>
      <c r="BR93" s="242"/>
      <c r="BS93" s="242"/>
      <c r="BT93" s="242"/>
      <c r="BU93" s="242"/>
      <c r="BV93" s="242"/>
      <c r="BX93" s="176"/>
    </row>
    <row r="94" spans="1:76" x14ac:dyDescent="0.2">
      <c r="B94" s="182"/>
      <c r="C94" s="170"/>
      <c r="D94" s="170"/>
      <c r="E94" s="275"/>
      <c r="F94" s="242"/>
      <c r="G94" s="242"/>
      <c r="H94" s="242"/>
      <c r="I94" s="242"/>
      <c r="J94" s="242"/>
      <c r="K94" s="242"/>
      <c r="L94" s="242"/>
      <c r="M94" s="242"/>
      <c r="N94" s="242"/>
      <c r="O94" s="242"/>
      <c r="P94" s="242"/>
      <c r="Q94" s="242"/>
      <c r="R94" s="242"/>
      <c r="S94" s="242"/>
      <c r="T94" s="242"/>
      <c r="U94" s="242"/>
      <c r="V94" s="242"/>
      <c r="W94" s="242"/>
      <c r="X94" s="242"/>
      <c r="Y94" s="242"/>
      <c r="Z94" s="242"/>
      <c r="AA94" s="242"/>
      <c r="AB94" s="242"/>
      <c r="AC94" s="242"/>
      <c r="AD94" s="242"/>
      <c r="AE94" s="242"/>
      <c r="AF94" s="242"/>
      <c r="AG94" s="242"/>
      <c r="AH94" s="242"/>
      <c r="AI94" s="242"/>
      <c r="AJ94" s="242"/>
      <c r="AK94" s="242"/>
      <c r="AL94" s="242"/>
      <c r="AM94" s="242"/>
      <c r="AN94" s="242"/>
      <c r="AO94" s="242"/>
      <c r="AP94" s="242"/>
      <c r="AQ94" s="242"/>
      <c r="AR94" s="242"/>
      <c r="AS94" s="242"/>
      <c r="AT94" s="242"/>
      <c r="AU94" s="242"/>
      <c r="AV94" s="242"/>
      <c r="AW94" s="242"/>
      <c r="AX94" s="242"/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2"/>
      <c r="BK94" s="242"/>
      <c r="BL94" s="242"/>
      <c r="BM94" s="242"/>
      <c r="BN94" s="242"/>
      <c r="BO94" s="242"/>
      <c r="BP94" s="242"/>
      <c r="BQ94" s="242"/>
      <c r="BR94" s="242"/>
      <c r="BS94" s="242"/>
      <c r="BT94" s="242"/>
      <c r="BU94" s="242"/>
      <c r="BV94" s="242"/>
      <c r="BX94" s="176"/>
    </row>
    <row r="95" spans="1:76" x14ac:dyDescent="0.2">
      <c r="B95" s="182"/>
      <c r="C95" s="170"/>
      <c r="D95" s="170"/>
      <c r="E95" s="275"/>
      <c r="F95" s="242"/>
      <c r="G95" s="242"/>
      <c r="H95" s="242"/>
      <c r="I95" s="242"/>
      <c r="J95" s="242"/>
      <c r="K95" s="242"/>
      <c r="L95" s="242"/>
      <c r="M95" s="242"/>
      <c r="N95" s="242"/>
      <c r="O95" s="242"/>
      <c r="P95" s="242"/>
      <c r="Q95" s="242"/>
      <c r="R95" s="242"/>
      <c r="S95" s="242"/>
      <c r="T95" s="242"/>
      <c r="U95" s="242"/>
      <c r="V95" s="242"/>
      <c r="W95" s="242"/>
      <c r="X95" s="242"/>
      <c r="Y95" s="242"/>
      <c r="Z95" s="261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42"/>
      <c r="BQ95" s="242"/>
      <c r="BR95" s="242"/>
      <c r="BS95" s="242"/>
      <c r="BT95" s="242"/>
      <c r="BU95" s="242"/>
      <c r="BV95" s="242"/>
      <c r="BX95" s="176"/>
    </row>
    <row r="96" spans="1:76" x14ac:dyDescent="0.2">
      <c r="B96" s="182"/>
      <c r="C96" s="170"/>
      <c r="D96" s="170"/>
      <c r="E96" s="275"/>
      <c r="F96" s="242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  <c r="Z96" s="261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2"/>
      <c r="BK96" s="242"/>
      <c r="BL96" s="242"/>
      <c r="BM96" s="242"/>
      <c r="BN96" s="242"/>
      <c r="BO96" s="242"/>
      <c r="BP96" s="242"/>
      <c r="BQ96" s="242"/>
      <c r="BR96" s="242"/>
      <c r="BS96" s="242"/>
      <c r="BT96" s="242"/>
      <c r="BU96" s="242"/>
      <c r="BV96" s="242"/>
      <c r="BX96" s="176"/>
    </row>
    <row r="97" spans="2:76" x14ac:dyDescent="0.2">
      <c r="B97" s="182"/>
      <c r="C97" s="170"/>
      <c r="D97" s="170"/>
      <c r="E97" s="275"/>
      <c r="F97" s="242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42"/>
      <c r="W97" s="242"/>
      <c r="X97" s="242"/>
      <c r="Y97" s="242"/>
      <c r="Z97" s="276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42"/>
      <c r="BC97" s="242"/>
      <c r="BD97" s="242"/>
      <c r="BE97" s="242"/>
      <c r="BF97" s="242"/>
      <c r="BG97" s="242"/>
      <c r="BH97" s="242"/>
      <c r="BI97" s="242"/>
      <c r="BJ97" s="242"/>
      <c r="BK97" s="242"/>
      <c r="BL97" s="242"/>
      <c r="BM97" s="242"/>
      <c r="BN97" s="242"/>
      <c r="BO97" s="242"/>
      <c r="BP97" s="242"/>
      <c r="BQ97" s="242"/>
      <c r="BR97" s="242"/>
      <c r="BS97" s="242"/>
      <c r="BT97" s="242"/>
      <c r="BU97" s="242"/>
      <c r="BV97" s="242"/>
      <c r="BX97" s="176"/>
    </row>
    <row r="98" spans="2:76" x14ac:dyDescent="0.2">
      <c r="B98" s="182"/>
      <c r="C98" s="170"/>
      <c r="D98" s="170"/>
      <c r="E98" s="275"/>
      <c r="F98" s="242"/>
      <c r="G98" s="242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61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42"/>
      <c r="BC98" s="242"/>
      <c r="BD98" s="242"/>
      <c r="BE98" s="242"/>
      <c r="BF98" s="242"/>
      <c r="BG98" s="242"/>
      <c r="BH98" s="242"/>
      <c r="BI98" s="242"/>
      <c r="BJ98" s="242"/>
      <c r="BK98" s="242"/>
      <c r="BL98" s="242"/>
      <c r="BM98" s="242"/>
      <c r="BN98" s="242"/>
      <c r="BO98" s="242"/>
      <c r="BP98" s="242"/>
      <c r="BQ98" s="242"/>
      <c r="BR98" s="242"/>
      <c r="BS98" s="242"/>
      <c r="BT98" s="242"/>
      <c r="BU98" s="242"/>
      <c r="BV98" s="242"/>
      <c r="BX98" s="176"/>
    </row>
    <row r="99" spans="2:76" x14ac:dyDescent="0.2">
      <c r="B99" s="182"/>
      <c r="C99" s="170"/>
      <c r="D99" s="170"/>
      <c r="E99" s="275"/>
      <c r="F99" s="242"/>
      <c r="G99" s="242"/>
      <c r="H99" s="242"/>
      <c r="I99" s="242"/>
      <c r="J99" s="242"/>
      <c r="K99" s="242"/>
      <c r="L99" s="242"/>
      <c r="M99" s="242"/>
      <c r="N99" s="242"/>
      <c r="O99" s="242"/>
      <c r="P99" s="242"/>
      <c r="Q99" s="242"/>
      <c r="R99" s="242"/>
      <c r="S99" s="242"/>
      <c r="T99" s="242"/>
      <c r="U99" s="242"/>
      <c r="V99" s="242"/>
      <c r="W99" s="242"/>
      <c r="X99" s="242"/>
      <c r="Y99" s="242"/>
      <c r="Z99" s="242"/>
      <c r="AA99" s="242"/>
      <c r="AB99" s="242"/>
      <c r="AC99" s="242"/>
      <c r="AD99" s="242"/>
      <c r="AE99" s="242"/>
      <c r="AF99" s="242"/>
      <c r="AG99" s="242"/>
      <c r="AH99" s="242"/>
      <c r="AI99" s="242"/>
      <c r="AJ99" s="242"/>
      <c r="AK99" s="242"/>
      <c r="AL99" s="242"/>
      <c r="AM99" s="242"/>
      <c r="AN99" s="242"/>
      <c r="AO99" s="242"/>
      <c r="AP99" s="242"/>
      <c r="AQ99" s="242"/>
      <c r="AR99" s="242"/>
      <c r="AS99" s="242"/>
      <c r="AT99" s="242"/>
      <c r="AU99" s="242"/>
      <c r="AV99" s="242"/>
      <c r="AW99" s="242"/>
      <c r="AX99" s="242"/>
      <c r="AY99" s="242"/>
      <c r="AZ99" s="242"/>
      <c r="BA99" s="242"/>
      <c r="BB99" s="242"/>
      <c r="BC99" s="242"/>
      <c r="BD99" s="242"/>
      <c r="BE99" s="242"/>
      <c r="BF99" s="242"/>
      <c r="BG99" s="242"/>
      <c r="BH99" s="242"/>
      <c r="BI99" s="242"/>
      <c r="BJ99" s="242"/>
      <c r="BK99" s="242"/>
      <c r="BL99" s="242"/>
      <c r="BM99" s="242"/>
      <c r="BN99" s="242"/>
      <c r="BO99" s="242"/>
      <c r="BP99" s="242"/>
      <c r="BQ99" s="242"/>
      <c r="BR99" s="242"/>
      <c r="BS99" s="242"/>
      <c r="BT99" s="242"/>
      <c r="BU99" s="242"/>
      <c r="BV99" s="242"/>
      <c r="BX99" s="176"/>
    </row>
    <row r="100" spans="2:76" x14ac:dyDescent="0.2">
      <c r="B100" s="182"/>
      <c r="C100" s="170"/>
      <c r="D100" s="170"/>
      <c r="E100" s="275"/>
      <c r="F100" s="242"/>
      <c r="G100" s="242"/>
      <c r="H100" s="242"/>
      <c r="I100" s="242"/>
      <c r="J100" s="242"/>
      <c r="K100" s="242"/>
      <c r="L100" s="242"/>
      <c r="M100" s="242"/>
      <c r="N100" s="242"/>
      <c r="O100" s="242"/>
      <c r="P100" s="242"/>
      <c r="Q100" s="242"/>
      <c r="R100" s="242"/>
      <c r="S100" s="242"/>
      <c r="T100" s="242"/>
      <c r="U100" s="242"/>
      <c r="V100" s="242"/>
      <c r="W100" s="242"/>
      <c r="X100" s="242"/>
      <c r="Y100" s="242"/>
      <c r="Z100" s="261"/>
      <c r="AA100" s="242"/>
      <c r="AB100" s="242"/>
      <c r="AC100" s="242"/>
      <c r="AD100" s="242"/>
      <c r="AE100" s="242"/>
      <c r="AF100" s="242"/>
      <c r="AG100" s="242"/>
      <c r="AH100" s="242"/>
      <c r="AI100" s="242"/>
      <c r="AJ100" s="242"/>
      <c r="AK100" s="242"/>
      <c r="AL100" s="242"/>
      <c r="AM100" s="242"/>
      <c r="AN100" s="242"/>
      <c r="AO100" s="242"/>
      <c r="AP100" s="242"/>
      <c r="AQ100" s="242"/>
      <c r="AR100" s="242"/>
      <c r="AS100" s="242"/>
      <c r="AT100" s="242"/>
      <c r="AU100" s="242"/>
      <c r="AV100" s="242"/>
      <c r="AW100" s="242"/>
      <c r="AX100" s="242"/>
      <c r="AY100" s="242"/>
      <c r="AZ100" s="242"/>
      <c r="BA100" s="242"/>
      <c r="BB100" s="242"/>
      <c r="BC100" s="242"/>
      <c r="BD100" s="242"/>
      <c r="BE100" s="242"/>
      <c r="BF100" s="242"/>
      <c r="BG100" s="242"/>
      <c r="BH100" s="242"/>
      <c r="BI100" s="242"/>
      <c r="BJ100" s="242"/>
      <c r="BK100" s="242"/>
      <c r="BL100" s="242"/>
      <c r="BM100" s="242"/>
      <c r="BN100" s="242"/>
      <c r="BO100" s="242"/>
      <c r="BP100" s="242"/>
      <c r="BQ100" s="242"/>
      <c r="BR100" s="242"/>
      <c r="BS100" s="242"/>
      <c r="BT100" s="242"/>
      <c r="BU100" s="242"/>
      <c r="BV100" s="242"/>
      <c r="BX100" s="176"/>
    </row>
    <row r="101" spans="2:76" x14ac:dyDescent="0.2">
      <c r="B101" s="182"/>
      <c r="C101" s="170"/>
      <c r="D101" s="170"/>
      <c r="E101" s="275"/>
      <c r="F101" s="242"/>
      <c r="G101" s="242"/>
      <c r="H101" s="242"/>
      <c r="I101" s="242"/>
      <c r="J101" s="242"/>
      <c r="K101" s="242"/>
      <c r="L101" s="242"/>
      <c r="M101" s="242"/>
      <c r="N101" s="242"/>
      <c r="O101" s="242"/>
      <c r="P101" s="242"/>
      <c r="Q101" s="242"/>
      <c r="R101" s="242"/>
      <c r="S101" s="242"/>
      <c r="T101" s="242"/>
      <c r="U101" s="242"/>
      <c r="V101" s="242"/>
      <c r="W101" s="242"/>
      <c r="X101" s="242"/>
      <c r="Y101" s="242"/>
      <c r="Z101" s="242"/>
      <c r="AA101" s="242"/>
      <c r="AB101" s="242"/>
      <c r="AC101" s="242"/>
      <c r="AD101" s="242"/>
      <c r="AE101" s="242"/>
      <c r="AF101" s="242"/>
      <c r="AG101" s="242"/>
      <c r="AH101" s="242"/>
      <c r="AI101" s="242"/>
      <c r="AJ101" s="242"/>
      <c r="AK101" s="242"/>
      <c r="AL101" s="242"/>
      <c r="AM101" s="242"/>
      <c r="AN101" s="242"/>
      <c r="AO101" s="242"/>
      <c r="AP101" s="242"/>
      <c r="AQ101" s="242"/>
      <c r="AR101" s="242"/>
      <c r="AS101" s="242"/>
      <c r="AT101" s="242"/>
      <c r="AU101" s="242"/>
      <c r="AV101" s="242"/>
      <c r="AW101" s="242"/>
      <c r="AX101" s="242"/>
      <c r="AY101" s="242"/>
      <c r="AZ101" s="242"/>
      <c r="BA101" s="242"/>
      <c r="BB101" s="242"/>
      <c r="BC101" s="242"/>
      <c r="BD101" s="242"/>
      <c r="BE101" s="242"/>
      <c r="BF101" s="242"/>
      <c r="BG101" s="242"/>
      <c r="BH101" s="242"/>
      <c r="BI101" s="242"/>
      <c r="BJ101" s="242"/>
      <c r="BK101" s="242"/>
      <c r="BL101" s="242"/>
      <c r="BM101" s="242"/>
      <c r="BN101" s="242"/>
      <c r="BO101" s="242"/>
      <c r="BP101" s="242"/>
      <c r="BQ101" s="242"/>
      <c r="BR101" s="242"/>
      <c r="BS101" s="242"/>
      <c r="BT101" s="242"/>
      <c r="BU101" s="242"/>
      <c r="BV101" s="242"/>
      <c r="BX101" s="176"/>
    </row>
    <row r="102" spans="2:76" x14ac:dyDescent="0.2">
      <c r="B102" s="182"/>
      <c r="C102" s="170"/>
      <c r="D102" s="170"/>
      <c r="E102" s="275"/>
      <c r="F102" s="242"/>
      <c r="G102" s="242"/>
      <c r="H102" s="242"/>
      <c r="I102" s="242"/>
      <c r="J102" s="242"/>
      <c r="K102" s="242"/>
      <c r="L102" s="242"/>
      <c r="M102" s="242"/>
      <c r="N102" s="242"/>
      <c r="O102" s="242"/>
      <c r="P102" s="242"/>
      <c r="Q102" s="242"/>
      <c r="R102" s="242"/>
      <c r="S102" s="242"/>
      <c r="T102" s="242"/>
      <c r="U102" s="242"/>
      <c r="V102" s="242"/>
      <c r="W102" s="242"/>
      <c r="X102" s="242"/>
      <c r="Y102" s="242"/>
      <c r="Z102" s="242"/>
      <c r="AA102" s="242"/>
      <c r="AB102" s="242"/>
      <c r="AC102" s="242"/>
      <c r="AD102" s="242"/>
      <c r="AE102" s="242"/>
      <c r="AF102" s="242"/>
      <c r="AG102" s="242"/>
      <c r="AH102" s="242"/>
      <c r="AI102" s="242"/>
      <c r="AJ102" s="242"/>
      <c r="AK102" s="242"/>
      <c r="AL102" s="242"/>
      <c r="AM102" s="242"/>
      <c r="AN102" s="242"/>
      <c r="AO102" s="242"/>
      <c r="AP102" s="242"/>
      <c r="AQ102" s="242"/>
      <c r="AR102" s="242"/>
      <c r="AS102" s="242"/>
      <c r="AT102" s="242"/>
      <c r="AU102" s="242"/>
      <c r="AV102" s="242"/>
      <c r="AW102" s="242"/>
      <c r="AX102" s="242"/>
      <c r="AY102" s="242"/>
      <c r="AZ102" s="242"/>
      <c r="BA102" s="242"/>
      <c r="BB102" s="242"/>
      <c r="BC102" s="242"/>
      <c r="BD102" s="242"/>
      <c r="BE102" s="242"/>
      <c r="BF102" s="242"/>
      <c r="BG102" s="242"/>
      <c r="BH102" s="242"/>
      <c r="BI102" s="242"/>
      <c r="BJ102" s="242"/>
      <c r="BK102" s="242"/>
      <c r="BL102" s="242"/>
      <c r="BM102" s="242"/>
      <c r="BN102" s="242"/>
      <c r="BO102" s="242"/>
      <c r="BP102" s="242"/>
      <c r="BQ102" s="242"/>
      <c r="BR102" s="242"/>
      <c r="BS102" s="242"/>
      <c r="BT102" s="242"/>
      <c r="BU102" s="242"/>
      <c r="BV102" s="242"/>
      <c r="BX102" s="176"/>
    </row>
    <row r="103" spans="2:76" x14ac:dyDescent="0.2">
      <c r="B103" s="182"/>
      <c r="C103" s="170"/>
      <c r="D103" s="170"/>
      <c r="E103" s="275"/>
      <c r="F103" s="242"/>
      <c r="G103" s="242"/>
      <c r="H103" s="242"/>
      <c r="I103" s="242"/>
      <c r="J103" s="242"/>
      <c r="K103" s="242"/>
      <c r="L103" s="242"/>
      <c r="M103" s="242"/>
      <c r="N103" s="242"/>
      <c r="O103" s="242"/>
      <c r="P103" s="242"/>
      <c r="Q103" s="242"/>
      <c r="R103" s="242"/>
      <c r="S103" s="242"/>
      <c r="T103" s="242"/>
      <c r="U103" s="242"/>
      <c r="V103" s="242"/>
      <c r="W103" s="242"/>
      <c r="X103" s="242"/>
      <c r="Y103" s="242"/>
      <c r="Z103" s="242"/>
      <c r="AA103" s="242"/>
      <c r="AB103" s="242"/>
      <c r="AC103" s="242"/>
      <c r="AD103" s="242"/>
      <c r="AE103" s="242"/>
      <c r="AF103" s="242"/>
      <c r="AG103" s="242"/>
      <c r="AH103" s="242"/>
      <c r="AI103" s="242"/>
      <c r="AJ103" s="242"/>
      <c r="AK103" s="242"/>
      <c r="AL103" s="242"/>
      <c r="AM103" s="242"/>
      <c r="AN103" s="242"/>
      <c r="AO103" s="242"/>
      <c r="AP103" s="242"/>
      <c r="AQ103" s="242"/>
      <c r="AR103" s="242"/>
      <c r="AS103" s="242"/>
      <c r="AT103" s="242"/>
      <c r="AU103" s="242"/>
      <c r="AV103" s="242"/>
      <c r="AW103" s="242"/>
      <c r="AX103" s="242"/>
      <c r="AY103" s="242"/>
      <c r="AZ103" s="242"/>
      <c r="BA103" s="242"/>
      <c r="BB103" s="242"/>
      <c r="BC103" s="242"/>
      <c r="BD103" s="242"/>
      <c r="BE103" s="242"/>
      <c r="BF103" s="242"/>
      <c r="BG103" s="242"/>
      <c r="BH103" s="242"/>
      <c r="BI103" s="242"/>
      <c r="BJ103" s="242"/>
      <c r="BK103" s="242"/>
      <c r="BL103" s="242"/>
      <c r="BM103" s="242"/>
      <c r="BN103" s="242"/>
      <c r="BO103" s="242"/>
      <c r="BP103" s="242"/>
      <c r="BQ103" s="242"/>
      <c r="BR103" s="242"/>
      <c r="BS103" s="242"/>
      <c r="BT103" s="242"/>
      <c r="BU103" s="242"/>
      <c r="BV103" s="242"/>
      <c r="BX103" s="176"/>
    </row>
    <row r="104" spans="2:76" x14ac:dyDescent="0.2">
      <c r="B104" s="182"/>
      <c r="C104" s="170"/>
      <c r="D104" s="170"/>
      <c r="E104" s="275"/>
      <c r="F104" s="242"/>
      <c r="G104" s="242"/>
      <c r="H104" s="242"/>
      <c r="I104" s="242"/>
      <c r="J104" s="242"/>
      <c r="K104" s="242"/>
      <c r="L104" s="242"/>
      <c r="M104" s="242"/>
      <c r="N104" s="242"/>
      <c r="O104" s="242"/>
      <c r="P104" s="242"/>
      <c r="Q104" s="242"/>
      <c r="R104" s="242"/>
      <c r="S104" s="242"/>
      <c r="T104" s="242"/>
      <c r="U104" s="242"/>
      <c r="V104" s="242"/>
      <c r="W104" s="242"/>
      <c r="X104" s="242"/>
      <c r="Y104" s="242"/>
      <c r="Z104" s="242"/>
      <c r="AA104" s="242"/>
      <c r="AB104" s="242"/>
      <c r="AC104" s="242"/>
      <c r="AD104" s="242"/>
      <c r="AE104" s="242"/>
      <c r="AF104" s="242"/>
      <c r="AG104" s="242"/>
      <c r="AH104" s="242"/>
      <c r="AI104" s="242"/>
      <c r="AJ104" s="242"/>
      <c r="AK104" s="242"/>
      <c r="AL104" s="242"/>
      <c r="AM104" s="242"/>
      <c r="AN104" s="242"/>
      <c r="AO104" s="242"/>
      <c r="AP104" s="242"/>
      <c r="AQ104" s="242"/>
      <c r="AR104" s="242"/>
      <c r="AS104" s="242"/>
      <c r="AT104" s="242"/>
      <c r="AU104" s="242"/>
      <c r="AV104" s="242"/>
      <c r="AW104" s="242"/>
      <c r="AX104" s="242"/>
      <c r="AY104" s="242"/>
      <c r="AZ104" s="242"/>
      <c r="BA104" s="242"/>
      <c r="BB104" s="242"/>
      <c r="BC104" s="242"/>
      <c r="BD104" s="242"/>
      <c r="BE104" s="242"/>
      <c r="BF104" s="242"/>
      <c r="BG104" s="242"/>
      <c r="BH104" s="242"/>
      <c r="BI104" s="242"/>
      <c r="BJ104" s="242"/>
      <c r="BK104" s="242"/>
      <c r="BL104" s="242"/>
      <c r="BM104" s="242"/>
      <c r="BN104" s="242"/>
      <c r="BO104" s="242"/>
      <c r="BP104" s="242"/>
      <c r="BQ104" s="242"/>
      <c r="BR104" s="242"/>
      <c r="BS104" s="242"/>
      <c r="BT104" s="242"/>
      <c r="BU104" s="242"/>
      <c r="BV104" s="242"/>
      <c r="BX104" s="176"/>
    </row>
    <row r="105" spans="2:76" x14ac:dyDescent="0.2">
      <c r="B105" s="182"/>
      <c r="C105" s="170"/>
      <c r="D105" s="170"/>
      <c r="E105" s="275"/>
      <c r="F105" s="242"/>
      <c r="G105" s="242"/>
      <c r="H105" s="242"/>
      <c r="I105" s="242"/>
      <c r="J105" s="242"/>
      <c r="K105" s="242"/>
      <c r="L105" s="242"/>
      <c r="M105" s="242"/>
      <c r="N105" s="242"/>
      <c r="O105" s="242"/>
      <c r="P105" s="242"/>
      <c r="Q105" s="242"/>
      <c r="R105" s="242"/>
      <c r="S105" s="242"/>
      <c r="T105" s="242"/>
      <c r="U105" s="242"/>
      <c r="V105" s="242"/>
      <c r="W105" s="242"/>
      <c r="X105" s="242"/>
      <c r="Y105" s="242"/>
      <c r="Z105" s="242"/>
      <c r="AA105" s="242"/>
      <c r="AB105" s="242"/>
      <c r="AC105" s="242"/>
      <c r="AD105" s="242"/>
      <c r="AE105" s="242"/>
      <c r="AF105" s="242"/>
      <c r="AG105" s="242"/>
      <c r="AH105" s="242"/>
      <c r="AI105" s="242"/>
      <c r="AJ105" s="242"/>
      <c r="AK105" s="242"/>
      <c r="AL105" s="242"/>
      <c r="AM105" s="242"/>
      <c r="AN105" s="242"/>
      <c r="AO105" s="242"/>
      <c r="AP105" s="242"/>
      <c r="AQ105" s="242"/>
      <c r="AR105" s="242"/>
      <c r="AS105" s="242"/>
      <c r="AT105" s="242"/>
      <c r="AU105" s="242"/>
      <c r="AV105" s="242"/>
      <c r="AW105" s="242"/>
      <c r="AX105" s="242"/>
      <c r="AY105" s="242"/>
      <c r="AZ105" s="242"/>
      <c r="BA105" s="242"/>
      <c r="BB105" s="242"/>
      <c r="BC105" s="242"/>
      <c r="BD105" s="242"/>
      <c r="BE105" s="242"/>
      <c r="BF105" s="242"/>
      <c r="BG105" s="242"/>
      <c r="BH105" s="242"/>
      <c r="BI105" s="242"/>
      <c r="BJ105" s="242"/>
      <c r="BK105" s="242"/>
      <c r="BL105" s="242"/>
      <c r="BM105" s="242"/>
      <c r="BN105" s="242"/>
      <c r="BO105" s="242"/>
      <c r="BP105" s="242"/>
      <c r="BQ105" s="242"/>
      <c r="BR105" s="242"/>
      <c r="BS105" s="242"/>
      <c r="BT105" s="242"/>
      <c r="BU105" s="242"/>
      <c r="BV105" s="242"/>
      <c r="BX105" s="176"/>
    </row>
    <row r="106" spans="2:76" x14ac:dyDescent="0.2">
      <c r="B106" s="182"/>
      <c r="C106" s="170"/>
      <c r="D106" s="170"/>
      <c r="E106" s="275"/>
      <c r="F106" s="242"/>
      <c r="G106" s="242"/>
      <c r="H106" s="242"/>
      <c r="I106" s="242"/>
      <c r="J106" s="242"/>
      <c r="K106" s="242"/>
      <c r="L106" s="242"/>
      <c r="M106" s="242"/>
      <c r="N106" s="242"/>
      <c r="O106" s="242"/>
      <c r="P106" s="242"/>
      <c r="Q106" s="242"/>
      <c r="R106" s="242"/>
      <c r="S106" s="242"/>
      <c r="T106" s="242"/>
      <c r="U106" s="242"/>
      <c r="V106" s="242"/>
      <c r="W106" s="242"/>
      <c r="X106" s="242"/>
      <c r="Y106" s="242"/>
      <c r="Z106" s="242"/>
      <c r="AA106" s="242"/>
      <c r="AB106" s="242"/>
      <c r="AC106" s="242"/>
      <c r="AD106" s="242"/>
      <c r="AE106" s="242"/>
      <c r="AF106" s="242"/>
      <c r="AG106" s="242"/>
      <c r="AH106" s="242"/>
      <c r="AI106" s="242"/>
      <c r="AJ106" s="242"/>
      <c r="AK106" s="242"/>
      <c r="AL106" s="242"/>
      <c r="AM106" s="242"/>
      <c r="AN106" s="242"/>
      <c r="AO106" s="242"/>
      <c r="AP106" s="242"/>
      <c r="AQ106" s="242"/>
      <c r="AR106" s="242"/>
      <c r="AS106" s="242"/>
      <c r="AT106" s="242"/>
      <c r="AU106" s="242"/>
      <c r="AV106" s="242"/>
      <c r="AW106" s="242"/>
      <c r="AX106" s="242"/>
      <c r="AY106" s="242"/>
      <c r="AZ106" s="242"/>
      <c r="BA106" s="242"/>
      <c r="BB106" s="242"/>
      <c r="BC106" s="242"/>
      <c r="BD106" s="242"/>
      <c r="BE106" s="242"/>
      <c r="BF106" s="242"/>
      <c r="BG106" s="242"/>
      <c r="BH106" s="242"/>
      <c r="BI106" s="242"/>
      <c r="BJ106" s="242"/>
      <c r="BK106" s="242"/>
      <c r="BL106" s="242"/>
      <c r="BM106" s="242"/>
      <c r="BN106" s="242"/>
      <c r="BO106" s="242"/>
      <c r="BP106" s="242"/>
      <c r="BQ106" s="242"/>
      <c r="BR106" s="242"/>
      <c r="BS106" s="242"/>
      <c r="BT106" s="242"/>
      <c r="BU106" s="242"/>
      <c r="BV106" s="242"/>
      <c r="BX106" s="176"/>
    </row>
    <row r="107" spans="2:76" x14ac:dyDescent="0.2">
      <c r="B107" s="182"/>
      <c r="C107" s="170"/>
      <c r="D107" s="170"/>
      <c r="E107" s="275"/>
      <c r="F107" s="242"/>
      <c r="G107" s="242"/>
      <c r="H107" s="242"/>
      <c r="I107" s="242"/>
      <c r="J107" s="242"/>
      <c r="K107" s="242"/>
      <c r="L107" s="242"/>
      <c r="M107" s="242"/>
      <c r="N107" s="242"/>
      <c r="O107" s="242"/>
      <c r="P107" s="242"/>
      <c r="Q107" s="242"/>
      <c r="R107" s="242"/>
      <c r="S107" s="242"/>
      <c r="T107" s="242"/>
      <c r="U107" s="242"/>
      <c r="V107" s="242"/>
      <c r="W107" s="242"/>
      <c r="X107" s="242"/>
      <c r="Y107" s="242"/>
      <c r="Z107" s="242"/>
      <c r="AA107" s="242"/>
      <c r="AB107" s="242"/>
      <c r="AC107" s="242"/>
      <c r="AD107" s="242"/>
      <c r="AE107" s="242"/>
      <c r="AF107" s="242"/>
      <c r="AG107" s="242"/>
      <c r="AH107" s="242"/>
      <c r="AI107" s="242"/>
      <c r="AJ107" s="242"/>
      <c r="AK107" s="242"/>
      <c r="AL107" s="242"/>
      <c r="AM107" s="242"/>
      <c r="AN107" s="242"/>
      <c r="AO107" s="242"/>
      <c r="AP107" s="242"/>
      <c r="AQ107" s="242"/>
      <c r="AR107" s="242"/>
      <c r="AS107" s="242"/>
      <c r="AT107" s="242"/>
      <c r="AU107" s="242"/>
      <c r="AV107" s="242"/>
      <c r="AW107" s="242"/>
      <c r="AX107" s="242"/>
      <c r="AY107" s="242"/>
      <c r="AZ107" s="242"/>
      <c r="BA107" s="242"/>
      <c r="BB107" s="242"/>
      <c r="BC107" s="242"/>
      <c r="BD107" s="242"/>
      <c r="BE107" s="242"/>
      <c r="BF107" s="242"/>
      <c r="BG107" s="242"/>
      <c r="BH107" s="242"/>
      <c r="BI107" s="242"/>
      <c r="BJ107" s="242"/>
      <c r="BK107" s="242"/>
      <c r="BL107" s="242"/>
      <c r="BM107" s="242"/>
      <c r="BN107" s="242"/>
      <c r="BO107" s="242"/>
      <c r="BP107" s="242"/>
      <c r="BQ107" s="242"/>
      <c r="BR107" s="242"/>
      <c r="BS107" s="242"/>
      <c r="BT107" s="242"/>
      <c r="BU107" s="242"/>
      <c r="BV107" s="242"/>
      <c r="BX107" s="176"/>
    </row>
    <row r="108" spans="2:76" x14ac:dyDescent="0.2">
      <c r="B108" s="182"/>
      <c r="C108" s="170"/>
      <c r="D108" s="170"/>
      <c r="E108" s="275"/>
      <c r="F108" s="242"/>
      <c r="G108" s="242"/>
      <c r="H108" s="242"/>
      <c r="I108" s="242"/>
      <c r="J108" s="242"/>
      <c r="K108" s="242"/>
      <c r="L108" s="242"/>
      <c r="M108" s="242"/>
      <c r="N108" s="242"/>
      <c r="O108" s="242"/>
      <c r="P108" s="242"/>
      <c r="Q108" s="242"/>
      <c r="R108" s="242"/>
      <c r="S108" s="242"/>
      <c r="T108" s="242"/>
      <c r="U108" s="242"/>
      <c r="V108" s="242"/>
      <c r="W108" s="242"/>
      <c r="X108" s="242"/>
      <c r="Y108" s="242"/>
      <c r="Z108" s="242"/>
      <c r="AA108" s="242"/>
      <c r="AB108" s="242"/>
      <c r="AC108" s="242"/>
      <c r="AD108" s="242"/>
      <c r="AE108" s="242"/>
      <c r="AF108" s="242"/>
      <c r="AG108" s="242"/>
      <c r="AH108" s="242"/>
      <c r="AI108" s="242"/>
      <c r="AJ108" s="242"/>
      <c r="AK108" s="242"/>
      <c r="AL108" s="242"/>
      <c r="AM108" s="242"/>
      <c r="AN108" s="242"/>
      <c r="AO108" s="242"/>
      <c r="AP108" s="242"/>
      <c r="AQ108" s="242"/>
      <c r="AR108" s="242"/>
      <c r="AS108" s="242"/>
      <c r="AT108" s="242"/>
      <c r="AU108" s="242"/>
      <c r="AV108" s="242"/>
      <c r="AW108" s="242"/>
      <c r="AX108" s="242"/>
      <c r="AY108" s="242"/>
      <c r="AZ108" s="242"/>
      <c r="BA108" s="242"/>
      <c r="BB108" s="242"/>
      <c r="BC108" s="242"/>
      <c r="BD108" s="242"/>
      <c r="BE108" s="242"/>
      <c r="BF108" s="242"/>
      <c r="BG108" s="242"/>
      <c r="BH108" s="242"/>
      <c r="BI108" s="242"/>
      <c r="BJ108" s="242"/>
      <c r="BK108" s="242"/>
      <c r="BL108" s="242"/>
      <c r="BM108" s="242"/>
      <c r="BN108" s="242"/>
      <c r="BO108" s="242"/>
      <c r="BP108" s="242"/>
      <c r="BQ108" s="242"/>
      <c r="BR108" s="242"/>
      <c r="BS108" s="242"/>
      <c r="BT108" s="242"/>
      <c r="BU108" s="242"/>
      <c r="BV108" s="242"/>
      <c r="BX108" s="176"/>
    </row>
    <row r="109" spans="2:76" x14ac:dyDescent="0.2">
      <c r="B109" s="182"/>
      <c r="C109" s="170"/>
      <c r="D109" s="170"/>
      <c r="E109" s="275"/>
      <c r="F109" s="242"/>
      <c r="G109" s="242"/>
      <c r="H109" s="242"/>
      <c r="I109" s="242"/>
      <c r="J109" s="242"/>
      <c r="K109" s="242"/>
      <c r="L109" s="242"/>
      <c r="M109" s="242"/>
      <c r="N109" s="242"/>
      <c r="O109" s="242"/>
      <c r="P109" s="242"/>
      <c r="Q109" s="242"/>
      <c r="R109" s="242"/>
      <c r="S109" s="242"/>
      <c r="T109" s="242"/>
      <c r="U109" s="242"/>
      <c r="V109" s="242"/>
      <c r="W109" s="242"/>
      <c r="X109" s="242"/>
      <c r="Y109" s="242"/>
      <c r="Z109" s="242"/>
      <c r="AA109" s="242"/>
      <c r="AB109" s="242"/>
      <c r="AC109" s="242"/>
      <c r="AD109" s="242"/>
      <c r="AE109" s="242"/>
      <c r="AF109" s="242"/>
      <c r="AG109" s="242"/>
      <c r="AH109" s="242"/>
      <c r="AI109" s="242"/>
      <c r="AJ109" s="242"/>
      <c r="AK109" s="242"/>
      <c r="AL109" s="242"/>
      <c r="AM109" s="242"/>
      <c r="AN109" s="242"/>
      <c r="AO109" s="242"/>
      <c r="AP109" s="242"/>
      <c r="AQ109" s="242"/>
      <c r="AR109" s="242"/>
      <c r="AS109" s="242"/>
      <c r="AT109" s="242"/>
      <c r="AU109" s="242"/>
      <c r="AV109" s="242"/>
      <c r="AW109" s="242"/>
      <c r="AX109" s="242"/>
      <c r="AY109" s="242"/>
      <c r="AZ109" s="242"/>
      <c r="BA109" s="242"/>
      <c r="BB109" s="242"/>
      <c r="BC109" s="242"/>
      <c r="BD109" s="242"/>
      <c r="BE109" s="242"/>
      <c r="BF109" s="242"/>
      <c r="BG109" s="242"/>
      <c r="BH109" s="242"/>
      <c r="BI109" s="242"/>
      <c r="BJ109" s="242"/>
      <c r="BK109" s="242"/>
      <c r="BL109" s="242"/>
      <c r="BM109" s="242"/>
      <c r="BN109" s="242"/>
      <c r="BO109" s="242"/>
      <c r="BP109" s="242"/>
      <c r="BQ109" s="242"/>
      <c r="BR109" s="242"/>
      <c r="BS109" s="242"/>
      <c r="BT109" s="242"/>
      <c r="BU109" s="242"/>
      <c r="BV109" s="242"/>
      <c r="BX109" s="176"/>
    </row>
    <row r="110" spans="2:76" x14ac:dyDescent="0.2">
      <c r="B110" s="182"/>
      <c r="C110" s="170"/>
      <c r="D110" s="170"/>
      <c r="E110" s="275"/>
      <c r="F110" s="242"/>
      <c r="G110" s="242"/>
      <c r="H110" s="242"/>
      <c r="I110" s="242"/>
      <c r="J110" s="242"/>
      <c r="K110" s="242"/>
      <c r="L110" s="242"/>
      <c r="M110" s="242"/>
      <c r="N110" s="242"/>
      <c r="O110" s="242"/>
      <c r="P110" s="242"/>
      <c r="Q110" s="242"/>
      <c r="R110" s="242"/>
      <c r="S110" s="242"/>
      <c r="T110" s="242"/>
      <c r="U110" s="242"/>
      <c r="V110" s="242"/>
      <c r="W110" s="242"/>
      <c r="X110" s="242"/>
      <c r="Y110" s="242"/>
      <c r="Z110" s="242"/>
      <c r="AA110" s="242"/>
      <c r="AB110" s="242"/>
      <c r="AC110" s="242"/>
      <c r="AD110" s="242"/>
      <c r="AE110" s="242"/>
      <c r="AF110" s="242"/>
      <c r="AG110" s="242"/>
      <c r="AH110" s="242"/>
      <c r="AI110" s="242"/>
      <c r="AJ110" s="242"/>
      <c r="AK110" s="242"/>
      <c r="AL110" s="242"/>
      <c r="AM110" s="242"/>
      <c r="AN110" s="242"/>
      <c r="AO110" s="242"/>
      <c r="AP110" s="242"/>
      <c r="AQ110" s="242"/>
      <c r="AR110" s="242"/>
      <c r="AS110" s="242"/>
      <c r="AT110" s="242"/>
      <c r="AU110" s="242"/>
      <c r="AV110" s="242"/>
      <c r="AW110" s="242"/>
      <c r="AX110" s="242"/>
      <c r="AY110" s="242"/>
      <c r="AZ110" s="242"/>
      <c r="BA110" s="242"/>
      <c r="BB110" s="242"/>
      <c r="BC110" s="242"/>
      <c r="BD110" s="242"/>
      <c r="BE110" s="242"/>
      <c r="BF110" s="242"/>
      <c r="BG110" s="242"/>
      <c r="BH110" s="242"/>
      <c r="BI110" s="242"/>
      <c r="BJ110" s="242"/>
      <c r="BK110" s="242"/>
      <c r="BL110" s="242"/>
      <c r="BM110" s="242"/>
      <c r="BN110" s="242"/>
      <c r="BO110" s="242"/>
      <c r="BP110" s="242"/>
      <c r="BQ110" s="242"/>
      <c r="BR110" s="242"/>
      <c r="BS110" s="242"/>
      <c r="BT110" s="242"/>
      <c r="BU110" s="242"/>
      <c r="BV110" s="242"/>
      <c r="BX110" s="176"/>
    </row>
    <row r="111" spans="2:76" x14ac:dyDescent="0.2">
      <c r="B111" s="182"/>
      <c r="C111" s="170"/>
      <c r="D111" s="170"/>
      <c r="E111" s="275"/>
      <c r="F111" s="242"/>
      <c r="G111" s="242"/>
      <c r="H111" s="242"/>
      <c r="I111" s="242"/>
      <c r="J111" s="242"/>
      <c r="K111" s="242"/>
      <c r="L111" s="242"/>
      <c r="M111" s="242"/>
      <c r="N111" s="242"/>
      <c r="O111" s="242"/>
      <c r="P111" s="242"/>
      <c r="Q111" s="242"/>
      <c r="R111" s="242"/>
      <c r="S111" s="242"/>
      <c r="T111" s="242"/>
      <c r="U111" s="242"/>
      <c r="V111" s="242"/>
      <c r="W111" s="242"/>
      <c r="X111" s="242"/>
      <c r="Y111" s="242"/>
      <c r="Z111" s="242"/>
      <c r="AA111" s="242"/>
      <c r="AB111" s="242"/>
      <c r="AC111" s="242"/>
      <c r="AD111" s="242"/>
      <c r="AE111" s="242"/>
      <c r="AF111" s="242"/>
      <c r="AG111" s="242"/>
      <c r="AH111" s="242"/>
      <c r="AI111" s="242"/>
      <c r="AJ111" s="242"/>
      <c r="AK111" s="242"/>
      <c r="AL111" s="242"/>
      <c r="AM111" s="242"/>
      <c r="AN111" s="242"/>
      <c r="AO111" s="242"/>
      <c r="AP111" s="242"/>
      <c r="AQ111" s="242"/>
      <c r="AR111" s="242"/>
      <c r="AS111" s="242"/>
      <c r="AT111" s="242"/>
      <c r="AU111" s="242"/>
      <c r="AV111" s="242"/>
      <c r="AW111" s="242"/>
      <c r="AX111" s="242"/>
      <c r="AY111" s="242"/>
      <c r="AZ111" s="242"/>
      <c r="BA111" s="242"/>
      <c r="BB111" s="242"/>
      <c r="BC111" s="242"/>
      <c r="BD111" s="242"/>
      <c r="BE111" s="242"/>
      <c r="BF111" s="242"/>
      <c r="BG111" s="242"/>
      <c r="BH111" s="242"/>
      <c r="BI111" s="242"/>
      <c r="BJ111" s="242"/>
      <c r="BK111" s="242"/>
      <c r="BL111" s="242"/>
      <c r="BM111" s="242"/>
      <c r="BN111" s="242"/>
      <c r="BO111" s="242"/>
      <c r="BP111" s="242"/>
      <c r="BQ111" s="242"/>
      <c r="BR111" s="242"/>
      <c r="BS111" s="242"/>
      <c r="BT111" s="242"/>
      <c r="BU111" s="242"/>
      <c r="BV111" s="242"/>
      <c r="BX111" s="176"/>
    </row>
    <row r="112" spans="2:76" x14ac:dyDescent="0.2">
      <c r="B112" s="182"/>
      <c r="C112" s="170"/>
      <c r="D112" s="170"/>
      <c r="E112" s="2"/>
      <c r="F112" s="2"/>
      <c r="G112" s="2"/>
      <c r="H112" s="2"/>
      <c r="I112" s="242"/>
      <c r="J112" s="242"/>
      <c r="K112" s="242"/>
      <c r="L112" s="242"/>
      <c r="M112" s="242"/>
      <c r="N112" s="242"/>
      <c r="O112" s="242"/>
      <c r="P112" s="242"/>
      <c r="Q112" s="242"/>
      <c r="R112" s="242"/>
      <c r="S112" s="242"/>
      <c r="T112" s="242"/>
      <c r="U112" s="242"/>
      <c r="V112" s="242"/>
      <c r="W112" s="242"/>
      <c r="X112" s="242"/>
      <c r="Y112" s="242"/>
      <c r="Z112" s="242"/>
      <c r="AA112" s="242"/>
      <c r="AB112" s="242"/>
      <c r="AC112" s="242"/>
      <c r="AD112" s="242"/>
      <c r="AE112" s="242"/>
      <c r="AF112" s="242"/>
      <c r="AG112" s="242"/>
      <c r="AH112" s="242"/>
      <c r="AI112" s="242"/>
      <c r="AJ112" s="242"/>
      <c r="AK112" s="242"/>
      <c r="AL112" s="242"/>
      <c r="AM112" s="242"/>
      <c r="AN112" s="242"/>
      <c r="AO112" s="242"/>
      <c r="AP112" s="242"/>
      <c r="AQ112" s="242"/>
      <c r="AR112" s="242"/>
      <c r="AS112" s="242"/>
      <c r="AT112" s="242"/>
      <c r="AU112" s="242"/>
      <c r="AV112" s="242"/>
      <c r="AW112" s="242"/>
      <c r="AX112" s="2"/>
      <c r="AY112" s="2"/>
      <c r="AZ112" s="2"/>
      <c r="BA112" s="2"/>
      <c r="BB112" s="242"/>
      <c r="BC112" s="2"/>
      <c r="BD112" s="2"/>
      <c r="BE112" s="2"/>
      <c r="BF112" s="2"/>
      <c r="BG112" s="242"/>
      <c r="BH112" s="242"/>
      <c r="BI112" s="242"/>
      <c r="BJ112" s="242"/>
      <c r="BK112" s="242"/>
      <c r="BL112" s="242"/>
      <c r="BM112" s="242"/>
      <c r="BN112" s="242"/>
      <c r="BO112" s="242"/>
      <c r="BP112" s="242"/>
      <c r="BQ112" s="242"/>
      <c r="BR112" s="242"/>
      <c r="BS112" s="242"/>
      <c r="BT112" s="242"/>
      <c r="BU112" s="242"/>
      <c r="BV112" s="242"/>
      <c r="BX112" s="176"/>
    </row>
    <row r="113" spans="2:76" x14ac:dyDescent="0.2">
      <c r="B113" s="143"/>
      <c r="D113" s="143"/>
      <c r="E113" s="143"/>
      <c r="F113" s="143"/>
      <c r="G113" s="143"/>
      <c r="H113" s="143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143"/>
      <c r="AY113" s="143"/>
      <c r="AZ113" s="143"/>
      <c r="BA113" s="143"/>
      <c r="BB113" s="2"/>
      <c r="BC113" s="143"/>
      <c r="BD113" s="143"/>
      <c r="BE113" s="143"/>
      <c r="BF113" s="143"/>
      <c r="BG113" s="2"/>
      <c r="BH113" s="2"/>
      <c r="BI113" s="2"/>
      <c r="BJ113" s="2"/>
      <c r="BK113" s="2"/>
      <c r="BL113" s="2"/>
      <c r="BM113" s="242"/>
      <c r="BN113" s="242"/>
      <c r="BO113" s="242"/>
      <c r="BP113" s="242"/>
      <c r="BQ113" s="2"/>
      <c r="BR113" s="2"/>
      <c r="BS113" s="2"/>
      <c r="BT113" s="2"/>
      <c r="BU113" s="2"/>
      <c r="BV113" s="2"/>
      <c r="BX113" s="176"/>
    </row>
    <row r="114" spans="2:76" x14ac:dyDescent="0.2">
      <c r="B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  <c r="S114" s="143"/>
      <c r="T114" s="143"/>
      <c r="U114" s="143"/>
      <c r="V114" s="143"/>
      <c r="W114" s="143"/>
      <c r="X114" s="143"/>
      <c r="Y114" s="143"/>
      <c r="Z114" s="143"/>
      <c r="AA114" s="143"/>
      <c r="AB114" s="143"/>
      <c r="AC114" s="143"/>
      <c r="AD114" s="143"/>
      <c r="AE114" s="143"/>
      <c r="AF114" s="143"/>
      <c r="AG114" s="143"/>
      <c r="AH114" s="143"/>
      <c r="AI114" s="143"/>
      <c r="AJ114" s="143"/>
      <c r="AK114" s="143"/>
      <c r="AL114" s="143"/>
      <c r="AM114" s="143"/>
      <c r="AN114" s="143"/>
      <c r="AO114" s="143"/>
      <c r="AP114" s="143"/>
      <c r="AQ114" s="143"/>
      <c r="AR114" s="143"/>
      <c r="AS114" s="143"/>
      <c r="AT114" s="143"/>
      <c r="AU114" s="143"/>
      <c r="AV114" s="143"/>
      <c r="AW114" s="143"/>
      <c r="AX114" s="143"/>
      <c r="AY114" s="143"/>
      <c r="AZ114" s="143"/>
      <c r="BA114" s="143"/>
      <c r="BB114" s="143"/>
      <c r="BC114" s="143"/>
      <c r="BD114" s="143"/>
      <c r="BE114" s="143"/>
      <c r="BF114" s="143"/>
      <c r="BG114" s="143"/>
      <c r="BH114" s="143"/>
      <c r="BI114" s="143"/>
      <c r="BJ114" s="143"/>
      <c r="BK114" s="143"/>
      <c r="BL114" s="143"/>
      <c r="BM114" s="2"/>
      <c r="BN114" s="2"/>
      <c r="BO114" s="2"/>
      <c r="BP114" s="2"/>
      <c r="BQ114" s="143"/>
      <c r="BR114" s="143"/>
      <c r="BS114" s="143"/>
      <c r="BT114" s="143"/>
      <c r="BU114" s="143"/>
      <c r="BV114" s="143"/>
      <c r="BX114" s="176"/>
    </row>
    <row r="115" spans="2:76" x14ac:dyDescent="0.2">
      <c r="B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  <c r="Y115" s="143"/>
      <c r="Z115" s="143"/>
      <c r="AA115" s="143"/>
      <c r="AB115" s="143"/>
      <c r="AC115" s="143"/>
      <c r="AD115" s="143"/>
      <c r="AE115" s="143"/>
      <c r="AF115" s="143"/>
      <c r="AG115" s="143"/>
      <c r="AH115" s="143"/>
      <c r="AI115" s="143"/>
      <c r="AJ115" s="143"/>
      <c r="AK115" s="143"/>
      <c r="AL115" s="143"/>
      <c r="AM115" s="143"/>
      <c r="AN115" s="143"/>
      <c r="AO115" s="143"/>
      <c r="AP115" s="143"/>
      <c r="AQ115" s="143"/>
      <c r="AR115" s="143"/>
      <c r="AS115" s="143"/>
      <c r="AT115" s="143"/>
      <c r="AU115" s="143"/>
      <c r="AV115" s="143"/>
      <c r="AW115" s="143"/>
      <c r="AX115" s="143"/>
      <c r="AY115" s="143"/>
      <c r="AZ115" s="143"/>
      <c r="BA115" s="143"/>
      <c r="BB115" s="143"/>
      <c r="BC115" s="143"/>
      <c r="BD115" s="143"/>
      <c r="BE115" s="143"/>
      <c r="BF115" s="143"/>
      <c r="BG115" s="143"/>
      <c r="BH115" s="143"/>
      <c r="BI115" s="143"/>
      <c r="BJ115" s="143"/>
      <c r="BK115" s="143"/>
      <c r="BL115" s="143"/>
      <c r="BM115" s="143"/>
      <c r="BN115" s="143"/>
      <c r="BO115" s="143"/>
      <c r="BP115" s="143"/>
      <c r="BQ115" s="143"/>
      <c r="BR115" s="143"/>
      <c r="BS115" s="143"/>
      <c r="BT115" s="143"/>
      <c r="BU115" s="143"/>
      <c r="BV115" s="143"/>
      <c r="BX115" s="176"/>
    </row>
    <row r="116" spans="2:76" x14ac:dyDescent="0.2">
      <c r="B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  <c r="S116" s="143"/>
      <c r="T116" s="143"/>
      <c r="U116" s="143"/>
      <c r="V116" s="143"/>
      <c r="W116" s="143"/>
      <c r="X116" s="143"/>
      <c r="Y116" s="143"/>
      <c r="Z116" s="143"/>
      <c r="AA116" s="143"/>
      <c r="AB116" s="143"/>
      <c r="AC116" s="143"/>
      <c r="AD116" s="143"/>
      <c r="AE116" s="143"/>
      <c r="AF116" s="143"/>
      <c r="AG116" s="143"/>
      <c r="AH116" s="143"/>
      <c r="AI116" s="143"/>
      <c r="AJ116" s="143"/>
      <c r="AK116" s="143"/>
      <c r="AL116" s="143"/>
      <c r="AM116" s="143"/>
      <c r="AN116" s="143"/>
      <c r="AO116" s="143"/>
      <c r="AP116" s="143"/>
      <c r="AQ116" s="143"/>
      <c r="AR116" s="143"/>
      <c r="AS116" s="143"/>
      <c r="AT116" s="143"/>
      <c r="AU116" s="143"/>
      <c r="AV116" s="143"/>
      <c r="AW116" s="143"/>
      <c r="AX116" s="143"/>
      <c r="AY116" s="143"/>
      <c r="AZ116" s="143"/>
      <c r="BA116" s="143"/>
      <c r="BB116" s="143"/>
      <c r="BC116" s="143"/>
      <c r="BD116" s="143"/>
      <c r="BE116" s="143"/>
      <c r="BF116" s="143"/>
      <c r="BG116" s="143"/>
      <c r="BH116" s="143"/>
      <c r="BI116" s="143"/>
      <c r="BJ116" s="143"/>
      <c r="BK116" s="143"/>
      <c r="BL116" s="143"/>
      <c r="BM116" s="143"/>
      <c r="BN116" s="143"/>
      <c r="BO116" s="143"/>
      <c r="BP116" s="143"/>
      <c r="BQ116" s="143"/>
      <c r="BR116" s="143"/>
      <c r="BS116" s="143"/>
      <c r="BT116" s="143"/>
      <c r="BU116" s="143"/>
      <c r="BV116" s="143"/>
      <c r="BX116" s="176"/>
    </row>
    <row r="117" spans="2:76" x14ac:dyDescent="0.2">
      <c r="B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  <c r="W117" s="143"/>
      <c r="X117" s="143"/>
      <c r="Y117" s="143"/>
      <c r="Z117" s="143"/>
      <c r="AA117" s="143"/>
      <c r="AB117" s="143"/>
      <c r="AC117" s="143"/>
      <c r="AD117" s="143"/>
      <c r="AE117" s="143"/>
      <c r="AF117" s="143"/>
      <c r="AG117" s="143"/>
      <c r="AH117" s="143"/>
      <c r="AI117" s="143"/>
      <c r="AJ117" s="143"/>
      <c r="AK117" s="143"/>
      <c r="AL117" s="143"/>
      <c r="AM117" s="143"/>
      <c r="AN117" s="143"/>
      <c r="AO117" s="143"/>
      <c r="AP117" s="143"/>
      <c r="AQ117" s="143"/>
      <c r="AR117" s="143"/>
      <c r="AS117" s="143"/>
      <c r="AT117" s="143"/>
      <c r="AU117" s="143"/>
      <c r="AV117" s="143"/>
      <c r="AW117" s="143"/>
      <c r="AX117" s="143"/>
      <c r="AY117" s="143"/>
      <c r="AZ117" s="143"/>
      <c r="BA117" s="143"/>
      <c r="BB117" s="143"/>
      <c r="BC117" s="143"/>
      <c r="BD117" s="143"/>
      <c r="BE117" s="143"/>
      <c r="BF117" s="143"/>
      <c r="BG117" s="143"/>
      <c r="BH117" s="143"/>
      <c r="BI117" s="143"/>
      <c r="BJ117" s="143"/>
      <c r="BK117" s="143"/>
      <c r="BL117" s="143"/>
      <c r="BM117" s="143"/>
      <c r="BN117" s="143"/>
      <c r="BO117" s="143"/>
      <c r="BP117" s="143"/>
      <c r="BQ117" s="143"/>
      <c r="BR117" s="143"/>
      <c r="BS117" s="143"/>
      <c r="BT117" s="143"/>
      <c r="BU117" s="143"/>
      <c r="BV117" s="143"/>
      <c r="BX117" s="176"/>
    </row>
    <row r="118" spans="2:76" x14ac:dyDescent="0.2">
      <c r="B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  <c r="U118" s="143"/>
      <c r="V118" s="143"/>
      <c r="W118" s="143"/>
      <c r="X118" s="143"/>
      <c r="Y118" s="143"/>
      <c r="Z118" s="143"/>
      <c r="AA118" s="143"/>
      <c r="AB118" s="143"/>
      <c r="AC118" s="143"/>
      <c r="AD118" s="143"/>
      <c r="AE118" s="143"/>
      <c r="AF118" s="143"/>
      <c r="AG118" s="143"/>
      <c r="AH118" s="143"/>
      <c r="AI118" s="143"/>
      <c r="AJ118" s="143"/>
      <c r="AK118" s="143"/>
      <c r="AL118" s="143"/>
      <c r="AM118" s="143"/>
      <c r="AN118" s="143"/>
      <c r="AO118" s="143"/>
      <c r="AP118" s="143"/>
      <c r="AQ118" s="143"/>
      <c r="AR118" s="143"/>
      <c r="AS118" s="143"/>
      <c r="AT118" s="143"/>
      <c r="AU118" s="143"/>
      <c r="AV118" s="143"/>
      <c r="AW118" s="143"/>
      <c r="AX118" s="143"/>
      <c r="AY118" s="143"/>
      <c r="AZ118" s="143"/>
      <c r="BA118" s="143"/>
      <c r="BB118" s="143"/>
      <c r="BC118" s="143"/>
      <c r="BD118" s="143"/>
      <c r="BE118" s="143"/>
      <c r="BF118" s="143"/>
      <c r="BG118" s="143"/>
      <c r="BH118" s="143"/>
      <c r="BI118" s="143"/>
      <c r="BJ118" s="143"/>
      <c r="BK118" s="143"/>
      <c r="BL118" s="143"/>
      <c r="BM118" s="143"/>
      <c r="BN118" s="143"/>
      <c r="BO118" s="143"/>
      <c r="BP118" s="143"/>
      <c r="BQ118" s="143"/>
      <c r="BR118" s="143"/>
      <c r="BS118" s="143"/>
      <c r="BT118" s="143"/>
      <c r="BU118" s="143"/>
      <c r="BV118" s="143"/>
      <c r="BX118" s="176"/>
    </row>
    <row r="119" spans="2:76" x14ac:dyDescent="0.2">
      <c r="B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  <c r="U119" s="143"/>
      <c r="V119" s="143"/>
      <c r="W119" s="143"/>
      <c r="X119" s="143"/>
      <c r="Y119" s="143"/>
      <c r="Z119" s="143"/>
      <c r="AA119" s="143"/>
      <c r="AB119" s="143"/>
      <c r="AC119" s="143"/>
      <c r="AD119" s="143"/>
      <c r="AE119" s="143"/>
      <c r="AF119" s="143"/>
      <c r="AG119" s="143"/>
      <c r="AH119" s="143"/>
      <c r="AI119" s="143"/>
      <c r="AJ119" s="143"/>
      <c r="AK119" s="143"/>
      <c r="AL119" s="143"/>
      <c r="AM119" s="143"/>
      <c r="AN119" s="143"/>
      <c r="AO119" s="143"/>
      <c r="AP119" s="143"/>
      <c r="AQ119" s="143"/>
      <c r="AR119" s="143"/>
      <c r="AS119" s="143"/>
      <c r="AT119" s="143"/>
      <c r="AU119" s="143"/>
      <c r="AV119" s="143"/>
      <c r="AW119" s="143"/>
      <c r="AX119" s="143"/>
      <c r="AY119" s="143"/>
      <c r="AZ119" s="143"/>
      <c r="BA119" s="143"/>
      <c r="BB119" s="143"/>
      <c r="BC119" s="143"/>
      <c r="BD119" s="143"/>
      <c r="BE119" s="143"/>
      <c r="BF119" s="143"/>
      <c r="BG119" s="143"/>
      <c r="BH119" s="143"/>
      <c r="BI119" s="143"/>
      <c r="BJ119" s="143"/>
      <c r="BK119" s="143"/>
      <c r="BL119" s="143"/>
      <c r="BM119" s="143"/>
      <c r="BN119" s="143"/>
      <c r="BO119" s="143"/>
      <c r="BP119" s="143"/>
      <c r="BQ119" s="143"/>
      <c r="BR119" s="143"/>
      <c r="BS119" s="143"/>
      <c r="BT119" s="143"/>
      <c r="BU119" s="143"/>
      <c r="BV119" s="143"/>
      <c r="BX119" s="176"/>
    </row>
    <row r="120" spans="2:76" x14ac:dyDescent="0.2">
      <c r="B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  <c r="S120" s="143"/>
      <c r="T120" s="143"/>
      <c r="U120" s="143"/>
      <c r="V120" s="143"/>
      <c r="W120" s="143"/>
      <c r="X120" s="143"/>
      <c r="Y120" s="143"/>
      <c r="Z120" s="143"/>
      <c r="AA120" s="143"/>
      <c r="AB120" s="143"/>
      <c r="AC120" s="143"/>
      <c r="AD120" s="143"/>
      <c r="AE120" s="143"/>
      <c r="AF120" s="143"/>
      <c r="AG120" s="143"/>
      <c r="AH120" s="143"/>
      <c r="AI120" s="143"/>
      <c r="AJ120" s="143"/>
      <c r="AK120" s="143"/>
      <c r="AL120" s="143"/>
      <c r="AM120" s="143"/>
      <c r="AN120" s="143"/>
      <c r="AO120" s="143"/>
      <c r="AP120" s="143"/>
      <c r="AQ120" s="143"/>
      <c r="AR120" s="143"/>
      <c r="AS120" s="143"/>
      <c r="AT120" s="143"/>
      <c r="AU120" s="143"/>
      <c r="AV120" s="143"/>
      <c r="AW120" s="143"/>
      <c r="AX120" s="143"/>
      <c r="AY120" s="143"/>
      <c r="AZ120" s="143"/>
      <c r="BA120" s="143"/>
      <c r="BB120" s="143"/>
      <c r="BC120" s="143"/>
      <c r="BD120" s="143"/>
      <c r="BE120" s="143"/>
      <c r="BF120" s="143"/>
      <c r="BG120" s="143"/>
      <c r="BH120" s="143"/>
      <c r="BI120" s="143"/>
      <c r="BJ120" s="143"/>
      <c r="BK120" s="143"/>
      <c r="BL120" s="143"/>
      <c r="BM120" s="143"/>
      <c r="BN120" s="143"/>
      <c r="BO120" s="143"/>
      <c r="BP120" s="143"/>
      <c r="BQ120" s="143"/>
      <c r="BR120" s="143"/>
      <c r="BS120" s="143"/>
      <c r="BT120" s="143"/>
      <c r="BU120" s="143"/>
      <c r="BV120" s="143"/>
      <c r="BX120" s="176"/>
    </row>
    <row r="121" spans="2:76" x14ac:dyDescent="0.2">
      <c r="B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  <c r="AU121" s="143"/>
      <c r="AV121" s="143"/>
      <c r="AW121" s="143"/>
      <c r="AX121" s="143"/>
      <c r="AY121" s="143"/>
      <c r="AZ121" s="143"/>
      <c r="BA121" s="143"/>
      <c r="BB121" s="143"/>
      <c r="BC121" s="143"/>
      <c r="BD121" s="143"/>
      <c r="BE121" s="143"/>
      <c r="BF121" s="143"/>
      <c r="BG121" s="143"/>
      <c r="BH121" s="143"/>
      <c r="BI121" s="143"/>
      <c r="BJ121" s="143"/>
      <c r="BK121" s="143"/>
      <c r="BL121" s="143"/>
      <c r="BM121" s="143"/>
      <c r="BN121" s="143"/>
      <c r="BO121" s="143"/>
      <c r="BP121" s="143"/>
      <c r="BQ121" s="143"/>
      <c r="BR121" s="143"/>
      <c r="BS121" s="143"/>
      <c r="BT121" s="143"/>
      <c r="BU121" s="143"/>
      <c r="BV121" s="143"/>
      <c r="BX121" s="176"/>
    </row>
    <row r="122" spans="2:76" x14ac:dyDescent="0.2">
      <c r="B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  <c r="AU122" s="143"/>
      <c r="AV122" s="143"/>
      <c r="AW122" s="143"/>
      <c r="AX122" s="143"/>
      <c r="AY122" s="143"/>
      <c r="AZ122" s="143"/>
      <c r="BA122" s="143"/>
      <c r="BB122" s="143"/>
      <c r="BC122" s="143"/>
      <c r="BD122" s="143"/>
      <c r="BE122" s="143"/>
      <c r="BF122" s="143"/>
      <c r="BG122" s="143"/>
      <c r="BH122" s="143"/>
      <c r="BI122" s="143"/>
      <c r="BJ122" s="143"/>
      <c r="BK122" s="143"/>
      <c r="BL122" s="143"/>
      <c r="BM122" s="143"/>
      <c r="BN122" s="143"/>
      <c r="BO122" s="143"/>
      <c r="BP122" s="143"/>
      <c r="BQ122" s="143"/>
      <c r="BR122" s="143"/>
      <c r="BS122" s="143"/>
      <c r="BT122" s="143"/>
      <c r="BU122" s="143"/>
      <c r="BV122" s="143"/>
      <c r="BX122" s="176"/>
    </row>
    <row r="123" spans="2:76" x14ac:dyDescent="0.2">
      <c r="B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  <c r="AU123" s="143"/>
      <c r="AV123" s="143"/>
      <c r="AW123" s="143"/>
      <c r="AX123" s="143"/>
      <c r="AY123" s="143"/>
      <c r="AZ123" s="143"/>
      <c r="BA123" s="143"/>
      <c r="BB123" s="143"/>
      <c r="BC123" s="143"/>
      <c r="BD123" s="143"/>
      <c r="BE123" s="143"/>
      <c r="BF123" s="143"/>
      <c r="BG123" s="143"/>
      <c r="BH123" s="143"/>
      <c r="BI123" s="143"/>
      <c r="BJ123" s="143"/>
      <c r="BK123" s="143"/>
      <c r="BL123" s="143"/>
      <c r="BM123" s="143"/>
      <c r="BN123" s="143"/>
      <c r="BO123" s="143"/>
      <c r="BP123" s="143"/>
      <c r="BQ123" s="143"/>
      <c r="BR123" s="143"/>
      <c r="BS123" s="143"/>
      <c r="BT123" s="143"/>
      <c r="BU123" s="143"/>
      <c r="BV123" s="143"/>
      <c r="BX123" s="176"/>
    </row>
    <row r="124" spans="2:76" x14ac:dyDescent="0.2">
      <c r="B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  <c r="AU124" s="143"/>
      <c r="AV124" s="143"/>
      <c r="AW124" s="143"/>
      <c r="AX124" s="143"/>
      <c r="AY124" s="143"/>
      <c r="AZ124" s="143"/>
      <c r="BA124" s="143"/>
      <c r="BB124" s="143"/>
      <c r="BC124" s="143"/>
      <c r="BD124" s="143"/>
      <c r="BE124" s="143"/>
      <c r="BF124" s="143"/>
      <c r="BG124" s="143"/>
      <c r="BH124" s="143"/>
      <c r="BI124" s="143"/>
      <c r="BJ124" s="143"/>
      <c r="BK124" s="143"/>
      <c r="BL124" s="143"/>
      <c r="BM124" s="143"/>
      <c r="BN124" s="143"/>
      <c r="BO124" s="143"/>
      <c r="BP124" s="143"/>
      <c r="BQ124" s="143"/>
      <c r="BR124" s="143"/>
      <c r="BS124" s="143"/>
      <c r="BT124" s="143"/>
      <c r="BU124" s="143"/>
      <c r="BV124" s="143"/>
      <c r="BX124" s="176"/>
    </row>
    <row r="125" spans="2:76" x14ac:dyDescent="0.2">
      <c r="B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  <c r="AU125" s="143"/>
      <c r="AV125" s="143"/>
      <c r="AW125" s="143"/>
      <c r="AX125" s="143"/>
      <c r="AY125" s="143"/>
      <c r="AZ125" s="143"/>
      <c r="BA125" s="143"/>
      <c r="BB125" s="143"/>
      <c r="BC125" s="143"/>
      <c r="BD125" s="143"/>
      <c r="BE125" s="143"/>
      <c r="BF125" s="143"/>
      <c r="BG125" s="143"/>
      <c r="BH125" s="143"/>
      <c r="BI125" s="143"/>
      <c r="BJ125" s="143"/>
      <c r="BK125" s="143"/>
      <c r="BL125" s="143"/>
      <c r="BM125" s="143"/>
      <c r="BN125" s="143"/>
      <c r="BO125" s="143"/>
      <c r="BP125" s="143"/>
      <c r="BQ125" s="143"/>
      <c r="BR125" s="143"/>
      <c r="BS125" s="143"/>
      <c r="BT125" s="143"/>
      <c r="BU125" s="143"/>
      <c r="BV125" s="143"/>
      <c r="BX125" s="176"/>
    </row>
    <row r="126" spans="2:76" x14ac:dyDescent="0.2">
      <c r="B126" s="143"/>
      <c r="D126" s="143"/>
      <c r="E126" s="277"/>
      <c r="F126" s="277"/>
      <c r="G126" s="277"/>
      <c r="H126" s="277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  <c r="AU126" s="143"/>
      <c r="AV126" s="143"/>
      <c r="AW126" s="143"/>
      <c r="AX126" s="277"/>
      <c r="AY126" s="277"/>
      <c r="AZ126" s="277"/>
      <c r="BA126" s="277"/>
      <c r="BB126" s="143"/>
      <c r="BC126" s="277"/>
      <c r="BD126" s="277"/>
      <c r="BE126" s="277"/>
      <c r="BF126" s="277"/>
      <c r="BG126" s="143"/>
      <c r="BH126" s="143"/>
      <c r="BI126" s="143"/>
      <c r="BJ126" s="143"/>
      <c r="BK126" s="143"/>
      <c r="BL126" s="143"/>
      <c r="BM126" s="143"/>
      <c r="BN126" s="143"/>
      <c r="BO126" s="143"/>
      <c r="BP126" s="143"/>
      <c r="BQ126" s="143"/>
      <c r="BR126" s="143"/>
      <c r="BS126" s="143"/>
      <c r="BT126" s="143"/>
      <c r="BU126" s="143"/>
      <c r="BV126" s="143"/>
      <c r="BX126" s="176"/>
    </row>
    <row r="127" spans="2:76" x14ac:dyDescent="0.2">
      <c r="B127" s="143"/>
      <c r="D127" s="143"/>
      <c r="E127" s="277"/>
      <c r="F127" s="277"/>
      <c r="G127" s="277"/>
      <c r="H127" s="277"/>
      <c r="I127" s="277"/>
      <c r="J127" s="277"/>
      <c r="K127" s="277"/>
      <c r="L127" s="277"/>
      <c r="M127" s="277"/>
      <c r="N127" s="277"/>
      <c r="O127" s="277"/>
      <c r="P127" s="277"/>
      <c r="Q127" s="277"/>
      <c r="R127" s="277"/>
      <c r="S127" s="277"/>
      <c r="T127" s="277"/>
      <c r="U127" s="277"/>
      <c r="V127" s="277"/>
      <c r="W127" s="277"/>
      <c r="X127" s="277"/>
      <c r="Y127" s="277"/>
      <c r="Z127" s="277"/>
      <c r="AA127" s="277"/>
      <c r="AB127" s="277"/>
      <c r="AC127" s="277"/>
      <c r="AD127" s="277"/>
      <c r="AE127" s="277"/>
      <c r="AF127" s="277"/>
      <c r="AG127" s="277"/>
      <c r="AH127" s="277"/>
      <c r="AI127" s="277"/>
      <c r="AJ127" s="277"/>
      <c r="AK127" s="277"/>
      <c r="AL127" s="277"/>
      <c r="AM127" s="277"/>
      <c r="AN127" s="277"/>
      <c r="AO127" s="277"/>
      <c r="AP127" s="277"/>
      <c r="AQ127" s="277"/>
      <c r="AR127" s="277"/>
      <c r="AS127" s="277"/>
      <c r="AT127" s="277"/>
      <c r="AU127" s="277"/>
      <c r="AV127" s="277"/>
      <c r="AW127" s="277"/>
      <c r="AX127" s="277"/>
      <c r="AY127" s="277"/>
      <c r="AZ127" s="277"/>
      <c r="BA127" s="277"/>
      <c r="BB127" s="277"/>
      <c r="BC127" s="277"/>
      <c r="BD127" s="277"/>
      <c r="BE127" s="277"/>
      <c r="BF127" s="277"/>
      <c r="BG127" s="277"/>
      <c r="BH127" s="277"/>
      <c r="BI127" s="277"/>
      <c r="BJ127" s="277"/>
      <c r="BK127" s="277"/>
      <c r="BL127" s="277"/>
      <c r="BM127" s="143"/>
      <c r="BN127" s="143"/>
      <c r="BO127" s="143"/>
      <c r="BP127" s="143"/>
      <c r="BQ127" s="277"/>
      <c r="BR127" s="277"/>
      <c r="BS127" s="277"/>
      <c r="BT127" s="277"/>
      <c r="BU127" s="277"/>
      <c r="BV127" s="277"/>
      <c r="BX127" s="176"/>
    </row>
    <row r="128" spans="2:76" x14ac:dyDescent="0.2">
      <c r="B128" s="143"/>
      <c r="D128" s="143"/>
      <c r="E128" s="275"/>
      <c r="F128" s="242"/>
      <c r="G128" s="242"/>
      <c r="H128" s="242"/>
      <c r="I128" s="277"/>
      <c r="J128" s="277"/>
      <c r="K128" s="277"/>
      <c r="L128" s="277"/>
      <c r="M128" s="277"/>
      <c r="N128" s="277"/>
      <c r="O128" s="277"/>
      <c r="P128" s="277"/>
      <c r="Q128" s="277"/>
      <c r="R128" s="277"/>
      <c r="S128" s="277"/>
      <c r="T128" s="277"/>
      <c r="U128" s="277"/>
      <c r="V128" s="277"/>
      <c r="W128" s="277"/>
      <c r="X128" s="277"/>
      <c r="Y128" s="277"/>
      <c r="Z128" s="277"/>
      <c r="AA128" s="277"/>
      <c r="AB128" s="277"/>
      <c r="AC128" s="277"/>
      <c r="AD128" s="277"/>
      <c r="AE128" s="277"/>
      <c r="AF128" s="277"/>
      <c r="AG128" s="277"/>
      <c r="AH128" s="277"/>
      <c r="AI128" s="277"/>
      <c r="AJ128" s="277"/>
      <c r="AK128" s="277"/>
      <c r="AL128" s="277"/>
      <c r="AM128" s="277"/>
      <c r="AN128" s="277"/>
      <c r="AO128" s="277"/>
      <c r="AP128" s="277"/>
      <c r="AQ128" s="277"/>
      <c r="AR128" s="277"/>
      <c r="AS128" s="277"/>
      <c r="AT128" s="277"/>
      <c r="AU128" s="277"/>
      <c r="AV128" s="277"/>
      <c r="AW128" s="277"/>
      <c r="AX128" s="242"/>
      <c r="AY128" s="242"/>
      <c r="AZ128" s="242"/>
      <c r="BA128" s="242"/>
      <c r="BB128" s="277"/>
      <c r="BC128" s="242"/>
      <c r="BD128" s="242"/>
      <c r="BE128" s="242"/>
      <c r="BF128" s="242"/>
      <c r="BG128" s="277"/>
      <c r="BH128" s="277"/>
      <c r="BI128" s="277"/>
      <c r="BJ128" s="277"/>
      <c r="BK128" s="277"/>
      <c r="BL128" s="277"/>
      <c r="BM128" s="277"/>
      <c r="BN128" s="277"/>
      <c r="BO128" s="277"/>
      <c r="BP128" s="277"/>
      <c r="BQ128" s="277"/>
      <c r="BR128" s="277"/>
      <c r="BS128" s="277"/>
      <c r="BT128" s="277"/>
      <c r="BU128" s="277"/>
      <c r="BV128" s="277"/>
      <c r="BX128" s="176"/>
    </row>
    <row r="129" spans="2:76" x14ac:dyDescent="0.2">
      <c r="B129" s="182"/>
      <c r="C129" s="170"/>
      <c r="D129" s="170"/>
      <c r="E129" s="275"/>
      <c r="F129" s="242"/>
      <c r="G129" s="242"/>
      <c r="H129" s="242"/>
      <c r="I129" s="242"/>
      <c r="J129" s="242"/>
      <c r="K129" s="242"/>
      <c r="L129" s="242"/>
      <c r="M129" s="242"/>
      <c r="N129" s="242"/>
      <c r="O129" s="242"/>
      <c r="P129" s="242"/>
      <c r="Q129" s="242"/>
      <c r="R129" s="242"/>
      <c r="S129" s="242"/>
      <c r="T129" s="242"/>
      <c r="U129" s="242"/>
      <c r="V129" s="242"/>
      <c r="W129" s="242"/>
      <c r="X129" s="242"/>
      <c r="Y129" s="242"/>
      <c r="Z129" s="242"/>
      <c r="AA129" s="242"/>
      <c r="AB129" s="242"/>
      <c r="AC129" s="242"/>
      <c r="AD129" s="242"/>
      <c r="AE129" s="242"/>
      <c r="AF129" s="242"/>
      <c r="AG129" s="242"/>
      <c r="AH129" s="242"/>
      <c r="AI129" s="242"/>
      <c r="AJ129" s="242"/>
      <c r="AK129" s="242"/>
      <c r="AL129" s="242"/>
      <c r="AM129" s="242"/>
      <c r="AN129" s="242"/>
      <c r="AO129" s="242"/>
      <c r="AP129" s="242"/>
      <c r="AQ129" s="242"/>
      <c r="AR129" s="242"/>
      <c r="AS129" s="242"/>
      <c r="AT129" s="242"/>
      <c r="AU129" s="242"/>
      <c r="AV129" s="242"/>
      <c r="AW129" s="242"/>
      <c r="AX129" s="242"/>
      <c r="AY129" s="242"/>
      <c r="AZ129" s="242"/>
      <c r="BA129" s="242"/>
      <c r="BB129" s="242"/>
      <c r="BC129" s="242"/>
      <c r="BD129" s="242"/>
      <c r="BE129" s="242"/>
      <c r="BF129" s="242"/>
      <c r="BG129" s="242"/>
      <c r="BH129" s="242"/>
      <c r="BI129" s="242"/>
      <c r="BJ129" s="242"/>
      <c r="BK129" s="242"/>
      <c r="BL129" s="242"/>
      <c r="BM129" s="277"/>
      <c r="BN129" s="277"/>
      <c r="BO129" s="277"/>
      <c r="BP129" s="277"/>
      <c r="BQ129" s="242"/>
      <c r="BR129" s="242"/>
      <c r="BS129" s="242"/>
      <c r="BT129" s="242"/>
      <c r="BU129" s="242"/>
      <c r="BV129" s="242"/>
      <c r="BX129" s="176"/>
    </row>
    <row r="130" spans="2:76" x14ac:dyDescent="0.2">
      <c r="B130" s="182"/>
      <c r="C130" s="182"/>
      <c r="D130" s="182"/>
      <c r="E130" s="275"/>
      <c r="F130" s="242"/>
      <c r="G130" s="242"/>
      <c r="H130" s="242"/>
      <c r="I130" s="242"/>
      <c r="J130" s="242"/>
      <c r="K130" s="242"/>
      <c r="L130" s="242"/>
      <c r="M130" s="242"/>
      <c r="N130" s="242"/>
      <c r="O130" s="242"/>
      <c r="P130" s="242"/>
      <c r="Q130" s="242"/>
      <c r="R130" s="242"/>
      <c r="S130" s="242"/>
      <c r="T130" s="242"/>
      <c r="U130" s="242"/>
      <c r="V130" s="242"/>
      <c r="W130" s="242"/>
      <c r="X130" s="242"/>
      <c r="Y130" s="242"/>
      <c r="Z130" s="242"/>
      <c r="AA130" s="242"/>
      <c r="AB130" s="242"/>
      <c r="AC130" s="242"/>
      <c r="AD130" s="242"/>
      <c r="AE130" s="242"/>
      <c r="AF130" s="242"/>
      <c r="AG130" s="242"/>
      <c r="AH130" s="242"/>
      <c r="AI130" s="242"/>
      <c r="AJ130" s="242"/>
      <c r="AK130" s="242"/>
      <c r="AL130" s="242"/>
      <c r="AM130" s="242"/>
      <c r="AN130" s="242"/>
      <c r="AO130" s="242"/>
      <c r="AP130" s="242"/>
      <c r="AQ130" s="242"/>
      <c r="AR130" s="242"/>
      <c r="AS130" s="242"/>
      <c r="AT130" s="242"/>
      <c r="AU130" s="242"/>
      <c r="AV130" s="242"/>
      <c r="AW130" s="242"/>
      <c r="AX130" s="242"/>
      <c r="AY130" s="242"/>
      <c r="AZ130" s="242"/>
      <c r="BA130" s="242"/>
      <c r="BB130" s="242"/>
      <c r="BC130" s="242"/>
      <c r="BD130" s="242"/>
      <c r="BE130" s="242"/>
      <c r="BF130" s="242"/>
      <c r="BG130" s="242"/>
      <c r="BH130" s="242"/>
      <c r="BI130" s="242"/>
      <c r="BJ130" s="242"/>
      <c r="BK130" s="242"/>
      <c r="BL130" s="242"/>
      <c r="BM130" s="242"/>
      <c r="BN130" s="242"/>
      <c r="BO130" s="242"/>
      <c r="BP130" s="242"/>
      <c r="BQ130" s="242"/>
      <c r="BR130" s="242"/>
      <c r="BS130" s="242"/>
      <c r="BT130" s="242"/>
      <c r="BU130" s="242"/>
      <c r="BV130" s="242"/>
      <c r="BX130" s="176"/>
    </row>
    <row r="131" spans="2:76" x14ac:dyDescent="0.2">
      <c r="B131" s="182"/>
      <c r="C131" s="170"/>
      <c r="D131" s="170"/>
      <c r="E131" s="275"/>
      <c r="F131" s="242"/>
      <c r="G131" s="242"/>
      <c r="H131" s="242"/>
      <c r="I131" s="242"/>
      <c r="J131" s="242"/>
      <c r="K131" s="242"/>
      <c r="L131" s="242"/>
      <c r="M131" s="242"/>
      <c r="N131" s="242"/>
      <c r="O131" s="242"/>
      <c r="P131" s="242"/>
      <c r="Q131" s="242"/>
      <c r="R131" s="242"/>
      <c r="S131" s="242"/>
      <c r="T131" s="242"/>
      <c r="U131" s="242"/>
      <c r="V131" s="242"/>
      <c r="W131" s="242"/>
      <c r="X131" s="242"/>
      <c r="Y131" s="242"/>
      <c r="Z131" s="242"/>
      <c r="AA131" s="242"/>
      <c r="AB131" s="242"/>
      <c r="AC131" s="242"/>
      <c r="AD131" s="242"/>
      <c r="AE131" s="242"/>
      <c r="AF131" s="242"/>
      <c r="AG131" s="242"/>
      <c r="AH131" s="242"/>
      <c r="AI131" s="242"/>
      <c r="AJ131" s="242"/>
      <c r="AK131" s="242"/>
      <c r="AL131" s="242"/>
      <c r="AM131" s="242"/>
      <c r="AN131" s="242"/>
      <c r="AO131" s="242"/>
      <c r="AP131" s="242"/>
      <c r="AQ131" s="242"/>
      <c r="AR131" s="242"/>
      <c r="AS131" s="242"/>
      <c r="AT131" s="242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X131" s="176"/>
    </row>
    <row r="132" spans="2:76" x14ac:dyDescent="0.2">
      <c r="B132" s="190"/>
      <c r="C132" s="170"/>
      <c r="D132" s="170"/>
      <c r="E132" s="275"/>
      <c r="F132" s="242"/>
      <c r="G132" s="242"/>
      <c r="H132" s="242"/>
      <c r="I132" s="242"/>
      <c r="J132" s="242"/>
      <c r="K132" s="242"/>
      <c r="L132" s="242"/>
      <c r="M132" s="242"/>
      <c r="N132" s="242"/>
      <c r="O132" s="242"/>
      <c r="P132" s="242"/>
      <c r="Q132" s="242"/>
      <c r="R132" s="242"/>
      <c r="S132" s="242"/>
      <c r="T132" s="242"/>
      <c r="U132" s="242"/>
      <c r="V132" s="242"/>
      <c r="W132" s="242"/>
      <c r="X132" s="242"/>
      <c r="Y132" s="242"/>
      <c r="Z132" s="242"/>
      <c r="AA132" s="242"/>
      <c r="AB132" s="242"/>
      <c r="AC132" s="242"/>
      <c r="AD132" s="242"/>
      <c r="AE132" s="242"/>
      <c r="AF132" s="242"/>
      <c r="AG132" s="242"/>
      <c r="AH132" s="242"/>
      <c r="AI132" s="242"/>
      <c r="AJ132" s="242"/>
      <c r="AK132" s="242"/>
      <c r="AL132" s="242"/>
      <c r="AM132" s="242"/>
      <c r="AN132" s="242"/>
      <c r="AO132" s="242"/>
      <c r="AP132" s="242"/>
      <c r="AQ132" s="242"/>
      <c r="AR132" s="242"/>
      <c r="AS132" s="242"/>
      <c r="AT132" s="242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X132" s="176"/>
    </row>
    <row r="133" spans="2:76" x14ac:dyDescent="0.2">
      <c r="B133" s="182"/>
      <c r="C133" s="170"/>
      <c r="D133" s="170"/>
      <c r="E133" s="275"/>
      <c r="F133" s="242"/>
      <c r="G133" s="242"/>
      <c r="H133" s="242"/>
      <c r="I133" s="242"/>
      <c r="J133" s="242"/>
      <c r="K133" s="242"/>
      <c r="L133" s="242"/>
      <c r="M133" s="242"/>
      <c r="N133" s="242"/>
      <c r="O133" s="242"/>
      <c r="P133" s="242"/>
      <c r="Q133" s="242"/>
      <c r="R133" s="242"/>
      <c r="S133" s="242"/>
      <c r="T133" s="242"/>
      <c r="U133" s="242"/>
      <c r="V133" s="242"/>
      <c r="W133" s="242"/>
      <c r="X133" s="242"/>
      <c r="Y133" s="242"/>
      <c r="Z133" s="242"/>
      <c r="AA133" s="242"/>
      <c r="AB133" s="242"/>
      <c r="AC133" s="242"/>
      <c r="AD133" s="242"/>
      <c r="AE133" s="242"/>
      <c r="AF133" s="242"/>
      <c r="AG133" s="242"/>
      <c r="AH133" s="242"/>
      <c r="AI133" s="242"/>
      <c r="AJ133" s="242"/>
      <c r="AK133" s="242"/>
      <c r="AL133" s="242"/>
      <c r="AM133" s="242"/>
      <c r="AN133" s="242"/>
      <c r="AO133" s="242"/>
      <c r="AP133" s="242"/>
      <c r="AQ133" s="242"/>
      <c r="AR133" s="242"/>
      <c r="AS133" s="242"/>
      <c r="AT133" s="242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X133" s="176"/>
    </row>
    <row r="134" spans="2:76" x14ac:dyDescent="0.2">
      <c r="B134" s="182"/>
      <c r="C134" s="170"/>
      <c r="D134" s="170"/>
      <c r="E134" s="275"/>
      <c r="F134" s="242"/>
      <c r="G134" s="242"/>
      <c r="H134" s="242"/>
      <c r="I134" s="242"/>
      <c r="J134" s="242"/>
      <c r="K134" s="242"/>
      <c r="L134" s="242"/>
      <c r="M134" s="242"/>
      <c r="N134" s="242"/>
      <c r="O134" s="242"/>
      <c r="P134" s="242"/>
      <c r="Q134" s="242"/>
      <c r="R134" s="242"/>
      <c r="S134" s="242"/>
      <c r="T134" s="242"/>
      <c r="U134" s="242"/>
      <c r="V134" s="242"/>
      <c r="W134" s="242"/>
      <c r="X134" s="242"/>
      <c r="Y134" s="242"/>
      <c r="Z134" s="242"/>
      <c r="AA134" s="242"/>
      <c r="AB134" s="242"/>
      <c r="AC134" s="242"/>
      <c r="AD134" s="242"/>
      <c r="AE134" s="242"/>
      <c r="AF134" s="242"/>
      <c r="AG134" s="242"/>
      <c r="AH134" s="242"/>
      <c r="AI134" s="242"/>
      <c r="AJ134" s="242"/>
      <c r="AK134" s="242"/>
      <c r="AL134" s="242"/>
      <c r="AM134" s="242"/>
      <c r="AN134" s="242"/>
      <c r="AO134" s="242"/>
      <c r="AP134" s="242"/>
      <c r="AQ134" s="242"/>
      <c r="AR134" s="242"/>
      <c r="AS134" s="242"/>
      <c r="AT134" s="242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X134" s="176"/>
    </row>
    <row r="135" spans="2:76" x14ac:dyDescent="0.2">
      <c r="B135" s="182"/>
      <c r="C135" s="170"/>
      <c r="D135" s="170"/>
      <c r="E135" s="275"/>
      <c r="F135" s="242"/>
      <c r="G135" s="242"/>
      <c r="H135" s="242"/>
      <c r="I135" s="242"/>
      <c r="J135" s="242"/>
      <c r="K135" s="242"/>
      <c r="L135" s="242"/>
      <c r="M135" s="242"/>
      <c r="N135" s="242"/>
      <c r="O135" s="242"/>
      <c r="P135" s="242"/>
      <c r="Q135" s="242"/>
      <c r="R135" s="242"/>
      <c r="S135" s="242"/>
      <c r="T135" s="242"/>
      <c r="U135" s="242"/>
      <c r="V135" s="242"/>
      <c r="W135" s="242"/>
      <c r="X135" s="242"/>
      <c r="Y135" s="242"/>
      <c r="Z135" s="242"/>
      <c r="AA135" s="242"/>
      <c r="AB135" s="242"/>
      <c r="AC135" s="242"/>
      <c r="AD135" s="242"/>
      <c r="AE135" s="242"/>
      <c r="AF135" s="242"/>
      <c r="AG135" s="242"/>
      <c r="AH135" s="242"/>
      <c r="AI135" s="242"/>
      <c r="AJ135" s="242"/>
      <c r="AK135" s="242"/>
      <c r="AL135" s="242"/>
      <c r="AM135" s="242"/>
      <c r="AN135" s="242"/>
      <c r="AO135" s="242"/>
      <c r="AP135" s="242"/>
      <c r="AQ135" s="242"/>
      <c r="AR135" s="242"/>
      <c r="AS135" s="242"/>
      <c r="AT135" s="242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X135" s="176"/>
    </row>
    <row r="136" spans="2:76" x14ac:dyDescent="0.2">
      <c r="B136" s="182"/>
      <c r="C136" s="170"/>
      <c r="D136" s="170"/>
      <c r="E136" s="275"/>
      <c r="F136" s="242"/>
      <c r="G136" s="242"/>
      <c r="H136" s="242"/>
      <c r="I136" s="242"/>
      <c r="J136" s="242"/>
      <c r="K136" s="242"/>
      <c r="L136" s="242"/>
      <c r="M136" s="242"/>
      <c r="N136" s="242"/>
      <c r="O136" s="242"/>
      <c r="P136" s="242"/>
      <c r="Q136" s="242"/>
      <c r="R136" s="242"/>
      <c r="S136" s="242"/>
      <c r="T136" s="242"/>
      <c r="U136" s="242"/>
      <c r="V136" s="242"/>
      <c r="W136" s="242"/>
      <c r="X136" s="242"/>
      <c r="Y136" s="242"/>
      <c r="Z136" s="242"/>
      <c r="AA136" s="242"/>
      <c r="AB136" s="242"/>
      <c r="AC136" s="242"/>
      <c r="AD136" s="242"/>
      <c r="AE136" s="242"/>
      <c r="AF136" s="242"/>
      <c r="AG136" s="242"/>
      <c r="AH136" s="242"/>
      <c r="AI136" s="242"/>
      <c r="AJ136" s="242"/>
      <c r="AK136" s="242"/>
      <c r="AL136" s="242"/>
      <c r="AM136" s="242"/>
      <c r="AN136" s="242"/>
      <c r="AO136" s="242"/>
      <c r="AP136" s="242"/>
      <c r="AQ136" s="242"/>
      <c r="AR136" s="242"/>
      <c r="AS136" s="242"/>
      <c r="AT136" s="242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X136" s="176"/>
    </row>
    <row r="137" spans="2:76" x14ac:dyDescent="0.2">
      <c r="B137" s="182"/>
      <c r="C137" s="170"/>
      <c r="D137" s="170"/>
      <c r="E137" s="275"/>
      <c r="F137" s="242"/>
      <c r="G137" s="242"/>
      <c r="H137" s="242"/>
      <c r="I137" s="242"/>
      <c r="J137" s="242"/>
      <c r="K137" s="242"/>
      <c r="L137" s="242"/>
      <c r="M137" s="242"/>
      <c r="N137" s="242"/>
      <c r="O137" s="242"/>
      <c r="P137" s="242"/>
      <c r="Q137" s="242"/>
      <c r="R137" s="242"/>
      <c r="S137" s="242"/>
      <c r="T137" s="242"/>
      <c r="U137" s="242"/>
      <c r="V137" s="242"/>
      <c r="W137" s="242"/>
      <c r="X137" s="242"/>
      <c r="Y137" s="242"/>
      <c r="Z137" s="242"/>
      <c r="AA137" s="242"/>
      <c r="AB137" s="242"/>
      <c r="AC137" s="242"/>
      <c r="AD137" s="242"/>
      <c r="AE137" s="242"/>
      <c r="AF137" s="242"/>
      <c r="AG137" s="242"/>
      <c r="AH137" s="242"/>
      <c r="AI137" s="242"/>
      <c r="AJ137" s="242"/>
      <c r="AK137" s="242"/>
      <c r="AL137" s="242"/>
      <c r="AM137" s="242"/>
      <c r="AN137" s="242"/>
      <c r="AO137" s="242"/>
      <c r="AP137" s="242"/>
      <c r="AQ137" s="242"/>
      <c r="AR137" s="242"/>
      <c r="AS137" s="242"/>
      <c r="AT137" s="242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X137" s="176"/>
    </row>
    <row r="138" spans="2:76" x14ac:dyDescent="0.2">
      <c r="B138" s="182"/>
      <c r="C138" s="170"/>
      <c r="D138" s="170"/>
      <c r="E138" s="275"/>
      <c r="F138" s="242"/>
      <c r="G138" s="242"/>
      <c r="H138" s="242"/>
      <c r="I138" s="242"/>
      <c r="J138" s="242"/>
      <c r="K138" s="242"/>
      <c r="L138" s="242"/>
      <c r="M138" s="242"/>
      <c r="N138" s="242"/>
      <c r="O138" s="242"/>
      <c r="P138" s="242"/>
      <c r="Q138" s="242"/>
      <c r="R138" s="242"/>
      <c r="S138" s="242"/>
      <c r="T138" s="242"/>
      <c r="U138" s="242"/>
      <c r="V138" s="242"/>
      <c r="W138" s="242"/>
      <c r="X138" s="242"/>
      <c r="Y138" s="242"/>
      <c r="Z138" s="242"/>
      <c r="AA138" s="242"/>
      <c r="AB138" s="242"/>
      <c r="AC138" s="242"/>
      <c r="AD138" s="242"/>
      <c r="AE138" s="242"/>
      <c r="AF138" s="242"/>
      <c r="AG138" s="242"/>
      <c r="AH138" s="242"/>
      <c r="AI138" s="242"/>
      <c r="AJ138" s="242"/>
      <c r="AK138" s="242"/>
      <c r="AL138" s="242"/>
      <c r="AM138" s="242"/>
      <c r="AN138" s="242"/>
      <c r="AO138" s="242"/>
      <c r="AP138" s="242"/>
      <c r="AQ138" s="242"/>
      <c r="AR138" s="242"/>
      <c r="AS138" s="242"/>
      <c r="AT138" s="242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X138" s="176"/>
    </row>
    <row r="139" spans="2:76" x14ac:dyDescent="0.2">
      <c r="B139" s="182"/>
      <c r="C139" s="170"/>
      <c r="D139" s="170"/>
      <c r="E139" s="275"/>
      <c r="F139" s="242"/>
      <c r="G139" s="242"/>
      <c r="H139" s="242"/>
      <c r="I139" s="242"/>
      <c r="J139" s="242"/>
      <c r="K139" s="242"/>
      <c r="L139" s="242"/>
      <c r="M139" s="242"/>
      <c r="N139" s="242"/>
      <c r="O139" s="242"/>
      <c r="P139" s="242"/>
      <c r="Q139" s="242"/>
      <c r="R139" s="242"/>
      <c r="S139" s="242"/>
      <c r="T139" s="242"/>
      <c r="U139" s="242"/>
      <c r="V139" s="242"/>
      <c r="W139" s="242"/>
      <c r="X139" s="242"/>
      <c r="Y139" s="242"/>
      <c r="Z139" s="242"/>
      <c r="AA139" s="242"/>
      <c r="AB139" s="242"/>
      <c r="AC139" s="242"/>
      <c r="AD139" s="242"/>
      <c r="AE139" s="242"/>
      <c r="AF139" s="242"/>
      <c r="AG139" s="242"/>
      <c r="AH139" s="242"/>
      <c r="AI139" s="242"/>
      <c r="AJ139" s="242"/>
      <c r="AK139" s="242"/>
      <c r="AL139" s="242"/>
      <c r="AM139" s="242"/>
      <c r="AN139" s="242"/>
      <c r="AO139" s="242"/>
      <c r="AP139" s="242"/>
      <c r="AQ139" s="242"/>
      <c r="AR139" s="242"/>
      <c r="AS139" s="242"/>
      <c r="AT139" s="242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X139" s="176"/>
    </row>
    <row r="140" spans="2:76" x14ac:dyDescent="0.2">
      <c r="B140" s="182"/>
      <c r="C140" s="170"/>
      <c r="D140" s="170"/>
      <c r="E140" s="275"/>
      <c r="F140" s="242"/>
      <c r="G140" s="242"/>
      <c r="H140" s="242"/>
      <c r="I140" s="242"/>
      <c r="J140" s="242"/>
      <c r="K140" s="242"/>
      <c r="L140" s="242"/>
      <c r="M140" s="242"/>
      <c r="N140" s="242"/>
      <c r="O140" s="242"/>
      <c r="P140" s="242"/>
      <c r="Q140" s="242"/>
      <c r="R140" s="242"/>
      <c r="S140" s="242"/>
      <c r="T140" s="242"/>
      <c r="U140" s="242"/>
      <c r="V140" s="242"/>
      <c r="W140" s="242"/>
      <c r="X140" s="242"/>
      <c r="Y140" s="242"/>
      <c r="Z140" s="242"/>
      <c r="AA140" s="242"/>
      <c r="AB140" s="242"/>
      <c r="AC140" s="242"/>
      <c r="AD140" s="242"/>
      <c r="AE140" s="242"/>
      <c r="AF140" s="242"/>
      <c r="AG140" s="242"/>
      <c r="AH140" s="242"/>
      <c r="AI140" s="242"/>
      <c r="AJ140" s="242"/>
      <c r="AK140" s="242"/>
      <c r="AL140" s="242"/>
      <c r="AM140" s="242"/>
      <c r="AN140" s="242"/>
      <c r="AO140" s="242"/>
      <c r="AP140" s="242"/>
      <c r="AQ140" s="242"/>
      <c r="AR140" s="242"/>
      <c r="AS140" s="242"/>
      <c r="AT140" s="242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X140" s="176"/>
    </row>
    <row r="141" spans="2:76" x14ac:dyDescent="0.2">
      <c r="B141" s="182"/>
      <c r="C141" s="170"/>
      <c r="D141" s="170"/>
      <c r="E141" s="275"/>
      <c r="F141" s="242"/>
      <c r="G141" s="242"/>
      <c r="H141" s="242"/>
      <c r="I141" s="242"/>
      <c r="J141" s="242"/>
      <c r="K141" s="242"/>
      <c r="L141" s="242"/>
      <c r="M141" s="242"/>
      <c r="N141" s="242"/>
      <c r="O141" s="242"/>
      <c r="P141" s="242"/>
      <c r="Q141" s="242"/>
      <c r="R141" s="242"/>
      <c r="S141" s="242"/>
      <c r="T141" s="242"/>
      <c r="U141" s="242"/>
      <c r="V141" s="242"/>
      <c r="W141" s="242"/>
      <c r="X141" s="242"/>
      <c r="Y141" s="242"/>
      <c r="Z141" s="242"/>
      <c r="AA141" s="242"/>
      <c r="AB141" s="242"/>
      <c r="AC141" s="242"/>
      <c r="AD141" s="242"/>
      <c r="AE141" s="242"/>
      <c r="AF141" s="242"/>
      <c r="AG141" s="242"/>
      <c r="AH141" s="242"/>
      <c r="AI141" s="242"/>
      <c r="AJ141" s="242"/>
      <c r="AK141" s="242"/>
      <c r="AL141" s="242"/>
      <c r="AM141" s="242"/>
      <c r="AN141" s="242"/>
      <c r="AO141" s="242"/>
      <c r="AP141" s="242"/>
      <c r="AQ141" s="242"/>
      <c r="AR141" s="242"/>
      <c r="AS141" s="242"/>
      <c r="AT141" s="242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X141" s="176"/>
    </row>
    <row r="142" spans="2:76" x14ac:dyDescent="0.2">
      <c r="B142" s="182"/>
      <c r="C142" s="182"/>
      <c r="D142" s="182"/>
      <c r="E142" s="275"/>
      <c r="F142" s="242"/>
      <c r="G142" s="242"/>
      <c r="H142" s="242"/>
      <c r="I142" s="242"/>
      <c r="J142" s="242"/>
      <c r="K142" s="242"/>
      <c r="L142" s="242"/>
      <c r="M142" s="242"/>
      <c r="N142" s="242"/>
      <c r="O142" s="242"/>
      <c r="P142" s="242"/>
      <c r="Q142" s="242"/>
      <c r="R142" s="242"/>
      <c r="S142" s="242"/>
      <c r="T142" s="242"/>
      <c r="U142" s="242"/>
      <c r="V142" s="242"/>
      <c r="W142" s="242"/>
      <c r="X142" s="242"/>
      <c r="Y142" s="242"/>
      <c r="Z142" s="242"/>
      <c r="AA142" s="242"/>
      <c r="AB142" s="242"/>
      <c r="AC142" s="242"/>
      <c r="AD142" s="242"/>
      <c r="AE142" s="242"/>
      <c r="AF142" s="242"/>
      <c r="AG142" s="242"/>
      <c r="AH142" s="242"/>
      <c r="AI142" s="242"/>
      <c r="AJ142" s="242"/>
      <c r="AK142" s="242"/>
      <c r="AL142" s="242"/>
      <c r="AM142" s="242"/>
      <c r="AN142" s="242"/>
      <c r="AO142" s="242"/>
      <c r="AP142" s="242"/>
      <c r="AQ142" s="242"/>
      <c r="AR142" s="242"/>
      <c r="AS142" s="242"/>
      <c r="AT142" s="242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X142" s="176"/>
    </row>
    <row r="143" spans="2:76" x14ac:dyDescent="0.2">
      <c r="B143" s="182"/>
      <c r="C143" s="170"/>
      <c r="D143" s="170"/>
      <c r="E143" s="275"/>
      <c r="F143" s="242"/>
      <c r="G143" s="242"/>
      <c r="H143" s="242"/>
      <c r="I143" s="242"/>
      <c r="J143" s="242"/>
      <c r="K143" s="242"/>
      <c r="L143" s="242"/>
      <c r="M143" s="242"/>
      <c r="N143" s="242"/>
      <c r="O143" s="242"/>
      <c r="P143" s="242"/>
      <c r="Q143" s="242"/>
      <c r="R143" s="242"/>
      <c r="S143" s="242"/>
      <c r="T143" s="242"/>
      <c r="U143" s="242"/>
      <c r="V143" s="242"/>
      <c r="W143" s="242"/>
      <c r="X143" s="242"/>
      <c r="Y143" s="242"/>
      <c r="Z143" s="242"/>
      <c r="AA143" s="242"/>
      <c r="AB143" s="242"/>
      <c r="AC143" s="242"/>
      <c r="AD143" s="242"/>
      <c r="AE143" s="242"/>
      <c r="AF143" s="242"/>
      <c r="AG143" s="242"/>
      <c r="AH143" s="242"/>
      <c r="AI143" s="242"/>
      <c r="AJ143" s="242"/>
      <c r="AK143" s="242"/>
      <c r="AL143" s="242"/>
      <c r="AM143" s="242"/>
      <c r="AN143" s="242"/>
      <c r="AO143" s="242"/>
      <c r="AP143" s="242"/>
      <c r="AQ143" s="242"/>
      <c r="AR143" s="242"/>
      <c r="AS143" s="242"/>
      <c r="AT143" s="242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X143" s="176"/>
    </row>
    <row r="144" spans="2:76" x14ac:dyDescent="0.2">
      <c r="B144" s="182"/>
      <c r="C144" s="170"/>
      <c r="D144" s="170"/>
      <c r="E144" s="275"/>
      <c r="F144" s="242"/>
      <c r="G144" s="242"/>
      <c r="H144" s="242"/>
      <c r="I144" s="242"/>
      <c r="J144" s="242"/>
      <c r="K144" s="242"/>
      <c r="L144" s="242"/>
      <c r="M144" s="242"/>
      <c r="N144" s="242"/>
      <c r="O144" s="242"/>
      <c r="P144" s="242"/>
      <c r="Q144" s="242"/>
      <c r="R144" s="242"/>
      <c r="S144" s="242"/>
      <c r="T144" s="242"/>
      <c r="U144" s="242"/>
      <c r="V144" s="242"/>
      <c r="W144" s="242"/>
      <c r="X144" s="242"/>
      <c r="Y144" s="242"/>
      <c r="Z144" s="242"/>
      <c r="AA144" s="242"/>
      <c r="AB144" s="242"/>
      <c r="AC144" s="242"/>
      <c r="AD144" s="242"/>
      <c r="AE144" s="242"/>
      <c r="AF144" s="242"/>
      <c r="AG144" s="242"/>
      <c r="AH144" s="242"/>
      <c r="AI144" s="242"/>
      <c r="AJ144" s="242"/>
      <c r="AK144" s="242"/>
      <c r="AL144" s="242"/>
      <c r="AM144" s="242"/>
      <c r="AN144" s="242"/>
      <c r="AO144" s="242"/>
      <c r="AP144" s="242"/>
      <c r="AQ144" s="242"/>
      <c r="AR144" s="242"/>
      <c r="AS144" s="242"/>
      <c r="AT144" s="242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X144" s="176"/>
    </row>
    <row r="145" spans="2:76" x14ac:dyDescent="0.2">
      <c r="B145" s="182"/>
      <c r="C145" s="170"/>
      <c r="D145" s="170"/>
      <c r="E145" s="275"/>
      <c r="F145" s="242"/>
      <c r="G145" s="242"/>
      <c r="H145" s="242"/>
      <c r="I145" s="242"/>
      <c r="J145" s="242"/>
      <c r="K145" s="242"/>
      <c r="L145" s="242"/>
      <c r="M145" s="242"/>
      <c r="N145" s="242"/>
      <c r="O145" s="242"/>
      <c r="P145" s="242"/>
      <c r="Q145" s="242"/>
      <c r="R145" s="242"/>
      <c r="S145" s="242"/>
      <c r="T145" s="242"/>
      <c r="U145" s="242"/>
      <c r="V145" s="242"/>
      <c r="W145" s="242"/>
      <c r="X145" s="242"/>
      <c r="Y145" s="242"/>
      <c r="Z145" s="242"/>
      <c r="AA145" s="242"/>
      <c r="AB145" s="242"/>
      <c r="AC145" s="242"/>
      <c r="AD145" s="242"/>
      <c r="AE145" s="242"/>
      <c r="AF145" s="242"/>
      <c r="AG145" s="242"/>
      <c r="AH145" s="242"/>
      <c r="AI145" s="242"/>
      <c r="AJ145" s="242"/>
      <c r="AK145" s="242"/>
      <c r="AL145" s="242"/>
      <c r="AM145" s="242"/>
      <c r="AN145" s="242"/>
      <c r="AO145" s="242"/>
      <c r="AP145" s="242"/>
      <c r="AQ145" s="242"/>
      <c r="AR145" s="242"/>
      <c r="AS145" s="242"/>
      <c r="AT145" s="242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X145" s="176"/>
    </row>
    <row r="146" spans="2:76" x14ac:dyDescent="0.2">
      <c r="B146" s="182"/>
      <c r="C146" s="170"/>
      <c r="D146" s="170"/>
      <c r="E146" s="275"/>
      <c r="F146" s="242"/>
      <c r="G146" s="242"/>
      <c r="H146" s="242"/>
      <c r="I146" s="242"/>
      <c r="J146" s="242"/>
      <c r="K146" s="242"/>
      <c r="L146" s="242"/>
      <c r="M146" s="242"/>
      <c r="N146" s="242"/>
      <c r="O146" s="242"/>
      <c r="P146" s="242"/>
      <c r="Q146" s="242"/>
      <c r="R146" s="242"/>
      <c r="S146" s="242"/>
      <c r="T146" s="242"/>
      <c r="U146" s="242"/>
      <c r="V146" s="242"/>
      <c r="W146" s="242"/>
      <c r="X146" s="242"/>
      <c r="Y146" s="242"/>
      <c r="Z146" s="242"/>
      <c r="AA146" s="242"/>
      <c r="AB146" s="242"/>
      <c r="AC146" s="242"/>
      <c r="AD146" s="242"/>
      <c r="AE146" s="242"/>
      <c r="AF146" s="242"/>
      <c r="AG146" s="242"/>
      <c r="AH146" s="242"/>
      <c r="AI146" s="242"/>
      <c r="AJ146" s="242"/>
      <c r="AK146" s="242"/>
      <c r="AL146" s="242"/>
      <c r="AM146" s="242"/>
      <c r="AN146" s="242"/>
      <c r="AO146" s="242"/>
      <c r="AP146" s="242"/>
      <c r="AQ146" s="242"/>
      <c r="AR146" s="242"/>
      <c r="AS146" s="242"/>
      <c r="AT146" s="242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X146" s="176"/>
    </row>
    <row r="147" spans="2:76" x14ac:dyDescent="0.2">
      <c r="B147" s="182"/>
      <c r="C147" s="170"/>
      <c r="D147" s="170"/>
      <c r="E147" s="275"/>
      <c r="F147" s="242"/>
      <c r="G147" s="242"/>
      <c r="H147" s="242"/>
      <c r="I147" s="242"/>
      <c r="J147" s="242"/>
      <c r="K147" s="242"/>
      <c r="L147" s="242"/>
      <c r="M147" s="242"/>
      <c r="N147" s="242"/>
      <c r="O147" s="242"/>
      <c r="P147" s="242"/>
      <c r="Q147" s="242"/>
      <c r="R147" s="242"/>
      <c r="S147" s="242"/>
      <c r="T147" s="242"/>
      <c r="U147" s="242"/>
      <c r="V147" s="242"/>
      <c r="W147" s="242"/>
      <c r="X147" s="242"/>
      <c r="Y147" s="242"/>
      <c r="Z147" s="242"/>
      <c r="AA147" s="242"/>
      <c r="AB147" s="242"/>
      <c r="AC147" s="242"/>
      <c r="AD147" s="242"/>
      <c r="AE147" s="242"/>
      <c r="AF147" s="242"/>
      <c r="AG147" s="242"/>
      <c r="AH147" s="242"/>
      <c r="AI147" s="242"/>
      <c r="AJ147" s="242"/>
      <c r="AK147" s="242"/>
      <c r="AL147" s="242"/>
      <c r="AM147" s="242"/>
      <c r="AN147" s="242"/>
      <c r="AO147" s="242"/>
      <c r="AP147" s="242"/>
      <c r="AQ147" s="242"/>
      <c r="AR147" s="242"/>
      <c r="AS147" s="242"/>
      <c r="AT147" s="242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X147" s="176"/>
    </row>
    <row r="148" spans="2:76" x14ac:dyDescent="0.2">
      <c r="B148" s="182"/>
      <c r="C148" s="170"/>
      <c r="D148" s="170"/>
      <c r="E148" s="275"/>
      <c r="F148" s="242"/>
      <c r="G148" s="242"/>
      <c r="H148" s="242"/>
      <c r="I148" s="242"/>
      <c r="J148" s="242"/>
      <c r="K148" s="242"/>
      <c r="L148" s="242"/>
      <c r="M148" s="242"/>
      <c r="N148" s="242"/>
      <c r="O148" s="242"/>
      <c r="P148" s="242"/>
      <c r="Q148" s="242"/>
      <c r="R148" s="242"/>
      <c r="S148" s="242"/>
      <c r="T148" s="242"/>
      <c r="U148" s="242"/>
      <c r="V148" s="242"/>
      <c r="W148" s="242"/>
      <c r="X148" s="242"/>
      <c r="Y148" s="242"/>
      <c r="Z148" s="242"/>
      <c r="AA148" s="242"/>
      <c r="AB148" s="242"/>
      <c r="AC148" s="242"/>
      <c r="AD148" s="242"/>
      <c r="AE148" s="242"/>
      <c r="AF148" s="242"/>
      <c r="AG148" s="242"/>
      <c r="AH148" s="242"/>
      <c r="AI148" s="242"/>
      <c r="AJ148" s="242"/>
      <c r="AK148" s="242"/>
      <c r="AL148" s="242"/>
      <c r="AM148" s="242"/>
      <c r="AN148" s="242"/>
      <c r="AO148" s="242"/>
      <c r="AP148" s="242"/>
      <c r="AQ148" s="242"/>
      <c r="AR148" s="242"/>
      <c r="AS148" s="242"/>
      <c r="AT148" s="242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X148" s="176"/>
    </row>
    <row r="149" spans="2:76" x14ac:dyDescent="0.2">
      <c r="B149" s="182"/>
      <c r="C149" s="170"/>
      <c r="D149" s="170"/>
      <c r="E149" s="275"/>
      <c r="F149" s="242"/>
      <c r="G149" s="242"/>
      <c r="H149" s="242"/>
      <c r="I149" s="242"/>
      <c r="J149" s="242"/>
      <c r="K149" s="242"/>
      <c r="L149" s="242"/>
      <c r="M149" s="242"/>
      <c r="N149" s="242"/>
      <c r="O149" s="242"/>
      <c r="P149" s="242"/>
      <c r="Q149" s="242"/>
      <c r="R149" s="242"/>
      <c r="S149" s="242"/>
      <c r="T149" s="242"/>
      <c r="U149" s="242"/>
      <c r="V149" s="242"/>
      <c r="W149" s="242"/>
      <c r="X149" s="242"/>
      <c r="Y149" s="242"/>
      <c r="Z149" s="242"/>
      <c r="AA149" s="242"/>
      <c r="AB149" s="242"/>
      <c r="AC149" s="242"/>
      <c r="AD149" s="242"/>
      <c r="AE149" s="242"/>
      <c r="AF149" s="242"/>
      <c r="AG149" s="242"/>
      <c r="AH149" s="242"/>
      <c r="AI149" s="242"/>
      <c r="AJ149" s="242"/>
      <c r="AK149" s="242"/>
      <c r="AL149" s="242"/>
      <c r="AM149" s="242"/>
      <c r="AN149" s="242"/>
      <c r="AO149" s="242"/>
      <c r="AP149" s="242"/>
      <c r="AQ149" s="242"/>
      <c r="AR149" s="242"/>
      <c r="AS149" s="242"/>
      <c r="AT149" s="242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X149" s="176"/>
    </row>
    <row r="150" spans="2:76" x14ac:dyDescent="0.2">
      <c r="B150" s="182"/>
      <c r="C150" s="170"/>
      <c r="D150" s="170"/>
      <c r="E150" s="275"/>
      <c r="F150" s="242"/>
      <c r="G150" s="242"/>
      <c r="H150" s="242"/>
      <c r="I150" s="242"/>
      <c r="J150" s="242"/>
      <c r="K150" s="242"/>
      <c r="L150" s="242"/>
      <c r="M150" s="242"/>
      <c r="N150" s="242"/>
      <c r="O150" s="242"/>
      <c r="P150" s="242"/>
      <c r="Q150" s="242"/>
      <c r="R150" s="242"/>
      <c r="S150" s="242"/>
      <c r="T150" s="242"/>
      <c r="U150" s="242"/>
      <c r="V150" s="242"/>
      <c r="W150" s="242"/>
      <c r="X150" s="242"/>
      <c r="Y150" s="242"/>
      <c r="Z150" s="242"/>
      <c r="AA150" s="242"/>
      <c r="AB150" s="242"/>
      <c r="AC150" s="242"/>
      <c r="AD150" s="242"/>
      <c r="AE150" s="242"/>
      <c r="AF150" s="242"/>
      <c r="AG150" s="242"/>
      <c r="AH150" s="242"/>
      <c r="AI150" s="242"/>
      <c r="AJ150" s="242"/>
      <c r="AK150" s="242"/>
      <c r="AL150" s="242"/>
      <c r="AM150" s="242"/>
      <c r="AN150" s="242"/>
      <c r="AO150" s="242"/>
      <c r="AP150" s="242"/>
      <c r="AQ150" s="242"/>
      <c r="AR150" s="242"/>
      <c r="AS150" s="242"/>
      <c r="AT150" s="242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X150" s="176"/>
    </row>
    <row r="151" spans="2:76" x14ac:dyDescent="0.2">
      <c r="B151" s="182"/>
      <c r="C151" s="170"/>
      <c r="D151" s="170"/>
      <c r="E151" s="275"/>
      <c r="F151" s="242"/>
      <c r="G151" s="242"/>
      <c r="H151" s="242"/>
      <c r="I151" s="242"/>
      <c r="J151" s="242"/>
      <c r="K151" s="242"/>
      <c r="L151" s="242"/>
      <c r="M151" s="242"/>
      <c r="N151" s="242"/>
      <c r="O151" s="242"/>
      <c r="P151" s="242"/>
      <c r="Q151" s="242"/>
      <c r="R151" s="242"/>
      <c r="S151" s="242"/>
      <c r="T151" s="242"/>
      <c r="U151" s="242"/>
      <c r="V151" s="242"/>
      <c r="W151" s="242"/>
      <c r="X151" s="242"/>
      <c r="Y151" s="242"/>
      <c r="Z151" s="242"/>
      <c r="AA151" s="242"/>
      <c r="AB151" s="242"/>
      <c r="AC151" s="242"/>
      <c r="AD151" s="242"/>
      <c r="AE151" s="242"/>
      <c r="AF151" s="242"/>
      <c r="AG151" s="242"/>
      <c r="AH151" s="242"/>
      <c r="AI151" s="242"/>
      <c r="AJ151" s="242"/>
      <c r="AK151" s="242"/>
      <c r="AL151" s="242"/>
      <c r="AM151" s="242"/>
      <c r="AN151" s="242"/>
      <c r="AO151" s="242"/>
      <c r="AP151" s="242"/>
      <c r="AQ151" s="242"/>
      <c r="AR151" s="242"/>
      <c r="AS151" s="242"/>
      <c r="AT151" s="242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X151" s="176"/>
    </row>
    <row r="152" spans="2:76" x14ac:dyDescent="0.2">
      <c r="B152" s="182"/>
      <c r="C152" s="170"/>
      <c r="D152" s="170"/>
      <c r="E152" s="275"/>
      <c r="F152" s="242"/>
      <c r="G152" s="242"/>
      <c r="H152" s="242"/>
      <c r="I152" s="242"/>
      <c r="J152" s="242"/>
      <c r="K152" s="242"/>
      <c r="L152" s="242"/>
      <c r="M152" s="242"/>
      <c r="N152" s="242"/>
      <c r="O152" s="242"/>
      <c r="P152" s="242"/>
      <c r="Q152" s="242"/>
      <c r="R152" s="242"/>
      <c r="S152" s="242"/>
      <c r="T152" s="242"/>
      <c r="U152" s="242"/>
      <c r="V152" s="242"/>
      <c r="W152" s="242"/>
      <c r="X152" s="242"/>
      <c r="Y152" s="242"/>
      <c r="Z152" s="242"/>
      <c r="AA152" s="242"/>
      <c r="AB152" s="242"/>
      <c r="AC152" s="242"/>
      <c r="AD152" s="242"/>
      <c r="AE152" s="242"/>
      <c r="AF152" s="242"/>
      <c r="AG152" s="242"/>
      <c r="AH152" s="242"/>
      <c r="AI152" s="242"/>
      <c r="AJ152" s="242"/>
      <c r="AK152" s="242"/>
      <c r="AL152" s="242"/>
      <c r="AM152" s="242"/>
      <c r="AN152" s="242"/>
      <c r="AO152" s="242"/>
      <c r="AP152" s="242"/>
      <c r="AQ152" s="242"/>
      <c r="AR152" s="242"/>
      <c r="AS152" s="242"/>
      <c r="AT152" s="242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X152" s="176"/>
    </row>
    <row r="153" spans="2:76" x14ac:dyDescent="0.2">
      <c r="B153" s="182"/>
      <c r="C153" s="170"/>
      <c r="D153" s="170"/>
      <c r="E153" s="275"/>
      <c r="F153" s="242"/>
      <c r="G153" s="242"/>
      <c r="H153" s="242"/>
      <c r="I153" s="242"/>
      <c r="J153" s="242"/>
      <c r="K153" s="242"/>
      <c r="L153" s="242"/>
      <c r="M153" s="242"/>
      <c r="N153" s="242"/>
      <c r="O153" s="242"/>
      <c r="P153" s="242"/>
      <c r="Q153" s="242"/>
      <c r="R153" s="242"/>
      <c r="S153" s="242"/>
      <c r="T153" s="242"/>
      <c r="U153" s="242"/>
      <c r="V153" s="242"/>
      <c r="W153" s="242"/>
      <c r="X153" s="242"/>
      <c r="Y153" s="242"/>
      <c r="Z153" s="242"/>
      <c r="AA153" s="242"/>
      <c r="AB153" s="242"/>
      <c r="AC153" s="242"/>
      <c r="AD153" s="242"/>
      <c r="AE153" s="242"/>
      <c r="AF153" s="242"/>
      <c r="AG153" s="242"/>
      <c r="AH153" s="242"/>
      <c r="AI153" s="242"/>
      <c r="AJ153" s="242"/>
      <c r="AK153" s="242"/>
      <c r="AL153" s="242"/>
      <c r="AM153" s="242"/>
      <c r="AN153" s="242"/>
      <c r="AO153" s="242"/>
      <c r="AP153" s="242"/>
      <c r="AQ153" s="242"/>
      <c r="AR153" s="242"/>
      <c r="AS153" s="242"/>
      <c r="AT153" s="242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X153" s="176"/>
    </row>
    <row r="154" spans="2:76" x14ac:dyDescent="0.2">
      <c r="B154" s="182"/>
      <c r="C154" s="170"/>
      <c r="D154" s="170"/>
      <c r="E154" s="275"/>
      <c r="F154" s="242"/>
      <c r="G154" s="242"/>
      <c r="H154" s="242"/>
      <c r="I154" s="242"/>
      <c r="J154" s="242"/>
      <c r="K154" s="242"/>
      <c r="L154" s="242"/>
      <c r="M154" s="242"/>
      <c r="N154" s="242"/>
      <c r="O154" s="242"/>
      <c r="P154" s="242"/>
      <c r="Q154" s="242"/>
      <c r="R154" s="242"/>
      <c r="S154" s="242"/>
      <c r="T154" s="242"/>
      <c r="U154" s="242"/>
      <c r="V154" s="242"/>
      <c r="W154" s="242"/>
      <c r="X154" s="242"/>
      <c r="Y154" s="242"/>
      <c r="Z154" s="242"/>
      <c r="AA154" s="242"/>
      <c r="AB154" s="242"/>
      <c r="AC154" s="242"/>
      <c r="AD154" s="242"/>
      <c r="AE154" s="242"/>
      <c r="AF154" s="242"/>
      <c r="AG154" s="242"/>
      <c r="AH154" s="242"/>
      <c r="AI154" s="242"/>
      <c r="AJ154" s="242"/>
      <c r="AK154" s="242"/>
      <c r="AL154" s="242"/>
      <c r="AM154" s="242"/>
      <c r="AN154" s="242"/>
      <c r="AO154" s="242"/>
      <c r="AP154" s="242"/>
      <c r="AQ154" s="242"/>
      <c r="AR154" s="242"/>
      <c r="AS154" s="242"/>
      <c r="AT154" s="242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X154" s="176"/>
    </row>
    <row r="155" spans="2:76" x14ac:dyDescent="0.2">
      <c r="B155" s="182"/>
      <c r="C155" s="182"/>
      <c r="D155" s="182"/>
      <c r="E155" s="275"/>
      <c r="F155" s="242"/>
      <c r="G155" s="242"/>
      <c r="H155" s="242"/>
      <c r="I155" s="242"/>
      <c r="J155" s="242"/>
      <c r="K155" s="242"/>
      <c r="L155" s="242"/>
      <c r="M155" s="242"/>
      <c r="N155" s="242"/>
      <c r="O155" s="242"/>
      <c r="P155" s="242"/>
      <c r="Q155" s="242"/>
      <c r="R155" s="242"/>
      <c r="S155" s="242"/>
      <c r="T155" s="242"/>
      <c r="U155" s="242"/>
      <c r="V155" s="242"/>
      <c r="W155" s="242"/>
      <c r="X155" s="242"/>
      <c r="Y155" s="242"/>
      <c r="Z155" s="242"/>
      <c r="AA155" s="242"/>
      <c r="AB155" s="242"/>
      <c r="AC155" s="242"/>
      <c r="AD155" s="242"/>
      <c r="AE155" s="242"/>
      <c r="AF155" s="242"/>
      <c r="AG155" s="242"/>
      <c r="AH155" s="242"/>
      <c r="AI155" s="242"/>
      <c r="AJ155" s="242"/>
      <c r="AK155" s="242"/>
      <c r="AL155" s="242"/>
      <c r="AM155" s="242"/>
      <c r="AN155" s="242"/>
      <c r="AO155" s="242"/>
      <c r="AP155" s="242"/>
      <c r="AQ155" s="242"/>
      <c r="AR155" s="242"/>
      <c r="AS155" s="242"/>
      <c r="AT155" s="242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X155" s="176"/>
    </row>
    <row r="156" spans="2:76" x14ac:dyDescent="0.2">
      <c r="B156" s="182"/>
      <c r="C156" s="170"/>
      <c r="D156" s="170"/>
      <c r="E156" s="275"/>
      <c r="F156" s="242"/>
      <c r="G156" s="242"/>
      <c r="H156" s="242"/>
      <c r="I156" s="242"/>
      <c r="J156" s="242"/>
      <c r="K156" s="242"/>
      <c r="L156" s="242"/>
      <c r="M156" s="242"/>
      <c r="N156" s="242"/>
      <c r="O156" s="242"/>
      <c r="P156" s="242"/>
      <c r="Q156" s="242"/>
      <c r="R156" s="242"/>
      <c r="S156" s="242"/>
      <c r="T156" s="242"/>
      <c r="U156" s="242"/>
      <c r="V156" s="242"/>
      <c r="W156" s="242"/>
      <c r="X156" s="242"/>
      <c r="Y156" s="242"/>
      <c r="Z156" s="242"/>
      <c r="AA156" s="242"/>
      <c r="AB156" s="242"/>
      <c r="AC156" s="242"/>
      <c r="AD156" s="242"/>
      <c r="AE156" s="242"/>
      <c r="AF156" s="242"/>
      <c r="AG156" s="242"/>
      <c r="AH156" s="242"/>
      <c r="AI156" s="242"/>
      <c r="AJ156" s="242"/>
      <c r="AK156" s="242"/>
      <c r="AL156" s="242"/>
      <c r="AM156" s="242"/>
      <c r="AN156" s="242"/>
      <c r="AO156" s="242"/>
      <c r="AP156" s="242"/>
      <c r="AQ156" s="242"/>
      <c r="AR156" s="242"/>
      <c r="AS156" s="242"/>
      <c r="AT156" s="242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X156" s="176"/>
    </row>
    <row r="157" spans="2:76" x14ac:dyDescent="0.2">
      <c r="B157" s="182"/>
      <c r="C157" s="170"/>
      <c r="D157" s="170"/>
      <c r="E157" s="2"/>
      <c r="F157" s="2"/>
      <c r="G157" s="2"/>
      <c r="H157" s="2"/>
      <c r="I157" s="242"/>
      <c r="J157" s="242"/>
      <c r="K157" s="242"/>
      <c r="L157" s="242"/>
      <c r="M157" s="242"/>
      <c r="N157" s="242"/>
      <c r="O157" s="242"/>
      <c r="P157" s="242"/>
      <c r="Q157" s="242"/>
      <c r="R157" s="242"/>
      <c r="S157" s="242"/>
      <c r="T157" s="242"/>
      <c r="U157" s="242"/>
      <c r="V157" s="242"/>
      <c r="W157" s="242"/>
      <c r="X157" s="242"/>
      <c r="Y157" s="242"/>
      <c r="Z157" s="242"/>
      <c r="AA157" s="242"/>
      <c r="AB157" s="242"/>
      <c r="AC157" s="242"/>
      <c r="AD157" s="242"/>
      <c r="AE157" s="242"/>
      <c r="AF157" s="242"/>
      <c r="AG157" s="242"/>
      <c r="AH157" s="242"/>
      <c r="AI157" s="242"/>
      <c r="AJ157" s="242"/>
      <c r="AK157" s="242"/>
      <c r="AL157" s="242"/>
      <c r="AM157" s="242"/>
      <c r="AN157" s="242"/>
      <c r="AO157" s="242"/>
      <c r="AP157" s="242"/>
      <c r="AQ157" s="242"/>
      <c r="AR157" s="242"/>
      <c r="AS157" s="242"/>
      <c r="AT157" s="242"/>
      <c r="AU157" s="242"/>
      <c r="AV157" s="242"/>
      <c r="AW157" s="242"/>
      <c r="AX157" s="2"/>
      <c r="AY157" s="2"/>
      <c r="AZ157" s="2"/>
      <c r="BA157" s="2"/>
      <c r="BB157" s="242"/>
      <c r="BC157" s="2"/>
      <c r="BD157" s="2"/>
      <c r="BE157" s="2"/>
      <c r="BF157" s="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X157" s="176"/>
    </row>
    <row r="158" spans="2:76" x14ac:dyDescent="0.2">
      <c r="B158" s="143"/>
      <c r="D158" s="143"/>
      <c r="E158" s="275"/>
      <c r="F158" s="242"/>
      <c r="G158" s="242"/>
      <c r="H158" s="24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42"/>
      <c r="AY158" s="242"/>
      <c r="AZ158" s="242"/>
      <c r="BA158" s="242"/>
      <c r="BB158" s="2"/>
      <c r="BC158" s="242"/>
      <c r="BD158" s="242"/>
      <c r="BE158" s="242"/>
      <c r="BF158" s="242"/>
      <c r="BG158" s="2"/>
      <c r="BH158" s="2"/>
      <c r="BI158" s="2"/>
      <c r="BJ158" s="2"/>
      <c r="BK158" s="2"/>
      <c r="BL158" s="2"/>
      <c r="BM158" s="242"/>
      <c r="BN158" s="242"/>
      <c r="BO158" s="242"/>
      <c r="BP158" s="242"/>
      <c r="BQ158" s="2"/>
      <c r="BR158" s="2"/>
      <c r="BS158" s="2"/>
      <c r="BT158" s="2"/>
      <c r="BU158" s="2"/>
      <c r="BV158" s="2"/>
      <c r="BX158" s="176"/>
    </row>
    <row r="159" spans="2:76" x14ac:dyDescent="0.2">
      <c r="B159" s="182"/>
      <c r="C159" s="170"/>
      <c r="D159" s="170"/>
      <c r="E159" s="275"/>
      <c r="F159" s="242"/>
      <c r="G159" s="242"/>
      <c r="H159" s="242"/>
      <c r="I159" s="242"/>
      <c r="J159" s="242"/>
      <c r="K159" s="242"/>
      <c r="L159" s="242"/>
      <c r="M159" s="242"/>
      <c r="N159" s="242"/>
      <c r="O159" s="242"/>
      <c r="P159" s="242"/>
      <c r="Q159" s="242"/>
      <c r="R159" s="242"/>
      <c r="S159" s="242"/>
      <c r="T159" s="242"/>
      <c r="U159" s="242"/>
      <c r="V159" s="242"/>
      <c r="W159" s="242"/>
      <c r="X159" s="242"/>
      <c r="Y159" s="242"/>
      <c r="Z159" s="242"/>
      <c r="AA159" s="242"/>
      <c r="AB159" s="242"/>
      <c r="AC159" s="242"/>
      <c r="AD159" s="242"/>
      <c r="AE159" s="242"/>
      <c r="AF159" s="242"/>
      <c r="AG159" s="242"/>
      <c r="AH159" s="242"/>
      <c r="AI159" s="242"/>
      <c r="AJ159" s="242"/>
      <c r="AK159" s="242"/>
      <c r="AL159" s="242"/>
      <c r="AM159" s="242"/>
      <c r="AN159" s="242"/>
      <c r="AO159" s="242"/>
      <c r="AP159" s="242"/>
      <c r="AQ159" s="242"/>
      <c r="AR159" s="242"/>
      <c r="AS159" s="242"/>
      <c r="AT159" s="242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"/>
      <c r="BN159" s="2"/>
      <c r="BO159" s="2"/>
      <c r="BP159" s="2"/>
      <c r="BQ159" s="242"/>
      <c r="BR159" s="242"/>
      <c r="BS159" s="242"/>
      <c r="BT159" s="242"/>
      <c r="BU159" s="242"/>
      <c r="BV159" s="242"/>
      <c r="BX159" s="176"/>
    </row>
    <row r="160" spans="2:76" x14ac:dyDescent="0.2">
      <c r="B160" s="182"/>
      <c r="C160" s="170"/>
      <c r="D160" s="170"/>
      <c r="E160" s="275"/>
      <c r="F160" s="242"/>
      <c r="G160" s="242"/>
      <c r="H160" s="242"/>
      <c r="I160" s="242"/>
      <c r="J160" s="242"/>
      <c r="K160" s="242"/>
      <c r="L160" s="242"/>
      <c r="M160" s="242"/>
      <c r="N160" s="242"/>
      <c r="O160" s="242"/>
      <c r="P160" s="242"/>
      <c r="Q160" s="242"/>
      <c r="R160" s="242"/>
      <c r="S160" s="242"/>
      <c r="T160" s="242"/>
      <c r="U160" s="242"/>
      <c r="V160" s="242"/>
      <c r="W160" s="242"/>
      <c r="X160" s="242"/>
      <c r="Y160" s="242"/>
      <c r="Z160" s="242"/>
      <c r="AA160" s="242"/>
      <c r="AB160" s="242"/>
      <c r="AC160" s="242"/>
      <c r="AD160" s="242"/>
      <c r="AE160" s="242"/>
      <c r="AF160" s="242"/>
      <c r="AG160" s="242"/>
      <c r="AH160" s="242"/>
      <c r="AI160" s="242"/>
      <c r="AJ160" s="242"/>
      <c r="AK160" s="242"/>
      <c r="AL160" s="242"/>
      <c r="AM160" s="242"/>
      <c r="AN160" s="242"/>
      <c r="AO160" s="242"/>
      <c r="AP160" s="242"/>
      <c r="AQ160" s="242"/>
      <c r="AR160" s="242"/>
      <c r="AS160" s="242"/>
      <c r="AT160" s="242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X160" s="176"/>
    </row>
    <row r="161" spans="2:76" x14ac:dyDescent="0.2">
      <c r="B161" s="182"/>
      <c r="C161" s="170"/>
      <c r="D161" s="170"/>
      <c r="E161" s="275"/>
      <c r="F161" s="242"/>
      <c r="G161" s="242"/>
      <c r="H161" s="242"/>
      <c r="I161" s="242"/>
      <c r="J161" s="242"/>
      <c r="K161" s="242"/>
      <c r="L161" s="242"/>
      <c r="M161" s="242"/>
      <c r="N161" s="242"/>
      <c r="O161" s="242"/>
      <c r="P161" s="242"/>
      <c r="Q161" s="242"/>
      <c r="R161" s="242"/>
      <c r="S161" s="242"/>
      <c r="T161" s="242"/>
      <c r="U161" s="242"/>
      <c r="V161" s="242"/>
      <c r="W161" s="242"/>
      <c r="X161" s="242"/>
      <c r="Y161" s="242"/>
      <c r="Z161" s="242"/>
      <c r="AA161" s="242"/>
      <c r="AB161" s="242"/>
      <c r="AC161" s="242"/>
      <c r="AD161" s="242"/>
      <c r="AE161" s="242"/>
      <c r="AF161" s="242"/>
      <c r="AG161" s="242"/>
      <c r="AH161" s="242"/>
      <c r="AI161" s="242"/>
      <c r="AJ161" s="242"/>
      <c r="AK161" s="242"/>
      <c r="AL161" s="242"/>
      <c r="AM161" s="242"/>
      <c r="AN161" s="242"/>
      <c r="AO161" s="242"/>
      <c r="AP161" s="242"/>
      <c r="AQ161" s="242"/>
      <c r="AR161" s="242"/>
      <c r="AS161" s="242"/>
      <c r="AT161" s="242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X161" s="176"/>
    </row>
    <row r="162" spans="2:76" x14ac:dyDescent="0.2">
      <c r="B162" s="182"/>
      <c r="C162" s="170"/>
      <c r="D162" s="170"/>
      <c r="E162" s="275"/>
      <c r="F162" s="242"/>
      <c r="G162" s="242"/>
      <c r="H162" s="242"/>
      <c r="I162" s="242"/>
      <c r="J162" s="242"/>
      <c r="K162" s="242"/>
      <c r="L162" s="242"/>
      <c r="M162" s="242"/>
      <c r="N162" s="242"/>
      <c r="O162" s="242"/>
      <c r="P162" s="242"/>
      <c r="Q162" s="242"/>
      <c r="R162" s="242"/>
      <c r="S162" s="242"/>
      <c r="T162" s="242"/>
      <c r="U162" s="242"/>
      <c r="V162" s="242"/>
      <c r="W162" s="242"/>
      <c r="X162" s="242"/>
      <c r="Y162" s="242"/>
      <c r="Z162" s="242"/>
      <c r="AA162" s="242"/>
      <c r="AB162" s="242"/>
      <c r="AC162" s="242"/>
      <c r="AD162" s="242"/>
      <c r="AE162" s="242"/>
      <c r="AF162" s="242"/>
      <c r="AG162" s="242"/>
      <c r="AH162" s="242"/>
      <c r="AI162" s="242"/>
      <c r="AJ162" s="242"/>
      <c r="AK162" s="242"/>
      <c r="AL162" s="242"/>
      <c r="AM162" s="242"/>
      <c r="AN162" s="242"/>
      <c r="AO162" s="242"/>
      <c r="AP162" s="242"/>
      <c r="AQ162" s="242"/>
      <c r="AR162" s="242"/>
      <c r="AS162" s="242"/>
      <c r="AT162" s="242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X162" s="176"/>
    </row>
    <row r="163" spans="2:76" x14ac:dyDescent="0.2">
      <c r="B163" s="182"/>
      <c r="C163" s="170"/>
      <c r="D163" s="170"/>
      <c r="E163" s="275"/>
      <c r="F163" s="242"/>
      <c r="G163" s="242"/>
      <c r="H163" s="242"/>
      <c r="I163" s="242"/>
      <c r="J163" s="242"/>
      <c r="K163" s="242"/>
      <c r="L163" s="242"/>
      <c r="M163" s="242"/>
      <c r="N163" s="242"/>
      <c r="O163" s="242"/>
      <c r="P163" s="242"/>
      <c r="Q163" s="242"/>
      <c r="R163" s="242"/>
      <c r="S163" s="242"/>
      <c r="T163" s="242"/>
      <c r="U163" s="242"/>
      <c r="V163" s="242"/>
      <c r="W163" s="242"/>
      <c r="X163" s="242"/>
      <c r="Y163" s="242"/>
      <c r="Z163" s="242"/>
      <c r="AA163" s="242"/>
      <c r="AB163" s="242"/>
      <c r="AC163" s="242"/>
      <c r="AD163" s="242"/>
      <c r="AE163" s="242"/>
      <c r="AF163" s="242"/>
      <c r="AG163" s="242"/>
      <c r="AH163" s="242"/>
      <c r="AI163" s="242"/>
      <c r="AJ163" s="242"/>
      <c r="AK163" s="242"/>
      <c r="AL163" s="242"/>
      <c r="AM163" s="242"/>
      <c r="AN163" s="242"/>
      <c r="AO163" s="242"/>
      <c r="AP163" s="242"/>
      <c r="AQ163" s="242"/>
      <c r="AR163" s="242"/>
      <c r="AS163" s="242"/>
      <c r="AT163" s="242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X163" s="176"/>
    </row>
    <row r="164" spans="2:76" x14ac:dyDescent="0.2">
      <c r="B164" s="182"/>
      <c r="C164" s="170"/>
      <c r="D164" s="170"/>
      <c r="E164" s="275"/>
      <c r="F164" s="242"/>
      <c r="G164" s="242"/>
      <c r="H164" s="242"/>
      <c r="I164" s="242"/>
      <c r="J164" s="242"/>
      <c r="K164" s="242"/>
      <c r="L164" s="242"/>
      <c r="M164" s="242"/>
      <c r="N164" s="242"/>
      <c r="O164" s="242"/>
      <c r="P164" s="242"/>
      <c r="Q164" s="242"/>
      <c r="R164" s="242"/>
      <c r="S164" s="242"/>
      <c r="T164" s="242"/>
      <c r="U164" s="242"/>
      <c r="V164" s="242"/>
      <c r="W164" s="242"/>
      <c r="X164" s="242"/>
      <c r="Y164" s="242"/>
      <c r="Z164" s="242"/>
      <c r="AA164" s="242"/>
      <c r="AB164" s="242"/>
      <c r="AC164" s="242"/>
      <c r="AD164" s="242"/>
      <c r="AE164" s="242"/>
      <c r="AF164" s="242"/>
      <c r="AG164" s="242"/>
      <c r="AH164" s="242"/>
      <c r="AI164" s="242"/>
      <c r="AJ164" s="242"/>
      <c r="AK164" s="242"/>
      <c r="AL164" s="242"/>
      <c r="AM164" s="242"/>
      <c r="AN164" s="242"/>
      <c r="AO164" s="242"/>
      <c r="AP164" s="242"/>
      <c r="AQ164" s="242"/>
      <c r="AR164" s="242"/>
      <c r="AS164" s="242"/>
      <c r="AT164" s="242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X164" s="176"/>
    </row>
    <row r="165" spans="2:76" x14ac:dyDescent="0.2">
      <c r="B165" s="182"/>
      <c r="C165" s="170"/>
      <c r="D165" s="170"/>
      <c r="E165" s="275"/>
      <c r="F165" s="242"/>
      <c r="G165" s="242"/>
      <c r="H165" s="242"/>
      <c r="I165" s="242"/>
      <c r="J165" s="242"/>
      <c r="K165" s="242"/>
      <c r="L165" s="242"/>
      <c r="M165" s="242"/>
      <c r="N165" s="242"/>
      <c r="O165" s="242"/>
      <c r="P165" s="242"/>
      <c r="Q165" s="242"/>
      <c r="R165" s="242"/>
      <c r="S165" s="242"/>
      <c r="T165" s="242"/>
      <c r="U165" s="242"/>
      <c r="V165" s="242"/>
      <c r="W165" s="242"/>
      <c r="X165" s="242"/>
      <c r="Y165" s="242"/>
      <c r="Z165" s="242"/>
      <c r="AA165" s="242"/>
      <c r="AB165" s="242"/>
      <c r="AC165" s="242"/>
      <c r="AD165" s="242"/>
      <c r="AE165" s="242"/>
      <c r="AF165" s="242"/>
      <c r="AG165" s="242"/>
      <c r="AH165" s="242"/>
      <c r="AI165" s="242"/>
      <c r="AJ165" s="242"/>
      <c r="AK165" s="242"/>
      <c r="AL165" s="242"/>
      <c r="AM165" s="242"/>
      <c r="AN165" s="242"/>
      <c r="AO165" s="242"/>
      <c r="AP165" s="242"/>
      <c r="AQ165" s="242"/>
      <c r="AR165" s="242"/>
      <c r="AS165" s="242"/>
      <c r="AT165" s="242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X165" s="176"/>
    </row>
    <row r="166" spans="2:76" x14ac:dyDescent="0.2">
      <c r="B166" s="182"/>
      <c r="C166" s="170"/>
      <c r="D166" s="170"/>
      <c r="E166" s="275"/>
      <c r="F166" s="242"/>
      <c r="G166" s="242"/>
      <c r="H166" s="242"/>
      <c r="I166" s="242"/>
      <c r="J166" s="242"/>
      <c r="K166" s="242"/>
      <c r="L166" s="242"/>
      <c r="M166" s="242"/>
      <c r="N166" s="242"/>
      <c r="O166" s="242"/>
      <c r="P166" s="242"/>
      <c r="Q166" s="242"/>
      <c r="R166" s="242"/>
      <c r="S166" s="242"/>
      <c r="T166" s="242"/>
      <c r="U166" s="242"/>
      <c r="V166" s="242"/>
      <c r="W166" s="242"/>
      <c r="X166" s="242"/>
      <c r="Y166" s="242"/>
      <c r="Z166" s="242"/>
      <c r="AA166" s="242"/>
      <c r="AB166" s="242"/>
      <c r="AC166" s="242"/>
      <c r="AD166" s="242"/>
      <c r="AE166" s="242"/>
      <c r="AF166" s="242"/>
      <c r="AG166" s="242"/>
      <c r="AH166" s="242"/>
      <c r="AI166" s="242"/>
      <c r="AJ166" s="242"/>
      <c r="AK166" s="242"/>
      <c r="AL166" s="242"/>
      <c r="AM166" s="242"/>
      <c r="AN166" s="242"/>
      <c r="AO166" s="242"/>
      <c r="AP166" s="242"/>
      <c r="AQ166" s="242"/>
      <c r="AR166" s="242"/>
      <c r="AS166" s="242"/>
      <c r="AT166" s="242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X166" s="176"/>
    </row>
    <row r="167" spans="2:76" x14ac:dyDescent="0.2">
      <c r="B167" s="182"/>
      <c r="C167" s="170"/>
      <c r="D167" s="170"/>
      <c r="E167" s="275"/>
      <c r="F167" s="242"/>
      <c r="G167" s="242"/>
      <c r="H167" s="242"/>
      <c r="I167" s="242"/>
      <c r="J167" s="242"/>
      <c r="K167" s="242"/>
      <c r="L167" s="242"/>
      <c r="M167" s="242"/>
      <c r="N167" s="242"/>
      <c r="O167" s="242"/>
      <c r="P167" s="242"/>
      <c r="Q167" s="242"/>
      <c r="R167" s="242"/>
      <c r="S167" s="242"/>
      <c r="T167" s="242"/>
      <c r="U167" s="242"/>
      <c r="V167" s="242"/>
      <c r="W167" s="242"/>
      <c r="X167" s="242"/>
      <c r="Y167" s="242"/>
      <c r="Z167" s="242"/>
      <c r="AA167" s="242"/>
      <c r="AB167" s="242"/>
      <c r="AC167" s="242"/>
      <c r="AD167" s="242"/>
      <c r="AE167" s="242"/>
      <c r="AF167" s="242"/>
      <c r="AG167" s="242"/>
      <c r="AH167" s="242"/>
      <c r="AI167" s="242"/>
      <c r="AJ167" s="242"/>
      <c r="AK167" s="242"/>
      <c r="AL167" s="242"/>
      <c r="AM167" s="242"/>
      <c r="AN167" s="242"/>
      <c r="AO167" s="242"/>
      <c r="AP167" s="242"/>
      <c r="AQ167" s="242"/>
      <c r="AR167" s="242"/>
      <c r="AS167" s="242"/>
      <c r="AT167" s="242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X167" s="176"/>
    </row>
    <row r="168" spans="2:76" x14ac:dyDescent="0.2">
      <c r="B168" s="182"/>
      <c r="C168" s="170"/>
      <c r="D168" s="170"/>
      <c r="E168" s="275"/>
      <c r="F168" s="242"/>
      <c r="G168" s="242"/>
      <c r="H168" s="242"/>
      <c r="I168" s="242"/>
      <c r="J168" s="242"/>
      <c r="K168" s="242"/>
      <c r="L168" s="242"/>
      <c r="M168" s="242"/>
      <c r="N168" s="242"/>
      <c r="O168" s="242"/>
      <c r="P168" s="242"/>
      <c r="Q168" s="242"/>
      <c r="R168" s="242"/>
      <c r="S168" s="242"/>
      <c r="T168" s="242"/>
      <c r="U168" s="242"/>
      <c r="V168" s="242"/>
      <c r="W168" s="242"/>
      <c r="X168" s="242"/>
      <c r="Y168" s="242"/>
      <c r="Z168" s="242"/>
      <c r="AA168" s="242"/>
      <c r="AB168" s="242"/>
      <c r="AC168" s="242"/>
      <c r="AD168" s="242"/>
      <c r="AE168" s="242"/>
      <c r="AF168" s="242"/>
      <c r="AG168" s="242"/>
      <c r="AH168" s="242"/>
      <c r="AI168" s="242"/>
      <c r="AJ168" s="242"/>
      <c r="AK168" s="242"/>
      <c r="AL168" s="242"/>
      <c r="AM168" s="242"/>
      <c r="AN168" s="242"/>
      <c r="AO168" s="242"/>
      <c r="AP168" s="242"/>
      <c r="AQ168" s="242"/>
      <c r="AR168" s="242"/>
      <c r="AS168" s="242"/>
      <c r="AT168" s="242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X168" s="176"/>
    </row>
    <row r="169" spans="2:76" x14ac:dyDescent="0.2">
      <c r="B169" s="182"/>
      <c r="C169" s="170"/>
      <c r="D169" s="170"/>
      <c r="E169" s="275"/>
      <c r="F169" s="242"/>
      <c r="G169" s="242"/>
      <c r="H169" s="242"/>
      <c r="I169" s="242"/>
      <c r="J169" s="242"/>
      <c r="K169" s="242"/>
      <c r="L169" s="242"/>
      <c r="M169" s="242"/>
      <c r="N169" s="242"/>
      <c r="O169" s="242"/>
      <c r="P169" s="242"/>
      <c r="Q169" s="242"/>
      <c r="R169" s="242"/>
      <c r="S169" s="242"/>
      <c r="T169" s="242"/>
      <c r="U169" s="242"/>
      <c r="V169" s="242"/>
      <c r="W169" s="242"/>
      <c r="X169" s="242"/>
      <c r="Y169" s="242"/>
      <c r="Z169" s="242"/>
      <c r="AA169" s="242"/>
      <c r="AB169" s="242"/>
      <c r="AC169" s="242"/>
      <c r="AD169" s="242"/>
      <c r="AE169" s="242"/>
      <c r="AF169" s="242"/>
      <c r="AG169" s="242"/>
      <c r="AH169" s="242"/>
      <c r="AI169" s="242"/>
      <c r="AJ169" s="242"/>
      <c r="AK169" s="242"/>
      <c r="AL169" s="242"/>
      <c r="AM169" s="242"/>
      <c r="AN169" s="242"/>
      <c r="AO169" s="242"/>
      <c r="AP169" s="242"/>
      <c r="AQ169" s="242"/>
      <c r="AR169" s="242"/>
      <c r="AS169" s="242"/>
      <c r="AT169" s="242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X169" s="176"/>
    </row>
    <row r="170" spans="2:76" x14ac:dyDescent="0.2">
      <c r="B170" s="182"/>
      <c r="C170" s="170"/>
      <c r="D170" s="170"/>
      <c r="E170" s="275"/>
      <c r="F170" s="242"/>
      <c r="G170" s="242"/>
      <c r="H170" s="242"/>
      <c r="I170" s="242"/>
      <c r="J170" s="242"/>
      <c r="K170" s="242"/>
      <c r="L170" s="242"/>
      <c r="M170" s="242"/>
      <c r="N170" s="242"/>
      <c r="O170" s="242"/>
      <c r="P170" s="242"/>
      <c r="Q170" s="242"/>
      <c r="R170" s="242"/>
      <c r="S170" s="242"/>
      <c r="T170" s="242"/>
      <c r="U170" s="242"/>
      <c r="V170" s="242"/>
      <c r="W170" s="242"/>
      <c r="X170" s="242"/>
      <c r="Y170" s="242"/>
      <c r="Z170" s="242"/>
      <c r="AA170" s="242"/>
      <c r="AB170" s="242"/>
      <c r="AC170" s="242"/>
      <c r="AD170" s="242"/>
      <c r="AE170" s="242"/>
      <c r="AF170" s="242"/>
      <c r="AG170" s="242"/>
      <c r="AH170" s="242"/>
      <c r="AI170" s="242"/>
      <c r="AJ170" s="242"/>
      <c r="AK170" s="242"/>
      <c r="AL170" s="242"/>
      <c r="AM170" s="242"/>
      <c r="AN170" s="242"/>
      <c r="AO170" s="242"/>
      <c r="AP170" s="242"/>
      <c r="AQ170" s="242"/>
      <c r="AR170" s="242"/>
      <c r="AS170" s="242"/>
      <c r="AT170" s="242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X170" s="176"/>
    </row>
    <row r="171" spans="2:76" x14ac:dyDescent="0.2">
      <c r="B171" s="182"/>
      <c r="C171" s="170"/>
      <c r="D171" s="170"/>
      <c r="E171" s="275"/>
      <c r="F171" s="242"/>
      <c r="G171" s="242"/>
      <c r="H171" s="242"/>
      <c r="I171" s="242"/>
      <c r="J171" s="242"/>
      <c r="K171" s="242"/>
      <c r="L171" s="242"/>
      <c r="M171" s="242"/>
      <c r="N171" s="242"/>
      <c r="O171" s="242"/>
      <c r="P171" s="242"/>
      <c r="Q171" s="242"/>
      <c r="R171" s="242"/>
      <c r="S171" s="242"/>
      <c r="T171" s="242"/>
      <c r="U171" s="242"/>
      <c r="V171" s="242"/>
      <c r="W171" s="242"/>
      <c r="X171" s="242"/>
      <c r="Y171" s="242"/>
      <c r="Z171" s="242"/>
      <c r="AA171" s="242"/>
      <c r="AB171" s="242"/>
      <c r="AC171" s="242"/>
      <c r="AD171" s="242"/>
      <c r="AE171" s="242"/>
      <c r="AF171" s="242"/>
      <c r="AG171" s="242"/>
      <c r="AH171" s="242"/>
      <c r="AI171" s="242"/>
      <c r="AJ171" s="242"/>
      <c r="AK171" s="242"/>
      <c r="AL171" s="242"/>
      <c r="AM171" s="242"/>
      <c r="AN171" s="242"/>
      <c r="AO171" s="242"/>
      <c r="AP171" s="242"/>
      <c r="AQ171" s="242"/>
      <c r="AR171" s="242"/>
      <c r="AS171" s="242"/>
      <c r="AT171" s="242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X171" s="176"/>
    </row>
    <row r="172" spans="2:76" x14ac:dyDescent="0.2">
      <c r="B172" s="182"/>
      <c r="C172" s="170"/>
      <c r="D172" s="170"/>
      <c r="E172" s="275"/>
      <c r="F172" s="242"/>
      <c r="G172" s="242"/>
      <c r="H172" s="242"/>
      <c r="I172" s="242"/>
      <c r="J172" s="242"/>
      <c r="K172" s="242"/>
      <c r="L172" s="242"/>
      <c r="M172" s="242"/>
      <c r="N172" s="242"/>
      <c r="O172" s="242"/>
      <c r="P172" s="242"/>
      <c r="Q172" s="242"/>
      <c r="R172" s="242"/>
      <c r="S172" s="242"/>
      <c r="T172" s="242"/>
      <c r="U172" s="242"/>
      <c r="V172" s="242"/>
      <c r="W172" s="242"/>
      <c r="X172" s="242"/>
      <c r="Y172" s="242"/>
      <c r="Z172" s="242"/>
      <c r="AA172" s="242"/>
      <c r="AB172" s="242"/>
      <c r="AC172" s="242"/>
      <c r="AD172" s="242"/>
      <c r="AE172" s="242"/>
      <c r="AF172" s="242"/>
      <c r="AG172" s="242"/>
      <c r="AH172" s="242"/>
      <c r="AI172" s="242"/>
      <c r="AJ172" s="242"/>
      <c r="AK172" s="242"/>
      <c r="AL172" s="242"/>
      <c r="AM172" s="242"/>
      <c r="AN172" s="242"/>
      <c r="AO172" s="242"/>
      <c r="AP172" s="242"/>
      <c r="AQ172" s="242"/>
      <c r="AR172" s="242"/>
      <c r="AS172" s="242"/>
      <c r="AT172" s="242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</row>
    <row r="173" spans="2:76" x14ac:dyDescent="0.2">
      <c r="B173" s="182"/>
      <c r="C173" s="170"/>
      <c r="D173" s="170"/>
      <c r="E173" s="275"/>
      <c r="F173" s="242"/>
      <c r="G173" s="242"/>
      <c r="H173" s="242"/>
      <c r="I173" s="242"/>
      <c r="J173" s="242"/>
      <c r="K173" s="242"/>
      <c r="L173" s="242"/>
      <c r="M173" s="242"/>
      <c r="N173" s="242"/>
      <c r="O173" s="242"/>
      <c r="P173" s="242"/>
      <c r="Q173" s="242"/>
      <c r="R173" s="242"/>
      <c r="S173" s="242"/>
      <c r="T173" s="242"/>
      <c r="U173" s="242"/>
      <c r="V173" s="242"/>
      <c r="W173" s="242"/>
      <c r="X173" s="242"/>
      <c r="Y173" s="242"/>
      <c r="Z173" s="242"/>
      <c r="AA173" s="242"/>
      <c r="AB173" s="242"/>
      <c r="AC173" s="242"/>
      <c r="AD173" s="242"/>
      <c r="AE173" s="242"/>
      <c r="AF173" s="242"/>
      <c r="AG173" s="242"/>
      <c r="AH173" s="242"/>
      <c r="AI173" s="242"/>
      <c r="AJ173" s="242"/>
      <c r="AK173" s="242"/>
      <c r="AL173" s="242"/>
      <c r="AM173" s="242"/>
      <c r="AN173" s="242"/>
      <c r="AO173" s="242"/>
      <c r="AP173" s="242"/>
      <c r="AQ173" s="242"/>
      <c r="AR173" s="242"/>
      <c r="AS173" s="242"/>
      <c r="AT173" s="242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</row>
    <row r="174" spans="2:76" x14ac:dyDescent="0.2">
      <c r="B174" s="182"/>
      <c r="C174" s="170"/>
      <c r="D174" s="170"/>
      <c r="E174" s="275"/>
      <c r="F174" s="242"/>
      <c r="G174" s="242"/>
      <c r="H174" s="242"/>
      <c r="I174" s="242"/>
      <c r="J174" s="242"/>
      <c r="K174" s="242"/>
      <c r="L174" s="242"/>
      <c r="M174" s="242"/>
      <c r="N174" s="242"/>
      <c r="O174" s="242"/>
      <c r="P174" s="242"/>
      <c r="Q174" s="242"/>
      <c r="R174" s="242"/>
      <c r="S174" s="242"/>
      <c r="T174" s="242"/>
      <c r="U174" s="242"/>
      <c r="V174" s="242"/>
      <c r="W174" s="242"/>
      <c r="X174" s="242"/>
      <c r="Y174" s="242"/>
      <c r="Z174" s="242"/>
      <c r="AA174" s="242"/>
      <c r="AB174" s="242"/>
      <c r="AC174" s="242"/>
      <c r="AD174" s="242"/>
      <c r="AE174" s="242"/>
      <c r="AF174" s="242"/>
      <c r="AG174" s="242"/>
      <c r="AH174" s="242"/>
      <c r="AI174" s="242"/>
      <c r="AJ174" s="242"/>
      <c r="AK174" s="242"/>
      <c r="AL174" s="242"/>
      <c r="AM174" s="242"/>
      <c r="AN174" s="242"/>
      <c r="AO174" s="242"/>
      <c r="AP174" s="242"/>
      <c r="AQ174" s="242"/>
      <c r="AR174" s="242"/>
      <c r="AS174" s="242"/>
      <c r="AT174" s="242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</row>
    <row r="175" spans="2:76" x14ac:dyDescent="0.2">
      <c r="B175" s="182"/>
      <c r="C175" s="170"/>
      <c r="D175" s="170"/>
      <c r="E175" s="275"/>
      <c r="F175" s="242"/>
      <c r="G175" s="242"/>
      <c r="H175" s="242"/>
      <c r="I175" s="242"/>
      <c r="J175" s="242"/>
      <c r="K175" s="242"/>
      <c r="L175" s="242"/>
      <c r="M175" s="242"/>
      <c r="N175" s="242"/>
      <c r="O175" s="242"/>
      <c r="P175" s="242"/>
      <c r="Q175" s="242"/>
      <c r="R175" s="242"/>
      <c r="S175" s="242"/>
      <c r="T175" s="242"/>
      <c r="U175" s="242"/>
      <c r="V175" s="242"/>
      <c r="W175" s="242"/>
      <c r="X175" s="242"/>
      <c r="Y175" s="242"/>
      <c r="Z175" s="242"/>
      <c r="AA175" s="242"/>
      <c r="AB175" s="242"/>
      <c r="AC175" s="242"/>
      <c r="AD175" s="242"/>
      <c r="AE175" s="242"/>
      <c r="AF175" s="242"/>
      <c r="AG175" s="242"/>
      <c r="AH175" s="242"/>
      <c r="AI175" s="242"/>
      <c r="AJ175" s="242"/>
      <c r="AK175" s="242"/>
      <c r="AL175" s="242"/>
      <c r="AM175" s="242"/>
      <c r="AN175" s="242"/>
      <c r="AO175" s="242"/>
      <c r="AP175" s="242"/>
      <c r="AQ175" s="242"/>
      <c r="AR175" s="242"/>
      <c r="AS175" s="242"/>
      <c r="AT175" s="242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</row>
    <row r="176" spans="2:76" x14ac:dyDescent="0.2">
      <c r="B176" s="182"/>
      <c r="C176" s="170"/>
      <c r="D176" s="170"/>
      <c r="E176" s="275"/>
      <c r="F176" s="242"/>
      <c r="G176" s="242"/>
      <c r="H176" s="242"/>
      <c r="I176" s="242"/>
      <c r="J176" s="242"/>
      <c r="K176" s="242"/>
      <c r="L176" s="242"/>
      <c r="M176" s="242"/>
      <c r="N176" s="242"/>
      <c r="O176" s="242"/>
      <c r="P176" s="242"/>
      <c r="Q176" s="242"/>
      <c r="R176" s="242"/>
      <c r="S176" s="242"/>
      <c r="T176" s="242"/>
      <c r="U176" s="242"/>
      <c r="V176" s="242"/>
      <c r="W176" s="242"/>
      <c r="X176" s="242"/>
      <c r="Y176" s="242"/>
      <c r="Z176" s="242"/>
      <c r="AA176" s="242"/>
      <c r="AB176" s="242"/>
      <c r="AC176" s="242"/>
      <c r="AD176" s="242"/>
      <c r="AE176" s="242"/>
      <c r="AF176" s="242"/>
      <c r="AG176" s="242"/>
      <c r="AH176" s="242"/>
      <c r="AI176" s="242"/>
      <c r="AJ176" s="242"/>
      <c r="AK176" s="242"/>
      <c r="AL176" s="242"/>
      <c r="AM176" s="242"/>
      <c r="AN176" s="242"/>
      <c r="AO176" s="242"/>
      <c r="AP176" s="242"/>
      <c r="AQ176" s="242"/>
      <c r="AR176" s="242"/>
      <c r="AS176" s="242"/>
      <c r="AT176" s="242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</row>
    <row r="177" spans="2:74" x14ac:dyDescent="0.2">
      <c r="B177" s="182"/>
      <c r="C177" s="170"/>
      <c r="D177" s="170"/>
      <c r="E177" s="275"/>
      <c r="F177" s="242"/>
      <c r="G177" s="242"/>
      <c r="H177" s="242"/>
      <c r="I177" s="242"/>
      <c r="J177" s="242"/>
      <c r="K177" s="242"/>
      <c r="L177" s="242"/>
      <c r="M177" s="242"/>
      <c r="N177" s="242"/>
      <c r="O177" s="242"/>
      <c r="P177" s="242"/>
      <c r="Q177" s="242"/>
      <c r="R177" s="242"/>
      <c r="S177" s="242"/>
      <c r="T177" s="242"/>
      <c r="U177" s="242"/>
      <c r="V177" s="242"/>
      <c r="W177" s="242"/>
      <c r="X177" s="242"/>
      <c r="Y177" s="242"/>
      <c r="Z177" s="242"/>
      <c r="AA177" s="242"/>
      <c r="AB177" s="242"/>
      <c r="AC177" s="242"/>
      <c r="AD177" s="242"/>
      <c r="AE177" s="242"/>
      <c r="AF177" s="242"/>
      <c r="AG177" s="242"/>
      <c r="AH177" s="242"/>
      <c r="AI177" s="242"/>
      <c r="AJ177" s="242"/>
      <c r="AK177" s="242"/>
      <c r="AL177" s="242"/>
      <c r="AM177" s="242"/>
      <c r="AN177" s="242"/>
      <c r="AO177" s="242"/>
      <c r="AP177" s="242"/>
      <c r="AQ177" s="242"/>
      <c r="AR177" s="242"/>
      <c r="AS177" s="242"/>
      <c r="AT177" s="242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</row>
    <row r="178" spans="2:74" x14ac:dyDescent="0.2">
      <c r="B178" s="182"/>
      <c r="C178" s="182"/>
      <c r="D178" s="182"/>
      <c r="E178" s="275"/>
      <c r="F178" s="242"/>
      <c r="G178" s="242"/>
      <c r="H178" s="242"/>
      <c r="I178" s="242"/>
      <c r="J178" s="242"/>
      <c r="K178" s="242"/>
      <c r="L178" s="242"/>
      <c r="M178" s="242"/>
      <c r="N178" s="242"/>
      <c r="O178" s="242"/>
      <c r="P178" s="242"/>
      <c r="Q178" s="242"/>
      <c r="R178" s="242"/>
      <c r="S178" s="242"/>
      <c r="T178" s="242"/>
      <c r="U178" s="242"/>
      <c r="V178" s="242"/>
      <c r="W178" s="242"/>
      <c r="X178" s="242"/>
      <c r="Y178" s="242"/>
      <c r="Z178" s="242"/>
      <c r="AA178" s="242"/>
      <c r="AB178" s="242"/>
      <c r="AC178" s="242"/>
      <c r="AD178" s="242"/>
      <c r="AE178" s="242"/>
      <c r="AF178" s="242"/>
      <c r="AG178" s="242"/>
      <c r="AH178" s="242"/>
      <c r="AI178" s="242"/>
      <c r="AJ178" s="242"/>
      <c r="AK178" s="242"/>
      <c r="AL178" s="242"/>
      <c r="AM178" s="242"/>
      <c r="AN178" s="242"/>
      <c r="AO178" s="242"/>
      <c r="AP178" s="242"/>
      <c r="AQ178" s="242"/>
      <c r="AR178" s="242"/>
      <c r="AS178" s="242"/>
      <c r="AT178" s="242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</row>
    <row r="179" spans="2:74" x14ac:dyDescent="0.2">
      <c r="B179" s="182"/>
      <c r="C179" s="170"/>
      <c r="D179" s="170"/>
      <c r="E179" s="275"/>
      <c r="F179" s="242"/>
      <c r="G179" s="242"/>
      <c r="H179" s="242"/>
      <c r="I179" s="242"/>
      <c r="J179" s="242"/>
      <c r="K179" s="242"/>
      <c r="L179" s="242"/>
      <c r="M179" s="242"/>
      <c r="N179" s="242"/>
      <c r="O179" s="242"/>
      <c r="P179" s="242"/>
      <c r="Q179" s="242"/>
      <c r="R179" s="242"/>
      <c r="S179" s="242"/>
      <c r="T179" s="242"/>
      <c r="U179" s="242"/>
      <c r="V179" s="242"/>
      <c r="W179" s="242"/>
      <c r="X179" s="242"/>
      <c r="Y179" s="242"/>
      <c r="Z179" s="242"/>
      <c r="AA179" s="242"/>
      <c r="AB179" s="242"/>
      <c r="AC179" s="242"/>
      <c r="AD179" s="242"/>
      <c r="AE179" s="242"/>
      <c r="AF179" s="242"/>
      <c r="AG179" s="242"/>
      <c r="AH179" s="242"/>
      <c r="AI179" s="242"/>
      <c r="AJ179" s="242"/>
      <c r="AK179" s="242"/>
      <c r="AL179" s="242"/>
      <c r="AM179" s="242"/>
      <c r="AN179" s="242"/>
      <c r="AO179" s="242"/>
      <c r="AP179" s="242"/>
      <c r="AQ179" s="242"/>
      <c r="AR179" s="242"/>
      <c r="AS179" s="242"/>
      <c r="AT179" s="242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</row>
    <row r="180" spans="2:74" x14ac:dyDescent="0.2">
      <c r="B180" s="190"/>
      <c r="C180" s="170"/>
      <c r="D180" s="170"/>
      <c r="E180" s="275"/>
      <c r="F180" s="242"/>
      <c r="G180" s="242"/>
      <c r="H180" s="242"/>
      <c r="I180" s="242"/>
      <c r="J180" s="242"/>
      <c r="K180" s="242"/>
      <c r="L180" s="242"/>
      <c r="M180" s="242"/>
      <c r="N180" s="242"/>
      <c r="O180" s="242"/>
      <c r="P180" s="242"/>
      <c r="Q180" s="242"/>
      <c r="R180" s="242"/>
      <c r="S180" s="242"/>
      <c r="T180" s="242"/>
      <c r="U180" s="242"/>
      <c r="V180" s="242"/>
      <c r="W180" s="242"/>
      <c r="X180" s="242"/>
      <c r="Y180" s="242"/>
      <c r="Z180" s="242"/>
      <c r="AA180" s="242"/>
      <c r="AB180" s="242"/>
      <c r="AC180" s="242"/>
      <c r="AD180" s="242"/>
      <c r="AE180" s="242"/>
      <c r="AF180" s="242"/>
      <c r="AG180" s="242"/>
      <c r="AH180" s="242"/>
      <c r="AI180" s="242"/>
      <c r="AJ180" s="242"/>
      <c r="AK180" s="242"/>
      <c r="AL180" s="242"/>
      <c r="AM180" s="242"/>
      <c r="AN180" s="242"/>
      <c r="AO180" s="242"/>
      <c r="AP180" s="242"/>
      <c r="AQ180" s="242"/>
      <c r="AR180" s="242"/>
      <c r="AS180" s="242"/>
      <c r="AT180" s="242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</row>
    <row r="181" spans="2:74" x14ac:dyDescent="0.2">
      <c r="B181" s="182"/>
      <c r="C181" s="170"/>
      <c r="D181" s="170"/>
      <c r="E181" s="275"/>
      <c r="F181" s="242"/>
      <c r="G181" s="242"/>
      <c r="H181" s="242"/>
      <c r="I181" s="242"/>
      <c r="J181" s="242"/>
      <c r="K181" s="242"/>
      <c r="L181" s="242"/>
      <c r="M181" s="242"/>
      <c r="N181" s="242"/>
      <c r="O181" s="242"/>
      <c r="P181" s="242"/>
      <c r="Q181" s="242"/>
      <c r="R181" s="242"/>
      <c r="S181" s="242"/>
      <c r="T181" s="242"/>
      <c r="U181" s="242"/>
      <c r="V181" s="242"/>
      <c r="W181" s="242"/>
      <c r="X181" s="242"/>
      <c r="Y181" s="242"/>
      <c r="Z181" s="242"/>
      <c r="AA181" s="242"/>
      <c r="AB181" s="242"/>
      <c r="AC181" s="242"/>
      <c r="AD181" s="242"/>
      <c r="AE181" s="242"/>
      <c r="AF181" s="242"/>
      <c r="AG181" s="242"/>
      <c r="AH181" s="242"/>
      <c r="AI181" s="242"/>
      <c r="AJ181" s="242"/>
      <c r="AK181" s="242"/>
      <c r="AL181" s="242"/>
      <c r="AM181" s="242"/>
      <c r="AN181" s="242"/>
      <c r="AO181" s="242"/>
      <c r="AP181" s="242"/>
      <c r="AQ181" s="242"/>
      <c r="AR181" s="242"/>
      <c r="AS181" s="242"/>
      <c r="AT181" s="242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</row>
    <row r="182" spans="2:74" x14ac:dyDescent="0.2">
      <c r="B182" s="182"/>
      <c r="C182" s="170"/>
      <c r="D182" s="170"/>
      <c r="E182" s="275"/>
      <c r="F182" s="242"/>
      <c r="G182" s="242"/>
      <c r="H182" s="242"/>
      <c r="I182" s="242"/>
      <c r="J182" s="242"/>
      <c r="K182" s="242"/>
      <c r="L182" s="242"/>
      <c r="M182" s="242"/>
      <c r="N182" s="242"/>
      <c r="O182" s="242"/>
      <c r="P182" s="242"/>
      <c r="Q182" s="242"/>
      <c r="R182" s="242"/>
      <c r="S182" s="242"/>
      <c r="T182" s="242"/>
      <c r="U182" s="242"/>
      <c r="V182" s="242"/>
      <c r="W182" s="242"/>
      <c r="X182" s="242"/>
      <c r="Y182" s="242"/>
      <c r="Z182" s="242"/>
      <c r="AA182" s="242"/>
      <c r="AB182" s="242"/>
      <c r="AC182" s="242"/>
      <c r="AD182" s="242"/>
      <c r="AE182" s="242"/>
      <c r="AF182" s="242"/>
      <c r="AG182" s="242"/>
      <c r="AH182" s="242"/>
      <c r="AI182" s="242"/>
      <c r="AJ182" s="242"/>
      <c r="AK182" s="242"/>
      <c r="AL182" s="242"/>
      <c r="AM182" s="242"/>
      <c r="AN182" s="242"/>
      <c r="AO182" s="242"/>
      <c r="AP182" s="242"/>
      <c r="AQ182" s="242"/>
      <c r="AR182" s="242"/>
      <c r="AS182" s="242"/>
      <c r="AT182" s="242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</row>
    <row r="183" spans="2:74" x14ac:dyDescent="0.2">
      <c r="B183" s="182"/>
      <c r="C183" s="170"/>
      <c r="D183" s="170"/>
      <c r="E183" s="275"/>
      <c r="F183" s="242"/>
      <c r="G183" s="242"/>
      <c r="H183" s="242"/>
      <c r="I183" s="242"/>
      <c r="J183" s="242"/>
      <c r="K183" s="242"/>
      <c r="L183" s="242"/>
      <c r="M183" s="242"/>
      <c r="N183" s="242"/>
      <c r="O183" s="242"/>
      <c r="P183" s="242"/>
      <c r="Q183" s="242"/>
      <c r="R183" s="242"/>
      <c r="S183" s="242"/>
      <c r="T183" s="242"/>
      <c r="U183" s="242"/>
      <c r="V183" s="242"/>
      <c r="W183" s="242"/>
      <c r="X183" s="242"/>
      <c r="Y183" s="242"/>
      <c r="Z183" s="242"/>
      <c r="AA183" s="242"/>
      <c r="AB183" s="242"/>
      <c r="AC183" s="242"/>
      <c r="AD183" s="242"/>
      <c r="AE183" s="242"/>
      <c r="AF183" s="242"/>
      <c r="AG183" s="242"/>
      <c r="AH183" s="242"/>
      <c r="AI183" s="242"/>
      <c r="AJ183" s="242"/>
      <c r="AK183" s="242"/>
      <c r="AL183" s="242"/>
      <c r="AM183" s="242"/>
      <c r="AN183" s="242"/>
      <c r="AO183" s="242"/>
      <c r="AP183" s="242"/>
      <c r="AQ183" s="242"/>
      <c r="AR183" s="242"/>
      <c r="AS183" s="242"/>
      <c r="AT183" s="242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</row>
    <row r="184" spans="2:74" x14ac:dyDescent="0.2">
      <c r="B184" s="182"/>
      <c r="C184" s="170"/>
      <c r="D184" s="170"/>
      <c r="E184" s="275"/>
      <c r="F184" s="242"/>
      <c r="G184" s="242"/>
      <c r="H184" s="242"/>
      <c r="I184" s="242"/>
      <c r="J184" s="242"/>
      <c r="K184" s="242"/>
      <c r="L184" s="242"/>
      <c r="M184" s="242"/>
      <c r="N184" s="242"/>
      <c r="O184" s="242"/>
      <c r="P184" s="242"/>
      <c r="Q184" s="242"/>
      <c r="R184" s="242"/>
      <c r="S184" s="242"/>
      <c r="T184" s="242"/>
      <c r="U184" s="242"/>
      <c r="V184" s="242"/>
      <c r="W184" s="242"/>
      <c r="X184" s="242"/>
      <c r="Y184" s="242"/>
      <c r="Z184" s="242"/>
      <c r="AA184" s="242"/>
      <c r="AB184" s="242"/>
      <c r="AC184" s="242"/>
      <c r="AD184" s="242"/>
      <c r="AE184" s="242"/>
      <c r="AF184" s="242"/>
      <c r="AG184" s="242"/>
      <c r="AH184" s="242"/>
      <c r="AI184" s="242"/>
      <c r="AJ184" s="242"/>
      <c r="AK184" s="242"/>
      <c r="AL184" s="242"/>
      <c r="AM184" s="242"/>
      <c r="AN184" s="242"/>
      <c r="AO184" s="242"/>
      <c r="AP184" s="242"/>
      <c r="AQ184" s="242"/>
      <c r="AR184" s="242"/>
      <c r="AS184" s="242"/>
      <c r="AT184" s="242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</row>
    <row r="185" spans="2:74" x14ac:dyDescent="0.2">
      <c r="B185" s="182"/>
      <c r="C185" s="170"/>
      <c r="D185" s="170"/>
      <c r="E185" s="275"/>
      <c r="F185" s="242"/>
      <c r="G185" s="242"/>
      <c r="H185" s="242"/>
      <c r="I185" s="242"/>
      <c r="J185" s="242"/>
      <c r="K185" s="242"/>
      <c r="L185" s="242"/>
      <c r="M185" s="242"/>
      <c r="N185" s="242"/>
      <c r="O185" s="242"/>
      <c r="P185" s="242"/>
      <c r="Q185" s="242"/>
      <c r="R185" s="242"/>
      <c r="S185" s="242"/>
      <c r="T185" s="242"/>
      <c r="U185" s="242"/>
      <c r="V185" s="242"/>
      <c r="W185" s="242"/>
      <c r="X185" s="242"/>
      <c r="Y185" s="242"/>
      <c r="Z185" s="242"/>
      <c r="AA185" s="242"/>
      <c r="AB185" s="242"/>
      <c r="AC185" s="242"/>
      <c r="AD185" s="242"/>
      <c r="AE185" s="242"/>
      <c r="AF185" s="242"/>
      <c r="AG185" s="242"/>
      <c r="AH185" s="242"/>
      <c r="AI185" s="242"/>
      <c r="AJ185" s="242"/>
      <c r="AK185" s="242"/>
      <c r="AL185" s="242"/>
      <c r="AM185" s="242"/>
      <c r="AN185" s="242"/>
      <c r="AO185" s="242"/>
      <c r="AP185" s="242"/>
      <c r="AQ185" s="242"/>
      <c r="AR185" s="242"/>
      <c r="AS185" s="242"/>
      <c r="AT185" s="242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</row>
    <row r="186" spans="2:74" x14ac:dyDescent="0.2">
      <c r="B186" s="182"/>
      <c r="C186" s="170"/>
      <c r="D186" s="170"/>
      <c r="E186" s="275"/>
      <c r="F186" s="242"/>
      <c r="G186" s="242"/>
      <c r="H186" s="242"/>
      <c r="I186" s="242"/>
      <c r="J186" s="242"/>
      <c r="K186" s="242"/>
      <c r="L186" s="242"/>
      <c r="M186" s="242"/>
      <c r="N186" s="242"/>
      <c r="O186" s="242"/>
      <c r="P186" s="242"/>
      <c r="Q186" s="242"/>
      <c r="R186" s="242"/>
      <c r="S186" s="242"/>
      <c r="T186" s="242"/>
      <c r="U186" s="242"/>
      <c r="V186" s="242"/>
      <c r="W186" s="242"/>
      <c r="X186" s="242"/>
      <c r="Y186" s="242"/>
      <c r="Z186" s="242"/>
      <c r="AA186" s="242"/>
      <c r="AB186" s="242"/>
      <c r="AC186" s="242"/>
      <c r="AD186" s="242"/>
      <c r="AE186" s="242"/>
      <c r="AF186" s="242"/>
      <c r="AG186" s="242"/>
      <c r="AH186" s="242"/>
      <c r="AI186" s="242"/>
      <c r="AJ186" s="242"/>
      <c r="AK186" s="242"/>
      <c r="AL186" s="242"/>
      <c r="AM186" s="242"/>
      <c r="AN186" s="242"/>
      <c r="AO186" s="242"/>
      <c r="AP186" s="242"/>
      <c r="AQ186" s="242"/>
      <c r="AR186" s="242"/>
      <c r="AS186" s="242"/>
      <c r="AT186" s="242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</row>
    <row r="187" spans="2:74" x14ac:dyDescent="0.2">
      <c r="B187" s="182"/>
      <c r="C187" s="170"/>
      <c r="D187" s="170"/>
      <c r="E187" s="275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  <c r="P187" s="242"/>
      <c r="Q187" s="242"/>
      <c r="R187" s="242"/>
      <c r="S187" s="242"/>
      <c r="T187" s="242"/>
      <c r="U187" s="242"/>
      <c r="V187" s="242"/>
      <c r="W187" s="242"/>
      <c r="X187" s="242"/>
      <c r="Y187" s="242"/>
      <c r="Z187" s="242"/>
      <c r="AA187" s="242"/>
      <c r="AB187" s="242"/>
      <c r="AC187" s="242"/>
      <c r="AD187" s="242"/>
      <c r="AE187" s="242"/>
      <c r="AF187" s="242"/>
      <c r="AG187" s="242"/>
      <c r="AH187" s="242"/>
      <c r="AI187" s="242"/>
      <c r="AJ187" s="242"/>
      <c r="AK187" s="242"/>
      <c r="AL187" s="242"/>
      <c r="AM187" s="242"/>
      <c r="AN187" s="242"/>
      <c r="AO187" s="242"/>
      <c r="AP187" s="242"/>
      <c r="AQ187" s="242"/>
      <c r="AR187" s="242"/>
      <c r="AS187" s="242"/>
      <c r="AT187" s="242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</row>
    <row r="188" spans="2:74" x14ac:dyDescent="0.2">
      <c r="B188" s="182"/>
      <c r="C188" s="170"/>
      <c r="D188" s="170"/>
      <c r="E188" s="275"/>
      <c r="F188" s="242"/>
      <c r="G188" s="242"/>
      <c r="H188" s="242"/>
      <c r="I188" s="242"/>
      <c r="J188" s="242"/>
      <c r="K188" s="242"/>
      <c r="L188" s="242"/>
      <c r="M188" s="242"/>
      <c r="N188" s="242"/>
      <c r="O188" s="242"/>
      <c r="P188" s="242"/>
      <c r="Q188" s="242"/>
      <c r="R188" s="242"/>
      <c r="S188" s="242"/>
      <c r="T188" s="242"/>
      <c r="U188" s="242"/>
      <c r="V188" s="242"/>
      <c r="W188" s="242"/>
      <c r="X188" s="242"/>
      <c r="Y188" s="242"/>
      <c r="Z188" s="242"/>
      <c r="AA188" s="242"/>
      <c r="AB188" s="242"/>
      <c r="AC188" s="242"/>
      <c r="AD188" s="242"/>
      <c r="AE188" s="242"/>
      <c r="AF188" s="242"/>
      <c r="AG188" s="242"/>
      <c r="AH188" s="242"/>
      <c r="AI188" s="242"/>
      <c r="AJ188" s="242"/>
      <c r="AK188" s="242"/>
      <c r="AL188" s="242"/>
      <c r="AM188" s="242"/>
      <c r="AN188" s="242"/>
      <c r="AO188" s="242"/>
      <c r="AP188" s="242"/>
      <c r="AQ188" s="242"/>
      <c r="AR188" s="242"/>
      <c r="AS188" s="242"/>
      <c r="AT188" s="242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</row>
    <row r="189" spans="2:74" x14ac:dyDescent="0.2">
      <c r="B189" s="182"/>
      <c r="C189" s="170"/>
      <c r="D189" s="170"/>
      <c r="E189" s="275"/>
      <c r="F189" s="242"/>
      <c r="G189" s="242"/>
      <c r="H189" s="242"/>
      <c r="I189" s="242"/>
      <c r="J189" s="242"/>
      <c r="K189" s="242"/>
      <c r="L189" s="242"/>
      <c r="M189" s="242"/>
      <c r="N189" s="242"/>
      <c r="O189" s="242"/>
      <c r="P189" s="242"/>
      <c r="Q189" s="242"/>
      <c r="R189" s="242"/>
      <c r="S189" s="242"/>
      <c r="T189" s="242"/>
      <c r="U189" s="242"/>
      <c r="V189" s="242"/>
      <c r="W189" s="242"/>
      <c r="X189" s="242"/>
      <c r="Y189" s="242"/>
      <c r="Z189" s="242"/>
      <c r="AA189" s="242"/>
      <c r="AB189" s="242"/>
      <c r="AC189" s="242"/>
      <c r="AD189" s="242"/>
      <c r="AE189" s="242"/>
      <c r="AF189" s="242"/>
      <c r="AG189" s="242"/>
      <c r="AH189" s="242"/>
      <c r="AI189" s="242"/>
      <c r="AJ189" s="242"/>
      <c r="AK189" s="242"/>
      <c r="AL189" s="242"/>
      <c r="AM189" s="242"/>
      <c r="AN189" s="242"/>
      <c r="AO189" s="242"/>
      <c r="AP189" s="242"/>
      <c r="AQ189" s="242"/>
      <c r="AR189" s="242"/>
      <c r="AS189" s="242"/>
      <c r="AT189" s="242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</row>
    <row r="190" spans="2:74" x14ac:dyDescent="0.2">
      <c r="B190" s="182"/>
      <c r="C190" s="182"/>
      <c r="D190" s="182"/>
      <c r="E190" s="275"/>
      <c r="F190" s="242"/>
      <c r="G190" s="242"/>
      <c r="H190" s="242"/>
      <c r="I190" s="242"/>
      <c r="J190" s="242"/>
      <c r="K190" s="242"/>
      <c r="L190" s="242"/>
      <c r="M190" s="242"/>
      <c r="N190" s="242"/>
      <c r="O190" s="242"/>
      <c r="P190" s="242"/>
      <c r="Q190" s="242"/>
      <c r="R190" s="242"/>
      <c r="S190" s="242"/>
      <c r="T190" s="242"/>
      <c r="U190" s="242"/>
      <c r="V190" s="242"/>
      <c r="W190" s="242"/>
      <c r="X190" s="242"/>
      <c r="Y190" s="242"/>
      <c r="Z190" s="242"/>
      <c r="AA190" s="242"/>
      <c r="AB190" s="242"/>
      <c r="AC190" s="242"/>
      <c r="AD190" s="242"/>
      <c r="AE190" s="242"/>
      <c r="AF190" s="242"/>
      <c r="AG190" s="242"/>
      <c r="AH190" s="242"/>
      <c r="AI190" s="242"/>
      <c r="AJ190" s="242"/>
      <c r="AK190" s="242"/>
      <c r="AL190" s="242"/>
      <c r="AM190" s="242"/>
      <c r="AN190" s="242"/>
      <c r="AO190" s="242"/>
      <c r="AP190" s="242"/>
      <c r="AQ190" s="242"/>
      <c r="AR190" s="242"/>
      <c r="AS190" s="242"/>
      <c r="AT190" s="242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</row>
    <row r="191" spans="2:74" x14ac:dyDescent="0.2">
      <c r="B191" s="182"/>
      <c r="C191" s="170"/>
      <c r="D191" s="170"/>
      <c r="E191" s="275"/>
      <c r="F191" s="242"/>
      <c r="G191" s="242"/>
      <c r="H191" s="242"/>
      <c r="I191" s="242"/>
      <c r="J191" s="242"/>
      <c r="K191" s="242"/>
      <c r="L191" s="242"/>
      <c r="M191" s="242"/>
      <c r="N191" s="242"/>
      <c r="O191" s="242"/>
      <c r="P191" s="242"/>
      <c r="Q191" s="242"/>
      <c r="R191" s="242"/>
      <c r="S191" s="242"/>
      <c r="T191" s="242"/>
      <c r="U191" s="242"/>
      <c r="V191" s="242"/>
      <c r="W191" s="242"/>
      <c r="X191" s="242"/>
      <c r="Y191" s="242"/>
      <c r="Z191" s="242"/>
      <c r="AA191" s="242"/>
      <c r="AB191" s="242"/>
      <c r="AC191" s="242"/>
      <c r="AD191" s="242"/>
      <c r="AE191" s="242"/>
      <c r="AF191" s="242"/>
      <c r="AG191" s="242"/>
      <c r="AH191" s="242"/>
      <c r="AI191" s="242"/>
      <c r="AJ191" s="242"/>
      <c r="AK191" s="242"/>
      <c r="AL191" s="242"/>
      <c r="AM191" s="242"/>
      <c r="AN191" s="242"/>
      <c r="AO191" s="242"/>
      <c r="AP191" s="242"/>
      <c r="AQ191" s="242"/>
      <c r="AR191" s="242"/>
      <c r="AS191" s="242"/>
      <c r="AT191" s="242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</row>
    <row r="192" spans="2:74" x14ac:dyDescent="0.2">
      <c r="B192" s="182"/>
      <c r="C192" s="170"/>
      <c r="D192" s="170"/>
      <c r="E192" s="275"/>
      <c r="F192" s="242"/>
      <c r="G192" s="242"/>
      <c r="H192" s="242"/>
      <c r="I192" s="242"/>
      <c r="J192" s="242"/>
      <c r="K192" s="242"/>
      <c r="L192" s="242"/>
      <c r="M192" s="242"/>
      <c r="N192" s="242"/>
      <c r="O192" s="242"/>
      <c r="P192" s="242"/>
      <c r="Q192" s="242"/>
      <c r="R192" s="242"/>
      <c r="S192" s="242"/>
      <c r="T192" s="242"/>
      <c r="U192" s="242"/>
      <c r="V192" s="242"/>
      <c r="W192" s="242"/>
      <c r="X192" s="242"/>
      <c r="Y192" s="242"/>
      <c r="Z192" s="242"/>
      <c r="AA192" s="242"/>
      <c r="AB192" s="242"/>
      <c r="AC192" s="242"/>
      <c r="AD192" s="242"/>
      <c r="AE192" s="242"/>
      <c r="AF192" s="242"/>
      <c r="AG192" s="242"/>
      <c r="AH192" s="242"/>
      <c r="AI192" s="242"/>
      <c r="AJ192" s="242"/>
      <c r="AK192" s="242"/>
      <c r="AL192" s="242"/>
      <c r="AM192" s="242"/>
      <c r="AN192" s="242"/>
      <c r="AO192" s="242"/>
      <c r="AP192" s="242"/>
      <c r="AQ192" s="242"/>
      <c r="AR192" s="242"/>
      <c r="AS192" s="242"/>
      <c r="AT192" s="242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</row>
    <row r="193" spans="2:74" x14ac:dyDescent="0.2">
      <c r="B193" s="182"/>
      <c r="C193" s="170"/>
      <c r="D193" s="170"/>
      <c r="E193" s="275"/>
      <c r="F193" s="242"/>
      <c r="G193" s="242"/>
      <c r="H193" s="242"/>
      <c r="I193" s="242"/>
      <c r="J193" s="242"/>
      <c r="K193" s="242"/>
      <c r="L193" s="242"/>
      <c r="M193" s="242"/>
      <c r="N193" s="242"/>
      <c r="O193" s="242"/>
      <c r="P193" s="242"/>
      <c r="Q193" s="242"/>
      <c r="R193" s="242"/>
      <c r="S193" s="242"/>
      <c r="T193" s="242"/>
      <c r="U193" s="242"/>
      <c r="V193" s="242"/>
      <c r="W193" s="242"/>
      <c r="X193" s="242"/>
      <c r="Y193" s="242"/>
      <c r="Z193" s="242"/>
      <c r="AA193" s="242"/>
      <c r="AB193" s="242"/>
      <c r="AC193" s="242"/>
      <c r="AD193" s="242"/>
      <c r="AE193" s="242"/>
      <c r="AF193" s="242"/>
      <c r="AG193" s="242"/>
      <c r="AH193" s="242"/>
      <c r="AI193" s="242"/>
      <c r="AJ193" s="242"/>
      <c r="AK193" s="242"/>
      <c r="AL193" s="242"/>
      <c r="AM193" s="242"/>
      <c r="AN193" s="242"/>
      <c r="AO193" s="242"/>
      <c r="AP193" s="242"/>
      <c r="AQ193" s="242"/>
      <c r="AR193" s="242"/>
      <c r="AS193" s="242"/>
      <c r="AT193" s="242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</row>
    <row r="194" spans="2:74" x14ac:dyDescent="0.2">
      <c r="B194" s="182"/>
      <c r="C194" s="170"/>
      <c r="D194" s="170"/>
      <c r="E194" s="275"/>
      <c r="F194" s="242"/>
      <c r="G194" s="242"/>
      <c r="H194" s="242"/>
      <c r="I194" s="242"/>
      <c r="J194" s="242"/>
      <c r="K194" s="242"/>
      <c r="L194" s="242"/>
      <c r="M194" s="242"/>
      <c r="N194" s="242"/>
      <c r="O194" s="242"/>
      <c r="P194" s="242"/>
      <c r="Q194" s="242"/>
      <c r="R194" s="242"/>
      <c r="S194" s="242"/>
      <c r="T194" s="242"/>
      <c r="U194" s="242"/>
      <c r="V194" s="242"/>
      <c r="W194" s="242"/>
      <c r="X194" s="242"/>
      <c r="Y194" s="242"/>
      <c r="Z194" s="242"/>
      <c r="AA194" s="242"/>
      <c r="AB194" s="242"/>
      <c r="AC194" s="242"/>
      <c r="AD194" s="242"/>
      <c r="AE194" s="242"/>
      <c r="AF194" s="242"/>
      <c r="AG194" s="242"/>
      <c r="AH194" s="242"/>
      <c r="AI194" s="242"/>
      <c r="AJ194" s="242"/>
      <c r="AK194" s="242"/>
      <c r="AL194" s="242"/>
      <c r="AM194" s="242"/>
      <c r="AN194" s="242"/>
      <c r="AO194" s="242"/>
      <c r="AP194" s="242"/>
      <c r="AQ194" s="242"/>
      <c r="AR194" s="242"/>
      <c r="AS194" s="242"/>
      <c r="AT194" s="242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</row>
    <row r="195" spans="2:74" x14ac:dyDescent="0.2">
      <c r="B195" s="182"/>
      <c r="C195" s="170"/>
      <c r="D195" s="170"/>
      <c r="E195" s="275"/>
      <c r="F195" s="242"/>
      <c r="G195" s="242"/>
      <c r="H195" s="242"/>
      <c r="I195" s="242"/>
      <c r="J195" s="242"/>
      <c r="K195" s="242"/>
      <c r="L195" s="242"/>
      <c r="M195" s="242"/>
      <c r="N195" s="242"/>
      <c r="O195" s="242"/>
      <c r="P195" s="242"/>
      <c r="Q195" s="242"/>
      <c r="R195" s="242"/>
      <c r="S195" s="242"/>
      <c r="T195" s="242"/>
      <c r="U195" s="242"/>
      <c r="V195" s="242"/>
      <c r="W195" s="242"/>
      <c r="X195" s="242"/>
      <c r="Y195" s="242"/>
      <c r="Z195" s="242"/>
      <c r="AA195" s="242"/>
      <c r="AB195" s="242"/>
      <c r="AC195" s="242"/>
      <c r="AD195" s="242"/>
      <c r="AE195" s="242"/>
      <c r="AF195" s="242"/>
      <c r="AG195" s="242"/>
      <c r="AH195" s="242"/>
      <c r="AI195" s="242"/>
      <c r="AJ195" s="242"/>
      <c r="AK195" s="242"/>
      <c r="AL195" s="242"/>
      <c r="AM195" s="242"/>
      <c r="AN195" s="242"/>
      <c r="AO195" s="242"/>
      <c r="AP195" s="242"/>
      <c r="AQ195" s="242"/>
      <c r="AR195" s="242"/>
      <c r="AS195" s="242"/>
      <c r="AT195" s="242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</row>
    <row r="196" spans="2:74" x14ac:dyDescent="0.2">
      <c r="B196" s="182"/>
      <c r="C196" s="170"/>
      <c r="D196" s="170"/>
      <c r="E196" s="275"/>
      <c r="F196" s="242"/>
      <c r="G196" s="242"/>
      <c r="H196" s="242"/>
      <c r="I196" s="242"/>
      <c r="J196" s="242"/>
      <c r="K196" s="242"/>
      <c r="L196" s="242"/>
      <c r="M196" s="242"/>
      <c r="N196" s="242"/>
      <c r="O196" s="242"/>
      <c r="P196" s="242"/>
      <c r="Q196" s="242"/>
      <c r="R196" s="242"/>
      <c r="S196" s="242"/>
      <c r="T196" s="242"/>
      <c r="U196" s="242"/>
      <c r="V196" s="242"/>
      <c r="W196" s="242"/>
      <c r="X196" s="242"/>
      <c r="Y196" s="242"/>
      <c r="Z196" s="242"/>
      <c r="AA196" s="242"/>
      <c r="AB196" s="242"/>
      <c r="AC196" s="242"/>
      <c r="AD196" s="242"/>
      <c r="AE196" s="242"/>
      <c r="AF196" s="242"/>
      <c r="AG196" s="242"/>
      <c r="AH196" s="242"/>
      <c r="AI196" s="242"/>
      <c r="AJ196" s="242"/>
      <c r="AK196" s="242"/>
      <c r="AL196" s="242"/>
      <c r="AM196" s="242"/>
      <c r="AN196" s="242"/>
      <c r="AO196" s="242"/>
      <c r="AP196" s="242"/>
      <c r="AQ196" s="242"/>
      <c r="AR196" s="242"/>
      <c r="AS196" s="242"/>
      <c r="AT196" s="242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</row>
    <row r="197" spans="2:74" x14ac:dyDescent="0.2">
      <c r="B197" s="182"/>
      <c r="C197" s="170"/>
      <c r="D197" s="170"/>
      <c r="E197" s="275"/>
      <c r="F197" s="242"/>
      <c r="G197" s="242"/>
      <c r="H197" s="242"/>
      <c r="I197" s="242"/>
      <c r="J197" s="242"/>
      <c r="K197" s="242"/>
      <c r="L197" s="242"/>
      <c r="M197" s="242"/>
      <c r="N197" s="242"/>
      <c r="O197" s="242"/>
      <c r="P197" s="242"/>
      <c r="Q197" s="242"/>
      <c r="R197" s="242"/>
      <c r="S197" s="242"/>
      <c r="T197" s="242"/>
      <c r="U197" s="242"/>
      <c r="V197" s="242"/>
      <c r="W197" s="242"/>
      <c r="X197" s="242"/>
      <c r="Y197" s="242"/>
      <c r="Z197" s="242"/>
      <c r="AA197" s="242"/>
      <c r="AB197" s="242"/>
      <c r="AC197" s="242"/>
      <c r="AD197" s="242"/>
      <c r="AE197" s="242"/>
      <c r="AF197" s="242"/>
      <c r="AG197" s="242"/>
      <c r="AH197" s="242"/>
      <c r="AI197" s="242"/>
      <c r="AJ197" s="242"/>
      <c r="AK197" s="242"/>
      <c r="AL197" s="242"/>
      <c r="AM197" s="242"/>
      <c r="AN197" s="242"/>
      <c r="AO197" s="242"/>
      <c r="AP197" s="242"/>
      <c r="AQ197" s="242"/>
      <c r="AR197" s="242"/>
      <c r="AS197" s="242"/>
      <c r="AT197" s="242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</row>
    <row r="198" spans="2:74" x14ac:dyDescent="0.2">
      <c r="B198" s="182"/>
      <c r="C198" s="170"/>
      <c r="D198" s="170"/>
      <c r="E198" s="275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  <c r="P198" s="242"/>
      <c r="Q198" s="242"/>
      <c r="R198" s="242"/>
      <c r="S198" s="242"/>
      <c r="T198" s="242"/>
      <c r="U198" s="242"/>
      <c r="V198" s="242"/>
      <c r="W198" s="242"/>
      <c r="X198" s="242"/>
      <c r="Y198" s="242"/>
      <c r="Z198" s="242"/>
      <c r="AA198" s="242"/>
      <c r="AB198" s="242"/>
      <c r="AC198" s="242"/>
      <c r="AD198" s="242"/>
      <c r="AE198" s="242"/>
      <c r="AF198" s="242"/>
      <c r="AG198" s="242"/>
      <c r="AH198" s="242"/>
      <c r="AI198" s="242"/>
      <c r="AJ198" s="242"/>
      <c r="AK198" s="242"/>
      <c r="AL198" s="242"/>
      <c r="AM198" s="242"/>
      <c r="AN198" s="242"/>
      <c r="AO198" s="242"/>
      <c r="AP198" s="242"/>
      <c r="AQ198" s="242"/>
      <c r="AR198" s="242"/>
      <c r="AS198" s="242"/>
      <c r="AT198" s="242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</row>
    <row r="199" spans="2:74" x14ac:dyDescent="0.2">
      <c r="B199" s="182"/>
      <c r="C199" s="170"/>
      <c r="D199" s="170"/>
      <c r="E199" s="275"/>
      <c r="F199" s="242"/>
      <c r="G199" s="242"/>
      <c r="H199" s="242"/>
      <c r="I199" s="242"/>
      <c r="J199" s="242"/>
      <c r="K199" s="242"/>
      <c r="L199" s="242"/>
      <c r="M199" s="242"/>
      <c r="N199" s="242"/>
      <c r="O199" s="242"/>
      <c r="P199" s="242"/>
      <c r="Q199" s="242"/>
      <c r="R199" s="242"/>
      <c r="S199" s="242"/>
      <c r="T199" s="242"/>
      <c r="U199" s="242"/>
      <c r="V199" s="242"/>
      <c r="W199" s="242"/>
      <c r="X199" s="242"/>
      <c r="Y199" s="242"/>
      <c r="Z199" s="242"/>
      <c r="AA199" s="242"/>
      <c r="AB199" s="242"/>
      <c r="AC199" s="242"/>
      <c r="AD199" s="242"/>
      <c r="AE199" s="242"/>
      <c r="AF199" s="242"/>
      <c r="AG199" s="242"/>
      <c r="AH199" s="242"/>
      <c r="AI199" s="242"/>
      <c r="AJ199" s="242"/>
      <c r="AK199" s="242"/>
      <c r="AL199" s="242"/>
      <c r="AM199" s="242"/>
      <c r="AN199" s="242"/>
      <c r="AO199" s="242"/>
      <c r="AP199" s="242"/>
      <c r="AQ199" s="242"/>
      <c r="AR199" s="242"/>
      <c r="AS199" s="242"/>
      <c r="AT199" s="242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</row>
    <row r="200" spans="2:74" x14ac:dyDescent="0.2">
      <c r="B200" s="182"/>
      <c r="C200" s="170"/>
      <c r="D200" s="170"/>
      <c r="E200" s="275"/>
      <c r="F200" s="242"/>
      <c r="G200" s="242"/>
      <c r="H200" s="242"/>
      <c r="I200" s="242"/>
      <c r="J200" s="242"/>
      <c r="K200" s="242"/>
      <c r="L200" s="242"/>
      <c r="M200" s="242"/>
      <c r="N200" s="242"/>
      <c r="O200" s="242"/>
      <c r="P200" s="242"/>
      <c r="Q200" s="242"/>
      <c r="R200" s="242"/>
      <c r="S200" s="242"/>
      <c r="T200" s="242"/>
      <c r="U200" s="242"/>
      <c r="V200" s="242"/>
      <c r="W200" s="242"/>
      <c r="X200" s="242"/>
      <c r="Y200" s="242"/>
      <c r="Z200" s="242"/>
      <c r="AA200" s="242"/>
      <c r="AB200" s="242"/>
      <c r="AC200" s="242"/>
      <c r="AD200" s="242"/>
      <c r="AE200" s="242"/>
      <c r="AF200" s="242"/>
      <c r="AG200" s="242"/>
      <c r="AH200" s="242"/>
      <c r="AI200" s="242"/>
      <c r="AJ200" s="242"/>
      <c r="AK200" s="242"/>
      <c r="AL200" s="242"/>
      <c r="AM200" s="242"/>
      <c r="AN200" s="242"/>
      <c r="AO200" s="242"/>
      <c r="AP200" s="242"/>
      <c r="AQ200" s="242"/>
      <c r="AR200" s="242"/>
      <c r="AS200" s="242"/>
      <c r="AT200" s="242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</row>
    <row r="201" spans="2:74" x14ac:dyDescent="0.2">
      <c r="B201" s="182"/>
      <c r="C201" s="170"/>
      <c r="D201" s="170"/>
      <c r="E201" s="275"/>
      <c r="F201" s="242"/>
      <c r="G201" s="242"/>
      <c r="H201" s="242"/>
      <c r="I201" s="242"/>
      <c r="J201" s="242"/>
      <c r="K201" s="242"/>
      <c r="L201" s="242"/>
      <c r="M201" s="242"/>
      <c r="N201" s="242"/>
      <c r="O201" s="242"/>
      <c r="P201" s="242"/>
      <c r="Q201" s="242"/>
      <c r="R201" s="242"/>
      <c r="S201" s="242"/>
      <c r="T201" s="242"/>
      <c r="U201" s="242"/>
      <c r="V201" s="242"/>
      <c r="W201" s="242"/>
      <c r="X201" s="242"/>
      <c r="Y201" s="242"/>
      <c r="Z201" s="242"/>
      <c r="AA201" s="242"/>
      <c r="AB201" s="242"/>
      <c r="AC201" s="242"/>
      <c r="AD201" s="242"/>
      <c r="AE201" s="242"/>
      <c r="AF201" s="242"/>
      <c r="AG201" s="242"/>
      <c r="AH201" s="242"/>
      <c r="AI201" s="242"/>
      <c r="AJ201" s="242"/>
      <c r="AK201" s="242"/>
      <c r="AL201" s="242"/>
      <c r="AM201" s="242"/>
      <c r="AN201" s="242"/>
      <c r="AO201" s="242"/>
      <c r="AP201" s="242"/>
      <c r="AQ201" s="242"/>
      <c r="AR201" s="242"/>
      <c r="AS201" s="242"/>
      <c r="AT201" s="242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</row>
    <row r="202" spans="2:74" x14ac:dyDescent="0.2">
      <c r="B202" s="182"/>
      <c r="C202" s="170"/>
      <c r="D202" s="170"/>
      <c r="E202" s="275"/>
      <c r="F202" s="242"/>
      <c r="G202" s="242"/>
      <c r="H202" s="242"/>
      <c r="I202" s="242"/>
      <c r="J202" s="242"/>
      <c r="K202" s="242"/>
      <c r="L202" s="242"/>
      <c r="M202" s="242"/>
      <c r="N202" s="242"/>
      <c r="O202" s="242"/>
      <c r="P202" s="242"/>
      <c r="Q202" s="242"/>
      <c r="R202" s="242"/>
      <c r="S202" s="242"/>
      <c r="T202" s="242"/>
      <c r="U202" s="242"/>
      <c r="V202" s="242"/>
      <c r="W202" s="242"/>
      <c r="X202" s="242"/>
      <c r="Y202" s="242"/>
      <c r="Z202" s="242"/>
      <c r="AA202" s="242"/>
      <c r="AB202" s="242"/>
      <c r="AC202" s="242"/>
      <c r="AD202" s="242"/>
      <c r="AE202" s="242"/>
      <c r="AF202" s="242"/>
      <c r="AG202" s="242"/>
      <c r="AH202" s="242"/>
      <c r="AI202" s="242"/>
      <c r="AJ202" s="242"/>
      <c r="AK202" s="242"/>
      <c r="AL202" s="242"/>
      <c r="AM202" s="242"/>
      <c r="AN202" s="242"/>
      <c r="AO202" s="242"/>
      <c r="AP202" s="242"/>
      <c r="AQ202" s="242"/>
      <c r="AR202" s="242"/>
      <c r="AS202" s="242"/>
      <c r="AT202" s="242"/>
      <c r="AU202" s="242"/>
      <c r="AV202" s="242"/>
      <c r="AW202" s="242"/>
      <c r="AX202" s="242"/>
      <c r="AY202" s="242"/>
      <c r="AZ202" s="242"/>
      <c r="BA202" s="242"/>
      <c r="BB202" s="242"/>
      <c r="BC202" s="242"/>
      <c r="BD202" s="242"/>
      <c r="BE202" s="242"/>
      <c r="BF202" s="242"/>
      <c r="BG202" s="242"/>
      <c r="BH202" s="242"/>
      <c r="BI202" s="242"/>
      <c r="BJ202" s="242"/>
      <c r="BK202" s="242"/>
      <c r="BL202" s="242"/>
      <c r="BM202" s="242"/>
      <c r="BN202" s="242"/>
      <c r="BO202" s="242"/>
      <c r="BP202" s="242"/>
      <c r="BQ202" s="242"/>
      <c r="BR202" s="242"/>
      <c r="BS202" s="242"/>
      <c r="BT202" s="242"/>
      <c r="BU202" s="242"/>
      <c r="BV202" s="242"/>
    </row>
    <row r="203" spans="2:74" x14ac:dyDescent="0.2">
      <c r="B203" s="182"/>
      <c r="C203" s="182"/>
      <c r="D203" s="182"/>
      <c r="E203" s="275"/>
      <c r="F203" s="242"/>
      <c r="G203" s="242"/>
      <c r="H203" s="242"/>
      <c r="I203" s="242"/>
      <c r="J203" s="242"/>
      <c r="K203" s="242"/>
      <c r="L203" s="242"/>
      <c r="M203" s="242"/>
      <c r="N203" s="242"/>
      <c r="O203" s="242"/>
      <c r="P203" s="242"/>
      <c r="Q203" s="242"/>
      <c r="R203" s="242"/>
      <c r="S203" s="242"/>
      <c r="T203" s="242"/>
      <c r="U203" s="242"/>
      <c r="V203" s="242"/>
      <c r="W203" s="242"/>
      <c r="X203" s="242"/>
      <c r="Y203" s="242"/>
      <c r="Z203" s="242"/>
      <c r="AA203" s="242"/>
      <c r="AB203" s="242"/>
      <c r="AC203" s="242"/>
      <c r="AD203" s="242"/>
      <c r="AE203" s="242"/>
      <c r="AF203" s="242"/>
      <c r="AG203" s="242"/>
      <c r="AH203" s="242"/>
      <c r="AI203" s="242"/>
      <c r="AJ203" s="242"/>
      <c r="AK203" s="242"/>
      <c r="AL203" s="242"/>
      <c r="AM203" s="242"/>
      <c r="AN203" s="242"/>
      <c r="AO203" s="242"/>
      <c r="AP203" s="242"/>
      <c r="AQ203" s="242"/>
      <c r="AR203" s="242"/>
      <c r="AS203" s="242"/>
      <c r="AT203" s="242"/>
      <c r="AU203" s="242"/>
      <c r="AV203" s="242"/>
      <c r="AW203" s="242"/>
      <c r="AX203" s="242"/>
      <c r="AY203" s="242"/>
      <c r="AZ203" s="242"/>
      <c r="BA203" s="242"/>
      <c r="BB203" s="242"/>
      <c r="BC203" s="242"/>
      <c r="BD203" s="242"/>
      <c r="BE203" s="242"/>
      <c r="BF203" s="242"/>
      <c r="BG203" s="242"/>
      <c r="BH203" s="242"/>
      <c r="BI203" s="242"/>
      <c r="BJ203" s="242"/>
      <c r="BK203" s="242"/>
      <c r="BL203" s="242"/>
      <c r="BM203" s="242"/>
      <c r="BN203" s="242"/>
      <c r="BO203" s="242"/>
      <c r="BP203" s="242"/>
      <c r="BQ203" s="242"/>
      <c r="BR203" s="242"/>
      <c r="BS203" s="242"/>
      <c r="BT203" s="242"/>
      <c r="BU203" s="242"/>
      <c r="BV203" s="242"/>
    </row>
    <row r="204" spans="2:74" x14ac:dyDescent="0.2">
      <c r="B204" s="182"/>
      <c r="C204" s="182"/>
      <c r="D204" s="182"/>
      <c r="E204" s="275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  <c r="P204" s="242"/>
      <c r="Q204" s="242"/>
      <c r="R204" s="242"/>
      <c r="S204" s="242"/>
      <c r="T204" s="242"/>
      <c r="U204" s="242"/>
      <c r="V204" s="242"/>
      <c r="W204" s="242"/>
      <c r="X204" s="242"/>
      <c r="Y204" s="242"/>
      <c r="Z204" s="242"/>
      <c r="AA204" s="242"/>
      <c r="AB204" s="242"/>
      <c r="AC204" s="242"/>
      <c r="AD204" s="242"/>
      <c r="AE204" s="242"/>
      <c r="AF204" s="242"/>
      <c r="AG204" s="242"/>
      <c r="AH204" s="242"/>
      <c r="AI204" s="242"/>
      <c r="AJ204" s="242"/>
      <c r="AK204" s="242"/>
      <c r="AL204" s="242"/>
      <c r="AM204" s="242"/>
      <c r="AN204" s="242"/>
      <c r="AO204" s="242"/>
      <c r="AP204" s="242"/>
      <c r="AQ204" s="242"/>
      <c r="AR204" s="242"/>
      <c r="AS204" s="242"/>
      <c r="AT204" s="242"/>
      <c r="AU204" s="242"/>
      <c r="AV204" s="242"/>
      <c r="AW204" s="242"/>
      <c r="AX204" s="242"/>
      <c r="AY204" s="242"/>
      <c r="AZ204" s="242"/>
      <c r="BA204" s="242"/>
      <c r="BB204" s="242"/>
      <c r="BC204" s="242"/>
      <c r="BD204" s="242"/>
      <c r="BE204" s="242"/>
      <c r="BF204" s="242"/>
      <c r="BG204" s="242"/>
      <c r="BH204" s="242"/>
      <c r="BI204" s="242"/>
      <c r="BJ204" s="242"/>
      <c r="BK204" s="242"/>
      <c r="BL204" s="242"/>
      <c r="BM204" s="242"/>
      <c r="BN204" s="242"/>
      <c r="BO204" s="242"/>
      <c r="BP204" s="242"/>
      <c r="BQ204" s="242"/>
      <c r="BR204" s="242"/>
      <c r="BS204" s="242"/>
      <c r="BT204" s="242"/>
      <c r="BU204" s="242"/>
      <c r="BV204" s="242"/>
    </row>
    <row r="205" spans="2:74" x14ac:dyDescent="0.2">
      <c r="B205" s="182"/>
      <c r="C205" s="170"/>
      <c r="D205" s="170"/>
      <c r="E205" s="275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  <c r="P205" s="242"/>
      <c r="Q205" s="242"/>
      <c r="R205" s="242"/>
      <c r="S205" s="242"/>
      <c r="T205" s="242"/>
      <c r="U205" s="242"/>
      <c r="V205" s="242"/>
      <c r="W205" s="242"/>
      <c r="X205" s="242"/>
      <c r="Y205" s="242"/>
      <c r="Z205" s="242"/>
      <c r="AA205" s="242"/>
      <c r="AB205" s="242"/>
      <c r="AC205" s="242"/>
      <c r="AD205" s="242"/>
      <c r="AE205" s="242"/>
      <c r="AF205" s="242"/>
      <c r="AG205" s="242"/>
      <c r="AH205" s="242"/>
      <c r="AI205" s="242"/>
      <c r="AJ205" s="242"/>
      <c r="AK205" s="242"/>
      <c r="AL205" s="242"/>
      <c r="AM205" s="242"/>
      <c r="AN205" s="242"/>
      <c r="AO205" s="242"/>
      <c r="AP205" s="242"/>
      <c r="AQ205" s="242"/>
      <c r="AR205" s="242"/>
      <c r="AS205" s="242"/>
      <c r="AT205" s="242"/>
      <c r="AU205" s="242"/>
      <c r="AV205" s="242"/>
      <c r="AW205" s="242"/>
      <c r="AX205" s="242"/>
      <c r="AY205" s="242"/>
      <c r="AZ205" s="242"/>
      <c r="BA205" s="242"/>
      <c r="BB205" s="242"/>
      <c r="BC205" s="242"/>
      <c r="BD205" s="242"/>
      <c r="BE205" s="242"/>
      <c r="BF205" s="242"/>
      <c r="BG205" s="242"/>
      <c r="BH205" s="242"/>
      <c r="BI205" s="242"/>
      <c r="BJ205" s="242"/>
      <c r="BK205" s="242"/>
      <c r="BL205" s="242"/>
      <c r="BM205" s="242"/>
      <c r="BN205" s="242"/>
      <c r="BO205" s="242"/>
      <c r="BP205" s="242"/>
      <c r="BQ205" s="242"/>
      <c r="BR205" s="242"/>
      <c r="BS205" s="242"/>
      <c r="BT205" s="242"/>
      <c r="BU205" s="242"/>
      <c r="BV205" s="242"/>
    </row>
    <row r="206" spans="2:74" x14ac:dyDescent="0.2">
      <c r="B206" s="182"/>
      <c r="C206" s="170"/>
      <c r="D206" s="170"/>
      <c r="E206" s="275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  <c r="P206" s="242"/>
      <c r="Q206" s="242"/>
      <c r="R206" s="242"/>
      <c r="S206" s="242"/>
      <c r="T206" s="242"/>
      <c r="U206" s="242"/>
      <c r="V206" s="242"/>
      <c r="W206" s="242"/>
      <c r="X206" s="242"/>
      <c r="Y206" s="242"/>
      <c r="Z206" s="242"/>
      <c r="AA206" s="242"/>
      <c r="AB206" s="242"/>
      <c r="AC206" s="242"/>
      <c r="AD206" s="242"/>
      <c r="AE206" s="242"/>
      <c r="AF206" s="242"/>
      <c r="AG206" s="242"/>
      <c r="AH206" s="242"/>
      <c r="AI206" s="242"/>
      <c r="AJ206" s="242"/>
      <c r="AK206" s="242"/>
      <c r="AL206" s="242"/>
      <c r="AM206" s="242"/>
      <c r="AN206" s="242"/>
      <c r="AO206" s="242"/>
      <c r="AP206" s="242"/>
      <c r="AQ206" s="242"/>
      <c r="AR206" s="242"/>
      <c r="AS206" s="242"/>
      <c r="AT206" s="242"/>
      <c r="AU206" s="242"/>
      <c r="AV206" s="242"/>
      <c r="AW206" s="242"/>
      <c r="AX206" s="242"/>
      <c r="AY206" s="242"/>
      <c r="AZ206" s="242"/>
      <c r="BA206" s="242"/>
      <c r="BB206" s="242"/>
      <c r="BC206" s="242"/>
      <c r="BD206" s="242"/>
      <c r="BE206" s="242"/>
      <c r="BF206" s="242"/>
      <c r="BG206" s="242"/>
      <c r="BH206" s="242"/>
      <c r="BI206" s="242"/>
      <c r="BJ206" s="242"/>
      <c r="BK206" s="242"/>
      <c r="BL206" s="242"/>
      <c r="BM206" s="242"/>
      <c r="BN206" s="242"/>
      <c r="BO206" s="242"/>
      <c r="BP206" s="242"/>
      <c r="BQ206" s="242"/>
      <c r="BR206" s="242"/>
      <c r="BS206" s="242"/>
      <c r="BT206" s="242"/>
      <c r="BU206" s="242"/>
      <c r="BV206" s="242"/>
    </row>
    <row r="207" spans="2:74" x14ac:dyDescent="0.2">
      <c r="B207" s="182"/>
      <c r="C207" s="170"/>
      <c r="D207" s="170"/>
      <c r="E207" s="143"/>
      <c r="F207" s="143"/>
      <c r="G207" s="143"/>
      <c r="H207" s="143"/>
      <c r="I207" s="242"/>
      <c r="J207" s="242"/>
      <c r="K207" s="242"/>
      <c r="L207" s="242"/>
      <c r="M207" s="242"/>
      <c r="N207" s="242"/>
      <c r="O207" s="242"/>
      <c r="P207" s="242"/>
      <c r="Q207" s="242"/>
      <c r="R207" s="242"/>
      <c r="S207" s="242"/>
      <c r="T207" s="242"/>
      <c r="U207" s="242"/>
      <c r="V207" s="242"/>
      <c r="W207" s="242"/>
      <c r="X207" s="242"/>
      <c r="Y207" s="242"/>
      <c r="Z207" s="242"/>
      <c r="AA207" s="242"/>
      <c r="AB207" s="242"/>
      <c r="AC207" s="242"/>
      <c r="AD207" s="242"/>
      <c r="AE207" s="242"/>
      <c r="AF207" s="242"/>
      <c r="AG207" s="242"/>
      <c r="AH207" s="242"/>
      <c r="AI207" s="242"/>
      <c r="AJ207" s="242"/>
      <c r="AK207" s="242"/>
      <c r="AL207" s="242"/>
      <c r="AM207" s="242"/>
      <c r="AN207" s="242"/>
      <c r="AO207" s="242"/>
      <c r="AP207" s="242"/>
      <c r="AQ207" s="242"/>
      <c r="AR207" s="242"/>
      <c r="AS207" s="242"/>
      <c r="AT207" s="242"/>
      <c r="AU207" s="242"/>
      <c r="AV207" s="242"/>
      <c r="AW207" s="242"/>
      <c r="AX207" s="143"/>
      <c r="AY207" s="143"/>
      <c r="AZ207" s="143"/>
      <c r="BA207" s="143"/>
      <c r="BB207" s="242"/>
      <c r="BC207" s="143"/>
      <c r="BD207" s="143"/>
      <c r="BE207" s="143"/>
      <c r="BF207" s="143"/>
      <c r="BG207" s="242"/>
      <c r="BH207" s="242"/>
      <c r="BI207" s="242"/>
      <c r="BJ207" s="242"/>
      <c r="BK207" s="242"/>
      <c r="BL207" s="242"/>
      <c r="BM207" s="242"/>
      <c r="BN207" s="242"/>
      <c r="BO207" s="242"/>
      <c r="BP207" s="242"/>
      <c r="BQ207" s="242"/>
      <c r="BR207" s="242"/>
      <c r="BS207" s="242"/>
      <c r="BT207" s="242"/>
      <c r="BU207" s="242"/>
      <c r="BV207" s="242"/>
    </row>
    <row r="208" spans="2:74" x14ac:dyDescent="0.2">
      <c r="B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  <c r="AU208" s="143"/>
      <c r="AV208" s="143"/>
      <c r="AW208" s="143"/>
      <c r="AX208" s="143"/>
      <c r="AY208" s="143"/>
      <c r="AZ208" s="143"/>
      <c r="BA208" s="143"/>
      <c r="BB208" s="143"/>
      <c r="BC208" s="143"/>
      <c r="BD208" s="143"/>
      <c r="BE208" s="143"/>
      <c r="BF208" s="143"/>
      <c r="BG208" s="143"/>
      <c r="BH208" s="143"/>
      <c r="BI208" s="143"/>
      <c r="BJ208" s="143"/>
      <c r="BK208" s="143"/>
      <c r="BL208" s="143"/>
      <c r="BM208" s="242"/>
      <c r="BN208" s="242"/>
      <c r="BO208" s="242"/>
      <c r="BP208" s="242"/>
      <c r="BQ208" s="143"/>
      <c r="BR208" s="143"/>
      <c r="BS208" s="143"/>
      <c r="BT208" s="143"/>
      <c r="BU208" s="143"/>
      <c r="BV208" s="143"/>
    </row>
    <row r="209" spans="2:74" x14ac:dyDescent="0.2">
      <c r="B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  <c r="AU209" s="143"/>
      <c r="AV209" s="143"/>
      <c r="AW209" s="143"/>
      <c r="AX209" s="143"/>
      <c r="AY209" s="143"/>
      <c r="AZ209" s="143"/>
      <c r="BA209" s="143"/>
      <c r="BB209" s="143"/>
      <c r="BC209" s="143"/>
      <c r="BD209" s="143"/>
      <c r="BE209" s="143"/>
      <c r="BF209" s="143"/>
      <c r="BG209" s="143"/>
      <c r="BH209" s="143"/>
      <c r="BI209" s="143"/>
      <c r="BJ209" s="143"/>
      <c r="BK209" s="143"/>
      <c r="BL209" s="143"/>
      <c r="BM209" s="143"/>
      <c r="BN209" s="143"/>
      <c r="BO209" s="143"/>
      <c r="BP209" s="143"/>
      <c r="BQ209" s="143"/>
      <c r="BR209" s="143"/>
      <c r="BS209" s="143"/>
      <c r="BT209" s="143"/>
      <c r="BU209" s="143"/>
      <c r="BV209" s="143"/>
    </row>
    <row r="210" spans="2:74" x14ac:dyDescent="0.2">
      <c r="B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  <c r="AU210" s="143"/>
      <c r="AV210" s="143"/>
      <c r="AW210" s="143"/>
      <c r="AX210" s="143"/>
      <c r="AY210" s="143"/>
      <c r="AZ210" s="143"/>
      <c r="BA210" s="143"/>
      <c r="BB210" s="143"/>
      <c r="BC210" s="143"/>
      <c r="BD210" s="143"/>
      <c r="BE210" s="143"/>
      <c r="BF210" s="143"/>
      <c r="BG210" s="143"/>
      <c r="BH210" s="143"/>
      <c r="BI210" s="143"/>
      <c r="BJ210" s="143"/>
      <c r="BK210" s="143"/>
      <c r="BL210" s="143"/>
      <c r="BM210" s="143"/>
      <c r="BN210" s="143"/>
      <c r="BO210" s="143"/>
      <c r="BP210" s="143"/>
      <c r="BQ210" s="143"/>
      <c r="BR210" s="143"/>
      <c r="BS210" s="143"/>
      <c r="BT210" s="143"/>
      <c r="BU210" s="143"/>
      <c r="BV210" s="143"/>
    </row>
    <row r="211" spans="2:74" x14ac:dyDescent="0.2">
      <c r="B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  <c r="AU211" s="143"/>
      <c r="AV211" s="143"/>
      <c r="AW211" s="143"/>
      <c r="AX211" s="143"/>
      <c r="AY211" s="143"/>
      <c r="AZ211" s="143"/>
      <c r="BA211" s="143"/>
      <c r="BB211" s="143"/>
      <c r="BC211" s="143"/>
      <c r="BD211" s="143"/>
      <c r="BE211" s="143"/>
      <c r="BF211" s="143"/>
      <c r="BG211" s="143"/>
      <c r="BH211" s="143"/>
      <c r="BI211" s="143"/>
      <c r="BJ211" s="143"/>
      <c r="BK211" s="143"/>
      <c r="BL211" s="143"/>
      <c r="BM211" s="143"/>
      <c r="BN211" s="143"/>
      <c r="BO211" s="143"/>
      <c r="BP211" s="143"/>
      <c r="BQ211" s="143"/>
      <c r="BR211" s="143"/>
      <c r="BS211" s="143"/>
      <c r="BT211" s="143"/>
      <c r="BU211" s="143"/>
      <c r="BV211" s="143"/>
    </row>
    <row r="212" spans="2:74" x14ac:dyDescent="0.2">
      <c r="B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  <c r="AU212" s="143"/>
      <c r="AV212" s="143"/>
      <c r="AW212" s="143"/>
      <c r="AX212" s="143"/>
      <c r="AY212" s="143"/>
      <c r="AZ212" s="143"/>
      <c r="BA212" s="143"/>
      <c r="BB212" s="143"/>
      <c r="BC212" s="143"/>
      <c r="BD212" s="143"/>
      <c r="BE212" s="143"/>
      <c r="BF212" s="143"/>
      <c r="BG212" s="143"/>
      <c r="BH212" s="143"/>
      <c r="BI212" s="143"/>
      <c r="BJ212" s="143"/>
      <c r="BK212" s="143"/>
      <c r="BL212" s="143"/>
      <c r="BM212" s="143"/>
      <c r="BN212" s="143"/>
      <c r="BO212" s="143"/>
      <c r="BP212" s="143"/>
      <c r="BQ212" s="143"/>
      <c r="BR212" s="143"/>
      <c r="BS212" s="143"/>
      <c r="BT212" s="143"/>
      <c r="BU212" s="143"/>
      <c r="BV212" s="143"/>
    </row>
    <row r="213" spans="2:74" x14ac:dyDescent="0.2">
      <c r="B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  <c r="AU213" s="143"/>
      <c r="AV213" s="143"/>
      <c r="AW213" s="143"/>
      <c r="AX213" s="143"/>
      <c r="AY213" s="143"/>
      <c r="AZ213" s="143"/>
      <c r="BA213" s="143"/>
      <c r="BB213" s="143"/>
      <c r="BC213" s="143"/>
      <c r="BD213" s="143"/>
      <c r="BE213" s="143"/>
      <c r="BF213" s="143"/>
      <c r="BG213" s="143"/>
      <c r="BH213" s="143"/>
      <c r="BI213" s="143"/>
      <c r="BJ213" s="143"/>
      <c r="BK213" s="143"/>
      <c r="BL213" s="143"/>
      <c r="BM213" s="143"/>
      <c r="BN213" s="143"/>
      <c r="BO213" s="143"/>
      <c r="BP213" s="143"/>
      <c r="BQ213" s="143"/>
      <c r="BR213" s="143"/>
      <c r="BS213" s="143"/>
      <c r="BT213" s="143"/>
      <c r="BU213" s="143"/>
      <c r="BV213" s="143"/>
    </row>
    <row r="214" spans="2:74" x14ac:dyDescent="0.2">
      <c r="B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  <c r="AU214" s="143"/>
      <c r="AV214" s="143"/>
      <c r="AW214" s="143"/>
      <c r="AX214" s="143"/>
      <c r="AY214" s="143"/>
      <c r="AZ214" s="143"/>
      <c r="BA214" s="143"/>
      <c r="BB214" s="143"/>
      <c r="BC214" s="143"/>
      <c r="BD214" s="143"/>
      <c r="BE214" s="143"/>
      <c r="BF214" s="143"/>
      <c r="BG214" s="143"/>
      <c r="BH214" s="143"/>
      <c r="BI214" s="143"/>
      <c r="BJ214" s="143"/>
      <c r="BK214" s="143"/>
      <c r="BL214" s="143"/>
      <c r="BM214" s="143"/>
      <c r="BN214" s="143"/>
      <c r="BO214" s="143"/>
      <c r="BP214" s="143"/>
      <c r="BQ214" s="143"/>
      <c r="BR214" s="143"/>
      <c r="BS214" s="143"/>
      <c r="BT214" s="143"/>
      <c r="BU214" s="143"/>
      <c r="BV214" s="143"/>
    </row>
    <row r="215" spans="2:74" x14ac:dyDescent="0.2">
      <c r="B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  <c r="AU215" s="143"/>
      <c r="AV215" s="143"/>
      <c r="AW215" s="143"/>
      <c r="AX215" s="143"/>
      <c r="AY215" s="143"/>
      <c r="AZ215" s="143"/>
      <c r="BA215" s="143"/>
      <c r="BB215" s="143"/>
      <c r="BC215" s="143"/>
      <c r="BD215" s="143"/>
      <c r="BE215" s="143"/>
      <c r="BF215" s="143"/>
      <c r="BG215" s="143"/>
      <c r="BH215" s="143"/>
      <c r="BI215" s="143"/>
      <c r="BJ215" s="143"/>
      <c r="BK215" s="143"/>
      <c r="BL215" s="143"/>
      <c r="BM215" s="143"/>
      <c r="BN215" s="143"/>
      <c r="BO215" s="143"/>
      <c r="BP215" s="143"/>
      <c r="BQ215" s="143"/>
      <c r="BR215" s="143"/>
      <c r="BS215" s="143"/>
      <c r="BT215" s="143"/>
      <c r="BU215" s="143"/>
      <c r="BV215" s="143"/>
    </row>
    <row r="216" spans="2:74" x14ac:dyDescent="0.2">
      <c r="B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  <c r="AU216" s="143"/>
      <c r="AV216" s="143"/>
      <c r="AW216" s="143"/>
      <c r="AX216" s="143"/>
      <c r="AY216" s="143"/>
      <c r="AZ216" s="143"/>
      <c r="BA216" s="143"/>
      <c r="BB216" s="143"/>
      <c r="BC216" s="143"/>
      <c r="BD216" s="143"/>
      <c r="BE216" s="143"/>
      <c r="BF216" s="143"/>
      <c r="BG216" s="143"/>
      <c r="BH216" s="143"/>
      <c r="BI216" s="143"/>
      <c r="BJ216" s="143"/>
      <c r="BK216" s="143"/>
      <c r="BL216" s="143"/>
      <c r="BM216" s="143"/>
      <c r="BN216" s="143"/>
      <c r="BO216" s="143"/>
      <c r="BP216" s="143"/>
      <c r="BQ216" s="143"/>
      <c r="BR216" s="143"/>
      <c r="BS216" s="143"/>
      <c r="BT216" s="143"/>
      <c r="BU216" s="143"/>
      <c r="BV216" s="143"/>
    </row>
    <row r="217" spans="2:74" x14ac:dyDescent="0.2">
      <c r="B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  <c r="AU217" s="143"/>
      <c r="AV217" s="143"/>
      <c r="AW217" s="143"/>
      <c r="AX217" s="143"/>
      <c r="AY217" s="143"/>
      <c r="AZ217" s="143"/>
      <c r="BA217" s="143"/>
      <c r="BB217" s="143"/>
      <c r="BC217" s="143"/>
      <c r="BD217" s="143"/>
      <c r="BE217" s="143"/>
      <c r="BF217" s="143"/>
      <c r="BG217" s="143"/>
      <c r="BH217" s="143"/>
      <c r="BI217" s="143"/>
      <c r="BJ217" s="143"/>
      <c r="BK217" s="143"/>
      <c r="BL217" s="143"/>
      <c r="BM217" s="143"/>
      <c r="BN217" s="143"/>
      <c r="BO217" s="143"/>
      <c r="BP217" s="143"/>
      <c r="BQ217" s="143"/>
      <c r="BR217" s="143"/>
      <c r="BS217" s="143"/>
      <c r="BT217" s="143"/>
      <c r="BU217" s="143"/>
      <c r="BV217" s="143"/>
    </row>
    <row r="218" spans="2:74" x14ac:dyDescent="0.2">
      <c r="B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  <c r="AU218" s="143"/>
      <c r="AV218" s="143"/>
      <c r="AW218" s="143"/>
      <c r="AX218" s="143"/>
      <c r="AY218" s="143"/>
      <c r="AZ218" s="143"/>
      <c r="BA218" s="143"/>
      <c r="BB218" s="143"/>
      <c r="BC218" s="143"/>
      <c r="BD218" s="143"/>
      <c r="BE218" s="143"/>
      <c r="BF218" s="143"/>
      <c r="BG218" s="143"/>
      <c r="BH218" s="143"/>
      <c r="BI218" s="143"/>
      <c r="BJ218" s="143"/>
      <c r="BK218" s="143"/>
      <c r="BL218" s="143"/>
      <c r="BM218" s="143"/>
      <c r="BN218" s="143"/>
      <c r="BO218" s="143"/>
      <c r="BP218" s="143"/>
      <c r="BQ218" s="143"/>
      <c r="BR218" s="143"/>
      <c r="BS218" s="143"/>
      <c r="BT218" s="143"/>
      <c r="BU218" s="143"/>
      <c r="BV218" s="143"/>
    </row>
    <row r="219" spans="2:74" x14ac:dyDescent="0.2">
      <c r="B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  <c r="AU219" s="143"/>
      <c r="AV219" s="143"/>
      <c r="AW219" s="143"/>
      <c r="AX219" s="143"/>
      <c r="AY219" s="143"/>
      <c r="AZ219" s="143"/>
      <c r="BA219" s="143"/>
      <c r="BB219" s="143"/>
      <c r="BC219" s="143"/>
      <c r="BD219" s="143"/>
      <c r="BE219" s="143"/>
      <c r="BF219" s="143"/>
      <c r="BG219" s="143"/>
      <c r="BH219" s="143"/>
      <c r="BI219" s="143"/>
      <c r="BJ219" s="143"/>
      <c r="BK219" s="143"/>
      <c r="BL219" s="143"/>
      <c r="BM219" s="143"/>
      <c r="BN219" s="143"/>
      <c r="BO219" s="143"/>
      <c r="BP219" s="143"/>
      <c r="BQ219" s="143"/>
      <c r="BR219" s="143"/>
      <c r="BS219" s="143"/>
      <c r="BT219" s="143"/>
      <c r="BU219" s="143"/>
      <c r="BV219" s="143"/>
    </row>
    <row r="220" spans="2:74" x14ac:dyDescent="0.2">
      <c r="B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  <c r="AU220" s="143"/>
      <c r="AV220" s="143"/>
      <c r="AW220" s="143"/>
      <c r="AX220" s="143"/>
      <c r="AY220" s="143"/>
      <c r="AZ220" s="143"/>
      <c r="BA220" s="143"/>
      <c r="BB220" s="143"/>
      <c r="BC220" s="143"/>
      <c r="BD220" s="143"/>
      <c r="BE220" s="143"/>
      <c r="BF220" s="143"/>
      <c r="BG220" s="143"/>
      <c r="BH220" s="143"/>
      <c r="BI220" s="143"/>
      <c r="BJ220" s="143"/>
      <c r="BK220" s="143"/>
      <c r="BL220" s="143"/>
      <c r="BM220" s="143"/>
      <c r="BN220" s="143"/>
      <c r="BO220" s="143"/>
      <c r="BP220" s="143"/>
      <c r="BQ220" s="143"/>
      <c r="BR220" s="143"/>
      <c r="BS220" s="143"/>
      <c r="BT220" s="143"/>
      <c r="BU220" s="143"/>
      <c r="BV220" s="143"/>
    </row>
    <row r="221" spans="2:74" x14ac:dyDescent="0.2">
      <c r="B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  <c r="AU221" s="143"/>
      <c r="AV221" s="143"/>
      <c r="AW221" s="143"/>
      <c r="AX221" s="143"/>
      <c r="AY221" s="143"/>
      <c r="AZ221" s="143"/>
      <c r="BA221" s="143"/>
      <c r="BB221" s="143"/>
      <c r="BC221" s="143"/>
      <c r="BD221" s="143"/>
      <c r="BE221" s="143"/>
      <c r="BF221" s="143"/>
      <c r="BG221" s="143"/>
      <c r="BH221" s="143"/>
      <c r="BI221" s="143"/>
      <c r="BJ221" s="143"/>
      <c r="BK221" s="143"/>
      <c r="BL221" s="143"/>
      <c r="BM221" s="143"/>
      <c r="BN221" s="143"/>
      <c r="BO221" s="143"/>
      <c r="BP221" s="143"/>
      <c r="BQ221" s="143"/>
      <c r="BR221" s="143"/>
      <c r="BS221" s="143"/>
      <c r="BT221" s="143"/>
      <c r="BU221" s="143"/>
      <c r="BV221" s="143"/>
    </row>
    <row r="222" spans="2:74" x14ac:dyDescent="0.2">
      <c r="B222" s="143"/>
      <c r="D222" s="143"/>
      <c r="E222" s="277"/>
      <c r="F222" s="277"/>
      <c r="G222" s="277"/>
      <c r="H222" s="277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  <c r="AU222" s="143"/>
      <c r="AV222" s="143"/>
      <c r="AW222" s="143"/>
      <c r="AX222" s="277"/>
      <c r="AY222" s="277"/>
      <c r="AZ222" s="277"/>
      <c r="BA222" s="277"/>
      <c r="BB222" s="143"/>
      <c r="BC222" s="277"/>
      <c r="BD222" s="277"/>
      <c r="BE222" s="277"/>
      <c r="BF222" s="277"/>
      <c r="BG222" s="143"/>
      <c r="BH222" s="143"/>
      <c r="BI222" s="143"/>
      <c r="BJ222" s="143"/>
      <c r="BK222" s="143"/>
      <c r="BL222" s="143"/>
      <c r="BM222" s="143"/>
      <c r="BN222" s="143"/>
      <c r="BO222" s="143"/>
      <c r="BP222" s="143"/>
      <c r="BQ222" s="143"/>
      <c r="BR222" s="143"/>
      <c r="BS222" s="143"/>
      <c r="BT222" s="143"/>
      <c r="BU222" s="143"/>
      <c r="BV222" s="143"/>
    </row>
    <row r="223" spans="2:74" x14ac:dyDescent="0.2">
      <c r="B223" s="143"/>
      <c r="D223" s="143"/>
      <c r="E223" s="275"/>
      <c r="F223" s="242"/>
      <c r="G223" s="242"/>
      <c r="H223" s="242"/>
      <c r="I223" s="277"/>
      <c r="J223" s="277"/>
      <c r="K223" s="277"/>
      <c r="L223" s="277"/>
      <c r="M223" s="277"/>
      <c r="N223" s="277"/>
      <c r="O223" s="277"/>
      <c r="P223" s="277"/>
      <c r="Q223" s="277"/>
      <c r="R223" s="277"/>
      <c r="S223" s="277"/>
      <c r="T223" s="277"/>
      <c r="U223" s="277"/>
      <c r="V223" s="277"/>
      <c r="W223" s="277"/>
      <c r="X223" s="277"/>
      <c r="Y223" s="277"/>
      <c r="Z223" s="277"/>
      <c r="AA223" s="277"/>
      <c r="AB223" s="277"/>
      <c r="AC223" s="277"/>
      <c r="AD223" s="277"/>
      <c r="AE223" s="277"/>
      <c r="AF223" s="277"/>
      <c r="AG223" s="277"/>
      <c r="AH223" s="277"/>
      <c r="AI223" s="277"/>
      <c r="AJ223" s="277"/>
      <c r="AK223" s="277"/>
      <c r="AL223" s="277"/>
      <c r="AM223" s="277"/>
      <c r="AN223" s="277"/>
      <c r="AO223" s="277"/>
      <c r="AP223" s="277"/>
      <c r="AQ223" s="277"/>
      <c r="AR223" s="277"/>
      <c r="AS223" s="277"/>
      <c r="AT223" s="277"/>
      <c r="AU223" s="277"/>
      <c r="AV223" s="277"/>
      <c r="AW223" s="277"/>
      <c r="AX223" s="242"/>
      <c r="AY223" s="242"/>
      <c r="AZ223" s="242"/>
      <c r="BA223" s="242"/>
      <c r="BB223" s="277"/>
      <c r="BC223" s="242"/>
      <c r="BD223" s="242"/>
      <c r="BE223" s="242"/>
      <c r="BF223" s="242"/>
      <c r="BG223" s="277"/>
      <c r="BH223" s="277"/>
      <c r="BI223" s="277"/>
      <c r="BJ223" s="277"/>
      <c r="BK223" s="277"/>
      <c r="BL223" s="277"/>
      <c r="BM223" s="143"/>
      <c r="BN223" s="143"/>
      <c r="BO223" s="143"/>
      <c r="BP223" s="143"/>
      <c r="BQ223" s="277"/>
      <c r="BR223" s="277"/>
      <c r="BS223" s="277"/>
      <c r="BT223" s="277"/>
      <c r="BU223" s="277"/>
      <c r="BV223" s="277"/>
    </row>
    <row r="224" spans="2:74" x14ac:dyDescent="0.2">
      <c r="B224" s="182"/>
      <c r="C224" s="170"/>
      <c r="D224" s="170"/>
      <c r="E224" s="275"/>
      <c r="F224" s="242"/>
      <c r="G224" s="242"/>
      <c r="H224" s="242"/>
      <c r="I224" s="242"/>
      <c r="J224" s="242"/>
      <c r="K224" s="242"/>
      <c r="L224" s="242"/>
      <c r="M224" s="242"/>
      <c r="N224" s="242"/>
      <c r="O224" s="242"/>
      <c r="P224" s="242"/>
      <c r="Q224" s="242"/>
      <c r="R224" s="242"/>
      <c r="S224" s="242"/>
      <c r="T224" s="242"/>
      <c r="U224" s="242"/>
      <c r="V224" s="242"/>
      <c r="W224" s="242"/>
      <c r="X224" s="242"/>
      <c r="Y224" s="242"/>
      <c r="Z224" s="242"/>
      <c r="AA224" s="242"/>
      <c r="AB224" s="242"/>
      <c r="AC224" s="242"/>
      <c r="AD224" s="242"/>
      <c r="AE224" s="242"/>
      <c r="AF224" s="242"/>
      <c r="AG224" s="242"/>
      <c r="AH224" s="242"/>
      <c r="AI224" s="242"/>
      <c r="AJ224" s="242"/>
      <c r="AK224" s="242"/>
      <c r="AL224" s="242"/>
      <c r="AM224" s="242"/>
      <c r="AN224" s="242"/>
      <c r="AO224" s="242"/>
      <c r="AP224" s="242"/>
      <c r="AQ224" s="242"/>
      <c r="AR224" s="242"/>
      <c r="AS224" s="242"/>
      <c r="AT224" s="242"/>
      <c r="AU224" s="242"/>
      <c r="AV224" s="242"/>
      <c r="AW224" s="242"/>
      <c r="AX224" s="242"/>
      <c r="AY224" s="242"/>
      <c r="AZ224" s="242"/>
      <c r="BA224" s="242"/>
      <c r="BB224" s="242"/>
      <c r="BC224" s="242"/>
      <c r="BD224" s="242"/>
      <c r="BE224" s="242"/>
      <c r="BF224" s="242"/>
      <c r="BG224" s="242"/>
      <c r="BH224" s="242"/>
      <c r="BI224" s="242"/>
      <c r="BJ224" s="242"/>
      <c r="BK224" s="242"/>
      <c r="BL224" s="242"/>
      <c r="BM224" s="277"/>
      <c r="BN224" s="277"/>
      <c r="BO224" s="277"/>
      <c r="BP224" s="277"/>
      <c r="BQ224" s="242"/>
      <c r="BR224" s="242"/>
      <c r="BS224" s="242"/>
      <c r="BT224" s="242"/>
      <c r="BU224" s="242"/>
      <c r="BV224" s="242"/>
    </row>
    <row r="225" spans="2:74" x14ac:dyDescent="0.2">
      <c r="B225" s="182"/>
      <c r="C225" s="170"/>
      <c r="D225" s="170"/>
      <c r="E225" s="275"/>
      <c r="F225" s="242"/>
      <c r="G225" s="242"/>
      <c r="H225" s="242"/>
      <c r="I225" s="242"/>
      <c r="J225" s="242"/>
      <c r="K225" s="242"/>
      <c r="L225" s="242"/>
      <c r="M225" s="242"/>
      <c r="N225" s="242"/>
      <c r="O225" s="242"/>
      <c r="P225" s="242"/>
      <c r="Q225" s="242"/>
      <c r="R225" s="242"/>
      <c r="S225" s="242"/>
      <c r="T225" s="242"/>
      <c r="U225" s="242"/>
      <c r="V225" s="242"/>
      <c r="W225" s="242"/>
      <c r="X225" s="242"/>
      <c r="Y225" s="242"/>
      <c r="Z225" s="242"/>
      <c r="AA225" s="242"/>
      <c r="AB225" s="242"/>
      <c r="AC225" s="242"/>
      <c r="AD225" s="242"/>
      <c r="AE225" s="242"/>
      <c r="AF225" s="242"/>
      <c r="AG225" s="242"/>
      <c r="AH225" s="242"/>
      <c r="AI225" s="242"/>
      <c r="AJ225" s="242"/>
      <c r="AK225" s="242"/>
      <c r="AL225" s="242"/>
      <c r="AM225" s="242"/>
      <c r="AN225" s="242"/>
      <c r="AO225" s="242"/>
      <c r="AP225" s="242"/>
      <c r="AQ225" s="242"/>
      <c r="AR225" s="242"/>
      <c r="AS225" s="242"/>
      <c r="AT225" s="242"/>
      <c r="AU225" s="242"/>
      <c r="AV225" s="242"/>
      <c r="AW225" s="242"/>
      <c r="AX225" s="242"/>
      <c r="AY225" s="242"/>
      <c r="AZ225" s="242"/>
      <c r="BA225" s="242"/>
      <c r="BB225" s="242"/>
      <c r="BC225" s="242"/>
      <c r="BD225" s="242"/>
      <c r="BE225" s="242"/>
      <c r="BF225" s="242"/>
      <c r="BG225" s="242"/>
      <c r="BH225" s="242"/>
      <c r="BI225" s="242"/>
      <c r="BJ225" s="242"/>
      <c r="BK225" s="242"/>
      <c r="BL225" s="242"/>
      <c r="BM225" s="242"/>
      <c r="BN225" s="242"/>
      <c r="BO225" s="242"/>
      <c r="BP225" s="242"/>
      <c r="BQ225" s="242"/>
      <c r="BR225" s="242"/>
      <c r="BS225" s="242"/>
      <c r="BT225" s="242"/>
      <c r="BU225" s="242"/>
      <c r="BV225" s="242"/>
    </row>
    <row r="226" spans="2:74" x14ac:dyDescent="0.2">
      <c r="B226" s="182"/>
      <c r="C226" s="170"/>
      <c r="D226" s="170"/>
      <c r="E226" s="275"/>
      <c r="F226" s="242"/>
      <c r="G226" s="242"/>
      <c r="H226" s="242"/>
      <c r="I226" s="242"/>
      <c r="J226" s="242"/>
      <c r="K226" s="242"/>
      <c r="L226" s="242"/>
      <c r="M226" s="242"/>
      <c r="N226" s="242"/>
      <c r="O226" s="242"/>
      <c r="P226" s="242"/>
      <c r="Q226" s="242"/>
      <c r="R226" s="242"/>
      <c r="S226" s="242"/>
      <c r="T226" s="242"/>
      <c r="U226" s="242"/>
      <c r="V226" s="242"/>
      <c r="W226" s="242"/>
      <c r="X226" s="242"/>
      <c r="Y226" s="242"/>
      <c r="Z226" s="242"/>
      <c r="AA226" s="242"/>
      <c r="AB226" s="242"/>
      <c r="AC226" s="242"/>
      <c r="AD226" s="242"/>
      <c r="AE226" s="242"/>
      <c r="AF226" s="242"/>
      <c r="AG226" s="242"/>
      <c r="AH226" s="242"/>
      <c r="AI226" s="242"/>
      <c r="AJ226" s="242"/>
      <c r="AK226" s="242"/>
      <c r="AL226" s="242"/>
      <c r="AM226" s="242"/>
      <c r="AN226" s="242"/>
      <c r="AO226" s="242"/>
      <c r="AP226" s="242"/>
      <c r="AQ226" s="242"/>
      <c r="AR226" s="242"/>
      <c r="AS226" s="242"/>
      <c r="AT226" s="242"/>
      <c r="AU226" s="242"/>
      <c r="AV226" s="242"/>
      <c r="AW226" s="242"/>
      <c r="AX226" s="242"/>
      <c r="AY226" s="242"/>
      <c r="AZ226" s="242"/>
      <c r="BA226" s="242"/>
      <c r="BB226" s="242"/>
      <c r="BC226" s="242"/>
      <c r="BD226" s="242"/>
      <c r="BE226" s="242"/>
      <c r="BF226" s="242"/>
      <c r="BG226" s="242"/>
      <c r="BH226" s="242"/>
      <c r="BI226" s="242"/>
      <c r="BJ226" s="242"/>
      <c r="BK226" s="242"/>
      <c r="BL226" s="242"/>
      <c r="BM226" s="242"/>
      <c r="BN226" s="242"/>
      <c r="BO226" s="242"/>
      <c r="BP226" s="242"/>
      <c r="BQ226" s="242"/>
      <c r="BR226" s="242"/>
      <c r="BS226" s="242"/>
      <c r="BT226" s="242"/>
      <c r="BU226" s="242"/>
      <c r="BV226" s="242"/>
    </row>
    <row r="227" spans="2:74" x14ac:dyDescent="0.2">
      <c r="B227" s="182"/>
      <c r="C227" s="170"/>
      <c r="D227" s="170"/>
      <c r="E227" s="275"/>
      <c r="F227" s="242"/>
      <c r="G227" s="242"/>
      <c r="H227" s="242"/>
      <c r="I227" s="242"/>
      <c r="J227" s="242"/>
      <c r="K227" s="242"/>
      <c r="L227" s="242"/>
      <c r="M227" s="242"/>
      <c r="N227" s="242"/>
      <c r="O227" s="242"/>
      <c r="P227" s="242"/>
      <c r="Q227" s="242"/>
      <c r="R227" s="242"/>
      <c r="S227" s="242"/>
      <c r="T227" s="242"/>
      <c r="U227" s="242"/>
      <c r="V227" s="242"/>
      <c r="W227" s="242"/>
      <c r="X227" s="242"/>
      <c r="Y227" s="242"/>
      <c r="Z227" s="242"/>
      <c r="AA227" s="242"/>
      <c r="AB227" s="242"/>
      <c r="AC227" s="242"/>
      <c r="AD227" s="242"/>
      <c r="AE227" s="242"/>
      <c r="AF227" s="242"/>
      <c r="AG227" s="242"/>
      <c r="AH227" s="242"/>
      <c r="AI227" s="242"/>
      <c r="AJ227" s="242"/>
      <c r="AK227" s="242"/>
      <c r="AL227" s="242"/>
      <c r="AM227" s="242"/>
      <c r="AN227" s="242"/>
      <c r="AO227" s="242"/>
      <c r="AP227" s="242"/>
      <c r="AQ227" s="242"/>
      <c r="AR227" s="242"/>
      <c r="AS227" s="242"/>
      <c r="AT227" s="242"/>
      <c r="AU227" s="242"/>
      <c r="AV227" s="242"/>
      <c r="AW227" s="242"/>
      <c r="AX227" s="242"/>
      <c r="AY227" s="242"/>
      <c r="AZ227" s="242"/>
      <c r="BA227" s="242"/>
      <c r="BB227" s="242"/>
      <c r="BC227" s="242"/>
      <c r="BD227" s="242"/>
      <c r="BE227" s="242"/>
      <c r="BF227" s="242"/>
      <c r="BG227" s="242"/>
      <c r="BH227" s="242"/>
      <c r="BI227" s="242"/>
      <c r="BJ227" s="242"/>
      <c r="BK227" s="242"/>
      <c r="BL227" s="242"/>
      <c r="BM227" s="242"/>
      <c r="BN227" s="242"/>
      <c r="BO227" s="242"/>
      <c r="BP227" s="242"/>
      <c r="BQ227" s="242"/>
      <c r="BR227" s="242"/>
      <c r="BS227" s="242"/>
      <c r="BT227" s="242"/>
      <c r="BU227" s="242"/>
      <c r="BV227" s="242"/>
    </row>
    <row r="228" spans="2:74" x14ac:dyDescent="0.2">
      <c r="B228" s="182"/>
      <c r="C228" s="170"/>
      <c r="D228" s="170"/>
      <c r="E228" s="275"/>
      <c r="F228" s="242"/>
      <c r="G228" s="242"/>
      <c r="H228" s="242"/>
      <c r="I228" s="242"/>
      <c r="J228" s="242"/>
      <c r="K228" s="242"/>
      <c r="L228" s="242"/>
      <c r="M228" s="242"/>
      <c r="N228" s="242"/>
      <c r="O228" s="242"/>
      <c r="P228" s="242"/>
      <c r="Q228" s="242"/>
      <c r="R228" s="242"/>
      <c r="S228" s="242"/>
      <c r="T228" s="242"/>
      <c r="U228" s="242"/>
      <c r="V228" s="242"/>
      <c r="W228" s="242"/>
      <c r="X228" s="242"/>
      <c r="Y228" s="242"/>
      <c r="Z228" s="242"/>
      <c r="AA228" s="242"/>
      <c r="AB228" s="242"/>
      <c r="AC228" s="242"/>
      <c r="AD228" s="242"/>
      <c r="AE228" s="242"/>
      <c r="AF228" s="242"/>
      <c r="AG228" s="242"/>
      <c r="AH228" s="242"/>
      <c r="AI228" s="242"/>
      <c r="AJ228" s="242"/>
      <c r="AK228" s="242"/>
      <c r="AL228" s="242"/>
      <c r="AM228" s="242"/>
      <c r="AN228" s="242"/>
      <c r="AO228" s="242"/>
      <c r="AP228" s="242"/>
      <c r="AQ228" s="242"/>
      <c r="AR228" s="242"/>
      <c r="AS228" s="242"/>
      <c r="AT228" s="242"/>
      <c r="AU228" s="242"/>
      <c r="AV228" s="242"/>
      <c r="AW228" s="242"/>
      <c r="AX228" s="242"/>
      <c r="AY228" s="242"/>
      <c r="AZ228" s="242"/>
      <c r="BA228" s="242"/>
      <c r="BB228" s="242"/>
      <c r="BC228" s="242"/>
      <c r="BD228" s="242"/>
      <c r="BE228" s="242"/>
      <c r="BF228" s="242"/>
      <c r="BG228" s="242"/>
      <c r="BH228" s="242"/>
      <c r="BI228" s="242"/>
      <c r="BJ228" s="242"/>
      <c r="BK228" s="242"/>
      <c r="BL228" s="242"/>
      <c r="BM228" s="242"/>
      <c r="BN228" s="242"/>
      <c r="BO228" s="242"/>
      <c r="BP228" s="242"/>
      <c r="BQ228" s="242"/>
      <c r="BR228" s="242"/>
      <c r="BS228" s="242"/>
      <c r="BT228" s="242"/>
      <c r="BU228" s="242"/>
      <c r="BV228" s="242"/>
    </row>
    <row r="229" spans="2:74" x14ac:dyDescent="0.2">
      <c r="B229" s="182"/>
      <c r="C229" s="170"/>
      <c r="D229" s="170"/>
      <c r="E229" s="275"/>
      <c r="F229" s="242"/>
      <c r="G229" s="242"/>
      <c r="H229" s="242"/>
      <c r="I229" s="242"/>
      <c r="J229" s="242"/>
      <c r="K229" s="242"/>
      <c r="L229" s="242"/>
      <c r="M229" s="242"/>
      <c r="N229" s="242"/>
      <c r="O229" s="242"/>
      <c r="P229" s="242"/>
      <c r="Q229" s="242"/>
      <c r="R229" s="242"/>
      <c r="S229" s="242"/>
      <c r="T229" s="242"/>
      <c r="U229" s="242"/>
      <c r="V229" s="242"/>
      <c r="W229" s="242"/>
      <c r="X229" s="242"/>
      <c r="Y229" s="242"/>
      <c r="Z229" s="242"/>
      <c r="AA229" s="242"/>
      <c r="AB229" s="242"/>
      <c r="AC229" s="242"/>
      <c r="AD229" s="242"/>
      <c r="AE229" s="242"/>
      <c r="AF229" s="242"/>
      <c r="AG229" s="242"/>
      <c r="AH229" s="242"/>
      <c r="AI229" s="242"/>
      <c r="AJ229" s="242"/>
      <c r="AK229" s="242"/>
      <c r="AL229" s="242"/>
      <c r="AM229" s="242"/>
      <c r="AN229" s="242"/>
      <c r="AO229" s="242"/>
      <c r="AP229" s="242"/>
      <c r="AQ229" s="242"/>
      <c r="AR229" s="242"/>
      <c r="AS229" s="242"/>
      <c r="AT229" s="242"/>
      <c r="AU229" s="242"/>
      <c r="AV229" s="242"/>
      <c r="AW229" s="242"/>
      <c r="AX229" s="242"/>
      <c r="AY229" s="242"/>
      <c r="AZ229" s="242"/>
      <c r="BA229" s="242"/>
      <c r="BB229" s="242"/>
      <c r="BC229" s="242"/>
      <c r="BD229" s="242"/>
      <c r="BE229" s="242"/>
      <c r="BF229" s="242"/>
      <c r="BG229" s="242"/>
      <c r="BH229" s="242"/>
      <c r="BI229" s="242"/>
      <c r="BJ229" s="242"/>
      <c r="BK229" s="242"/>
      <c r="BL229" s="242"/>
      <c r="BM229" s="242"/>
      <c r="BN229" s="242"/>
      <c r="BO229" s="242"/>
      <c r="BP229" s="242"/>
      <c r="BQ229" s="242"/>
      <c r="BR229" s="242"/>
      <c r="BS229" s="242"/>
      <c r="BT229" s="242"/>
      <c r="BU229" s="242"/>
      <c r="BV229" s="242"/>
    </row>
    <row r="230" spans="2:74" x14ac:dyDescent="0.2">
      <c r="B230" s="182"/>
      <c r="C230" s="170"/>
      <c r="D230" s="170"/>
      <c r="E230" s="275"/>
      <c r="F230" s="242"/>
      <c r="G230" s="242"/>
      <c r="H230" s="242"/>
      <c r="I230" s="242"/>
      <c r="J230" s="242"/>
      <c r="K230" s="242"/>
      <c r="L230" s="242"/>
      <c r="M230" s="242"/>
      <c r="N230" s="242"/>
      <c r="O230" s="242"/>
      <c r="P230" s="242"/>
      <c r="Q230" s="242"/>
      <c r="R230" s="242"/>
      <c r="S230" s="242"/>
      <c r="T230" s="242"/>
      <c r="U230" s="242"/>
      <c r="V230" s="242"/>
      <c r="W230" s="242"/>
      <c r="X230" s="242"/>
      <c r="Y230" s="242"/>
      <c r="Z230" s="242"/>
      <c r="AA230" s="242"/>
      <c r="AB230" s="242"/>
      <c r="AC230" s="242"/>
      <c r="AD230" s="242"/>
      <c r="AE230" s="242"/>
      <c r="AF230" s="242"/>
      <c r="AG230" s="242"/>
      <c r="AH230" s="242"/>
      <c r="AI230" s="242"/>
      <c r="AJ230" s="242"/>
      <c r="AK230" s="242"/>
      <c r="AL230" s="242"/>
      <c r="AM230" s="242"/>
      <c r="AN230" s="242"/>
      <c r="AO230" s="242"/>
      <c r="AP230" s="242"/>
      <c r="AQ230" s="242"/>
      <c r="AR230" s="242"/>
      <c r="AS230" s="242"/>
      <c r="AT230" s="242"/>
      <c r="AU230" s="242"/>
      <c r="AV230" s="242"/>
      <c r="AW230" s="242"/>
      <c r="AX230" s="242"/>
      <c r="AY230" s="242"/>
      <c r="AZ230" s="242"/>
      <c r="BA230" s="242"/>
      <c r="BB230" s="242"/>
      <c r="BC230" s="242"/>
      <c r="BD230" s="242"/>
      <c r="BE230" s="242"/>
      <c r="BF230" s="242"/>
      <c r="BG230" s="242"/>
      <c r="BH230" s="242"/>
      <c r="BI230" s="242"/>
      <c r="BJ230" s="242"/>
      <c r="BK230" s="242"/>
      <c r="BL230" s="242"/>
      <c r="BM230" s="242"/>
      <c r="BN230" s="242"/>
      <c r="BO230" s="242"/>
      <c r="BP230" s="242"/>
      <c r="BQ230" s="242"/>
      <c r="BR230" s="242"/>
      <c r="BS230" s="242"/>
      <c r="BT230" s="242"/>
      <c r="BU230" s="242"/>
      <c r="BV230" s="242"/>
    </row>
    <row r="231" spans="2:74" x14ac:dyDescent="0.2">
      <c r="B231" s="182"/>
      <c r="C231" s="170"/>
      <c r="D231" s="170"/>
      <c r="E231" s="275"/>
      <c r="F231" s="242"/>
      <c r="G231" s="242"/>
      <c r="H231" s="242"/>
      <c r="I231" s="242"/>
      <c r="J231" s="242"/>
      <c r="K231" s="242"/>
      <c r="L231" s="242"/>
      <c r="M231" s="242"/>
      <c r="N231" s="242"/>
      <c r="O231" s="242"/>
      <c r="P231" s="242"/>
      <c r="Q231" s="242"/>
      <c r="R231" s="242"/>
      <c r="S231" s="242"/>
      <c r="T231" s="242"/>
      <c r="U231" s="242"/>
      <c r="V231" s="242"/>
      <c r="W231" s="242"/>
      <c r="X231" s="242"/>
      <c r="Y231" s="242"/>
      <c r="Z231" s="242"/>
      <c r="AA231" s="242"/>
      <c r="AB231" s="242"/>
      <c r="AC231" s="242"/>
      <c r="AD231" s="242"/>
      <c r="AE231" s="242"/>
      <c r="AF231" s="242"/>
      <c r="AG231" s="242"/>
      <c r="AH231" s="242"/>
      <c r="AI231" s="242"/>
      <c r="AJ231" s="242"/>
      <c r="AK231" s="242"/>
      <c r="AL231" s="242"/>
      <c r="AM231" s="242"/>
      <c r="AN231" s="242"/>
      <c r="AO231" s="242"/>
      <c r="AP231" s="242"/>
      <c r="AQ231" s="242"/>
      <c r="AR231" s="242"/>
      <c r="AS231" s="242"/>
      <c r="AT231" s="242"/>
      <c r="AU231" s="242"/>
      <c r="AV231" s="242"/>
      <c r="AW231" s="242"/>
      <c r="AX231" s="242"/>
      <c r="AY231" s="242"/>
      <c r="AZ231" s="242"/>
      <c r="BA231" s="242"/>
      <c r="BB231" s="242"/>
      <c r="BC231" s="242"/>
      <c r="BD231" s="242"/>
      <c r="BE231" s="242"/>
      <c r="BF231" s="242"/>
      <c r="BG231" s="242"/>
      <c r="BH231" s="242"/>
      <c r="BI231" s="242"/>
      <c r="BJ231" s="242"/>
      <c r="BK231" s="242"/>
      <c r="BL231" s="242"/>
      <c r="BM231" s="242"/>
      <c r="BN231" s="242"/>
      <c r="BO231" s="242"/>
      <c r="BP231" s="242"/>
      <c r="BQ231" s="242"/>
      <c r="BR231" s="242"/>
      <c r="BS231" s="242"/>
      <c r="BT231" s="242"/>
      <c r="BU231" s="242"/>
      <c r="BV231" s="242"/>
    </row>
    <row r="232" spans="2:74" x14ac:dyDescent="0.2">
      <c r="B232" s="182"/>
      <c r="C232" s="170"/>
      <c r="D232" s="170"/>
      <c r="E232" s="275"/>
      <c r="F232" s="242"/>
      <c r="G232" s="242"/>
      <c r="H232" s="242"/>
      <c r="I232" s="242"/>
      <c r="J232" s="242"/>
      <c r="K232" s="242"/>
      <c r="L232" s="242"/>
      <c r="M232" s="242"/>
      <c r="N232" s="242"/>
      <c r="O232" s="242"/>
      <c r="P232" s="242"/>
      <c r="Q232" s="242"/>
      <c r="R232" s="242"/>
      <c r="S232" s="242"/>
      <c r="T232" s="242"/>
      <c r="U232" s="242"/>
      <c r="V232" s="242"/>
      <c r="W232" s="242"/>
      <c r="X232" s="242"/>
      <c r="Y232" s="242"/>
      <c r="Z232" s="242"/>
      <c r="AA232" s="242"/>
      <c r="AB232" s="242"/>
      <c r="AC232" s="242"/>
      <c r="AD232" s="242"/>
      <c r="AE232" s="242"/>
      <c r="AF232" s="242"/>
      <c r="AG232" s="242"/>
      <c r="AH232" s="242"/>
      <c r="AI232" s="242"/>
      <c r="AJ232" s="242"/>
      <c r="AK232" s="242"/>
      <c r="AL232" s="242"/>
      <c r="AM232" s="242"/>
      <c r="AN232" s="242"/>
      <c r="AO232" s="242"/>
      <c r="AP232" s="242"/>
      <c r="AQ232" s="242"/>
      <c r="AR232" s="242"/>
      <c r="AS232" s="242"/>
      <c r="AT232" s="242"/>
      <c r="AU232" s="242"/>
      <c r="AV232" s="242"/>
      <c r="AW232" s="242"/>
      <c r="AX232" s="242"/>
      <c r="AY232" s="242"/>
      <c r="AZ232" s="242"/>
      <c r="BA232" s="242"/>
      <c r="BB232" s="242"/>
      <c r="BC232" s="242"/>
      <c r="BD232" s="242"/>
      <c r="BE232" s="242"/>
      <c r="BF232" s="242"/>
      <c r="BG232" s="242"/>
      <c r="BH232" s="242"/>
      <c r="BI232" s="242"/>
      <c r="BJ232" s="242"/>
      <c r="BK232" s="242"/>
      <c r="BL232" s="242"/>
      <c r="BM232" s="242"/>
      <c r="BN232" s="242"/>
      <c r="BO232" s="242"/>
      <c r="BP232" s="242"/>
      <c r="BQ232" s="242"/>
      <c r="BR232" s="242"/>
      <c r="BS232" s="242"/>
      <c r="BT232" s="242"/>
      <c r="BU232" s="242"/>
      <c r="BV232" s="242"/>
    </row>
    <row r="233" spans="2:74" x14ac:dyDescent="0.2">
      <c r="B233" s="182"/>
      <c r="C233" s="170"/>
      <c r="D233" s="170"/>
      <c r="E233" s="275"/>
      <c r="F233" s="242"/>
      <c r="G233" s="242"/>
      <c r="H233" s="242"/>
      <c r="I233" s="242"/>
      <c r="J233" s="242"/>
      <c r="K233" s="242"/>
      <c r="L233" s="242"/>
      <c r="M233" s="242"/>
      <c r="N233" s="242"/>
      <c r="O233" s="242"/>
      <c r="P233" s="242"/>
      <c r="Q233" s="242"/>
      <c r="R233" s="242"/>
      <c r="S233" s="242"/>
      <c r="T233" s="242"/>
      <c r="U233" s="242"/>
      <c r="V233" s="242"/>
      <c r="W233" s="242"/>
      <c r="X233" s="242"/>
      <c r="Y233" s="242"/>
      <c r="Z233" s="242"/>
      <c r="AA233" s="242"/>
      <c r="AB233" s="242"/>
      <c r="AC233" s="242"/>
      <c r="AD233" s="242"/>
      <c r="AE233" s="242"/>
      <c r="AF233" s="242"/>
      <c r="AG233" s="242"/>
      <c r="AH233" s="242"/>
      <c r="AI233" s="242"/>
      <c r="AJ233" s="242"/>
      <c r="AK233" s="242"/>
      <c r="AL233" s="242"/>
      <c r="AM233" s="242"/>
      <c r="AN233" s="242"/>
      <c r="AO233" s="242"/>
      <c r="AP233" s="242"/>
      <c r="AQ233" s="242"/>
      <c r="AR233" s="242"/>
      <c r="AS233" s="242"/>
      <c r="AT233" s="242"/>
      <c r="AU233" s="242"/>
      <c r="AV233" s="242"/>
      <c r="AW233" s="242"/>
      <c r="AX233" s="242"/>
      <c r="AY233" s="242"/>
      <c r="AZ233" s="242"/>
      <c r="BA233" s="242"/>
      <c r="BB233" s="242"/>
      <c r="BC233" s="242"/>
      <c r="BD233" s="242"/>
      <c r="BE233" s="242"/>
      <c r="BF233" s="242"/>
      <c r="BG233" s="242"/>
      <c r="BH233" s="242"/>
      <c r="BI233" s="242"/>
      <c r="BJ233" s="242"/>
      <c r="BK233" s="242"/>
      <c r="BL233" s="242"/>
      <c r="BM233" s="242"/>
      <c r="BN233" s="242"/>
      <c r="BO233" s="242"/>
      <c r="BP233" s="242"/>
      <c r="BQ233" s="242"/>
      <c r="BR233" s="242"/>
      <c r="BS233" s="242"/>
      <c r="BT233" s="242"/>
      <c r="BU233" s="242"/>
      <c r="BV233" s="242"/>
    </row>
    <row r="234" spans="2:74" x14ac:dyDescent="0.2">
      <c r="B234" s="182"/>
      <c r="C234" s="170"/>
      <c r="D234" s="170"/>
      <c r="E234" s="275"/>
      <c r="F234" s="242"/>
      <c r="G234" s="242"/>
      <c r="H234" s="242"/>
      <c r="I234" s="242"/>
      <c r="J234" s="242"/>
      <c r="K234" s="242"/>
      <c r="L234" s="242"/>
      <c r="M234" s="242"/>
      <c r="N234" s="242"/>
      <c r="O234" s="242"/>
      <c r="P234" s="242"/>
      <c r="Q234" s="242"/>
      <c r="R234" s="242"/>
      <c r="S234" s="242"/>
      <c r="T234" s="242"/>
      <c r="U234" s="242"/>
      <c r="V234" s="242"/>
      <c r="W234" s="242"/>
      <c r="X234" s="242"/>
      <c r="Y234" s="242"/>
      <c r="Z234" s="242"/>
      <c r="AA234" s="242"/>
      <c r="AB234" s="242"/>
      <c r="AC234" s="242"/>
      <c r="AD234" s="242"/>
      <c r="AE234" s="242"/>
      <c r="AF234" s="242"/>
      <c r="AG234" s="242"/>
      <c r="AH234" s="242"/>
      <c r="AI234" s="242"/>
      <c r="AJ234" s="242"/>
      <c r="AK234" s="242"/>
      <c r="AL234" s="242"/>
      <c r="AM234" s="242"/>
      <c r="AN234" s="242"/>
      <c r="AO234" s="242"/>
      <c r="AP234" s="242"/>
      <c r="AQ234" s="242"/>
      <c r="AR234" s="242"/>
      <c r="AS234" s="242"/>
      <c r="AT234" s="242"/>
      <c r="AU234" s="242"/>
      <c r="AV234" s="242"/>
      <c r="AW234" s="242"/>
      <c r="AX234" s="242"/>
      <c r="AY234" s="242"/>
      <c r="AZ234" s="242"/>
      <c r="BA234" s="242"/>
      <c r="BB234" s="242"/>
      <c r="BC234" s="242"/>
      <c r="BD234" s="242"/>
      <c r="BE234" s="242"/>
      <c r="BF234" s="242"/>
      <c r="BG234" s="242"/>
      <c r="BH234" s="242"/>
      <c r="BI234" s="242"/>
      <c r="BJ234" s="242"/>
      <c r="BK234" s="242"/>
      <c r="BL234" s="242"/>
      <c r="BM234" s="242"/>
      <c r="BN234" s="242"/>
      <c r="BO234" s="242"/>
      <c r="BP234" s="242"/>
      <c r="BQ234" s="242"/>
      <c r="BR234" s="242"/>
      <c r="BS234" s="242"/>
      <c r="BT234" s="242"/>
      <c r="BU234" s="242"/>
      <c r="BV234" s="242"/>
    </row>
    <row r="235" spans="2:74" x14ac:dyDescent="0.2">
      <c r="B235" s="182"/>
      <c r="C235" s="170"/>
      <c r="D235" s="170"/>
      <c r="E235" s="275"/>
      <c r="F235" s="242"/>
      <c r="G235" s="242"/>
      <c r="H235" s="242"/>
      <c r="I235" s="242"/>
      <c r="J235" s="242"/>
      <c r="K235" s="242"/>
      <c r="L235" s="242"/>
      <c r="M235" s="242"/>
      <c r="N235" s="242"/>
      <c r="O235" s="242"/>
      <c r="P235" s="242"/>
      <c r="Q235" s="242"/>
      <c r="R235" s="242"/>
      <c r="S235" s="242"/>
      <c r="T235" s="242"/>
      <c r="U235" s="242"/>
      <c r="V235" s="242"/>
      <c r="W235" s="242"/>
      <c r="X235" s="242"/>
      <c r="Y235" s="242"/>
      <c r="Z235" s="242"/>
      <c r="AA235" s="242"/>
      <c r="AB235" s="242"/>
      <c r="AC235" s="242"/>
      <c r="AD235" s="242"/>
      <c r="AE235" s="242"/>
      <c r="AF235" s="242"/>
      <c r="AG235" s="242"/>
      <c r="AH235" s="242"/>
      <c r="AI235" s="242"/>
      <c r="AJ235" s="242"/>
      <c r="AK235" s="242"/>
      <c r="AL235" s="242"/>
      <c r="AM235" s="242"/>
      <c r="AN235" s="242"/>
      <c r="AO235" s="242"/>
      <c r="AP235" s="242"/>
      <c r="AQ235" s="242"/>
      <c r="AR235" s="242"/>
      <c r="AS235" s="242"/>
      <c r="AT235" s="242"/>
      <c r="AU235" s="242"/>
      <c r="AV235" s="242"/>
      <c r="AW235" s="242"/>
      <c r="AX235" s="242"/>
      <c r="AY235" s="242"/>
      <c r="AZ235" s="242"/>
      <c r="BA235" s="242"/>
      <c r="BB235" s="242"/>
      <c r="BC235" s="242"/>
      <c r="BD235" s="242"/>
      <c r="BE235" s="242"/>
      <c r="BF235" s="242"/>
      <c r="BG235" s="242"/>
      <c r="BH235" s="242"/>
      <c r="BI235" s="242"/>
      <c r="BJ235" s="242"/>
      <c r="BK235" s="242"/>
      <c r="BL235" s="242"/>
      <c r="BM235" s="242"/>
      <c r="BN235" s="242"/>
      <c r="BO235" s="242"/>
      <c r="BP235" s="242"/>
      <c r="BQ235" s="242"/>
      <c r="BR235" s="242"/>
      <c r="BS235" s="242"/>
      <c r="BT235" s="242"/>
      <c r="BU235" s="242"/>
      <c r="BV235" s="242"/>
    </row>
    <row r="236" spans="2:74" x14ac:dyDescent="0.2">
      <c r="B236" s="182"/>
      <c r="C236" s="170"/>
      <c r="D236" s="170"/>
      <c r="E236" s="275"/>
      <c r="F236" s="242"/>
      <c r="G236" s="242"/>
      <c r="H236" s="242"/>
      <c r="I236" s="242"/>
      <c r="J236" s="242"/>
      <c r="K236" s="242"/>
      <c r="L236" s="242"/>
      <c r="M236" s="242"/>
      <c r="N236" s="242"/>
      <c r="O236" s="242"/>
      <c r="P236" s="242"/>
      <c r="Q236" s="242"/>
      <c r="R236" s="242"/>
      <c r="S236" s="242"/>
      <c r="T236" s="242"/>
      <c r="U236" s="242"/>
      <c r="V236" s="242"/>
      <c r="W236" s="242"/>
      <c r="X236" s="242"/>
      <c r="Y236" s="242"/>
      <c r="Z236" s="242"/>
      <c r="AA236" s="242"/>
      <c r="AB236" s="242"/>
      <c r="AC236" s="242"/>
      <c r="AD236" s="242"/>
      <c r="AE236" s="242"/>
      <c r="AF236" s="242"/>
      <c r="AG236" s="242"/>
      <c r="AH236" s="242"/>
      <c r="AI236" s="242"/>
      <c r="AJ236" s="242"/>
      <c r="AK236" s="242"/>
      <c r="AL236" s="242"/>
      <c r="AM236" s="242"/>
      <c r="AN236" s="242"/>
      <c r="AO236" s="242"/>
      <c r="AP236" s="242"/>
      <c r="AQ236" s="242"/>
      <c r="AR236" s="242"/>
      <c r="AS236" s="242"/>
      <c r="AT236" s="242"/>
      <c r="AU236" s="242"/>
      <c r="AV236" s="242"/>
      <c r="AW236" s="242"/>
      <c r="AX236" s="242"/>
      <c r="AY236" s="242"/>
      <c r="AZ236" s="242"/>
      <c r="BA236" s="242"/>
      <c r="BB236" s="242"/>
      <c r="BC236" s="242"/>
      <c r="BD236" s="242"/>
      <c r="BE236" s="242"/>
      <c r="BF236" s="242"/>
      <c r="BG236" s="242"/>
      <c r="BH236" s="242"/>
      <c r="BI236" s="242"/>
      <c r="BJ236" s="242"/>
      <c r="BK236" s="242"/>
      <c r="BL236" s="242"/>
      <c r="BM236" s="242"/>
      <c r="BN236" s="242"/>
      <c r="BO236" s="242"/>
      <c r="BP236" s="242"/>
      <c r="BQ236" s="242"/>
      <c r="BR236" s="242"/>
      <c r="BS236" s="242"/>
      <c r="BT236" s="242"/>
      <c r="BU236" s="242"/>
      <c r="BV236" s="242"/>
    </row>
    <row r="237" spans="2:74" x14ac:dyDescent="0.2">
      <c r="B237" s="182"/>
      <c r="C237" s="170"/>
      <c r="D237" s="170"/>
      <c r="E237" s="275"/>
      <c r="F237" s="242"/>
      <c r="G237" s="242"/>
      <c r="H237" s="242"/>
      <c r="I237" s="242"/>
      <c r="J237" s="242"/>
      <c r="K237" s="242"/>
      <c r="L237" s="242"/>
      <c r="M237" s="242"/>
      <c r="N237" s="242"/>
      <c r="O237" s="242"/>
      <c r="P237" s="242"/>
      <c r="Q237" s="242"/>
      <c r="R237" s="242"/>
      <c r="S237" s="242"/>
      <c r="T237" s="242"/>
      <c r="U237" s="242"/>
      <c r="V237" s="242"/>
      <c r="W237" s="242"/>
      <c r="X237" s="242"/>
      <c r="Y237" s="242"/>
      <c r="Z237" s="242"/>
      <c r="AA237" s="242"/>
      <c r="AB237" s="242"/>
      <c r="AC237" s="242"/>
      <c r="AD237" s="242"/>
      <c r="AE237" s="242"/>
      <c r="AF237" s="242"/>
      <c r="AG237" s="242"/>
      <c r="AH237" s="242"/>
      <c r="AI237" s="242"/>
      <c r="AJ237" s="242"/>
      <c r="AK237" s="242"/>
      <c r="AL237" s="242"/>
      <c r="AM237" s="242"/>
      <c r="AN237" s="242"/>
      <c r="AO237" s="242"/>
      <c r="AP237" s="242"/>
      <c r="AQ237" s="242"/>
      <c r="AR237" s="242"/>
      <c r="AS237" s="242"/>
      <c r="AT237" s="242"/>
      <c r="AU237" s="242"/>
      <c r="AV237" s="242"/>
      <c r="AW237" s="242"/>
      <c r="AX237" s="242"/>
      <c r="AY237" s="242"/>
      <c r="AZ237" s="242"/>
      <c r="BA237" s="242"/>
      <c r="BB237" s="242"/>
      <c r="BC237" s="242"/>
      <c r="BD237" s="242"/>
      <c r="BE237" s="242"/>
      <c r="BF237" s="242"/>
      <c r="BG237" s="242"/>
      <c r="BH237" s="242"/>
      <c r="BI237" s="242"/>
      <c r="BJ237" s="242"/>
      <c r="BK237" s="242"/>
      <c r="BL237" s="242"/>
      <c r="BM237" s="242"/>
      <c r="BN237" s="242"/>
      <c r="BO237" s="242"/>
      <c r="BP237" s="242"/>
      <c r="BQ237" s="242"/>
      <c r="BR237" s="242"/>
      <c r="BS237" s="242"/>
      <c r="BT237" s="242"/>
      <c r="BU237" s="242"/>
      <c r="BV237" s="242"/>
    </row>
    <row r="238" spans="2:74" x14ac:dyDescent="0.2">
      <c r="B238" s="182"/>
      <c r="C238" s="170"/>
      <c r="D238" s="170"/>
      <c r="E238" s="275"/>
      <c r="F238" s="242"/>
      <c r="G238" s="242"/>
      <c r="H238" s="242"/>
      <c r="I238" s="242"/>
      <c r="J238" s="242"/>
      <c r="K238" s="242"/>
      <c r="L238" s="242"/>
      <c r="M238" s="242"/>
      <c r="N238" s="242"/>
      <c r="O238" s="242"/>
      <c r="P238" s="242"/>
      <c r="Q238" s="242"/>
      <c r="R238" s="242"/>
      <c r="S238" s="242"/>
      <c r="T238" s="242"/>
      <c r="U238" s="242"/>
      <c r="V238" s="242"/>
      <c r="W238" s="242"/>
      <c r="X238" s="242"/>
      <c r="Y238" s="242"/>
      <c r="Z238" s="242"/>
      <c r="AA238" s="242"/>
      <c r="AB238" s="242"/>
      <c r="AC238" s="242"/>
      <c r="AD238" s="242"/>
      <c r="AE238" s="242"/>
      <c r="AF238" s="242"/>
      <c r="AG238" s="242"/>
      <c r="AH238" s="242"/>
      <c r="AI238" s="242"/>
      <c r="AJ238" s="242"/>
      <c r="AK238" s="242"/>
      <c r="AL238" s="242"/>
      <c r="AM238" s="242"/>
      <c r="AN238" s="242"/>
      <c r="AO238" s="242"/>
      <c r="AP238" s="242"/>
      <c r="AQ238" s="242"/>
      <c r="AR238" s="242"/>
      <c r="AS238" s="242"/>
      <c r="AT238" s="242"/>
      <c r="AU238" s="242"/>
      <c r="AV238" s="242"/>
      <c r="AW238" s="242"/>
      <c r="AX238" s="242"/>
      <c r="AY238" s="242"/>
      <c r="AZ238" s="242"/>
      <c r="BA238" s="242"/>
      <c r="BB238" s="242"/>
      <c r="BC238" s="242"/>
      <c r="BD238" s="242"/>
      <c r="BE238" s="242"/>
      <c r="BF238" s="242"/>
      <c r="BG238" s="242"/>
      <c r="BH238" s="242"/>
      <c r="BI238" s="242"/>
      <c r="BJ238" s="242"/>
      <c r="BK238" s="242"/>
      <c r="BL238" s="242"/>
      <c r="BM238" s="242"/>
      <c r="BN238" s="242"/>
      <c r="BO238" s="242"/>
      <c r="BP238" s="242"/>
      <c r="BQ238" s="242"/>
      <c r="BR238" s="242"/>
      <c r="BS238" s="242"/>
      <c r="BT238" s="242"/>
      <c r="BU238" s="242"/>
      <c r="BV238" s="242"/>
    </row>
    <row r="239" spans="2:74" x14ac:dyDescent="0.2">
      <c r="B239" s="182"/>
      <c r="C239" s="170"/>
      <c r="D239" s="170"/>
      <c r="E239" s="275"/>
      <c r="F239" s="242"/>
      <c r="G239" s="242"/>
      <c r="H239" s="242"/>
      <c r="I239" s="242"/>
      <c r="J239" s="242"/>
      <c r="K239" s="242"/>
      <c r="L239" s="242"/>
      <c r="M239" s="242"/>
      <c r="N239" s="242"/>
      <c r="O239" s="242"/>
      <c r="P239" s="242"/>
      <c r="Q239" s="242"/>
      <c r="R239" s="242"/>
      <c r="S239" s="242"/>
      <c r="T239" s="242"/>
      <c r="U239" s="242"/>
      <c r="V239" s="242"/>
      <c r="W239" s="242"/>
      <c r="X239" s="242"/>
      <c r="Y239" s="242"/>
      <c r="Z239" s="242"/>
      <c r="AA239" s="242"/>
      <c r="AB239" s="242"/>
      <c r="AC239" s="242"/>
      <c r="AD239" s="242"/>
      <c r="AE239" s="242"/>
      <c r="AF239" s="242"/>
      <c r="AG239" s="242"/>
      <c r="AH239" s="242"/>
      <c r="AI239" s="242"/>
      <c r="AJ239" s="242"/>
      <c r="AK239" s="242"/>
      <c r="AL239" s="242"/>
      <c r="AM239" s="242"/>
      <c r="AN239" s="242"/>
      <c r="AO239" s="242"/>
      <c r="AP239" s="242"/>
      <c r="AQ239" s="242"/>
      <c r="AR239" s="242"/>
      <c r="AS239" s="242"/>
      <c r="AT239" s="242"/>
      <c r="AU239" s="242"/>
      <c r="AV239" s="242"/>
      <c r="AW239" s="242"/>
      <c r="AX239" s="242"/>
      <c r="AY239" s="242"/>
      <c r="AZ239" s="242"/>
      <c r="BA239" s="242"/>
      <c r="BB239" s="242"/>
      <c r="BC239" s="242"/>
      <c r="BD239" s="242"/>
      <c r="BE239" s="242"/>
      <c r="BF239" s="242"/>
      <c r="BG239" s="242"/>
      <c r="BH239" s="242"/>
      <c r="BI239" s="242"/>
      <c r="BJ239" s="242"/>
      <c r="BK239" s="242"/>
      <c r="BL239" s="242"/>
      <c r="BM239" s="242"/>
      <c r="BN239" s="242"/>
      <c r="BO239" s="242"/>
      <c r="BP239" s="242"/>
      <c r="BQ239" s="242"/>
      <c r="BR239" s="242"/>
      <c r="BS239" s="242"/>
      <c r="BT239" s="242"/>
      <c r="BU239" s="242"/>
      <c r="BV239" s="242"/>
    </row>
    <row r="240" spans="2:74" x14ac:dyDescent="0.2">
      <c r="B240" s="182"/>
      <c r="C240" s="170"/>
      <c r="D240" s="170"/>
      <c r="E240" s="275"/>
      <c r="F240" s="242"/>
      <c r="G240" s="242"/>
      <c r="H240" s="242"/>
      <c r="I240" s="242"/>
      <c r="J240" s="242"/>
      <c r="K240" s="242"/>
      <c r="L240" s="242"/>
      <c r="M240" s="242"/>
      <c r="N240" s="242"/>
      <c r="O240" s="242"/>
      <c r="P240" s="242"/>
      <c r="Q240" s="242"/>
      <c r="R240" s="242"/>
      <c r="S240" s="242"/>
      <c r="T240" s="242"/>
      <c r="U240" s="242"/>
      <c r="V240" s="242"/>
      <c r="W240" s="242"/>
      <c r="X240" s="242"/>
      <c r="Y240" s="242"/>
      <c r="Z240" s="242"/>
      <c r="AA240" s="242"/>
      <c r="AB240" s="242"/>
      <c r="AC240" s="242"/>
      <c r="AD240" s="242"/>
      <c r="AE240" s="242"/>
      <c r="AF240" s="242"/>
      <c r="AG240" s="242"/>
      <c r="AH240" s="242"/>
      <c r="AI240" s="242"/>
      <c r="AJ240" s="242"/>
      <c r="AK240" s="242"/>
      <c r="AL240" s="242"/>
      <c r="AM240" s="242"/>
      <c r="AN240" s="242"/>
      <c r="AO240" s="242"/>
      <c r="AP240" s="242"/>
      <c r="AQ240" s="242"/>
      <c r="AR240" s="242"/>
      <c r="AS240" s="242"/>
      <c r="AT240" s="242"/>
      <c r="AU240" s="242"/>
      <c r="AV240" s="242"/>
      <c r="AW240" s="242"/>
      <c r="AX240" s="242"/>
      <c r="AY240" s="242"/>
      <c r="AZ240" s="242"/>
      <c r="BA240" s="242"/>
      <c r="BB240" s="242"/>
      <c r="BC240" s="242"/>
      <c r="BD240" s="242"/>
      <c r="BE240" s="242"/>
      <c r="BF240" s="242"/>
      <c r="BG240" s="242"/>
      <c r="BH240" s="242"/>
      <c r="BI240" s="242"/>
      <c r="BJ240" s="242"/>
      <c r="BK240" s="242"/>
      <c r="BL240" s="242"/>
      <c r="BM240" s="242"/>
      <c r="BN240" s="242"/>
      <c r="BO240" s="242"/>
      <c r="BP240" s="242"/>
      <c r="BQ240" s="242"/>
      <c r="BR240" s="242"/>
      <c r="BS240" s="242"/>
      <c r="BT240" s="242"/>
      <c r="BU240" s="242"/>
      <c r="BV240" s="242"/>
    </row>
    <row r="241" spans="2:74" x14ac:dyDescent="0.2">
      <c r="B241" s="182"/>
      <c r="C241" s="170"/>
      <c r="D241" s="170"/>
      <c r="E241" s="275"/>
      <c r="F241" s="242"/>
      <c r="G241" s="242"/>
      <c r="H241" s="242"/>
      <c r="I241" s="242"/>
      <c r="J241" s="242"/>
      <c r="K241" s="242"/>
      <c r="L241" s="242"/>
      <c r="M241" s="242"/>
      <c r="N241" s="242"/>
      <c r="O241" s="242"/>
      <c r="P241" s="242"/>
      <c r="Q241" s="242"/>
      <c r="R241" s="242"/>
      <c r="S241" s="242"/>
      <c r="T241" s="242"/>
      <c r="U241" s="242"/>
      <c r="V241" s="242"/>
      <c r="W241" s="242"/>
      <c r="X241" s="242"/>
      <c r="Y241" s="242"/>
      <c r="Z241" s="242"/>
      <c r="AA241" s="242"/>
      <c r="AB241" s="242"/>
      <c r="AC241" s="242"/>
      <c r="AD241" s="242"/>
      <c r="AE241" s="242"/>
      <c r="AF241" s="242"/>
      <c r="AG241" s="242"/>
      <c r="AH241" s="242"/>
      <c r="AI241" s="242"/>
      <c r="AJ241" s="242"/>
      <c r="AK241" s="242"/>
      <c r="AL241" s="242"/>
      <c r="AM241" s="242"/>
      <c r="AN241" s="242"/>
      <c r="AO241" s="242"/>
      <c r="AP241" s="242"/>
      <c r="AQ241" s="242"/>
      <c r="AR241" s="242"/>
      <c r="AS241" s="242"/>
      <c r="AT241" s="242"/>
      <c r="AU241" s="242"/>
      <c r="AV241" s="242"/>
      <c r="AW241" s="242"/>
      <c r="AX241" s="242"/>
      <c r="AY241" s="242"/>
      <c r="AZ241" s="242"/>
      <c r="BA241" s="242"/>
      <c r="BB241" s="242"/>
      <c r="BC241" s="242"/>
      <c r="BD241" s="242"/>
      <c r="BE241" s="242"/>
      <c r="BF241" s="242"/>
      <c r="BG241" s="242"/>
      <c r="BH241" s="242"/>
      <c r="BI241" s="242"/>
      <c r="BJ241" s="242"/>
      <c r="BK241" s="242"/>
      <c r="BL241" s="242"/>
      <c r="BM241" s="242"/>
      <c r="BN241" s="242"/>
      <c r="BO241" s="242"/>
      <c r="BP241" s="242"/>
      <c r="BQ241" s="242"/>
      <c r="BR241" s="242"/>
      <c r="BS241" s="242"/>
      <c r="BT241" s="242"/>
      <c r="BU241" s="242"/>
      <c r="BV241" s="242"/>
    </row>
    <row r="242" spans="2:74" x14ac:dyDescent="0.2">
      <c r="B242" s="182"/>
      <c r="C242" s="170"/>
      <c r="D242" s="170"/>
      <c r="E242" s="275"/>
      <c r="F242" s="242"/>
      <c r="G242" s="242"/>
      <c r="H242" s="242"/>
      <c r="I242" s="242"/>
      <c r="J242" s="242"/>
      <c r="K242" s="242"/>
      <c r="L242" s="242"/>
      <c r="M242" s="242"/>
      <c r="N242" s="242"/>
      <c r="O242" s="242"/>
      <c r="P242" s="242"/>
      <c r="Q242" s="242"/>
      <c r="R242" s="242"/>
      <c r="S242" s="242"/>
      <c r="T242" s="242"/>
      <c r="U242" s="242"/>
      <c r="V242" s="242"/>
      <c r="W242" s="242"/>
      <c r="X242" s="242"/>
      <c r="Y242" s="242"/>
      <c r="Z242" s="242"/>
      <c r="AA242" s="242"/>
      <c r="AB242" s="242"/>
      <c r="AC242" s="242"/>
      <c r="AD242" s="242"/>
      <c r="AE242" s="242"/>
      <c r="AF242" s="242"/>
      <c r="AG242" s="242"/>
      <c r="AH242" s="242"/>
      <c r="AI242" s="242"/>
      <c r="AJ242" s="242"/>
      <c r="AK242" s="242"/>
      <c r="AL242" s="242"/>
      <c r="AM242" s="242"/>
      <c r="AN242" s="242"/>
      <c r="AO242" s="242"/>
      <c r="AP242" s="242"/>
      <c r="AQ242" s="242"/>
      <c r="AR242" s="242"/>
      <c r="AS242" s="242"/>
      <c r="AT242" s="242"/>
      <c r="AU242" s="242"/>
      <c r="AV242" s="242"/>
      <c r="AW242" s="242"/>
      <c r="AX242" s="242"/>
      <c r="AY242" s="242"/>
      <c r="AZ242" s="242"/>
      <c r="BA242" s="242"/>
      <c r="BB242" s="242"/>
      <c r="BC242" s="242"/>
      <c r="BD242" s="242"/>
      <c r="BE242" s="242"/>
      <c r="BF242" s="242"/>
      <c r="BG242" s="242"/>
      <c r="BH242" s="242"/>
      <c r="BI242" s="242"/>
      <c r="BJ242" s="242"/>
      <c r="BK242" s="242"/>
      <c r="BL242" s="242"/>
      <c r="BM242" s="242"/>
      <c r="BN242" s="242"/>
      <c r="BO242" s="242"/>
      <c r="BP242" s="242"/>
      <c r="BQ242" s="242"/>
      <c r="BR242" s="242"/>
      <c r="BS242" s="242"/>
      <c r="BT242" s="242"/>
      <c r="BU242" s="242"/>
      <c r="BV242" s="242"/>
    </row>
    <row r="243" spans="2:74" x14ac:dyDescent="0.2">
      <c r="B243" s="182"/>
      <c r="C243" s="170"/>
      <c r="D243" s="170"/>
      <c r="E243" s="275"/>
      <c r="F243" s="242"/>
      <c r="G243" s="242"/>
      <c r="H243" s="242"/>
      <c r="I243" s="242"/>
      <c r="J243" s="242"/>
      <c r="K243" s="242"/>
      <c r="L243" s="242"/>
      <c r="M243" s="242"/>
      <c r="N243" s="242"/>
      <c r="O243" s="242"/>
      <c r="P243" s="242"/>
      <c r="Q243" s="242"/>
      <c r="R243" s="242"/>
      <c r="S243" s="242"/>
      <c r="T243" s="242"/>
      <c r="U243" s="242"/>
      <c r="V243" s="242"/>
      <c r="W243" s="242"/>
      <c r="X243" s="242"/>
      <c r="Y243" s="242"/>
      <c r="Z243" s="242"/>
      <c r="AA243" s="242"/>
      <c r="AB243" s="242"/>
      <c r="AC243" s="242"/>
      <c r="AD243" s="242"/>
      <c r="AE243" s="242"/>
      <c r="AF243" s="242"/>
      <c r="AG243" s="242"/>
      <c r="AH243" s="242"/>
      <c r="AI243" s="242"/>
      <c r="AJ243" s="242"/>
      <c r="AK243" s="242"/>
      <c r="AL243" s="242"/>
      <c r="AM243" s="242"/>
      <c r="AN243" s="242"/>
      <c r="AO243" s="242"/>
      <c r="AP243" s="242"/>
      <c r="AQ243" s="242"/>
      <c r="AR243" s="242"/>
      <c r="AS243" s="242"/>
      <c r="AT243" s="242"/>
      <c r="AU243" s="242"/>
      <c r="AV243" s="242"/>
      <c r="AW243" s="242"/>
      <c r="AX243" s="242"/>
      <c r="AY243" s="242"/>
      <c r="AZ243" s="242"/>
      <c r="BA243" s="242"/>
      <c r="BB243" s="242"/>
      <c r="BC243" s="242"/>
      <c r="BD243" s="242"/>
      <c r="BE243" s="242"/>
      <c r="BF243" s="242"/>
      <c r="BG243" s="242"/>
      <c r="BH243" s="242"/>
      <c r="BI243" s="242"/>
      <c r="BJ243" s="242"/>
      <c r="BK243" s="242"/>
      <c r="BL243" s="242"/>
      <c r="BM243" s="242"/>
      <c r="BN243" s="242"/>
      <c r="BO243" s="242"/>
      <c r="BP243" s="242"/>
      <c r="BQ243" s="242"/>
      <c r="BR243" s="242"/>
      <c r="BS243" s="242"/>
      <c r="BT243" s="242"/>
      <c r="BU243" s="242"/>
      <c r="BV243" s="242"/>
    </row>
    <row r="244" spans="2:74" x14ac:dyDescent="0.2">
      <c r="B244" s="182"/>
      <c r="C244" s="170"/>
      <c r="D244" s="170"/>
      <c r="E244" s="275"/>
      <c r="F244" s="242"/>
      <c r="G244" s="242"/>
      <c r="H244" s="242"/>
      <c r="I244" s="242"/>
      <c r="J244" s="242"/>
      <c r="K244" s="242"/>
      <c r="L244" s="242"/>
      <c r="M244" s="242"/>
      <c r="N244" s="242"/>
      <c r="O244" s="242"/>
      <c r="P244" s="242"/>
      <c r="Q244" s="242"/>
      <c r="R244" s="242"/>
      <c r="S244" s="242"/>
      <c r="T244" s="242"/>
      <c r="U244" s="242"/>
      <c r="V244" s="242"/>
      <c r="W244" s="242"/>
      <c r="X244" s="242"/>
      <c r="Y244" s="242"/>
      <c r="Z244" s="242"/>
      <c r="AA244" s="242"/>
      <c r="AB244" s="242"/>
      <c r="AC244" s="242"/>
      <c r="AD244" s="242"/>
      <c r="AE244" s="242"/>
      <c r="AF244" s="242"/>
      <c r="AG244" s="242"/>
      <c r="AH244" s="242"/>
      <c r="AI244" s="242"/>
      <c r="AJ244" s="242"/>
      <c r="AK244" s="242"/>
      <c r="AL244" s="242"/>
      <c r="AM244" s="242"/>
      <c r="AN244" s="242"/>
      <c r="AO244" s="242"/>
      <c r="AP244" s="242"/>
      <c r="AQ244" s="242"/>
      <c r="AR244" s="242"/>
      <c r="AS244" s="242"/>
      <c r="AT244" s="242"/>
      <c r="AU244" s="242"/>
      <c r="AV244" s="242"/>
      <c r="AW244" s="242"/>
      <c r="AX244" s="242"/>
      <c r="AY244" s="242"/>
      <c r="AZ244" s="242"/>
      <c r="BA244" s="242"/>
      <c r="BB244" s="242"/>
      <c r="BC244" s="242"/>
      <c r="BD244" s="242"/>
      <c r="BE244" s="242"/>
      <c r="BF244" s="242"/>
      <c r="BG244" s="242"/>
      <c r="BH244" s="242"/>
      <c r="BI244" s="242"/>
      <c r="BJ244" s="242"/>
      <c r="BK244" s="242"/>
      <c r="BL244" s="242"/>
      <c r="BM244" s="242"/>
      <c r="BN244" s="242"/>
      <c r="BO244" s="242"/>
      <c r="BP244" s="242"/>
      <c r="BQ244" s="242"/>
      <c r="BR244" s="242"/>
      <c r="BS244" s="242"/>
      <c r="BT244" s="242"/>
      <c r="BU244" s="242"/>
      <c r="BV244" s="242"/>
    </row>
    <row r="245" spans="2:74" x14ac:dyDescent="0.2">
      <c r="B245" s="182"/>
      <c r="C245" s="170"/>
      <c r="D245" s="170"/>
      <c r="E245" s="275"/>
      <c r="F245" s="242"/>
      <c r="G245" s="242"/>
      <c r="H245" s="242"/>
      <c r="I245" s="242"/>
      <c r="J245" s="242"/>
      <c r="K245" s="242"/>
      <c r="L245" s="242"/>
      <c r="M245" s="242"/>
      <c r="N245" s="242"/>
      <c r="O245" s="242"/>
      <c r="P245" s="242"/>
      <c r="Q245" s="242"/>
      <c r="R245" s="242"/>
      <c r="S245" s="242"/>
      <c r="T245" s="242"/>
      <c r="U245" s="242"/>
      <c r="V245" s="242"/>
      <c r="W245" s="242"/>
      <c r="X245" s="242"/>
      <c r="Y245" s="242"/>
      <c r="Z245" s="242"/>
      <c r="AA245" s="242"/>
      <c r="AB245" s="242"/>
      <c r="AC245" s="242"/>
      <c r="AD245" s="242"/>
      <c r="AE245" s="242"/>
      <c r="AF245" s="242"/>
      <c r="AG245" s="242"/>
      <c r="AH245" s="242"/>
      <c r="AI245" s="242"/>
      <c r="AJ245" s="242"/>
      <c r="AK245" s="242"/>
      <c r="AL245" s="242"/>
      <c r="AM245" s="242"/>
      <c r="AN245" s="242"/>
      <c r="AO245" s="242"/>
      <c r="AP245" s="242"/>
      <c r="AQ245" s="242"/>
      <c r="AR245" s="242"/>
      <c r="AS245" s="242"/>
      <c r="AT245" s="242"/>
      <c r="AU245" s="242"/>
      <c r="AV245" s="242"/>
      <c r="AW245" s="242"/>
      <c r="AX245" s="242"/>
      <c r="AY245" s="242"/>
      <c r="AZ245" s="242"/>
      <c r="BA245" s="242"/>
      <c r="BB245" s="242"/>
      <c r="BC245" s="242"/>
      <c r="BD245" s="242"/>
      <c r="BE245" s="242"/>
      <c r="BF245" s="242"/>
      <c r="BG245" s="242"/>
      <c r="BH245" s="242"/>
      <c r="BI245" s="242"/>
      <c r="BJ245" s="242"/>
      <c r="BK245" s="242"/>
      <c r="BL245" s="242"/>
      <c r="BM245" s="242"/>
      <c r="BN245" s="242"/>
      <c r="BO245" s="242"/>
      <c r="BP245" s="242"/>
      <c r="BQ245" s="242"/>
      <c r="BR245" s="242"/>
      <c r="BS245" s="242"/>
      <c r="BT245" s="242"/>
      <c r="BU245" s="242"/>
      <c r="BV245" s="242"/>
    </row>
    <row r="246" spans="2:74" x14ac:dyDescent="0.2">
      <c r="B246" s="182"/>
      <c r="C246" s="170"/>
      <c r="D246" s="170"/>
      <c r="E246" s="275"/>
      <c r="F246" s="242"/>
      <c r="G246" s="242"/>
      <c r="H246" s="242"/>
      <c r="I246" s="242"/>
      <c r="J246" s="242"/>
      <c r="K246" s="242"/>
      <c r="L246" s="242"/>
      <c r="M246" s="242"/>
      <c r="N246" s="242"/>
      <c r="O246" s="242"/>
      <c r="P246" s="242"/>
      <c r="Q246" s="242"/>
      <c r="R246" s="242"/>
      <c r="S246" s="242"/>
      <c r="T246" s="242"/>
      <c r="U246" s="242"/>
      <c r="V246" s="242"/>
      <c r="W246" s="242"/>
      <c r="X246" s="242"/>
      <c r="Y246" s="242"/>
      <c r="Z246" s="242"/>
      <c r="AA246" s="242"/>
      <c r="AB246" s="242"/>
      <c r="AC246" s="242"/>
      <c r="AD246" s="242"/>
      <c r="AE246" s="242"/>
      <c r="AF246" s="242"/>
      <c r="AG246" s="242"/>
      <c r="AH246" s="242"/>
      <c r="AI246" s="242"/>
      <c r="AJ246" s="242"/>
      <c r="AK246" s="242"/>
      <c r="AL246" s="242"/>
      <c r="AM246" s="242"/>
      <c r="AN246" s="242"/>
      <c r="AO246" s="242"/>
      <c r="AP246" s="242"/>
      <c r="AQ246" s="242"/>
      <c r="AR246" s="242"/>
      <c r="AS246" s="242"/>
      <c r="AT246" s="242"/>
      <c r="AU246" s="242"/>
      <c r="AV246" s="242"/>
      <c r="AW246" s="242"/>
      <c r="AX246" s="242"/>
      <c r="AY246" s="242"/>
      <c r="AZ246" s="242"/>
      <c r="BA246" s="242"/>
      <c r="BB246" s="242"/>
      <c r="BC246" s="242"/>
      <c r="BD246" s="242"/>
      <c r="BE246" s="242"/>
      <c r="BF246" s="242"/>
      <c r="BG246" s="242"/>
      <c r="BH246" s="242"/>
      <c r="BI246" s="242"/>
      <c r="BJ246" s="242"/>
      <c r="BK246" s="242"/>
      <c r="BL246" s="242"/>
      <c r="BM246" s="242"/>
      <c r="BN246" s="242"/>
      <c r="BO246" s="242"/>
      <c r="BP246" s="242"/>
      <c r="BQ246" s="242"/>
      <c r="BR246" s="242"/>
      <c r="BS246" s="242"/>
      <c r="BT246" s="242"/>
      <c r="BU246" s="242"/>
      <c r="BV246" s="242"/>
    </row>
    <row r="247" spans="2:74" x14ac:dyDescent="0.2">
      <c r="B247" s="182"/>
      <c r="C247" s="170"/>
      <c r="D247" s="170"/>
      <c r="E247" s="275"/>
      <c r="F247" s="242"/>
      <c r="G247" s="242"/>
      <c r="H247" s="242"/>
      <c r="I247" s="242"/>
      <c r="J247" s="242"/>
      <c r="K247" s="242"/>
      <c r="L247" s="242"/>
      <c r="M247" s="242"/>
      <c r="N247" s="242"/>
      <c r="O247" s="242"/>
      <c r="P247" s="242"/>
      <c r="Q247" s="242"/>
      <c r="R247" s="242"/>
      <c r="S247" s="242"/>
      <c r="T247" s="242"/>
      <c r="U247" s="242"/>
      <c r="V247" s="242"/>
      <c r="W247" s="242"/>
      <c r="X247" s="242"/>
      <c r="Y247" s="242"/>
      <c r="Z247" s="242"/>
      <c r="AA247" s="242"/>
      <c r="AB247" s="242"/>
      <c r="AC247" s="242"/>
      <c r="AD247" s="242"/>
      <c r="AE247" s="242"/>
      <c r="AF247" s="242"/>
      <c r="AG247" s="242"/>
      <c r="AH247" s="242"/>
      <c r="AI247" s="242"/>
      <c r="AJ247" s="242"/>
      <c r="AK247" s="242"/>
      <c r="AL247" s="242"/>
      <c r="AM247" s="242"/>
      <c r="AN247" s="242"/>
      <c r="AO247" s="242"/>
      <c r="AP247" s="242"/>
      <c r="AQ247" s="242"/>
      <c r="AR247" s="242"/>
      <c r="AS247" s="242"/>
      <c r="AT247" s="242"/>
      <c r="AU247" s="242"/>
      <c r="AV247" s="242"/>
      <c r="AW247" s="242"/>
      <c r="AX247" s="242"/>
      <c r="AY247" s="242"/>
      <c r="AZ247" s="242"/>
      <c r="BA247" s="242"/>
      <c r="BB247" s="242"/>
      <c r="BC247" s="242"/>
      <c r="BD247" s="242"/>
      <c r="BE247" s="242"/>
      <c r="BF247" s="242"/>
      <c r="BG247" s="242"/>
      <c r="BH247" s="242"/>
      <c r="BI247" s="242"/>
      <c r="BJ247" s="242"/>
      <c r="BK247" s="242"/>
      <c r="BL247" s="242"/>
      <c r="BM247" s="242"/>
      <c r="BN247" s="242"/>
      <c r="BO247" s="242"/>
      <c r="BP247" s="242"/>
      <c r="BQ247" s="242"/>
      <c r="BR247" s="242"/>
      <c r="BS247" s="242"/>
      <c r="BT247" s="242"/>
      <c r="BU247" s="242"/>
      <c r="BV247" s="242"/>
    </row>
    <row r="248" spans="2:74" x14ac:dyDescent="0.2">
      <c r="B248" s="182"/>
      <c r="C248" s="170"/>
      <c r="D248" s="170"/>
      <c r="E248" s="275"/>
      <c r="F248" s="242"/>
      <c r="G248" s="242"/>
      <c r="H248" s="242"/>
      <c r="I248" s="242"/>
      <c r="J248" s="242"/>
      <c r="K248" s="242"/>
      <c r="L248" s="242"/>
      <c r="M248" s="242"/>
      <c r="N248" s="242"/>
      <c r="O248" s="242"/>
      <c r="P248" s="242"/>
      <c r="Q248" s="242"/>
      <c r="R248" s="242"/>
      <c r="S248" s="242"/>
      <c r="T248" s="242"/>
      <c r="U248" s="242"/>
      <c r="V248" s="242"/>
      <c r="W248" s="242"/>
      <c r="X248" s="242"/>
      <c r="Y248" s="242"/>
      <c r="Z248" s="242"/>
      <c r="AA248" s="242"/>
      <c r="AB248" s="242"/>
      <c r="AC248" s="242"/>
      <c r="AD248" s="242"/>
      <c r="AE248" s="242"/>
      <c r="AF248" s="242"/>
      <c r="AG248" s="242"/>
      <c r="AH248" s="242"/>
      <c r="AI248" s="242"/>
      <c r="AJ248" s="242"/>
      <c r="AK248" s="242"/>
      <c r="AL248" s="242"/>
      <c r="AM248" s="242"/>
      <c r="AN248" s="242"/>
      <c r="AO248" s="242"/>
      <c r="AP248" s="242"/>
      <c r="AQ248" s="242"/>
      <c r="AR248" s="242"/>
      <c r="AS248" s="242"/>
      <c r="AT248" s="242"/>
      <c r="AU248" s="242"/>
      <c r="AV248" s="242"/>
      <c r="AW248" s="242"/>
      <c r="AX248" s="242"/>
      <c r="AY248" s="242"/>
      <c r="AZ248" s="242"/>
      <c r="BA248" s="242"/>
      <c r="BB248" s="242"/>
      <c r="BC248" s="242"/>
      <c r="BD248" s="242"/>
      <c r="BE248" s="242"/>
      <c r="BF248" s="242"/>
      <c r="BG248" s="242"/>
      <c r="BH248" s="242"/>
      <c r="BI248" s="242"/>
      <c r="BJ248" s="242"/>
      <c r="BK248" s="242"/>
      <c r="BL248" s="242"/>
      <c r="BM248" s="242"/>
      <c r="BN248" s="242"/>
      <c r="BO248" s="242"/>
      <c r="BP248" s="242"/>
      <c r="BQ248" s="242"/>
      <c r="BR248" s="242"/>
      <c r="BS248" s="242"/>
      <c r="BT248" s="242"/>
      <c r="BU248" s="242"/>
      <c r="BV248" s="242"/>
    </row>
    <row r="249" spans="2:74" x14ac:dyDescent="0.2">
      <c r="B249" s="182"/>
      <c r="C249" s="170"/>
      <c r="D249" s="170"/>
      <c r="E249" s="275"/>
      <c r="F249" s="242"/>
      <c r="G249" s="242"/>
      <c r="H249" s="242"/>
      <c r="I249" s="242"/>
      <c r="J249" s="242"/>
      <c r="K249" s="242"/>
      <c r="L249" s="242"/>
      <c r="M249" s="242"/>
      <c r="N249" s="242"/>
      <c r="O249" s="242"/>
      <c r="P249" s="242"/>
      <c r="Q249" s="242"/>
      <c r="R249" s="242"/>
      <c r="S249" s="242"/>
      <c r="T249" s="242"/>
      <c r="U249" s="242"/>
      <c r="V249" s="242"/>
      <c r="W249" s="242"/>
      <c r="X249" s="242"/>
      <c r="Y249" s="242"/>
      <c r="Z249" s="242"/>
      <c r="AA249" s="242"/>
      <c r="AB249" s="242"/>
      <c r="AC249" s="242"/>
      <c r="AD249" s="242"/>
      <c r="AE249" s="242"/>
      <c r="AF249" s="242"/>
      <c r="AG249" s="242"/>
      <c r="AH249" s="242"/>
      <c r="AI249" s="242"/>
      <c r="AJ249" s="242"/>
      <c r="AK249" s="242"/>
      <c r="AL249" s="242"/>
      <c r="AM249" s="242"/>
      <c r="AN249" s="242"/>
      <c r="AO249" s="242"/>
      <c r="AP249" s="242"/>
      <c r="AQ249" s="242"/>
      <c r="AR249" s="242"/>
      <c r="AS249" s="242"/>
      <c r="AT249" s="242"/>
      <c r="AU249" s="242"/>
      <c r="AV249" s="242"/>
      <c r="AW249" s="242"/>
      <c r="AX249" s="242"/>
      <c r="AY249" s="242"/>
      <c r="AZ249" s="242"/>
      <c r="BA249" s="242"/>
      <c r="BB249" s="242"/>
      <c r="BC249" s="242"/>
      <c r="BD249" s="242"/>
      <c r="BE249" s="242"/>
      <c r="BF249" s="242"/>
      <c r="BG249" s="242"/>
      <c r="BH249" s="242"/>
      <c r="BI249" s="242"/>
      <c r="BJ249" s="242"/>
      <c r="BK249" s="242"/>
      <c r="BL249" s="242"/>
      <c r="BM249" s="242"/>
      <c r="BN249" s="242"/>
      <c r="BO249" s="242"/>
      <c r="BP249" s="242"/>
      <c r="BQ249" s="242"/>
      <c r="BR249" s="242"/>
      <c r="BS249" s="242"/>
      <c r="BT249" s="242"/>
      <c r="BU249" s="242"/>
      <c r="BV249" s="242"/>
    </row>
    <row r="250" spans="2:74" x14ac:dyDescent="0.2">
      <c r="B250" s="182"/>
      <c r="C250" s="170"/>
      <c r="D250" s="170"/>
      <c r="E250" s="275"/>
      <c r="F250" s="242"/>
      <c r="G250" s="242"/>
      <c r="H250" s="242"/>
      <c r="I250" s="242"/>
      <c r="J250" s="242"/>
      <c r="K250" s="242"/>
      <c r="L250" s="242"/>
      <c r="M250" s="242"/>
      <c r="N250" s="242"/>
      <c r="O250" s="242"/>
      <c r="P250" s="242"/>
      <c r="Q250" s="242"/>
      <c r="R250" s="242"/>
      <c r="S250" s="242"/>
      <c r="T250" s="242"/>
      <c r="U250" s="242"/>
      <c r="V250" s="242"/>
      <c r="W250" s="242"/>
      <c r="X250" s="242"/>
      <c r="Y250" s="242"/>
      <c r="Z250" s="242"/>
      <c r="AA250" s="242"/>
      <c r="AB250" s="242"/>
      <c r="AC250" s="242"/>
      <c r="AD250" s="242"/>
      <c r="AE250" s="242"/>
      <c r="AF250" s="242"/>
      <c r="AG250" s="242"/>
      <c r="AH250" s="242"/>
      <c r="AI250" s="242"/>
      <c r="AJ250" s="242"/>
      <c r="AK250" s="242"/>
      <c r="AL250" s="242"/>
      <c r="AM250" s="242"/>
      <c r="AN250" s="242"/>
      <c r="AO250" s="242"/>
      <c r="AP250" s="242"/>
      <c r="AQ250" s="242"/>
      <c r="AR250" s="242"/>
      <c r="AS250" s="242"/>
      <c r="AT250" s="242"/>
      <c r="AU250" s="242"/>
      <c r="AV250" s="242"/>
      <c r="AW250" s="242"/>
      <c r="AX250" s="242"/>
      <c r="AY250" s="242"/>
      <c r="AZ250" s="242"/>
      <c r="BA250" s="242"/>
      <c r="BB250" s="242"/>
      <c r="BC250" s="242"/>
      <c r="BD250" s="242"/>
      <c r="BE250" s="242"/>
      <c r="BF250" s="242"/>
      <c r="BG250" s="242"/>
      <c r="BH250" s="242"/>
      <c r="BI250" s="242"/>
      <c r="BJ250" s="242"/>
      <c r="BK250" s="242"/>
      <c r="BL250" s="242"/>
      <c r="BM250" s="242"/>
      <c r="BN250" s="242"/>
      <c r="BO250" s="242"/>
      <c r="BP250" s="242"/>
      <c r="BQ250" s="242"/>
      <c r="BR250" s="242"/>
      <c r="BS250" s="242"/>
      <c r="BT250" s="242"/>
      <c r="BU250" s="242"/>
      <c r="BV250" s="242"/>
    </row>
    <row r="251" spans="2:74" x14ac:dyDescent="0.2">
      <c r="B251" s="182"/>
      <c r="C251" s="170"/>
      <c r="D251" s="170"/>
      <c r="E251" s="275"/>
      <c r="F251" s="242"/>
      <c r="G251" s="242"/>
      <c r="H251" s="242"/>
      <c r="I251" s="242"/>
      <c r="J251" s="242"/>
      <c r="K251" s="242"/>
      <c r="L251" s="242"/>
      <c r="M251" s="242"/>
      <c r="N251" s="242"/>
      <c r="O251" s="242"/>
      <c r="P251" s="242"/>
      <c r="Q251" s="242"/>
      <c r="R251" s="242"/>
      <c r="S251" s="242"/>
      <c r="T251" s="242"/>
      <c r="U251" s="242"/>
      <c r="V251" s="242"/>
      <c r="W251" s="242"/>
      <c r="X251" s="242"/>
      <c r="Y251" s="242"/>
      <c r="Z251" s="242"/>
      <c r="AA251" s="242"/>
      <c r="AB251" s="242"/>
      <c r="AC251" s="242"/>
      <c r="AD251" s="242"/>
      <c r="AE251" s="242"/>
      <c r="AF251" s="242"/>
      <c r="AG251" s="242"/>
      <c r="AH251" s="242"/>
      <c r="AI251" s="242"/>
      <c r="AJ251" s="242"/>
      <c r="AK251" s="242"/>
      <c r="AL251" s="242"/>
      <c r="AM251" s="242"/>
      <c r="AN251" s="242"/>
      <c r="AO251" s="242"/>
      <c r="AP251" s="242"/>
      <c r="AQ251" s="242"/>
      <c r="AR251" s="242"/>
      <c r="AS251" s="242"/>
      <c r="AT251" s="242"/>
      <c r="AU251" s="242"/>
      <c r="AV251" s="242"/>
      <c r="AW251" s="242"/>
      <c r="AX251" s="242"/>
      <c r="AY251" s="242"/>
      <c r="AZ251" s="242"/>
      <c r="BA251" s="242"/>
      <c r="BB251" s="242"/>
      <c r="BC251" s="242"/>
      <c r="BD251" s="242"/>
      <c r="BE251" s="242"/>
      <c r="BF251" s="242"/>
      <c r="BG251" s="242"/>
      <c r="BH251" s="242"/>
      <c r="BI251" s="242"/>
      <c r="BJ251" s="242"/>
      <c r="BK251" s="242"/>
      <c r="BL251" s="242"/>
      <c r="BM251" s="242"/>
      <c r="BN251" s="242"/>
      <c r="BO251" s="242"/>
      <c r="BP251" s="242"/>
      <c r="BQ251" s="242"/>
      <c r="BR251" s="242"/>
      <c r="BS251" s="242"/>
      <c r="BT251" s="242"/>
      <c r="BU251" s="242"/>
      <c r="BV251" s="242"/>
    </row>
    <row r="252" spans="2:74" x14ac:dyDescent="0.2">
      <c r="B252" s="182"/>
      <c r="C252" s="170"/>
      <c r="D252" s="170"/>
      <c r="E252" s="275"/>
      <c r="F252" s="242"/>
      <c r="G252" s="242"/>
      <c r="H252" s="242"/>
      <c r="I252" s="242"/>
      <c r="J252" s="242"/>
      <c r="K252" s="242"/>
      <c r="L252" s="242"/>
      <c r="M252" s="242"/>
      <c r="N252" s="242"/>
      <c r="O252" s="242"/>
      <c r="P252" s="242"/>
      <c r="Q252" s="242"/>
      <c r="R252" s="242"/>
      <c r="S252" s="242"/>
      <c r="T252" s="242"/>
      <c r="U252" s="242"/>
      <c r="V252" s="242"/>
      <c r="W252" s="242"/>
      <c r="X252" s="242"/>
      <c r="Y252" s="242"/>
      <c r="Z252" s="242"/>
      <c r="AA252" s="242"/>
      <c r="AB252" s="242"/>
      <c r="AC252" s="242"/>
      <c r="AD252" s="242"/>
      <c r="AE252" s="242"/>
      <c r="AF252" s="242"/>
      <c r="AG252" s="242"/>
      <c r="AH252" s="242"/>
      <c r="AI252" s="242"/>
      <c r="AJ252" s="242"/>
      <c r="AK252" s="242"/>
      <c r="AL252" s="242"/>
      <c r="AM252" s="242"/>
      <c r="AN252" s="242"/>
      <c r="AO252" s="242"/>
      <c r="AP252" s="242"/>
      <c r="AQ252" s="242"/>
      <c r="AR252" s="242"/>
      <c r="AS252" s="242"/>
      <c r="AT252" s="242"/>
      <c r="AU252" s="242"/>
      <c r="AV252" s="242"/>
      <c r="AW252" s="242"/>
      <c r="AX252" s="242"/>
      <c r="AY252" s="242"/>
      <c r="AZ252" s="242"/>
      <c r="BA252" s="242"/>
      <c r="BB252" s="242"/>
      <c r="BC252" s="242"/>
      <c r="BD252" s="242"/>
      <c r="BE252" s="242"/>
      <c r="BF252" s="242"/>
      <c r="BG252" s="242"/>
      <c r="BH252" s="242"/>
      <c r="BI252" s="242"/>
      <c r="BJ252" s="242"/>
      <c r="BK252" s="242"/>
      <c r="BL252" s="242"/>
      <c r="BM252" s="242"/>
      <c r="BN252" s="242"/>
      <c r="BO252" s="242"/>
      <c r="BP252" s="242"/>
      <c r="BQ252" s="242"/>
      <c r="BR252" s="242"/>
      <c r="BS252" s="242"/>
      <c r="BT252" s="242"/>
      <c r="BU252" s="242"/>
      <c r="BV252" s="242"/>
    </row>
    <row r="253" spans="2:74" x14ac:dyDescent="0.2">
      <c r="B253" s="182"/>
      <c r="C253" s="170"/>
      <c r="D253" s="170"/>
      <c r="E253" s="275"/>
      <c r="F253" s="242"/>
      <c r="G253" s="242"/>
      <c r="H253" s="242"/>
      <c r="I253" s="242"/>
      <c r="J253" s="242"/>
      <c r="K253" s="242"/>
      <c r="L253" s="242"/>
      <c r="M253" s="242"/>
      <c r="N253" s="242"/>
      <c r="O253" s="242"/>
      <c r="P253" s="242"/>
      <c r="Q253" s="242"/>
      <c r="R253" s="242"/>
      <c r="S253" s="242"/>
      <c r="T253" s="242"/>
      <c r="U253" s="242"/>
      <c r="V253" s="242"/>
      <c r="W253" s="242"/>
      <c r="X253" s="242"/>
      <c r="Y253" s="242"/>
      <c r="Z253" s="242"/>
      <c r="AA253" s="242"/>
      <c r="AB253" s="242"/>
      <c r="AC253" s="242"/>
      <c r="AD253" s="242"/>
      <c r="AE253" s="242"/>
      <c r="AF253" s="242"/>
      <c r="AG253" s="242"/>
      <c r="AH253" s="242"/>
      <c r="AI253" s="242"/>
      <c r="AJ253" s="242"/>
      <c r="AK253" s="242"/>
      <c r="AL253" s="242"/>
      <c r="AM253" s="242"/>
      <c r="AN253" s="242"/>
      <c r="AO253" s="242"/>
      <c r="AP253" s="242"/>
      <c r="AQ253" s="242"/>
      <c r="AR253" s="242"/>
      <c r="AS253" s="242"/>
      <c r="AT253" s="242"/>
      <c r="AU253" s="242"/>
      <c r="AV253" s="242"/>
      <c r="AW253" s="242"/>
      <c r="AX253" s="242"/>
      <c r="AY253" s="242"/>
      <c r="AZ253" s="242"/>
      <c r="BA253" s="242"/>
      <c r="BB253" s="242"/>
      <c r="BC253" s="242"/>
      <c r="BD253" s="242"/>
      <c r="BE253" s="242"/>
      <c r="BF253" s="242"/>
      <c r="BG253" s="242"/>
      <c r="BH253" s="242"/>
      <c r="BI253" s="242"/>
      <c r="BJ253" s="242"/>
      <c r="BK253" s="242"/>
      <c r="BL253" s="242"/>
      <c r="BM253" s="242"/>
      <c r="BN253" s="242"/>
      <c r="BO253" s="242"/>
      <c r="BP253" s="242"/>
      <c r="BQ253" s="242"/>
      <c r="BR253" s="242"/>
      <c r="BS253" s="242"/>
      <c r="BT253" s="242"/>
      <c r="BU253" s="242"/>
      <c r="BV253" s="242"/>
    </row>
    <row r="254" spans="2:74" x14ac:dyDescent="0.2">
      <c r="B254" s="182"/>
      <c r="C254" s="170"/>
      <c r="D254" s="170"/>
      <c r="E254" s="275"/>
      <c r="F254" s="242"/>
      <c r="G254" s="242"/>
      <c r="H254" s="242"/>
      <c r="I254" s="242"/>
      <c r="J254" s="242"/>
      <c r="K254" s="242"/>
      <c r="L254" s="242"/>
      <c r="M254" s="242"/>
      <c r="N254" s="242"/>
      <c r="O254" s="242"/>
      <c r="P254" s="242"/>
      <c r="Q254" s="242"/>
      <c r="R254" s="242"/>
      <c r="S254" s="242"/>
      <c r="T254" s="242"/>
      <c r="U254" s="242"/>
      <c r="V254" s="242"/>
      <c r="W254" s="242"/>
      <c r="X254" s="242"/>
      <c r="Y254" s="242"/>
      <c r="Z254" s="242"/>
      <c r="AA254" s="242"/>
      <c r="AB254" s="242"/>
      <c r="AC254" s="242"/>
      <c r="AD254" s="242"/>
      <c r="AE254" s="242"/>
      <c r="AF254" s="242"/>
      <c r="AG254" s="242"/>
      <c r="AH254" s="242"/>
      <c r="AI254" s="242"/>
      <c r="AJ254" s="242"/>
      <c r="AK254" s="242"/>
      <c r="AL254" s="242"/>
      <c r="AM254" s="242"/>
      <c r="AN254" s="242"/>
      <c r="AO254" s="242"/>
      <c r="AP254" s="242"/>
      <c r="AQ254" s="242"/>
      <c r="AR254" s="242"/>
      <c r="AS254" s="242"/>
      <c r="AT254" s="242"/>
      <c r="AU254" s="242"/>
      <c r="AV254" s="242"/>
      <c r="AW254" s="242"/>
      <c r="AX254" s="242"/>
      <c r="AY254" s="242"/>
      <c r="AZ254" s="242"/>
      <c r="BA254" s="242"/>
      <c r="BB254" s="242"/>
      <c r="BC254" s="242"/>
      <c r="BD254" s="242"/>
      <c r="BE254" s="242"/>
      <c r="BF254" s="242"/>
      <c r="BG254" s="242"/>
      <c r="BH254" s="242"/>
      <c r="BI254" s="242"/>
      <c r="BJ254" s="242"/>
      <c r="BK254" s="242"/>
      <c r="BL254" s="242"/>
      <c r="BM254" s="242"/>
      <c r="BN254" s="242"/>
      <c r="BO254" s="242"/>
      <c r="BP254" s="242"/>
      <c r="BQ254" s="242"/>
      <c r="BR254" s="242"/>
      <c r="BS254" s="242"/>
      <c r="BT254" s="242"/>
      <c r="BU254" s="242"/>
      <c r="BV254" s="242"/>
    </row>
    <row r="255" spans="2:74" x14ac:dyDescent="0.2">
      <c r="B255" s="182"/>
      <c r="C255" s="170"/>
      <c r="D255" s="170"/>
      <c r="E255" s="275"/>
      <c r="F255" s="242"/>
      <c r="G255" s="242"/>
      <c r="H255" s="242"/>
      <c r="I255" s="242"/>
      <c r="J255" s="242"/>
      <c r="K255" s="242"/>
      <c r="L255" s="242"/>
      <c r="M255" s="242"/>
      <c r="N255" s="242"/>
      <c r="O255" s="242"/>
      <c r="P255" s="242"/>
      <c r="Q255" s="242"/>
      <c r="R255" s="242"/>
      <c r="S255" s="242"/>
      <c r="T255" s="242"/>
      <c r="U255" s="242"/>
      <c r="V255" s="242"/>
      <c r="W255" s="242"/>
      <c r="X255" s="242"/>
      <c r="Y255" s="242"/>
      <c r="Z255" s="242"/>
      <c r="AA255" s="242"/>
      <c r="AB255" s="242"/>
      <c r="AC255" s="242"/>
      <c r="AD255" s="242"/>
      <c r="AE255" s="242"/>
      <c r="AF255" s="242"/>
      <c r="AG255" s="242"/>
      <c r="AH255" s="242"/>
      <c r="AI255" s="242"/>
      <c r="AJ255" s="242"/>
      <c r="AK255" s="242"/>
      <c r="AL255" s="242"/>
      <c r="AM255" s="242"/>
      <c r="AN255" s="242"/>
      <c r="AO255" s="242"/>
      <c r="AP255" s="242"/>
      <c r="AQ255" s="242"/>
      <c r="AR255" s="242"/>
      <c r="AS255" s="242"/>
      <c r="AT255" s="242"/>
      <c r="AU255" s="242"/>
      <c r="AV255" s="242"/>
      <c r="AW255" s="242"/>
      <c r="AX255" s="242"/>
      <c r="AY255" s="242"/>
      <c r="AZ255" s="242"/>
      <c r="BA255" s="242"/>
      <c r="BB255" s="242"/>
      <c r="BC255" s="242"/>
      <c r="BD255" s="242"/>
      <c r="BE255" s="242"/>
      <c r="BF255" s="242"/>
      <c r="BG255" s="242"/>
      <c r="BH255" s="242"/>
      <c r="BI255" s="242"/>
      <c r="BJ255" s="242"/>
      <c r="BK255" s="242"/>
      <c r="BL255" s="242"/>
      <c r="BM255" s="242"/>
      <c r="BN255" s="242"/>
      <c r="BO255" s="242"/>
      <c r="BP255" s="242"/>
      <c r="BQ255" s="242"/>
      <c r="BR255" s="242"/>
      <c r="BS255" s="242"/>
      <c r="BT255" s="242"/>
      <c r="BU255" s="242"/>
      <c r="BV255" s="242"/>
    </row>
    <row r="256" spans="2:74" x14ac:dyDescent="0.2">
      <c r="B256" s="182"/>
      <c r="C256" s="170"/>
      <c r="D256" s="170"/>
      <c r="E256" s="275"/>
      <c r="F256" s="242"/>
      <c r="G256" s="242"/>
      <c r="H256" s="242"/>
      <c r="I256" s="242"/>
      <c r="J256" s="242"/>
      <c r="K256" s="242"/>
      <c r="L256" s="242"/>
      <c r="M256" s="242"/>
      <c r="N256" s="242"/>
      <c r="O256" s="242"/>
      <c r="P256" s="242"/>
      <c r="Q256" s="242"/>
      <c r="R256" s="242"/>
      <c r="S256" s="242"/>
      <c r="T256" s="242"/>
      <c r="U256" s="242"/>
      <c r="V256" s="242"/>
      <c r="W256" s="242"/>
      <c r="X256" s="242"/>
      <c r="Y256" s="242"/>
      <c r="Z256" s="242"/>
      <c r="AA256" s="242"/>
      <c r="AB256" s="242"/>
      <c r="AC256" s="242"/>
      <c r="AD256" s="242"/>
      <c r="AE256" s="242"/>
      <c r="AF256" s="242"/>
      <c r="AG256" s="242"/>
      <c r="AH256" s="242"/>
      <c r="AI256" s="242"/>
      <c r="AJ256" s="242"/>
      <c r="AK256" s="242"/>
      <c r="AL256" s="242"/>
      <c r="AM256" s="242"/>
      <c r="AN256" s="242"/>
      <c r="AO256" s="242"/>
      <c r="AP256" s="242"/>
      <c r="AQ256" s="242"/>
      <c r="AR256" s="242"/>
      <c r="AS256" s="242"/>
      <c r="AT256" s="242"/>
      <c r="AU256" s="242"/>
      <c r="AV256" s="242"/>
      <c r="AW256" s="242"/>
      <c r="AX256" s="242"/>
      <c r="AY256" s="242"/>
      <c r="AZ256" s="242"/>
      <c r="BA256" s="242"/>
      <c r="BB256" s="242"/>
      <c r="BC256" s="242"/>
      <c r="BD256" s="242"/>
      <c r="BE256" s="242"/>
      <c r="BF256" s="242"/>
      <c r="BG256" s="242"/>
      <c r="BH256" s="242"/>
      <c r="BI256" s="242"/>
      <c r="BJ256" s="242"/>
      <c r="BK256" s="242"/>
      <c r="BL256" s="242"/>
      <c r="BM256" s="242"/>
      <c r="BN256" s="242"/>
      <c r="BO256" s="242"/>
      <c r="BP256" s="242"/>
      <c r="BQ256" s="242"/>
      <c r="BR256" s="242"/>
      <c r="BS256" s="242"/>
      <c r="BT256" s="242"/>
      <c r="BU256" s="242"/>
      <c r="BV256" s="242"/>
    </row>
    <row r="257" spans="2:74" x14ac:dyDescent="0.2">
      <c r="B257" s="182"/>
      <c r="C257" s="170"/>
      <c r="D257" s="170"/>
      <c r="E257" s="275"/>
      <c r="F257" s="242"/>
      <c r="G257" s="242"/>
      <c r="H257" s="242"/>
      <c r="I257" s="242"/>
      <c r="J257" s="242"/>
      <c r="K257" s="242"/>
      <c r="L257" s="242"/>
      <c r="M257" s="242"/>
      <c r="N257" s="242"/>
      <c r="O257" s="242"/>
      <c r="P257" s="242"/>
      <c r="Q257" s="242"/>
      <c r="R257" s="242"/>
      <c r="S257" s="242"/>
      <c r="T257" s="242"/>
      <c r="U257" s="242"/>
      <c r="V257" s="242"/>
      <c r="W257" s="242"/>
      <c r="X257" s="242"/>
      <c r="Y257" s="242"/>
      <c r="Z257" s="242"/>
      <c r="AA257" s="242"/>
      <c r="AB257" s="242"/>
      <c r="AC257" s="242"/>
      <c r="AD257" s="242"/>
      <c r="AE257" s="242"/>
      <c r="AF257" s="242"/>
      <c r="AG257" s="242"/>
      <c r="AH257" s="242"/>
      <c r="AI257" s="242"/>
      <c r="AJ257" s="242"/>
      <c r="AK257" s="242"/>
      <c r="AL257" s="242"/>
      <c r="AM257" s="242"/>
      <c r="AN257" s="242"/>
      <c r="AO257" s="242"/>
      <c r="AP257" s="242"/>
      <c r="AQ257" s="242"/>
      <c r="AR257" s="242"/>
      <c r="AS257" s="242"/>
      <c r="AT257" s="242"/>
      <c r="AU257" s="242"/>
      <c r="AV257" s="242"/>
      <c r="AW257" s="242"/>
      <c r="AX257" s="242"/>
      <c r="AY257" s="242"/>
      <c r="AZ257" s="242"/>
      <c r="BA257" s="242"/>
      <c r="BB257" s="242"/>
      <c r="BC257" s="242"/>
      <c r="BD257" s="242"/>
      <c r="BE257" s="242"/>
      <c r="BF257" s="242"/>
      <c r="BG257" s="242"/>
      <c r="BH257" s="242"/>
      <c r="BI257" s="242"/>
      <c r="BJ257" s="242"/>
      <c r="BK257" s="242"/>
      <c r="BL257" s="242"/>
      <c r="BM257" s="242"/>
      <c r="BN257" s="242"/>
      <c r="BO257" s="242"/>
      <c r="BP257" s="242"/>
      <c r="BQ257" s="242"/>
      <c r="BR257" s="242"/>
      <c r="BS257" s="242"/>
      <c r="BT257" s="242"/>
      <c r="BU257" s="242"/>
      <c r="BV257" s="242"/>
    </row>
    <row r="258" spans="2:74" x14ac:dyDescent="0.2">
      <c r="B258" s="182"/>
      <c r="C258" s="170"/>
      <c r="D258" s="170"/>
      <c r="E258" s="275"/>
      <c r="F258" s="242"/>
      <c r="G258" s="242"/>
      <c r="H258" s="242"/>
      <c r="I258" s="242"/>
      <c r="J258" s="242"/>
      <c r="K258" s="242"/>
      <c r="L258" s="242"/>
      <c r="M258" s="242"/>
      <c r="N258" s="242"/>
      <c r="O258" s="242"/>
      <c r="P258" s="242"/>
      <c r="Q258" s="242"/>
      <c r="R258" s="242"/>
      <c r="S258" s="242"/>
      <c r="T258" s="242"/>
      <c r="U258" s="242"/>
      <c r="V258" s="242"/>
      <c r="W258" s="242"/>
      <c r="X258" s="242"/>
      <c r="Y258" s="242"/>
      <c r="Z258" s="242"/>
      <c r="AA258" s="242"/>
      <c r="AB258" s="242"/>
      <c r="AC258" s="242"/>
      <c r="AD258" s="242"/>
      <c r="AE258" s="242"/>
      <c r="AF258" s="242"/>
      <c r="AG258" s="242"/>
      <c r="AH258" s="242"/>
      <c r="AI258" s="242"/>
      <c r="AJ258" s="242"/>
      <c r="AK258" s="242"/>
      <c r="AL258" s="242"/>
      <c r="AM258" s="242"/>
      <c r="AN258" s="242"/>
      <c r="AO258" s="242"/>
      <c r="AP258" s="242"/>
      <c r="AQ258" s="242"/>
      <c r="AR258" s="242"/>
      <c r="AS258" s="242"/>
      <c r="AT258" s="242"/>
      <c r="AU258" s="242"/>
      <c r="AV258" s="242"/>
      <c r="AW258" s="242"/>
      <c r="AX258" s="242"/>
      <c r="AY258" s="242"/>
      <c r="AZ258" s="242"/>
      <c r="BA258" s="242"/>
      <c r="BB258" s="242"/>
      <c r="BC258" s="242"/>
      <c r="BD258" s="242"/>
      <c r="BE258" s="242"/>
      <c r="BF258" s="242"/>
      <c r="BG258" s="242"/>
      <c r="BH258" s="242"/>
      <c r="BI258" s="242"/>
      <c r="BJ258" s="242"/>
      <c r="BK258" s="242"/>
      <c r="BL258" s="242"/>
      <c r="BM258" s="242"/>
      <c r="BN258" s="242"/>
      <c r="BO258" s="242"/>
      <c r="BP258" s="242"/>
      <c r="BQ258" s="242"/>
      <c r="BR258" s="242"/>
      <c r="BS258" s="242"/>
      <c r="BT258" s="242"/>
      <c r="BU258" s="242"/>
      <c r="BV258" s="242"/>
    </row>
    <row r="259" spans="2:74" x14ac:dyDescent="0.2">
      <c r="B259" s="182"/>
      <c r="C259" s="170"/>
      <c r="D259" s="170"/>
      <c r="E259" s="275"/>
      <c r="F259" s="242"/>
      <c r="G259" s="242"/>
      <c r="H259" s="242"/>
      <c r="I259" s="242"/>
      <c r="J259" s="242"/>
      <c r="K259" s="242"/>
      <c r="L259" s="242"/>
      <c r="M259" s="242"/>
      <c r="N259" s="242"/>
      <c r="O259" s="242"/>
      <c r="P259" s="242"/>
      <c r="Q259" s="242"/>
      <c r="R259" s="242"/>
      <c r="S259" s="242"/>
      <c r="T259" s="242"/>
      <c r="U259" s="242"/>
      <c r="V259" s="242"/>
      <c r="W259" s="242"/>
      <c r="X259" s="242"/>
      <c r="Y259" s="242"/>
      <c r="Z259" s="242"/>
      <c r="AA259" s="242"/>
      <c r="AB259" s="242"/>
      <c r="AC259" s="242"/>
      <c r="AD259" s="242"/>
      <c r="AE259" s="242"/>
      <c r="AF259" s="242"/>
      <c r="AG259" s="242"/>
      <c r="AH259" s="242"/>
      <c r="AI259" s="242"/>
      <c r="AJ259" s="242"/>
      <c r="AK259" s="242"/>
      <c r="AL259" s="242"/>
      <c r="AM259" s="242"/>
      <c r="AN259" s="242"/>
      <c r="AO259" s="242"/>
      <c r="AP259" s="242"/>
      <c r="AQ259" s="242"/>
      <c r="AR259" s="242"/>
      <c r="AS259" s="242"/>
      <c r="AT259" s="242"/>
      <c r="AU259" s="242"/>
      <c r="AV259" s="242"/>
      <c r="AW259" s="242"/>
      <c r="AX259" s="242"/>
      <c r="AY259" s="242"/>
      <c r="AZ259" s="242"/>
      <c r="BA259" s="242"/>
      <c r="BB259" s="242"/>
      <c r="BC259" s="242"/>
      <c r="BD259" s="242"/>
      <c r="BE259" s="242"/>
      <c r="BF259" s="242"/>
      <c r="BG259" s="242"/>
      <c r="BH259" s="242"/>
      <c r="BI259" s="242"/>
      <c r="BJ259" s="242"/>
      <c r="BK259" s="242"/>
      <c r="BL259" s="242"/>
      <c r="BM259" s="242"/>
      <c r="BN259" s="242"/>
      <c r="BO259" s="242"/>
      <c r="BP259" s="242"/>
      <c r="BQ259" s="242"/>
      <c r="BR259" s="242"/>
      <c r="BS259" s="242"/>
      <c r="BT259" s="242"/>
      <c r="BU259" s="242"/>
      <c r="BV259" s="242"/>
    </row>
    <row r="260" spans="2:74" x14ac:dyDescent="0.2">
      <c r="B260" s="182"/>
      <c r="C260" s="170"/>
      <c r="D260" s="170"/>
      <c r="E260" s="275"/>
      <c r="F260" s="242"/>
      <c r="G260" s="242"/>
      <c r="H260" s="242"/>
      <c r="I260" s="242"/>
      <c r="J260" s="242"/>
      <c r="K260" s="242"/>
      <c r="L260" s="242"/>
      <c r="M260" s="242"/>
      <c r="N260" s="242"/>
      <c r="O260" s="242"/>
      <c r="P260" s="242"/>
      <c r="Q260" s="242"/>
      <c r="R260" s="242"/>
      <c r="S260" s="242"/>
      <c r="T260" s="242"/>
      <c r="U260" s="242"/>
      <c r="V260" s="242"/>
      <c r="W260" s="242"/>
      <c r="X260" s="242"/>
      <c r="Y260" s="242"/>
      <c r="Z260" s="242"/>
      <c r="AA260" s="242"/>
      <c r="AB260" s="242"/>
      <c r="AC260" s="242"/>
      <c r="AD260" s="242"/>
      <c r="AE260" s="242"/>
      <c r="AF260" s="242"/>
      <c r="AG260" s="242"/>
      <c r="AH260" s="242"/>
      <c r="AI260" s="242"/>
      <c r="AJ260" s="242"/>
      <c r="AK260" s="242"/>
      <c r="AL260" s="242"/>
      <c r="AM260" s="242"/>
      <c r="AN260" s="242"/>
      <c r="AO260" s="242"/>
      <c r="AP260" s="242"/>
      <c r="AQ260" s="242"/>
      <c r="AR260" s="242"/>
      <c r="AS260" s="242"/>
      <c r="AT260" s="242"/>
      <c r="AU260" s="242"/>
      <c r="AV260" s="242"/>
      <c r="AW260" s="242"/>
      <c r="AX260" s="242"/>
      <c r="AY260" s="242"/>
      <c r="AZ260" s="242"/>
      <c r="BA260" s="242"/>
      <c r="BB260" s="242"/>
      <c r="BC260" s="242"/>
      <c r="BD260" s="242"/>
      <c r="BE260" s="242"/>
      <c r="BF260" s="242"/>
      <c r="BG260" s="242"/>
      <c r="BH260" s="242"/>
      <c r="BI260" s="242"/>
      <c r="BJ260" s="242"/>
      <c r="BK260" s="242"/>
      <c r="BL260" s="242"/>
      <c r="BM260" s="242"/>
      <c r="BN260" s="242"/>
      <c r="BO260" s="242"/>
      <c r="BP260" s="242"/>
      <c r="BQ260" s="242"/>
      <c r="BR260" s="242"/>
      <c r="BS260" s="242"/>
      <c r="BT260" s="242"/>
      <c r="BU260" s="242"/>
      <c r="BV260" s="242"/>
    </row>
    <row r="261" spans="2:74" x14ac:dyDescent="0.2">
      <c r="B261" s="182"/>
      <c r="C261" s="170"/>
      <c r="D261" s="170"/>
      <c r="E261" s="275"/>
      <c r="F261" s="242"/>
      <c r="G261" s="242"/>
      <c r="H261" s="242"/>
      <c r="I261" s="242"/>
      <c r="J261" s="242"/>
      <c r="K261" s="242"/>
      <c r="L261" s="242"/>
      <c r="M261" s="242"/>
      <c r="N261" s="242"/>
      <c r="O261" s="242"/>
      <c r="P261" s="242"/>
      <c r="Q261" s="242"/>
      <c r="R261" s="242"/>
      <c r="S261" s="242"/>
      <c r="T261" s="242"/>
      <c r="U261" s="242"/>
      <c r="V261" s="242"/>
      <c r="W261" s="242"/>
      <c r="X261" s="242"/>
      <c r="Y261" s="242"/>
      <c r="Z261" s="242"/>
      <c r="AA261" s="242"/>
      <c r="AB261" s="242"/>
      <c r="AC261" s="242"/>
      <c r="AD261" s="242"/>
      <c r="AE261" s="242"/>
      <c r="AF261" s="242"/>
      <c r="AG261" s="242"/>
      <c r="AH261" s="242"/>
      <c r="AI261" s="242"/>
      <c r="AJ261" s="242"/>
      <c r="AK261" s="242"/>
      <c r="AL261" s="242"/>
      <c r="AM261" s="242"/>
      <c r="AN261" s="242"/>
      <c r="AO261" s="242"/>
      <c r="AP261" s="242"/>
      <c r="AQ261" s="242"/>
      <c r="AR261" s="242"/>
      <c r="AS261" s="242"/>
      <c r="AT261" s="242"/>
      <c r="AU261" s="242"/>
      <c r="AV261" s="242"/>
      <c r="AW261" s="242"/>
      <c r="AX261" s="242"/>
      <c r="AY261" s="242"/>
      <c r="AZ261" s="242"/>
      <c r="BA261" s="242"/>
      <c r="BB261" s="242"/>
      <c r="BC261" s="242"/>
      <c r="BD261" s="242"/>
      <c r="BE261" s="242"/>
      <c r="BF261" s="242"/>
      <c r="BG261" s="242"/>
      <c r="BH261" s="242"/>
      <c r="BI261" s="242"/>
      <c r="BJ261" s="242"/>
      <c r="BK261" s="242"/>
      <c r="BL261" s="242"/>
      <c r="BM261" s="242"/>
      <c r="BN261" s="242"/>
      <c r="BO261" s="242"/>
      <c r="BP261" s="242"/>
      <c r="BQ261" s="242"/>
      <c r="BR261" s="242"/>
      <c r="BS261" s="242"/>
      <c r="BT261" s="242"/>
      <c r="BU261" s="242"/>
      <c r="BV261" s="242"/>
    </row>
    <row r="262" spans="2:74" x14ac:dyDescent="0.2">
      <c r="B262" s="182"/>
      <c r="C262" s="182"/>
      <c r="D262" s="182"/>
      <c r="E262" s="275"/>
      <c r="F262" s="242"/>
      <c r="G262" s="242"/>
      <c r="H262" s="242"/>
      <c r="I262" s="242"/>
      <c r="J262" s="242"/>
      <c r="K262" s="242"/>
      <c r="L262" s="242"/>
      <c r="M262" s="242"/>
      <c r="N262" s="242"/>
      <c r="O262" s="242"/>
      <c r="P262" s="242"/>
      <c r="Q262" s="242"/>
      <c r="R262" s="242"/>
      <c r="S262" s="242"/>
      <c r="T262" s="242"/>
      <c r="U262" s="242"/>
      <c r="V262" s="242"/>
      <c r="W262" s="242"/>
      <c r="X262" s="242"/>
      <c r="Y262" s="242"/>
      <c r="Z262" s="242"/>
      <c r="AA262" s="242"/>
      <c r="AB262" s="242"/>
      <c r="AC262" s="242"/>
      <c r="AD262" s="242"/>
      <c r="AE262" s="242"/>
      <c r="AF262" s="242"/>
      <c r="AG262" s="242"/>
      <c r="AH262" s="242"/>
      <c r="AI262" s="242"/>
      <c r="AJ262" s="242"/>
      <c r="AK262" s="242"/>
      <c r="AL262" s="242"/>
      <c r="AM262" s="242"/>
      <c r="AN262" s="242"/>
      <c r="AO262" s="242"/>
      <c r="AP262" s="242"/>
      <c r="AQ262" s="242"/>
      <c r="AR262" s="242"/>
      <c r="AS262" s="242"/>
      <c r="AT262" s="242"/>
      <c r="AU262" s="242"/>
      <c r="AV262" s="242"/>
      <c r="AW262" s="242"/>
      <c r="AX262" s="242"/>
      <c r="AY262" s="242"/>
      <c r="AZ262" s="242"/>
      <c r="BA262" s="242"/>
      <c r="BB262" s="242"/>
      <c r="BC262" s="242"/>
      <c r="BD262" s="242"/>
      <c r="BE262" s="242"/>
      <c r="BF262" s="242"/>
      <c r="BG262" s="242"/>
      <c r="BH262" s="242"/>
      <c r="BI262" s="242"/>
      <c r="BJ262" s="242"/>
      <c r="BK262" s="242"/>
      <c r="BL262" s="242"/>
      <c r="BM262" s="242"/>
      <c r="BN262" s="242"/>
      <c r="BO262" s="242"/>
      <c r="BP262" s="242"/>
      <c r="BQ262" s="242"/>
      <c r="BR262" s="242"/>
      <c r="BS262" s="242"/>
      <c r="BT262" s="242"/>
      <c r="BU262" s="242"/>
      <c r="BV262" s="242"/>
    </row>
    <row r="263" spans="2:74" x14ac:dyDescent="0.2">
      <c r="B263" s="182"/>
      <c r="C263" s="170"/>
      <c r="D263" s="170"/>
      <c r="E263" s="275"/>
      <c r="F263" s="242"/>
      <c r="G263" s="242"/>
      <c r="H263" s="242"/>
      <c r="I263" s="242"/>
      <c r="J263" s="242"/>
      <c r="K263" s="242"/>
      <c r="L263" s="242"/>
      <c r="M263" s="242"/>
      <c r="N263" s="242"/>
      <c r="O263" s="242"/>
      <c r="P263" s="242"/>
      <c r="Q263" s="242"/>
      <c r="R263" s="242"/>
      <c r="S263" s="242"/>
      <c r="T263" s="242"/>
      <c r="U263" s="242"/>
      <c r="V263" s="242"/>
      <c r="W263" s="242"/>
      <c r="X263" s="242"/>
      <c r="Y263" s="242"/>
      <c r="Z263" s="242"/>
      <c r="AA263" s="242"/>
      <c r="AB263" s="242"/>
      <c r="AC263" s="242"/>
      <c r="AD263" s="242"/>
      <c r="AE263" s="242"/>
      <c r="AF263" s="242"/>
      <c r="AG263" s="242"/>
      <c r="AH263" s="242"/>
      <c r="AI263" s="242"/>
      <c r="AJ263" s="242"/>
      <c r="AK263" s="242"/>
      <c r="AL263" s="242"/>
      <c r="AM263" s="242"/>
      <c r="AN263" s="242"/>
      <c r="AO263" s="242"/>
      <c r="AP263" s="242"/>
      <c r="AQ263" s="242"/>
      <c r="AR263" s="242"/>
      <c r="AS263" s="242"/>
      <c r="AT263" s="242"/>
      <c r="AU263" s="242"/>
      <c r="AV263" s="242"/>
      <c r="AW263" s="242"/>
      <c r="AX263" s="242"/>
      <c r="AY263" s="242"/>
      <c r="AZ263" s="242"/>
      <c r="BA263" s="242"/>
      <c r="BB263" s="242"/>
      <c r="BC263" s="242"/>
      <c r="BD263" s="242"/>
      <c r="BE263" s="242"/>
      <c r="BF263" s="242"/>
      <c r="BG263" s="242"/>
      <c r="BH263" s="242"/>
      <c r="BI263" s="242"/>
      <c r="BJ263" s="242"/>
      <c r="BK263" s="242"/>
      <c r="BL263" s="242"/>
      <c r="BM263" s="242"/>
      <c r="BN263" s="242"/>
      <c r="BO263" s="242"/>
      <c r="BP263" s="242"/>
      <c r="BQ263" s="242"/>
      <c r="BR263" s="242"/>
      <c r="BS263" s="242"/>
      <c r="BT263" s="242"/>
      <c r="BU263" s="242"/>
      <c r="BV263" s="242"/>
    </row>
    <row r="264" spans="2:74" x14ac:dyDescent="0.2">
      <c r="B264" s="190"/>
      <c r="C264" s="170"/>
      <c r="D264" s="170"/>
      <c r="E264" s="275"/>
      <c r="F264" s="242"/>
      <c r="G264" s="242"/>
      <c r="H264" s="242"/>
      <c r="I264" s="242"/>
      <c r="J264" s="242"/>
      <c r="K264" s="242"/>
      <c r="L264" s="242"/>
      <c r="M264" s="242"/>
      <c r="N264" s="242"/>
      <c r="O264" s="242"/>
      <c r="P264" s="242"/>
      <c r="Q264" s="242"/>
      <c r="R264" s="242"/>
      <c r="S264" s="242"/>
      <c r="T264" s="242"/>
      <c r="U264" s="242"/>
      <c r="V264" s="242"/>
      <c r="W264" s="242"/>
      <c r="X264" s="242"/>
      <c r="Y264" s="242"/>
      <c r="Z264" s="242"/>
      <c r="AA264" s="242"/>
      <c r="AB264" s="242"/>
      <c r="AC264" s="242"/>
      <c r="AD264" s="242"/>
      <c r="AE264" s="242"/>
      <c r="AF264" s="242"/>
      <c r="AG264" s="242"/>
      <c r="AH264" s="242"/>
      <c r="AI264" s="242"/>
      <c r="AJ264" s="242"/>
      <c r="AK264" s="242"/>
      <c r="AL264" s="242"/>
      <c r="AM264" s="242"/>
      <c r="AN264" s="242"/>
      <c r="AO264" s="242"/>
      <c r="AP264" s="242"/>
      <c r="AQ264" s="242"/>
      <c r="AR264" s="242"/>
      <c r="AS264" s="242"/>
      <c r="AT264" s="242"/>
      <c r="AU264" s="242"/>
      <c r="AV264" s="242"/>
      <c r="AW264" s="242"/>
      <c r="AX264" s="242"/>
      <c r="AY264" s="242"/>
      <c r="AZ264" s="242"/>
      <c r="BA264" s="242"/>
      <c r="BB264" s="242"/>
      <c r="BC264" s="242"/>
      <c r="BD264" s="242"/>
      <c r="BE264" s="242"/>
      <c r="BF264" s="242"/>
      <c r="BG264" s="242"/>
      <c r="BH264" s="242"/>
      <c r="BI264" s="242"/>
      <c r="BJ264" s="242"/>
      <c r="BK264" s="242"/>
      <c r="BL264" s="242"/>
      <c r="BM264" s="242"/>
      <c r="BN264" s="242"/>
      <c r="BO264" s="242"/>
      <c r="BP264" s="242"/>
      <c r="BQ264" s="242"/>
      <c r="BR264" s="242"/>
      <c r="BS264" s="242"/>
      <c r="BT264" s="242"/>
      <c r="BU264" s="242"/>
      <c r="BV264" s="242"/>
    </row>
    <row r="265" spans="2:74" x14ac:dyDescent="0.2">
      <c r="B265" s="182"/>
      <c r="C265" s="170"/>
      <c r="D265" s="170"/>
      <c r="E265" s="275"/>
      <c r="F265" s="242"/>
      <c r="G265" s="242"/>
      <c r="H265" s="242"/>
      <c r="I265" s="242"/>
      <c r="J265" s="242"/>
      <c r="K265" s="242"/>
      <c r="L265" s="242"/>
      <c r="M265" s="242"/>
      <c r="N265" s="242"/>
      <c r="O265" s="242"/>
      <c r="P265" s="242"/>
      <c r="Q265" s="242"/>
      <c r="R265" s="242"/>
      <c r="S265" s="242"/>
      <c r="T265" s="242"/>
      <c r="U265" s="242"/>
      <c r="V265" s="242"/>
      <c r="W265" s="242"/>
      <c r="X265" s="242"/>
      <c r="Y265" s="242"/>
      <c r="Z265" s="242"/>
      <c r="AA265" s="242"/>
      <c r="AB265" s="242"/>
      <c r="AC265" s="242"/>
      <c r="AD265" s="242"/>
      <c r="AE265" s="242"/>
      <c r="AF265" s="242"/>
      <c r="AG265" s="242"/>
      <c r="AH265" s="242"/>
      <c r="AI265" s="242"/>
      <c r="AJ265" s="242"/>
      <c r="AK265" s="242"/>
      <c r="AL265" s="242"/>
      <c r="AM265" s="242"/>
      <c r="AN265" s="242"/>
      <c r="AO265" s="242"/>
      <c r="AP265" s="242"/>
      <c r="AQ265" s="242"/>
      <c r="AR265" s="242"/>
      <c r="AS265" s="242"/>
      <c r="AT265" s="242"/>
      <c r="AU265" s="242"/>
      <c r="AV265" s="242"/>
      <c r="AW265" s="242"/>
      <c r="AX265" s="242"/>
      <c r="AY265" s="242"/>
      <c r="AZ265" s="242"/>
      <c r="BA265" s="242"/>
      <c r="BB265" s="242"/>
      <c r="BC265" s="242"/>
      <c r="BD265" s="242"/>
      <c r="BE265" s="242"/>
      <c r="BF265" s="242"/>
      <c r="BG265" s="242"/>
      <c r="BH265" s="242"/>
      <c r="BI265" s="242"/>
      <c r="BJ265" s="242"/>
      <c r="BK265" s="242"/>
      <c r="BL265" s="242"/>
      <c r="BM265" s="242"/>
      <c r="BN265" s="242"/>
      <c r="BO265" s="242"/>
      <c r="BP265" s="242"/>
      <c r="BQ265" s="242"/>
      <c r="BR265" s="242"/>
      <c r="BS265" s="242"/>
      <c r="BT265" s="242"/>
      <c r="BU265" s="242"/>
      <c r="BV265" s="242"/>
    </row>
    <row r="266" spans="2:74" x14ac:dyDescent="0.2">
      <c r="B266" s="182"/>
      <c r="C266" s="170"/>
      <c r="D266" s="170"/>
      <c r="E266" s="275"/>
      <c r="F266" s="242"/>
      <c r="G266" s="242"/>
      <c r="H266" s="242"/>
      <c r="I266" s="242"/>
      <c r="J266" s="242"/>
      <c r="K266" s="242"/>
      <c r="L266" s="242"/>
      <c r="M266" s="242"/>
      <c r="N266" s="242"/>
      <c r="O266" s="242"/>
      <c r="P266" s="242"/>
      <c r="Q266" s="242"/>
      <c r="R266" s="242"/>
      <c r="S266" s="242"/>
      <c r="T266" s="242"/>
      <c r="U266" s="242"/>
      <c r="V266" s="242"/>
      <c r="W266" s="242"/>
      <c r="X266" s="242"/>
      <c r="Y266" s="242"/>
      <c r="Z266" s="242"/>
      <c r="AA266" s="242"/>
      <c r="AB266" s="242"/>
      <c r="AC266" s="242"/>
      <c r="AD266" s="242"/>
      <c r="AE266" s="242"/>
      <c r="AF266" s="242"/>
      <c r="AG266" s="242"/>
      <c r="AH266" s="242"/>
      <c r="AI266" s="242"/>
      <c r="AJ266" s="242"/>
      <c r="AK266" s="242"/>
      <c r="AL266" s="242"/>
      <c r="AM266" s="242"/>
      <c r="AN266" s="242"/>
      <c r="AO266" s="242"/>
      <c r="AP266" s="242"/>
      <c r="AQ266" s="242"/>
      <c r="AR266" s="242"/>
      <c r="AS266" s="242"/>
      <c r="AT266" s="242"/>
      <c r="AU266" s="242"/>
      <c r="AV266" s="242"/>
      <c r="AW266" s="242"/>
      <c r="AX266" s="242"/>
      <c r="AY266" s="242"/>
      <c r="AZ266" s="242"/>
      <c r="BA266" s="242"/>
      <c r="BB266" s="242"/>
      <c r="BC266" s="242"/>
      <c r="BD266" s="242"/>
      <c r="BE266" s="242"/>
      <c r="BF266" s="242"/>
      <c r="BG266" s="242"/>
      <c r="BH266" s="242"/>
      <c r="BI266" s="242"/>
      <c r="BJ266" s="242"/>
      <c r="BK266" s="242"/>
      <c r="BL266" s="242"/>
      <c r="BM266" s="242"/>
      <c r="BN266" s="242"/>
      <c r="BO266" s="242"/>
      <c r="BP266" s="242"/>
      <c r="BQ266" s="242"/>
      <c r="BR266" s="242"/>
      <c r="BS266" s="242"/>
      <c r="BT266" s="242"/>
      <c r="BU266" s="242"/>
      <c r="BV266" s="242"/>
    </row>
    <row r="267" spans="2:74" x14ac:dyDescent="0.2">
      <c r="B267" s="182"/>
      <c r="C267" s="170"/>
      <c r="D267" s="170"/>
      <c r="E267" s="275"/>
      <c r="F267" s="242"/>
      <c r="G267" s="242"/>
      <c r="H267" s="242"/>
      <c r="I267" s="242"/>
      <c r="J267" s="242"/>
      <c r="K267" s="242"/>
      <c r="L267" s="242"/>
      <c r="M267" s="242"/>
      <c r="N267" s="242"/>
      <c r="O267" s="242"/>
      <c r="P267" s="242"/>
      <c r="Q267" s="242"/>
      <c r="R267" s="242"/>
      <c r="S267" s="242"/>
      <c r="T267" s="242"/>
      <c r="U267" s="242"/>
      <c r="V267" s="242"/>
      <c r="W267" s="242"/>
      <c r="X267" s="242"/>
      <c r="Y267" s="242"/>
      <c r="Z267" s="242"/>
      <c r="AA267" s="242"/>
      <c r="AB267" s="242"/>
      <c r="AC267" s="242"/>
      <c r="AD267" s="242"/>
      <c r="AE267" s="242"/>
      <c r="AF267" s="242"/>
      <c r="AG267" s="242"/>
      <c r="AH267" s="242"/>
      <c r="AI267" s="242"/>
      <c r="AJ267" s="242"/>
      <c r="AK267" s="242"/>
      <c r="AL267" s="242"/>
      <c r="AM267" s="242"/>
      <c r="AN267" s="242"/>
      <c r="AO267" s="242"/>
      <c r="AP267" s="242"/>
      <c r="AQ267" s="242"/>
      <c r="AR267" s="242"/>
      <c r="AS267" s="242"/>
      <c r="AT267" s="242"/>
      <c r="AU267" s="242"/>
      <c r="AV267" s="242"/>
      <c r="AW267" s="242"/>
      <c r="AX267" s="242"/>
      <c r="AY267" s="242"/>
      <c r="AZ267" s="242"/>
      <c r="BA267" s="242"/>
      <c r="BB267" s="242"/>
      <c r="BC267" s="242"/>
      <c r="BD267" s="242"/>
      <c r="BE267" s="242"/>
      <c r="BF267" s="242"/>
      <c r="BG267" s="242"/>
      <c r="BH267" s="242"/>
      <c r="BI267" s="242"/>
      <c r="BJ267" s="242"/>
      <c r="BK267" s="242"/>
      <c r="BL267" s="242"/>
      <c r="BM267" s="242"/>
      <c r="BN267" s="242"/>
      <c r="BO267" s="242"/>
      <c r="BP267" s="242"/>
      <c r="BQ267" s="242"/>
      <c r="BR267" s="242"/>
      <c r="BS267" s="242"/>
      <c r="BT267" s="242"/>
      <c r="BU267" s="242"/>
      <c r="BV267" s="242"/>
    </row>
    <row r="268" spans="2:74" x14ac:dyDescent="0.2">
      <c r="B268" s="182"/>
      <c r="C268" s="170"/>
      <c r="D268" s="170"/>
      <c r="E268" s="275"/>
      <c r="F268" s="242"/>
      <c r="G268" s="242"/>
      <c r="H268" s="242"/>
      <c r="I268" s="242"/>
      <c r="J268" s="242"/>
      <c r="K268" s="242"/>
      <c r="L268" s="242"/>
      <c r="M268" s="242"/>
      <c r="N268" s="242"/>
      <c r="O268" s="242"/>
      <c r="P268" s="242"/>
      <c r="Q268" s="242"/>
      <c r="R268" s="242"/>
      <c r="S268" s="242"/>
      <c r="T268" s="242"/>
      <c r="U268" s="242"/>
      <c r="V268" s="242"/>
      <c r="W268" s="242"/>
      <c r="X268" s="242"/>
      <c r="Y268" s="242"/>
      <c r="Z268" s="242"/>
      <c r="AA268" s="242"/>
      <c r="AB268" s="242"/>
      <c r="AC268" s="242"/>
      <c r="AD268" s="242"/>
      <c r="AE268" s="242"/>
      <c r="AF268" s="242"/>
      <c r="AG268" s="242"/>
      <c r="AH268" s="242"/>
      <c r="AI268" s="242"/>
      <c r="AJ268" s="242"/>
      <c r="AK268" s="242"/>
      <c r="AL268" s="242"/>
      <c r="AM268" s="242"/>
      <c r="AN268" s="242"/>
      <c r="AO268" s="242"/>
      <c r="AP268" s="242"/>
      <c r="AQ268" s="242"/>
      <c r="AR268" s="242"/>
      <c r="AS268" s="242"/>
      <c r="AT268" s="242"/>
      <c r="AU268" s="242"/>
      <c r="AV268" s="242"/>
      <c r="AW268" s="242"/>
      <c r="AX268" s="242"/>
      <c r="AY268" s="242"/>
      <c r="AZ268" s="242"/>
      <c r="BA268" s="242"/>
      <c r="BB268" s="242"/>
      <c r="BC268" s="242"/>
      <c r="BD268" s="242"/>
      <c r="BE268" s="242"/>
      <c r="BF268" s="242"/>
      <c r="BG268" s="242"/>
      <c r="BH268" s="242"/>
      <c r="BI268" s="242"/>
      <c r="BJ268" s="242"/>
      <c r="BK268" s="242"/>
      <c r="BL268" s="242"/>
      <c r="BM268" s="242"/>
      <c r="BN268" s="242"/>
      <c r="BO268" s="242"/>
      <c r="BP268" s="242"/>
      <c r="BQ268" s="242"/>
      <c r="BR268" s="242"/>
      <c r="BS268" s="242"/>
      <c r="BT268" s="242"/>
      <c r="BU268" s="242"/>
      <c r="BV268" s="242"/>
    </row>
    <row r="269" spans="2:74" x14ac:dyDescent="0.2">
      <c r="B269" s="182"/>
      <c r="C269" s="170"/>
      <c r="D269" s="170"/>
      <c r="E269" s="275"/>
      <c r="F269" s="242"/>
      <c r="G269" s="242"/>
      <c r="H269" s="242"/>
      <c r="I269" s="242"/>
      <c r="J269" s="242"/>
      <c r="K269" s="242"/>
      <c r="L269" s="242"/>
      <c r="M269" s="242"/>
      <c r="N269" s="242"/>
      <c r="O269" s="242"/>
      <c r="P269" s="242"/>
      <c r="Q269" s="242"/>
      <c r="R269" s="242"/>
      <c r="S269" s="242"/>
      <c r="T269" s="242"/>
      <c r="U269" s="242"/>
      <c r="V269" s="242"/>
      <c r="W269" s="242"/>
      <c r="X269" s="242"/>
      <c r="Y269" s="242"/>
      <c r="Z269" s="242"/>
      <c r="AA269" s="242"/>
      <c r="AB269" s="242"/>
      <c r="AC269" s="242"/>
      <c r="AD269" s="242"/>
      <c r="AE269" s="242"/>
      <c r="AF269" s="242"/>
      <c r="AG269" s="242"/>
      <c r="AH269" s="242"/>
      <c r="AI269" s="242"/>
      <c r="AJ269" s="242"/>
      <c r="AK269" s="242"/>
      <c r="AL269" s="242"/>
      <c r="AM269" s="242"/>
      <c r="AN269" s="242"/>
      <c r="AO269" s="242"/>
      <c r="AP269" s="242"/>
      <c r="AQ269" s="242"/>
      <c r="AR269" s="242"/>
      <c r="AS269" s="242"/>
      <c r="AT269" s="242"/>
      <c r="AU269" s="242"/>
      <c r="AV269" s="242"/>
      <c r="AW269" s="242"/>
      <c r="AX269" s="242"/>
      <c r="AY269" s="242"/>
      <c r="AZ269" s="242"/>
      <c r="BA269" s="242"/>
      <c r="BB269" s="242"/>
      <c r="BC269" s="242"/>
      <c r="BD269" s="242"/>
      <c r="BE269" s="242"/>
      <c r="BF269" s="242"/>
      <c r="BG269" s="242"/>
      <c r="BH269" s="242"/>
      <c r="BI269" s="242"/>
      <c r="BJ269" s="242"/>
      <c r="BK269" s="242"/>
      <c r="BL269" s="242"/>
      <c r="BM269" s="242"/>
      <c r="BN269" s="242"/>
      <c r="BO269" s="242"/>
      <c r="BP269" s="242"/>
      <c r="BQ269" s="242"/>
      <c r="BR269" s="242"/>
      <c r="BS269" s="242"/>
      <c r="BT269" s="242"/>
      <c r="BU269" s="242"/>
      <c r="BV269" s="242"/>
    </row>
    <row r="270" spans="2:74" x14ac:dyDescent="0.2">
      <c r="B270" s="182"/>
      <c r="C270" s="170"/>
      <c r="D270" s="170"/>
      <c r="E270" s="275"/>
      <c r="F270" s="242"/>
      <c r="G270" s="242"/>
      <c r="H270" s="242"/>
      <c r="I270" s="242"/>
      <c r="J270" s="242"/>
      <c r="K270" s="242"/>
      <c r="L270" s="242"/>
      <c r="M270" s="242"/>
      <c r="N270" s="242"/>
      <c r="O270" s="242"/>
      <c r="P270" s="242"/>
      <c r="Q270" s="242"/>
      <c r="R270" s="242"/>
      <c r="S270" s="242"/>
      <c r="T270" s="242"/>
      <c r="U270" s="242"/>
      <c r="V270" s="242"/>
      <c r="W270" s="242"/>
      <c r="X270" s="242"/>
      <c r="Y270" s="242"/>
      <c r="Z270" s="242"/>
      <c r="AA270" s="242"/>
      <c r="AB270" s="242"/>
      <c r="AC270" s="242"/>
      <c r="AD270" s="242"/>
      <c r="AE270" s="242"/>
      <c r="AF270" s="242"/>
      <c r="AG270" s="242"/>
      <c r="AH270" s="242"/>
      <c r="AI270" s="242"/>
      <c r="AJ270" s="242"/>
      <c r="AK270" s="242"/>
      <c r="AL270" s="242"/>
      <c r="AM270" s="242"/>
      <c r="AN270" s="242"/>
      <c r="AO270" s="242"/>
      <c r="AP270" s="242"/>
      <c r="AQ270" s="242"/>
      <c r="AR270" s="242"/>
      <c r="AS270" s="242"/>
      <c r="AT270" s="242"/>
      <c r="AU270" s="242"/>
      <c r="AV270" s="242"/>
      <c r="AW270" s="242"/>
      <c r="AX270" s="242"/>
      <c r="AY270" s="242"/>
      <c r="AZ270" s="242"/>
      <c r="BA270" s="242"/>
      <c r="BB270" s="242"/>
      <c r="BC270" s="242"/>
      <c r="BD270" s="242"/>
      <c r="BE270" s="242"/>
      <c r="BF270" s="242"/>
      <c r="BG270" s="242"/>
      <c r="BH270" s="242"/>
      <c r="BI270" s="242"/>
      <c r="BJ270" s="242"/>
      <c r="BK270" s="242"/>
      <c r="BL270" s="242"/>
      <c r="BM270" s="242"/>
      <c r="BN270" s="242"/>
      <c r="BO270" s="242"/>
      <c r="BP270" s="242"/>
      <c r="BQ270" s="242"/>
      <c r="BR270" s="242"/>
      <c r="BS270" s="242"/>
      <c r="BT270" s="242"/>
      <c r="BU270" s="242"/>
      <c r="BV270" s="242"/>
    </row>
    <row r="271" spans="2:74" x14ac:dyDescent="0.2">
      <c r="B271" s="182"/>
      <c r="C271" s="170"/>
      <c r="D271" s="170"/>
      <c r="E271" s="275"/>
      <c r="F271" s="242"/>
      <c r="G271" s="242"/>
      <c r="H271" s="242"/>
      <c r="I271" s="242"/>
      <c r="J271" s="242"/>
      <c r="K271" s="242"/>
      <c r="L271" s="242"/>
      <c r="M271" s="242"/>
      <c r="N271" s="242"/>
      <c r="O271" s="242"/>
      <c r="P271" s="242"/>
      <c r="Q271" s="242"/>
      <c r="R271" s="242"/>
      <c r="S271" s="242"/>
      <c r="T271" s="242"/>
      <c r="U271" s="242"/>
      <c r="V271" s="242"/>
      <c r="W271" s="242"/>
      <c r="X271" s="242"/>
      <c r="Y271" s="242"/>
      <c r="Z271" s="242"/>
      <c r="AA271" s="242"/>
      <c r="AB271" s="242"/>
      <c r="AC271" s="242"/>
      <c r="AD271" s="242"/>
      <c r="AE271" s="242"/>
      <c r="AF271" s="242"/>
      <c r="AG271" s="242"/>
      <c r="AH271" s="242"/>
      <c r="AI271" s="242"/>
      <c r="AJ271" s="242"/>
      <c r="AK271" s="242"/>
      <c r="AL271" s="242"/>
      <c r="AM271" s="242"/>
      <c r="AN271" s="242"/>
      <c r="AO271" s="242"/>
      <c r="AP271" s="242"/>
      <c r="AQ271" s="242"/>
      <c r="AR271" s="242"/>
      <c r="AS271" s="242"/>
      <c r="AT271" s="242"/>
      <c r="AU271" s="242"/>
      <c r="AV271" s="242"/>
      <c r="AW271" s="242"/>
      <c r="AX271" s="242"/>
      <c r="AY271" s="242"/>
      <c r="AZ271" s="242"/>
      <c r="BA271" s="242"/>
      <c r="BB271" s="242"/>
      <c r="BC271" s="242"/>
      <c r="BD271" s="242"/>
      <c r="BE271" s="242"/>
      <c r="BF271" s="242"/>
      <c r="BG271" s="242"/>
      <c r="BH271" s="242"/>
      <c r="BI271" s="242"/>
      <c r="BJ271" s="242"/>
      <c r="BK271" s="242"/>
      <c r="BL271" s="242"/>
      <c r="BM271" s="242"/>
      <c r="BN271" s="242"/>
      <c r="BO271" s="242"/>
      <c r="BP271" s="242"/>
      <c r="BQ271" s="242"/>
      <c r="BR271" s="242"/>
      <c r="BS271" s="242"/>
      <c r="BT271" s="242"/>
      <c r="BU271" s="242"/>
      <c r="BV271" s="242"/>
    </row>
    <row r="272" spans="2:74" x14ac:dyDescent="0.2">
      <c r="B272" s="182"/>
      <c r="C272" s="170"/>
      <c r="D272" s="170"/>
      <c r="E272" s="275"/>
      <c r="F272" s="242"/>
      <c r="G272" s="242"/>
      <c r="H272" s="242"/>
      <c r="I272" s="242"/>
      <c r="J272" s="242"/>
      <c r="K272" s="242"/>
      <c r="L272" s="242"/>
      <c r="M272" s="242"/>
      <c r="N272" s="242"/>
      <c r="O272" s="242"/>
      <c r="P272" s="242"/>
      <c r="Q272" s="242"/>
      <c r="R272" s="242"/>
      <c r="S272" s="242"/>
      <c r="T272" s="242"/>
      <c r="U272" s="242"/>
      <c r="V272" s="242"/>
      <c r="W272" s="242"/>
      <c r="X272" s="242"/>
      <c r="Y272" s="242"/>
      <c r="Z272" s="242"/>
      <c r="AA272" s="242"/>
      <c r="AB272" s="242"/>
      <c r="AC272" s="242"/>
      <c r="AD272" s="242"/>
      <c r="AE272" s="242"/>
      <c r="AF272" s="242"/>
      <c r="AG272" s="242"/>
      <c r="AH272" s="242"/>
      <c r="AI272" s="242"/>
      <c r="AJ272" s="242"/>
      <c r="AK272" s="242"/>
      <c r="AL272" s="242"/>
      <c r="AM272" s="242"/>
      <c r="AN272" s="242"/>
      <c r="AO272" s="242"/>
      <c r="AP272" s="242"/>
      <c r="AQ272" s="242"/>
      <c r="AR272" s="242"/>
      <c r="AS272" s="242"/>
      <c r="AT272" s="242"/>
      <c r="AU272" s="242"/>
      <c r="AV272" s="242"/>
      <c r="AW272" s="242"/>
      <c r="AX272" s="242"/>
      <c r="AY272" s="242"/>
      <c r="AZ272" s="242"/>
      <c r="BA272" s="242"/>
      <c r="BB272" s="242"/>
      <c r="BC272" s="242"/>
      <c r="BD272" s="242"/>
      <c r="BE272" s="242"/>
      <c r="BF272" s="242"/>
      <c r="BG272" s="242"/>
      <c r="BH272" s="242"/>
      <c r="BI272" s="242"/>
      <c r="BJ272" s="242"/>
      <c r="BK272" s="242"/>
      <c r="BL272" s="242"/>
      <c r="BM272" s="242"/>
      <c r="BN272" s="242"/>
      <c r="BO272" s="242"/>
      <c r="BP272" s="242"/>
      <c r="BQ272" s="242"/>
      <c r="BR272" s="242"/>
      <c r="BS272" s="242"/>
      <c r="BT272" s="242"/>
      <c r="BU272" s="242"/>
      <c r="BV272" s="242"/>
    </row>
    <row r="273" spans="2:74" x14ac:dyDescent="0.2">
      <c r="B273" s="182"/>
      <c r="C273" s="170"/>
      <c r="D273" s="170"/>
      <c r="E273" s="275"/>
      <c r="F273" s="242"/>
      <c r="G273" s="242"/>
      <c r="H273" s="242"/>
      <c r="I273" s="242"/>
      <c r="J273" s="242"/>
      <c r="K273" s="242"/>
      <c r="L273" s="242"/>
      <c r="M273" s="242"/>
      <c r="N273" s="242"/>
      <c r="O273" s="242"/>
      <c r="P273" s="242"/>
      <c r="Q273" s="242"/>
      <c r="R273" s="242"/>
      <c r="S273" s="242"/>
      <c r="T273" s="242"/>
      <c r="U273" s="242"/>
      <c r="V273" s="242"/>
      <c r="W273" s="242"/>
      <c r="X273" s="242"/>
      <c r="Y273" s="242"/>
      <c r="Z273" s="242"/>
      <c r="AA273" s="242"/>
      <c r="AB273" s="242"/>
      <c r="AC273" s="242"/>
      <c r="AD273" s="242"/>
      <c r="AE273" s="242"/>
      <c r="AF273" s="242"/>
      <c r="AG273" s="242"/>
      <c r="AH273" s="242"/>
      <c r="AI273" s="242"/>
      <c r="AJ273" s="242"/>
      <c r="AK273" s="242"/>
      <c r="AL273" s="242"/>
      <c r="AM273" s="242"/>
      <c r="AN273" s="242"/>
      <c r="AO273" s="242"/>
      <c r="AP273" s="242"/>
      <c r="AQ273" s="242"/>
      <c r="AR273" s="242"/>
      <c r="AS273" s="242"/>
      <c r="AT273" s="242"/>
      <c r="AU273" s="242"/>
      <c r="AV273" s="242"/>
      <c r="AW273" s="242"/>
      <c r="AX273" s="242"/>
      <c r="AY273" s="242"/>
      <c r="AZ273" s="242"/>
      <c r="BA273" s="242"/>
      <c r="BB273" s="242"/>
      <c r="BC273" s="242"/>
      <c r="BD273" s="242"/>
      <c r="BE273" s="242"/>
      <c r="BF273" s="242"/>
      <c r="BG273" s="242"/>
      <c r="BH273" s="242"/>
      <c r="BI273" s="242"/>
      <c r="BJ273" s="242"/>
      <c r="BK273" s="242"/>
      <c r="BL273" s="242"/>
      <c r="BM273" s="242"/>
      <c r="BN273" s="242"/>
      <c r="BO273" s="242"/>
      <c r="BP273" s="242"/>
      <c r="BQ273" s="242"/>
      <c r="BR273" s="242"/>
      <c r="BS273" s="242"/>
      <c r="BT273" s="242"/>
      <c r="BU273" s="242"/>
      <c r="BV273" s="242"/>
    </row>
    <row r="274" spans="2:74" x14ac:dyDescent="0.2">
      <c r="B274" s="182"/>
      <c r="C274" s="182"/>
      <c r="D274" s="182"/>
      <c r="E274" s="275"/>
      <c r="F274" s="242"/>
      <c r="G274" s="242"/>
      <c r="H274" s="242"/>
      <c r="I274" s="242"/>
      <c r="J274" s="242"/>
      <c r="K274" s="242"/>
      <c r="L274" s="242"/>
      <c r="M274" s="242"/>
      <c r="N274" s="242"/>
      <c r="O274" s="242"/>
      <c r="P274" s="242"/>
      <c r="Q274" s="242"/>
      <c r="R274" s="242"/>
      <c r="S274" s="242"/>
      <c r="T274" s="242"/>
      <c r="U274" s="242"/>
      <c r="V274" s="242"/>
      <c r="W274" s="242"/>
      <c r="X274" s="242"/>
      <c r="Y274" s="242"/>
      <c r="Z274" s="242"/>
      <c r="AA274" s="242"/>
      <c r="AB274" s="242"/>
      <c r="AC274" s="242"/>
      <c r="AD274" s="242"/>
      <c r="AE274" s="242"/>
      <c r="AF274" s="242"/>
      <c r="AG274" s="242"/>
      <c r="AH274" s="242"/>
      <c r="AI274" s="242"/>
      <c r="AJ274" s="242"/>
      <c r="AK274" s="242"/>
      <c r="AL274" s="242"/>
      <c r="AM274" s="242"/>
      <c r="AN274" s="242"/>
      <c r="AO274" s="242"/>
      <c r="AP274" s="242"/>
      <c r="AQ274" s="242"/>
      <c r="AR274" s="242"/>
      <c r="AS274" s="242"/>
      <c r="AT274" s="242"/>
      <c r="AU274" s="242"/>
      <c r="AV274" s="242"/>
      <c r="AW274" s="242"/>
      <c r="AX274" s="242"/>
      <c r="AY274" s="242"/>
      <c r="AZ274" s="242"/>
      <c r="BA274" s="242"/>
      <c r="BB274" s="242"/>
      <c r="BC274" s="242"/>
      <c r="BD274" s="242"/>
      <c r="BE274" s="242"/>
      <c r="BF274" s="242"/>
      <c r="BG274" s="242"/>
      <c r="BH274" s="242"/>
      <c r="BI274" s="242"/>
      <c r="BJ274" s="242"/>
      <c r="BK274" s="242"/>
      <c r="BL274" s="242"/>
      <c r="BM274" s="242"/>
      <c r="BN274" s="242"/>
      <c r="BO274" s="242"/>
      <c r="BP274" s="242"/>
      <c r="BQ274" s="242"/>
      <c r="BR274" s="242"/>
      <c r="BS274" s="242"/>
      <c r="BT274" s="242"/>
      <c r="BU274" s="242"/>
      <c r="BV274" s="242"/>
    </row>
    <row r="275" spans="2:74" x14ac:dyDescent="0.2">
      <c r="B275" s="182"/>
      <c r="C275" s="170"/>
      <c r="D275" s="170"/>
      <c r="E275" s="275"/>
      <c r="F275" s="242"/>
      <c r="G275" s="242"/>
      <c r="H275" s="242"/>
      <c r="I275" s="242"/>
      <c r="J275" s="242"/>
      <c r="K275" s="242"/>
      <c r="L275" s="242"/>
      <c r="M275" s="242"/>
      <c r="N275" s="242"/>
      <c r="O275" s="242"/>
      <c r="P275" s="242"/>
      <c r="Q275" s="242"/>
      <c r="R275" s="242"/>
      <c r="S275" s="242"/>
      <c r="T275" s="242"/>
      <c r="U275" s="242"/>
      <c r="V275" s="242"/>
      <c r="W275" s="242"/>
      <c r="X275" s="242"/>
      <c r="Y275" s="242"/>
      <c r="Z275" s="242"/>
      <c r="AA275" s="242"/>
      <c r="AB275" s="242"/>
      <c r="AC275" s="242"/>
      <c r="AD275" s="242"/>
      <c r="AE275" s="242"/>
      <c r="AF275" s="242"/>
      <c r="AG275" s="242"/>
      <c r="AH275" s="242"/>
      <c r="AI275" s="242"/>
      <c r="AJ275" s="242"/>
      <c r="AK275" s="242"/>
      <c r="AL275" s="242"/>
      <c r="AM275" s="242"/>
      <c r="AN275" s="242"/>
      <c r="AO275" s="242"/>
      <c r="AP275" s="242"/>
      <c r="AQ275" s="242"/>
      <c r="AR275" s="242"/>
      <c r="AS275" s="242"/>
      <c r="AT275" s="242"/>
      <c r="AU275" s="242"/>
      <c r="AV275" s="242"/>
      <c r="AW275" s="242"/>
      <c r="AX275" s="242"/>
      <c r="AY275" s="242"/>
      <c r="AZ275" s="242"/>
      <c r="BA275" s="242"/>
      <c r="BB275" s="242"/>
      <c r="BC275" s="242"/>
      <c r="BD275" s="242"/>
      <c r="BE275" s="242"/>
      <c r="BF275" s="242"/>
      <c r="BG275" s="242"/>
      <c r="BH275" s="242"/>
      <c r="BI275" s="242"/>
      <c r="BJ275" s="242"/>
      <c r="BK275" s="242"/>
      <c r="BL275" s="242"/>
      <c r="BM275" s="242"/>
      <c r="BN275" s="242"/>
      <c r="BO275" s="242"/>
      <c r="BP275" s="242"/>
      <c r="BQ275" s="242"/>
      <c r="BR275" s="242"/>
      <c r="BS275" s="242"/>
      <c r="BT275" s="242"/>
      <c r="BU275" s="242"/>
      <c r="BV275" s="242"/>
    </row>
    <row r="276" spans="2:74" x14ac:dyDescent="0.2">
      <c r="B276" s="182"/>
      <c r="C276" s="170"/>
      <c r="D276" s="170"/>
      <c r="E276" s="275"/>
      <c r="F276" s="242"/>
      <c r="G276" s="242"/>
      <c r="H276" s="242"/>
      <c r="I276" s="242"/>
      <c r="J276" s="242"/>
      <c r="K276" s="242"/>
      <c r="L276" s="242"/>
      <c r="M276" s="242"/>
      <c r="N276" s="242"/>
      <c r="O276" s="242"/>
      <c r="P276" s="242"/>
      <c r="Q276" s="242"/>
      <c r="R276" s="242"/>
      <c r="S276" s="242"/>
      <c r="T276" s="242"/>
      <c r="U276" s="242"/>
      <c r="V276" s="242"/>
      <c r="W276" s="242"/>
      <c r="X276" s="242"/>
      <c r="Y276" s="242"/>
      <c r="Z276" s="242"/>
      <c r="AA276" s="242"/>
      <c r="AB276" s="242"/>
      <c r="AC276" s="242"/>
      <c r="AD276" s="242"/>
      <c r="AE276" s="242"/>
      <c r="AF276" s="242"/>
      <c r="AG276" s="242"/>
      <c r="AH276" s="242"/>
      <c r="AI276" s="242"/>
      <c r="AJ276" s="242"/>
      <c r="AK276" s="242"/>
      <c r="AL276" s="242"/>
      <c r="AM276" s="242"/>
      <c r="AN276" s="242"/>
      <c r="AO276" s="242"/>
      <c r="AP276" s="242"/>
      <c r="AQ276" s="242"/>
      <c r="AR276" s="242"/>
      <c r="AS276" s="242"/>
      <c r="AT276" s="242"/>
      <c r="AU276" s="242"/>
      <c r="AV276" s="242"/>
      <c r="AW276" s="242"/>
      <c r="AX276" s="242"/>
      <c r="AY276" s="242"/>
      <c r="AZ276" s="242"/>
      <c r="BA276" s="242"/>
      <c r="BB276" s="242"/>
      <c r="BC276" s="242"/>
      <c r="BD276" s="242"/>
      <c r="BE276" s="242"/>
      <c r="BF276" s="242"/>
      <c r="BG276" s="242"/>
      <c r="BH276" s="242"/>
      <c r="BI276" s="242"/>
      <c r="BJ276" s="242"/>
      <c r="BK276" s="242"/>
      <c r="BL276" s="242"/>
      <c r="BM276" s="242"/>
      <c r="BN276" s="242"/>
      <c r="BO276" s="242"/>
      <c r="BP276" s="242"/>
      <c r="BQ276" s="242"/>
      <c r="BR276" s="242"/>
      <c r="BS276" s="242"/>
      <c r="BT276" s="242"/>
      <c r="BU276" s="242"/>
      <c r="BV276" s="242"/>
    </row>
    <row r="277" spans="2:74" x14ac:dyDescent="0.2">
      <c r="B277" s="182"/>
      <c r="C277" s="170"/>
      <c r="D277" s="170"/>
      <c r="E277" s="275"/>
      <c r="F277" s="242"/>
      <c r="G277" s="242"/>
      <c r="H277" s="242"/>
      <c r="I277" s="242"/>
      <c r="J277" s="242"/>
      <c r="K277" s="242"/>
      <c r="L277" s="242"/>
      <c r="M277" s="242"/>
      <c r="N277" s="242"/>
      <c r="O277" s="242"/>
      <c r="P277" s="242"/>
      <c r="Q277" s="242"/>
      <c r="R277" s="242"/>
      <c r="S277" s="242"/>
      <c r="T277" s="242"/>
      <c r="U277" s="242"/>
      <c r="V277" s="242"/>
      <c r="W277" s="242"/>
      <c r="X277" s="242"/>
      <c r="Y277" s="242"/>
      <c r="Z277" s="242"/>
      <c r="AA277" s="242"/>
      <c r="AB277" s="242"/>
      <c r="AC277" s="242"/>
      <c r="AD277" s="242"/>
      <c r="AE277" s="242"/>
      <c r="AF277" s="242"/>
      <c r="AG277" s="242"/>
      <c r="AH277" s="242"/>
      <c r="AI277" s="242"/>
      <c r="AJ277" s="242"/>
      <c r="AK277" s="242"/>
      <c r="AL277" s="242"/>
      <c r="AM277" s="242"/>
      <c r="AN277" s="242"/>
      <c r="AO277" s="242"/>
      <c r="AP277" s="242"/>
      <c r="AQ277" s="242"/>
      <c r="AR277" s="242"/>
      <c r="AS277" s="242"/>
      <c r="AT277" s="242"/>
      <c r="AU277" s="242"/>
      <c r="AV277" s="242"/>
      <c r="AW277" s="242"/>
      <c r="AX277" s="242"/>
      <c r="AY277" s="242"/>
      <c r="AZ277" s="242"/>
      <c r="BA277" s="242"/>
      <c r="BB277" s="242"/>
      <c r="BC277" s="242"/>
      <c r="BD277" s="242"/>
      <c r="BE277" s="242"/>
      <c r="BF277" s="242"/>
      <c r="BG277" s="242"/>
      <c r="BH277" s="242"/>
      <c r="BI277" s="242"/>
      <c r="BJ277" s="242"/>
      <c r="BK277" s="242"/>
      <c r="BL277" s="242"/>
      <c r="BM277" s="242"/>
      <c r="BN277" s="242"/>
      <c r="BO277" s="242"/>
      <c r="BP277" s="242"/>
      <c r="BQ277" s="242"/>
      <c r="BR277" s="242"/>
      <c r="BS277" s="242"/>
      <c r="BT277" s="242"/>
      <c r="BU277" s="242"/>
      <c r="BV277" s="242"/>
    </row>
    <row r="278" spans="2:74" x14ac:dyDescent="0.2">
      <c r="B278" s="182"/>
      <c r="C278" s="170"/>
      <c r="D278" s="170"/>
      <c r="E278" s="275"/>
      <c r="F278" s="242"/>
      <c r="G278" s="242"/>
      <c r="H278" s="242"/>
      <c r="I278" s="242"/>
      <c r="J278" s="242"/>
      <c r="K278" s="242"/>
      <c r="L278" s="242"/>
      <c r="M278" s="242"/>
      <c r="N278" s="242"/>
      <c r="O278" s="242"/>
      <c r="P278" s="242"/>
      <c r="Q278" s="242"/>
      <c r="R278" s="242"/>
      <c r="S278" s="242"/>
      <c r="T278" s="242"/>
      <c r="U278" s="242"/>
      <c r="V278" s="242"/>
      <c r="W278" s="242"/>
      <c r="X278" s="242"/>
      <c r="Y278" s="242"/>
      <c r="Z278" s="242"/>
      <c r="AA278" s="242"/>
      <c r="AB278" s="242"/>
      <c r="AC278" s="242"/>
      <c r="AD278" s="242"/>
      <c r="AE278" s="242"/>
      <c r="AF278" s="242"/>
      <c r="AG278" s="242"/>
      <c r="AH278" s="242"/>
      <c r="AI278" s="242"/>
      <c r="AJ278" s="242"/>
      <c r="AK278" s="242"/>
      <c r="AL278" s="242"/>
      <c r="AM278" s="242"/>
      <c r="AN278" s="242"/>
      <c r="AO278" s="242"/>
      <c r="AP278" s="242"/>
      <c r="AQ278" s="242"/>
      <c r="AR278" s="242"/>
      <c r="AS278" s="242"/>
      <c r="AT278" s="242"/>
      <c r="AU278" s="242"/>
      <c r="AV278" s="242"/>
      <c r="AW278" s="242"/>
      <c r="AX278" s="242"/>
      <c r="AY278" s="242"/>
      <c r="AZ278" s="242"/>
      <c r="BA278" s="242"/>
      <c r="BB278" s="242"/>
      <c r="BC278" s="242"/>
      <c r="BD278" s="242"/>
      <c r="BE278" s="242"/>
      <c r="BF278" s="242"/>
      <c r="BG278" s="242"/>
      <c r="BH278" s="242"/>
      <c r="BI278" s="242"/>
      <c r="BJ278" s="242"/>
      <c r="BK278" s="242"/>
      <c r="BL278" s="242"/>
      <c r="BM278" s="242"/>
      <c r="BN278" s="242"/>
      <c r="BO278" s="242"/>
      <c r="BP278" s="242"/>
      <c r="BQ278" s="242"/>
      <c r="BR278" s="242"/>
      <c r="BS278" s="242"/>
      <c r="BT278" s="242"/>
      <c r="BU278" s="242"/>
      <c r="BV278" s="242"/>
    </row>
    <row r="279" spans="2:74" x14ac:dyDescent="0.2">
      <c r="B279" s="182"/>
      <c r="C279" s="170"/>
      <c r="D279" s="170"/>
      <c r="E279" s="275"/>
      <c r="F279" s="242"/>
      <c r="G279" s="242"/>
      <c r="H279" s="242"/>
      <c r="I279" s="242"/>
      <c r="J279" s="242"/>
      <c r="K279" s="242"/>
      <c r="L279" s="242"/>
      <c r="M279" s="242"/>
      <c r="N279" s="242"/>
      <c r="O279" s="242"/>
      <c r="P279" s="242"/>
      <c r="Q279" s="242"/>
      <c r="R279" s="242"/>
      <c r="S279" s="242"/>
      <c r="T279" s="242"/>
      <c r="U279" s="242"/>
      <c r="V279" s="242"/>
      <c r="W279" s="242"/>
      <c r="X279" s="242"/>
      <c r="Y279" s="242"/>
      <c r="Z279" s="242"/>
      <c r="AA279" s="242"/>
      <c r="AB279" s="242"/>
      <c r="AC279" s="242"/>
      <c r="AD279" s="242"/>
      <c r="AE279" s="242"/>
      <c r="AF279" s="242"/>
      <c r="AG279" s="242"/>
      <c r="AH279" s="242"/>
      <c r="AI279" s="242"/>
      <c r="AJ279" s="242"/>
      <c r="AK279" s="242"/>
      <c r="AL279" s="242"/>
      <c r="AM279" s="242"/>
      <c r="AN279" s="242"/>
      <c r="AO279" s="242"/>
      <c r="AP279" s="242"/>
      <c r="AQ279" s="242"/>
      <c r="AR279" s="242"/>
      <c r="AS279" s="242"/>
      <c r="AT279" s="242"/>
      <c r="AU279" s="242"/>
      <c r="AV279" s="242"/>
      <c r="AW279" s="242"/>
      <c r="AX279" s="242"/>
      <c r="AY279" s="242"/>
      <c r="AZ279" s="242"/>
      <c r="BA279" s="242"/>
      <c r="BB279" s="242"/>
      <c r="BC279" s="242"/>
      <c r="BD279" s="242"/>
      <c r="BE279" s="242"/>
      <c r="BF279" s="242"/>
      <c r="BG279" s="242"/>
      <c r="BH279" s="242"/>
      <c r="BI279" s="242"/>
      <c r="BJ279" s="242"/>
      <c r="BK279" s="242"/>
      <c r="BL279" s="242"/>
      <c r="BM279" s="242"/>
      <c r="BN279" s="242"/>
      <c r="BO279" s="242"/>
      <c r="BP279" s="242"/>
      <c r="BQ279" s="242"/>
      <c r="BR279" s="242"/>
      <c r="BS279" s="242"/>
      <c r="BT279" s="242"/>
      <c r="BU279" s="242"/>
      <c r="BV279" s="242"/>
    </row>
    <row r="280" spans="2:74" x14ac:dyDescent="0.2">
      <c r="B280" s="182"/>
      <c r="C280" s="170"/>
      <c r="D280" s="170"/>
      <c r="E280" s="275"/>
      <c r="F280" s="242"/>
      <c r="G280" s="242"/>
      <c r="H280" s="242"/>
      <c r="I280" s="242"/>
      <c r="J280" s="242"/>
      <c r="K280" s="242"/>
      <c r="L280" s="242"/>
      <c r="M280" s="242"/>
      <c r="N280" s="242"/>
      <c r="O280" s="242"/>
      <c r="P280" s="242"/>
      <c r="Q280" s="242"/>
      <c r="R280" s="242"/>
      <c r="S280" s="242"/>
      <c r="T280" s="242"/>
      <c r="U280" s="242"/>
      <c r="V280" s="242"/>
      <c r="W280" s="242"/>
      <c r="X280" s="242"/>
      <c r="Y280" s="242"/>
      <c r="Z280" s="242"/>
      <c r="AA280" s="242"/>
      <c r="AB280" s="242"/>
      <c r="AC280" s="242"/>
      <c r="AD280" s="242"/>
      <c r="AE280" s="242"/>
      <c r="AF280" s="242"/>
      <c r="AG280" s="242"/>
      <c r="AH280" s="242"/>
      <c r="AI280" s="242"/>
      <c r="AJ280" s="242"/>
      <c r="AK280" s="242"/>
      <c r="AL280" s="242"/>
      <c r="AM280" s="242"/>
      <c r="AN280" s="242"/>
      <c r="AO280" s="242"/>
      <c r="AP280" s="242"/>
      <c r="AQ280" s="242"/>
      <c r="AR280" s="242"/>
      <c r="AS280" s="242"/>
      <c r="AT280" s="242"/>
      <c r="AU280" s="242"/>
      <c r="AV280" s="242"/>
      <c r="AW280" s="242"/>
      <c r="AX280" s="242"/>
      <c r="AY280" s="242"/>
      <c r="AZ280" s="242"/>
      <c r="BA280" s="242"/>
      <c r="BB280" s="242"/>
      <c r="BC280" s="242"/>
      <c r="BD280" s="242"/>
      <c r="BE280" s="242"/>
      <c r="BF280" s="242"/>
      <c r="BG280" s="242"/>
      <c r="BH280" s="242"/>
      <c r="BI280" s="242"/>
      <c r="BJ280" s="242"/>
      <c r="BK280" s="242"/>
      <c r="BL280" s="242"/>
      <c r="BM280" s="242"/>
      <c r="BN280" s="242"/>
      <c r="BO280" s="242"/>
      <c r="BP280" s="242"/>
      <c r="BQ280" s="242"/>
      <c r="BR280" s="242"/>
      <c r="BS280" s="242"/>
      <c r="BT280" s="242"/>
      <c r="BU280" s="242"/>
      <c r="BV280" s="242"/>
    </row>
    <row r="281" spans="2:74" x14ac:dyDescent="0.2">
      <c r="B281" s="182"/>
      <c r="C281" s="170"/>
      <c r="D281" s="170"/>
      <c r="E281" s="275"/>
      <c r="F281" s="242"/>
      <c r="G281" s="242"/>
      <c r="H281" s="242"/>
      <c r="I281" s="242"/>
      <c r="J281" s="242"/>
      <c r="K281" s="242"/>
      <c r="L281" s="242"/>
      <c r="M281" s="242"/>
      <c r="N281" s="242"/>
      <c r="O281" s="242"/>
      <c r="P281" s="242"/>
      <c r="Q281" s="242"/>
      <c r="R281" s="242"/>
      <c r="S281" s="242"/>
      <c r="T281" s="242"/>
      <c r="U281" s="242"/>
      <c r="V281" s="242"/>
      <c r="W281" s="242"/>
      <c r="X281" s="242"/>
      <c r="Y281" s="242"/>
      <c r="Z281" s="242"/>
      <c r="AA281" s="242"/>
      <c r="AB281" s="242"/>
      <c r="AC281" s="242"/>
      <c r="AD281" s="242"/>
      <c r="AE281" s="242"/>
      <c r="AF281" s="242"/>
      <c r="AG281" s="242"/>
      <c r="AH281" s="242"/>
      <c r="AI281" s="242"/>
      <c r="AJ281" s="242"/>
      <c r="AK281" s="242"/>
      <c r="AL281" s="242"/>
      <c r="AM281" s="242"/>
      <c r="AN281" s="242"/>
      <c r="AO281" s="242"/>
      <c r="AP281" s="242"/>
      <c r="AQ281" s="242"/>
      <c r="AR281" s="242"/>
      <c r="AS281" s="242"/>
      <c r="AT281" s="242"/>
      <c r="AU281" s="242"/>
      <c r="AV281" s="242"/>
      <c r="AW281" s="242"/>
      <c r="AX281" s="242"/>
      <c r="AY281" s="242"/>
      <c r="AZ281" s="242"/>
      <c r="BA281" s="242"/>
      <c r="BB281" s="242"/>
      <c r="BC281" s="242"/>
      <c r="BD281" s="242"/>
      <c r="BE281" s="242"/>
      <c r="BF281" s="242"/>
      <c r="BG281" s="242"/>
      <c r="BH281" s="242"/>
      <c r="BI281" s="242"/>
      <c r="BJ281" s="242"/>
      <c r="BK281" s="242"/>
      <c r="BL281" s="242"/>
      <c r="BM281" s="242"/>
      <c r="BN281" s="242"/>
      <c r="BO281" s="242"/>
      <c r="BP281" s="242"/>
      <c r="BQ281" s="242"/>
      <c r="BR281" s="242"/>
      <c r="BS281" s="242"/>
      <c r="BT281" s="242"/>
      <c r="BU281" s="242"/>
      <c r="BV281" s="242"/>
    </row>
    <row r="282" spans="2:74" x14ac:dyDescent="0.2">
      <c r="B282" s="182"/>
      <c r="C282" s="170"/>
      <c r="D282" s="170"/>
      <c r="E282" s="275"/>
      <c r="F282" s="242"/>
      <c r="G282" s="242"/>
      <c r="H282" s="242"/>
      <c r="I282" s="242"/>
      <c r="J282" s="242"/>
      <c r="K282" s="242"/>
      <c r="L282" s="242"/>
      <c r="M282" s="242"/>
      <c r="N282" s="242"/>
      <c r="O282" s="242"/>
      <c r="P282" s="242"/>
      <c r="Q282" s="242"/>
      <c r="R282" s="242"/>
      <c r="S282" s="242"/>
      <c r="T282" s="242"/>
      <c r="U282" s="242"/>
      <c r="V282" s="242"/>
      <c r="W282" s="242"/>
      <c r="X282" s="242"/>
      <c r="Y282" s="242"/>
      <c r="Z282" s="242"/>
      <c r="AA282" s="242"/>
      <c r="AB282" s="242"/>
      <c r="AC282" s="242"/>
      <c r="AD282" s="242"/>
      <c r="AE282" s="242"/>
      <c r="AF282" s="242"/>
      <c r="AG282" s="242"/>
      <c r="AH282" s="242"/>
      <c r="AI282" s="242"/>
      <c r="AJ282" s="242"/>
      <c r="AK282" s="242"/>
      <c r="AL282" s="242"/>
      <c r="AM282" s="242"/>
      <c r="AN282" s="242"/>
      <c r="AO282" s="242"/>
      <c r="AP282" s="242"/>
      <c r="AQ282" s="242"/>
      <c r="AR282" s="242"/>
      <c r="AS282" s="242"/>
      <c r="AT282" s="242"/>
      <c r="AU282" s="242"/>
      <c r="AV282" s="242"/>
      <c r="AW282" s="242"/>
      <c r="AX282" s="242"/>
      <c r="AY282" s="242"/>
      <c r="AZ282" s="242"/>
      <c r="BA282" s="242"/>
      <c r="BB282" s="242"/>
      <c r="BC282" s="242"/>
      <c r="BD282" s="242"/>
      <c r="BE282" s="242"/>
      <c r="BF282" s="242"/>
      <c r="BG282" s="242"/>
      <c r="BH282" s="242"/>
      <c r="BI282" s="242"/>
      <c r="BJ282" s="242"/>
      <c r="BK282" s="242"/>
      <c r="BL282" s="242"/>
      <c r="BM282" s="242"/>
      <c r="BN282" s="242"/>
      <c r="BO282" s="242"/>
      <c r="BP282" s="242"/>
      <c r="BQ282" s="242"/>
      <c r="BR282" s="242"/>
      <c r="BS282" s="242"/>
      <c r="BT282" s="242"/>
      <c r="BU282" s="242"/>
      <c r="BV282" s="242"/>
    </row>
    <row r="283" spans="2:74" x14ac:dyDescent="0.2">
      <c r="B283" s="182"/>
      <c r="C283" s="170"/>
      <c r="D283" s="170"/>
      <c r="E283" s="275"/>
      <c r="F283" s="242"/>
      <c r="G283" s="242"/>
      <c r="H283" s="242"/>
      <c r="I283" s="242"/>
      <c r="J283" s="242"/>
      <c r="K283" s="242"/>
      <c r="L283" s="242"/>
      <c r="M283" s="242"/>
      <c r="N283" s="242"/>
      <c r="O283" s="242"/>
      <c r="P283" s="242"/>
      <c r="Q283" s="242"/>
      <c r="R283" s="242"/>
      <c r="S283" s="242"/>
      <c r="T283" s="242"/>
      <c r="U283" s="242"/>
      <c r="V283" s="242"/>
      <c r="W283" s="242"/>
      <c r="X283" s="242"/>
      <c r="Y283" s="242"/>
      <c r="Z283" s="242"/>
      <c r="AA283" s="242"/>
      <c r="AB283" s="242"/>
      <c r="AC283" s="242"/>
      <c r="AD283" s="242"/>
      <c r="AE283" s="242"/>
      <c r="AF283" s="242"/>
      <c r="AG283" s="242"/>
      <c r="AH283" s="242"/>
      <c r="AI283" s="242"/>
      <c r="AJ283" s="242"/>
      <c r="AK283" s="242"/>
      <c r="AL283" s="242"/>
      <c r="AM283" s="242"/>
      <c r="AN283" s="242"/>
      <c r="AO283" s="242"/>
      <c r="AP283" s="242"/>
      <c r="AQ283" s="242"/>
      <c r="AR283" s="242"/>
      <c r="AS283" s="242"/>
      <c r="AT283" s="242"/>
      <c r="AU283" s="242"/>
      <c r="AV283" s="242"/>
      <c r="AW283" s="242"/>
      <c r="AX283" s="242"/>
      <c r="AY283" s="242"/>
      <c r="AZ283" s="242"/>
      <c r="BA283" s="242"/>
      <c r="BB283" s="242"/>
      <c r="BC283" s="242"/>
      <c r="BD283" s="242"/>
      <c r="BE283" s="242"/>
      <c r="BF283" s="242"/>
      <c r="BG283" s="242"/>
      <c r="BH283" s="242"/>
      <c r="BI283" s="242"/>
      <c r="BJ283" s="242"/>
      <c r="BK283" s="242"/>
      <c r="BL283" s="242"/>
      <c r="BM283" s="242"/>
      <c r="BN283" s="242"/>
      <c r="BO283" s="242"/>
      <c r="BP283" s="242"/>
      <c r="BQ283" s="242"/>
      <c r="BR283" s="242"/>
      <c r="BS283" s="242"/>
      <c r="BT283" s="242"/>
      <c r="BU283" s="242"/>
      <c r="BV283" s="242"/>
    </row>
    <row r="284" spans="2:74" x14ac:dyDescent="0.2">
      <c r="B284" s="182"/>
      <c r="C284" s="170"/>
      <c r="D284" s="170"/>
      <c r="E284" s="275"/>
      <c r="F284" s="242"/>
      <c r="G284" s="242"/>
      <c r="H284" s="242"/>
      <c r="I284" s="242"/>
      <c r="J284" s="242"/>
      <c r="K284" s="242"/>
      <c r="L284" s="242"/>
      <c r="M284" s="242"/>
      <c r="N284" s="242"/>
      <c r="O284" s="242"/>
      <c r="P284" s="242"/>
      <c r="Q284" s="242"/>
      <c r="R284" s="242"/>
      <c r="S284" s="242"/>
      <c r="T284" s="242"/>
      <c r="U284" s="242"/>
      <c r="V284" s="242"/>
      <c r="W284" s="242"/>
      <c r="X284" s="242"/>
      <c r="Y284" s="242"/>
      <c r="Z284" s="242"/>
      <c r="AA284" s="242"/>
      <c r="AB284" s="242"/>
      <c r="AC284" s="242"/>
      <c r="AD284" s="242"/>
      <c r="AE284" s="242"/>
      <c r="AF284" s="242"/>
      <c r="AG284" s="242"/>
      <c r="AH284" s="242"/>
      <c r="AI284" s="242"/>
      <c r="AJ284" s="242"/>
      <c r="AK284" s="242"/>
      <c r="AL284" s="242"/>
      <c r="AM284" s="242"/>
      <c r="AN284" s="242"/>
      <c r="AO284" s="242"/>
      <c r="AP284" s="242"/>
      <c r="AQ284" s="242"/>
      <c r="AR284" s="242"/>
      <c r="AS284" s="242"/>
      <c r="AT284" s="242"/>
      <c r="AU284" s="242"/>
      <c r="AV284" s="242"/>
      <c r="AW284" s="242"/>
      <c r="AX284" s="242"/>
      <c r="AY284" s="242"/>
      <c r="AZ284" s="242"/>
      <c r="BA284" s="242"/>
      <c r="BB284" s="242"/>
      <c r="BC284" s="242"/>
      <c r="BD284" s="242"/>
      <c r="BE284" s="242"/>
      <c r="BF284" s="242"/>
      <c r="BG284" s="242"/>
      <c r="BH284" s="242"/>
      <c r="BI284" s="242"/>
      <c r="BJ284" s="242"/>
      <c r="BK284" s="242"/>
      <c r="BL284" s="242"/>
      <c r="BM284" s="242"/>
      <c r="BN284" s="242"/>
      <c r="BO284" s="242"/>
      <c r="BP284" s="242"/>
      <c r="BQ284" s="242"/>
      <c r="BR284" s="242"/>
      <c r="BS284" s="242"/>
      <c r="BT284" s="242"/>
      <c r="BU284" s="242"/>
      <c r="BV284" s="242"/>
    </row>
    <row r="285" spans="2:74" x14ac:dyDescent="0.2">
      <c r="B285" s="182"/>
      <c r="C285" s="170"/>
      <c r="D285" s="170"/>
      <c r="E285" s="275"/>
      <c r="F285" s="242"/>
      <c r="G285" s="242"/>
      <c r="H285" s="242"/>
      <c r="I285" s="242"/>
      <c r="J285" s="242"/>
      <c r="K285" s="242"/>
      <c r="L285" s="242"/>
      <c r="M285" s="242"/>
      <c r="N285" s="242"/>
      <c r="O285" s="242"/>
      <c r="P285" s="242"/>
      <c r="Q285" s="242"/>
      <c r="R285" s="242"/>
      <c r="S285" s="242"/>
      <c r="T285" s="242"/>
      <c r="U285" s="242"/>
      <c r="V285" s="242"/>
      <c r="W285" s="242"/>
      <c r="X285" s="242"/>
      <c r="Y285" s="242"/>
      <c r="Z285" s="242"/>
      <c r="AA285" s="242"/>
      <c r="AB285" s="242"/>
      <c r="AC285" s="242"/>
      <c r="AD285" s="242"/>
      <c r="AE285" s="242"/>
      <c r="AF285" s="242"/>
      <c r="AG285" s="242"/>
      <c r="AH285" s="242"/>
      <c r="AI285" s="242"/>
      <c r="AJ285" s="242"/>
      <c r="AK285" s="242"/>
      <c r="AL285" s="242"/>
      <c r="AM285" s="242"/>
      <c r="AN285" s="242"/>
      <c r="AO285" s="242"/>
      <c r="AP285" s="242"/>
      <c r="AQ285" s="242"/>
      <c r="AR285" s="242"/>
      <c r="AS285" s="242"/>
      <c r="AT285" s="242"/>
      <c r="AU285" s="242"/>
      <c r="AV285" s="242"/>
      <c r="AW285" s="242"/>
      <c r="AX285" s="242"/>
      <c r="AY285" s="242"/>
      <c r="AZ285" s="242"/>
      <c r="BA285" s="242"/>
      <c r="BB285" s="242"/>
      <c r="BC285" s="242"/>
      <c r="BD285" s="242"/>
      <c r="BE285" s="242"/>
      <c r="BF285" s="242"/>
      <c r="BG285" s="242"/>
      <c r="BH285" s="242"/>
      <c r="BI285" s="242"/>
      <c r="BJ285" s="242"/>
      <c r="BK285" s="242"/>
      <c r="BL285" s="242"/>
      <c r="BM285" s="242"/>
      <c r="BN285" s="242"/>
      <c r="BO285" s="242"/>
      <c r="BP285" s="242"/>
      <c r="BQ285" s="242"/>
      <c r="BR285" s="242"/>
      <c r="BS285" s="242"/>
      <c r="BT285" s="242"/>
      <c r="BU285" s="242"/>
      <c r="BV285" s="242"/>
    </row>
    <row r="286" spans="2:74" x14ac:dyDescent="0.2">
      <c r="B286" s="182"/>
      <c r="C286" s="170"/>
      <c r="D286" s="170"/>
      <c r="E286" s="275"/>
      <c r="F286" s="242"/>
      <c r="G286" s="242"/>
      <c r="H286" s="242"/>
      <c r="I286" s="242"/>
      <c r="J286" s="242"/>
      <c r="K286" s="242"/>
      <c r="L286" s="242"/>
      <c r="M286" s="242"/>
      <c r="N286" s="242"/>
      <c r="O286" s="242"/>
      <c r="P286" s="242"/>
      <c r="Q286" s="242"/>
      <c r="R286" s="242"/>
      <c r="S286" s="242"/>
      <c r="T286" s="242"/>
      <c r="U286" s="242"/>
      <c r="V286" s="242"/>
      <c r="W286" s="242"/>
      <c r="X286" s="242"/>
      <c r="Y286" s="242"/>
      <c r="Z286" s="242"/>
      <c r="AA286" s="242"/>
      <c r="AB286" s="242"/>
      <c r="AC286" s="242"/>
      <c r="AD286" s="242"/>
      <c r="AE286" s="242"/>
      <c r="AF286" s="242"/>
      <c r="AG286" s="242"/>
      <c r="AH286" s="242"/>
      <c r="AI286" s="242"/>
      <c r="AJ286" s="242"/>
      <c r="AK286" s="242"/>
      <c r="AL286" s="242"/>
      <c r="AM286" s="242"/>
      <c r="AN286" s="242"/>
      <c r="AO286" s="242"/>
      <c r="AP286" s="242"/>
      <c r="AQ286" s="242"/>
      <c r="AR286" s="242"/>
      <c r="AS286" s="242"/>
      <c r="AT286" s="242"/>
      <c r="AU286" s="242"/>
      <c r="AV286" s="242"/>
      <c r="AW286" s="242"/>
      <c r="AX286" s="242"/>
      <c r="AY286" s="242"/>
      <c r="AZ286" s="242"/>
      <c r="BA286" s="242"/>
      <c r="BB286" s="242"/>
      <c r="BC286" s="242"/>
      <c r="BD286" s="242"/>
      <c r="BE286" s="242"/>
      <c r="BF286" s="242"/>
      <c r="BG286" s="242"/>
      <c r="BH286" s="242"/>
      <c r="BI286" s="242"/>
      <c r="BJ286" s="242"/>
      <c r="BK286" s="242"/>
      <c r="BL286" s="242"/>
      <c r="BM286" s="242"/>
      <c r="BN286" s="242"/>
      <c r="BO286" s="242"/>
      <c r="BP286" s="242"/>
      <c r="BQ286" s="242"/>
      <c r="BR286" s="242"/>
      <c r="BS286" s="242"/>
      <c r="BT286" s="242"/>
      <c r="BU286" s="242"/>
      <c r="BV286" s="242"/>
    </row>
    <row r="287" spans="2:74" x14ac:dyDescent="0.2">
      <c r="B287" s="182"/>
      <c r="C287" s="182"/>
      <c r="D287" s="182"/>
      <c r="E287" s="275"/>
      <c r="F287" s="242"/>
      <c r="G287" s="242"/>
      <c r="H287" s="242"/>
      <c r="I287" s="242"/>
      <c r="J287" s="242"/>
      <c r="K287" s="242"/>
      <c r="L287" s="242"/>
      <c r="M287" s="242"/>
      <c r="N287" s="242"/>
      <c r="O287" s="242"/>
      <c r="P287" s="242"/>
      <c r="Q287" s="242"/>
      <c r="R287" s="242"/>
      <c r="S287" s="242"/>
      <c r="T287" s="242"/>
      <c r="U287" s="242"/>
      <c r="V287" s="242"/>
      <c r="W287" s="242"/>
      <c r="X287" s="242"/>
      <c r="Y287" s="242"/>
      <c r="Z287" s="242"/>
      <c r="AA287" s="242"/>
      <c r="AB287" s="242"/>
      <c r="AC287" s="242"/>
      <c r="AD287" s="242"/>
      <c r="AE287" s="242"/>
      <c r="AF287" s="242"/>
      <c r="AG287" s="242"/>
      <c r="AH287" s="242"/>
      <c r="AI287" s="242"/>
      <c r="AJ287" s="242"/>
      <c r="AK287" s="242"/>
      <c r="AL287" s="242"/>
      <c r="AM287" s="242"/>
      <c r="AN287" s="242"/>
      <c r="AO287" s="242"/>
      <c r="AP287" s="242"/>
      <c r="AQ287" s="242"/>
      <c r="AR287" s="242"/>
      <c r="AS287" s="242"/>
      <c r="AT287" s="242"/>
      <c r="AU287" s="242"/>
      <c r="AV287" s="242"/>
      <c r="AW287" s="242"/>
      <c r="AX287" s="242"/>
      <c r="AY287" s="242"/>
      <c r="AZ287" s="242"/>
      <c r="BA287" s="242"/>
      <c r="BB287" s="242"/>
      <c r="BC287" s="242"/>
      <c r="BD287" s="242"/>
      <c r="BE287" s="242"/>
      <c r="BF287" s="242"/>
      <c r="BG287" s="242"/>
      <c r="BH287" s="242"/>
      <c r="BI287" s="242"/>
      <c r="BJ287" s="242"/>
      <c r="BK287" s="242"/>
      <c r="BL287" s="242"/>
      <c r="BM287" s="242"/>
      <c r="BN287" s="242"/>
      <c r="BO287" s="242"/>
      <c r="BP287" s="242"/>
      <c r="BQ287" s="242"/>
      <c r="BR287" s="242"/>
      <c r="BS287" s="242"/>
      <c r="BT287" s="242"/>
      <c r="BU287" s="242"/>
      <c r="BV287" s="242"/>
    </row>
    <row r="288" spans="2:74" x14ac:dyDescent="0.2">
      <c r="B288" s="182"/>
      <c r="C288" s="182"/>
      <c r="D288" s="182"/>
      <c r="E288" s="275"/>
      <c r="F288" s="242"/>
      <c r="G288" s="242"/>
      <c r="H288" s="242"/>
      <c r="I288" s="242"/>
      <c r="J288" s="242"/>
      <c r="K288" s="242"/>
      <c r="L288" s="242"/>
      <c r="M288" s="242"/>
      <c r="N288" s="242"/>
      <c r="O288" s="242"/>
      <c r="P288" s="242"/>
      <c r="Q288" s="242"/>
      <c r="R288" s="242"/>
      <c r="S288" s="242"/>
      <c r="T288" s="242"/>
      <c r="U288" s="242"/>
      <c r="V288" s="242"/>
      <c r="W288" s="242"/>
      <c r="X288" s="242"/>
      <c r="Y288" s="242"/>
      <c r="Z288" s="242"/>
      <c r="AA288" s="242"/>
      <c r="AB288" s="242"/>
      <c r="AC288" s="242"/>
      <c r="AD288" s="242"/>
      <c r="AE288" s="242"/>
      <c r="AF288" s="242"/>
      <c r="AG288" s="242"/>
      <c r="AH288" s="242"/>
      <c r="AI288" s="242"/>
      <c r="AJ288" s="242"/>
      <c r="AK288" s="242"/>
      <c r="AL288" s="242"/>
      <c r="AM288" s="242"/>
      <c r="AN288" s="242"/>
      <c r="AO288" s="242"/>
      <c r="AP288" s="242"/>
      <c r="AQ288" s="242"/>
      <c r="AR288" s="242"/>
      <c r="AS288" s="242"/>
      <c r="AT288" s="242"/>
      <c r="AU288" s="242"/>
      <c r="AV288" s="242"/>
      <c r="AW288" s="242"/>
      <c r="AX288" s="242"/>
      <c r="AY288" s="242"/>
      <c r="AZ288" s="242"/>
      <c r="BA288" s="242"/>
      <c r="BB288" s="242"/>
      <c r="BC288" s="242"/>
      <c r="BD288" s="242"/>
      <c r="BE288" s="242"/>
      <c r="BF288" s="242"/>
      <c r="BG288" s="242"/>
      <c r="BH288" s="242"/>
      <c r="BI288" s="242"/>
      <c r="BJ288" s="242"/>
      <c r="BK288" s="242"/>
      <c r="BL288" s="242"/>
      <c r="BM288" s="242"/>
      <c r="BN288" s="242"/>
      <c r="BO288" s="242"/>
      <c r="BP288" s="242"/>
      <c r="BQ288" s="242"/>
      <c r="BR288" s="242"/>
      <c r="BS288" s="242"/>
      <c r="BT288" s="242"/>
      <c r="BU288" s="242"/>
      <c r="BV288" s="242"/>
    </row>
    <row r="289" spans="2:74" x14ac:dyDescent="0.2">
      <c r="B289" s="182"/>
      <c r="C289" s="170"/>
      <c r="D289" s="170"/>
      <c r="E289" s="275"/>
      <c r="F289" s="242"/>
      <c r="G289" s="242"/>
      <c r="H289" s="242"/>
      <c r="I289" s="242"/>
      <c r="J289" s="242"/>
      <c r="K289" s="242"/>
      <c r="L289" s="242"/>
      <c r="M289" s="242"/>
      <c r="N289" s="242"/>
      <c r="O289" s="242"/>
      <c r="P289" s="242"/>
      <c r="Q289" s="242"/>
      <c r="R289" s="242"/>
      <c r="S289" s="242"/>
      <c r="T289" s="242"/>
      <c r="U289" s="242"/>
      <c r="V289" s="242"/>
      <c r="W289" s="242"/>
      <c r="X289" s="242"/>
      <c r="Y289" s="242"/>
      <c r="Z289" s="242"/>
      <c r="AA289" s="242"/>
      <c r="AB289" s="242"/>
      <c r="AC289" s="242"/>
      <c r="AD289" s="242"/>
      <c r="AE289" s="242"/>
      <c r="AF289" s="242"/>
      <c r="AG289" s="242"/>
      <c r="AH289" s="242"/>
      <c r="AI289" s="242"/>
      <c r="AJ289" s="242"/>
      <c r="AK289" s="242"/>
      <c r="AL289" s="242"/>
      <c r="AM289" s="242"/>
      <c r="AN289" s="242"/>
      <c r="AO289" s="242"/>
      <c r="AP289" s="242"/>
      <c r="AQ289" s="242"/>
      <c r="AR289" s="242"/>
      <c r="AS289" s="242"/>
      <c r="AT289" s="242"/>
      <c r="AU289" s="242"/>
      <c r="AV289" s="242"/>
      <c r="AW289" s="242"/>
      <c r="AX289" s="242"/>
      <c r="AY289" s="242"/>
      <c r="AZ289" s="242"/>
      <c r="BA289" s="242"/>
      <c r="BB289" s="242"/>
      <c r="BC289" s="242"/>
      <c r="BD289" s="242"/>
      <c r="BE289" s="242"/>
      <c r="BF289" s="242"/>
      <c r="BG289" s="242"/>
      <c r="BH289" s="242"/>
      <c r="BI289" s="242"/>
      <c r="BJ289" s="242"/>
      <c r="BK289" s="242"/>
      <c r="BL289" s="242"/>
      <c r="BM289" s="242"/>
      <c r="BN289" s="242"/>
      <c r="BO289" s="242"/>
      <c r="BP289" s="242"/>
      <c r="BQ289" s="242"/>
      <c r="BR289" s="242"/>
      <c r="BS289" s="242"/>
      <c r="BT289" s="242"/>
      <c r="BU289" s="242"/>
      <c r="BV289" s="242"/>
    </row>
    <row r="290" spans="2:74" x14ac:dyDescent="0.2">
      <c r="B290" s="182"/>
      <c r="C290" s="170"/>
      <c r="D290" s="170"/>
      <c r="E290" s="275"/>
      <c r="F290" s="242"/>
      <c r="G290" s="242"/>
      <c r="H290" s="242"/>
      <c r="I290" s="242"/>
      <c r="J290" s="242"/>
      <c r="K290" s="242"/>
      <c r="L290" s="242"/>
      <c r="M290" s="242"/>
      <c r="N290" s="242"/>
      <c r="O290" s="242"/>
      <c r="P290" s="242"/>
      <c r="Q290" s="242"/>
      <c r="R290" s="242"/>
      <c r="S290" s="242"/>
      <c r="T290" s="242"/>
      <c r="U290" s="242"/>
      <c r="V290" s="242"/>
      <c r="W290" s="242"/>
      <c r="X290" s="242"/>
      <c r="Y290" s="242"/>
      <c r="Z290" s="242"/>
      <c r="AA290" s="242"/>
      <c r="AB290" s="242"/>
      <c r="AC290" s="242"/>
      <c r="AD290" s="242"/>
      <c r="AE290" s="242"/>
      <c r="AF290" s="242"/>
      <c r="AG290" s="242"/>
      <c r="AH290" s="242"/>
      <c r="AI290" s="242"/>
      <c r="AJ290" s="242"/>
      <c r="AK290" s="242"/>
      <c r="AL290" s="242"/>
      <c r="AM290" s="242"/>
      <c r="AN290" s="242"/>
      <c r="AO290" s="242"/>
      <c r="AP290" s="242"/>
      <c r="AQ290" s="242"/>
      <c r="AR290" s="242"/>
      <c r="AS290" s="242"/>
      <c r="AT290" s="242"/>
      <c r="AU290" s="242"/>
      <c r="AV290" s="242"/>
      <c r="AW290" s="242"/>
      <c r="AX290" s="242"/>
      <c r="AY290" s="242"/>
      <c r="AZ290" s="242"/>
      <c r="BA290" s="242"/>
      <c r="BB290" s="242"/>
      <c r="BC290" s="242"/>
      <c r="BD290" s="242"/>
      <c r="BE290" s="242"/>
      <c r="BF290" s="242"/>
      <c r="BG290" s="242"/>
      <c r="BH290" s="242"/>
      <c r="BI290" s="242"/>
      <c r="BJ290" s="242"/>
      <c r="BK290" s="242"/>
      <c r="BL290" s="242"/>
      <c r="BM290" s="242"/>
      <c r="BN290" s="242"/>
      <c r="BO290" s="242"/>
      <c r="BP290" s="242"/>
      <c r="BQ290" s="242"/>
      <c r="BR290" s="242"/>
      <c r="BS290" s="242"/>
      <c r="BT290" s="242"/>
      <c r="BU290" s="242"/>
      <c r="BV290" s="242"/>
    </row>
    <row r="291" spans="2:74" x14ac:dyDescent="0.2">
      <c r="B291" s="182"/>
      <c r="C291" s="170"/>
      <c r="D291" s="170"/>
      <c r="E291" s="143"/>
      <c r="F291" s="143"/>
      <c r="G291" s="143"/>
      <c r="H291" s="143"/>
      <c r="I291" s="242"/>
      <c r="J291" s="242"/>
      <c r="K291" s="242"/>
      <c r="L291" s="242"/>
      <c r="M291" s="242"/>
      <c r="N291" s="242"/>
      <c r="O291" s="242"/>
      <c r="P291" s="242"/>
      <c r="Q291" s="242"/>
      <c r="R291" s="242"/>
      <c r="S291" s="242"/>
      <c r="T291" s="242"/>
      <c r="U291" s="242"/>
      <c r="V291" s="242"/>
      <c r="W291" s="242"/>
      <c r="X291" s="242"/>
      <c r="Y291" s="242"/>
      <c r="Z291" s="242"/>
      <c r="AA291" s="242"/>
      <c r="AB291" s="242"/>
      <c r="AC291" s="242"/>
      <c r="AD291" s="242"/>
      <c r="AE291" s="242"/>
      <c r="AF291" s="242"/>
      <c r="AG291" s="242"/>
      <c r="AH291" s="242"/>
      <c r="AI291" s="242"/>
      <c r="AJ291" s="242"/>
      <c r="AK291" s="242"/>
      <c r="AL291" s="242"/>
      <c r="AM291" s="242"/>
      <c r="AN291" s="242"/>
      <c r="AO291" s="242"/>
      <c r="AP291" s="242"/>
      <c r="AQ291" s="242"/>
      <c r="AR291" s="242"/>
      <c r="AS291" s="242"/>
      <c r="AT291" s="242"/>
      <c r="AU291" s="242"/>
      <c r="AV291" s="242"/>
      <c r="AW291" s="242"/>
      <c r="AX291" s="143"/>
      <c r="AY291" s="143"/>
      <c r="AZ291" s="143"/>
      <c r="BA291" s="143"/>
      <c r="BB291" s="242"/>
      <c r="BC291" s="143"/>
      <c r="BD291" s="143"/>
      <c r="BE291" s="143"/>
      <c r="BF291" s="143"/>
      <c r="BG291" s="242"/>
      <c r="BH291" s="242"/>
      <c r="BI291" s="242"/>
      <c r="BJ291" s="242"/>
      <c r="BK291" s="242"/>
      <c r="BL291" s="242"/>
      <c r="BM291" s="242"/>
      <c r="BN291" s="242"/>
      <c r="BO291" s="242"/>
      <c r="BP291" s="242"/>
      <c r="BQ291" s="242"/>
      <c r="BR291" s="242"/>
      <c r="BS291" s="242"/>
      <c r="BT291" s="242"/>
      <c r="BU291" s="242"/>
      <c r="BV291" s="242"/>
    </row>
    <row r="292" spans="2:74" x14ac:dyDescent="0.2">
      <c r="B292" s="143"/>
      <c r="D292" s="143"/>
      <c r="E292" s="143"/>
      <c r="F292" s="143"/>
      <c r="G292" s="143"/>
      <c r="H292" s="143"/>
      <c r="I292" s="143"/>
      <c r="J292" s="143"/>
      <c r="K292" s="143"/>
      <c r="L292" s="143"/>
      <c r="M292" s="143"/>
      <c r="N292" s="143"/>
      <c r="O292" s="143"/>
      <c r="P292" s="143"/>
      <c r="Q292" s="143"/>
      <c r="R292" s="143"/>
      <c r="S292" s="143"/>
      <c r="T292" s="143"/>
      <c r="U292" s="143"/>
      <c r="V292" s="143"/>
      <c r="W292" s="143"/>
      <c r="X292" s="143"/>
      <c r="Y292" s="143"/>
      <c r="Z292" s="143"/>
      <c r="AA292" s="143"/>
      <c r="AB292" s="143"/>
      <c r="AC292" s="143"/>
      <c r="AD292" s="143"/>
      <c r="AE292" s="143"/>
      <c r="AF292" s="143"/>
      <c r="AG292" s="143"/>
      <c r="AH292" s="143"/>
      <c r="AI292" s="143"/>
      <c r="AJ292" s="143"/>
      <c r="AK292" s="143"/>
      <c r="AL292" s="143"/>
      <c r="AM292" s="143"/>
      <c r="AN292" s="143"/>
      <c r="AO292" s="143"/>
      <c r="AP292" s="143"/>
      <c r="AQ292" s="143"/>
      <c r="AR292" s="143"/>
      <c r="AS292" s="143"/>
      <c r="AT292" s="143"/>
      <c r="AU292" s="143"/>
      <c r="AV292" s="143"/>
      <c r="AW292" s="143"/>
      <c r="AX292" s="143"/>
      <c r="AY292" s="143"/>
      <c r="AZ292" s="143"/>
      <c r="BA292" s="143"/>
      <c r="BB292" s="143"/>
      <c r="BC292" s="143"/>
      <c r="BD292" s="143"/>
      <c r="BE292" s="143"/>
      <c r="BF292" s="143"/>
      <c r="BG292" s="143"/>
      <c r="BH292" s="143"/>
      <c r="BI292" s="143"/>
      <c r="BJ292" s="143"/>
      <c r="BK292" s="143"/>
      <c r="BL292" s="143"/>
      <c r="BM292" s="242"/>
      <c r="BN292" s="242"/>
      <c r="BO292" s="242"/>
      <c r="BP292" s="242"/>
      <c r="BQ292" s="143"/>
      <c r="BR292" s="143"/>
      <c r="BS292" s="143"/>
      <c r="BT292" s="143"/>
      <c r="BU292" s="143"/>
      <c r="BV292" s="143"/>
    </row>
    <row r="293" spans="2:74" x14ac:dyDescent="0.2">
      <c r="B293" s="143"/>
      <c r="D293" s="143"/>
      <c r="E293" s="143"/>
      <c r="F293" s="143"/>
      <c r="G293" s="143"/>
      <c r="H293" s="143"/>
      <c r="I293" s="143"/>
      <c r="J293" s="143"/>
      <c r="K293" s="143"/>
      <c r="L293" s="143"/>
      <c r="M293" s="143"/>
      <c r="N293" s="143"/>
      <c r="O293" s="143"/>
      <c r="P293" s="143"/>
      <c r="Q293" s="143"/>
      <c r="R293" s="143"/>
      <c r="S293" s="143"/>
      <c r="T293" s="143"/>
      <c r="U293" s="143"/>
      <c r="V293" s="143"/>
      <c r="W293" s="143"/>
      <c r="X293" s="143"/>
      <c r="Y293" s="143"/>
      <c r="Z293" s="143"/>
      <c r="AA293" s="143"/>
      <c r="AB293" s="143"/>
      <c r="AC293" s="143"/>
      <c r="AD293" s="143"/>
      <c r="AE293" s="143"/>
      <c r="AF293" s="143"/>
      <c r="AG293" s="143"/>
      <c r="AH293" s="143"/>
      <c r="AI293" s="143"/>
      <c r="AJ293" s="143"/>
      <c r="AK293" s="143"/>
      <c r="AL293" s="143"/>
      <c r="AM293" s="143"/>
      <c r="AN293" s="143"/>
      <c r="AO293" s="143"/>
      <c r="AP293" s="143"/>
      <c r="AQ293" s="143"/>
      <c r="AR293" s="143"/>
      <c r="AS293" s="143"/>
      <c r="AT293" s="143"/>
      <c r="AU293" s="143"/>
      <c r="AV293" s="143"/>
      <c r="AW293" s="143"/>
      <c r="AX293" s="143"/>
      <c r="AY293" s="143"/>
      <c r="AZ293" s="143"/>
      <c r="BA293" s="143"/>
      <c r="BB293" s="143"/>
      <c r="BC293" s="143"/>
      <c r="BD293" s="143"/>
      <c r="BE293" s="143"/>
      <c r="BF293" s="143"/>
      <c r="BG293" s="143"/>
      <c r="BH293" s="143"/>
      <c r="BI293" s="143"/>
      <c r="BJ293" s="143"/>
      <c r="BK293" s="143"/>
      <c r="BL293" s="143"/>
      <c r="BM293" s="143"/>
      <c r="BN293" s="143"/>
      <c r="BO293" s="143"/>
      <c r="BP293" s="143"/>
      <c r="BQ293" s="143"/>
      <c r="BR293" s="143"/>
      <c r="BS293" s="143"/>
      <c r="BT293" s="143"/>
      <c r="BU293" s="143"/>
      <c r="BV293" s="143"/>
    </row>
    <row r="294" spans="2:74" x14ac:dyDescent="0.2">
      <c r="B294" s="143"/>
      <c r="D294" s="143"/>
      <c r="E294" s="143"/>
      <c r="F294" s="143"/>
      <c r="G294" s="143"/>
      <c r="H294" s="143"/>
      <c r="I294" s="143"/>
      <c r="J294" s="143"/>
      <c r="K294" s="143"/>
      <c r="L294" s="143"/>
      <c r="M294" s="143"/>
      <c r="N294" s="143"/>
      <c r="O294" s="143"/>
      <c r="P294" s="143"/>
      <c r="Q294" s="143"/>
      <c r="R294" s="143"/>
      <c r="S294" s="143"/>
      <c r="T294" s="143"/>
      <c r="U294" s="143"/>
      <c r="V294" s="143"/>
      <c r="W294" s="143"/>
      <c r="X294" s="143"/>
      <c r="Y294" s="143"/>
      <c r="Z294" s="143"/>
      <c r="AA294" s="143"/>
      <c r="AB294" s="143"/>
      <c r="AC294" s="143"/>
      <c r="AD294" s="143"/>
      <c r="AE294" s="143"/>
      <c r="AF294" s="143"/>
      <c r="AG294" s="143"/>
      <c r="AH294" s="143"/>
      <c r="AI294" s="143"/>
      <c r="AJ294" s="143"/>
      <c r="AK294" s="143"/>
      <c r="AL294" s="143"/>
      <c r="AM294" s="143"/>
      <c r="AN294" s="143"/>
      <c r="AO294" s="143"/>
      <c r="AP294" s="143"/>
      <c r="AQ294" s="143"/>
      <c r="AR294" s="143"/>
      <c r="AS294" s="143"/>
      <c r="AT294" s="143"/>
      <c r="AU294" s="143"/>
      <c r="AV294" s="143"/>
      <c r="AW294" s="143"/>
      <c r="AX294" s="143"/>
      <c r="AY294" s="143"/>
      <c r="AZ294" s="143"/>
      <c r="BA294" s="143"/>
      <c r="BB294" s="143"/>
      <c r="BC294" s="143"/>
      <c r="BD294" s="143"/>
      <c r="BE294" s="143"/>
      <c r="BF294" s="143"/>
      <c r="BG294" s="143"/>
      <c r="BH294" s="143"/>
      <c r="BI294" s="143"/>
      <c r="BJ294" s="143"/>
      <c r="BK294" s="143"/>
      <c r="BL294" s="143"/>
      <c r="BM294" s="143"/>
      <c r="BN294" s="143"/>
      <c r="BO294" s="143"/>
      <c r="BP294" s="143"/>
      <c r="BQ294" s="143"/>
      <c r="BR294" s="143"/>
      <c r="BS294" s="143"/>
      <c r="BT294" s="143"/>
      <c r="BU294" s="143"/>
      <c r="BV294" s="143"/>
    </row>
    <row r="295" spans="2:74" x14ac:dyDescent="0.2">
      <c r="B295" s="143"/>
      <c r="D295" s="143"/>
      <c r="E295" s="143"/>
      <c r="F295" s="143"/>
      <c r="G295" s="143"/>
      <c r="H295" s="143"/>
      <c r="I295" s="143"/>
      <c r="J295" s="143"/>
      <c r="K295" s="143"/>
      <c r="L295" s="143"/>
      <c r="M295" s="143"/>
      <c r="N295" s="143"/>
      <c r="O295" s="143"/>
      <c r="P295" s="143"/>
      <c r="Q295" s="143"/>
      <c r="R295" s="143"/>
      <c r="S295" s="143"/>
      <c r="T295" s="143"/>
      <c r="U295" s="143"/>
      <c r="V295" s="143"/>
      <c r="W295" s="143"/>
      <c r="X295" s="143"/>
      <c r="Y295" s="143"/>
      <c r="Z295" s="143"/>
      <c r="AA295" s="143"/>
      <c r="AB295" s="143"/>
      <c r="AC295" s="143"/>
      <c r="AD295" s="143"/>
      <c r="AE295" s="143"/>
      <c r="AF295" s="143"/>
      <c r="AG295" s="143"/>
      <c r="AH295" s="143"/>
      <c r="AI295" s="143"/>
      <c r="AJ295" s="143"/>
      <c r="AK295" s="143"/>
      <c r="AL295" s="143"/>
      <c r="AM295" s="143"/>
      <c r="AN295" s="143"/>
      <c r="AO295" s="143"/>
      <c r="AP295" s="143"/>
      <c r="AQ295" s="143"/>
      <c r="AR295" s="143"/>
      <c r="AS295" s="143"/>
      <c r="AT295" s="143"/>
      <c r="AU295" s="143"/>
      <c r="AV295" s="143"/>
      <c r="AW295" s="143"/>
      <c r="AX295" s="143"/>
      <c r="AY295" s="143"/>
      <c r="AZ295" s="143"/>
      <c r="BA295" s="143"/>
      <c r="BB295" s="143"/>
      <c r="BC295" s="143"/>
      <c r="BD295" s="143"/>
      <c r="BE295" s="143"/>
      <c r="BF295" s="143"/>
      <c r="BG295" s="143"/>
      <c r="BH295" s="143"/>
      <c r="BI295" s="143"/>
      <c r="BJ295" s="143"/>
      <c r="BK295" s="143"/>
      <c r="BL295" s="143"/>
      <c r="BM295" s="143"/>
      <c r="BN295" s="143"/>
      <c r="BO295" s="143"/>
      <c r="BP295" s="143"/>
      <c r="BQ295" s="143"/>
      <c r="BR295" s="143"/>
      <c r="BS295" s="143"/>
      <c r="BT295" s="143"/>
      <c r="BU295" s="143"/>
      <c r="BV295" s="143"/>
    </row>
    <row r="296" spans="2:74" x14ac:dyDescent="0.2">
      <c r="B296" s="143"/>
      <c r="D296" s="143"/>
      <c r="E296" s="143"/>
      <c r="F296" s="143"/>
      <c r="G296" s="143"/>
      <c r="H296" s="143"/>
      <c r="I296" s="143"/>
      <c r="J296" s="143"/>
      <c r="K296" s="143"/>
      <c r="L296" s="143"/>
      <c r="M296" s="143"/>
      <c r="N296" s="143"/>
      <c r="O296" s="143"/>
      <c r="P296" s="143"/>
      <c r="Q296" s="143"/>
      <c r="R296" s="143"/>
      <c r="S296" s="143"/>
      <c r="T296" s="143"/>
      <c r="U296" s="143"/>
      <c r="V296" s="143"/>
      <c r="W296" s="143"/>
      <c r="X296" s="143"/>
      <c r="Y296" s="143"/>
      <c r="Z296" s="143"/>
      <c r="AA296" s="143"/>
      <c r="AB296" s="143"/>
      <c r="AC296" s="143"/>
      <c r="AD296" s="143"/>
      <c r="AE296" s="143"/>
      <c r="AF296" s="143"/>
      <c r="AG296" s="143"/>
      <c r="AH296" s="143"/>
      <c r="AI296" s="143"/>
      <c r="AJ296" s="143"/>
      <c r="AK296" s="143"/>
      <c r="AL296" s="143"/>
      <c r="AM296" s="143"/>
      <c r="AN296" s="143"/>
      <c r="AO296" s="143"/>
      <c r="AP296" s="143"/>
      <c r="AQ296" s="143"/>
      <c r="AR296" s="143"/>
      <c r="AS296" s="143"/>
      <c r="AT296" s="143"/>
      <c r="AU296" s="143"/>
      <c r="AV296" s="143"/>
      <c r="AW296" s="143"/>
      <c r="AX296" s="143"/>
      <c r="AY296" s="143"/>
      <c r="AZ296" s="143"/>
      <c r="BA296" s="143"/>
      <c r="BB296" s="143"/>
      <c r="BC296" s="143"/>
      <c r="BD296" s="143"/>
      <c r="BE296" s="143"/>
      <c r="BF296" s="143"/>
      <c r="BG296" s="143"/>
      <c r="BH296" s="143"/>
      <c r="BI296" s="143"/>
      <c r="BJ296" s="143"/>
      <c r="BK296" s="143"/>
      <c r="BL296" s="143"/>
      <c r="BM296" s="143"/>
      <c r="BN296" s="143"/>
      <c r="BO296" s="143"/>
      <c r="BP296" s="143"/>
      <c r="BQ296" s="143"/>
      <c r="BR296" s="143"/>
      <c r="BS296" s="143"/>
      <c r="BT296" s="143"/>
      <c r="BU296" s="143"/>
      <c r="BV296" s="143"/>
    </row>
    <row r="297" spans="2:74" x14ac:dyDescent="0.2">
      <c r="B297" s="143"/>
      <c r="D297" s="143"/>
      <c r="E297" s="143"/>
      <c r="F297" s="143"/>
      <c r="G297" s="143"/>
      <c r="H297" s="143"/>
      <c r="I297" s="143"/>
      <c r="J297" s="143"/>
      <c r="K297" s="143"/>
      <c r="L297" s="143"/>
      <c r="M297" s="143"/>
      <c r="N297" s="143"/>
      <c r="O297" s="143"/>
      <c r="P297" s="143"/>
      <c r="Q297" s="143"/>
      <c r="R297" s="143"/>
      <c r="S297" s="143"/>
      <c r="T297" s="143"/>
      <c r="U297" s="143"/>
      <c r="V297" s="143"/>
      <c r="W297" s="143"/>
      <c r="X297" s="143"/>
      <c r="Y297" s="143"/>
      <c r="Z297" s="143"/>
      <c r="AA297" s="143"/>
      <c r="AB297" s="143"/>
      <c r="AC297" s="143"/>
      <c r="AD297" s="143"/>
      <c r="AE297" s="143"/>
      <c r="AF297" s="143"/>
      <c r="AG297" s="143"/>
      <c r="AH297" s="143"/>
      <c r="AI297" s="143"/>
      <c r="AJ297" s="143"/>
      <c r="AK297" s="143"/>
      <c r="AL297" s="143"/>
      <c r="AM297" s="143"/>
      <c r="AN297" s="143"/>
      <c r="AO297" s="143"/>
      <c r="AP297" s="143"/>
      <c r="AQ297" s="143"/>
      <c r="AR297" s="143"/>
      <c r="AS297" s="143"/>
      <c r="AT297" s="143"/>
      <c r="AU297" s="143"/>
      <c r="AV297" s="143"/>
      <c r="AW297" s="143"/>
      <c r="AX297" s="143"/>
      <c r="AY297" s="143"/>
      <c r="AZ297" s="143"/>
      <c r="BA297" s="143"/>
      <c r="BB297" s="143"/>
      <c r="BC297" s="143"/>
      <c r="BD297" s="143"/>
      <c r="BE297" s="143"/>
      <c r="BF297" s="143"/>
      <c r="BG297" s="143"/>
      <c r="BH297" s="143"/>
      <c r="BI297" s="143"/>
      <c r="BJ297" s="143"/>
      <c r="BK297" s="143"/>
      <c r="BL297" s="143"/>
      <c r="BM297" s="143"/>
      <c r="BN297" s="143"/>
      <c r="BO297" s="143"/>
      <c r="BP297" s="143"/>
      <c r="BQ297" s="143"/>
      <c r="BR297" s="143"/>
      <c r="BS297" s="143"/>
      <c r="BT297" s="143"/>
      <c r="BU297" s="143"/>
      <c r="BV297" s="143"/>
    </row>
    <row r="298" spans="2:74" x14ac:dyDescent="0.2">
      <c r="B298" s="143"/>
      <c r="D298" s="143"/>
      <c r="E298" s="143"/>
      <c r="F298" s="143"/>
      <c r="G298" s="143"/>
      <c r="H298" s="143"/>
      <c r="I298" s="143"/>
      <c r="J298" s="143"/>
      <c r="K298" s="143"/>
      <c r="L298" s="143"/>
      <c r="M298" s="143"/>
      <c r="N298" s="143"/>
      <c r="O298" s="143"/>
      <c r="P298" s="143"/>
      <c r="Q298" s="143"/>
      <c r="R298" s="143"/>
      <c r="S298" s="143"/>
      <c r="T298" s="143"/>
      <c r="U298" s="143"/>
      <c r="V298" s="143"/>
      <c r="W298" s="143"/>
      <c r="X298" s="143"/>
      <c r="Y298" s="143"/>
      <c r="Z298" s="143"/>
      <c r="AA298" s="143"/>
      <c r="AB298" s="143"/>
      <c r="AC298" s="143"/>
      <c r="AD298" s="143"/>
      <c r="AE298" s="143"/>
      <c r="AF298" s="143"/>
      <c r="AG298" s="143"/>
      <c r="AH298" s="143"/>
      <c r="AI298" s="143"/>
      <c r="AJ298" s="143"/>
      <c r="AK298" s="143"/>
      <c r="AL298" s="143"/>
      <c r="AM298" s="143"/>
      <c r="AN298" s="143"/>
      <c r="AO298" s="143"/>
      <c r="AP298" s="143"/>
      <c r="AQ298" s="143"/>
      <c r="AR298" s="143"/>
      <c r="AS298" s="143"/>
      <c r="AT298" s="143"/>
      <c r="AU298" s="143"/>
      <c r="AV298" s="143"/>
      <c r="AW298" s="143"/>
      <c r="AX298" s="143"/>
      <c r="AY298" s="143"/>
      <c r="AZ298" s="143"/>
      <c r="BA298" s="143"/>
      <c r="BB298" s="143"/>
      <c r="BC298" s="143"/>
      <c r="BD298" s="143"/>
      <c r="BE298" s="143"/>
      <c r="BF298" s="143"/>
      <c r="BG298" s="143"/>
      <c r="BH298" s="143"/>
      <c r="BI298" s="143"/>
      <c r="BJ298" s="143"/>
      <c r="BK298" s="143"/>
      <c r="BL298" s="143"/>
      <c r="BM298" s="143"/>
      <c r="BN298" s="143"/>
      <c r="BO298" s="143"/>
      <c r="BP298" s="143"/>
      <c r="BQ298" s="143"/>
      <c r="BR298" s="143"/>
      <c r="BS298" s="143"/>
      <c r="BT298" s="143"/>
      <c r="BU298" s="143"/>
      <c r="BV298" s="143"/>
    </row>
    <row r="299" spans="2:74" x14ac:dyDescent="0.2">
      <c r="B299" s="143"/>
      <c r="D299" s="143"/>
      <c r="E299" s="143"/>
      <c r="F299" s="143"/>
      <c r="G299" s="143"/>
      <c r="H299" s="143"/>
      <c r="I299" s="143"/>
      <c r="J299" s="143"/>
      <c r="K299" s="143"/>
      <c r="L299" s="143"/>
      <c r="M299" s="143"/>
      <c r="N299" s="143"/>
      <c r="O299" s="143"/>
      <c r="P299" s="143"/>
      <c r="Q299" s="143"/>
      <c r="R299" s="143"/>
      <c r="S299" s="143"/>
      <c r="T299" s="143"/>
      <c r="U299" s="143"/>
      <c r="V299" s="143"/>
      <c r="W299" s="143"/>
      <c r="X299" s="143"/>
      <c r="Y299" s="143"/>
      <c r="Z299" s="143"/>
      <c r="AA299" s="143"/>
      <c r="AB299" s="143"/>
      <c r="AC299" s="143"/>
      <c r="AD299" s="143"/>
      <c r="AE299" s="143"/>
      <c r="AF299" s="143"/>
      <c r="AG299" s="143"/>
      <c r="AH299" s="143"/>
      <c r="AI299" s="143"/>
      <c r="AJ299" s="143"/>
      <c r="AK299" s="143"/>
      <c r="AL299" s="143"/>
      <c r="AM299" s="143"/>
      <c r="AN299" s="143"/>
      <c r="AO299" s="143"/>
      <c r="AP299" s="143"/>
      <c r="AQ299" s="143"/>
      <c r="AR299" s="143"/>
      <c r="AS299" s="143"/>
      <c r="AT299" s="143"/>
      <c r="AU299" s="143"/>
      <c r="AV299" s="143"/>
      <c r="AW299" s="143"/>
      <c r="AX299" s="143"/>
      <c r="AY299" s="143"/>
      <c r="AZ299" s="143"/>
      <c r="BA299" s="143"/>
      <c r="BB299" s="143"/>
      <c r="BC299" s="143"/>
      <c r="BD299" s="143"/>
      <c r="BE299" s="143"/>
      <c r="BF299" s="143"/>
      <c r="BG299" s="143"/>
      <c r="BH299" s="143"/>
      <c r="BI299" s="143"/>
      <c r="BJ299" s="143"/>
      <c r="BK299" s="143"/>
      <c r="BL299" s="143"/>
      <c r="BM299" s="143"/>
      <c r="BN299" s="143"/>
      <c r="BO299" s="143"/>
      <c r="BP299" s="143"/>
      <c r="BQ299" s="143"/>
      <c r="BR299" s="143"/>
      <c r="BS299" s="143"/>
      <c r="BT299" s="143"/>
      <c r="BU299" s="143"/>
      <c r="BV299" s="143"/>
    </row>
    <row r="300" spans="2:74" x14ac:dyDescent="0.2">
      <c r="B300" s="143"/>
      <c r="D300" s="143"/>
      <c r="E300" s="143"/>
      <c r="F300" s="143"/>
      <c r="G300" s="143"/>
      <c r="H300" s="143"/>
      <c r="I300" s="143"/>
      <c r="J300" s="143"/>
      <c r="K300" s="143"/>
      <c r="L300" s="143"/>
      <c r="M300" s="143"/>
      <c r="N300" s="143"/>
      <c r="O300" s="143"/>
      <c r="P300" s="143"/>
      <c r="Q300" s="143"/>
      <c r="R300" s="143"/>
      <c r="S300" s="143"/>
      <c r="T300" s="143"/>
      <c r="U300" s="143"/>
      <c r="V300" s="143"/>
      <c r="W300" s="143"/>
      <c r="X300" s="143"/>
      <c r="Y300" s="143"/>
      <c r="Z300" s="143"/>
      <c r="AA300" s="143"/>
      <c r="AB300" s="143"/>
      <c r="AC300" s="143"/>
      <c r="AD300" s="143"/>
      <c r="AE300" s="143"/>
      <c r="AF300" s="143"/>
      <c r="AG300" s="143"/>
      <c r="AH300" s="143"/>
      <c r="AI300" s="143"/>
      <c r="AJ300" s="143"/>
      <c r="AK300" s="143"/>
      <c r="AL300" s="143"/>
      <c r="AM300" s="143"/>
      <c r="AN300" s="143"/>
      <c r="AO300" s="143"/>
      <c r="AP300" s="143"/>
      <c r="AQ300" s="143"/>
      <c r="AR300" s="143"/>
      <c r="AS300" s="143"/>
      <c r="AT300" s="143"/>
      <c r="AU300" s="143"/>
      <c r="AV300" s="143"/>
      <c r="AW300" s="143"/>
      <c r="AX300" s="143"/>
      <c r="AY300" s="143"/>
      <c r="AZ300" s="143"/>
      <c r="BA300" s="143"/>
      <c r="BB300" s="143"/>
      <c r="BC300" s="143"/>
      <c r="BD300" s="143"/>
      <c r="BE300" s="143"/>
      <c r="BF300" s="143"/>
      <c r="BG300" s="143"/>
      <c r="BH300" s="143"/>
      <c r="BI300" s="143"/>
      <c r="BJ300" s="143"/>
      <c r="BK300" s="143"/>
      <c r="BL300" s="143"/>
      <c r="BM300" s="143"/>
      <c r="BN300" s="143"/>
      <c r="BO300" s="143"/>
      <c r="BP300" s="143"/>
      <c r="BQ300" s="143"/>
      <c r="BR300" s="143"/>
      <c r="BS300" s="143"/>
      <c r="BT300" s="143"/>
      <c r="BU300" s="143"/>
      <c r="BV300" s="143"/>
    </row>
    <row r="301" spans="2:74" x14ac:dyDescent="0.2">
      <c r="B301" s="143"/>
      <c r="D301" s="143"/>
      <c r="E301" s="143"/>
      <c r="F301" s="143"/>
      <c r="G301" s="143"/>
      <c r="H301" s="143"/>
      <c r="I301" s="143"/>
      <c r="J301" s="143"/>
      <c r="K301" s="143"/>
      <c r="L301" s="143"/>
      <c r="M301" s="143"/>
      <c r="N301" s="143"/>
      <c r="O301" s="143"/>
      <c r="P301" s="143"/>
      <c r="Q301" s="143"/>
      <c r="R301" s="143"/>
      <c r="S301" s="143"/>
      <c r="T301" s="143"/>
      <c r="U301" s="143"/>
      <c r="V301" s="143"/>
      <c r="W301" s="143"/>
      <c r="X301" s="143"/>
      <c r="Y301" s="143"/>
      <c r="Z301" s="143"/>
      <c r="AA301" s="143"/>
      <c r="AB301" s="143"/>
      <c r="AC301" s="143"/>
      <c r="AD301" s="143"/>
      <c r="AE301" s="143"/>
      <c r="AF301" s="143"/>
      <c r="AG301" s="143"/>
      <c r="AH301" s="143"/>
      <c r="AI301" s="143"/>
      <c r="AJ301" s="143"/>
      <c r="AK301" s="143"/>
      <c r="AL301" s="143"/>
      <c r="AM301" s="143"/>
      <c r="AN301" s="143"/>
      <c r="AO301" s="143"/>
      <c r="AP301" s="143"/>
      <c r="AQ301" s="143"/>
      <c r="AR301" s="143"/>
      <c r="AS301" s="143"/>
      <c r="AT301" s="143"/>
      <c r="AU301" s="143"/>
      <c r="AV301" s="143"/>
      <c r="AW301" s="143"/>
      <c r="AX301" s="143"/>
      <c r="AY301" s="143"/>
      <c r="AZ301" s="143"/>
      <c r="BA301" s="143"/>
      <c r="BB301" s="143"/>
      <c r="BC301" s="143"/>
      <c r="BD301" s="143"/>
      <c r="BE301" s="143"/>
      <c r="BF301" s="143"/>
      <c r="BG301" s="143"/>
      <c r="BH301" s="143"/>
      <c r="BI301" s="143"/>
      <c r="BJ301" s="143"/>
      <c r="BK301" s="143"/>
      <c r="BL301" s="143"/>
      <c r="BM301" s="143"/>
      <c r="BN301" s="143"/>
      <c r="BO301" s="143"/>
      <c r="BP301" s="143"/>
      <c r="BQ301" s="143"/>
      <c r="BR301" s="143"/>
      <c r="BS301" s="143"/>
      <c r="BT301" s="143"/>
      <c r="BU301" s="143"/>
      <c r="BV301" s="143"/>
    </row>
    <row r="302" spans="2:74" x14ac:dyDescent="0.2">
      <c r="B302" s="143"/>
      <c r="D302" s="143"/>
      <c r="E302" s="143"/>
      <c r="F302" s="143"/>
      <c r="G302" s="143"/>
      <c r="H302" s="143"/>
      <c r="I302" s="143"/>
      <c r="J302" s="143"/>
      <c r="K302" s="143"/>
      <c r="L302" s="143"/>
      <c r="M302" s="143"/>
      <c r="N302" s="143"/>
      <c r="O302" s="143"/>
      <c r="P302" s="143"/>
      <c r="Q302" s="143"/>
      <c r="R302" s="143"/>
      <c r="S302" s="143"/>
      <c r="T302" s="143"/>
      <c r="U302" s="143"/>
      <c r="V302" s="143"/>
      <c r="W302" s="143"/>
      <c r="X302" s="143"/>
      <c r="Y302" s="143"/>
      <c r="Z302" s="143"/>
      <c r="AA302" s="143"/>
      <c r="AB302" s="143"/>
      <c r="AC302" s="143"/>
      <c r="AD302" s="143"/>
      <c r="AE302" s="143"/>
      <c r="AF302" s="143"/>
      <c r="AG302" s="143"/>
      <c r="AH302" s="143"/>
      <c r="AI302" s="143"/>
      <c r="AJ302" s="143"/>
      <c r="AK302" s="143"/>
      <c r="AL302" s="143"/>
      <c r="AM302" s="143"/>
      <c r="AN302" s="143"/>
      <c r="AO302" s="143"/>
      <c r="AP302" s="143"/>
      <c r="AQ302" s="143"/>
      <c r="AR302" s="143"/>
      <c r="AS302" s="143"/>
      <c r="AT302" s="143"/>
      <c r="AU302" s="143"/>
      <c r="AV302" s="143"/>
      <c r="AW302" s="143"/>
      <c r="AX302" s="143"/>
      <c r="AY302" s="143"/>
      <c r="AZ302" s="143"/>
      <c r="BA302" s="143"/>
      <c r="BB302" s="143"/>
      <c r="BC302" s="143"/>
      <c r="BD302" s="143"/>
      <c r="BE302" s="143"/>
      <c r="BF302" s="143"/>
      <c r="BG302" s="143"/>
      <c r="BH302" s="143"/>
      <c r="BI302" s="143"/>
      <c r="BJ302" s="143"/>
      <c r="BK302" s="143"/>
      <c r="BL302" s="143"/>
      <c r="BM302" s="143"/>
      <c r="BN302" s="143"/>
      <c r="BO302" s="143"/>
      <c r="BP302" s="143"/>
      <c r="BQ302" s="143"/>
      <c r="BR302" s="143"/>
      <c r="BS302" s="143"/>
      <c r="BT302" s="143"/>
      <c r="BU302" s="143"/>
      <c r="BV302" s="143"/>
    </row>
    <row r="303" spans="2:74" x14ac:dyDescent="0.2">
      <c r="B303" s="143"/>
      <c r="D303" s="143"/>
      <c r="E303" s="143"/>
      <c r="F303" s="143"/>
      <c r="G303" s="143"/>
      <c r="H303" s="143"/>
      <c r="I303" s="143"/>
      <c r="J303" s="143"/>
      <c r="K303" s="143"/>
      <c r="L303" s="143"/>
      <c r="M303" s="143"/>
      <c r="N303" s="143"/>
      <c r="O303" s="143"/>
      <c r="P303" s="143"/>
      <c r="Q303" s="143"/>
      <c r="R303" s="143"/>
      <c r="S303" s="143"/>
      <c r="T303" s="143"/>
      <c r="U303" s="143"/>
      <c r="V303" s="143"/>
      <c r="W303" s="143"/>
      <c r="X303" s="143"/>
      <c r="Y303" s="143"/>
      <c r="Z303" s="143"/>
      <c r="AA303" s="143"/>
      <c r="AB303" s="143"/>
      <c r="AC303" s="143"/>
      <c r="AD303" s="143"/>
      <c r="AE303" s="143"/>
      <c r="AF303" s="143"/>
      <c r="AG303" s="143"/>
      <c r="AH303" s="143"/>
      <c r="AI303" s="143"/>
      <c r="AJ303" s="143"/>
      <c r="AK303" s="143"/>
      <c r="AL303" s="143"/>
      <c r="AM303" s="143"/>
      <c r="AN303" s="143"/>
      <c r="AO303" s="143"/>
      <c r="AP303" s="143"/>
      <c r="AQ303" s="143"/>
      <c r="AR303" s="143"/>
      <c r="AS303" s="143"/>
      <c r="AT303" s="143"/>
      <c r="AU303" s="143"/>
      <c r="AV303" s="143"/>
      <c r="AW303" s="143"/>
      <c r="AX303" s="143"/>
      <c r="AY303" s="143"/>
      <c r="AZ303" s="143"/>
      <c r="BA303" s="143"/>
      <c r="BB303" s="143"/>
      <c r="BC303" s="143"/>
      <c r="BD303" s="143"/>
      <c r="BE303" s="143"/>
      <c r="BF303" s="143"/>
      <c r="BG303" s="143"/>
      <c r="BH303" s="143"/>
      <c r="BI303" s="143"/>
      <c r="BJ303" s="143"/>
      <c r="BK303" s="143"/>
      <c r="BL303" s="143"/>
      <c r="BM303" s="143"/>
      <c r="BN303" s="143"/>
      <c r="BO303" s="143"/>
      <c r="BP303" s="143"/>
      <c r="BQ303" s="143"/>
      <c r="BR303" s="143"/>
      <c r="BS303" s="143"/>
      <c r="BT303" s="143"/>
      <c r="BU303" s="143"/>
      <c r="BV303" s="143"/>
    </row>
    <row r="304" spans="2:74" x14ac:dyDescent="0.2">
      <c r="B304" s="143"/>
      <c r="D304" s="143"/>
      <c r="E304" s="143"/>
      <c r="F304" s="143"/>
      <c r="G304" s="143"/>
      <c r="H304" s="143"/>
      <c r="I304" s="143"/>
      <c r="J304" s="143"/>
      <c r="K304" s="143"/>
      <c r="L304" s="143"/>
      <c r="M304" s="143"/>
      <c r="N304" s="143"/>
      <c r="O304" s="143"/>
      <c r="P304" s="143"/>
      <c r="Q304" s="143"/>
      <c r="R304" s="143"/>
      <c r="S304" s="143"/>
      <c r="T304" s="143"/>
      <c r="U304" s="143"/>
      <c r="V304" s="143"/>
      <c r="W304" s="143"/>
      <c r="X304" s="143"/>
      <c r="Y304" s="143"/>
      <c r="Z304" s="143"/>
      <c r="AA304" s="143"/>
      <c r="AB304" s="143"/>
      <c r="AC304" s="143"/>
      <c r="AD304" s="143"/>
      <c r="AE304" s="143"/>
      <c r="AF304" s="143"/>
      <c r="AG304" s="143"/>
      <c r="AH304" s="143"/>
      <c r="AI304" s="143"/>
      <c r="AJ304" s="143"/>
      <c r="AK304" s="143"/>
      <c r="AL304" s="143"/>
      <c r="AM304" s="143"/>
      <c r="AN304" s="143"/>
      <c r="AO304" s="143"/>
      <c r="AP304" s="143"/>
      <c r="AQ304" s="143"/>
      <c r="AR304" s="143"/>
      <c r="AS304" s="143"/>
      <c r="AT304" s="143"/>
      <c r="AU304" s="143"/>
      <c r="AV304" s="143"/>
      <c r="AW304" s="143"/>
      <c r="AX304" s="143"/>
      <c r="AY304" s="143"/>
      <c r="AZ304" s="143"/>
      <c r="BA304" s="143"/>
      <c r="BB304" s="143"/>
      <c r="BC304" s="143"/>
      <c r="BD304" s="143"/>
      <c r="BE304" s="143"/>
      <c r="BF304" s="143"/>
      <c r="BG304" s="143"/>
      <c r="BH304" s="143"/>
      <c r="BI304" s="143"/>
      <c r="BJ304" s="143"/>
      <c r="BK304" s="143"/>
      <c r="BL304" s="143"/>
      <c r="BM304" s="143"/>
      <c r="BN304" s="143"/>
      <c r="BO304" s="143"/>
      <c r="BP304" s="143"/>
      <c r="BQ304" s="143"/>
      <c r="BR304" s="143"/>
      <c r="BS304" s="143"/>
      <c r="BT304" s="143"/>
      <c r="BU304" s="143"/>
      <c r="BV304" s="143"/>
    </row>
    <row r="305" spans="2:74" x14ac:dyDescent="0.2">
      <c r="B305" s="143"/>
      <c r="D305" s="143"/>
      <c r="E305" s="143"/>
      <c r="F305" s="143"/>
      <c r="G305" s="143"/>
      <c r="H305" s="143"/>
      <c r="I305" s="143"/>
      <c r="J305" s="143"/>
      <c r="K305" s="143"/>
      <c r="L305" s="143"/>
      <c r="M305" s="143"/>
      <c r="N305" s="143"/>
      <c r="O305" s="143"/>
      <c r="P305" s="143"/>
      <c r="Q305" s="143"/>
      <c r="R305" s="143"/>
      <c r="S305" s="143"/>
      <c r="T305" s="143"/>
      <c r="U305" s="143"/>
      <c r="V305" s="143"/>
      <c r="W305" s="143"/>
      <c r="X305" s="143"/>
      <c r="Y305" s="143"/>
      <c r="Z305" s="143"/>
      <c r="AA305" s="143"/>
      <c r="AB305" s="143"/>
      <c r="AC305" s="143"/>
      <c r="AD305" s="143"/>
      <c r="AE305" s="143"/>
      <c r="AF305" s="143"/>
      <c r="AG305" s="143"/>
      <c r="AH305" s="143"/>
      <c r="AI305" s="143"/>
      <c r="AJ305" s="143"/>
      <c r="AK305" s="143"/>
      <c r="AL305" s="143"/>
      <c r="AM305" s="143"/>
      <c r="AN305" s="143"/>
      <c r="AO305" s="143"/>
      <c r="AP305" s="143"/>
      <c r="AQ305" s="143"/>
      <c r="AR305" s="143"/>
      <c r="AS305" s="143"/>
      <c r="AT305" s="143"/>
      <c r="AU305" s="143"/>
      <c r="AV305" s="143"/>
      <c r="AW305" s="143"/>
      <c r="AX305" s="143"/>
      <c r="AY305" s="143"/>
      <c r="AZ305" s="143"/>
      <c r="BA305" s="143"/>
      <c r="BB305" s="143"/>
      <c r="BC305" s="143"/>
      <c r="BD305" s="143"/>
      <c r="BE305" s="143"/>
      <c r="BF305" s="143"/>
      <c r="BG305" s="143"/>
      <c r="BH305" s="143"/>
      <c r="BI305" s="143"/>
      <c r="BJ305" s="143"/>
      <c r="BK305" s="143"/>
      <c r="BL305" s="143"/>
      <c r="BM305" s="143"/>
      <c r="BN305" s="143"/>
      <c r="BO305" s="143"/>
      <c r="BP305" s="143"/>
      <c r="BQ305" s="143"/>
      <c r="BR305" s="143"/>
      <c r="BS305" s="143"/>
      <c r="BT305" s="143"/>
      <c r="BU305" s="143"/>
      <c r="BV305" s="143"/>
    </row>
    <row r="306" spans="2:74" x14ac:dyDescent="0.2">
      <c r="B306" s="143"/>
      <c r="D306" s="143"/>
      <c r="E306" s="143"/>
      <c r="F306" s="143"/>
      <c r="G306" s="143"/>
      <c r="H306" s="143"/>
      <c r="I306" s="143"/>
      <c r="J306" s="143"/>
      <c r="K306" s="143"/>
      <c r="L306" s="143"/>
      <c r="M306" s="143"/>
      <c r="N306" s="143"/>
      <c r="O306" s="143"/>
      <c r="P306" s="143"/>
      <c r="Q306" s="143"/>
      <c r="R306" s="143"/>
      <c r="S306" s="143"/>
      <c r="T306" s="143"/>
      <c r="U306" s="143"/>
      <c r="V306" s="143"/>
      <c r="W306" s="143"/>
      <c r="X306" s="143"/>
      <c r="Y306" s="143"/>
      <c r="Z306" s="143"/>
      <c r="AA306" s="143"/>
      <c r="AB306" s="143"/>
      <c r="AC306" s="143"/>
      <c r="AD306" s="143"/>
      <c r="AE306" s="143"/>
      <c r="AF306" s="143"/>
      <c r="AG306" s="143"/>
      <c r="AH306" s="143"/>
      <c r="AI306" s="143"/>
      <c r="AJ306" s="143"/>
      <c r="AK306" s="143"/>
      <c r="AL306" s="143"/>
      <c r="AM306" s="143"/>
      <c r="AN306" s="143"/>
      <c r="AO306" s="143"/>
      <c r="AP306" s="143"/>
      <c r="AQ306" s="143"/>
      <c r="AR306" s="143"/>
      <c r="AS306" s="143"/>
      <c r="AT306" s="143"/>
      <c r="AU306" s="143"/>
      <c r="AV306" s="143"/>
      <c r="AW306" s="143"/>
      <c r="AX306" s="143"/>
      <c r="AY306" s="143"/>
      <c r="AZ306" s="143"/>
      <c r="BA306" s="143"/>
      <c r="BB306" s="143"/>
      <c r="BC306" s="143"/>
      <c r="BD306" s="143"/>
      <c r="BE306" s="143"/>
      <c r="BF306" s="143"/>
      <c r="BG306" s="143"/>
      <c r="BH306" s="143"/>
      <c r="BI306" s="143"/>
      <c r="BJ306" s="143"/>
      <c r="BK306" s="143"/>
      <c r="BL306" s="143"/>
      <c r="BM306" s="143"/>
      <c r="BN306" s="143"/>
      <c r="BO306" s="143"/>
      <c r="BP306" s="143"/>
      <c r="BQ306" s="143"/>
      <c r="BR306" s="143"/>
      <c r="BS306" s="143"/>
      <c r="BT306" s="143"/>
      <c r="BU306" s="143"/>
      <c r="BV306" s="143"/>
    </row>
    <row r="307" spans="2:74" x14ac:dyDescent="0.2">
      <c r="B307" s="143"/>
      <c r="D307" s="143"/>
      <c r="E307" s="143"/>
      <c r="F307" s="143"/>
      <c r="G307" s="143"/>
      <c r="H307" s="143"/>
      <c r="I307" s="143"/>
      <c r="J307" s="143"/>
      <c r="K307" s="143"/>
      <c r="L307" s="143"/>
      <c r="M307" s="143"/>
      <c r="N307" s="143"/>
      <c r="O307" s="143"/>
      <c r="P307" s="143"/>
      <c r="Q307" s="143"/>
      <c r="R307" s="143"/>
      <c r="S307" s="143"/>
      <c r="T307" s="143"/>
      <c r="U307" s="143"/>
      <c r="V307" s="143"/>
      <c r="W307" s="143"/>
      <c r="X307" s="143"/>
      <c r="Y307" s="143"/>
      <c r="Z307" s="143"/>
      <c r="AA307" s="143"/>
      <c r="AB307" s="143"/>
      <c r="AC307" s="143"/>
      <c r="AD307" s="143"/>
      <c r="AE307" s="143"/>
      <c r="AF307" s="143"/>
      <c r="AG307" s="143"/>
      <c r="AH307" s="143"/>
      <c r="AI307" s="143"/>
      <c r="AJ307" s="143"/>
      <c r="AK307" s="143"/>
      <c r="AL307" s="143"/>
      <c r="AM307" s="143"/>
      <c r="AN307" s="143"/>
      <c r="AO307" s="143"/>
      <c r="AP307" s="143"/>
      <c r="AQ307" s="143"/>
      <c r="AR307" s="143"/>
      <c r="AS307" s="143"/>
      <c r="AT307" s="143"/>
      <c r="AU307" s="143"/>
      <c r="AV307" s="143"/>
      <c r="AW307" s="143"/>
      <c r="AX307" s="143"/>
      <c r="AY307" s="143"/>
      <c r="AZ307" s="143"/>
      <c r="BA307" s="143"/>
      <c r="BB307" s="143"/>
      <c r="BC307" s="143"/>
      <c r="BD307" s="143"/>
      <c r="BE307" s="143"/>
      <c r="BF307" s="143"/>
      <c r="BG307" s="143"/>
      <c r="BH307" s="143"/>
      <c r="BI307" s="143"/>
      <c r="BJ307" s="143"/>
      <c r="BK307" s="143"/>
      <c r="BL307" s="143"/>
      <c r="BM307" s="143"/>
      <c r="BN307" s="143"/>
      <c r="BO307" s="143"/>
      <c r="BP307" s="143"/>
      <c r="BQ307" s="143"/>
      <c r="BR307" s="143"/>
      <c r="BS307" s="143"/>
      <c r="BT307" s="143"/>
      <c r="BU307" s="143"/>
      <c r="BV307" s="143"/>
    </row>
    <row r="308" spans="2:74" x14ac:dyDescent="0.2">
      <c r="B308" s="143"/>
      <c r="D308" s="143"/>
      <c r="E308" s="143"/>
      <c r="F308" s="143"/>
      <c r="G308" s="143"/>
      <c r="H308" s="143"/>
      <c r="I308" s="143"/>
      <c r="J308" s="143"/>
      <c r="K308" s="143"/>
      <c r="L308" s="143"/>
      <c r="M308" s="143"/>
      <c r="N308" s="143"/>
      <c r="O308" s="143"/>
      <c r="P308" s="143"/>
      <c r="Q308" s="143"/>
      <c r="R308" s="143"/>
      <c r="S308" s="143"/>
      <c r="T308" s="143"/>
      <c r="U308" s="143"/>
      <c r="V308" s="143"/>
      <c r="W308" s="143"/>
      <c r="X308" s="143"/>
      <c r="Y308" s="143"/>
      <c r="Z308" s="143"/>
      <c r="AA308" s="143"/>
      <c r="AB308" s="143"/>
      <c r="AC308" s="143"/>
      <c r="AD308" s="143"/>
      <c r="AE308" s="143"/>
      <c r="AF308" s="143"/>
      <c r="AG308" s="143"/>
      <c r="AH308" s="143"/>
      <c r="AI308" s="143"/>
      <c r="AJ308" s="143"/>
      <c r="AK308" s="143"/>
      <c r="AL308" s="143"/>
      <c r="AM308" s="143"/>
      <c r="AN308" s="143"/>
      <c r="AO308" s="143"/>
      <c r="AP308" s="143"/>
      <c r="AQ308" s="143"/>
      <c r="AR308" s="143"/>
      <c r="AS308" s="143"/>
      <c r="AT308" s="143"/>
      <c r="AU308" s="143"/>
      <c r="AV308" s="143"/>
      <c r="AW308" s="143"/>
      <c r="AX308" s="143"/>
      <c r="AY308" s="143"/>
      <c r="AZ308" s="143"/>
      <c r="BA308" s="143"/>
      <c r="BB308" s="143"/>
      <c r="BC308" s="143"/>
      <c r="BD308" s="143"/>
      <c r="BE308" s="143"/>
      <c r="BF308" s="143"/>
      <c r="BG308" s="143"/>
      <c r="BH308" s="143"/>
      <c r="BI308" s="143"/>
      <c r="BJ308" s="143"/>
      <c r="BK308" s="143"/>
      <c r="BL308" s="143"/>
      <c r="BM308" s="143"/>
      <c r="BN308" s="143"/>
      <c r="BO308" s="143"/>
      <c r="BP308" s="143"/>
      <c r="BQ308" s="143"/>
      <c r="BR308" s="143"/>
      <c r="BS308" s="143"/>
      <c r="BT308" s="143"/>
      <c r="BU308" s="143"/>
      <c r="BV308" s="143"/>
    </row>
    <row r="309" spans="2:74" x14ac:dyDescent="0.2">
      <c r="B309" s="143"/>
      <c r="D309" s="143"/>
      <c r="E309" s="143"/>
      <c r="F309" s="143"/>
      <c r="G309" s="143"/>
      <c r="H309" s="143"/>
      <c r="I309" s="143"/>
      <c r="J309" s="143"/>
      <c r="K309" s="143"/>
      <c r="L309" s="143"/>
      <c r="M309" s="143"/>
      <c r="N309" s="143"/>
      <c r="O309" s="143"/>
      <c r="P309" s="143"/>
      <c r="Q309" s="143"/>
      <c r="R309" s="143"/>
      <c r="S309" s="143"/>
      <c r="T309" s="143"/>
      <c r="U309" s="143"/>
      <c r="V309" s="143"/>
      <c r="W309" s="143"/>
      <c r="X309" s="143"/>
      <c r="Y309" s="143"/>
      <c r="Z309" s="143"/>
      <c r="AA309" s="143"/>
      <c r="AB309" s="143"/>
      <c r="AC309" s="143"/>
      <c r="AD309" s="143"/>
      <c r="AE309" s="143"/>
      <c r="AF309" s="143"/>
      <c r="AG309" s="143"/>
      <c r="AH309" s="143"/>
      <c r="AI309" s="143"/>
      <c r="AJ309" s="143"/>
      <c r="AK309" s="143"/>
      <c r="AL309" s="143"/>
      <c r="AM309" s="143"/>
      <c r="AN309" s="143"/>
      <c r="AO309" s="143"/>
      <c r="AP309" s="143"/>
      <c r="AQ309" s="143"/>
      <c r="AR309" s="143"/>
      <c r="AS309" s="143"/>
      <c r="AT309" s="143"/>
      <c r="AU309" s="143"/>
      <c r="AV309" s="143"/>
      <c r="AW309" s="143"/>
      <c r="AX309" s="143"/>
      <c r="AY309" s="143"/>
      <c r="AZ309" s="143"/>
      <c r="BA309" s="143"/>
      <c r="BB309" s="143"/>
      <c r="BC309" s="143"/>
      <c r="BD309" s="143"/>
      <c r="BE309" s="143"/>
      <c r="BF309" s="143"/>
      <c r="BG309" s="143"/>
      <c r="BH309" s="143"/>
      <c r="BI309" s="143"/>
      <c r="BJ309" s="143"/>
      <c r="BK309" s="143"/>
      <c r="BL309" s="143"/>
      <c r="BM309" s="143"/>
      <c r="BN309" s="143"/>
      <c r="BO309" s="143"/>
      <c r="BP309" s="143"/>
      <c r="BQ309" s="143"/>
      <c r="BR309" s="143"/>
      <c r="BS309" s="143"/>
      <c r="BT309" s="143"/>
      <c r="BU309" s="143"/>
      <c r="BV309" s="143"/>
    </row>
    <row r="310" spans="2:74" x14ac:dyDescent="0.2">
      <c r="B310" s="143"/>
      <c r="D310" s="143"/>
      <c r="E310" s="143"/>
      <c r="F310" s="143"/>
      <c r="G310" s="143"/>
      <c r="H310" s="143"/>
      <c r="I310" s="143"/>
      <c r="J310" s="143"/>
      <c r="K310" s="143"/>
      <c r="L310" s="143"/>
      <c r="M310" s="143"/>
      <c r="N310" s="143"/>
      <c r="O310" s="143"/>
      <c r="P310" s="143"/>
      <c r="Q310" s="143"/>
      <c r="R310" s="143"/>
      <c r="S310" s="143"/>
      <c r="T310" s="143"/>
      <c r="U310" s="143"/>
      <c r="V310" s="143"/>
      <c r="W310" s="143"/>
      <c r="X310" s="143"/>
      <c r="Y310" s="143"/>
      <c r="Z310" s="143"/>
      <c r="AA310" s="143"/>
      <c r="AB310" s="143"/>
      <c r="AC310" s="143"/>
      <c r="AD310" s="143"/>
      <c r="AE310" s="143"/>
      <c r="AF310" s="143"/>
      <c r="AG310" s="143"/>
      <c r="AH310" s="143"/>
      <c r="AI310" s="143"/>
      <c r="AJ310" s="143"/>
      <c r="AK310" s="143"/>
      <c r="AL310" s="143"/>
      <c r="AM310" s="143"/>
      <c r="AN310" s="143"/>
      <c r="AO310" s="143"/>
      <c r="AP310" s="143"/>
      <c r="AQ310" s="143"/>
      <c r="AR310" s="143"/>
      <c r="AS310" s="143"/>
      <c r="AT310" s="143"/>
      <c r="AU310" s="143"/>
      <c r="AV310" s="143"/>
      <c r="AW310" s="143"/>
      <c r="AX310" s="143"/>
      <c r="AY310" s="143"/>
      <c r="AZ310" s="143"/>
      <c r="BA310" s="143"/>
      <c r="BB310" s="143"/>
      <c r="BC310" s="143"/>
      <c r="BD310" s="143"/>
      <c r="BE310" s="143"/>
      <c r="BF310" s="143"/>
      <c r="BG310" s="143"/>
      <c r="BH310" s="143"/>
      <c r="BI310" s="143"/>
      <c r="BJ310" s="143"/>
      <c r="BK310" s="143"/>
      <c r="BL310" s="143"/>
      <c r="BM310" s="143"/>
      <c r="BN310" s="143"/>
      <c r="BO310" s="143"/>
      <c r="BP310" s="143"/>
      <c r="BQ310" s="143"/>
      <c r="BR310" s="143"/>
      <c r="BS310" s="143"/>
      <c r="BT310" s="143"/>
      <c r="BU310" s="143"/>
      <c r="BV310" s="143"/>
    </row>
    <row r="311" spans="2:74" x14ac:dyDescent="0.2">
      <c r="B311" s="143"/>
      <c r="D311" s="143"/>
      <c r="E311" s="143"/>
      <c r="F311" s="143"/>
      <c r="G311" s="143"/>
      <c r="H311" s="143"/>
      <c r="I311" s="143"/>
      <c r="J311" s="143"/>
      <c r="K311" s="143"/>
      <c r="L311" s="143"/>
      <c r="M311" s="143"/>
      <c r="N311" s="143"/>
      <c r="O311" s="143"/>
      <c r="P311" s="143"/>
      <c r="Q311" s="143"/>
      <c r="R311" s="143"/>
      <c r="S311" s="143"/>
      <c r="T311" s="143"/>
      <c r="U311" s="143"/>
      <c r="V311" s="143"/>
      <c r="W311" s="143"/>
      <c r="X311" s="143"/>
      <c r="Y311" s="143"/>
      <c r="Z311" s="143"/>
      <c r="AA311" s="143"/>
      <c r="AB311" s="143"/>
      <c r="AC311" s="143"/>
      <c r="AD311" s="143"/>
      <c r="AE311" s="143"/>
      <c r="AF311" s="143"/>
      <c r="AG311" s="143"/>
      <c r="AH311" s="143"/>
      <c r="AI311" s="143"/>
      <c r="AJ311" s="143"/>
      <c r="AK311" s="143"/>
      <c r="AL311" s="143"/>
      <c r="AM311" s="143"/>
      <c r="AN311" s="143"/>
      <c r="AO311" s="143"/>
      <c r="AP311" s="143"/>
      <c r="AQ311" s="143"/>
      <c r="AR311" s="143"/>
      <c r="AS311" s="143"/>
      <c r="AT311" s="143"/>
      <c r="AU311" s="143"/>
      <c r="AV311" s="143"/>
      <c r="AW311" s="143"/>
      <c r="AX311" s="143"/>
      <c r="AY311" s="143"/>
      <c r="AZ311" s="143"/>
      <c r="BA311" s="143"/>
      <c r="BB311" s="143"/>
      <c r="BC311" s="143"/>
      <c r="BD311" s="143"/>
      <c r="BE311" s="143"/>
      <c r="BF311" s="143"/>
      <c r="BG311" s="143"/>
      <c r="BH311" s="143"/>
      <c r="BI311" s="143"/>
      <c r="BJ311" s="143"/>
      <c r="BK311" s="143"/>
      <c r="BL311" s="143"/>
      <c r="BM311" s="143"/>
      <c r="BN311" s="143"/>
      <c r="BO311" s="143"/>
      <c r="BP311" s="143"/>
      <c r="BQ311" s="143"/>
      <c r="BR311" s="143"/>
      <c r="BS311" s="143"/>
      <c r="BT311" s="143"/>
      <c r="BU311" s="143"/>
      <c r="BV311" s="143"/>
    </row>
    <row r="312" spans="2:74" x14ac:dyDescent="0.2">
      <c r="B312" s="143"/>
      <c r="D312" s="143"/>
      <c r="E312" s="143"/>
      <c r="F312" s="143"/>
      <c r="G312" s="143"/>
      <c r="H312" s="143"/>
      <c r="I312" s="143"/>
      <c r="J312" s="143"/>
      <c r="K312" s="143"/>
      <c r="L312" s="143"/>
      <c r="M312" s="143"/>
      <c r="N312" s="143"/>
      <c r="O312" s="143"/>
      <c r="P312" s="143"/>
      <c r="Q312" s="143"/>
      <c r="R312" s="143"/>
      <c r="S312" s="143"/>
      <c r="T312" s="143"/>
      <c r="U312" s="143"/>
      <c r="V312" s="143"/>
      <c r="W312" s="143"/>
      <c r="X312" s="143"/>
      <c r="Y312" s="143"/>
      <c r="Z312" s="143"/>
      <c r="AA312" s="143"/>
      <c r="AB312" s="143"/>
      <c r="AC312" s="143"/>
      <c r="AD312" s="143"/>
      <c r="AE312" s="143"/>
      <c r="AF312" s="143"/>
      <c r="AG312" s="143"/>
      <c r="AH312" s="143"/>
      <c r="AI312" s="143"/>
      <c r="AJ312" s="143"/>
      <c r="AK312" s="143"/>
      <c r="AL312" s="143"/>
      <c r="AM312" s="143"/>
      <c r="AN312" s="143"/>
      <c r="AO312" s="143"/>
      <c r="AP312" s="143"/>
      <c r="AQ312" s="143"/>
      <c r="AR312" s="143"/>
      <c r="AS312" s="143"/>
      <c r="AT312" s="143"/>
      <c r="AU312" s="143"/>
      <c r="AV312" s="143"/>
      <c r="AW312" s="143"/>
      <c r="AX312" s="143"/>
      <c r="AY312" s="143"/>
      <c r="AZ312" s="143"/>
      <c r="BA312" s="143"/>
      <c r="BB312" s="143"/>
      <c r="BC312" s="143"/>
      <c r="BD312" s="143"/>
      <c r="BE312" s="143"/>
      <c r="BF312" s="143"/>
      <c r="BG312" s="143"/>
      <c r="BH312" s="143"/>
      <c r="BI312" s="143"/>
      <c r="BJ312" s="143"/>
      <c r="BK312" s="143"/>
      <c r="BL312" s="143"/>
      <c r="BM312" s="143"/>
      <c r="BN312" s="143"/>
      <c r="BO312" s="143"/>
      <c r="BP312" s="143"/>
      <c r="BQ312" s="143"/>
      <c r="BR312" s="143"/>
      <c r="BS312" s="143"/>
      <c r="BT312" s="143"/>
      <c r="BU312" s="143"/>
      <c r="BV312" s="143"/>
    </row>
    <row r="313" spans="2:74" x14ac:dyDescent="0.2">
      <c r="B313" s="143"/>
      <c r="D313" s="143"/>
      <c r="E313" s="143"/>
      <c r="F313" s="143"/>
      <c r="G313" s="143"/>
      <c r="H313" s="143"/>
      <c r="I313" s="143"/>
      <c r="J313" s="143"/>
      <c r="K313" s="143"/>
      <c r="L313" s="143"/>
      <c r="M313" s="143"/>
      <c r="N313" s="143"/>
      <c r="O313" s="143"/>
      <c r="P313" s="143"/>
      <c r="Q313" s="143"/>
      <c r="R313" s="143"/>
      <c r="S313" s="143"/>
      <c r="T313" s="143"/>
      <c r="U313" s="143"/>
      <c r="V313" s="143"/>
      <c r="W313" s="143"/>
      <c r="X313" s="143"/>
      <c r="Y313" s="143"/>
      <c r="Z313" s="143"/>
      <c r="AA313" s="143"/>
      <c r="AB313" s="143"/>
      <c r="AC313" s="143"/>
      <c r="AD313" s="143"/>
      <c r="AE313" s="143"/>
      <c r="AF313" s="143"/>
      <c r="AG313" s="143"/>
      <c r="AH313" s="143"/>
      <c r="AI313" s="143"/>
      <c r="AJ313" s="143"/>
      <c r="AK313" s="143"/>
      <c r="AL313" s="143"/>
      <c r="AM313" s="143"/>
      <c r="AN313" s="143"/>
      <c r="AO313" s="143"/>
      <c r="AP313" s="143"/>
      <c r="AQ313" s="143"/>
      <c r="AR313" s="143"/>
      <c r="AS313" s="143"/>
      <c r="AT313" s="143"/>
      <c r="AU313" s="143"/>
      <c r="AV313" s="143"/>
      <c r="AW313" s="143"/>
      <c r="AX313" s="143"/>
      <c r="AY313" s="143"/>
      <c r="AZ313" s="143"/>
      <c r="BA313" s="143"/>
      <c r="BB313" s="143"/>
      <c r="BC313" s="143"/>
      <c r="BD313" s="143"/>
      <c r="BE313" s="143"/>
      <c r="BF313" s="143"/>
      <c r="BG313" s="143"/>
      <c r="BH313" s="143"/>
      <c r="BI313" s="143"/>
      <c r="BJ313" s="143"/>
      <c r="BK313" s="143"/>
      <c r="BL313" s="143"/>
      <c r="BM313" s="143"/>
      <c r="BN313" s="143"/>
      <c r="BO313" s="143"/>
      <c r="BP313" s="143"/>
      <c r="BQ313" s="143"/>
      <c r="BR313" s="143"/>
      <c r="BS313" s="143"/>
      <c r="BT313" s="143"/>
      <c r="BU313" s="143"/>
      <c r="BV313" s="143"/>
    </row>
    <row r="314" spans="2:74" x14ac:dyDescent="0.2">
      <c r="B314" s="143"/>
      <c r="D314" s="143"/>
      <c r="E314" s="143"/>
      <c r="F314" s="143"/>
      <c r="G314" s="143"/>
      <c r="H314" s="143"/>
      <c r="I314" s="143"/>
      <c r="J314" s="143"/>
      <c r="K314" s="143"/>
      <c r="L314" s="143"/>
      <c r="M314" s="143"/>
      <c r="N314" s="143"/>
      <c r="O314" s="143"/>
      <c r="P314" s="143"/>
      <c r="Q314" s="143"/>
      <c r="R314" s="143"/>
      <c r="S314" s="143"/>
      <c r="T314" s="143"/>
      <c r="U314" s="143"/>
      <c r="V314" s="143"/>
      <c r="W314" s="143"/>
      <c r="X314" s="143"/>
      <c r="Y314" s="143"/>
      <c r="Z314" s="143"/>
      <c r="AA314" s="143"/>
      <c r="AB314" s="143"/>
      <c r="AC314" s="143"/>
      <c r="AD314" s="143"/>
      <c r="AE314" s="143"/>
      <c r="AF314" s="143"/>
      <c r="AG314" s="143"/>
      <c r="AH314" s="143"/>
      <c r="AI314" s="143"/>
      <c r="AJ314" s="143"/>
      <c r="AK314" s="143"/>
      <c r="AL314" s="143"/>
      <c r="AM314" s="143"/>
      <c r="AN314" s="143"/>
      <c r="AO314" s="143"/>
      <c r="AP314" s="143"/>
      <c r="AQ314" s="143"/>
      <c r="AR314" s="143"/>
      <c r="AS314" s="143"/>
      <c r="AT314" s="143"/>
      <c r="AU314" s="143"/>
      <c r="AV314" s="143"/>
      <c r="AW314" s="143"/>
      <c r="AX314" s="143"/>
      <c r="AY314" s="143"/>
      <c r="AZ314" s="143"/>
      <c r="BA314" s="143"/>
      <c r="BB314" s="143"/>
      <c r="BC314" s="143"/>
      <c r="BD314" s="143"/>
      <c r="BE314" s="143"/>
      <c r="BF314" s="143"/>
      <c r="BG314" s="143"/>
      <c r="BH314" s="143"/>
      <c r="BI314" s="143"/>
      <c r="BJ314" s="143"/>
      <c r="BK314" s="143"/>
      <c r="BL314" s="143"/>
      <c r="BM314" s="143"/>
      <c r="BN314" s="143"/>
      <c r="BO314" s="143"/>
      <c r="BP314" s="143"/>
      <c r="BQ314" s="143"/>
      <c r="BR314" s="143"/>
      <c r="BS314" s="143"/>
      <c r="BT314" s="143"/>
      <c r="BU314" s="143"/>
      <c r="BV314" s="143"/>
    </row>
    <row r="315" spans="2:74" x14ac:dyDescent="0.2">
      <c r="B315" s="143"/>
      <c r="D315" s="143"/>
      <c r="E315" s="143"/>
      <c r="F315" s="143"/>
      <c r="G315" s="143"/>
      <c r="H315" s="143"/>
      <c r="I315" s="143"/>
      <c r="J315" s="143"/>
      <c r="K315" s="143"/>
      <c r="L315" s="143"/>
      <c r="M315" s="143"/>
      <c r="N315" s="143"/>
      <c r="O315" s="143"/>
      <c r="P315" s="143"/>
      <c r="Q315" s="143"/>
      <c r="R315" s="143"/>
      <c r="S315" s="143"/>
      <c r="T315" s="143"/>
      <c r="U315" s="143"/>
      <c r="V315" s="143"/>
      <c r="W315" s="143"/>
      <c r="X315" s="143"/>
      <c r="Y315" s="143"/>
      <c r="Z315" s="143"/>
      <c r="AA315" s="143"/>
      <c r="AB315" s="143"/>
      <c r="AC315" s="143"/>
      <c r="AD315" s="143"/>
      <c r="AE315" s="143"/>
      <c r="AF315" s="143"/>
      <c r="AG315" s="143"/>
      <c r="AH315" s="143"/>
      <c r="AI315" s="143"/>
      <c r="AJ315" s="143"/>
      <c r="AK315" s="143"/>
      <c r="AL315" s="143"/>
      <c r="AM315" s="143"/>
      <c r="AN315" s="143"/>
      <c r="AO315" s="143"/>
      <c r="AP315" s="143"/>
      <c r="AQ315" s="143"/>
      <c r="AR315" s="143"/>
      <c r="AS315" s="143"/>
      <c r="AT315" s="143"/>
      <c r="AU315" s="143"/>
      <c r="AV315" s="143"/>
      <c r="AW315" s="143"/>
      <c r="AX315" s="143"/>
      <c r="AY315" s="143"/>
      <c r="AZ315" s="143"/>
      <c r="BA315" s="143"/>
      <c r="BB315" s="143"/>
      <c r="BC315" s="143"/>
      <c r="BD315" s="143"/>
      <c r="BE315" s="143"/>
      <c r="BF315" s="143"/>
      <c r="BG315" s="143"/>
      <c r="BH315" s="143"/>
      <c r="BI315" s="143"/>
      <c r="BJ315" s="143"/>
      <c r="BK315" s="143"/>
      <c r="BL315" s="143"/>
      <c r="BM315" s="143"/>
      <c r="BN315" s="143"/>
      <c r="BO315" s="143"/>
      <c r="BP315" s="143"/>
      <c r="BQ315" s="143"/>
      <c r="BR315" s="143"/>
      <c r="BS315" s="143"/>
      <c r="BT315" s="143"/>
      <c r="BU315" s="143"/>
      <c r="BV315" s="143"/>
    </row>
    <row r="316" spans="2:74" x14ac:dyDescent="0.2">
      <c r="B316" s="143"/>
      <c r="D316" s="143"/>
      <c r="E316" s="143"/>
      <c r="F316" s="143"/>
      <c r="G316" s="143"/>
      <c r="H316" s="143"/>
      <c r="I316" s="143"/>
      <c r="J316" s="143"/>
      <c r="K316" s="143"/>
      <c r="L316" s="143"/>
      <c r="M316" s="143"/>
      <c r="N316" s="143"/>
      <c r="O316" s="143"/>
      <c r="P316" s="143"/>
      <c r="Q316" s="143"/>
      <c r="R316" s="143"/>
      <c r="S316" s="143"/>
      <c r="T316" s="143"/>
      <c r="U316" s="143"/>
      <c r="V316" s="143"/>
      <c r="W316" s="143"/>
      <c r="X316" s="143"/>
      <c r="Y316" s="143"/>
      <c r="Z316" s="143"/>
      <c r="AA316" s="143"/>
      <c r="AB316" s="143"/>
      <c r="AC316" s="143"/>
      <c r="AD316" s="143"/>
      <c r="AE316" s="143"/>
      <c r="AF316" s="143"/>
      <c r="AG316" s="143"/>
      <c r="AH316" s="143"/>
      <c r="AI316" s="143"/>
      <c r="AJ316" s="143"/>
      <c r="AK316" s="143"/>
      <c r="AL316" s="143"/>
      <c r="AM316" s="143"/>
      <c r="AN316" s="143"/>
      <c r="AO316" s="143"/>
      <c r="AP316" s="143"/>
      <c r="AQ316" s="143"/>
      <c r="AR316" s="143"/>
      <c r="AS316" s="143"/>
      <c r="AT316" s="143"/>
      <c r="AU316" s="143"/>
      <c r="AV316" s="143"/>
      <c r="AW316" s="143"/>
      <c r="AX316" s="143"/>
      <c r="AY316" s="143"/>
      <c r="AZ316" s="143"/>
      <c r="BA316" s="143"/>
      <c r="BB316" s="143"/>
      <c r="BC316" s="143"/>
      <c r="BD316" s="143"/>
      <c r="BE316" s="143"/>
      <c r="BF316" s="143"/>
      <c r="BG316" s="143"/>
      <c r="BH316" s="143"/>
      <c r="BI316" s="143"/>
      <c r="BJ316" s="143"/>
      <c r="BK316" s="143"/>
      <c r="BL316" s="143"/>
      <c r="BM316" s="143"/>
      <c r="BN316" s="143"/>
      <c r="BO316" s="143"/>
      <c r="BP316" s="143"/>
      <c r="BQ316" s="143"/>
      <c r="BR316" s="143"/>
      <c r="BS316" s="143"/>
      <c r="BT316" s="143"/>
      <c r="BU316" s="143"/>
      <c r="BV316" s="143"/>
    </row>
    <row r="317" spans="2:74" x14ac:dyDescent="0.2">
      <c r="B317" s="143"/>
      <c r="D317" s="143"/>
      <c r="E317" s="143"/>
      <c r="F317" s="143"/>
      <c r="G317" s="143"/>
      <c r="H317" s="143"/>
      <c r="I317" s="143"/>
      <c r="J317" s="143"/>
      <c r="K317" s="143"/>
      <c r="L317" s="143"/>
      <c r="M317" s="143"/>
      <c r="N317" s="143"/>
      <c r="O317" s="143"/>
      <c r="P317" s="143"/>
      <c r="Q317" s="143"/>
      <c r="R317" s="143"/>
      <c r="S317" s="143"/>
      <c r="T317" s="143"/>
      <c r="U317" s="143"/>
      <c r="V317" s="143"/>
      <c r="W317" s="143"/>
      <c r="X317" s="143"/>
      <c r="Y317" s="143"/>
      <c r="Z317" s="143"/>
      <c r="AA317" s="143"/>
      <c r="AB317" s="143"/>
      <c r="AC317" s="143"/>
      <c r="AD317" s="143"/>
      <c r="AE317" s="143"/>
      <c r="AF317" s="143"/>
      <c r="AG317" s="143"/>
      <c r="AH317" s="143"/>
      <c r="AI317" s="143"/>
      <c r="AJ317" s="143"/>
      <c r="AK317" s="143"/>
      <c r="AL317" s="143"/>
      <c r="AM317" s="143"/>
      <c r="AN317" s="143"/>
      <c r="AO317" s="143"/>
      <c r="AP317" s="143"/>
      <c r="AQ317" s="143"/>
      <c r="AR317" s="143"/>
      <c r="AS317" s="143"/>
      <c r="AT317" s="143"/>
      <c r="AU317" s="143"/>
      <c r="AV317" s="143"/>
      <c r="AW317" s="143"/>
      <c r="AX317" s="143"/>
      <c r="AY317" s="143"/>
      <c r="AZ317" s="143"/>
      <c r="BA317" s="143"/>
      <c r="BB317" s="143"/>
      <c r="BC317" s="143"/>
      <c r="BD317" s="143"/>
      <c r="BE317" s="143"/>
      <c r="BF317" s="143"/>
      <c r="BG317" s="143"/>
      <c r="BH317" s="143"/>
      <c r="BI317" s="143"/>
      <c r="BJ317" s="143"/>
      <c r="BK317" s="143"/>
      <c r="BL317" s="143"/>
      <c r="BM317" s="143"/>
      <c r="BN317" s="143"/>
      <c r="BO317" s="143"/>
      <c r="BP317" s="143"/>
      <c r="BQ317" s="143"/>
      <c r="BR317" s="143"/>
      <c r="BS317" s="143"/>
      <c r="BT317" s="143"/>
      <c r="BU317" s="143"/>
      <c r="BV317" s="143"/>
    </row>
    <row r="318" spans="2:74" x14ac:dyDescent="0.2">
      <c r="B318" s="143"/>
      <c r="D318" s="143"/>
      <c r="E318" s="143"/>
      <c r="F318" s="143"/>
      <c r="G318" s="143"/>
      <c r="H318" s="143"/>
      <c r="I318" s="143"/>
      <c r="J318" s="143"/>
      <c r="K318" s="143"/>
      <c r="L318" s="143"/>
      <c r="M318" s="143"/>
      <c r="N318" s="143"/>
      <c r="O318" s="143"/>
      <c r="P318" s="143"/>
      <c r="Q318" s="143"/>
      <c r="R318" s="143"/>
      <c r="S318" s="143"/>
      <c r="T318" s="143"/>
      <c r="U318" s="143"/>
      <c r="V318" s="143"/>
      <c r="W318" s="143"/>
      <c r="X318" s="143"/>
      <c r="Y318" s="143"/>
      <c r="Z318" s="143"/>
      <c r="AA318" s="143"/>
      <c r="AB318" s="143"/>
      <c r="AC318" s="143"/>
      <c r="AD318" s="143"/>
      <c r="AE318" s="143"/>
      <c r="AF318" s="143"/>
      <c r="AG318" s="143"/>
      <c r="AH318" s="143"/>
      <c r="AI318" s="143"/>
      <c r="AJ318" s="143"/>
      <c r="AK318" s="143"/>
      <c r="AL318" s="143"/>
      <c r="AM318" s="143"/>
      <c r="AN318" s="143"/>
      <c r="AO318" s="143"/>
      <c r="AP318" s="143"/>
      <c r="AQ318" s="143"/>
      <c r="AR318" s="143"/>
      <c r="AS318" s="143"/>
      <c r="AT318" s="143"/>
      <c r="AU318" s="143"/>
      <c r="AV318" s="143"/>
      <c r="AW318" s="143"/>
      <c r="AX318" s="143"/>
      <c r="AY318" s="143"/>
      <c r="AZ318" s="143"/>
      <c r="BA318" s="143"/>
      <c r="BB318" s="143"/>
      <c r="BC318" s="143"/>
      <c r="BD318" s="143"/>
      <c r="BE318" s="143"/>
      <c r="BF318" s="143"/>
      <c r="BG318" s="143"/>
      <c r="BH318" s="143"/>
      <c r="BI318" s="143"/>
      <c r="BJ318" s="143"/>
      <c r="BK318" s="143"/>
      <c r="BL318" s="143"/>
      <c r="BM318" s="143"/>
      <c r="BN318" s="143"/>
      <c r="BO318" s="143"/>
      <c r="BP318" s="143"/>
      <c r="BQ318" s="143"/>
      <c r="BR318" s="143"/>
      <c r="BS318" s="143"/>
      <c r="BT318" s="143"/>
      <c r="BU318" s="143"/>
      <c r="BV318" s="143"/>
    </row>
    <row r="319" spans="2:74" x14ac:dyDescent="0.2">
      <c r="B319" s="143"/>
      <c r="D319" s="143"/>
      <c r="E319" s="143"/>
      <c r="F319" s="143"/>
      <c r="G319" s="143"/>
      <c r="H319" s="143"/>
      <c r="I319" s="143"/>
      <c r="J319" s="143"/>
      <c r="K319" s="143"/>
      <c r="L319" s="143"/>
      <c r="M319" s="143"/>
      <c r="N319" s="143"/>
      <c r="O319" s="143"/>
      <c r="P319" s="143"/>
      <c r="Q319" s="143"/>
      <c r="R319" s="143"/>
      <c r="S319" s="143"/>
      <c r="T319" s="143"/>
      <c r="U319" s="143"/>
      <c r="V319" s="143"/>
      <c r="W319" s="143"/>
      <c r="X319" s="143"/>
      <c r="Y319" s="143"/>
      <c r="Z319" s="143"/>
      <c r="AA319" s="143"/>
      <c r="AB319" s="143"/>
      <c r="AC319" s="143"/>
      <c r="AD319" s="143"/>
      <c r="AE319" s="143"/>
      <c r="AF319" s="143"/>
      <c r="AG319" s="143"/>
      <c r="AH319" s="143"/>
      <c r="AI319" s="143"/>
      <c r="AJ319" s="143"/>
      <c r="AK319" s="143"/>
      <c r="AL319" s="143"/>
      <c r="AM319" s="143"/>
      <c r="AN319" s="143"/>
      <c r="AO319" s="143"/>
      <c r="AP319" s="143"/>
      <c r="AQ319" s="143"/>
      <c r="AR319" s="143"/>
      <c r="AS319" s="143"/>
      <c r="AT319" s="143"/>
      <c r="AU319" s="143"/>
      <c r="AV319" s="143"/>
      <c r="AW319" s="143"/>
      <c r="AX319" s="143"/>
      <c r="AY319" s="143"/>
      <c r="AZ319" s="143"/>
      <c r="BA319" s="143"/>
      <c r="BB319" s="143"/>
      <c r="BC319" s="143"/>
      <c r="BD319" s="143"/>
      <c r="BE319" s="143"/>
      <c r="BF319" s="143"/>
      <c r="BG319" s="143"/>
      <c r="BH319" s="143"/>
      <c r="BI319" s="143"/>
      <c r="BJ319" s="143"/>
      <c r="BK319" s="143"/>
      <c r="BL319" s="143"/>
      <c r="BM319" s="143"/>
      <c r="BN319" s="143"/>
      <c r="BO319" s="143"/>
      <c r="BP319" s="143"/>
      <c r="BQ319" s="143"/>
      <c r="BR319" s="143"/>
      <c r="BS319" s="143"/>
      <c r="BT319" s="143"/>
      <c r="BU319" s="143"/>
      <c r="BV319" s="143"/>
    </row>
    <row r="320" spans="2:74" x14ac:dyDescent="0.2">
      <c r="B320" s="143"/>
      <c r="D320" s="143"/>
      <c r="E320" s="143"/>
      <c r="F320" s="143"/>
      <c r="G320" s="143"/>
      <c r="H320" s="143"/>
      <c r="I320" s="143"/>
      <c r="J320" s="143"/>
      <c r="K320" s="143"/>
      <c r="L320" s="143"/>
      <c r="M320" s="143"/>
      <c r="N320" s="143"/>
      <c r="O320" s="143"/>
      <c r="P320" s="143"/>
      <c r="Q320" s="143"/>
      <c r="R320" s="143"/>
      <c r="S320" s="143"/>
      <c r="T320" s="143"/>
      <c r="U320" s="143"/>
      <c r="V320" s="143"/>
      <c r="W320" s="143"/>
      <c r="X320" s="143"/>
      <c r="Y320" s="143"/>
      <c r="Z320" s="143"/>
      <c r="AA320" s="143"/>
      <c r="AB320" s="143"/>
      <c r="AC320" s="143"/>
      <c r="AD320" s="143"/>
      <c r="AE320" s="143"/>
      <c r="AF320" s="143"/>
      <c r="AG320" s="143"/>
      <c r="AH320" s="143"/>
      <c r="AI320" s="143"/>
      <c r="AJ320" s="143"/>
      <c r="AK320" s="143"/>
      <c r="AL320" s="143"/>
      <c r="AM320" s="143"/>
      <c r="AN320" s="143"/>
      <c r="AO320" s="143"/>
      <c r="AP320" s="143"/>
      <c r="AQ320" s="143"/>
      <c r="AR320" s="143"/>
      <c r="AS320" s="143"/>
      <c r="AT320" s="143"/>
      <c r="AU320" s="143"/>
      <c r="AV320" s="143"/>
      <c r="AW320" s="143"/>
      <c r="AX320" s="143"/>
      <c r="AY320" s="143"/>
      <c r="AZ320" s="143"/>
      <c r="BA320" s="143"/>
      <c r="BB320" s="143"/>
      <c r="BC320" s="143"/>
      <c r="BD320" s="143"/>
      <c r="BE320" s="143"/>
      <c r="BF320" s="143"/>
      <c r="BG320" s="143"/>
      <c r="BH320" s="143"/>
      <c r="BI320" s="143"/>
      <c r="BJ320" s="143"/>
      <c r="BK320" s="143"/>
      <c r="BL320" s="143"/>
      <c r="BM320" s="143"/>
      <c r="BN320" s="143"/>
      <c r="BO320" s="143"/>
      <c r="BP320" s="143"/>
      <c r="BQ320" s="143"/>
      <c r="BR320" s="143"/>
      <c r="BS320" s="143"/>
      <c r="BT320" s="143"/>
      <c r="BU320" s="143"/>
      <c r="BV320" s="143"/>
    </row>
    <row r="321" spans="2:74" x14ac:dyDescent="0.2">
      <c r="B321" s="143"/>
      <c r="D321" s="143"/>
      <c r="E321" s="143"/>
      <c r="F321" s="143"/>
      <c r="G321" s="143"/>
      <c r="H321" s="143"/>
      <c r="I321" s="143"/>
      <c r="J321" s="143"/>
      <c r="K321" s="143"/>
      <c r="L321" s="143"/>
      <c r="M321" s="143"/>
      <c r="N321" s="143"/>
      <c r="O321" s="143"/>
      <c r="P321" s="143"/>
      <c r="Q321" s="143"/>
      <c r="R321" s="143"/>
      <c r="S321" s="143"/>
      <c r="T321" s="143"/>
      <c r="U321" s="143"/>
      <c r="V321" s="143"/>
      <c r="W321" s="143"/>
      <c r="X321" s="143"/>
      <c r="Y321" s="143"/>
      <c r="Z321" s="143"/>
      <c r="AA321" s="143"/>
      <c r="AB321" s="143"/>
      <c r="AC321" s="143"/>
      <c r="AD321" s="143"/>
      <c r="AE321" s="143"/>
      <c r="AF321" s="143"/>
      <c r="AG321" s="143"/>
      <c r="AH321" s="143"/>
      <c r="AI321" s="143"/>
      <c r="AJ321" s="143"/>
      <c r="AK321" s="143"/>
      <c r="AL321" s="143"/>
      <c r="AM321" s="143"/>
      <c r="AN321" s="143"/>
      <c r="AO321" s="143"/>
      <c r="AP321" s="143"/>
      <c r="AQ321" s="143"/>
      <c r="AR321" s="143"/>
      <c r="AS321" s="143"/>
      <c r="AT321" s="143"/>
      <c r="AU321" s="143"/>
      <c r="AV321" s="143"/>
      <c r="AW321" s="143"/>
      <c r="AX321" s="143"/>
      <c r="AY321" s="143"/>
      <c r="AZ321" s="143"/>
      <c r="BA321" s="143"/>
      <c r="BB321" s="143"/>
      <c r="BC321" s="143"/>
      <c r="BD321" s="143"/>
      <c r="BE321" s="143"/>
      <c r="BF321" s="143"/>
      <c r="BG321" s="143"/>
      <c r="BH321" s="143"/>
      <c r="BI321" s="143"/>
      <c r="BJ321" s="143"/>
      <c r="BK321" s="143"/>
      <c r="BL321" s="143"/>
      <c r="BM321" s="143"/>
      <c r="BN321" s="143"/>
      <c r="BO321" s="143"/>
      <c r="BP321" s="143"/>
      <c r="BQ321" s="143"/>
      <c r="BR321" s="143"/>
      <c r="BS321" s="143"/>
      <c r="BT321" s="143"/>
      <c r="BU321" s="143"/>
      <c r="BV321" s="143"/>
    </row>
    <row r="322" spans="2:74" x14ac:dyDescent="0.2">
      <c r="B322" s="143"/>
      <c r="D322" s="143"/>
      <c r="E322" s="143"/>
      <c r="F322" s="143"/>
      <c r="G322" s="143"/>
      <c r="H322" s="143"/>
      <c r="I322" s="143"/>
      <c r="J322" s="143"/>
      <c r="K322" s="143"/>
      <c r="L322" s="143"/>
      <c r="M322" s="143"/>
      <c r="N322" s="143"/>
      <c r="O322" s="143"/>
      <c r="P322" s="143"/>
      <c r="Q322" s="143"/>
      <c r="R322" s="143"/>
      <c r="S322" s="143"/>
      <c r="T322" s="143"/>
      <c r="U322" s="143"/>
      <c r="V322" s="143"/>
      <c r="W322" s="143"/>
      <c r="X322" s="143"/>
      <c r="Y322" s="143"/>
      <c r="Z322" s="143"/>
      <c r="AA322" s="143"/>
      <c r="AB322" s="143"/>
      <c r="AC322" s="143"/>
      <c r="AD322" s="143"/>
      <c r="AE322" s="143"/>
      <c r="AF322" s="143"/>
      <c r="AG322" s="143"/>
      <c r="AH322" s="143"/>
      <c r="AI322" s="143"/>
      <c r="AJ322" s="143"/>
      <c r="AK322" s="143"/>
      <c r="AL322" s="143"/>
      <c r="AM322" s="143"/>
      <c r="AN322" s="143"/>
      <c r="AO322" s="143"/>
      <c r="AP322" s="143"/>
      <c r="AQ322" s="143"/>
      <c r="AR322" s="143"/>
      <c r="AS322" s="143"/>
      <c r="AT322" s="143"/>
      <c r="AU322" s="143"/>
      <c r="AV322" s="143"/>
      <c r="AW322" s="143"/>
      <c r="AX322" s="143"/>
      <c r="AY322" s="143"/>
      <c r="AZ322" s="143"/>
      <c r="BA322" s="143"/>
      <c r="BB322" s="143"/>
      <c r="BC322" s="143"/>
      <c r="BD322" s="143"/>
      <c r="BE322" s="143"/>
      <c r="BF322" s="143"/>
      <c r="BG322" s="143"/>
      <c r="BH322" s="143"/>
      <c r="BI322" s="143"/>
      <c r="BJ322" s="143"/>
      <c r="BK322" s="143"/>
      <c r="BL322" s="143"/>
      <c r="BM322" s="143"/>
      <c r="BN322" s="143"/>
      <c r="BO322" s="143"/>
      <c r="BP322" s="143"/>
      <c r="BQ322" s="143"/>
      <c r="BR322" s="143"/>
      <c r="BS322" s="143"/>
      <c r="BT322" s="143"/>
      <c r="BU322" s="143"/>
      <c r="BV322" s="143"/>
    </row>
    <row r="323" spans="2:74" x14ac:dyDescent="0.2">
      <c r="B323" s="143"/>
      <c r="D323" s="143"/>
      <c r="E323" s="143"/>
      <c r="F323" s="143"/>
      <c r="G323" s="143"/>
      <c r="H323" s="143"/>
      <c r="I323" s="143"/>
      <c r="J323" s="143"/>
      <c r="K323" s="143"/>
      <c r="L323" s="143"/>
      <c r="M323" s="143"/>
      <c r="N323" s="143"/>
      <c r="O323" s="143"/>
      <c r="P323" s="143"/>
      <c r="Q323" s="143"/>
      <c r="R323" s="143"/>
      <c r="S323" s="143"/>
      <c r="T323" s="143"/>
      <c r="U323" s="143"/>
      <c r="V323" s="143"/>
      <c r="W323" s="143"/>
      <c r="X323" s="143"/>
      <c r="Y323" s="143"/>
      <c r="Z323" s="143"/>
      <c r="AA323" s="143"/>
      <c r="AB323" s="143"/>
      <c r="AC323" s="143"/>
      <c r="AD323" s="143"/>
      <c r="AE323" s="143"/>
      <c r="AF323" s="143"/>
      <c r="AG323" s="143"/>
      <c r="AH323" s="143"/>
      <c r="AI323" s="143"/>
      <c r="AJ323" s="143"/>
      <c r="AK323" s="143"/>
      <c r="AL323" s="143"/>
      <c r="AM323" s="143"/>
      <c r="AN323" s="143"/>
      <c r="AO323" s="143"/>
      <c r="AP323" s="143"/>
      <c r="AQ323" s="143"/>
      <c r="AR323" s="143"/>
      <c r="AS323" s="143"/>
      <c r="AT323" s="143"/>
      <c r="AU323" s="143"/>
      <c r="AV323" s="143"/>
      <c r="AW323" s="143"/>
      <c r="AX323" s="143"/>
      <c r="AY323" s="143"/>
      <c r="AZ323" s="143"/>
      <c r="BA323" s="143"/>
      <c r="BB323" s="143"/>
      <c r="BC323" s="143"/>
      <c r="BD323" s="143"/>
      <c r="BE323" s="143"/>
      <c r="BF323" s="143"/>
      <c r="BG323" s="143"/>
      <c r="BH323" s="143"/>
      <c r="BI323" s="143"/>
      <c r="BJ323" s="143"/>
      <c r="BK323" s="143"/>
      <c r="BL323" s="143"/>
      <c r="BM323" s="143"/>
      <c r="BN323" s="143"/>
      <c r="BO323" s="143"/>
      <c r="BP323" s="143"/>
      <c r="BQ323" s="143"/>
      <c r="BR323" s="143"/>
      <c r="BS323" s="143"/>
      <c r="BT323" s="143"/>
      <c r="BU323" s="143"/>
      <c r="BV323" s="143"/>
    </row>
    <row r="324" spans="2:74" x14ac:dyDescent="0.2">
      <c r="B324" s="143"/>
      <c r="D324" s="143"/>
      <c r="E324" s="143"/>
      <c r="F324" s="143"/>
      <c r="G324" s="143"/>
      <c r="H324" s="143"/>
      <c r="I324" s="143"/>
      <c r="J324" s="143"/>
      <c r="K324" s="143"/>
      <c r="L324" s="143"/>
      <c r="M324" s="143"/>
      <c r="N324" s="143"/>
      <c r="O324" s="143"/>
      <c r="P324" s="143"/>
      <c r="Q324" s="143"/>
      <c r="R324" s="143"/>
      <c r="S324" s="143"/>
      <c r="T324" s="143"/>
      <c r="U324" s="143"/>
      <c r="V324" s="143"/>
      <c r="W324" s="143"/>
      <c r="X324" s="143"/>
      <c r="Y324" s="143"/>
      <c r="Z324" s="143"/>
      <c r="AA324" s="143"/>
      <c r="AB324" s="143"/>
      <c r="AC324" s="143"/>
      <c r="AD324" s="143"/>
      <c r="AE324" s="143"/>
      <c r="AF324" s="143"/>
      <c r="AG324" s="143"/>
      <c r="AH324" s="143"/>
      <c r="AI324" s="143"/>
      <c r="AJ324" s="143"/>
      <c r="AK324" s="143"/>
      <c r="AL324" s="143"/>
      <c r="AM324" s="143"/>
      <c r="AN324" s="143"/>
      <c r="AO324" s="143"/>
      <c r="AP324" s="143"/>
      <c r="AQ324" s="143"/>
      <c r="AR324" s="143"/>
      <c r="AS324" s="143"/>
      <c r="AT324" s="143"/>
      <c r="AU324" s="143"/>
      <c r="AV324" s="143"/>
      <c r="AW324" s="143"/>
      <c r="AX324" s="143"/>
      <c r="AY324" s="143"/>
      <c r="AZ324" s="143"/>
      <c r="BA324" s="143"/>
      <c r="BB324" s="143"/>
      <c r="BC324" s="143"/>
      <c r="BD324" s="143"/>
      <c r="BE324" s="143"/>
      <c r="BF324" s="143"/>
      <c r="BG324" s="143"/>
      <c r="BH324" s="143"/>
      <c r="BI324" s="143"/>
      <c r="BJ324" s="143"/>
      <c r="BK324" s="143"/>
      <c r="BL324" s="143"/>
      <c r="BM324" s="143"/>
      <c r="BN324" s="143"/>
      <c r="BO324" s="143"/>
      <c r="BP324" s="143"/>
      <c r="BQ324" s="143"/>
      <c r="BR324" s="143"/>
      <c r="BS324" s="143"/>
      <c r="BT324" s="143"/>
      <c r="BU324" s="143"/>
      <c r="BV324" s="143"/>
    </row>
    <row r="325" spans="2:74" x14ac:dyDescent="0.2">
      <c r="B325" s="143"/>
      <c r="D325" s="143"/>
      <c r="E325" s="143"/>
      <c r="F325" s="143"/>
      <c r="G325" s="143"/>
      <c r="H325" s="143"/>
      <c r="I325" s="143"/>
      <c r="J325" s="143"/>
      <c r="K325" s="143"/>
      <c r="L325" s="143"/>
      <c r="M325" s="143"/>
      <c r="N325" s="143"/>
      <c r="O325" s="143"/>
      <c r="P325" s="143"/>
      <c r="Q325" s="143"/>
      <c r="R325" s="143"/>
      <c r="S325" s="143"/>
      <c r="T325" s="143"/>
      <c r="U325" s="143"/>
      <c r="V325" s="143"/>
      <c r="W325" s="143"/>
      <c r="X325" s="143"/>
      <c r="Y325" s="143"/>
      <c r="Z325" s="143"/>
      <c r="AA325" s="143"/>
      <c r="AB325" s="143"/>
      <c r="AC325" s="143"/>
      <c r="AD325" s="143"/>
      <c r="AE325" s="143"/>
      <c r="AF325" s="143"/>
      <c r="AG325" s="143"/>
      <c r="AH325" s="143"/>
      <c r="AI325" s="143"/>
      <c r="AJ325" s="143"/>
      <c r="AK325" s="143"/>
      <c r="AL325" s="143"/>
      <c r="AM325" s="143"/>
      <c r="AN325" s="143"/>
      <c r="AO325" s="143"/>
      <c r="AP325" s="143"/>
      <c r="AQ325" s="143"/>
      <c r="AR325" s="143"/>
      <c r="AS325" s="143"/>
      <c r="AT325" s="143"/>
      <c r="AU325" s="143"/>
      <c r="AV325" s="143"/>
      <c r="AW325" s="143"/>
      <c r="AX325" s="143"/>
      <c r="AY325" s="143"/>
      <c r="AZ325" s="143"/>
      <c r="BA325" s="143"/>
      <c r="BB325" s="143"/>
      <c r="BC325" s="143"/>
      <c r="BD325" s="143"/>
      <c r="BE325" s="143"/>
      <c r="BF325" s="143"/>
      <c r="BG325" s="143"/>
      <c r="BH325" s="143"/>
      <c r="BI325" s="143"/>
      <c r="BJ325" s="143"/>
      <c r="BK325" s="143"/>
      <c r="BL325" s="143"/>
      <c r="BM325" s="143"/>
      <c r="BN325" s="143"/>
      <c r="BO325" s="143"/>
      <c r="BP325" s="143"/>
      <c r="BQ325" s="143"/>
      <c r="BR325" s="143"/>
      <c r="BS325" s="143"/>
      <c r="BT325" s="143"/>
      <c r="BU325" s="143"/>
      <c r="BV325" s="143"/>
    </row>
    <row r="326" spans="2:74" x14ac:dyDescent="0.2">
      <c r="B326" s="143"/>
      <c r="D326" s="143"/>
      <c r="E326" s="143"/>
      <c r="F326" s="143"/>
      <c r="G326" s="143"/>
      <c r="H326" s="143"/>
      <c r="I326" s="143"/>
      <c r="J326" s="143"/>
      <c r="K326" s="143"/>
      <c r="L326" s="143"/>
      <c r="M326" s="143"/>
      <c r="N326" s="143"/>
      <c r="O326" s="143"/>
      <c r="P326" s="143"/>
      <c r="Q326" s="143"/>
      <c r="R326" s="143"/>
      <c r="S326" s="143"/>
      <c r="T326" s="143"/>
      <c r="U326" s="143"/>
      <c r="V326" s="143"/>
      <c r="W326" s="143"/>
      <c r="X326" s="143"/>
      <c r="Y326" s="143"/>
      <c r="Z326" s="143"/>
      <c r="AA326" s="143"/>
      <c r="AB326" s="143"/>
      <c r="AC326" s="143"/>
      <c r="AD326" s="143"/>
      <c r="AE326" s="143"/>
      <c r="AF326" s="143"/>
      <c r="AG326" s="143"/>
      <c r="AH326" s="143"/>
      <c r="AI326" s="143"/>
      <c r="AJ326" s="143"/>
      <c r="AK326" s="143"/>
      <c r="AL326" s="143"/>
      <c r="AM326" s="143"/>
      <c r="AN326" s="143"/>
      <c r="AO326" s="143"/>
      <c r="AP326" s="143"/>
      <c r="AQ326" s="143"/>
      <c r="AR326" s="143"/>
      <c r="AS326" s="143"/>
      <c r="AT326" s="143"/>
      <c r="AU326" s="143"/>
      <c r="AV326" s="143"/>
      <c r="AW326" s="143"/>
      <c r="AX326" s="143"/>
      <c r="AY326" s="143"/>
      <c r="AZ326" s="143"/>
      <c r="BA326" s="143"/>
      <c r="BB326" s="143"/>
      <c r="BC326" s="143"/>
      <c r="BD326" s="143"/>
      <c r="BE326" s="143"/>
      <c r="BF326" s="143"/>
      <c r="BG326" s="143"/>
      <c r="BH326" s="143"/>
      <c r="BI326" s="143"/>
      <c r="BJ326" s="143"/>
      <c r="BK326" s="143"/>
      <c r="BL326" s="143"/>
      <c r="BM326" s="143"/>
      <c r="BN326" s="143"/>
      <c r="BO326" s="143"/>
      <c r="BP326" s="143"/>
      <c r="BQ326" s="143"/>
      <c r="BR326" s="143"/>
      <c r="BS326" s="143"/>
      <c r="BT326" s="143"/>
      <c r="BU326" s="143"/>
      <c r="BV326" s="143"/>
    </row>
    <row r="327" spans="2:74" x14ac:dyDescent="0.2">
      <c r="B327" s="143"/>
      <c r="D327" s="143"/>
      <c r="E327" s="143"/>
      <c r="F327" s="143"/>
      <c r="G327" s="143"/>
      <c r="H327" s="143"/>
      <c r="I327" s="143"/>
      <c r="J327" s="143"/>
      <c r="K327" s="143"/>
      <c r="L327" s="143"/>
      <c r="M327" s="143"/>
      <c r="N327" s="143"/>
      <c r="O327" s="143"/>
      <c r="P327" s="143"/>
      <c r="Q327" s="143"/>
      <c r="R327" s="143"/>
      <c r="S327" s="143"/>
      <c r="T327" s="143"/>
      <c r="U327" s="143"/>
      <c r="V327" s="143"/>
      <c r="W327" s="143"/>
      <c r="X327" s="143"/>
      <c r="Y327" s="143"/>
      <c r="Z327" s="143"/>
      <c r="AA327" s="143"/>
      <c r="AB327" s="143"/>
      <c r="AC327" s="143"/>
      <c r="AD327" s="143"/>
      <c r="AE327" s="143"/>
      <c r="AF327" s="143"/>
      <c r="AG327" s="143"/>
      <c r="AH327" s="143"/>
      <c r="AI327" s="143"/>
      <c r="AJ327" s="143"/>
      <c r="AK327" s="143"/>
      <c r="AL327" s="143"/>
      <c r="AM327" s="143"/>
      <c r="AN327" s="143"/>
      <c r="AO327" s="143"/>
      <c r="AP327" s="143"/>
      <c r="AQ327" s="143"/>
      <c r="AR327" s="143"/>
      <c r="AS327" s="143"/>
      <c r="AT327" s="143"/>
      <c r="AU327" s="143"/>
      <c r="AV327" s="143"/>
      <c r="AW327" s="143"/>
      <c r="AX327" s="143"/>
      <c r="AY327" s="143"/>
      <c r="AZ327" s="143"/>
      <c r="BA327" s="143"/>
      <c r="BB327" s="143"/>
      <c r="BC327" s="143"/>
      <c r="BD327" s="143"/>
      <c r="BE327" s="143"/>
      <c r="BF327" s="143"/>
      <c r="BG327" s="143"/>
      <c r="BH327" s="143"/>
      <c r="BI327" s="143"/>
      <c r="BJ327" s="143"/>
      <c r="BK327" s="143"/>
      <c r="BL327" s="143"/>
      <c r="BM327" s="143"/>
      <c r="BN327" s="143"/>
      <c r="BO327" s="143"/>
      <c r="BP327" s="143"/>
      <c r="BQ327" s="143"/>
      <c r="BR327" s="143"/>
      <c r="BS327" s="143"/>
      <c r="BT327" s="143"/>
      <c r="BU327" s="143"/>
      <c r="BV327" s="143"/>
    </row>
    <row r="328" spans="2:74" x14ac:dyDescent="0.2">
      <c r="B328" s="143"/>
      <c r="D328" s="143"/>
      <c r="E328" s="143"/>
      <c r="F328" s="143"/>
      <c r="G328" s="143"/>
      <c r="H328" s="143"/>
      <c r="I328" s="143"/>
      <c r="J328" s="143"/>
      <c r="K328" s="143"/>
      <c r="L328" s="143"/>
      <c r="M328" s="143"/>
      <c r="N328" s="143"/>
      <c r="O328" s="143"/>
      <c r="P328" s="143"/>
      <c r="Q328" s="143"/>
      <c r="R328" s="143"/>
      <c r="S328" s="143"/>
      <c r="T328" s="143"/>
      <c r="U328" s="143"/>
      <c r="V328" s="143"/>
      <c r="W328" s="143"/>
      <c r="X328" s="143"/>
      <c r="Y328" s="143"/>
      <c r="Z328" s="143"/>
      <c r="AA328" s="143"/>
      <c r="AB328" s="143"/>
      <c r="AC328" s="143"/>
      <c r="AD328" s="143"/>
      <c r="AE328" s="143"/>
      <c r="AF328" s="143"/>
      <c r="AG328" s="143"/>
      <c r="AH328" s="143"/>
      <c r="AI328" s="143"/>
      <c r="AJ328" s="143"/>
      <c r="AK328" s="143"/>
      <c r="AL328" s="143"/>
      <c r="AM328" s="143"/>
      <c r="AN328" s="143"/>
      <c r="AO328" s="143"/>
      <c r="AP328" s="143"/>
      <c r="AQ328" s="143"/>
      <c r="AR328" s="143"/>
      <c r="AS328" s="143"/>
      <c r="AT328" s="143"/>
      <c r="AU328" s="143"/>
      <c r="AV328" s="143"/>
      <c r="AW328" s="143"/>
      <c r="AX328" s="143"/>
      <c r="AY328" s="143"/>
      <c r="AZ328" s="143"/>
      <c r="BA328" s="143"/>
      <c r="BB328" s="143"/>
      <c r="BC328" s="143"/>
      <c r="BD328" s="143"/>
      <c r="BE328" s="143"/>
      <c r="BF328" s="143"/>
      <c r="BG328" s="143"/>
      <c r="BH328" s="143"/>
      <c r="BI328" s="143"/>
      <c r="BJ328" s="143"/>
      <c r="BK328" s="143"/>
      <c r="BL328" s="143"/>
      <c r="BM328" s="143"/>
      <c r="BN328" s="143"/>
      <c r="BO328" s="143"/>
      <c r="BP328" s="143"/>
      <c r="BQ328" s="143"/>
      <c r="BR328" s="143"/>
      <c r="BS328" s="143"/>
      <c r="BT328" s="143"/>
      <c r="BU328" s="143"/>
      <c r="BV328" s="143"/>
    </row>
    <row r="329" spans="2:74" x14ac:dyDescent="0.2">
      <c r="B329" s="143"/>
      <c r="D329" s="143"/>
      <c r="E329" s="143"/>
      <c r="F329" s="143"/>
      <c r="G329" s="143"/>
      <c r="H329" s="143"/>
      <c r="I329" s="143"/>
      <c r="J329" s="143"/>
      <c r="K329" s="143"/>
      <c r="L329" s="143"/>
      <c r="M329" s="143"/>
      <c r="N329" s="143"/>
      <c r="O329" s="143"/>
      <c r="P329" s="143"/>
      <c r="Q329" s="143"/>
      <c r="R329" s="143"/>
      <c r="S329" s="143"/>
      <c r="T329" s="143"/>
      <c r="U329" s="143"/>
      <c r="V329" s="143"/>
      <c r="W329" s="143"/>
      <c r="X329" s="143"/>
      <c r="Y329" s="143"/>
      <c r="Z329" s="143"/>
      <c r="AA329" s="143"/>
      <c r="AB329" s="143"/>
      <c r="AC329" s="143"/>
      <c r="AD329" s="143"/>
      <c r="AE329" s="143"/>
      <c r="AF329" s="143"/>
      <c r="AG329" s="143"/>
      <c r="AH329" s="143"/>
      <c r="AI329" s="143"/>
      <c r="AJ329" s="143"/>
      <c r="AK329" s="143"/>
      <c r="AL329" s="143"/>
      <c r="AM329" s="143"/>
      <c r="AN329" s="143"/>
      <c r="AO329" s="143"/>
      <c r="AP329" s="143"/>
      <c r="AQ329" s="143"/>
      <c r="AR329" s="143"/>
      <c r="AS329" s="143"/>
      <c r="AT329" s="143"/>
      <c r="AU329" s="143"/>
      <c r="AV329" s="143"/>
      <c r="AW329" s="143"/>
      <c r="AX329" s="143"/>
      <c r="AY329" s="143"/>
      <c r="AZ329" s="143"/>
      <c r="BA329" s="143"/>
      <c r="BB329" s="143"/>
      <c r="BC329" s="143"/>
      <c r="BD329" s="143"/>
      <c r="BE329" s="143"/>
      <c r="BF329" s="143"/>
      <c r="BG329" s="143"/>
      <c r="BH329" s="143"/>
      <c r="BI329" s="143"/>
      <c r="BJ329" s="143"/>
      <c r="BK329" s="143"/>
      <c r="BL329" s="143"/>
      <c r="BM329" s="143"/>
      <c r="BN329" s="143"/>
      <c r="BO329" s="143"/>
      <c r="BP329" s="143"/>
      <c r="BQ329" s="143"/>
      <c r="BR329" s="143"/>
      <c r="BS329" s="143"/>
      <c r="BT329" s="143"/>
      <c r="BU329" s="143"/>
      <c r="BV329" s="143"/>
    </row>
    <row r="330" spans="2:74" x14ac:dyDescent="0.2">
      <c r="B330" s="143"/>
      <c r="D330" s="143"/>
      <c r="E330" s="143"/>
      <c r="F330" s="143"/>
      <c r="G330" s="143"/>
      <c r="H330" s="143"/>
      <c r="I330" s="143"/>
      <c r="J330" s="143"/>
      <c r="K330" s="143"/>
      <c r="L330" s="143"/>
      <c r="M330" s="143"/>
      <c r="N330" s="143"/>
      <c r="O330" s="143"/>
      <c r="P330" s="143"/>
      <c r="Q330" s="143"/>
      <c r="R330" s="143"/>
      <c r="S330" s="143"/>
      <c r="T330" s="143"/>
      <c r="U330" s="143"/>
      <c r="V330" s="143"/>
      <c r="W330" s="143"/>
      <c r="X330" s="143"/>
      <c r="Y330" s="143"/>
      <c r="Z330" s="143"/>
      <c r="AA330" s="143"/>
      <c r="AB330" s="143"/>
      <c r="AC330" s="143"/>
      <c r="AD330" s="143"/>
      <c r="AE330" s="143"/>
      <c r="AF330" s="143"/>
      <c r="AG330" s="143"/>
      <c r="AH330" s="143"/>
      <c r="AI330" s="143"/>
      <c r="AJ330" s="143"/>
      <c r="AK330" s="143"/>
      <c r="AL330" s="143"/>
      <c r="AM330" s="143"/>
      <c r="AN330" s="143"/>
      <c r="AO330" s="143"/>
      <c r="AP330" s="143"/>
      <c r="AQ330" s="143"/>
      <c r="AR330" s="143"/>
      <c r="AS330" s="143"/>
      <c r="AT330" s="143"/>
      <c r="AU330" s="143"/>
      <c r="AV330" s="143"/>
      <c r="AW330" s="143"/>
      <c r="AX330" s="143"/>
      <c r="AY330" s="143"/>
      <c r="AZ330" s="143"/>
      <c r="BA330" s="143"/>
      <c r="BB330" s="143"/>
      <c r="BC330" s="143"/>
      <c r="BD330" s="143"/>
      <c r="BE330" s="143"/>
      <c r="BF330" s="143"/>
      <c r="BG330" s="143"/>
      <c r="BH330" s="143"/>
      <c r="BI330" s="143"/>
      <c r="BJ330" s="143"/>
      <c r="BK330" s="143"/>
      <c r="BL330" s="143"/>
      <c r="BM330" s="143"/>
      <c r="BN330" s="143"/>
      <c r="BO330" s="143"/>
      <c r="BP330" s="143"/>
      <c r="BQ330" s="143"/>
      <c r="BR330" s="143"/>
      <c r="BS330" s="143"/>
      <c r="BT330" s="143"/>
      <c r="BU330" s="143"/>
      <c r="BV330" s="143"/>
    </row>
    <row r="331" spans="2:74" x14ac:dyDescent="0.2">
      <c r="B331" s="143"/>
      <c r="D331" s="143"/>
      <c r="E331" s="143"/>
      <c r="F331" s="143"/>
      <c r="G331" s="143"/>
      <c r="H331" s="143"/>
      <c r="I331" s="143"/>
      <c r="J331" s="143"/>
      <c r="K331" s="143"/>
      <c r="L331" s="143"/>
      <c r="M331" s="143"/>
      <c r="N331" s="143"/>
      <c r="O331" s="143"/>
      <c r="P331" s="143"/>
      <c r="Q331" s="143"/>
      <c r="R331" s="143"/>
      <c r="S331" s="143"/>
      <c r="T331" s="143"/>
      <c r="U331" s="143"/>
      <c r="V331" s="143"/>
      <c r="W331" s="143"/>
      <c r="X331" s="143"/>
      <c r="Y331" s="143"/>
      <c r="Z331" s="143"/>
      <c r="AA331" s="143"/>
      <c r="AB331" s="143"/>
      <c r="AC331" s="143"/>
      <c r="AD331" s="143"/>
      <c r="AE331" s="143"/>
      <c r="AF331" s="143"/>
      <c r="AG331" s="143"/>
      <c r="AH331" s="143"/>
      <c r="AI331" s="143"/>
      <c r="AJ331" s="143"/>
      <c r="AK331" s="143"/>
      <c r="AL331" s="143"/>
      <c r="AM331" s="143"/>
      <c r="AN331" s="143"/>
      <c r="AO331" s="143"/>
      <c r="AP331" s="143"/>
      <c r="AQ331" s="143"/>
      <c r="AR331" s="143"/>
      <c r="AS331" s="143"/>
      <c r="AT331" s="143"/>
      <c r="AU331" s="143"/>
      <c r="AV331" s="143"/>
      <c r="AW331" s="143"/>
      <c r="AX331" s="143"/>
      <c r="AY331" s="143"/>
      <c r="AZ331" s="143"/>
      <c r="BA331" s="143"/>
      <c r="BB331" s="143"/>
      <c r="BC331" s="143"/>
      <c r="BD331" s="143"/>
      <c r="BE331" s="143"/>
      <c r="BF331" s="143"/>
      <c r="BG331" s="143"/>
      <c r="BH331" s="143"/>
      <c r="BI331" s="143"/>
      <c r="BJ331" s="143"/>
      <c r="BK331" s="143"/>
      <c r="BL331" s="143"/>
      <c r="BM331" s="143"/>
      <c r="BN331" s="143"/>
      <c r="BO331" s="143"/>
      <c r="BP331" s="143"/>
      <c r="BQ331" s="143"/>
      <c r="BR331" s="143"/>
      <c r="BS331" s="143"/>
      <c r="BT331" s="143"/>
      <c r="BU331" s="143"/>
      <c r="BV331" s="143"/>
    </row>
    <row r="332" spans="2:74" x14ac:dyDescent="0.2">
      <c r="B332" s="143"/>
      <c r="D332" s="143"/>
      <c r="E332" s="143"/>
      <c r="F332" s="143"/>
      <c r="G332" s="143"/>
      <c r="H332" s="143"/>
      <c r="I332" s="143"/>
      <c r="J332" s="143"/>
      <c r="K332" s="143"/>
      <c r="L332" s="143"/>
      <c r="M332" s="143"/>
      <c r="N332" s="143"/>
      <c r="O332" s="143"/>
      <c r="P332" s="143"/>
      <c r="Q332" s="143"/>
      <c r="R332" s="143"/>
      <c r="S332" s="143"/>
      <c r="T332" s="143"/>
      <c r="U332" s="143"/>
      <c r="V332" s="143"/>
      <c r="W332" s="143"/>
      <c r="X332" s="143"/>
      <c r="Y332" s="143"/>
      <c r="Z332" s="143"/>
      <c r="AA332" s="143"/>
      <c r="AB332" s="143"/>
      <c r="AC332" s="143"/>
      <c r="AD332" s="143"/>
      <c r="AE332" s="143"/>
      <c r="AF332" s="143"/>
      <c r="AG332" s="143"/>
      <c r="AH332" s="143"/>
      <c r="AI332" s="143"/>
      <c r="AJ332" s="143"/>
      <c r="AK332" s="143"/>
      <c r="AL332" s="143"/>
      <c r="AM332" s="143"/>
      <c r="AN332" s="143"/>
      <c r="AO332" s="143"/>
      <c r="AP332" s="143"/>
      <c r="AQ332" s="143"/>
      <c r="AR332" s="143"/>
      <c r="AS332" s="143"/>
      <c r="AT332" s="143"/>
      <c r="AU332" s="143"/>
      <c r="AV332" s="143"/>
      <c r="AW332" s="143"/>
      <c r="AX332" s="143"/>
      <c r="AY332" s="143"/>
      <c r="AZ332" s="143"/>
      <c r="BA332" s="143"/>
      <c r="BB332" s="143"/>
      <c r="BC332" s="143"/>
      <c r="BD332" s="143"/>
      <c r="BE332" s="143"/>
      <c r="BF332" s="143"/>
      <c r="BG332" s="143"/>
      <c r="BH332" s="143"/>
      <c r="BI332" s="143"/>
      <c r="BJ332" s="143"/>
      <c r="BK332" s="143"/>
      <c r="BL332" s="143"/>
      <c r="BM332" s="143"/>
      <c r="BN332" s="143"/>
      <c r="BO332" s="143"/>
      <c r="BP332" s="143"/>
      <c r="BQ332" s="143"/>
      <c r="BR332" s="143"/>
      <c r="BS332" s="143"/>
      <c r="BT332" s="143"/>
      <c r="BU332" s="143"/>
      <c r="BV332" s="143"/>
    </row>
    <row r="333" spans="2:74" x14ac:dyDescent="0.2">
      <c r="B333" s="143"/>
      <c r="D333" s="143"/>
      <c r="E333" s="143"/>
      <c r="F333" s="143"/>
      <c r="G333" s="143"/>
      <c r="H333" s="143"/>
      <c r="I333" s="143"/>
      <c r="J333" s="143"/>
      <c r="K333" s="143"/>
      <c r="L333" s="143"/>
      <c r="M333" s="143"/>
      <c r="N333" s="143"/>
      <c r="O333" s="143"/>
      <c r="P333" s="143"/>
      <c r="Q333" s="143"/>
      <c r="R333" s="143"/>
      <c r="S333" s="143"/>
      <c r="T333" s="143"/>
      <c r="U333" s="143"/>
      <c r="V333" s="143"/>
      <c r="W333" s="143"/>
      <c r="X333" s="143"/>
      <c r="Y333" s="143"/>
      <c r="Z333" s="143"/>
      <c r="AA333" s="143"/>
      <c r="AB333" s="143"/>
      <c r="AC333" s="143"/>
      <c r="AD333" s="143"/>
      <c r="AE333" s="143"/>
      <c r="AF333" s="143"/>
      <c r="AG333" s="143"/>
      <c r="AH333" s="143"/>
      <c r="AI333" s="143"/>
      <c r="AJ333" s="143"/>
      <c r="AK333" s="143"/>
      <c r="AL333" s="143"/>
      <c r="AM333" s="143"/>
      <c r="AN333" s="143"/>
      <c r="AO333" s="143"/>
      <c r="AP333" s="143"/>
      <c r="AQ333" s="143"/>
      <c r="AR333" s="143"/>
      <c r="AS333" s="143"/>
      <c r="AT333" s="143"/>
      <c r="AU333" s="143"/>
      <c r="AV333" s="143"/>
      <c r="AW333" s="143"/>
      <c r="AX333" s="143"/>
      <c r="AY333" s="143"/>
      <c r="AZ333" s="143"/>
      <c r="BA333" s="143"/>
      <c r="BB333" s="143"/>
      <c r="BC333" s="143"/>
      <c r="BD333" s="143"/>
      <c r="BE333" s="143"/>
      <c r="BF333" s="143"/>
      <c r="BG333" s="143"/>
      <c r="BH333" s="143"/>
      <c r="BI333" s="143"/>
      <c r="BJ333" s="143"/>
      <c r="BK333" s="143"/>
      <c r="BL333" s="143"/>
      <c r="BM333" s="143"/>
      <c r="BN333" s="143"/>
      <c r="BO333" s="143"/>
      <c r="BP333" s="143"/>
      <c r="BQ333" s="143"/>
      <c r="BR333" s="143"/>
      <c r="BS333" s="143"/>
      <c r="BT333" s="143"/>
      <c r="BU333" s="143"/>
      <c r="BV333" s="143"/>
    </row>
    <row r="334" spans="2:74" x14ac:dyDescent="0.2">
      <c r="B334" s="143"/>
      <c r="D334" s="143"/>
      <c r="E334" s="143"/>
      <c r="F334" s="143"/>
      <c r="G334" s="143"/>
      <c r="H334" s="143"/>
      <c r="I334" s="143"/>
      <c r="J334" s="143"/>
      <c r="K334" s="143"/>
      <c r="L334" s="143"/>
      <c r="M334" s="143"/>
      <c r="N334" s="143"/>
      <c r="O334" s="143"/>
      <c r="P334" s="143"/>
      <c r="Q334" s="143"/>
      <c r="R334" s="143"/>
      <c r="S334" s="143"/>
      <c r="T334" s="143"/>
      <c r="U334" s="143"/>
      <c r="V334" s="143"/>
      <c r="W334" s="143"/>
      <c r="X334" s="143"/>
      <c r="Y334" s="143"/>
      <c r="Z334" s="143"/>
      <c r="AA334" s="143"/>
      <c r="AB334" s="143"/>
      <c r="AC334" s="143"/>
      <c r="AD334" s="143"/>
      <c r="AE334" s="143"/>
      <c r="AF334" s="143"/>
      <c r="AG334" s="143"/>
      <c r="AH334" s="143"/>
      <c r="AI334" s="143"/>
      <c r="AJ334" s="143"/>
      <c r="AK334" s="143"/>
      <c r="AL334" s="143"/>
      <c r="AM334" s="143"/>
      <c r="AN334" s="143"/>
      <c r="AO334" s="143"/>
      <c r="AP334" s="143"/>
      <c r="AQ334" s="143"/>
      <c r="AR334" s="143"/>
      <c r="AS334" s="143"/>
      <c r="AT334" s="143"/>
      <c r="AU334" s="143"/>
      <c r="AV334" s="143"/>
      <c r="AW334" s="143"/>
      <c r="AX334" s="143"/>
      <c r="AY334" s="143"/>
      <c r="AZ334" s="143"/>
      <c r="BA334" s="143"/>
      <c r="BB334" s="143"/>
      <c r="BC334" s="143"/>
      <c r="BD334" s="143"/>
      <c r="BE334" s="143"/>
      <c r="BF334" s="143"/>
      <c r="BG334" s="143"/>
      <c r="BH334" s="143"/>
      <c r="BI334" s="143"/>
      <c r="BJ334" s="143"/>
      <c r="BK334" s="143"/>
      <c r="BL334" s="143"/>
      <c r="BM334" s="143"/>
      <c r="BN334" s="143"/>
      <c r="BO334" s="143"/>
      <c r="BP334" s="143"/>
      <c r="BQ334" s="143"/>
      <c r="BR334" s="143"/>
      <c r="BS334" s="143"/>
      <c r="BT334" s="143"/>
      <c r="BU334" s="143"/>
      <c r="BV334" s="143"/>
    </row>
    <row r="335" spans="2:74" x14ac:dyDescent="0.2">
      <c r="B335" s="143"/>
      <c r="D335" s="143"/>
      <c r="E335" s="143"/>
      <c r="F335" s="143"/>
      <c r="G335" s="143"/>
      <c r="H335" s="143"/>
      <c r="I335" s="143"/>
      <c r="J335" s="143"/>
      <c r="K335" s="143"/>
      <c r="L335" s="143"/>
      <c r="M335" s="143"/>
      <c r="N335" s="143"/>
      <c r="O335" s="143"/>
      <c r="P335" s="143"/>
      <c r="Q335" s="143"/>
      <c r="R335" s="143"/>
      <c r="S335" s="143"/>
      <c r="T335" s="143"/>
      <c r="U335" s="143"/>
      <c r="V335" s="143"/>
      <c r="W335" s="143"/>
      <c r="X335" s="143"/>
      <c r="Y335" s="143"/>
      <c r="Z335" s="143"/>
      <c r="AA335" s="143"/>
      <c r="AB335" s="143"/>
      <c r="AC335" s="143"/>
      <c r="AD335" s="143"/>
      <c r="AE335" s="143"/>
      <c r="AF335" s="143"/>
      <c r="AG335" s="143"/>
      <c r="AH335" s="143"/>
      <c r="AI335" s="143"/>
      <c r="AJ335" s="143"/>
      <c r="AK335" s="143"/>
      <c r="AL335" s="143"/>
      <c r="AM335" s="143"/>
      <c r="AN335" s="143"/>
      <c r="AO335" s="143"/>
      <c r="AP335" s="143"/>
      <c r="AQ335" s="143"/>
      <c r="AR335" s="143"/>
      <c r="AS335" s="143"/>
      <c r="AT335" s="143"/>
      <c r="AU335" s="143"/>
      <c r="AV335" s="143"/>
      <c r="AW335" s="143"/>
      <c r="AX335" s="143"/>
      <c r="AY335" s="143"/>
      <c r="AZ335" s="143"/>
      <c r="BA335" s="143"/>
      <c r="BB335" s="143"/>
      <c r="BC335" s="143"/>
      <c r="BD335" s="143"/>
      <c r="BE335" s="143"/>
      <c r="BF335" s="143"/>
      <c r="BG335" s="143"/>
      <c r="BH335" s="143"/>
      <c r="BI335" s="143"/>
      <c r="BJ335" s="143"/>
      <c r="BK335" s="143"/>
      <c r="BL335" s="143"/>
      <c r="BM335" s="143"/>
      <c r="BN335" s="143"/>
      <c r="BO335" s="143"/>
      <c r="BP335" s="143"/>
      <c r="BQ335" s="143"/>
      <c r="BR335" s="143"/>
      <c r="BS335" s="143"/>
      <c r="BT335" s="143"/>
      <c r="BU335" s="143"/>
      <c r="BV335" s="143"/>
    </row>
    <row r="336" spans="2:74" x14ac:dyDescent="0.2">
      <c r="B336" s="143"/>
      <c r="D336" s="143"/>
      <c r="E336" s="143"/>
      <c r="F336" s="143"/>
      <c r="G336" s="143"/>
      <c r="H336" s="143"/>
      <c r="I336" s="143"/>
      <c r="J336" s="143"/>
      <c r="K336" s="143"/>
      <c r="L336" s="143"/>
      <c r="M336" s="143"/>
      <c r="N336" s="143"/>
      <c r="O336" s="143"/>
      <c r="P336" s="143"/>
      <c r="Q336" s="143"/>
      <c r="R336" s="143"/>
      <c r="S336" s="143"/>
      <c r="T336" s="143"/>
      <c r="U336" s="143"/>
      <c r="V336" s="143"/>
      <c r="W336" s="143"/>
      <c r="X336" s="143"/>
      <c r="Y336" s="143"/>
      <c r="Z336" s="143"/>
      <c r="AA336" s="143"/>
      <c r="AB336" s="143"/>
      <c r="AC336" s="143"/>
      <c r="AD336" s="143"/>
      <c r="AE336" s="143"/>
      <c r="AF336" s="143"/>
      <c r="AG336" s="143"/>
      <c r="AH336" s="143"/>
      <c r="AI336" s="143"/>
      <c r="AJ336" s="143"/>
      <c r="AK336" s="143"/>
      <c r="AL336" s="143"/>
      <c r="AM336" s="143"/>
      <c r="AN336" s="143"/>
      <c r="AO336" s="143"/>
      <c r="AP336" s="143"/>
      <c r="AQ336" s="143"/>
      <c r="AR336" s="143"/>
      <c r="AS336" s="143"/>
      <c r="AT336" s="143"/>
      <c r="AU336" s="143"/>
      <c r="AV336" s="143"/>
      <c r="AW336" s="143"/>
      <c r="AX336" s="143"/>
      <c r="AY336" s="143"/>
      <c r="AZ336" s="143"/>
      <c r="BA336" s="143"/>
      <c r="BB336" s="143"/>
      <c r="BC336" s="143"/>
      <c r="BD336" s="143"/>
      <c r="BE336" s="143"/>
      <c r="BF336" s="143"/>
      <c r="BG336" s="143"/>
      <c r="BH336" s="143"/>
      <c r="BI336" s="143"/>
      <c r="BJ336" s="143"/>
      <c r="BK336" s="143"/>
      <c r="BL336" s="143"/>
      <c r="BM336" s="143"/>
      <c r="BN336" s="143"/>
      <c r="BO336" s="143"/>
      <c r="BP336" s="143"/>
      <c r="BQ336" s="143"/>
      <c r="BR336" s="143"/>
      <c r="BS336" s="143"/>
      <c r="BT336" s="143"/>
      <c r="BU336" s="143"/>
      <c r="BV336" s="143"/>
    </row>
    <row r="337" spans="2:74" x14ac:dyDescent="0.2">
      <c r="B337" s="143"/>
      <c r="D337" s="143"/>
      <c r="E337" s="143"/>
      <c r="F337" s="143"/>
      <c r="G337" s="143"/>
      <c r="H337" s="143"/>
      <c r="I337" s="143"/>
      <c r="J337" s="143"/>
      <c r="K337" s="143"/>
      <c r="L337" s="143"/>
      <c r="M337" s="143"/>
      <c r="N337" s="143"/>
      <c r="O337" s="143"/>
      <c r="P337" s="143"/>
      <c r="Q337" s="143"/>
      <c r="R337" s="143"/>
      <c r="S337" s="143"/>
      <c r="T337" s="143"/>
      <c r="U337" s="143"/>
      <c r="V337" s="143"/>
      <c r="W337" s="143"/>
      <c r="X337" s="143"/>
      <c r="Y337" s="143"/>
      <c r="Z337" s="143"/>
      <c r="AA337" s="143"/>
      <c r="AB337" s="143"/>
      <c r="AC337" s="143"/>
      <c r="AD337" s="143"/>
      <c r="AE337" s="143"/>
      <c r="AF337" s="143"/>
      <c r="AG337" s="143"/>
      <c r="AH337" s="143"/>
      <c r="AI337" s="143"/>
      <c r="AJ337" s="143"/>
      <c r="AK337" s="143"/>
      <c r="AL337" s="143"/>
      <c r="AM337" s="143"/>
      <c r="AN337" s="143"/>
      <c r="AO337" s="143"/>
      <c r="AP337" s="143"/>
      <c r="AQ337" s="143"/>
      <c r="AR337" s="143"/>
      <c r="AS337" s="143"/>
      <c r="AT337" s="143"/>
      <c r="AU337" s="143"/>
      <c r="AV337" s="143"/>
      <c r="AW337" s="143"/>
      <c r="AX337" s="143"/>
      <c r="AY337" s="143"/>
      <c r="AZ337" s="143"/>
      <c r="BA337" s="143"/>
      <c r="BB337" s="143"/>
      <c r="BC337" s="143"/>
      <c r="BD337" s="143"/>
      <c r="BE337" s="143"/>
      <c r="BF337" s="143"/>
      <c r="BG337" s="143"/>
      <c r="BH337" s="143"/>
      <c r="BI337" s="143"/>
      <c r="BJ337" s="143"/>
      <c r="BK337" s="143"/>
      <c r="BL337" s="143"/>
      <c r="BM337" s="143"/>
      <c r="BN337" s="143"/>
      <c r="BO337" s="143"/>
      <c r="BP337" s="143"/>
      <c r="BQ337" s="143"/>
      <c r="BR337" s="143"/>
      <c r="BS337" s="143"/>
      <c r="BT337" s="143"/>
      <c r="BU337" s="143"/>
      <c r="BV337" s="143"/>
    </row>
    <row r="338" spans="2:74" x14ac:dyDescent="0.2">
      <c r="B338" s="143"/>
      <c r="D338" s="143"/>
      <c r="E338" s="143"/>
      <c r="F338" s="143"/>
      <c r="G338" s="143"/>
      <c r="H338" s="143"/>
      <c r="I338" s="143"/>
      <c r="J338" s="143"/>
      <c r="K338" s="143"/>
      <c r="L338" s="143"/>
      <c r="M338" s="143"/>
      <c r="N338" s="143"/>
      <c r="O338" s="143"/>
      <c r="P338" s="143"/>
      <c r="Q338" s="143"/>
      <c r="R338" s="143"/>
      <c r="S338" s="143"/>
      <c r="T338" s="143"/>
      <c r="U338" s="143"/>
      <c r="V338" s="143"/>
      <c r="W338" s="143"/>
      <c r="X338" s="143"/>
      <c r="Y338" s="143"/>
      <c r="Z338" s="143"/>
      <c r="AA338" s="143"/>
      <c r="AB338" s="143"/>
      <c r="AC338" s="143"/>
      <c r="AD338" s="143"/>
      <c r="AE338" s="143"/>
      <c r="AF338" s="143"/>
      <c r="AG338" s="143"/>
      <c r="AH338" s="143"/>
      <c r="AI338" s="143"/>
      <c r="AJ338" s="143"/>
      <c r="AK338" s="143"/>
      <c r="AL338" s="143"/>
      <c r="AM338" s="143"/>
      <c r="AN338" s="143"/>
      <c r="AO338" s="143"/>
      <c r="AP338" s="143"/>
      <c r="AQ338" s="143"/>
      <c r="AR338" s="143"/>
      <c r="AS338" s="143"/>
      <c r="AT338" s="143"/>
      <c r="AU338" s="143"/>
      <c r="AV338" s="143"/>
      <c r="AW338" s="143"/>
      <c r="AX338" s="143"/>
      <c r="AY338" s="143"/>
      <c r="AZ338" s="143"/>
      <c r="BA338" s="143"/>
      <c r="BB338" s="143"/>
      <c r="BC338" s="143"/>
      <c r="BD338" s="143"/>
      <c r="BE338" s="143"/>
      <c r="BF338" s="143"/>
      <c r="BG338" s="143"/>
      <c r="BH338" s="143"/>
      <c r="BI338" s="143"/>
      <c r="BJ338" s="143"/>
      <c r="BK338" s="143"/>
      <c r="BL338" s="143"/>
      <c r="BM338" s="143"/>
      <c r="BN338" s="143"/>
      <c r="BO338" s="143"/>
      <c r="BP338" s="143"/>
      <c r="BQ338" s="143"/>
      <c r="BR338" s="143"/>
      <c r="BS338" s="143"/>
      <c r="BT338" s="143"/>
      <c r="BU338" s="143"/>
      <c r="BV338" s="143"/>
    </row>
    <row r="339" spans="2:74" x14ac:dyDescent="0.2">
      <c r="B339" s="143"/>
      <c r="D339" s="143"/>
      <c r="E339" s="143"/>
      <c r="F339" s="143"/>
      <c r="G339" s="143"/>
      <c r="H339" s="143"/>
      <c r="I339" s="143"/>
      <c r="J339" s="143"/>
      <c r="K339" s="143"/>
      <c r="L339" s="143"/>
      <c r="M339" s="143"/>
      <c r="N339" s="143"/>
      <c r="O339" s="143"/>
      <c r="P339" s="143"/>
      <c r="Q339" s="143"/>
      <c r="R339" s="143"/>
      <c r="S339" s="143"/>
      <c r="T339" s="143"/>
      <c r="U339" s="143"/>
      <c r="V339" s="143"/>
      <c r="W339" s="143"/>
      <c r="X339" s="143"/>
      <c r="Y339" s="143"/>
      <c r="Z339" s="143"/>
      <c r="AA339" s="143"/>
      <c r="AB339" s="143"/>
      <c r="AC339" s="143"/>
      <c r="AD339" s="143"/>
      <c r="AE339" s="143"/>
      <c r="AF339" s="143"/>
      <c r="AG339" s="143"/>
      <c r="AH339" s="143"/>
      <c r="AI339" s="143"/>
      <c r="AJ339" s="143"/>
      <c r="AK339" s="143"/>
      <c r="AL339" s="143"/>
      <c r="AM339" s="143"/>
      <c r="AN339" s="143"/>
      <c r="AO339" s="143"/>
      <c r="AP339" s="143"/>
      <c r="AQ339" s="143"/>
      <c r="AR339" s="143"/>
      <c r="AS339" s="143"/>
      <c r="AT339" s="143"/>
      <c r="AU339" s="143"/>
      <c r="AV339" s="143"/>
      <c r="AW339" s="143"/>
      <c r="AX339" s="143"/>
      <c r="AY339" s="143"/>
      <c r="AZ339" s="143"/>
      <c r="BA339" s="143"/>
      <c r="BB339" s="143"/>
      <c r="BC339" s="143"/>
      <c r="BD339" s="143"/>
      <c r="BE339" s="143"/>
      <c r="BF339" s="143"/>
      <c r="BG339" s="143"/>
      <c r="BH339" s="143"/>
      <c r="BI339" s="143"/>
      <c r="BJ339" s="143"/>
      <c r="BK339" s="143"/>
      <c r="BL339" s="143"/>
      <c r="BM339" s="143"/>
      <c r="BN339" s="143"/>
      <c r="BO339" s="143"/>
      <c r="BP339" s="143"/>
      <c r="BQ339" s="143"/>
      <c r="BR339" s="143"/>
      <c r="BS339" s="143"/>
      <c r="BT339" s="143"/>
      <c r="BU339" s="143"/>
      <c r="BV339" s="143"/>
    </row>
    <row r="340" spans="2:74" x14ac:dyDescent="0.2">
      <c r="B340" s="143"/>
      <c r="D340" s="143"/>
      <c r="E340" s="143"/>
      <c r="F340" s="143"/>
      <c r="G340" s="143"/>
      <c r="H340" s="143"/>
      <c r="I340" s="143"/>
      <c r="J340" s="143"/>
      <c r="K340" s="143"/>
      <c r="L340" s="143"/>
      <c r="M340" s="143"/>
      <c r="N340" s="143"/>
      <c r="O340" s="143"/>
      <c r="P340" s="143"/>
      <c r="Q340" s="143"/>
      <c r="R340" s="143"/>
      <c r="S340" s="143"/>
      <c r="T340" s="143"/>
      <c r="U340" s="143"/>
      <c r="V340" s="143"/>
      <c r="W340" s="143"/>
      <c r="X340" s="143"/>
      <c r="Y340" s="143"/>
      <c r="Z340" s="143"/>
      <c r="AA340" s="143"/>
      <c r="AB340" s="143"/>
      <c r="AC340" s="143"/>
      <c r="AD340" s="143"/>
      <c r="AE340" s="143"/>
      <c r="AF340" s="143"/>
      <c r="AG340" s="143"/>
      <c r="AH340" s="143"/>
      <c r="AI340" s="143"/>
      <c r="AJ340" s="143"/>
      <c r="AK340" s="143"/>
      <c r="AL340" s="143"/>
      <c r="AM340" s="143"/>
      <c r="AN340" s="143"/>
      <c r="AO340" s="143"/>
      <c r="AP340" s="143"/>
      <c r="AQ340" s="143"/>
      <c r="AR340" s="143"/>
      <c r="AS340" s="143"/>
      <c r="AT340" s="143"/>
      <c r="AU340" s="143"/>
      <c r="AV340" s="143"/>
      <c r="AW340" s="143"/>
      <c r="AX340" s="143"/>
      <c r="AY340" s="143"/>
      <c r="AZ340" s="143"/>
      <c r="BA340" s="143"/>
      <c r="BB340" s="143"/>
      <c r="BC340" s="143"/>
      <c r="BD340" s="143"/>
      <c r="BE340" s="143"/>
      <c r="BF340" s="143"/>
      <c r="BG340" s="143"/>
      <c r="BH340" s="143"/>
      <c r="BI340" s="143"/>
      <c r="BJ340" s="143"/>
      <c r="BK340" s="143"/>
      <c r="BL340" s="143"/>
      <c r="BM340" s="143"/>
      <c r="BN340" s="143"/>
      <c r="BO340" s="143"/>
      <c r="BP340" s="143"/>
      <c r="BQ340" s="143"/>
      <c r="BR340" s="143"/>
      <c r="BS340" s="143"/>
      <c r="BT340" s="143"/>
      <c r="BU340" s="143"/>
      <c r="BV340" s="143"/>
    </row>
    <row r="341" spans="2:74" x14ac:dyDescent="0.2">
      <c r="B341" s="143"/>
      <c r="D341" s="143"/>
      <c r="E341" s="143"/>
      <c r="F341" s="143"/>
      <c r="G341" s="143"/>
      <c r="H341" s="143"/>
      <c r="I341" s="143"/>
      <c r="J341" s="143"/>
      <c r="K341" s="143"/>
      <c r="L341" s="143"/>
      <c r="M341" s="143"/>
      <c r="N341" s="143"/>
      <c r="O341" s="143"/>
      <c r="P341" s="143"/>
      <c r="Q341" s="143"/>
      <c r="R341" s="143"/>
      <c r="S341" s="143"/>
      <c r="T341" s="143"/>
      <c r="U341" s="143"/>
      <c r="V341" s="143"/>
      <c r="W341" s="143"/>
      <c r="X341" s="143"/>
      <c r="Y341" s="143"/>
      <c r="Z341" s="143"/>
      <c r="AA341" s="143"/>
      <c r="AB341" s="143"/>
      <c r="AC341" s="143"/>
      <c r="AD341" s="143"/>
      <c r="AE341" s="143"/>
      <c r="AF341" s="143"/>
      <c r="AG341" s="143"/>
      <c r="AH341" s="143"/>
      <c r="AI341" s="143"/>
      <c r="AJ341" s="143"/>
      <c r="AK341" s="143"/>
      <c r="AL341" s="143"/>
      <c r="AM341" s="143"/>
      <c r="AN341" s="143"/>
      <c r="AO341" s="143"/>
      <c r="AP341" s="143"/>
      <c r="AQ341" s="143"/>
      <c r="AR341" s="143"/>
      <c r="AS341" s="143"/>
      <c r="AT341" s="143"/>
      <c r="AU341" s="143"/>
      <c r="AV341" s="143"/>
      <c r="AW341" s="143"/>
      <c r="AX341" s="143"/>
      <c r="AY341" s="143"/>
      <c r="AZ341" s="143"/>
      <c r="BA341" s="143"/>
      <c r="BB341" s="143"/>
      <c r="BC341" s="143"/>
      <c r="BD341" s="143"/>
      <c r="BE341" s="143"/>
      <c r="BF341" s="143"/>
      <c r="BG341" s="143"/>
      <c r="BH341" s="143"/>
      <c r="BI341" s="143"/>
      <c r="BJ341" s="143"/>
      <c r="BK341" s="143"/>
      <c r="BL341" s="143"/>
      <c r="BM341" s="143"/>
      <c r="BN341" s="143"/>
      <c r="BO341" s="143"/>
      <c r="BP341" s="143"/>
      <c r="BQ341" s="143"/>
      <c r="BR341" s="143"/>
      <c r="BS341" s="143"/>
      <c r="BT341" s="143"/>
      <c r="BU341" s="143"/>
      <c r="BV341" s="143"/>
    </row>
    <row r="342" spans="2:74" x14ac:dyDescent="0.2">
      <c r="B342" s="143"/>
      <c r="D342" s="143"/>
      <c r="E342" s="143"/>
      <c r="F342" s="143"/>
      <c r="G342" s="143"/>
      <c r="H342" s="143"/>
      <c r="I342" s="143"/>
      <c r="J342" s="143"/>
      <c r="K342" s="143"/>
      <c r="L342" s="143"/>
      <c r="M342" s="143"/>
      <c r="N342" s="143"/>
      <c r="O342" s="143"/>
      <c r="P342" s="143"/>
      <c r="Q342" s="143"/>
      <c r="R342" s="143"/>
      <c r="S342" s="143"/>
      <c r="T342" s="143"/>
      <c r="U342" s="143"/>
      <c r="V342" s="143"/>
      <c r="W342" s="143"/>
      <c r="X342" s="143"/>
      <c r="Y342" s="143"/>
      <c r="Z342" s="143"/>
      <c r="AA342" s="143"/>
      <c r="AB342" s="143"/>
      <c r="AC342" s="143"/>
      <c r="AD342" s="143"/>
      <c r="AE342" s="143"/>
      <c r="AF342" s="143"/>
      <c r="AG342" s="143"/>
      <c r="AH342" s="143"/>
      <c r="AI342" s="143"/>
      <c r="AJ342" s="143"/>
      <c r="AK342" s="143"/>
      <c r="AL342" s="143"/>
      <c r="AM342" s="143"/>
      <c r="AN342" s="143"/>
      <c r="AO342" s="143"/>
      <c r="AP342" s="143"/>
      <c r="AQ342" s="143"/>
      <c r="AR342" s="143"/>
      <c r="AS342" s="143"/>
      <c r="AT342" s="143"/>
      <c r="AU342" s="143"/>
      <c r="AV342" s="143"/>
      <c r="AW342" s="143"/>
      <c r="AX342" s="143"/>
      <c r="AY342" s="143"/>
      <c r="AZ342" s="143"/>
      <c r="BA342" s="143"/>
      <c r="BB342" s="143"/>
      <c r="BC342" s="143"/>
      <c r="BD342" s="143"/>
      <c r="BE342" s="143"/>
      <c r="BF342" s="143"/>
      <c r="BG342" s="143"/>
      <c r="BH342" s="143"/>
      <c r="BI342" s="143"/>
      <c r="BJ342" s="143"/>
      <c r="BK342" s="143"/>
      <c r="BL342" s="143"/>
      <c r="BM342" s="143"/>
      <c r="BN342" s="143"/>
      <c r="BO342" s="143"/>
      <c r="BP342" s="143"/>
      <c r="BQ342" s="143"/>
      <c r="BR342" s="143"/>
      <c r="BS342" s="143"/>
      <c r="BT342" s="143"/>
      <c r="BU342" s="143"/>
      <c r="BV342" s="143"/>
    </row>
    <row r="343" spans="2:74" x14ac:dyDescent="0.2">
      <c r="B343" s="143"/>
      <c r="D343" s="143"/>
      <c r="E343" s="143"/>
      <c r="F343" s="143"/>
      <c r="G343" s="143"/>
      <c r="H343" s="143"/>
      <c r="I343" s="143"/>
      <c r="J343" s="143"/>
      <c r="K343" s="143"/>
      <c r="L343" s="143"/>
      <c r="M343" s="143"/>
      <c r="N343" s="143"/>
      <c r="O343" s="143"/>
      <c r="P343" s="143"/>
      <c r="Q343" s="143"/>
      <c r="R343" s="143"/>
      <c r="S343" s="143"/>
      <c r="T343" s="143"/>
      <c r="U343" s="143"/>
      <c r="V343" s="143"/>
      <c r="W343" s="143"/>
      <c r="X343" s="143"/>
      <c r="Y343" s="143"/>
      <c r="Z343" s="143"/>
      <c r="AA343" s="143"/>
      <c r="AB343" s="143"/>
      <c r="AC343" s="143"/>
      <c r="AD343" s="143"/>
      <c r="AE343" s="143"/>
      <c r="AF343" s="143"/>
      <c r="AG343" s="143"/>
      <c r="AH343" s="143"/>
      <c r="AI343" s="143"/>
      <c r="AJ343" s="143"/>
      <c r="AK343" s="143"/>
      <c r="AL343" s="143"/>
      <c r="AM343" s="143"/>
      <c r="AN343" s="143"/>
      <c r="AO343" s="143"/>
      <c r="AP343" s="143"/>
      <c r="AQ343" s="143"/>
      <c r="AR343" s="143"/>
      <c r="AS343" s="143"/>
      <c r="AT343" s="143"/>
      <c r="AU343" s="143"/>
      <c r="AV343" s="143"/>
      <c r="AW343" s="143"/>
      <c r="AX343" s="143"/>
      <c r="AY343" s="143"/>
      <c r="AZ343" s="143"/>
      <c r="BA343" s="143"/>
      <c r="BB343" s="143"/>
      <c r="BC343" s="143"/>
      <c r="BD343" s="143"/>
      <c r="BE343" s="143"/>
      <c r="BF343" s="143"/>
      <c r="BG343" s="143"/>
      <c r="BH343" s="143"/>
      <c r="BI343" s="143"/>
      <c r="BJ343" s="143"/>
      <c r="BK343" s="143"/>
      <c r="BL343" s="143"/>
      <c r="BM343" s="143"/>
      <c r="BN343" s="143"/>
      <c r="BO343" s="143"/>
      <c r="BP343" s="143"/>
      <c r="BQ343" s="143"/>
      <c r="BR343" s="143"/>
      <c r="BS343" s="143"/>
      <c r="BT343" s="143"/>
      <c r="BU343" s="143"/>
      <c r="BV343" s="143"/>
    </row>
    <row r="344" spans="2:74" x14ac:dyDescent="0.2">
      <c r="B344" s="143"/>
      <c r="D344" s="143"/>
      <c r="E344" s="143"/>
      <c r="F344" s="143"/>
      <c r="G344" s="143"/>
      <c r="H344" s="143"/>
      <c r="I344" s="143"/>
      <c r="J344" s="143"/>
      <c r="K344" s="143"/>
      <c r="L344" s="143"/>
      <c r="M344" s="143"/>
      <c r="N344" s="143"/>
      <c r="O344" s="143"/>
      <c r="P344" s="143"/>
      <c r="Q344" s="143"/>
      <c r="R344" s="143"/>
      <c r="S344" s="143"/>
      <c r="T344" s="143"/>
      <c r="U344" s="143"/>
      <c r="V344" s="143"/>
      <c r="W344" s="143"/>
      <c r="X344" s="143"/>
      <c r="Y344" s="143"/>
      <c r="Z344" s="143"/>
      <c r="AA344" s="143"/>
      <c r="AB344" s="143"/>
      <c r="AC344" s="143"/>
      <c r="AD344" s="143"/>
      <c r="AE344" s="143"/>
      <c r="AF344" s="143"/>
      <c r="AG344" s="143"/>
      <c r="AH344" s="143"/>
      <c r="AI344" s="143"/>
      <c r="AJ344" s="143"/>
      <c r="AK344" s="143"/>
      <c r="AL344" s="143"/>
      <c r="AM344" s="143"/>
      <c r="AN344" s="143"/>
      <c r="AO344" s="143"/>
      <c r="AP344" s="143"/>
      <c r="AQ344" s="143"/>
      <c r="AR344" s="143"/>
      <c r="AS344" s="143"/>
      <c r="AT344" s="143"/>
      <c r="AU344" s="143"/>
      <c r="AV344" s="143"/>
      <c r="AW344" s="143"/>
      <c r="AX344" s="143"/>
      <c r="AY344" s="143"/>
      <c r="AZ344" s="143"/>
      <c r="BA344" s="143"/>
      <c r="BB344" s="143"/>
      <c r="BC344" s="143"/>
      <c r="BD344" s="143"/>
      <c r="BE344" s="143"/>
      <c r="BF344" s="143"/>
      <c r="BG344" s="143"/>
      <c r="BH344" s="143"/>
      <c r="BI344" s="143"/>
      <c r="BJ344" s="143"/>
      <c r="BK344" s="143"/>
      <c r="BL344" s="143"/>
      <c r="BM344" s="143"/>
      <c r="BN344" s="143"/>
      <c r="BO344" s="143"/>
      <c r="BP344" s="143"/>
      <c r="BQ344" s="143"/>
      <c r="BR344" s="143"/>
      <c r="BS344" s="143"/>
      <c r="BT344" s="143"/>
      <c r="BU344" s="143"/>
      <c r="BV344" s="143"/>
    </row>
    <row r="345" spans="2:74" x14ac:dyDescent="0.2">
      <c r="B345" s="143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  <c r="R345" s="143"/>
      <c r="S345" s="143"/>
      <c r="T345" s="143"/>
      <c r="U345" s="143"/>
      <c r="V345" s="143"/>
      <c r="W345" s="143"/>
      <c r="X345" s="143"/>
      <c r="Y345" s="143"/>
      <c r="Z345" s="143"/>
      <c r="AA345" s="143"/>
      <c r="AB345" s="143"/>
      <c r="AC345" s="143"/>
      <c r="AD345" s="143"/>
      <c r="AE345" s="143"/>
      <c r="AF345" s="143"/>
      <c r="AG345" s="143"/>
      <c r="AH345" s="143"/>
      <c r="AI345" s="143"/>
      <c r="AJ345" s="143"/>
      <c r="AK345" s="143"/>
      <c r="AL345" s="143"/>
      <c r="AM345" s="143"/>
      <c r="AN345" s="143"/>
      <c r="AO345" s="143"/>
      <c r="AP345" s="143"/>
      <c r="AQ345" s="143"/>
      <c r="AR345" s="143"/>
      <c r="AS345" s="143"/>
      <c r="AT345" s="143"/>
      <c r="AU345" s="143"/>
      <c r="AV345" s="143"/>
      <c r="AW345" s="143"/>
      <c r="AX345" s="143"/>
      <c r="AY345" s="143"/>
      <c r="AZ345" s="143"/>
      <c r="BA345" s="143"/>
      <c r="BB345" s="143"/>
      <c r="BC345" s="143"/>
      <c r="BD345" s="143"/>
      <c r="BE345" s="143"/>
      <c r="BF345" s="143"/>
      <c r="BG345" s="143"/>
      <c r="BH345" s="143"/>
      <c r="BI345" s="143"/>
      <c r="BJ345" s="143"/>
      <c r="BK345" s="143"/>
      <c r="BL345" s="143"/>
      <c r="BM345" s="143"/>
      <c r="BN345" s="143"/>
      <c r="BO345" s="143"/>
      <c r="BP345" s="143"/>
      <c r="BQ345" s="143"/>
      <c r="BR345" s="143"/>
      <c r="BS345" s="143"/>
      <c r="BT345" s="143"/>
      <c r="BU345" s="143"/>
      <c r="BV345" s="143"/>
    </row>
    <row r="346" spans="2:74" x14ac:dyDescent="0.2">
      <c r="B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  <c r="S346" s="143"/>
      <c r="T346" s="143"/>
      <c r="U346" s="143"/>
      <c r="V346" s="143"/>
      <c r="W346" s="143"/>
      <c r="X346" s="143"/>
      <c r="Y346" s="143"/>
      <c r="Z346" s="143"/>
      <c r="AA346" s="143"/>
      <c r="AB346" s="143"/>
      <c r="AC346" s="143"/>
      <c r="AD346" s="143"/>
      <c r="AE346" s="143"/>
      <c r="AF346" s="143"/>
      <c r="AG346" s="143"/>
      <c r="AH346" s="143"/>
      <c r="AI346" s="143"/>
      <c r="AJ346" s="143"/>
      <c r="AK346" s="143"/>
      <c r="AL346" s="143"/>
      <c r="AM346" s="143"/>
      <c r="AN346" s="143"/>
      <c r="AO346" s="143"/>
      <c r="AP346" s="143"/>
      <c r="AQ346" s="143"/>
      <c r="AR346" s="143"/>
      <c r="AS346" s="143"/>
      <c r="AT346" s="143"/>
      <c r="AU346" s="143"/>
      <c r="AV346" s="143"/>
      <c r="AW346" s="143"/>
      <c r="AX346" s="143"/>
      <c r="AY346" s="143"/>
      <c r="AZ346" s="143"/>
      <c r="BA346" s="143"/>
      <c r="BB346" s="143"/>
      <c r="BC346" s="143"/>
      <c r="BD346" s="143"/>
      <c r="BE346" s="143"/>
      <c r="BF346" s="143"/>
      <c r="BG346" s="143"/>
      <c r="BH346" s="143"/>
      <c r="BI346" s="143"/>
      <c r="BJ346" s="143"/>
      <c r="BK346" s="143"/>
      <c r="BL346" s="143"/>
      <c r="BM346" s="143"/>
      <c r="BN346" s="143"/>
      <c r="BO346" s="143"/>
      <c r="BP346" s="143"/>
      <c r="BQ346" s="143"/>
      <c r="BR346" s="143"/>
      <c r="BS346" s="143"/>
      <c r="BT346" s="143"/>
      <c r="BU346" s="143"/>
      <c r="BV346" s="143"/>
    </row>
    <row r="347" spans="2:74" x14ac:dyDescent="0.2">
      <c r="B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  <c r="S347" s="143"/>
      <c r="T347" s="143"/>
      <c r="U347" s="143"/>
      <c r="V347" s="143"/>
      <c r="W347" s="143"/>
      <c r="X347" s="143"/>
      <c r="Y347" s="143"/>
      <c r="Z347" s="143"/>
      <c r="AA347" s="143"/>
      <c r="AB347" s="143"/>
      <c r="AC347" s="143"/>
      <c r="AD347" s="143"/>
      <c r="AE347" s="143"/>
      <c r="AF347" s="143"/>
      <c r="AG347" s="143"/>
      <c r="AH347" s="143"/>
      <c r="AI347" s="143"/>
      <c r="AJ347" s="143"/>
      <c r="AK347" s="143"/>
      <c r="AL347" s="143"/>
      <c r="AM347" s="143"/>
      <c r="AN347" s="143"/>
      <c r="AO347" s="143"/>
      <c r="AP347" s="143"/>
      <c r="AQ347" s="143"/>
      <c r="AR347" s="143"/>
      <c r="AS347" s="143"/>
      <c r="AT347" s="143"/>
      <c r="AU347" s="143"/>
      <c r="AV347" s="143"/>
      <c r="AW347" s="143"/>
      <c r="AX347" s="143"/>
      <c r="AY347" s="143"/>
      <c r="AZ347" s="143"/>
      <c r="BA347" s="143"/>
      <c r="BB347" s="143"/>
      <c r="BC347" s="143"/>
      <c r="BD347" s="143"/>
      <c r="BE347" s="143"/>
      <c r="BF347" s="143"/>
      <c r="BG347" s="143"/>
      <c r="BH347" s="143"/>
      <c r="BI347" s="143"/>
      <c r="BJ347" s="143"/>
      <c r="BK347" s="143"/>
      <c r="BL347" s="143"/>
      <c r="BM347" s="143"/>
      <c r="BN347" s="143"/>
      <c r="BO347" s="143"/>
      <c r="BP347" s="143"/>
      <c r="BQ347" s="143"/>
      <c r="BR347" s="143"/>
      <c r="BS347" s="143"/>
      <c r="BT347" s="143"/>
      <c r="BU347" s="143"/>
      <c r="BV347" s="143"/>
    </row>
    <row r="348" spans="2:74" x14ac:dyDescent="0.2">
      <c r="B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  <c r="S348" s="143"/>
      <c r="T348" s="143"/>
      <c r="U348" s="143"/>
      <c r="V348" s="143"/>
      <c r="W348" s="143"/>
      <c r="X348" s="143"/>
      <c r="Y348" s="143"/>
      <c r="Z348" s="143"/>
      <c r="AA348" s="143"/>
      <c r="AB348" s="143"/>
      <c r="AC348" s="143"/>
      <c r="AD348" s="143"/>
      <c r="AE348" s="143"/>
      <c r="AF348" s="143"/>
      <c r="AG348" s="143"/>
      <c r="AH348" s="143"/>
      <c r="AI348" s="143"/>
      <c r="AJ348" s="143"/>
      <c r="AK348" s="143"/>
      <c r="AL348" s="143"/>
      <c r="AM348" s="143"/>
      <c r="AN348" s="143"/>
      <c r="AO348" s="143"/>
      <c r="AP348" s="143"/>
      <c r="AQ348" s="143"/>
      <c r="AR348" s="143"/>
      <c r="AS348" s="143"/>
      <c r="AT348" s="143"/>
      <c r="AU348" s="143"/>
      <c r="AV348" s="143"/>
      <c r="AW348" s="143"/>
      <c r="AX348" s="143"/>
      <c r="AY348" s="143"/>
      <c r="AZ348" s="143"/>
      <c r="BA348" s="143"/>
      <c r="BB348" s="143"/>
      <c r="BC348" s="143"/>
      <c r="BD348" s="143"/>
      <c r="BE348" s="143"/>
      <c r="BF348" s="143"/>
      <c r="BG348" s="143"/>
      <c r="BH348" s="143"/>
      <c r="BI348" s="143"/>
      <c r="BJ348" s="143"/>
      <c r="BK348" s="143"/>
      <c r="BL348" s="143"/>
      <c r="BM348" s="143"/>
      <c r="BN348" s="143"/>
      <c r="BO348" s="143"/>
      <c r="BP348" s="143"/>
      <c r="BQ348" s="143"/>
      <c r="BR348" s="143"/>
      <c r="BS348" s="143"/>
      <c r="BT348" s="143"/>
      <c r="BU348" s="143"/>
      <c r="BV348" s="143"/>
    </row>
    <row r="349" spans="2:74" x14ac:dyDescent="0.2">
      <c r="B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  <c r="S349" s="143"/>
      <c r="T349" s="143"/>
      <c r="U349" s="143"/>
      <c r="V349" s="143"/>
      <c r="W349" s="143"/>
      <c r="X349" s="143"/>
      <c r="Y349" s="143"/>
      <c r="Z349" s="143"/>
      <c r="AA349" s="143"/>
      <c r="AB349" s="143"/>
      <c r="AC349" s="143"/>
      <c r="AD349" s="143"/>
      <c r="AE349" s="143"/>
      <c r="AF349" s="143"/>
      <c r="AG349" s="143"/>
      <c r="AH349" s="143"/>
      <c r="AI349" s="143"/>
      <c r="AJ349" s="143"/>
      <c r="AK349" s="143"/>
      <c r="AL349" s="143"/>
      <c r="AM349" s="143"/>
      <c r="AN349" s="143"/>
      <c r="AO349" s="143"/>
      <c r="AP349" s="143"/>
      <c r="AQ349" s="143"/>
      <c r="AR349" s="143"/>
      <c r="AS349" s="143"/>
      <c r="AT349" s="143"/>
      <c r="AU349" s="143"/>
      <c r="AV349" s="143"/>
      <c r="AW349" s="143"/>
      <c r="AX349" s="143"/>
      <c r="AY349" s="143"/>
      <c r="AZ349" s="143"/>
      <c r="BA349" s="143"/>
      <c r="BB349" s="143"/>
      <c r="BC349" s="143"/>
      <c r="BD349" s="143"/>
      <c r="BE349" s="143"/>
      <c r="BF349" s="143"/>
      <c r="BG349" s="143"/>
      <c r="BH349" s="143"/>
      <c r="BI349" s="143"/>
      <c r="BJ349" s="143"/>
      <c r="BK349" s="143"/>
      <c r="BL349" s="143"/>
      <c r="BM349" s="143"/>
      <c r="BN349" s="143"/>
      <c r="BO349" s="143"/>
      <c r="BP349" s="143"/>
      <c r="BQ349" s="143"/>
      <c r="BR349" s="143"/>
      <c r="BS349" s="143"/>
      <c r="BT349" s="143"/>
      <c r="BU349" s="143"/>
      <c r="BV349" s="143"/>
    </row>
    <row r="350" spans="2:74" x14ac:dyDescent="0.2">
      <c r="B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  <c r="S350" s="143"/>
      <c r="T350" s="143"/>
      <c r="U350" s="143"/>
      <c r="V350" s="143"/>
      <c r="W350" s="143"/>
      <c r="X350" s="143"/>
      <c r="Y350" s="143"/>
      <c r="Z350" s="143"/>
      <c r="AA350" s="143"/>
      <c r="AB350" s="143"/>
      <c r="AC350" s="143"/>
      <c r="AD350" s="143"/>
      <c r="AE350" s="143"/>
      <c r="AF350" s="143"/>
      <c r="AG350" s="143"/>
      <c r="AH350" s="143"/>
      <c r="AI350" s="143"/>
      <c r="AJ350" s="143"/>
      <c r="AK350" s="143"/>
      <c r="AL350" s="143"/>
      <c r="AM350" s="143"/>
      <c r="AN350" s="143"/>
      <c r="AO350" s="143"/>
      <c r="AP350" s="143"/>
      <c r="AQ350" s="143"/>
      <c r="AR350" s="143"/>
      <c r="AS350" s="143"/>
      <c r="AT350" s="143"/>
      <c r="AU350" s="143"/>
      <c r="AV350" s="143"/>
      <c r="AW350" s="143"/>
      <c r="AX350" s="143"/>
      <c r="AY350" s="143"/>
      <c r="AZ350" s="143"/>
      <c r="BA350" s="143"/>
      <c r="BB350" s="143"/>
      <c r="BC350" s="143"/>
      <c r="BD350" s="143"/>
      <c r="BE350" s="143"/>
      <c r="BF350" s="143"/>
      <c r="BG350" s="143"/>
      <c r="BH350" s="143"/>
      <c r="BI350" s="143"/>
      <c r="BJ350" s="143"/>
      <c r="BK350" s="143"/>
      <c r="BL350" s="143"/>
      <c r="BM350" s="143"/>
      <c r="BN350" s="143"/>
      <c r="BO350" s="143"/>
      <c r="BP350" s="143"/>
      <c r="BQ350" s="143"/>
      <c r="BR350" s="143"/>
      <c r="BS350" s="143"/>
      <c r="BT350" s="143"/>
      <c r="BU350" s="143"/>
      <c r="BV350" s="143"/>
    </row>
    <row r="351" spans="2:74" x14ac:dyDescent="0.2">
      <c r="B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  <c r="S351" s="143"/>
      <c r="T351" s="143"/>
      <c r="U351" s="143"/>
      <c r="V351" s="143"/>
      <c r="W351" s="143"/>
      <c r="X351" s="143"/>
      <c r="Y351" s="143"/>
      <c r="Z351" s="143"/>
      <c r="AA351" s="143"/>
      <c r="AB351" s="143"/>
      <c r="AC351" s="143"/>
      <c r="AD351" s="143"/>
      <c r="AE351" s="143"/>
      <c r="AF351" s="143"/>
      <c r="AG351" s="143"/>
      <c r="AH351" s="143"/>
      <c r="AI351" s="143"/>
      <c r="AJ351" s="143"/>
      <c r="AK351" s="143"/>
      <c r="AL351" s="143"/>
      <c r="AM351" s="143"/>
      <c r="AN351" s="143"/>
      <c r="AO351" s="143"/>
      <c r="AP351" s="143"/>
      <c r="AQ351" s="143"/>
      <c r="AR351" s="143"/>
      <c r="AS351" s="143"/>
      <c r="AT351" s="143"/>
      <c r="AU351" s="143"/>
      <c r="AV351" s="143"/>
      <c r="AW351" s="143"/>
      <c r="AX351" s="143"/>
      <c r="AY351" s="143"/>
      <c r="AZ351" s="143"/>
      <c r="BA351" s="143"/>
      <c r="BB351" s="143"/>
      <c r="BC351" s="143"/>
      <c r="BD351" s="143"/>
      <c r="BE351" s="143"/>
      <c r="BF351" s="143"/>
      <c r="BG351" s="143"/>
      <c r="BH351" s="143"/>
      <c r="BI351" s="143"/>
      <c r="BJ351" s="143"/>
      <c r="BK351" s="143"/>
      <c r="BL351" s="143"/>
      <c r="BM351" s="143"/>
      <c r="BN351" s="143"/>
      <c r="BO351" s="143"/>
      <c r="BP351" s="143"/>
      <c r="BQ351" s="143"/>
      <c r="BR351" s="143"/>
      <c r="BS351" s="143"/>
      <c r="BT351" s="143"/>
      <c r="BU351" s="143"/>
      <c r="BV351" s="143"/>
    </row>
    <row r="352" spans="2:74" x14ac:dyDescent="0.2">
      <c r="B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  <c r="S352" s="143"/>
      <c r="T352" s="143"/>
      <c r="U352" s="143"/>
      <c r="V352" s="143"/>
      <c r="W352" s="143"/>
      <c r="X352" s="143"/>
      <c r="Y352" s="143"/>
      <c r="Z352" s="143"/>
      <c r="AA352" s="143"/>
      <c r="AB352" s="143"/>
      <c r="AC352" s="143"/>
      <c r="AD352" s="143"/>
      <c r="AE352" s="143"/>
      <c r="AF352" s="143"/>
      <c r="AG352" s="143"/>
      <c r="AH352" s="143"/>
      <c r="AI352" s="143"/>
      <c r="AJ352" s="143"/>
      <c r="AK352" s="143"/>
      <c r="AL352" s="143"/>
      <c r="AM352" s="143"/>
      <c r="AN352" s="143"/>
      <c r="AO352" s="143"/>
      <c r="AP352" s="143"/>
      <c r="AQ352" s="143"/>
      <c r="AR352" s="143"/>
      <c r="AS352" s="143"/>
      <c r="AT352" s="143"/>
      <c r="AU352" s="143"/>
      <c r="AV352" s="143"/>
      <c r="AW352" s="143"/>
      <c r="AX352" s="143"/>
      <c r="AY352" s="143"/>
      <c r="AZ352" s="143"/>
      <c r="BA352" s="143"/>
      <c r="BB352" s="143"/>
      <c r="BC352" s="143"/>
      <c r="BD352" s="143"/>
      <c r="BE352" s="143"/>
      <c r="BF352" s="143"/>
      <c r="BG352" s="143"/>
      <c r="BH352" s="143"/>
      <c r="BI352" s="143"/>
      <c r="BJ352" s="143"/>
      <c r="BK352" s="143"/>
      <c r="BL352" s="143"/>
      <c r="BM352" s="143"/>
      <c r="BN352" s="143"/>
      <c r="BO352" s="143"/>
      <c r="BP352" s="143"/>
      <c r="BQ352" s="143"/>
      <c r="BR352" s="143"/>
      <c r="BS352" s="143"/>
      <c r="BT352" s="143"/>
      <c r="BU352" s="143"/>
      <c r="BV352" s="143"/>
    </row>
    <row r="353" spans="2:74" x14ac:dyDescent="0.2">
      <c r="B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  <c r="S353" s="143"/>
      <c r="T353" s="143"/>
      <c r="U353" s="143"/>
      <c r="V353" s="143"/>
      <c r="W353" s="143"/>
      <c r="X353" s="143"/>
      <c r="Y353" s="143"/>
      <c r="Z353" s="143"/>
      <c r="AA353" s="143"/>
      <c r="AB353" s="143"/>
      <c r="AC353" s="143"/>
      <c r="AD353" s="143"/>
      <c r="AE353" s="143"/>
      <c r="AF353" s="143"/>
      <c r="AG353" s="143"/>
      <c r="AH353" s="143"/>
      <c r="AI353" s="143"/>
      <c r="AJ353" s="143"/>
      <c r="AK353" s="143"/>
      <c r="AL353" s="143"/>
      <c r="AM353" s="143"/>
      <c r="AN353" s="143"/>
      <c r="AO353" s="143"/>
      <c r="AP353" s="143"/>
      <c r="AQ353" s="143"/>
      <c r="AR353" s="143"/>
      <c r="AS353" s="143"/>
      <c r="AT353" s="143"/>
      <c r="AU353" s="143"/>
      <c r="AV353" s="143"/>
      <c r="AW353" s="143"/>
      <c r="AX353" s="143"/>
      <c r="AY353" s="143"/>
      <c r="AZ353" s="143"/>
      <c r="BA353" s="143"/>
      <c r="BB353" s="143"/>
      <c r="BC353" s="143"/>
      <c r="BD353" s="143"/>
      <c r="BE353" s="143"/>
      <c r="BF353" s="143"/>
      <c r="BG353" s="143"/>
      <c r="BH353" s="143"/>
      <c r="BI353" s="143"/>
      <c r="BJ353" s="143"/>
      <c r="BK353" s="143"/>
      <c r="BL353" s="143"/>
      <c r="BM353" s="143"/>
      <c r="BN353" s="143"/>
      <c r="BO353" s="143"/>
      <c r="BP353" s="143"/>
      <c r="BQ353" s="143"/>
      <c r="BR353" s="143"/>
      <c r="BS353" s="143"/>
      <c r="BT353" s="143"/>
      <c r="BU353" s="143"/>
      <c r="BV353" s="143"/>
    </row>
    <row r="354" spans="2:74" x14ac:dyDescent="0.2">
      <c r="B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  <c r="U354" s="143"/>
      <c r="V354" s="143"/>
      <c r="W354" s="143"/>
      <c r="X354" s="143"/>
      <c r="Y354" s="143"/>
      <c r="Z354" s="143"/>
      <c r="AA354" s="143"/>
      <c r="AB354" s="143"/>
      <c r="AC354" s="143"/>
      <c r="AD354" s="143"/>
      <c r="AE354" s="143"/>
      <c r="AF354" s="143"/>
      <c r="AG354" s="143"/>
      <c r="AH354" s="143"/>
      <c r="AI354" s="143"/>
      <c r="AJ354" s="143"/>
      <c r="AK354" s="143"/>
      <c r="AL354" s="143"/>
      <c r="AM354" s="143"/>
      <c r="AN354" s="143"/>
      <c r="AO354" s="143"/>
      <c r="AP354" s="143"/>
      <c r="AQ354" s="143"/>
      <c r="AR354" s="143"/>
      <c r="AS354" s="143"/>
      <c r="AT354" s="143"/>
      <c r="AU354" s="143"/>
      <c r="AV354" s="143"/>
      <c r="AW354" s="143"/>
      <c r="AX354" s="143"/>
      <c r="AY354" s="143"/>
      <c r="AZ354" s="143"/>
      <c r="BA354" s="143"/>
      <c r="BB354" s="143"/>
      <c r="BC354" s="143"/>
      <c r="BD354" s="143"/>
      <c r="BE354" s="143"/>
      <c r="BF354" s="143"/>
      <c r="BG354" s="143"/>
      <c r="BH354" s="143"/>
      <c r="BI354" s="143"/>
      <c r="BJ354" s="143"/>
      <c r="BK354" s="143"/>
      <c r="BL354" s="143"/>
      <c r="BM354" s="143"/>
      <c r="BN354" s="143"/>
      <c r="BO354" s="143"/>
      <c r="BP354" s="143"/>
      <c r="BQ354" s="143"/>
      <c r="BR354" s="143"/>
      <c r="BS354" s="143"/>
      <c r="BT354" s="143"/>
      <c r="BU354" s="143"/>
      <c r="BV354" s="143"/>
    </row>
    <row r="355" spans="2:74" x14ac:dyDescent="0.2">
      <c r="B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  <c r="S355" s="143"/>
      <c r="T355" s="143"/>
      <c r="U355" s="143"/>
      <c r="V355" s="143"/>
      <c r="W355" s="143"/>
      <c r="X355" s="143"/>
      <c r="Y355" s="143"/>
      <c r="Z355" s="143"/>
      <c r="AA355" s="143"/>
      <c r="AB355" s="143"/>
      <c r="AC355" s="143"/>
      <c r="AD355" s="143"/>
      <c r="AE355" s="143"/>
      <c r="AF355" s="143"/>
      <c r="AG355" s="143"/>
      <c r="AH355" s="143"/>
      <c r="AI355" s="143"/>
      <c r="AJ355" s="143"/>
      <c r="AK355" s="143"/>
      <c r="AL355" s="143"/>
      <c r="AM355" s="143"/>
      <c r="AN355" s="143"/>
      <c r="AO355" s="143"/>
      <c r="AP355" s="143"/>
      <c r="AQ355" s="143"/>
      <c r="AR355" s="143"/>
      <c r="AS355" s="143"/>
      <c r="AT355" s="143"/>
      <c r="AU355" s="143"/>
      <c r="AV355" s="143"/>
      <c r="AW355" s="143"/>
      <c r="AX355" s="143"/>
      <c r="AY355" s="143"/>
      <c r="AZ355" s="143"/>
      <c r="BA355" s="143"/>
      <c r="BB355" s="143"/>
      <c r="BC355" s="143"/>
      <c r="BD355" s="143"/>
      <c r="BE355" s="143"/>
      <c r="BF355" s="143"/>
      <c r="BG355" s="143"/>
      <c r="BH355" s="143"/>
      <c r="BI355" s="143"/>
      <c r="BJ355" s="143"/>
      <c r="BK355" s="143"/>
      <c r="BL355" s="143"/>
      <c r="BM355" s="143"/>
      <c r="BN355" s="143"/>
      <c r="BO355" s="143"/>
      <c r="BP355" s="143"/>
      <c r="BQ355" s="143"/>
      <c r="BR355" s="143"/>
      <c r="BS355" s="143"/>
      <c r="BT355" s="143"/>
      <c r="BU355" s="143"/>
      <c r="BV355" s="143"/>
    </row>
    <row r="356" spans="2:74" x14ac:dyDescent="0.2">
      <c r="B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  <c r="S356" s="143"/>
      <c r="T356" s="143"/>
      <c r="U356" s="143"/>
      <c r="V356" s="143"/>
      <c r="W356" s="143"/>
      <c r="X356" s="143"/>
      <c r="Y356" s="143"/>
      <c r="Z356" s="143"/>
      <c r="AA356" s="143"/>
      <c r="AB356" s="143"/>
      <c r="AC356" s="143"/>
      <c r="AD356" s="143"/>
      <c r="AE356" s="143"/>
      <c r="AF356" s="143"/>
      <c r="AG356" s="143"/>
      <c r="AH356" s="143"/>
      <c r="AI356" s="143"/>
      <c r="AJ356" s="143"/>
      <c r="AK356" s="143"/>
      <c r="AL356" s="143"/>
      <c r="AM356" s="143"/>
      <c r="AN356" s="143"/>
      <c r="AO356" s="143"/>
      <c r="AP356" s="143"/>
      <c r="AQ356" s="143"/>
      <c r="AR356" s="143"/>
      <c r="AS356" s="143"/>
      <c r="AT356" s="143"/>
      <c r="AU356" s="143"/>
      <c r="AV356" s="143"/>
      <c r="AW356" s="143"/>
      <c r="AX356" s="143"/>
      <c r="AY356" s="143"/>
      <c r="AZ356" s="143"/>
      <c r="BA356" s="143"/>
      <c r="BB356" s="143"/>
      <c r="BC356" s="143"/>
      <c r="BD356" s="143"/>
      <c r="BE356" s="143"/>
      <c r="BF356" s="143"/>
      <c r="BG356" s="143"/>
      <c r="BH356" s="143"/>
      <c r="BI356" s="143"/>
      <c r="BJ356" s="143"/>
      <c r="BK356" s="143"/>
      <c r="BL356" s="143"/>
      <c r="BM356" s="143"/>
      <c r="BN356" s="143"/>
      <c r="BO356" s="143"/>
      <c r="BP356" s="143"/>
      <c r="BQ356" s="143"/>
      <c r="BR356" s="143"/>
      <c r="BS356" s="143"/>
      <c r="BT356" s="143"/>
      <c r="BU356" s="143"/>
      <c r="BV356" s="143"/>
    </row>
    <row r="357" spans="2:74" x14ac:dyDescent="0.2">
      <c r="B357" s="143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  <c r="R357" s="143"/>
      <c r="S357" s="143"/>
      <c r="T357" s="143"/>
      <c r="U357" s="143"/>
      <c r="V357" s="143"/>
      <c r="W357" s="143"/>
      <c r="X357" s="143"/>
      <c r="Y357" s="143"/>
      <c r="Z357" s="143"/>
      <c r="AA357" s="143"/>
      <c r="AB357" s="143"/>
      <c r="AC357" s="143"/>
      <c r="AD357" s="143"/>
      <c r="AE357" s="143"/>
      <c r="AF357" s="143"/>
      <c r="AG357" s="143"/>
      <c r="AH357" s="143"/>
      <c r="AI357" s="143"/>
      <c r="AJ357" s="143"/>
      <c r="AK357" s="143"/>
      <c r="AL357" s="143"/>
      <c r="AM357" s="143"/>
      <c r="AN357" s="143"/>
      <c r="AO357" s="143"/>
      <c r="AP357" s="143"/>
      <c r="AQ357" s="143"/>
      <c r="AR357" s="143"/>
      <c r="AS357" s="143"/>
      <c r="AT357" s="143"/>
      <c r="AU357" s="143"/>
      <c r="AV357" s="143"/>
      <c r="AW357" s="143"/>
      <c r="AX357" s="143"/>
      <c r="AY357" s="143"/>
      <c r="AZ357" s="143"/>
      <c r="BA357" s="143"/>
      <c r="BB357" s="143"/>
      <c r="BC357" s="143"/>
      <c r="BD357" s="143"/>
      <c r="BE357" s="143"/>
      <c r="BF357" s="143"/>
      <c r="BG357" s="143"/>
      <c r="BH357" s="143"/>
      <c r="BI357" s="143"/>
      <c r="BJ357" s="143"/>
      <c r="BK357" s="143"/>
      <c r="BL357" s="143"/>
      <c r="BM357" s="143"/>
      <c r="BN357" s="143"/>
      <c r="BO357" s="143"/>
      <c r="BP357" s="143"/>
      <c r="BQ357" s="143"/>
      <c r="BR357" s="143"/>
      <c r="BS357" s="143"/>
      <c r="BT357" s="143"/>
      <c r="BU357" s="143"/>
      <c r="BV357" s="143"/>
    </row>
    <row r="358" spans="2:74" x14ac:dyDescent="0.2">
      <c r="B358" s="143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  <c r="R358" s="143"/>
      <c r="S358" s="143"/>
      <c r="T358" s="143"/>
      <c r="U358" s="143"/>
      <c r="V358" s="143"/>
      <c r="W358" s="143"/>
      <c r="X358" s="143"/>
      <c r="Y358" s="143"/>
      <c r="Z358" s="143"/>
      <c r="AA358" s="143"/>
      <c r="AB358" s="143"/>
      <c r="AC358" s="143"/>
      <c r="AD358" s="143"/>
      <c r="AE358" s="143"/>
      <c r="AF358" s="143"/>
      <c r="AG358" s="143"/>
      <c r="AH358" s="143"/>
      <c r="AI358" s="143"/>
      <c r="AJ358" s="143"/>
      <c r="AK358" s="143"/>
      <c r="AL358" s="143"/>
      <c r="AM358" s="143"/>
      <c r="AN358" s="143"/>
      <c r="AO358" s="143"/>
      <c r="AP358" s="143"/>
      <c r="AQ358" s="143"/>
      <c r="AR358" s="143"/>
      <c r="AS358" s="143"/>
      <c r="AT358" s="143"/>
      <c r="AU358" s="143"/>
      <c r="AV358" s="143"/>
      <c r="AW358" s="143"/>
      <c r="AX358" s="143"/>
      <c r="AY358" s="143"/>
      <c r="AZ358" s="143"/>
      <c r="BA358" s="143"/>
      <c r="BB358" s="143"/>
      <c r="BC358" s="143"/>
      <c r="BD358" s="143"/>
      <c r="BE358" s="143"/>
      <c r="BF358" s="143"/>
      <c r="BG358" s="143"/>
      <c r="BH358" s="143"/>
      <c r="BI358" s="143"/>
      <c r="BJ358" s="143"/>
      <c r="BK358" s="143"/>
      <c r="BL358" s="143"/>
      <c r="BM358" s="143"/>
      <c r="BN358" s="143"/>
      <c r="BO358" s="143"/>
      <c r="BP358" s="143"/>
      <c r="BQ358" s="143"/>
      <c r="BR358" s="143"/>
      <c r="BS358" s="143"/>
      <c r="BT358" s="143"/>
      <c r="BU358" s="143"/>
      <c r="BV358" s="143"/>
    </row>
    <row r="359" spans="2:74" x14ac:dyDescent="0.2">
      <c r="B359" s="143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  <c r="R359" s="143"/>
      <c r="S359" s="143"/>
      <c r="T359" s="143"/>
      <c r="U359" s="143"/>
      <c r="V359" s="143"/>
      <c r="W359" s="143"/>
      <c r="X359" s="143"/>
      <c r="Y359" s="143"/>
      <c r="Z359" s="143"/>
      <c r="AA359" s="143"/>
      <c r="AB359" s="143"/>
      <c r="AC359" s="143"/>
      <c r="AD359" s="143"/>
      <c r="AE359" s="143"/>
      <c r="AF359" s="143"/>
      <c r="AG359" s="143"/>
      <c r="AH359" s="143"/>
      <c r="AI359" s="143"/>
      <c r="AJ359" s="143"/>
      <c r="AK359" s="143"/>
      <c r="AL359" s="143"/>
      <c r="AM359" s="143"/>
      <c r="AN359" s="143"/>
      <c r="AO359" s="143"/>
      <c r="AP359" s="143"/>
      <c r="AQ359" s="143"/>
      <c r="AR359" s="143"/>
      <c r="AS359" s="143"/>
      <c r="AT359" s="143"/>
      <c r="AU359" s="143"/>
      <c r="AV359" s="143"/>
      <c r="AW359" s="143"/>
      <c r="AX359" s="143"/>
      <c r="AY359" s="143"/>
      <c r="AZ359" s="143"/>
      <c r="BA359" s="143"/>
      <c r="BB359" s="143"/>
      <c r="BC359" s="143"/>
      <c r="BD359" s="143"/>
      <c r="BE359" s="143"/>
      <c r="BF359" s="143"/>
      <c r="BG359" s="143"/>
      <c r="BH359" s="143"/>
      <c r="BI359" s="143"/>
      <c r="BJ359" s="143"/>
      <c r="BK359" s="143"/>
      <c r="BL359" s="143"/>
      <c r="BM359" s="143"/>
      <c r="BN359" s="143"/>
      <c r="BO359" s="143"/>
      <c r="BP359" s="143"/>
      <c r="BQ359" s="143"/>
      <c r="BR359" s="143"/>
      <c r="BS359" s="143"/>
      <c r="BT359" s="143"/>
      <c r="BU359" s="143"/>
      <c r="BV359" s="143"/>
    </row>
    <row r="360" spans="2:74" x14ac:dyDescent="0.2">
      <c r="B360" s="143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  <c r="R360" s="143"/>
      <c r="S360" s="143"/>
      <c r="T360" s="143"/>
      <c r="U360" s="143"/>
      <c r="V360" s="143"/>
      <c r="W360" s="143"/>
      <c r="X360" s="143"/>
      <c r="Y360" s="143"/>
      <c r="Z360" s="143"/>
      <c r="AA360" s="143"/>
      <c r="AB360" s="143"/>
      <c r="AC360" s="143"/>
      <c r="AD360" s="143"/>
      <c r="AE360" s="143"/>
      <c r="AF360" s="143"/>
      <c r="AG360" s="143"/>
      <c r="AH360" s="143"/>
      <c r="AI360" s="143"/>
      <c r="AJ360" s="143"/>
      <c r="AK360" s="143"/>
      <c r="AL360" s="143"/>
      <c r="AM360" s="143"/>
      <c r="AN360" s="143"/>
      <c r="AO360" s="143"/>
      <c r="AP360" s="143"/>
      <c r="AQ360" s="143"/>
      <c r="AR360" s="143"/>
      <c r="AS360" s="143"/>
      <c r="AT360" s="143"/>
      <c r="AU360" s="143"/>
      <c r="AV360" s="143"/>
      <c r="AW360" s="143"/>
      <c r="AX360" s="143"/>
      <c r="AY360" s="143"/>
      <c r="AZ360" s="143"/>
      <c r="BA360" s="143"/>
      <c r="BB360" s="143"/>
      <c r="BC360" s="143"/>
      <c r="BD360" s="143"/>
      <c r="BE360" s="143"/>
      <c r="BF360" s="143"/>
      <c r="BG360" s="143"/>
      <c r="BH360" s="143"/>
      <c r="BI360" s="143"/>
      <c r="BJ360" s="143"/>
      <c r="BK360" s="143"/>
      <c r="BL360" s="143"/>
      <c r="BM360" s="143"/>
      <c r="BN360" s="143"/>
      <c r="BO360" s="143"/>
      <c r="BP360" s="143"/>
      <c r="BQ360" s="143"/>
      <c r="BR360" s="143"/>
      <c r="BS360" s="143"/>
      <c r="BT360" s="143"/>
      <c r="BU360" s="143"/>
      <c r="BV360" s="143"/>
    </row>
    <row r="361" spans="2:74" x14ac:dyDescent="0.2">
      <c r="B361" s="143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  <c r="R361" s="143"/>
      <c r="S361" s="143"/>
      <c r="T361" s="143"/>
      <c r="U361" s="143"/>
      <c r="V361" s="143"/>
      <c r="W361" s="143"/>
      <c r="X361" s="143"/>
      <c r="Y361" s="143"/>
      <c r="Z361" s="143"/>
      <c r="AA361" s="143"/>
      <c r="AB361" s="143"/>
      <c r="AC361" s="143"/>
      <c r="AD361" s="143"/>
      <c r="AE361" s="143"/>
      <c r="AF361" s="143"/>
      <c r="AG361" s="143"/>
      <c r="AH361" s="143"/>
      <c r="AI361" s="143"/>
      <c r="AJ361" s="143"/>
      <c r="AK361" s="143"/>
      <c r="AL361" s="143"/>
      <c r="AM361" s="143"/>
      <c r="AN361" s="143"/>
      <c r="AO361" s="143"/>
      <c r="AP361" s="143"/>
      <c r="AQ361" s="143"/>
      <c r="AR361" s="143"/>
      <c r="AS361" s="143"/>
      <c r="AT361" s="143"/>
      <c r="AU361" s="143"/>
      <c r="AV361" s="143"/>
      <c r="AW361" s="143"/>
      <c r="AX361" s="143"/>
      <c r="AY361" s="143"/>
      <c r="AZ361" s="143"/>
      <c r="BA361" s="143"/>
      <c r="BB361" s="143"/>
      <c r="BC361" s="143"/>
      <c r="BD361" s="143"/>
      <c r="BE361" s="143"/>
      <c r="BF361" s="143"/>
      <c r="BG361" s="143"/>
      <c r="BH361" s="143"/>
      <c r="BI361" s="143"/>
      <c r="BJ361" s="143"/>
      <c r="BK361" s="143"/>
      <c r="BL361" s="143"/>
      <c r="BM361" s="143"/>
      <c r="BN361" s="143"/>
      <c r="BO361" s="143"/>
      <c r="BP361" s="143"/>
      <c r="BQ361" s="143"/>
      <c r="BR361" s="143"/>
      <c r="BS361" s="143"/>
      <c r="BT361" s="143"/>
      <c r="BU361" s="143"/>
      <c r="BV361" s="143"/>
    </row>
    <row r="362" spans="2:74" x14ac:dyDescent="0.2">
      <c r="B362" s="143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  <c r="R362" s="143"/>
      <c r="S362" s="143"/>
      <c r="T362" s="143"/>
      <c r="U362" s="143"/>
      <c r="V362" s="143"/>
      <c r="W362" s="143"/>
      <c r="X362" s="143"/>
      <c r="Y362" s="143"/>
      <c r="Z362" s="143"/>
      <c r="AA362" s="143"/>
      <c r="AB362" s="143"/>
      <c r="AC362" s="143"/>
      <c r="AD362" s="143"/>
      <c r="AE362" s="143"/>
      <c r="AF362" s="143"/>
      <c r="AG362" s="143"/>
      <c r="AH362" s="143"/>
      <c r="AI362" s="143"/>
      <c r="AJ362" s="143"/>
      <c r="AK362" s="143"/>
      <c r="AL362" s="143"/>
      <c r="AM362" s="143"/>
      <c r="AN362" s="143"/>
      <c r="AO362" s="143"/>
      <c r="AP362" s="143"/>
      <c r="AQ362" s="143"/>
      <c r="AR362" s="143"/>
      <c r="AS362" s="143"/>
      <c r="AT362" s="143"/>
      <c r="AU362" s="143"/>
      <c r="AV362" s="143"/>
      <c r="AW362" s="143"/>
      <c r="AX362" s="143"/>
      <c r="AY362" s="143"/>
      <c r="AZ362" s="143"/>
      <c r="BA362" s="143"/>
      <c r="BB362" s="143"/>
      <c r="BC362" s="143"/>
      <c r="BD362" s="143"/>
      <c r="BE362" s="143"/>
      <c r="BF362" s="143"/>
      <c r="BG362" s="143"/>
      <c r="BH362" s="143"/>
      <c r="BI362" s="143"/>
      <c r="BJ362" s="143"/>
      <c r="BK362" s="143"/>
      <c r="BL362" s="143"/>
      <c r="BM362" s="143"/>
      <c r="BN362" s="143"/>
      <c r="BO362" s="143"/>
      <c r="BP362" s="143"/>
      <c r="BQ362" s="143"/>
      <c r="BR362" s="143"/>
      <c r="BS362" s="143"/>
      <c r="BT362" s="143"/>
      <c r="BU362" s="143"/>
      <c r="BV362" s="143"/>
    </row>
    <row r="363" spans="2:74" x14ac:dyDescent="0.2">
      <c r="B363" s="143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  <c r="R363" s="143"/>
      <c r="S363" s="143"/>
      <c r="T363" s="143"/>
      <c r="U363" s="143"/>
      <c r="V363" s="143"/>
      <c r="W363" s="143"/>
      <c r="X363" s="143"/>
      <c r="Y363" s="143"/>
      <c r="Z363" s="143"/>
      <c r="AA363" s="143"/>
      <c r="AB363" s="143"/>
      <c r="AC363" s="143"/>
      <c r="AD363" s="143"/>
      <c r="AE363" s="143"/>
      <c r="AF363" s="143"/>
      <c r="AG363" s="143"/>
      <c r="AH363" s="143"/>
      <c r="AI363" s="143"/>
      <c r="AJ363" s="143"/>
      <c r="AK363" s="143"/>
      <c r="AL363" s="143"/>
      <c r="AM363" s="143"/>
      <c r="AN363" s="143"/>
      <c r="AO363" s="143"/>
      <c r="AP363" s="143"/>
      <c r="AQ363" s="143"/>
      <c r="AR363" s="143"/>
      <c r="AS363" s="143"/>
      <c r="AT363" s="143"/>
      <c r="AU363" s="143"/>
      <c r="AV363" s="143"/>
      <c r="AW363" s="143"/>
      <c r="AX363" s="143"/>
      <c r="AY363" s="143"/>
      <c r="AZ363" s="143"/>
      <c r="BA363" s="143"/>
      <c r="BB363" s="143"/>
      <c r="BC363" s="143"/>
      <c r="BD363" s="143"/>
      <c r="BE363" s="143"/>
      <c r="BF363" s="143"/>
      <c r="BG363" s="143"/>
      <c r="BH363" s="143"/>
      <c r="BI363" s="143"/>
      <c r="BJ363" s="143"/>
      <c r="BK363" s="143"/>
      <c r="BL363" s="143"/>
      <c r="BM363" s="143"/>
      <c r="BN363" s="143"/>
      <c r="BO363" s="143"/>
      <c r="BP363" s="143"/>
      <c r="BQ363" s="143"/>
      <c r="BR363" s="143"/>
      <c r="BS363" s="143"/>
      <c r="BT363" s="143"/>
      <c r="BU363" s="143"/>
      <c r="BV363" s="143"/>
    </row>
    <row r="364" spans="2:74" x14ac:dyDescent="0.2">
      <c r="B364" s="143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  <c r="R364" s="143"/>
      <c r="S364" s="143"/>
      <c r="T364" s="143"/>
      <c r="U364" s="143"/>
      <c r="V364" s="143"/>
      <c r="W364" s="143"/>
      <c r="X364" s="143"/>
      <c r="Y364" s="143"/>
      <c r="Z364" s="143"/>
      <c r="AA364" s="143"/>
      <c r="AB364" s="143"/>
      <c r="AC364" s="143"/>
      <c r="AD364" s="143"/>
      <c r="AE364" s="143"/>
      <c r="AF364" s="143"/>
      <c r="AG364" s="143"/>
      <c r="AH364" s="143"/>
      <c r="AI364" s="143"/>
      <c r="AJ364" s="143"/>
      <c r="AK364" s="143"/>
      <c r="AL364" s="143"/>
      <c r="AM364" s="143"/>
      <c r="AN364" s="143"/>
      <c r="AO364" s="143"/>
      <c r="AP364" s="143"/>
      <c r="AQ364" s="143"/>
      <c r="AR364" s="143"/>
      <c r="AS364" s="143"/>
      <c r="AT364" s="143"/>
      <c r="AU364" s="143"/>
      <c r="AV364" s="143"/>
      <c r="AW364" s="143"/>
      <c r="AX364" s="143"/>
      <c r="AY364" s="143"/>
      <c r="AZ364" s="143"/>
      <c r="BA364" s="143"/>
      <c r="BB364" s="143"/>
      <c r="BC364" s="143"/>
      <c r="BD364" s="143"/>
      <c r="BE364" s="143"/>
      <c r="BF364" s="143"/>
      <c r="BG364" s="143"/>
      <c r="BH364" s="143"/>
      <c r="BI364" s="143"/>
      <c r="BJ364" s="143"/>
      <c r="BK364" s="143"/>
      <c r="BL364" s="143"/>
      <c r="BM364" s="143"/>
      <c r="BN364" s="143"/>
      <c r="BO364" s="143"/>
      <c r="BP364" s="143"/>
      <c r="BQ364" s="143"/>
      <c r="BR364" s="143"/>
      <c r="BS364" s="143"/>
      <c r="BT364" s="143"/>
      <c r="BU364" s="143"/>
      <c r="BV364" s="143"/>
    </row>
    <row r="365" spans="2:74" x14ac:dyDescent="0.2">
      <c r="B365" s="143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  <c r="R365" s="143"/>
      <c r="S365" s="143"/>
      <c r="T365" s="143"/>
      <c r="U365" s="143"/>
      <c r="V365" s="143"/>
      <c r="W365" s="143"/>
      <c r="X365" s="143"/>
      <c r="Y365" s="143"/>
      <c r="Z365" s="143"/>
      <c r="AA365" s="143"/>
      <c r="AB365" s="143"/>
      <c r="AC365" s="143"/>
      <c r="AD365" s="143"/>
      <c r="AE365" s="143"/>
      <c r="AF365" s="143"/>
      <c r="AG365" s="143"/>
      <c r="AH365" s="143"/>
      <c r="AI365" s="143"/>
      <c r="AJ365" s="143"/>
      <c r="AK365" s="143"/>
      <c r="AL365" s="143"/>
      <c r="AM365" s="143"/>
      <c r="AN365" s="143"/>
      <c r="AO365" s="143"/>
      <c r="AP365" s="143"/>
      <c r="AQ365" s="143"/>
      <c r="AR365" s="143"/>
      <c r="AS365" s="143"/>
      <c r="AT365" s="143"/>
      <c r="AU365" s="143"/>
      <c r="AV365" s="143"/>
      <c r="AW365" s="143"/>
      <c r="AX365" s="143"/>
      <c r="AY365" s="143"/>
      <c r="AZ365" s="143"/>
      <c r="BA365" s="143"/>
      <c r="BB365" s="143"/>
      <c r="BC365" s="143"/>
      <c r="BD365" s="143"/>
      <c r="BE365" s="143"/>
      <c r="BF365" s="143"/>
      <c r="BG365" s="143"/>
      <c r="BH365" s="143"/>
      <c r="BI365" s="143"/>
      <c r="BJ365" s="143"/>
      <c r="BK365" s="143"/>
      <c r="BL365" s="143"/>
      <c r="BM365" s="143"/>
      <c r="BN365" s="143"/>
      <c r="BO365" s="143"/>
      <c r="BP365" s="143"/>
      <c r="BQ365" s="143"/>
      <c r="BR365" s="143"/>
      <c r="BS365" s="143"/>
      <c r="BT365" s="143"/>
      <c r="BU365" s="143"/>
      <c r="BV365" s="143"/>
    </row>
    <row r="366" spans="2:74" x14ac:dyDescent="0.2">
      <c r="B366" s="143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  <c r="R366" s="143"/>
      <c r="S366" s="143"/>
      <c r="T366" s="143"/>
      <c r="U366" s="143"/>
      <c r="V366" s="143"/>
      <c r="W366" s="143"/>
      <c r="X366" s="143"/>
      <c r="Y366" s="143"/>
      <c r="Z366" s="143"/>
      <c r="AA366" s="143"/>
      <c r="AB366" s="143"/>
      <c r="AC366" s="143"/>
      <c r="AD366" s="143"/>
      <c r="AE366" s="143"/>
      <c r="AF366" s="143"/>
      <c r="AG366" s="143"/>
      <c r="AH366" s="143"/>
      <c r="AI366" s="143"/>
      <c r="AJ366" s="143"/>
      <c r="AK366" s="143"/>
      <c r="AL366" s="143"/>
      <c r="AM366" s="143"/>
      <c r="AN366" s="143"/>
      <c r="AO366" s="143"/>
      <c r="AP366" s="143"/>
      <c r="AQ366" s="143"/>
      <c r="AR366" s="143"/>
      <c r="AS366" s="143"/>
      <c r="AT366" s="143"/>
      <c r="AU366" s="143"/>
      <c r="AV366" s="143"/>
      <c r="AW366" s="143"/>
      <c r="AX366" s="143"/>
      <c r="AY366" s="143"/>
      <c r="AZ366" s="143"/>
      <c r="BA366" s="143"/>
      <c r="BB366" s="143"/>
      <c r="BC366" s="143"/>
      <c r="BD366" s="143"/>
      <c r="BE366" s="143"/>
      <c r="BF366" s="143"/>
      <c r="BG366" s="143"/>
      <c r="BH366" s="143"/>
      <c r="BI366" s="143"/>
      <c r="BJ366" s="143"/>
      <c r="BK366" s="143"/>
      <c r="BL366" s="143"/>
      <c r="BM366" s="143"/>
      <c r="BN366" s="143"/>
      <c r="BO366" s="143"/>
      <c r="BP366" s="143"/>
      <c r="BQ366" s="143"/>
      <c r="BR366" s="143"/>
      <c r="BS366" s="143"/>
      <c r="BT366" s="143"/>
      <c r="BU366" s="143"/>
      <c r="BV366" s="143"/>
    </row>
    <row r="367" spans="2:74" x14ac:dyDescent="0.2">
      <c r="B367" s="143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  <c r="R367" s="143"/>
      <c r="S367" s="143"/>
      <c r="T367" s="143"/>
      <c r="U367" s="143"/>
      <c r="V367" s="143"/>
      <c r="W367" s="143"/>
      <c r="X367" s="143"/>
      <c r="Y367" s="143"/>
      <c r="Z367" s="143"/>
      <c r="AA367" s="143"/>
      <c r="AB367" s="143"/>
      <c r="AC367" s="143"/>
      <c r="AD367" s="143"/>
      <c r="AE367" s="143"/>
      <c r="AF367" s="143"/>
      <c r="AG367" s="143"/>
      <c r="AH367" s="143"/>
      <c r="AI367" s="143"/>
      <c r="AJ367" s="143"/>
      <c r="AK367" s="143"/>
      <c r="AL367" s="143"/>
      <c r="AM367" s="143"/>
      <c r="AN367" s="143"/>
      <c r="AO367" s="143"/>
      <c r="AP367" s="143"/>
      <c r="AQ367" s="143"/>
      <c r="AR367" s="143"/>
      <c r="AS367" s="143"/>
      <c r="AT367" s="143"/>
      <c r="AU367" s="143"/>
      <c r="AV367" s="143"/>
      <c r="AW367" s="143"/>
      <c r="AX367" s="143"/>
      <c r="AY367" s="143"/>
      <c r="AZ367" s="143"/>
      <c r="BA367" s="143"/>
      <c r="BB367" s="143"/>
      <c r="BC367" s="143"/>
      <c r="BD367" s="143"/>
      <c r="BE367" s="143"/>
      <c r="BF367" s="143"/>
      <c r="BG367" s="143"/>
      <c r="BH367" s="143"/>
      <c r="BI367" s="143"/>
      <c r="BJ367" s="143"/>
      <c r="BK367" s="143"/>
      <c r="BL367" s="143"/>
      <c r="BM367" s="143"/>
      <c r="BN367" s="143"/>
      <c r="BO367" s="143"/>
      <c r="BP367" s="143"/>
      <c r="BQ367" s="143"/>
      <c r="BR367" s="143"/>
      <c r="BS367" s="143"/>
      <c r="BT367" s="143"/>
      <c r="BU367" s="143"/>
      <c r="BV367" s="143"/>
    </row>
    <row r="368" spans="2:74" x14ac:dyDescent="0.2">
      <c r="B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  <c r="U368" s="143"/>
      <c r="V368" s="143"/>
      <c r="W368" s="143"/>
      <c r="X368" s="143"/>
      <c r="Y368" s="143"/>
      <c r="Z368" s="143"/>
      <c r="AA368" s="143"/>
      <c r="AB368" s="143"/>
      <c r="AC368" s="143"/>
      <c r="AD368" s="143"/>
      <c r="AE368" s="143"/>
      <c r="AF368" s="143"/>
      <c r="AG368" s="143"/>
      <c r="AH368" s="143"/>
      <c r="AI368" s="143"/>
      <c r="AJ368" s="143"/>
      <c r="AK368" s="143"/>
      <c r="AL368" s="143"/>
      <c r="AM368" s="143"/>
      <c r="AN368" s="143"/>
      <c r="AO368" s="143"/>
      <c r="AP368" s="143"/>
      <c r="AQ368" s="143"/>
      <c r="AR368" s="143"/>
      <c r="AS368" s="143"/>
      <c r="AT368" s="143"/>
      <c r="AU368" s="143"/>
      <c r="AV368" s="143"/>
      <c r="AW368" s="143"/>
      <c r="AX368" s="143"/>
      <c r="AY368" s="143"/>
      <c r="AZ368" s="143"/>
      <c r="BA368" s="143"/>
      <c r="BB368" s="143"/>
      <c r="BC368" s="143"/>
      <c r="BD368" s="143"/>
      <c r="BE368" s="143"/>
      <c r="BF368" s="143"/>
      <c r="BG368" s="143"/>
      <c r="BH368" s="143"/>
      <c r="BI368" s="143"/>
      <c r="BJ368" s="143"/>
      <c r="BK368" s="143"/>
      <c r="BL368" s="143"/>
      <c r="BM368" s="143"/>
      <c r="BN368" s="143"/>
      <c r="BO368" s="143"/>
      <c r="BP368" s="143"/>
      <c r="BQ368" s="143"/>
      <c r="BR368" s="143"/>
      <c r="BS368" s="143"/>
      <c r="BT368" s="143"/>
      <c r="BU368" s="143"/>
      <c r="BV368" s="143"/>
    </row>
    <row r="369" spans="2:74" x14ac:dyDescent="0.2">
      <c r="B369" s="143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  <c r="U369" s="143"/>
      <c r="V369" s="143"/>
      <c r="W369" s="143"/>
      <c r="X369" s="143"/>
      <c r="Y369" s="143"/>
      <c r="Z369" s="143"/>
      <c r="AA369" s="143"/>
      <c r="AB369" s="143"/>
      <c r="AC369" s="143"/>
      <c r="AD369" s="143"/>
      <c r="AE369" s="143"/>
      <c r="AF369" s="143"/>
      <c r="AG369" s="143"/>
      <c r="AH369" s="143"/>
      <c r="AI369" s="143"/>
      <c r="AJ369" s="143"/>
      <c r="AK369" s="143"/>
      <c r="AL369" s="143"/>
      <c r="AM369" s="143"/>
      <c r="AN369" s="143"/>
      <c r="AO369" s="143"/>
      <c r="AP369" s="143"/>
      <c r="AQ369" s="143"/>
      <c r="AR369" s="143"/>
      <c r="AS369" s="143"/>
      <c r="AT369" s="143"/>
      <c r="AU369" s="143"/>
      <c r="AV369" s="143"/>
      <c r="AW369" s="143"/>
      <c r="AX369" s="143"/>
      <c r="AY369" s="143"/>
      <c r="AZ369" s="143"/>
      <c r="BA369" s="143"/>
      <c r="BB369" s="143"/>
      <c r="BC369" s="143"/>
      <c r="BD369" s="143"/>
      <c r="BE369" s="143"/>
      <c r="BF369" s="143"/>
      <c r="BG369" s="143"/>
      <c r="BH369" s="143"/>
      <c r="BI369" s="143"/>
      <c r="BJ369" s="143"/>
      <c r="BK369" s="143"/>
      <c r="BL369" s="143"/>
      <c r="BM369" s="143"/>
      <c r="BN369" s="143"/>
      <c r="BO369" s="143"/>
      <c r="BP369" s="143"/>
      <c r="BQ369" s="143"/>
      <c r="BR369" s="143"/>
      <c r="BS369" s="143"/>
      <c r="BT369" s="143"/>
      <c r="BU369" s="143"/>
      <c r="BV369" s="143"/>
    </row>
    <row r="370" spans="2:74" x14ac:dyDescent="0.2">
      <c r="B370" s="143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  <c r="S370" s="143"/>
      <c r="T370" s="143"/>
      <c r="U370" s="143"/>
      <c r="V370" s="143"/>
      <c r="W370" s="143"/>
      <c r="X370" s="143"/>
      <c r="Y370" s="143"/>
      <c r="Z370" s="143"/>
      <c r="AA370" s="143"/>
      <c r="AB370" s="143"/>
      <c r="AC370" s="143"/>
      <c r="AD370" s="143"/>
      <c r="AE370" s="143"/>
      <c r="AF370" s="143"/>
      <c r="AG370" s="143"/>
      <c r="AH370" s="143"/>
      <c r="AI370" s="143"/>
      <c r="AJ370" s="143"/>
      <c r="AK370" s="143"/>
      <c r="AL370" s="143"/>
      <c r="AM370" s="143"/>
      <c r="AN370" s="143"/>
      <c r="AO370" s="143"/>
      <c r="AP370" s="143"/>
      <c r="AQ370" s="143"/>
      <c r="AR370" s="143"/>
      <c r="AS370" s="143"/>
      <c r="AT370" s="143"/>
      <c r="AU370" s="143"/>
      <c r="AV370" s="143"/>
      <c r="AW370" s="143"/>
      <c r="AX370" s="143"/>
      <c r="AY370" s="143"/>
      <c r="AZ370" s="143"/>
      <c r="BA370" s="143"/>
      <c r="BB370" s="143"/>
      <c r="BC370" s="143"/>
      <c r="BD370" s="143"/>
      <c r="BE370" s="143"/>
      <c r="BF370" s="143"/>
      <c r="BG370" s="143"/>
      <c r="BH370" s="143"/>
      <c r="BI370" s="143"/>
      <c r="BJ370" s="143"/>
      <c r="BK370" s="143"/>
      <c r="BL370" s="143"/>
      <c r="BM370" s="143"/>
      <c r="BN370" s="143"/>
      <c r="BO370" s="143"/>
      <c r="BP370" s="143"/>
      <c r="BQ370" s="143"/>
      <c r="BR370" s="143"/>
      <c r="BS370" s="143"/>
      <c r="BT370" s="143"/>
      <c r="BU370" s="143"/>
      <c r="BV370" s="143"/>
    </row>
    <row r="371" spans="2:74" x14ac:dyDescent="0.2">
      <c r="B371" s="143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  <c r="R371" s="143"/>
      <c r="S371" s="143"/>
      <c r="T371" s="143"/>
      <c r="U371" s="143"/>
      <c r="V371" s="143"/>
      <c r="W371" s="143"/>
      <c r="X371" s="143"/>
      <c r="Y371" s="143"/>
      <c r="Z371" s="143"/>
      <c r="AA371" s="143"/>
      <c r="AB371" s="143"/>
      <c r="AC371" s="143"/>
      <c r="AD371" s="143"/>
      <c r="AE371" s="143"/>
      <c r="AF371" s="143"/>
      <c r="AG371" s="143"/>
      <c r="AH371" s="143"/>
      <c r="AI371" s="143"/>
      <c r="AJ371" s="143"/>
      <c r="AK371" s="143"/>
      <c r="AL371" s="143"/>
      <c r="AM371" s="143"/>
      <c r="AN371" s="143"/>
      <c r="AO371" s="143"/>
      <c r="AP371" s="143"/>
      <c r="AQ371" s="143"/>
      <c r="AR371" s="143"/>
      <c r="AS371" s="143"/>
      <c r="AT371" s="143"/>
      <c r="AU371" s="143"/>
      <c r="AV371" s="143"/>
      <c r="AW371" s="143"/>
      <c r="AX371" s="143"/>
      <c r="AY371" s="143"/>
      <c r="AZ371" s="143"/>
      <c r="BA371" s="143"/>
      <c r="BB371" s="143"/>
      <c r="BC371" s="143"/>
      <c r="BD371" s="143"/>
      <c r="BE371" s="143"/>
      <c r="BF371" s="143"/>
      <c r="BG371" s="143"/>
      <c r="BH371" s="143"/>
      <c r="BI371" s="143"/>
      <c r="BJ371" s="143"/>
      <c r="BK371" s="143"/>
      <c r="BL371" s="143"/>
      <c r="BM371" s="143"/>
      <c r="BN371" s="143"/>
      <c r="BO371" s="143"/>
      <c r="BP371" s="143"/>
      <c r="BQ371" s="143"/>
      <c r="BR371" s="143"/>
      <c r="BS371" s="143"/>
      <c r="BT371" s="143"/>
      <c r="BU371" s="143"/>
      <c r="BV371" s="143"/>
    </row>
    <row r="372" spans="2:74" x14ac:dyDescent="0.2">
      <c r="B372" s="143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  <c r="R372" s="143"/>
      <c r="S372" s="143"/>
      <c r="T372" s="143"/>
      <c r="U372" s="143"/>
      <c r="V372" s="143"/>
      <c r="W372" s="143"/>
      <c r="X372" s="143"/>
      <c r="Y372" s="143"/>
      <c r="Z372" s="143"/>
      <c r="AA372" s="143"/>
      <c r="AB372" s="143"/>
      <c r="AC372" s="143"/>
      <c r="AD372" s="143"/>
      <c r="AE372" s="143"/>
      <c r="AF372" s="143"/>
      <c r="AG372" s="143"/>
      <c r="AH372" s="143"/>
      <c r="AI372" s="143"/>
      <c r="AJ372" s="143"/>
      <c r="AK372" s="143"/>
      <c r="AL372" s="143"/>
      <c r="AM372" s="143"/>
      <c r="AN372" s="143"/>
      <c r="AO372" s="143"/>
      <c r="AP372" s="143"/>
      <c r="AQ372" s="143"/>
      <c r="AR372" s="143"/>
      <c r="AS372" s="143"/>
      <c r="AT372" s="143"/>
      <c r="AU372" s="143"/>
      <c r="AV372" s="143"/>
      <c r="AW372" s="143"/>
      <c r="AX372" s="143"/>
      <c r="AY372" s="143"/>
      <c r="AZ372" s="143"/>
      <c r="BA372" s="143"/>
      <c r="BB372" s="143"/>
      <c r="BC372" s="143"/>
      <c r="BD372" s="143"/>
      <c r="BE372" s="143"/>
      <c r="BF372" s="143"/>
      <c r="BG372" s="143"/>
      <c r="BH372" s="143"/>
      <c r="BI372" s="143"/>
      <c r="BJ372" s="143"/>
      <c r="BK372" s="143"/>
      <c r="BL372" s="143"/>
      <c r="BM372" s="143"/>
      <c r="BN372" s="143"/>
      <c r="BO372" s="143"/>
      <c r="BP372" s="143"/>
      <c r="BQ372" s="143"/>
      <c r="BR372" s="143"/>
      <c r="BS372" s="143"/>
      <c r="BT372" s="143"/>
      <c r="BU372" s="143"/>
      <c r="BV372" s="143"/>
    </row>
    <row r="373" spans="2:74" x14ac:dyDescent="0.2">
      <c r="B373" s="143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  <c r="R373" s="143"/>
      <c r="S373" s="143"/>
      <c r="T373" s="143"/>
      <c r="U373" s="143"/>
      <c r="V373" s="143"/>
      <c r="W373" s="143"/>
      <c r="X373" s="143"/>
      <c r="Y373" s="143"/>
      <c r="Z373" s="143"/>
      <c r="AA373" s="143"/>
      <c r="AB373" s="143"/>
      <c r="AC373" s="143"/>
      <c r="AD373" s="143"/>
      <c r="AE373" s="143"/>
      <c r="AF373" s="143"/>
      <c r="AG373" s="143"/>
      <c r="AH373" s="143"/>
      <c r="AI373" s="143"/>
      <c r="AJ373" s="143"/>
      <c r="AK373" s="143"/>
      <c r="AL373" s="143"/>
      <c r="AM373" s="143"/>
      <c r="AN373" s="143"/>
      <c r="AO373" s="143"/>
      <c r="AP373" s="143"/>
      <c r="AQ373" s="143"/>
      <c r="AR373" s="143"/>
      <c r="AS373" s="143"/>
      <c r="AT373" s="143"/>
      <c r="AU373" s="143"/>
      <c r="AV373" s="143"/>
      <c r="AW373" s="143"/>
      <c r="AX373" s="143"/>
      <c r="AY373" s="143"/>
      <c r="AZ373" s="143"/>
      <c r="BA373" s="143"/>
      <c r="BB373" s="143"/>
      <c r="BC373" s="143"/>
      <c r="BD373" s="143"/>
      <c r="BE373" s="143"/>
      <c r="BF373" s="143"/>
      <c r="BG373" s="143"/>
      <c r="BH373" s="143"/>
      <c r="BI373" s="143"/>
      <c r="BJ373" s="143"/>
      <c r="BK373" s="143"/>
      <c r="BL373" s="143"/>
      <c r="BM373" s="143"/>
      <c r="BN373" s="143"/>
      <c r="BO373" s="143"/>
      <c r="BP373" s="143"/>
      <c r="BQ373" s="143"/>
      <c r="BR373" s="143"/>
      <c r="BS373" s="143"/>
      <c r="BT373" s="143"/>
      <c r="BU373" s="143"/>
      <c r="BV373" s="143"/>
    </row>
    <row r="374" spans="2:74" x14ac:dyDescent="0.2">
      <c r="B374" s="143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  <c r="R374" s="143"/>
      <c r="S374" s="143"/>
      <c r="T374" s="143"/>
      <c r="U374" s="143"/>
      <c r="V374" s="143"/>
      <c r="W374" s="143"/>
      <c r="X374" s="143"/>
      <c r="Y374" s="143"/>
      <c r="Z374" s="143"/>
      <c r="AA374" s="143"/>
      <c r="AB374" s="143"/>
      <c r="AC374" s="143"/>
      <c r="AD374" s="143"/>
      <c r="AE374" s="143"/>
      <c r="AF374" s="143"/>
      <c r="AG374" s="143"/>
      <c r="AH374" s="143"/>
      <c r="AI374" s="143"/>
      <c r="AJ374" s="143"/>
      <c r="AK374" s="143"/>
      <c r="AL374" s="143"/>
      <c r="AM374" s="143"/>
      <c r="AN374" s="143"/>
      <c r="AO374" s="143"/>
      <c r="AP374" s="143"/>
      <c r="AQ374" s="143"/>
      <c r="AR374" s="143"/>
      <c r="AS374" s="143"/>
      <c r="AT374" s="143"/>
      <c r="AU374" s="143"/>
      <c r="AV374" s="143"/>
      <c r="AW374" s="143"/>
      <c r="AX374" s="143"/>
      <c r="AY374" s="143"/>
      <c r="AZ374" s="143"/>
      <c r="BA374" s="143"/>
      <c r="BB374" s="143"/>
      <c r="BC374" s="143"/>
      <c r="BD374" s="143"/>
      <c r="BE374" s="143"/>
      <c r="BF374" s="143"/>
      <c r="BG374" s="143"/>
      <c r="BH374" s="143"/>
      <c r="BI374" s="143"/>
      <c r="BJ374" s="143"/>
      <c r="BK374" s="143"/>
      <c r="BL374" s="143"/>
      <c r="BM374" s="143"/>
      <c r="BN374" s="143"/>
      <c r="BO374" s="143"/>
      <c r="BP374" s="143"/>
      <c r="BQ374" s="143"/>
      <c r="BR374" s="143"/>
      <c r="BS374" s="143"/>
      <c r="BT374" s="143"/>
      <c r="BU374" s="143"/>
      <c r="BV374" s="143"/>
    </row>
    <row r="375" spans="2:74" x14ac:dyDescent="0.2">
      <c r="B375" s="143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  <c r="R375" s="143"/>
      <c r="S375" s="143"/>
      <c r="T375" s="143"/>
      <c r="U375" s="143"/>
      <c r="V375" s="143"/>
      <c r="W375" s="143"/>
      <c r="X375" s="143"/>
      <c r="Y375" s="143"/>
      <c r="Z375" s="143"/>
      <c r="AA375" s="143"/>
      <c r="AB375" s="143"/>
      <c r="AC375" s="143"/>
      <c r="AD375" s="143"/>
      <c r="AE375" s="143"/>
      <c r="AF375" s="143"/>
      <c r="AG375" s="143"/>
      <c r="AH375" s="143"/>
      <c r="AI375" s="143"/>
      <c r="AJ375" s="143"/>
      <c r="AK375" s="143"/>
      <c r="AL375" s="143"/>
      <c r="AM375" s="143"/>
      <c r="AN375" s="143"/>
      <c r="AO375" s="143"/>
      <c r="AP375" s="143"/>
      <c r="AQ375" s="143"/>
      <c r="AR375" s="143"/>
      <c r="AS375" s="143"/>
      <c r="AT375" s="143"/>
      <c r="AU375" s="143"/>
      <c r="AV375" s="143"/>
      <c r="AW375" s="143"/>
      <c r="AX375" s="143"/>
      <c r="AY375" s="143"/>
      <c r="AZ375" s="143"/>
      <c r="BA375" s="143"/>
      <c r="BB375" s="143"/>
      <c r="BC375" s="143"/>
      <c r="BD375" s="143"/>
      <c r="BE375" s="143"/>
      <c r="BF375" s="143"/>
      <c r="BG375" s="143"/>
      <c r="BH375" s="143"/>
      <c r="BI375" s="143"/>
      <c r="BJ375" s="143"/>
      <c r="BK375" s="143"/>
      <c r="BL375" s="143"/>
      <c r="BM375" s="143"/>
      <c r="BN375" s="143"/>
      <c r="BO375" s="143"/>
      <c r="BP375" s="143"/>
      <c r="BQ375" s="143"/>
      <c r="BR375" s="143"/>
      <c r="BS375" s="143"/>
      <c r="BT375" s="143"/>
      <c r="BU375" s="143"/>
      <c r="BV375" s="143"/>
    </row>
    <row r="376" spans="2:74" x14ac:dyDescent="0.2">
      <c r="B376" s="143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  <c r="S376" s="143"/>
      <c r="T376" s="143"/>
      <c r="U376" s="143"/>
      <c r="V376" s="143"/>
      <c r="W376" s="143"/>
      <c r="X376" s="143"/>
      <c r="Y376" s="143"/>
      <c r="Z376" s="143"/>
      <c r="AA376" s="143"/>
      <c r="AB376" s="143"/>
      <c r="AC376" s="143"/>
      <c r="AD376" s="143"/>
      <c r="AE376" s="143"/>
      <c r="AF376" s="143"/>
      <c r="AG376" s="143"/>
      <c r="AH376" s="143"/>
      <c r="AI376" s="143"/>
      <c r="AJ376" s="143"/>
      <c r="AK376" s="143"/>
      <c r="AL376" s="143"/>
      <c r="AM376" s="143"/>
      <c r="AN376" s="143"/>
      <c r="AO376" s="143"/>
      <c r="AP376" s="143"/>
      <c r="AQ376" s="143"/>
      <c r="AR376" s="143"/>
      <c r="AS376" s="143"/>
      <c r="AT376" s="143"/>
      <c r="AU376" s="143"/>
      <c r="AV376" s="143"/>
      <c r="AW376" s="143"/>
      <c r="AX376" s="143"/>
      <c r="AY376" s="143"/>
      <c r="AZ376" s="143"/>
      <c r="BA376" s="143"/>
      <c r="BB376" s="143"/>
      <c r="BC376" s="143"/>
      <c r="BD376" s="143"/>
      <c r="BE376" s="143"/>
      <c r="BF376" s="143"/>
      <c r="BG376" s="143"/>
      <c r="BH376" s="143"/>
      <c r="BI376" s="143"/>
      <c r="BJ376" s="143"/>
      <c r="BK376" s="143"/>
      <c r="BL376" s="143"/>
      <c r="BM376" s="143"/>
      <c r="BN376" s="143"/>
      <c r="BO376" s="143"/>
      <c r="BP376" s="143"/>
      <c r="BQ376" s="143"/>
      <c r="BR376" s="143"/>
      <c r="BS376" s="143"/>
      <c r="BT376" s="143"/>
      <c r="BU376" s="143"/>
      <c r="BV376" s="143"/>
    </row>
    <row r="377" spans="2:74" x14ac:dyDescent="0.2">
      <c r="B377" s="143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  <c r="R377" s="143"/>
      <c r="S377" s="143"/>
      <c r="T377" s="143"/>
      <c r="U377" s="143"/>
      <c r="V377" s="143"/>
      <c r="W377" s="143"/>
      <c r="X377" s="143"/>
      <c r="Y377" s="143"/>
      <c r="Z377" s="143"/>
      <c r="AA377" s="143"/>
      <c r="AB377" s="143"/>
      <c r="AC377" s="143"/>
      <c r="AD377" s="143"/>
      <c r="AE377" s="143"/>
      <c r="AF377" s="143"/>
      <c r="AG377" s="143"/>
      <c r="AH377" s="143"/>
      <c r="AI377" s="143"/>
      <c r="AJ377" s="143"/>
      <c r="AK377" s="143"/>
      <c r="AL377" s="143"/>
      <c r="AM377" s="143"/>
      <c r="AN377" s="143"/>
      <c r="AO377" s="143"/>
      <c r="AP377" s="143"/>
      <c r="AQ377" s="143"/>
      <c r="AR377" s="143"/>
      <c r="AS377" s="143"/>
      <c r="AT377" s="143"/>
      <c r="AU377" s="143"/>
      <c r="AV377" s="143"/>
      <c r="AW377" s="143"/>
      <c r="AX377" s="143"/>
      <c r="AY377" s="143"/>
      <c r="AZ377" s="143"/>
      <c r="BA377" s="143"/>
      <c r="BB377" s="143"/>
      <c r="BC377" s="143"/>
      <c r="BD377" s="143"/>
      <c r="BE377" s="143"/>
      <c r="BF377" s="143"/>
      <c r="BG377" s="143"/>
      <c r="BH377" s="143"/>
      <c r="BI377" s="143"/>
      <c r="BJ377" s="143"/>
      <c r="BK377" s="143"/>
      <c r="BL377" s="143"/>
      <c r="BM377" s="143"/>
      <c r="BN377" s="143"/>
      <c r="BO377" s="143"/>
      <c r="BP377" s="143"/>
      <c r="BQ377" s="143"/>
      <c r="BR377" s="143"/>
      <c r="BS377" s="143"/>
      <c r="BT377" s="143"/>
      <c r="BU377" s="143"/>
      <c r="BV377" s="143"/>
    </row>
    <row r="378" spans="2:74" x14ac:dyDescent="0.2">
      <c r="B378" s="143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  <c r="R378" s="143"/>
      <c r="S378" s="143"/>
      <c r="T378" s="143"/>
      <c r="U378" s="143"/>
      <c r="V378" s="143"/>
      <c r="W378" s="143"/>
      <c r="X378" s="143"/>
      <c r="Y378" s="143"/>
      <c r="Z378" s="143"/>
      <c r="AA378" s="143"/>
      <c r="AB378" s="143"/>
      <c r="AC378" s="143"/>
      <c r="AD378" s="143"/>
      <c r="AE378" s="143"/>
      <c r="AF378" s="143"/>
      <c r="AG378" s="143"/>
      <c r="AH378" s="143"/>
      <c r="AI378" s="143"/>
      <c r="AJ378" s="143"/>
      <c r="AK378" s="143"/>
      <c r="AL378" s="143"/>
      <c r="AM378" s="143"/>
      <c r="AN378" s="143"/>
      <c r="AO378" s="143"/>
      <c r="AP378" s="143"/>
      <c r="AQ378" s="143"/>
      <c r="AR378" s="143"/>
      <c r="AS378" s="143"/>
      <c r="AT378" s="143"/>
      <c r="AU378" s="143"/>
      <c r="AV378" s="143"/>
      <c r="AW378" s="143"/>
      <c r="AX378" s="143"/>
      <c r="AY378" s="143"/>
      <c r="AZ378" s="143"/>
      <c r="BA378" s="143"/>
      <c r="BB378" s="143"/>
      <c r="BC378" s="143"/>
      <c r="BD378" s="143"/>
      <c r="BE378" s="143"/>
      <c r="BF378" s="143"/>
      <c r="BG378" s="143"/>
      <c r="BH378" s="143"/>
      <c r="BI378" s="143"/>
      <c r="BJ378" s="143"/>
      <c r="BK378" s="143"/>
      <c r="BL378" s="143"/>
      <c r="BM378" s="143"/>
      <c r="BN378" s="143"/>
      <c r="BO378" s="143"/>
      <c r="BP378" s="143"/>
      <c r="BQ378" s="143"/>
      <c r="BR378" s="143"/>
      <c r="BS378" s="143"/>
      <c r="BT378" s="143"/>
      <c r="BU378" s="143"/>
      <c r="BV378" s="143"/>
    </row>
    <row r="379" spans="2:74" x14ac:dyDescent="0.2">
      <c r="B379" s="143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  <c r="R379" s="143"/>
      <c r="S379" s="143"/>
      <c r="T379" s="143"/>
      <c r="U379" s="143"/>
      <c r="V379" s="143"/>
      <c r="W379" s="143"/>
      <c r="X379" s="143"/>
      <c r="Y379" s="143"/>
      <c r="Z379" s="143"/>
      <c r="AA379" s="143"/>
      <c r="AB379" s="143"/>
      <c r="AC379" s="143"/>
      <c r="AD379" s="143"/>
      <c r="AE379" s="143"/>
      <c r="AF379" s="143"/>
      <c r="AG379" s="143"/>
      <c r="AH379" s="143"/>
      <c r="AI379" s="143"/>
      <c r="AJ379" s="143"/>
      <c r="AK379" s="143"/>
      <c r="AL379" s="143"/>
      <c r="AM379" s="143"/>
      <c r="AN379" s="143"/>
      <c r="AO379" s="143"/>
      <c r="AP379" s="143"/>
      <c r="AQ379" s="143"/>
      <c r="AR379" s="143"/>
      <c r="AS379" s="143"/>
      <c r="AT379" s="143"/>
      <c r="AU379" s="143"/>
      <c r="AV379" s="143"/>
      <c r="AW379" s="143"/>
      <c r="AX379" s="143"/>
      <c r="AY379" s="143"/>
      <c r="AZ379" s="143"/>
      <c r="BA379" s="143"/>
      <c r="BB379" s="143"/>
      <c r="BC379" s="143"/>
      <c r="BD379" s="143"/>
      <c r="BE379" s="143"/>
      <c r="BF379" s="143"/>
      <c r="BG379" s="143"/>
      <c r="BH379" s="143"/>
      <c r="BI379" s="143"/>
      <c r="BJ379" s="143"/>
      <c r="BK379" s="143"/>
      <c r="BL379" s="143"/>
      <c r="BM379" s="143"/>
      <c r="BN379" s="143"/>
      <c r="BO379" s="143"/>
      <c r="BP379" s="143"/>
      <c r="BQ379" s="143"/>
      <c r="BR379" s="143"/>
      <c r="BS379" s="143"/>
      <c r="BT379" s="143"/>
      <c r="BU379" s="143"/>
      <c r="BV379" s="143"/>
    </row>
    <row r="380" spans="2:74" x14ac:dyDescent="0.2">
      <c r="B380" s="143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  <c r="R380" s="143"/>
      <c r="S380" s="143"/>
      <c r="T380" s="143"/>
      <c r="U380" s="143"/>
      <c r="V380" s="143"/>
      <c r="W380" s="143"/>
      <c r="X380" s="143"/>
      <c r="Y380" s="143"/>
      <c r="Z380" s="143"/>
      <c r="AA380" s="143"/>
      <c r="AB380" s="143"/>
      <c r="AC380" s="143"/>
      <c r="AD380" s="143"/>
      <c r="AE380" s="143"/>
      <c r="AF380" s="143"/>
      <c r="AG380" s="143"/>
      <c r="AH380" s="143"/>
      <c r="AI380" s="143"/>
      <c r="AJ380" s="143"/>
      <c r="AK380" s="143"/>
      <c r="AL380" s="143"/>
      <c r="AM380" s="143"/>
      <c r="AN380" s="143"/>
      <c r="AO380" s="143"/>
      <c r="AP380" s="143"/>
      <c r="AQ380" s="143"/>
      <c r="AR380" s="143"/>
      <c r="AS380" s="143"/>
      <c r="AT380" s="143"/>
      <c r="AU380" s="143"/>
      <c r="AV380" s="143"/>
      <c r="AW380" s="143"/>
      <c r="AX380" s="143"/>
      <c r="AY380" s="143"/>
      <c r="AZ380" s="143"/>
      <c r="BA380" s="143"/>
      <c r="BB380" s="143"/>
      <c r="BC380" s="143"/>
      <c r="BD380" s="143"/>
      <c r="BE380" s="143"/>
      <c r="BF380" s="143"/>
      <c r="BG380" s="143"/>
      <c r="BH380" s="143"/>
      <c r="BI380" s="143"/>
      <c r="BJ380" s="143"/>
      <c r="BK380" s="143"/>
      <c r="BL380" s="143"/>
      <c r="BM380" s="143"/>
      <c r="BN380" s="143"/>
      <c r="BO380" s="143"/>
      <c r="BP380" s="143"/>
      <c r="BQ380" s="143"/>
      <c r="BR380" s="143"/>
      <c r="BS380" s="143"/>
      <c r="BT380" s="143"/>
      <c r="BU380" s="143"/>
      <c r="BV380" s="143"/>
    </row>
    <row r="381" spans="2:74" x14ac:dyDescent="0.2">
      <c r="B381" s="143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  <c r="R381" s="143"/>
      <c r="S381" s="143"/>
      <c r="T381" s="143"/>
      <c r="U381" s="143"/>
      <c r="V381" s="143"/>
      <c r="W381" s="143"/>
      <c r="X381" s="143"/>
      <c r="Y381" s="143"/>
      <c r="Z381" s="143"/>
      <c r="AA381" s="143"/>
      <c r="AB381" s="143"/>
      <c r="AC381" s="143"/>
      <c r="AD381" s="143"/>
      <c r="AE381" s="143"/>
      <c r="AF381" s="143"/>
      <c r="AG381" s="143"/>
      <c r="AH381" s="143"/>
      <c r="AI381" s="143"/>
      <c r="AJ381" s="143"/>
      <c r="AK381" s="143"/>
      <c r="AL381" s="143"/>
      <c r="AM381" s="143"/>
      <c r="AN381" s="143"/>
      <c r="AO381" s="143"/>
      <c r="AP381" s="143"/>
      <c r="AQ381" s="143"/>
      <c r="AR381" s="143"/>
      <c r="AS381" s="143"/>
      <c r="AT381" s="143"/>
      <c r="AU381" s="143"/>
      <c r="AV381" s="143"/>
      <c r="AW381" s="143"/>
      <c r="AX381" s="143"/>
      <c r="AY381" s="143"/>
      <c r="AZ381" s="143"/>
      <c r="BA381" s="143"/>
      <c r="BB381" s="143"/>
      <c r="BC381" s="143"/>
      <c r="BD381" s="143"/>
      <c r="BE381" s="143"/>
      <c r="BF381" s="143"/>
      <c r="BG381" s="143"/>
      <c r="BH381" s="143"/>
      <c r="BI381" s="143"/>
      <c r="BJ381" s="143"/>
      <c r="BK381" s="143"/>
      <c r="BL381" s="143"/>
      <c r="BM381" s="143"/>
      <c r="BN381" s="143"/>
      <c r="BO381" s="143"/>
      <c r="BP381" s="143"/>
      <c r="BQ381" s="143"/>
      <c r="BR381" s="143"/>
      <c r="BS381" s="143"/>
      <c r="BT381" s="143"/>
      <c r="BU381" s="143"/>
      <c r="BV381" s="143"/>
    </row>
    <row r="382" spans="2:74" x14ac:dyDescent="0.2">
      <c r="B382" s="143"/>
      <c r="D382" s="143"/>
      <c r="E382" s="143"/>
      <c r="F382" s="143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  <c r="R382" s="143"/>
      <c r="S382" s="143"/>
      <c r="T382" s="143"/>
      <c r="U382" s="143"/>
      <c r="V382" s="143"/>
      <c r="W382" s="143"/>
      <c r="X382" s="143"/>
      <c r="Y382" s="143"/>
      <c r="Z382" s="143"/>
      <c r="AA382" s="143"/>
      <c r="AB382" s="143"/>
      <c r="AC382" s="143"/>
      <c r="AD382" s="143"/>
      <c r="AE382" s="143"/>
      <c r="AF382" s="143"/>
      <c r="AG382" s="143"/>
      <c r="AH382" s="143"/>
      <c r="AI382" s="143"/>
      <c r="AJ382" s="143"/>
      <c r="AK382" s="143"/>
      <c r="AL382" s="143"/>
      <c r="AM382" s="143"/>
      <c r="AN382" s="143"/>
      <c r="AO382" s="143"/>
      <c r="AP382" s="143"/>
      <c r="AQ382" s="143"/>
      <c r="AR382" s="143"/>
      <c r="AS382" s="143"/>
      <c r="AT382" s="143"/>
      <c r="AU382" s="143"/>
      <c r="AV382" s="143"/>
      <c r="AW382" s="143"/>
      <c r="AX382" s="143"/>
      <c r="AY382" s="143"/>
      <c r="AZ382" s="143"/>
      <c r="BA382" s="143"/>
      <c r="BB382" s="143"/>
      <c r="BC382" s="143"/>
      <c r="BD382" s="143"/>
      <c r="BE382" s="143"/>
      <c r="BF382" s="143"/>
      <c r="BG382" s="143"/>
      <c r="BH382" s="143"/>
      <c r="BI382" s="143"/>
      <c r="BJ382" s="143"/>
      <c r="BK382" s="143"/>
      <c r="BL382" s="143"/>
      <c r="BM382" s="143"/>
      <c r="BN382" s="143"/>
      <c r="BO382" s="143"/>
      <c r="BP382" s="143"/>
      <c r="BQ382" s="143"/>
      <c r="BR382" s="143"/>
      <c r="BS382" s="143"/>
      <c r="BT382" s="143"/>
      <c r="BU382" s="143"/>
      <c r="BV382" s="143"/>
    </row>
    <row r="383" spans="2:74" x14ac:dyDescent="0.2">
      <c r="B383" s="143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  <c r="S383" s="143"/>
      <c r="T383" s="143"/>
      <c r="U383" s="143"/>
      <c r="V383" s="143"/>
      <c r="W383" s="143"/>
      <c r="X383" s="143"/>
      <c r="Y383" s="143"/>
      <c r="Z383" s="143"/>
      <c r="AA383" s="143"/>
      <c r="AB383" s="143"/>
      <c r="AC383" s="143"/>
      <c r="AD383" s="143"/>
      <c r="AE383" s="143"/>
      <c r="AF383" s="143"/>
      <c r="AG383" s="143"/>
      <c r="AH383" s="143"/>
      <c r="AI383" s="143"/>
      <c r="AJ383" s="143"/>
      <c r="AK383" s="143"/>
      <c r="AL383" s="143"/>
      <c r="AM383" s="143"/>
      <c r="AN383" s="143"/>
      <c r="AO383" s="143"/>
      <c r="AP383" s="143"/>
      <c r="AQ383" s="143"/>
      <c r="AR383" s="143"/>
      <c r="AS383" s="143"/>
      <c r="AT383" s="143"/>
      <c r="AU383" s="143"/>
      <c r="AV383" s="143"/>
      <c r="AW383" s="143"/>
      <c r="AX383" s="143"/>
      <c r="AY383" s="143"/>
      <c r="AZ383" s="143"/>
      <c r="BA383" s="143"/>
      <c r="BB383" s="143"/>
      <c r="BC383" s="143"/>
      <c r="BD383" s="143"/>
      <c r="BE383" s="143"/>
      <c r="BF383" s="143"/>
      <c r="BG383" s="143"/>
      <c r="BH383" s="143"/>
      <c r="BI383" s="143"/>
      <c r="BJ383" s="143"/>
      <c r="BK383" s="143"/>
      <c r="BL383" s="143"/>
      <c r="BM383" s="143"/>
      <c r="BN383" s="143"/>
      <c r="BO383" s="143"/>
      <c r="BP383" s="143"/>
      <c r="BQ383" s="143"/>
      <c r="BR383" s="143"/>
      <c r="BS383" s="143"/>
      <c r="BT383" s="143"/>
      <c r="BU383" s="143"/>
      <c r="BV383" s="143"/>
    </row>
    <row r="384" spans="2:74" x14ac:dyDescent="0.2">
      <c r="B384" s="143"/>
      <c r="D384" s="143"/>
      <c r="E384" s="143"/>
      <c r="F384" s="143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  <c r="R384" s="143"/>
      <c r="S384" s="143"/>
      <c r="T384" s="143"/>
      <c r="U384" s="143"/>
      <c r="V384" s="143"/>
      <c r="W384" s="143"/>
      <c r="X384" s="143"/>
      <c r="Y384" s="143"/>
      <c r="Z384" s="143"/>
      <c r="AA384" s="143"/>
      <c r="AB384" s="143"/>
      <c r="AC384" s="143"/>
      <c r="AD384" s="143"/>
      <c r="AE384" s="143"/>
      <c r="AF384" s="143"/>
      <c r="AG384" s="143"/>
      <c r="AH384" s="143"/>
      <c r="AI384" s="143"/>
      <c r="AJ384" s="143"/>
      <c r="AK384" s="143"/>
      <c r="AL384" s="143"/>
      <c r="AM384" s="143"/>
      <c r="AN384" s="143"/>
      <c r="AO384" s="143"/>
      <c r="AP384" s="143"/>
      <c r="AQ384" s="143"/>
      <c r="AR384" s="143"/>
      <c r="AS384" s="143"/>
      <c r="AT384" s="143"/>
      <c r="AU384" s="143"/>
      <c r="AV384" s="143"/>
      <c r="AW384" s="143"/>
      <c r="AX384" s="143"/>
      <c r="AY384" s="143"/>
      <c r="AZ384" s="143"/>
      <c r="BA384" s="143"/>
      <c r="BB384" s="143"/>
      <c r="BC384" s="143"/>
      <c r="BD384" s="143"/>
      <c r="BE384" s="143"/>
      <c r="BF384" s="143"/>
      <c r="BG384" s="143"/>
      <c r="BH384" s="143"/>
      <c r="BI384" s="143"/>
      <c r="BJ384" s="143"/>
      <c r="BK384" s="143"/>
      <c r="BL384" s="143"/>
      <c r="BM384" s="143"/>
      <c r="BN384" s="143"/>
      <c r="BO384" s="143"/>
      <c r="BP384" s="143"/>
      <c r="BQ384" s="143"/>
      <c r="BR384" s="143"/>
      <c r="BS384" s="143"/>
      <c r="BT384" s="143"/>
      <c r="BU384" s="143"/>
      <c r="BV384" s="143"/>
    </row>
    <row r="385" spans="2:74" x14ac:dyDescent="0.2">
      <c r="B385" s="143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  <c r="S385" s="143"/>
      <c r="T385" s="143"/>
      <c r="U385" s="143"/>
      <c r="V385" s="143"/>
      <c r="W385" s="143"/>
      <c r="X385" s="143"/>
      <c r="Y385" s="143"/>
      <c r="Z385" s="143"/>
      <c r="AA385" s="143"/>
      <c r="AB385" s="143"/>
      <c r="AC385" s="143"/>
      <c r="AD385" s="143"/>
      <c r="AE385" s="143"/>
      <c r="AF385" s="143"/>
      <c r="AG385" s="143"/>
      <c r="AH385" s="143"/>
      <c r="AI385" s="143"/>
      <c r="AJ385" s="143"/>
      <c r="AK385" s="143"/>
      <c r="AL385" s="143"/>
      <c r="AM385" s="143"/>
      <c r="AN385" s="143"/>
      <c r="AO385" s="143"/>
      <c r="AP385" s="143"/>
      <c r="AQ385" s="143"/>
      <c r="AR385" s="143"/>
      <c r="AS385" s="143"/>
      <c r="AT385" s="143"/>
      <c r="AU385" s="143"/>
      <c r="AV385" s="143"/>
      <c r="AW385" s="143"/>
      <c r="AX385" s="143"/>
      <c r="AY385" s="143"/>
      <c r="AZ385" s="143"/>
      <c r="BA385" s="143"/>
      <c r="BB385" s="143"/>
      <c r="BC385" s="143"/>
      <c r="BD385" s="143"/>
      <c r="BE385" s="143"/>
      <c r="BF385" s="143"/>
      <c r="BG385" s="143"/>
      <c r="BH385" s="143"/>
      <c r="BI385" s="143"/>
      <c r="BJ385" s="143"/>
      <c r="BK385" s="143"/>
      <c r="BL385" s="143"/>
      <c r="BM385" s="143"/>
      <c r="BN385" s="143"/>
      <c r="BO385" s="143"/>
      <c r="BP385" s="143"/>
      <c r="BQ385" s="143"/>
      <c r="BR385" s="143"/>
      <c r="BS385" s="143"/>
      <c r="BT385" s="143"/>
      <c r="BU385" s="143"/>
      <c r="BV385" s="143"/>
    </row>
    <row r="386" spans="2:74" x14ac:dyDescent="0.2">
      <c r="B386" s="143"/>
      <c r="D386" s="143"/>
      <c r="E386" s="143"/>
      <c r="F386" s="143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  <c r="S386" s="143"/>
      <c r="T386" s="143"/>
      <c r="U386" s="143"/>
      <c r="V386" s="143"/>
      <c r="W386" s="143"/>
      <c r="X386" s="143"/>
      <c r="Y386" s="143"/>
      <c r="Z386" s="143"/>
      <c r="AA386" s="143"/>
      <c r="AB386" s="143"/>
      <c r="AC386" s="143"/>
      <c r="AD386" s="143"/>
      <c r="AE386" s="143"/>
      <c r="AF386" s="143"/>
      <c r="AG386" s="143"/>
      <c r="AH386" s="143"/>
      <c r="AI386" s="143"/>
      <c r="AJ386" s="143"/>
      <c r="AK386" s="143"/>
      <c r="AL386" s="143"/>
      <c r="AM386" s="143"/>
      <c r="AN386" s="143"/>
      <c r="AO386" s="143"/>
      <c r="AP386" s="143"/>
      <c r="AQ386" s="143"/>
      <c r="AR386" s="143"/>
      <c r="AS386" s="143"/>
      <c r="AT386" s="143"/>
      <c r="AU386" s="143"/>
      <c r="AV386" s="143"/>
      <c r="AW386" s="143"/>
      <c r="AX386" s="143"/>
      <c r="AY386" s="143"/>
      <c r="AZ386" s="143"/>
      <c r="BA386" s="143"/>
      <c r="BB386" s="143"/>
      <c r="BC386" s="143"/>
      <c r="BD386" s="143"/>
      <c r="BE386" s="143"/>
      <c r="BF386" s="143"/>
      <c r="BG386" s="143"/>
      <c r="BH386" s="143"/>
      <c r="BI386" s="143"/>
      <c r="BJ386" s="143"/>
      <c r="BK386" s="143"/>
      <c r="BL386" s="143"/>
      <c r="BM386" s="143"/>
      <c r="BN386" s="143"/>
      <c r="BO386" s="143"/>
      <c r="BP386" s="143"/>
      <c r="BQ386" s="143"/>
      <c r="BR386" s="143"/>
      <c r="BS386" s="143"/>
      <c r="BT386" s="143"/>
      <c r="BU386" s="143"/>
      <c r="BV386" s="143"/>
    </row>
    <row r="387" spans="2:74" x14ac:dyDescent="0.2">
      <c r="B387" s="143"/>
      <c r="D387" s="143"/>
      <c r="E387" s="143"/>
      <c r="F387" s="143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  <c r="R387" s="143"/>
      <c r="S387" s="143"/>
      <c r="T387" s="143"/>
      <c r="U387" s="143"/>
      <c r="V387" s="143"/>
      <c r="W387" s="143"/>
      <c r="X387" s="143"/>
      <c r="Y387" s="143"/>
      <c r="Z387" s="143"/>
      <c r="AA387" s="143"/>
      <c r="AB387" s="143"/>
      <c r="AC387" s="143"/>
      <c r="AD387" s="143"/>
      <c r="AE387" s="143"/>
      <c r="AF387" s="143"/>
      <c r="AG387" s="143"/>
      <c r="AH387" s="143"/>
      <c r="AI387" s="143"/>
      <c r="AJ387" s="143"/>
      <c r="AK387" s="143"/>
      <c r="AL387" s="143"/>
      <c r="AM387" s="143"/>
      <c r="AN387" s="143"/>
      <c r="AO387" s="143"/>
      <c r="AP387" s="143"/>
      <c r="AQ387" s="143"/>
      <c r="AR387" s="143"/>
      <c r="AS387" s="143"/>
      <c r="AT387" s="143"/>
      <c r="AU387" s="143"/>
      <c r="AV387" s="143"/>
      <c r="AW387" s="143"/>
      <c r="AX387" s="143"/>
      <c r="AY387" s="143"/>
      <c r="AZ387" s="143"/>
      <c r="BA387" s="143"/>
      <c r="BB387" s="143"/>
      <c r="BC387" s="143"/>
      <c r="BD387" s="143"/>
      <c r="BE387" s="143"/>
      <c r="BF387" s="143"/>
      <c r="BG387" s="143"/>
      <c r="BH387" s="143"/>
      <c r="BI387" s="143"/>
      <c r="BJ387" s="143"/>
      <c r="BK387" s="143"/>
      <c r="BL387" s="143"/>
      <c r="BM387" s="143"/>
      <c r="BN387" s="143"/>
      <c r="BO387" s="143"/>
      <c r="BP387" s="143"/>
      <c r="BQ387" s="143"/>
      <c r="BR387" s="143"/>
      <c r="BS387" s="143"/>
      <c r="BT387" s="143"/>
      <c r="BU387" s="143"/>
      <c r="BV387" s="143"/>
    </row>
    <row r="388" spans="2:74" x14ac:dyDescent="0.2">
      <c r="B388" s="143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  <c r="U388" s="143"/>
      <c r="V388" s="143"/>
      <c r="W388" s="143"/>
      <c r="X388" s="143"/>
      <c r="Y388" s="143"/>
      <c r="Z388" s="143"/>
      <c r="AA388" s="143"/>
      <c r="AB388" s="143"/>
      <c r="AC388" s="143"/>
      <c r="AD388" s="143"/>
      <c r="AE388" s="143"/>
      <c r="AF388" s="143"/>
      <c r="AG388" s="143"/>
      <c r="AH388" s="143"/>
      <c r="AI388" s="143"/>
      <c r="AJ388" s="143"/>
      <c r="AK388" s="143"/>
      <c r="AL388" s="143"/>
      <c r="AM388" s="143"/>
      <c r="AN388" s="143"/>
      <c r="AO388" s="143"/>
      <c r="AP388" s="143"/>
      <c r="AQ388" s="143"/>
      <c r="AR388" s="143"/>
      <c r="AS388" s="143"/>
      <c r="AT388" s="143"/>
      <c r="AU388" s="143"/>
      <c r="AV388" s="143"/>
      <c r="AW388" s="143"/>
      <c r="AX388" s="143"/>
      <c r="AY388" s="143"/>
      <c r="AZ388" s="143"/>
      <c r="BA388" s="143"/>
      <c r="BB388" s="143"/>
      <c r="BC388" s="143"/>
      <c r="BD388" s="143"/>
      <c r="BE388" s="143"/>
      <c r="BF388" s="143"/>
      <c r="BG388" s="143"/>
      <c r="BH388" s="143"/>
      <c r="BI388" s="143"/>
      <c r="BJ388" s="143"/>
      <c r="BK388" s="143"/>
      <c r="BL388" s="143"/>
      <c r="BM388" s="143"/>
      <c r="BN388" s="143"/>
      <c r="BO388" s="143"/>
      <c r="BP388" s="143"/>
      <c r="BQ388" s="143"/>
      <c r="BR388" s="143"/>
      <c r="BS388" s="143"/>
      <c r="BT388" s="143"/>
      <c r="BU388" s="143"/>
      <c r="BV388" s="143"/>
    </row>
    <row r="389" spans="2:74" x14ac:dyDescent="0.2">
      <c r="B389" s="143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  <c r="U389" s="143"/>
      <c r="V389" s="143"/>
      <c r="W389" s="143"/>
      <c r="X389" s="143"/>
      <c r="Y389" s="143"/>
      <c r="Z389" s="143"/>
      <c r="AA389" s="143"/>
      <c r="AB389" s="143"/>
      <c r="AC389" s="143"/>
      <c r="AD389" s="143"/>
      <c r="AE389" s="143"/>
      <c r="AF389" s="143"/>
      <c r="AG389" s="143"/>
      <c r="AH389" s="143"/>
      <c r="AI389" s="143"/>
      <c r="AJ389" s="143"/>
      <c r="AK389" s="143"/>
      <c r="AL389" s="143"/>
      <c r="AM389" s="143"/>
      <c r="AN389" s="143"/>
      <c r="AO389" s="143"/>
      <c r="AP389" s="143"/>
      <c r="AQ389" s="143"/>
      <c r="AR389" s="143"/>
      <c r="AS389" s="143"/>
      <c r="AT389" s="143"/>
      <c r="AU389" s="143"/>
      <c r="AV389" s="143"/>
      <c r="AW389" s="143"/>
      <c r="AX389" s="143"/>
      <c r="AY389" s="143"/>
      <c r="AZ389" s="143"/>
      <c r="BA389" s="143"/>
      <c r="BB389" s="143"/>
      <c r="BC389" s="143"/>
      <c r="BD389" s="143"/>
      <c r="BE389" s="143"/>
      <c r="BF389" s="143"/>
      <c r="BG389" s="143"/>
      <c r="BH389" s="143"/>
      <c r="BI389" s="143"/>
      <c r="BJ389" s="143"/>
      <c r="BK389" s="143"/>
      <c r="BL389" s="143"/>
      <c r="BM389" s="143"/>
      <c r="BN389" s="143"/>
      <c r="BO389" s="143"/>
      <c r="BP389" s="143"/>
      <c r="BQ389" s="143"/>
      <c r="BR389" s="143"/>
      <c r="BS389" s="143"/>
      <c r="BT389" s="143"/>
      <c r="BU389" s="143"/>
      <c r="BV389" s="143"/>
    </row>
    <row r="390" spans="2:74" x14ac:dyDescent="0.2">
      <c r="B390" s="143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  <c r="S390" s="143"/>
      <c r="T390" s="143"/>
      <c r="U390" s="143"/>
      <c r="V390" s="143"/>
      <c r="W390" s="143"/>
      <c r="X390" s="143"/>
      <c r="Y390" s="143"/>
      <c r="Z390" s="143"/>
      <c r="AA390" s="143"/>
      <c r="AB390" s="143"/>
      <c r="AC390" s="143"/>
      <c r="AD390" s="143"/>
      <c r="AE390" s="143"/>
      <c r="AF390" s="143"/>
      <c r="AG390" s="143"/>
      <c r="AH390" s="143"/>
      <c r="AI390" s="143"/>
      <c r="AJ390" s="143"/>
      <c r="AK390" s="143"/>
      <c r="AL390" s="143"/>
      <c r="AM390" s="143"/>
      <c r="AN390" s="143"/>
      <c r="AO390" s="143"/>
      <c r="AP390" s="143"/>
      <c r="AQ390" s="143"/>
      <c r="AR390" s="143"/>
      <c r="AS390" s="143"/>
      <c r="AT390" s="143"/>
      <c r="AU390" s="143"/>
      <c r="AV390" s="143"/>
      <c r="AW390" s="143"/>
      <c r="AX390" s="143"/>
      <c r="AY390" s="143"/>
      <c r="AZ390" s="143"/>
      <c r="BA390" s="143"/>
      <c r="BB390" s="143"/>
      <c r="BC390" s="143"/>
      <c r="BD390" s="143"/>
      <c r="BE390" s="143"/>
      <c r="BF390" s="143"/>
      <c r="BG390" s="143"/>
      <c r="BH390" s="143"/>
      <c r="BI390" s="143"/>
      <c r="BJ390" s="143"/>
      <c r="BK390" s="143"/>
      <c r="BL390" s="143"/>
      <c r="BM390" s="143"/>
      <c r="BN390" s="143"/>
      <c r="BO390" s="143"/>
      <c r="BP390" s="143"/>
      <c r="BQ390" s="143"/>
      <c r="BR390" s="143"/>
      <c r="BS390" s="143"/>
      <c r="BT390" s="143"/>
      <c r="BU390" s="143"/>
      <c r="BV390" s="143"/>
    </row>
    <row r="391" spans="2:74" x14ac:dyDescent="0.2">
      <c r="B391" s="143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  <c r="R391" s="143"/>
      <c r="S391" s="143"/>
      <c r="T391" s="143"/>
      <c r="U391" s="143"/>
      <c r="V391" s="143"/>
      <c r="W391" s="143"/>
      <c r="X391" s="143"/>
      <c r="Y391" s="143"/>
      <c r="Z391" s="143"/>
      <c r="AA391" s="143"/>
      <c r="AB391" s="143"/>
      <c r="AC391" s="143"/>
      <c r="AD391" s="143"/>
      <c r="AE391" s="143"/>
      <c r="AF391" s="143"/>
      <c r="AG391" s="143"/>
      <c r="AH391" s="143"/>
      <c r="AI391" s="143"/>
      <c r="AJ391" s="143"/>
      <c r="AK391" s="143"/>
      <c r="AL391" s="143"/>
      <c r="AM391" s="143"/>
      <c r="AN391" s="143"/>
      <c r="AO391" s="143"/>
      <c r="AP391" s="143"/>
      <c r="AQ391" s="143"/>
      <c r="AR391" s="143"/>
      <c r="AS391" s="143"/>
      <c r="AT391" s="143"/>
      <c r="AU391" s="143"/>
      <c r="AV391" s="143"/>
      <c r="AW391" s="143"/>
      <c r="AX391" s="143"/>
      <c r="AY391" s="143"/>
      <c r="AZ391" s="143"/>
      <c r="BA391" s="143"/>
      <c r="BB391" s="143"/>
      <c r="BC391" s="143"/>
      <c r="BD391" s="143"/>
      <c r="BE391" s="143"/>
      <c r="BF391" s="143"/>
      <c r="BG391" s="143"/>
      <c r="BH391" s="143"/>
      <c r="BI391" s="143"/>
      <c r="BJ391" s="143"/>
      <c r="BK391" s="143"/>
      <c r="BL391" s="143"/>
      <c r="BM391" s="143"/>
      <c r="BN391" s="143"/>
      <c r="BO391" s="143"/>
      <c r="BP391" s="143"/>
      <c r="BQ391" s="143"/>
      <c r="BR391" s="143"/>
      <c r="BS391" s="143"/>
      <c r="BT391" s="143"/>
      <c r="BU391" s="143"/>
      <c r="BV391" s="143"/>
    </row>
    <row r="392" spans="2:74" x14ac:dyDescent="0.2">
      <c r="B392" s="143"/>
      <c r="D392" s="143"/>
      <c r="E392" s="143"/>
      <c r="F392" s="143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  <c r="R392" s="143"/>
      <c r="S392" s="143"/>
      <c r="T392" s="143"/>
      <c r="U392" s="143"/>
      <c r="V392" s="143"/>
      <c r="W392" s="143"/>
      <c r="X392" s="143"/>
      <c r="Y392" s="143"/>
      <c r="Z392" s="143"/>
      <c r="AA392" s="143"/>
      <c r="AB392" s="143"/>
      <c r="AC392" s="143"/>
      <c r="AD392" s="143"/>
      <c r="AE392" s="143"/>
      <c r="AF392" s="143"/>
      <c r="AG392" s="143"/>
      <c r="AH392" s="143"/>
      <c r="AI392" s="143"/>
      <c r="AJ392" s="143"/>
      <c r="AK392" s="143"/>
      <c r="AL392" s="143"/>
      <c r="AM392" s="143"/>
      <c r="AN392" s="143"/>
      <c r="AO392" s="143"/>
      <c r="AP392" s="143"/>
      <c r="AQ392" s="143"/>
      <c r="AR392" s="143"/>
      <c r="AS392" s="143"/>
      <c r="AT392" s="143"/>
      <c r="AU392" s="143"/>
      <c r="AV392" s="143"/>
      <c r="AW392" s="143"/>
      <c r="AX392" s="143"/>
      <c r="AY392" s="143"/>
      <c r="AZ392" s="143"/>
      <c r="BA392" s="143"/>
      <c r="BB392" s="143"/>
      <c r="BC392" s="143"/>
      <c r="BD392" s="143"/>
      <c r="BE392" s="143"/>
      <c r="BF392" s="143"/>
      <c r="BG392" s="143"/>
      <c r="BH392" s="143"/>
      <c r="BI392" s="143"/>
      <c r="BJ392" s="143"/>
      <c r="BK392" s="143"/>
      <c r="BL392" s="143"/>
      <c r="BM392" s="143"/>
      <c r="BN392" s="143"/>
      <c r="BO392" s="143"/>
      <c r="BP392" s="143"/>
      <c r="BQ392" s="143"/>
      <c r="BR392" s="143"/>
      <c r="BS392" s="143"/>
      <c r="BT392" s="143"/>
      <c r="BU392" s="143"/>
      <c r="BV392" s="143"/>
    </row>
    <row r="393" spans="2:74" x14ac:dyDescent="0.2">
      <c r="B393" s="143"/>
      <c r="D393" s="143"/>
      <c r="E393" s="143"/>
      <c r="F393" s="143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  <c r="R393" s="143"/>
      <c r="S393" s="143"/>
      <c r="T393" s="143"/>
      <c r="U393" s="143"/>
      <c r="V393" s="143"/>
      <c r="W393" s="143"/>
      <c r="X393" s="143"/>
      <c r="Y393" s="143"/>
      <c r="Z393" s="143"/>
      <c r="AA393" s="143"/>
      <c r="AB393" s="143"/>
      <c r="AC393" s="143"/>
      <c r="AD393" s="143"/>
      <c r="AE393" s="143"/>
      <c r="AF393" s="143"/>
      <c r="AG393" s="143"/>
      <c r="AH393" s="143"/>
      <c r="AI393" s="143"/>
      <c r="AJ393" s="143"/>
      <c r="AK393" s="143"/>
      <c r="AL393" s="143"/>
      <c r="AM393" s="143"/>
      <c r="AN393" s="143"/>
      <c r="AO393" s="143"/>
      <c r="AP393" s="143"/>
      <c r="AQ393" s="143"/>
      <c r="AR393" s="143"/>
      <c r="AS393" s="143"/>
      <c r="AT393" s="143"/>
      <c r="AU393" s="143"/>
      <c r="AV393" s="143"/>
      <c r="AW393" s="143"/>
      <c r="AX393" s="143"/>
      <c r="AY393" s="143"/>
      <c r="AZ393" s="143"/>
      <c r="BA393" s="143"/>
      <c r="BB393" s="143"/>
      <c r="BC393" s="143"/>
      <c r="BD393" s="143"/>
      <c r="BE393" s="143"/>
      <c r="BF393" s="143"/>
      <c r="BG393" s="143"/>
      <c r="BH393" s="143"/>
      <c r="BI393" s="143"/>
      <c r="BJ393" s="143"/>
      <c r="BK393" s="143"/>
      <c r="BL393" s="143"/>
      <c r="BM393" s="143"/>
      <c r="BN393" s="143"/>
      <c r="BO393" s="143"/>
      <c r="BP393" s="143"/>
      <c r="BQ393" s="143"/>
      <c r="BR393" s="143"/>
      <c r="BS393" s="143"/>
      <c r="BT393" s="143"/>
      <c r="BU393" s="143"/>
      <c r="BV393" s="143"/>
    </row>
    <row r="394" spans="2:74" x14ac:dyDescent="0.2">
      <c r="B394" s="143"/>
      <c r="D394" s="143"/>
      <c r="E394" s="143"/>
      <c r="F394" s="143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  <c r="R394" s="143"/>
      <c r="S394" s="143"/>
      <c r="T394" s="143"/>
      <c r="U394" s="143"/>
      <c r="V394" s="143"/>
      <c r="W394" s="143"/>
      <c r="X394" s="143"/>
      <c r="Y394" s="143"/>
      <c r="Z394" s="143"/>
      <c r="AA394" s="143"/>
      <c r="AB394" s="143"/>
      <c r="AC394" s="143"/>
      <c r="AD394" s="143"/>
      <c r="AE394" s="143"/>
      <c r="AF394" s="143"/>
      <c r="AG394" s="143"/>
      <c r="AH394" s="143"/>
      <c r="AI394" s="143"/>
      <c r="AJ394" s="143"/>
      <c r="AK394" s="143"/>
      <c r="AL394" s="143"/>
      <c r="AM394" s="143"/>
      <c r="AN394" s="143"/>
      <c r="AO394" s="143"/>
      <c r="AP394" s="143"/>
      <c r="AQ394" s="143"/>
      <c r="AR394" s="143"/>
      <c r="AS394" s="143"/>
      <c r="AT394" s="143"/>
      <c r="AU394" s="143"/>
      <c r="AV394" s="143"/>
      <c r="AW394" s="143"/>
      <c r="AX394" s="143"/>
      <c r="AY394" s="143"/>
      <c r="AZ394" s="143"/>
      <c r="BA394" s="143"/>
      <c r="BB394" s="143"/>
      <c r="BC394" s="143"/>
      <c r="BD394" s="143"/>
      <c r="BE394" s="143"/>
      <c r="BF394" s="143"/>
      <c r="BG394" s="143"/>
      <c r="BH394" s="143"/>
      <c r="BI394" s="143"/>
      <c r="BJ394" s="143"/>
      <c r="BK394" s="143"/>
      <c r="BL394" s="143"/>
      <c r="BM394" s="143"/>
      <c r="BN394" s="143"/>
      <c r="BO394" s="143"/>
      <c r="BP394" s="143"/>
      <c r="BQ394" s="143"/>
      <c r="BR394" s="143"/>
      <c r="BS394" s="143"/>
      <c r="BT394" s="143"/>
      <c r="BU394" s="143"/>
      <c r="BV394" s="143"/>
    </row>
    <row r="395" spans="2:74" x14ac:dyDescent="0.2">
      <c r="B395" s="143"/>
      <c r="D395" s="143"/>
      <c r="E395" s="143"/>
      <c r="F395" s="143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  <c r="R395" s="143"/>
      <c r="S395" s="143"/>
      <c r="T395" s="143"/>
      <c r="U395" s="143"/>
      <c r="V395" s="143"/>
      <c r="W395" s="143"/>
      <c r="X395" s="143"/>
      <c r="Y395" s="143"/>
      <c r="Z395" s="143"/>
      <c r="AA395" s="143"/>
      <c r="AB395" s="143"/>
      <c r="AC395" s="143"/>
      <c r="AD395" s="143"/>
      <c r="AE395" s="143"/>
      <c r="AF395" s="143"/>
      <c r="AG395" s="143"/>
      <c r="AH395" s="143"/>
      <c r="AI395" s="143"/>
      <c r="AJ395" s="143"/>
      <c r="AK395" s="143"/>
      <c r="AL395" s="143"/>
      <c r="AM395" s="143"/>
      <c r="AN395" s="143"/>
      <c r="AO395" s="143"/>
      <c r="AP395" s="143"/>
      <c r="AQ395" s="143"/>
      <c r="AR395" s="143"/>
      <c r="AS395" s="143"/>
      <c r="AT395" s="143"/>
      <c r="AU395" s="143"/>
      <c r="AV395" s="143"/>
      <c r="AW395" s="143"/>
      <c r="AX395" s="143"/>
      <c r="AY395" s="143"/>
      <c r="AZ395" s="143"/>
      <c r="BA395" s="143"/>
      <c r="BB395" s="143"/>
      <c r="BC395" s="143"/>
      <c r="BD395" s="143"/>
      <c r="BE395" s="143"/>
      <c r="BF395" s="143"/>
      <c r="BG395" s="143"/>
      <c r="BH395" s="143"/>
      <c r="BI395" s="143"/>
      <c r="BJ395" s="143"/>
      <c r="BK395" s="143"/>
      <c r="BL395" s="143"/>
      <c r="BM395" s="143"/>
      <c r="BN395" s="143"/>
      <c r="BO395" s="143"/>
      <c r="BP395" s="143"/>
      <c r="BQ395" s="143"/>
      <c r="BR395" s="143"/>
      <c r="BS395" s="143"/>
      <c r="BT395" s="143"/>
      <c r="BU395" s="143"/>
      <c r="BV395" s="143"/>
    </row>
    <row r="396" spans="2:74" x14ac:dyDescent="0.2">
      <c r="B396" s="143"/>
      <c r="D396" s="143"/>
      <c r="E396" s="143"/>
      <c r="F396" s="143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  <c r="R396" s="143"/>
      <c r="S396" s="143"/>
      <c r="T396" s="143"/>
      <c r="U396" s="143"/>
      <c r="V396" s="143"/>
      <c r="W396" s="143"/>
      <c r="X396" s="143"/>
      <c r="Y396" s="143"/>
      <c r="Z396" s="143"/>
      <c r="AA396" s="143"/>
      <c r="AB396" s="143"/>
      <c r="AC396" s="143"/>
      <c r="AD396" s="143"/>
      <c r="AE396" s="143"/>
      <c r="AF396" s="143"/>
      <c r="AG396" s="143"/>
      <c r="AH396" s="143"/>
      <c r="AI396" s="143"/>
      <c r="AJ396" s="143"/>
      <c r="AK396" s="143"/>
      <c r="AL396" s="143"/>
      <c r="AM396" s="143"/>
      <c r="AN396" s="143"/>
      <c r="AO396" s="143"/>
      <c r="AP396" s="143"/>
      <c r="AQ396" s="143"/>
      <c r="AR396" s="143"/>
      <c r="AS396" s="143"/>
      <c r="AT396" s="143"/>
      <c r="AU396" s="143"/>
      <c r="AV396" s="143"/>
      <c r="AW396" s="143"/>
      <c r="AX396" s="143"/>
      <c r="AY396" s="143"/>
      <c r="AZ396" s="143"/>
      <c r="BA396" s="143"/>
      <c r="BB396" s="143"/>
      <c r="BC396" s="143"/>
      <c r="BD396" s="143"/>
      <c r="BE396" s="143"/>
      <c r="BF396" s="143"/>
      <c r="BG396" s="143"/>
      <c r="BH396" s="143"/>
      <c r="BI396" s="143"/>
      <c r="BJ396" s="143"/>
      <c r="BK396" s="143"/>
      <c r="BL396" s="143"/>
      <c r="BM396" s="143"/>
      <c r="BN396" s="143"/>
      <c r="BO396" s="143"/>
      <c r="BP396" s="143"/>
      <c r="BQ396" s="143"/>
      <c r="BR396" s="143"/>
      <c r="BS396" s="143"/>
      <c r="BT396" s="143"/>
      <c r="BU396" s="143"/>
      <c r="BV396" s="143"/>
    </row>
    <row r="397" spans="2:74" x14ac:dyDescent="0.2">
      <c r="B397" s="143"/>
      <c r="D397" s="143"/>
      <c r="E397" s="143"/>
      <c r="F397" s="143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  <c r="R397" s="143"/>
      <c r="S397" s="143"/>
      <c r="T397" s="143"/>
      <c r="U397" s="143"/>
      <c r="V397" s="143"/>
      <c r="W397" s="143"/>
      <c r="X397" s="143"/>
      <c r="Y397" s="143"/>
      <c r="Z397" s="143"/>
      <c r="AA397" s="143"/>
      <c r="AB397" s="143"/>
      <c r="AC397" s="143"/>
      <c r="AD397" s="143"/>
      <c r="AE397" s="143"/>
      <c r="AF397" s="143"/>
      <c r="AG397" s="143"/>
      <c r="AH397" s="143"/>
      <c r="AI397" s="143"/>
      <c r="AJ397" s="143"/>
      <c r="AK397" s="143"/>
      <c r="AL397" s="143"/>
      <c r="AM397" s="143"/>
      <c r="AN397" s="143"/>
      <c r="AO397" s="143"/>
      <c r="AP397" s="143"/>
      <c r="AQ397" s="143"/>
      <c r="AR397" s="143"/>
      <c r="AS397" s="143"/>
      <c r="AT397" s="143"/>
      <c r="AU397" s="143"/>
      <c r="AV397" s="143"/>
      <c r="AW397" s="143"/>
      <c r="AX397" s="143"/>
      <c r="AY397" s="143"/>
      <c r="AZ397" s="143"/>
      <c r="BA397" s="143"/>
      <c r="BB397" s="143"/>
      <c r="BC397" s="143"/>
      <c r="BD397" s="143"/>
      <c r="BE397" s="143"/>
      <c r="BF397" s="143"/>
      <c r="BG397" s="143"/>
      <c r="BH397" s="143"/>
      <c r="BI397" s="143"/>
      <c r="BJ397" s="143"/>
      <c r="BK397" s="143"/>
      <c r="BL397" s="143"/>
      <c r="BM397" s="143"/>
      <c r="BN397" s="143"/>
      <c r="BO397" s="143"/>
      <c r="BP397" s="143"/>
      <c r="BQ397" s="143"/>
      <c r="BR397" s="143"/>
      <c r="BS397" s="143"/>
      <c r="BT397" s="143"/>
      <c r="BU397" s="143"/>
      <c r="BV397" s="143"/>
    </row>
    <row r="398" spans="2:74" x14ac:dyDescent="0.2">
      <c r="B398" s="143"/>
      <c r="D398" s="143"/>
      <c r="E398" s="143"/>
      <c r="F398" s="143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  <c r="R398" s="143"/>
      <c r="S398" s="143"/>
      <c r="T398" s="143"/>
      <c r="U398" s="143"/>
      <c r="V398" s="143"/>
      <c r="W398" s="143"/>
      <c r="X398" s="143"/>
      <c r="Y398" s="143"/>
      <c r="Z398" s="143"/>
      <c r="AA398" s="143"/>
      <c r="AB398" s="143"/>
      <c r="AC398" s="143"/>
      <c r="AD398" s="143"/>
      <c r="AE398" s="143"/>
      <c r="AF398" s="143"/>
      <c r="AG398" s="143"/>
      <c r="AH398" s="143"/>
      <c r="AI398" s="143"/>
      <c r="AJ398" s="143"/>
      <c r="AK398" s="143"/>
      <c r="AL398" s="143"/>
      <c r="AM398" s="143"/>
      <c r="AN398" s="143"/>
      <c r="AO398" s="143"/>
      <c r="AP398" s="143"/>
      <c r="AQ398" s="143"/>
      <c r="AR398" s="143"/>
      <c r="AS398" s="143"/>
      <c r="AT398" s="143"/>
      <c r="AU398" s="143"/>
      <c r="AV398" s="143"/>
      <c r="AW398" s="143"/>
      <c r="AX398" s="143"/>
      <c r="AY398" s="143"/>
      <c r="AZ398" s="143"/>
      <c r="BA398" s="143"/>
      <c r="BB398" s="143"/>
      <c r="BC398" s="143"/>
      <c r="BD398" s="143"/>
      <c r="BE398" s="143"/>
      <c r="BF398" s="143"/>
      <c r="BG398" s="143"/>
      <c r="BH398" s="143"/>
      <c r="BI398" s="143"/>
      <c r="BJ398" s="143"/>
      <c r="BK398" s="143"/>
      <c r="BL398" s="143"/>
      <c r="BM398" s="143"/>
      <c r="BN398" s="143"/>
      <c r="BO398" s="143"/>
      <c r="BP398" s="143"/>
      <c r="BQ398" s="143"/>
      <c r="BR398" s="143"/>
      <c r="BS398" s="143"/>
      <c r="BT398" s="143"/>
      <c r="BU398" s="143"/>
      <c r="BV398" s="143"/>
    </row>
    <row r="399" spans="2:74" x14ac:dyDescent="0.2">
      <c r="B399" s="143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  <c r="R399" s="143"/>
      <c r="S399" s="143"/>
      <c r="T399" s="143"/>
      <c r="U399" s="143"/>
      <c r="V399" s="143"/>
      <c r="W399" s="143"/>
      <c r="X399" s="143"/>
      <c r="Y399" s="143"/>
      <c r="Z399" s="143"/>
      <c r="AA399" s="143"/>
      <c r="AB399" s="143"/>
      <c r="AC399" s="143"/>
      <c r="AD399" s="143"/>
      <c r="AE399" s="143"/>
      <c r="AF399" s="143"/>
      <c r="AG399" s="143"/>
      <c r="AH399" s="143"/>
      <c r="AI399" s="143"/>
      <c r="AJ399" s="143"/>
      <c r="AK399" s="143"/>
      <c r="AL399" s="143"/>
      <c r="AM399" s="143"/>
      <c r="AN399" s="143"/>
      <c r="AO399" s="143"/>
      <c r="AP399" s="143"/>
      <c r="AQ399" s="143"/>
      <c r="AR399" s="143"/>
      <c r="AS399" s="143"/>
      <c r="AT399" s="143"/>
      <c r="AU399" s="143"/>
      <c r="AV399" s="143"/>
      <c r="AW399" s="143"/>
      <c r="AX399" s="143"/>
      <c r="AY399" s="143"/>
      <c r="AZ399" s="143"/>
      <c r="BA399" s="143"/>
      <c r="BB399" s="143"/>
      <c r="BC399" s="143"/>
      <c r="BD399" s="143"/>
      <c r="BE399" s="143"/>
      <c r="BF399" s="143"/>
      <c r="BG399" s="143"/>
      <c r="BH399" s="143"/>
      <c r="BI399" s="143"/>
      <c r="BJ399" s="143"/>
      <c r="BK399" s="143"/>
      <c r="BL399" s="143"/>
      <c r="BM399" s="143"/>
      <c r="BN399" s="143"/>
      <c r="BO399" s="143"/>
      <c r="BP399" s="143"/>
      <c r="BQ399" s="143"/>
      <c r="BR399" s="143"/>
      <c r="BS399" s="143"/>
      <c r="BT399" s="143"/>
      <c r="BU399" s="143"/>
      <c r="BV399" s="143"/>
    </row>
    <row r="400" spans="2:74" x14ac:dyDescent="0.2">
      <c r="B400" s="143"/>
      <c r="D400" s="143"/>
      <c r="E400" s="143"/>
      <c r="F400" s="143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  <c r="R400" s="143"/>
      <c r="S400" s="143"/>
      <c r="T400" s="143"/>
      <c r="U400" s="143"/>
      <c r="V400" s="143"/>
      <c r="W400" s="143"/>
      <c r="X400" s="143"/>
      <c r="Y400" s="143"/>
      <c r="Z400" s="143"/>
      <c r="AA400" s="143"/>
      <c r="AB400" s="143"/>
      <c r="AC400" s="143"/>
      <c r="AD400" s="143"/>
      <c r="AE400" s="143"/>
      <c r="AF400" s="143"/>
      <c r="AG400" s="143"/>
      <c r="AH400" s="143"/>
      <c r="AI400" s="143"/>
      <c r="AJ400" s="143"/>
      <c r="AK400" s="143"/>
      <c r="AL400" s="143"/>
      <c r="AM400" s="143"/>
      <c r="AN400" s="143"/>
      <c r="AO400" s="143"/>
      <c r="AP400" s="143"/>
      <c r="AQ400" s="143"/>
      <c r="AR400" s="143"/>
      <c r="AS400" s="143"/>
      <c r="AT400" s="143"/>
      <c r="AU400" s="143"/>
      <c r="AV400" s="143"/>
      <c r="AW400" s="143"/>
      <c r="AX400" s="143"/>
      <c r="AY400" s="143"/>
      <c r="AZ400" s="143"/>
      <c r="BA400" s="143"/>
      <c r="BB400" s="143"/>
      <c r="BC400" s="143"/>
      <c r="BD400" s="143"/>
      <c r="BE400" s="143"/>
      <c r="BF400" s="143"/>
      <c r="BG400" s="143"/>
      <c r="BH400" s="143"/>
      <c r="BI400" s="143"/>
      <c r="BJ400" s="143"/>
      <c r="BK400" s="143"/>
      <c r="BL400" s="143"/>
      <c r="BM400" s="143"/>
      <c r="BN400" s="143"/>
      <c r="BO400" s="143"/>
      <c r="BP400" s="143"/>
      <c r="BQ400" s="143"/>
      <c r="BR400" s="143"/>
      <c r="BS400" s="143"/>
      <c r="BT400" s="143"/>
      <c r="BU400" s="143"/>
      <c r="BV400" s="143"/>
    </row>
    <row r="401" spans="2:74" x14ac:dyDescent="0.2">
      <c r="B401" s="143"/>
      <c r="D401" s="143"/>
      <c r="E401" s="143"/>
      <c r="F401" s="143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  <c r="R401" s="143"/>
      <c r="S401" s="143"/>
      <c r="T401" s="143"/>
      <c r="U401" s="143"/>
      <c r="V401" s="143"/>
      <c r="W401" s="143"/>
      <c r="X401" s="143"/>
      <c r="Y401" s="143"/>
      <c r="Z401" s="143"/>
      <c r="AA401" s="143"/>
      <c r="AB401" s="143"/>
      <c r="AC401" s="143"/>
      <c r="AD401" s="143"/>
      <c r="AE401" s="143"/>
      <c r="AF401" s="143"/>
      <c r="AG401" s="143"/>
      <c r="AH401" s="143"/>
      <c r="AI401" s="143"/>
      <c r="AJ401" s="143"/>
      <c r="AK401" s="143"/>
      <c r="AL401" s="143"/>
      <c r="AM401" s="143"/>
      <c r="AN401" s="143"/>
      <c r="AO401" s="143"/>
      <c r="AP401" s="143"/>
      <c r="AQ401" s="143"/>
      <c r="AR401" s="143"/>
      <c r="AS401" s="143"/>
      <c r="AT401" s="143"/>
      <c r="AU401" s="143"/>
      <c r="AV401" s="143"/>
      <c r="AW401" s="143"/>
      <c r="AX401" s="143"/>
      <c r="AY401" s="143"/>
      <c r="AZ401" s="143"/>
      <c r="BA401" s="143"/>
      <c r="BB401" s="143"/>
      <c r="BC401" s="143"/>
      <c r="BD401" s="143"/>
      <c r="BE401" s="143"/>
      <c r="BF401" s="143"/>
      <c r="BG401" s="143"/>
      <c r="BH401" s="143"/>
      <c r="BI401" s="143"/>
      <c r="BJ401" s="143"/>
      <c r="BK401" s="143"/>
      <c r="BL401" s="143"/>
      <c r="BM401" s="143"/>
      <c r="BN401" s="143"/>
      <c r="BO401" s="143"/>
      <c r="BP401" s="143"/>
      <c r="BQ401" s="143"/>
      <c r="BR401" s="143"/>
      <c r="BS401" s="143"/>
      <c r="BT401" s="143"/>
      <c r="BU401" s="143"/>
      <c r="BV401" s="143"/>
    </row>
    <row r="402" spans="2:74" x14ac:dyDescent="0.2">
      <c r="B402" s="143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  <c r="R402" s="143"/>
      <c r="S402" s="143"/>
      <c r="T402" s="143"/>
      <c r="U402" s="143"/>
      <c r="V402" s="143"/>
      <c r="W402" s="143"/>
      <c r="X402" s="143"/>
      <c r="Y402" s="143"/>
      <c r="Z402" s="143"/>
      <c r="AA402" s="143"/>
      <c r="AB402" s="143"/>
      <c r="AC402" s="143"/>
      <c r="AD402" s="143"/>
      <c r="AE402" s="143"/>
      <c r="AF402" s="143"/>
      <c r="AG402" s="143"/>
      <c r="AH402" s="143"/>
      <c r="AI402" s="143"/>
      <c r="AJ402" s="143"/>
      <c r="AK402" s="143"/>
      <c r="AL402" s="143"/>
      <c r="AM402" s="143"/>
      <c r="AN402" s="143"/>
      <c r="AO402" s="143"/>
      <c r="AP402" s="143"/>
      <c r="AQ402" s="143"/>
      <c r="AR402" s="143"/>
      <c r="AS402" s="143"/>
      <c r="AT402" s="143"/>
      <c r="AU402" s="143"/>
      <c r="AV402" s="143"/>
      <c r="AW402" s="143"/>
      <c r="AX402" s="143"/>
      <c r="AY402" s="143"/>
      <c r="AZ402" s="143"/>
      <c r="BA402" s="143"/>
      <c r="BB402" s="143"/>
      <c r="BC402" s="143"/>
      <c r="BD402" s="143"/>
      <c r="BE402" s="143"/>
      <c r="BF402" s="143"/>
      <c r="BG402" s="143"/>
      <c r="BH402" s="143"/>
      <c r="BI402" s="143"/>
      <c r="BJ402" s="143"/>
      <c r="BK402" s="143"/>
      <c r="BL402" s="143"/>
      <c r="BM402" s="143"/>
      <c r="BN402" s="143"/>
      <c r="BO402" s="143"/>
      <c r="BP402" s="143"/>
      <c r="BQ402" s="143"/>
      <c r="BR402" s="143"/>
      <c r="BS402" s="143"/>
      <c r="BT402" s="143"/>
      <c r="BU402" s="143"/>
      <c r="BV402" s="143"/>
    </row>
    <row r="403" spans="2:74" x14ac:dyDescent="0.2">
      <c r="B403" s="143"/>
      <c r="D403" s="143"/>
      <c r="E403" s="143"/>
      <c r="F403" s="143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  <c r="R403" s="143"/>
      <c r="S403" s="143"/>
      <c r="T403" s="143"/>
      <c r="U403" s="143"/>
      <c r="V403" s="143"/>
      <c r="W403" s="143"/>
      <c r="X403" s="143"/>
      <c r="Y403" s="143"/>
      <c r="Z403" s="143"/>
      <c r="AA403" s="143"/>
      <c r="AB403" s="143"/>
      <c r="AC403" s="143"/>
      <c r="AD403" s="143"/>
      <c r="AE403" s="143"/>
      <c r="AF403" s="143"/>
      <c r="AG403" s="143"/>
      <c r="AH403" s="143"/>
      <c r="AI403" s="143"/>
      <c r="AJ403" s="143"/>
      <c r="AK403" s="143"/>
      <c r="AL403" s="143"/>
      <c r="AM403" s="143"/>
      <c r="AN403" s="143"/>
      <c r="AO403" s="143"/>
      <c r="AP403" s="143"/>
      <c r="AQ403" s="143"/>
      <c r="AR403" s="143"/>
      <c r="AS403" s="143"/>
      <c r="AT403" s="143"/>
      <c r="AU403" s="143"/>
      <c r="AV403" s="143"/>
      <c r="AW403" s="143"/>
      <c r="AX403" s="143"/>
      <c r="AY403" s="143"/>
      <c r="AZ403" s="143"/>
      <c r="BA403" s="143"/>
      <c r="BB403" s="143"/>
      <c r="BC403" s="143"/>
      <c r="BD403" s="143"/>
      <c r="BE403" s="143"/>
      <c r="BF403" s="143"/>
      <c r="BG403" s="143"/>
      <c r="BH403" s="143"/>
      <c r="BI403" s="143"/>
      <c r="BJ403" s="143"/>
      <c r="BK403" s="143"/>
      <c r="BL403" s="143"/>
      <c r="BM403" s="143"/>
      <c r="BN403" s="143"/>
      <c r="BO403" s="143"/>
      <c r="BP403" s="143"/>
      <c r="BQ403" s="143"/>
      <c r="BR403" s="143"/>
      <c r="BS403" s="143"/>
      <c r="BT403" s="143"/>
      <c r="BU403" s="143"/>
      <c r="BV403" s="143"/>
    </row>
    <row r="404" spans="2:74" x14ac:dyDescent="0.2">
      <c r="B404" s="143"/>
      <c r="D404" s="143"/>
      <c r="E404" s="143"/>
      <c r="F404" s="143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  <c r="R404" s="143"/>
      <c r="S404" s="143"/>
      <c r="T404" s="143"/>
      <c r="U404" s="143"/>
      <c r="V404" s="143"/>
      <c r="W404" s="143"/>
      <c r="X404" s="143"/>
      <c r="Y404" s="143"/>
      <c r="Z404" s="143"/>
      <c r="AA404" s="143"/>
      <c r="AB404" s="143"/>
      <c r="AC404" s="143"/>
      <c r="AD404" s="143"/>
      <c r="AE404" s="143"/>
      <c r="AF404" s="143"/>
      <c r="AG404" s="143"/>
      <c r="AH404" s="143"/>
      <c r="AI404" s="143"/>
      <c r="AJ404" s="143"/>
      <c r="AK404" s="143"/>
      <c r="AL404" s="143"/>
      <c r="AM404" s="143"/>
      <c r="AN404" s="143"/>
      <c r="AO404" s="143"/>
      <c r="AP404" s="143"/>
      <c r="AQ404" s="143"/>
      <c r="AR404" s="143"/>
      <c r="AS404" s="143"/>
      <c r="AT404" s="143"/>
      <c r="AU404" s="143"/>
      <c r="AV404" s="143"/>
      <c r="AW404" s="143"/>
      <c r="AX404" s="143"/>
      <c r="AY404" s="143"/>
      <c r="AZ404" s="143"/>
      <c r="BA404" s="143"/>
      <c r="BB404" s="143"/>
      <c r="BC404" s="143"/>
      <c r="BD404" s="143"/>
      <c r="BE404" s="143"/>
      <c r="BF404" s="143"/>
      <c r="BG404" s="143"/>
      <c r="BH404" s="143"/>
      <c r="BI404" s="143"/>
      <c r="BJ404" s="143"/>
      <c r="BK404" s="143"/>
      <c r="BL404" s="143"/>
      <c r="BM404" s="143"/>
      <c r="BN404" s="143"/>
      <c r="BO404" s="143"/>
      <c r="BP404" s="143"/>
      <c r="BQ404" s="143"/>
      <c r="BR404" s="143"/>
      <c r="BS404" s="143"/>
      <c r="BT404" s="143"/>
      <c r="BU404" s="143"/>
      <c r="BV404" s="143"/>
    </row>
    <row r="405" spans="2:74" x14ac:dyDescent="0.2">
      <c r="B405" s="143"/>
      <c r="D405" s="143"/>
      <c r="E405" s="143"/>
      <c r="F405" s="143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  <c r="R405" s="143"/>
      <c r="S405" s="143"/>
      <c r="T405" s="143"/>
      <c r="U405" s="143"/>
      <c r="V405" s="143"/>
      <c r="W405" s="143"/>
      <c r="X405" s="143"/>
      <c r="Y405" s="143"/>
      <c r="Z405" s="143"/>
      <c r="AA405" s="143"/>
      <c r="AB405" s="143"/>
      <c r="AC405" s="143"/>
      <c r="AD405" s="143"/>
      <c r="AE405" s="143"/>
      <c r="AF405" s="143"/>
      <c r="AG405" s="143"/>
      <c r="AH405" s="143"/>
      <c r="AI405" s="143"/>
      <c r="AJ405" s="143"/>
      <c r="AK405" s="143"/>
      <c r="AL405" s="143"/>
      <c r="AM405" s="143"/>
      <c r="AN405" s="143"/>
      <c r="AO405" s="143"/>
      <c r="AP405" s="143"/>
      <c r="AQ405" s="143"/>
      <c r="AR405" s="143"/>
      <c r="AS405" s="143"/>
      <c r="AT405" s="143"/>
      <c r="AU405" s="143"/>
      <c r="AV405" s="143"/>
      <c r="AW405" s="143"/>
      <c r="AX405" s="143"/>
      <c r="AY405" s="143"/>
      <c r="AZ405" s="143"/>
      <c r="BA405" s="143"/>
      <c r="BB405" s="143"/>
      <c r="BC405" s="143"/>
      <c r="BD405" s="143"/>
      <c r="BE405" s="143"/>
      <c r="BF405" s="143"/>
      <c r="BG405" s="143"/>
      <c r="BH405" s="143"/>
      <c r="BI405" s="143"/>
      <c r="BJ405" s="143"/>
      <c r="BK405" s="143"/>
      <c r="BL405" s="143"/>
      <c r="BM405" s="143"/>
      <c r="BN405" s="143"/>
      <c r="BO405" s="143"/>
      <c r="BP405" s="143"/>
      <c r="BQ405" s="143"/>
      <c r="BR405" s="143"/>
      <c r="BS405" s="143"/>
      <c r="BT405" s="143"/>
      <c r="BU405" s="143"/>
      <c r="BV405" s="143"/>
    </row>
    <row r="406" spans="2:74" x14ac:dyDescent="0.2">
      <c r="B406" s="143"/>
      <c r="D406" s="143"/>
      <c r="E406" s="143"/>
      <c r="F406" s="143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  <c r="R406" s="143"/>
      <c r="S406" s="143"/>
      <c r="T406" s="143"/>
      <c r="U406" s="143"/>
      <c r="V406" s="143"/>
      <c r="W406" s="143"/>
      <c r="X406" s="143"/>
      <c r="Y406" s="143"/>
      <c r="Z406" s="143"/>
      <c r="AA406" s="143"/>
      <c r="AB406" s="143"/>
      <c r="AC406" s="143"/>
      <c r="AD406" s="143"/>
      <c r="AE406" s="143"/>
      <c r="AF406" s="143"/>
      <c r="AG406" s="143"/>
      <c r="AH406" s="143"/>
      <c r="AI406" s="143"/>
      <c r="AJ406" s="143"/>
      <c r="AK406" s="143"/>
      <c r="AL406" s="143"/>
      <c r="AM406" s="143"/>
      <c r="AN406" s="143"/>
      <c r="AO406" s="143"/>
      <c r="AP406" s="143"/>
      <c r="AQ406" s="143"/>
      <c r="AR406" s="143"/>
      <c r="AS406" s="143"/>
      <c r="AT406" s="143"/>
      <c r="AU406" s="143"/>
      <c r="AV406" s="143"/>
      <c r="AW406" s="143"/>
      <c r="AX406" s="143"/>
      <c r="AY406" s="143"/>
      <c r="AZ406" s="143"/>
      <c r="BA406" s="143"/>
      <c r="BB406" s="143"/>
      <c r="BC406" s="143"/>
      <c r="BD406" s="143"/>
      <c r="BE406" s="143"/>
      <c r="BF406" s="143"/>
      <c r="BG406" s="143"/>
      <c r="BH406" s="143"/>
      <c r="BI406" s="143"/>
      <c r="BJ406" s="143"/>
      <c r="BK406" s="143"/>
      <c r="BL406" s="143"/>
      <c r="BM406" s="143"/>
      <c r="BN406" s="143"/>
      <c r="BO406" s="143"/>
      <c r="BP406" s="143"/>
      <c r="BQ406" s="143"/>
      <c r="BR406" s="143"/>
      <c r="BS406" s="143"/>
      <c r="BT406" s="143"/>
      <c r="BU406" s="143"/>
      <c r="BV406" s="143"/>
    </row>
    <row r="407" spans="2:74" x14ac:dyDescent="0.2">
      <c r="B407" s="143"/>
      <c r="D407" s="143"/>
      <c r="E407" s="143"/>
      <c r="F407" s="143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  <c r="R407" s="143"/>
      <c r="S407" s="143"/>
      <c r="T407" s="143"/>
      <c r="U407" s="143"/>
      <c r="V407" s="143"/>
      <c r="W407" s="143"/>
      <c r="X407" s="143"/>
      <c r="Y407" s="143"/>
      <c r="Z407" s="143"/>
      <c r="AA407" s="143"/>
      <c r="AB407" s="143"/>
      <c r="AC407" s="143"/>
      <c r="AD407" s="143"/>
      <c r="AE407" s="143"/>
      <c r="AF407" s="143"/>
      <c r="AG407" s="143"/>
      <c r="AH407" s="143"/>
      <c r="AI407" s="143"/>
      <c r="AJ407" s="143"/>
      <c r="AK407" s="143"/>
      <c r="AL407" s="143"/>
      <c r="AM407" s="143"/>
      <c r="AN407" s="143"/>
      <c r="AO407" s="143"/>
      <c r="AP407" s="143"/>
      <c r="AQ407" s="143"/>
      <c r="AR407" s="143"/>
      <c r="AS407" s="143"/>
      <c r="AT407" s="143"/>
      <c r="AU407" s="143"/>
      <c r="AV407" s="143"/>
      <c r="AW407" s="143"/>
      <c r="AX407" s="143"/>
      <c r="AY407" s="143"/>
      <c r="AZ407" s="143"/>
      <c r="BA407" s="143"/>
      <c r="BB407" s="143"/>
      <c r="BC407" s="143"/>
      <c r="BD407" s="143"/>
      <c r="BE407" s="143"/>
      <c r="BF407" s="143"/>
      <c r="BG407" s="143"/>
      <c r="BH407" s="143"/>
      <c r="BI407" s="143"/>
      <c r="BJ407" s="143"/>
      <c r="BK407" s="143"/>
      <c r="BL407" s="143"/>
      <c r="BM407" s="143"/>
      <c r="BN407" s="143"/>
      <c r="BO407" s="143"/>
      <c r="BP407" s="143"/>
      <c r="BQ407" s="143"/>
      <c r="BR407" s="143"/>
      <c r="BS407" s="143"/>
      <c r="BT407" s="143"/>
      <c r="BU407" s="143"/>
      <c r="BV407" s="143"/>
    </row>
    <row r="408" spans="2:74" x14ac:dyDescent="0.2">
      <c r="B408" s="143"/>
      <c r="D408" s="143"/>
      <c r="E408" s="143"/>
      <c r="F408" s="143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  <c r="R408" s="143"/>
      <c r="S408" s="143"/>
      <c r="T408" s="143"/>
      <c r="U408" s="143"/>
      <c r="V408" s="143"/>
      <c r="W408" s="143"/>
      <c r="X408" s="143"/>
      <c r="Y408" s="143"/>
      <c r="Z408" s="143"/>
      <c r="AA408" s="143"/>
      <c r="AB408" s="143"/>
      <c r="AC408" s="143"/>
      <c r="AD408" s="143"/>
      <c r="AE408" s="143"/>
      <c r="AF408" s="143"/>
      <c r="AG408" s="143"/>
      <c r="AH408" s="143"/>
      <c r="AI408" s="143"/>
      <c r="AJ408" s="143"/>
      <c r="AK408" s="143"/>
      <c r="AL408" s="143"/>
      <c r="AM408" s="143"/>
      <c r="AN408" s="143"/>
      <c r="AO408" s="143"/>
      <c r="AP408" s="143"/>
      <c r="AQ408" s="143"/>
      <c r="AR408" s="143"/>
      <c r="AS408" s="143"/>
      <c r="AT408" s="143"/>
      <c r="AU408" s="143"/>
      <c r="AV408" s="143"/>
      <c r="AW408" s="143"/>
      <c r="AX408" s="143"/>
      <c r="AY408" s="143"/>
      <c r="AZ408" s="143"/>
      <c r="BA408" s="143"/>
      <c r="BB408" s="143"/>
      <c r="BC408" s="143"/>
      <c r="BD408" s="143"/>
      <c r="BE408" s="143"/>
      <c r="BF408" s="143"/>
      <c r="BG408" s="143"/>
      <c r="BH408" s="143"/>
      <c r="BI408" s="143"/>
      <c r="BJ408" s="143"/>
      <c r="BK408" s="143"/>
      <c r="BL408" s="143"/>
      <c r="BM408" s="143"/>
      <c r="BN408" s="143"/>
      <c r="BO408" s="143"/>
      <c r="BP408" s="143"/>
      <c r="BQ408" s="143"/>
      <c r="BR408" s="143"/>
      <c r="BS408" s="143"/>
      <c r="BT408" s="143"/>
      <c r="BU408" s="143"/>
      <c r="BV408" s="143"/>
    </row>
    <row r="409" spans="2:74" x14ac:dyDescent="0.2">
      <c r="B409" s="143"/>
      <c r="D409" s="143"/>
      <c r="E409" s="143"/>
      <c r="F409" s="143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  <c r="R409" s="143"/>
      <c r="S409" s="143"/>
      <c r="T409" s="143"/>
      <c r="U409" s="143"/>
      <c r="V409" s="143"/>
      <c r="W409" s="143"/>
      <c r="X409" s="143"/>
      <c r="Y409" s="143"/>
      <c r="Z409" s="143"/>
      <c r="AA409" s="143"/>
      <c r="AB409" s="143"/>
      <c r="AC409" s="143"/>
      <c r="AD409" s="143"/>
      <c r="AE409" s="143"/>
      <c r="AF409" s="143"/>
      <c r="AG409" s="143"/>
      <c r="AH409" s="143"/>
      <c r="AI409" s="143"/>
      <c r="AJ409" s="143"/>
      <c r="AK409" s="143"/>
      <c r="AL409" s="143"/>
      <c r="AM409" s="143"/>
      <c r="AN409" s="143"/>
      <c r="AO409" s="143"/>
      <c r="AP409" s="143"/>
      <c r="AQ409" s="143"/>
      <c r="AR409" s="143"/>
      <c r="AS409" s="143"/>
      <c r="AT409" s="143"/>
      <c r="AU409" s="143"/>
      <c r="AV409" s="143"/>
      <c r="AW409" s="143"/>
      <c r="AX409" s="143"/>
      <c r="AY409" s="143"/>
      <c r="AZ409" s="143"/>
      <c r="BA409" s="143"/>
      <c r="BB409" s="143"/>
      <c r="BC409" s="143"/>
      <c r="BD409" s="143"/>
      <c r="BE409" s="143"/>
      <c r="BF409" s="143"/>
      <c r="BG409" s="143"/>
      <c r="BH409" s="143"/>
      <c r="BI409" s="143"/>
      <c r="BJ409" s="143"/>
      <c r="BK409" s="143"/>
      <c r="BL409" s="143"/>
      <c r="BM409" s="143"/>
      <c r="BN409" s="143"/>
      <c r="BO409" s="143"/>
      <c r="BP409" s="143"/>
      <c r="BQ409" s="143"/>
      <c r="BR409" s="143"/>
      <c r="BS409" s="143"/>
      <c r="BT409" s="143"/>
      <c r="BU409" s="143"/>
      <c r="BV409" s="143"/>
    </row>
    <row r="410" spans="2:74" x14ac:dyDescent="0.2">
      <c r="B410" s="143"/>
      <c r="D410" s="143"/>
      <c r="E410" s="143"/>
      <c r="F410" s="143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  <c r="R410" s="143"/>
      <c r="S410" s="143"/>
      <c r="T410" s="143"/>
      <c r="U410" s="143"/>
      <c r="V410" s="143"/>
      <c r="W410" s="143"/>
      <c r="X410" s="143"/>
      <c r="Y410" s="143"/>
      <c r="Z410" s="143"/>
      <c r="AA410" s="143"/>
      <c r="AB410" s="143"/>
      <c r="AC410" s="143"/>
      <c r="AD410" s="143"/>
      <c r="AE410" s="143"/>
      <c r="AF410" s="143"/>
      <c r="AG410" s="143"/>
      <c r="AH410" s="143"/>
      <c r="AI410" s="143"/>
      <c r="AJ410" s="143"/>
      <c r="AK410" s="143"/>
      <c r="AL410" s="143"/>
      <c r="AM410" s="143"/>
      <c r="AN410" s="143"/>
      <c r="AO410" s="143"/>
      <c r="AP410" s="143"/>
      <c r="AQ410" s="143"/>
      <c r="AR410" s="143"/>
      <c r="AS410" s="143"/>
      <c r="AT410" s="143"/>
      <c r="AU410" s="143"/>
      <c r="AV410" s="143"/>
      <c r="AW410" s="143"/>
      <c r="AX410" s="143"/>
      <c r="AY410" s="143"/>
      <c r="AZ410" s="143"/>
      <c r="BA410" s="143"/>
      <c r="BB410" s="143"/>
      <c r="BC410" s="143"/>
      <c r="BD410" s="143"/>
      <c r="BE410" s="143"/>
      <c r="BF410" s="143"/>
      <c r="BG410" s="143"/>
      <c r="BH410" s="143"/>
      <c r="BI410" s="143"/>
      <c r="BJ410" s="143"/>
      <c r="BK410" s="143"/>
      <c r="BL410" s="143"/>
      <c r="BM410" s="143"/>
      <c r="BN410" s="143"/>
      <c r="BO410" s="143"/>
      <c r="BP410" s="143"/>
      <c r="BQ410" s="143"/>
      <c r="BR410" s="143"/>
      <c r="BS410" s="143"/>
      <c r="BT410" s="143"/>
      <c r="BU410" s="143"/>
      <c r="BV410" s="143"/>
    </row>
    <row r="411" spans="2:74" x14ac:dyDescent="0.2">
      <c r="B411" s="143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  <c r="R411" s="143"/>
      <c r="S411" s="143"/>
      <c r="T411" s="143"/>
      <c r="U411" s="143"/>
      <c r="V411" s="143"/>
      <c r="W411" s="143"/>
      <c r="X411" s="143"/>
      <c r="Y411" s="143"/>
      <c r="Z411" s="143"/>
      <c r="AA411" s="143"/>
      <c r="AB411" s="143"/>
      <c r="AC411" s="143"/>
      <c r="AD411" s="143"/>
      <c r="AE411" s="143"/>
      <c r="AF411" s="143"/>
      <c r="AG411" s="143"/>
      <c r="AH411" s="143"/>
      <c r="AI411" s="143"/>
      <c r="AJ411" s="143"/>
      <c r="AK411" s="143"/>
      <c r="AL411" s="143"/>
      <c r="AM411" s="143"/>
      <c r="AN411" s="143"/>
      <c r="AO411" s="143"/>
      <c r="AP411" s="143"/>
      <c r="AQ411" s="143"/>
      <c r="AR411" s="143"/>
      <c r="AS411" s="143"/>
      <c r="AT411" s="143"/>
      <c r="AU411" s="143"/>
      <c r="AV411" s="143"/>
      <c r="AW411" s="143"/>
      <c r="AX411" s="143"/>
      <c r="AY411" s="143"/>
      <c r="AZ411" s="143"/>
      <c r="BA411" s="143"/>
      <c r="BB411" s="143"/>
      <c r="BC411" s="143"/>
      <c r="BD411" s="143"/>
      <c r="BE411" s="143"/>
      <c r="BF411" s="143"/>
      <c r="BG411" s="143"/>
      <c r="BH411" s="143"/>
      <c r="BI411" s="143"/>
      <c r="BJ411" s="143"/>
      <c r="BK411" s="143"/>
      <c r="BL411" s="143"/>
      <c r="BM411" s="143"/>
      <c r="BN411" s="143"/>
      <c r="BO411" s="143"/>
      <c r="BP411" s="143"/>
      <c r="BQ411" s="143"/>
      <c r="BR411" s="143"/>
      <c r="BS411" s="143"/>
      <c r="BT411" s="143"/>
      <c r="BU411" s="143"/>
      <c r="BV411" s="143"/>
    </row>
    <row r="412" spans="2:74" x14ac:dyDescent="0.2">
      <c r="B412" s="143"/>
      <c r="D412" s="143"/>
      <c r="E412" s="143"/>
      <c r="F412" s="143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  <c r="R412" s="143"/>
      <c r="S412" s="143"/>
      <c r="T412" s="143"/>
      <c r="U412" s="143"/>
      <c r="V412" s="143"/>
      <c r="W412" s="143"/>
      <c r="X412" s="143"/>
      <c r="Y412" s="143"/>
      <c r="Z412" s="143"/>
      <c r="AA412" s="143"/>
      <c r="AB412" s="143"/>
      <c r="AC412" s="143"/>
      <c r="AD412" s="143"/>
      <c r="AE412" s="143"/>
      <c r="AF412" s="143"/>
      <c r="AG412" s="143"/>
      <c r="AH412" s="143"/>
      <c r="AI412" s="143"/>
      <c r="AJ412" s="143"/>
      <c r="AK412" s="143"/>
      <c r="AL412" s="143"/>
      <c r="AM412" s="143"/>
      <c r="AN412" s="143"/>
      <c r="AO412" s="143"/>
      <c r="AP412" s="143"/>
      <c r="AQ412" s="143"/>
      <c r="AR412" s="143"/>
      <c r="AS412" s="143"/>
      <c r="AT412" s="143"/>
      <c r="AU412" s="143"/>
      <c r="AV412" s="143"/>
      <c r="AW412" s="143"/>
      <c r="AX412" s="143"/>
      <c r="AY412" s="143"/>
      <c r="AZ412" s="143"/>
      <c r="BA412" s="143"/>
      <c r="BB412" s="143"/>
      <c r="BC412" s="143"/>
      <c r="BD412" s="143"/>
      <c r="BE412" s="143"/>
      <c r="BF412" s="143"/>
      <c r="BG412" s="143"/>
      <c r="BH412" s="143"/>
      <c r="BI412" s="143"/>
      <c r="BJ412" s="143"/>
      <c r="BK412" s="143"/>
      <c r="BL412" s="143"/>
      <c r="BM412" s="143"/>
      <c r="BN412" s="143"/>
      <c r="BO412" s="143"/>
      <c r="BP412" s="143"/>
      <c r="BQ412" s="143"/>
      <c r="BR412" s="143"/>
      <c r="BS412" s="143"/>
      <c r="BT412" s="143"/>
      <c r="BU412" s="143"/>
      <c r="BV412" s="143"/>
    </row>
    <row r="413" spans="2:74" x14ac:dyDescent="0.2">
      <c r="B413" s="143"/>
      <c r="D413" s="143"/>
      <c r="E413" s="143"/>
      <c r="F413" s="143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  <c r="R413" s="143"/>
      <c r="S413" s="143"/>
      <c r="T413" s="143"/>
      <c r="U413" s="143"/>
      <c r="V413" s="143"/>
      <c r="W413" s="143"/>
      <c r="X413" s="143"/>
      <c r="Y413" s="143"/>
      <c r="Z413" s="143"/>
      <c r="AA413" s="143"/>
      <c r="AB413" s="143"/>
      <c r="AC413" s="143"/>
      <c r="AD413" s="143"/>
      <c r="AE413" s="143"/>
      <c r="AF413" s="143"/>
      <c r="AG413" s="143"/>
      <c r="AH413" s="143"/>
      <c r="AI413" s="143"/>
      <c r="AJ413" s="143"/>
      <c r="AK413" s="143"/>
      <c r="AL413" s="143"/>
      <c r="AM413" s="143"/>
      <c r="AN413" s="143"/>
      <c r="AO413" s="143"/>
      <c r="AP413" s="143"/>
      <c r="AQ413" s="143"/>
      <c r="AR413" s="143"/>
      <c r="AS413" s="143"/>
      <c r="AT413" s="143"/>
      <c r="AU413" s="143"/>
      <c r="AV413" s="143"/>
      <c r="AW413" s="143"/>
      <c r="AX413" s="143"/>
      <c r="AY413" s="143"/>
      <c r="AZ413" s="143"/>
      <c r="BA413" s="143"/>
      <c r="BB413" s="143"/>
      <c r="BC413" s="143"/>
      <c r="BD413" s="143"/>
      <c r="BE413" s="143"/>
      <c r="BF413" s="143"/>
      <c r="BG413" s="143"/>
      <c r="BH413" s="143"/>
      <c r="BI413" s="143"/>
      <c r="BJ413" s="143"/>
      <c r="BK413" s="143"/>
      <c r="BL413" s="143"/>
      <c r="BM413" s="143"/>
      <c r="BN413" s="143"/>
      <c r="BO413" s="143"/>
      <c r="BP413" s="143"/>
      <c r="BQ413" s="143"/>
      <c r="BR413" s="143"/>
      <c r="BS413" s="143"/>
      <c r="BT413" s="143"/>
      <c r="BU413" s="143"/>
      <c r="BV413" s="143"/>
    </row>
    <row r="414" spans="2:74" x14ac:dyDescent="0.2">
      <c r="B414" s="143"/>
      <c r="D414" s="143"/>
      <c r="E414" s="143"/>
      <c r="F414" s="143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  <c r="R414" s="143"/>
      <c r="S414" s="143"/>
      <c r="T414" s="143"/>
      <c r="U414" s="143"/>
      <c r="V414" s="143"/>
      <c r="W414" s="143"/>
      <c r="X414" s="143"/>
      <c r="Y414" s="143"/>
      <c r="Z414" s="143"/>
      <c r="AA414" s="143"/>
      <c r="AB414" s="143"/>
      <c r="AC414" s="143"/>
      <c r="AD414" s="143"/>
      <c r="AE414" s="143"/>
      <c r="AF414" s="143"/>
      <c r="AG414" s="143"/>
      <c r="AH414" s="143"/>
      <c r="AI414" s="143"/>
      <c r="AJ414" s="143"/>
      <c r="AK414" s="143"/>
      <c r="AL414" s="143"/>
      <c r="AM414" s="143"/>
      <c r="AN414" s="143"/>
      <c r="AO414" s="143"/>
      <c r="AP414" s="143"/>
      <c r="AQ414" s="143"/>
      <c r="AR414" s="143"/>
      <c r="AS414" s="143"/>
      <c r="AT414" s="143"/>
      <c r="AU414" s="143"/>
      <c r="AV414" s="143"/>
      <c r="AW414" s="143"/>
      <c r="AX414" s="143"/>
      <c r="AY414" s="143"/>
      <c r="AZ414" s="143"/>
      <c r="BA414" s="143"/>
      <c r="BB414" s="143"/>
      <c r="BC414" s="143"/>
      <c r="BD414" s="143"/>
      <c r="BE414" s="143"/>
      <c r="BF414" s="143"/>
      <c r="BG414" s="143"/>
      <c r="BH414" s="143"/>
      <c r="BI414" s="143"/>
      <c r="BJ414" s="143"/>
      <c r="BK414" s="143"/>
      <c r="BL414" s="143"/>
      <c r="BM414" s="143"/>
      <c r="BN414" s="143"/>
      <c r="BO414" s="143"/>
      <c r="BP414" s="143"/>
      <c r="BQ414" s="143"/>
      <c r="BR414" s="143"/>
      <c r="BS414" s="143"/>
      <c r="BT414" s="143"/>
      <c r="BU414" s="143"/>
      <c r="BV414" s="143"/>
    </row>
    <row r="415" spans="2:74" x14ac:dyDescent="0.2">
      <c r="B415" s="143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  <c r="R415" s="143"/>
      <c r="S415" s="143"/>
      <c r="T415" s="143"/>
      <c r="U415" s="143"/>
      <c r="V415" s="143"/>
      <c r="W415" s="143"/>
      <c r="X415" s="143"/>
      <c r="Y415" s="143"/>
      <c r="Z415" s="143"/>
      <c r="AA415" s="143"/>
      <c r="AB415" s="143"/>
      <c r="AC415" s="143"/>
      <c r="AD415" s="143"/>
      <c r="AE415" s="143"/>
      <c r="AF415" s="143"/>
      <c r="AG415" s="143"/>
      <c r="AH415" s="143"/>
      <c r="AI415" s="143"/>
      <c r="AJ415" s="143"/>
      <c r="AK415" s="143"/>
      <c r="AL415" s="143"/>
      <c r="AM415" s="143"/>
      <c r="AN415" s="143"/>
      <c r="AO415" s="143"/>
      <c r="AP415" s="143"/>
      <c r="AQ415" s="143"/>
      <c r="AR415" s="143"/>
      <c r="AS415" s="143"/>
      <c r="AT415" s="143"/>
      <c r="AU415" s="143"/>
      <c r="AV415" s="143"/>
      <c r="AW415" s="143"/>
      <c r="AX415" s="143"/>
      <c r="AY415" s="143"/>
      <c r="AZ415" s="143"/>
      <c r="BA415" s="143"/>
      <c r="BB415" s="143"/>
      <c r="BC415" s="143"/>
      <c r="BD415" s="143"/>
      <c r="BE415" s="143"/>
      <c r="BF415" s="143"/>
      <c r="BG415" s="143"/>
      <c r="BH415" s="143"/>
      <c r="BI415" s="143"/>
      <c r="BJ415" s="143"/>
      <c r="BK415" s="143"/>
      <c r="BL415" s="143"/>
      <c r="BM415" s="143"/>
      <c r="BN415" s="143"/>
      <c r="BO415" s="143"/>
      <c r="BP415" s="143"/>
      <c r="BQ415" s="143"/>
      <c r="BR415" s="143"/>
      <c r="BS415" s="143"/>
      <c r="BT415" s="143"/>
      <c r="BU415" s="143"/>
      <c r="BV415" s="143"/>
    </row>
    <row r="416" spans="2:74" x14ac:dyDescent="0.2">
      <c r="B416" s="143"/>
      <c r="D416" s="143"/>
      <c r="E416" s="143"/>
      <c r="F416" s="143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  <c r="R416" s="143"/>
      <c r="S416" s="143"/>
      <c r="T416" s="143"/>
      <c r="U416" s="143"/>
      <c r="V416" s="143"/>
      <c r="W416" s="143"/>
      <c r="X416" s="143"/>
      <c r="Y416" s="143"/>
      <c r="Z416" s="143"/>
      <c r="AA416" s="143"/>
      <c r="AB416" s="143"/>
      <c r="AC416" s="143"/>
      <c r="AD416" s="143"/>
      <c r="AE416" s="143"/>
      <c r="AF416" s="143"/>
      <c r="AG416" s="143"/>
      <c r="AH416" s="143"/>
      <c r="AI416" s="143"/>
      <c r="AJ416" s="143"/>
      <c r="AK416" s="143"/>
      <c r="AL416" s="143"/>
      <c r="AM416" s="143"/>
      <c r="AN416" s="143"/>
      <c r="AO416" s="143"/>
      <c r="AP416" s="143"/>
      <c r="AQ416" s="143"/>
      <c r="AR416" s="143"/>
      <c r="AS416" s="143"/>
      <c r="AT416" s="143"/>
      <c r="AU416" s="143"/>
      <c r="AV416" s="143"/>
      <c r="AW416" s="143"/>
      <c r="AX416" s="143"/>
      <c r="AY416" s="143"/>
      <c r="AZ416" s="143"/>
      <c r="BA416" s="143"/>
      <c r="BB416" s="143"/>
      <c r="BC416" s="143"/>
      <c r="BD416" s="143"/>
      <c r="BE416" s="143"/>
      <c r="BF416" s="143"/>
      <c r="BG416" s="143"/>
      <c r="BH416" s="143"/>
      <c r="BI416" s="143"/>
      <c r="BJ416" s="143"/>
      <c r="BK416" s="143"/>
      <c r="BL416" s="143"/>
      <c r="BM416" s="143"/>
      <c r="BN416" s="143"/>
      <c r="BO416" s="143"/>
      <c r="BP416" s="143"/>
      <c r="BQ416" s="143"/>
      <c r="BR416" s="143"/>
      <c r="BS416" s="143"/>
      <c r="BT416" s="143"/>
      <c r="BU416" s="143"/>
      <c r="BV416" s="143"/>
    </row>
    <row r="417" spans="2:74" x14ac:dyDescent="0.2">
      <c r="B417" s="143"/>
      <c r="D417" s="143"/>
      <c r="E417" s="143"/>
      <c r="F417" s="143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  <c r="R417" s="143"/>
      <c r="S417" s="143"/>
      <c r="T417" s="143"/>
      <c r="U417" s="143"/>
      <c r="V417" s="143"/>
      <c r="W417" s="143"/>
      <c r="X417" s="143"/>
      <c r="Y417" s="143"/>
      <c r="Z417" s="143"/>
      <c r="AA417" s="143"/>
      <c r="AB417" s="143"/>
      <c r="AC417" s="143"/>
      <c r="AD417" s="143"/>
      <c r="AE417" s="143"/>
      <c r="AF417" s="143"/>
      <c r="AG417" s="143"/>
      <c r="AH417" s="143"/>
      <c r="AI417" s="143"/>
      <c r="AJ417" s="143"/>
      <c r="AK417" s="143"/>
      <c r="AL417" s="143"/>
      <c r="AM417" s="143"/>
      <c r="AN417" s="143"/>
      <c r="AO417" s="143"/>
      <c r="AP417" s="143"/>
      <c r="AQ417" s="143"/>
      <c r="AR417" s="143"/>
      <c r="AS417" s="143"/>
      <c r="AT417" s="143"/>
      <c r="AU417" s="143"/>
      <c r="AV417" s="143"/>
      <c r="AW417" s="143"/>
      <c r="AX417" s="143"/>
      <c r="AY417" s="143"/>
      <c r="AZ417" s="143"/>
      <c r="BA417" s="143"/>
      <c r="BB417" s="143"/>
      <c r="BC417" s="143"/>
      <c r="BD417" s="143"/>
      <c r="BE417" s="143"/>
      <c r="BF417" s="143"/>
      <c r="BG417" s="143"/>
      <c r="BH417" s="143"/>
      <c r="BI417" s="143"/>
      <c r="BJ417" s="143"/>
      <c r="BK417" s="143"/>
      <c r="BL417" s="143"/>
      <c r="BM417" s="143"/>
      <c r="BN417" s="143"/>
      <c r="BO417" s="143"/>
      <c r="BP417" s="143"/>
      <c r="BQ417" s="143"/>
      <c r="BR417" s="143"/>
      <c r="BS417" s="143"/>
      <c r="BT417" s="143"/>
      <c r="BU417" s="143"/>
      <c r="BV417" s="143"/>
    </row>
    <row r="418" spans="2:74" x14ac:dyDescent="0.2">
      <c r="B418" s="143"/>
      <c r="D418" s="143"/>
      <c r="E418" s="143"/>
      <c r="F418" s="143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  <c r="R418" s="143"/>
      <c r="S418" s="143"/>
      <c r="T418" s="143"/>
      <c r="U418" s="143"/>
      <c r="V418" s="143"/>
      <c r="W418" s="143"/>
      <c r="X418" s="143"/>
      <c r="Y418" s="143"/>
      <c r="Z418" s="143"/>
      <c r="AA418" s="143"/>
      <c r="AB418" s="143"/>
      <c r="AC418" s="143"/>
      <c r="AD418" s="143"/>
      <c r="AE418" s="143"/>
      <c r="AF418" s="143"/>
      <c r="AG418" s="143"/>
      <c r="AH418" s="143"/>
      <c r="AI418" s="143"/>
      <c r="AJ418" s="143"/>
      <c r="AK418" s="143"/>
      <c r="AL418" s="143"/>
      <c r="AM418" s="143"/>
      <c r="AN418" s="143"/>
      <c r="AO418" s="143"/>
      <c r="AP418" s="143"/>
      <c r="AQ418" s="143"/>
      <c r="AR418" s="143"/>
      <c r="AS418" s="143"/>
      <c r="AT418" s="143"/>
      <c r="AU418" s="143"/>
      <c r="AV418" s="143"/>
      <c r="AW418" s="143"/>
      <c r="AX418" s="143"/>
      <c r="AY418" s="143"/>
      <c r="AZ418" s="143"/>
      <c r="BA418" s="143"/>
      <c r="BB418" s="143"/>
      <c r="BC418" s="143"/>
      <c r="BD418" s="143"/>
      <c r="BE418" s="143"/>
      <c r="BF418" s="143"/>
      <c r="BG418" s="143"/>
      <c r="BH418" s="143"/>
      <c r="BI418" s="143"/>
      <c r="BJ418" s="143"/>
      <c r="BK418" s="143"/>
      <c r="BL418" s="143"/>
      <c r="BM418" s="143"/>
      <c r="BN418" s="143"/>
      <c r="BO418" s="143"/>
      <c r="BP418" s="143"/>
      <c r="BQ418" s="143"/>
      <c r="BR418" s="143"/>
      <c r="BS418" s="143"/>
      <c r="BT418" s="143"/>
      <c r="BU418" s="143"/>
      <c r="BV418" s="143"/>
    </row>
    <row r="419" spans="2:74" x14ac:dyDescent="0.2">
      <c r="B419" s="143"/>
      <c r="D419" s="143"/>
      <c r="E419" s="143"/>
      <c r="F419" s="143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  <c r="R419" s="143"/>
      <c r="S419" s="143"/>
      <c r="T419" s="143"/>
      <c r="U419" s="143"/>
      <c r="V419" s="143"/>
      <c r="W419" s="143"/>
      <c r="X419" s="143"/>
      <c r="Y419" s="143"/>
      <c r="Z419" s="143"/>
      <c r="AA419" s="143"/>
      <c r="AB419" s="143"/>
      <c r="AC419" s="143"/>
      <c r="AD419" s="143"/>
      <c r="AE419" s="143"/>
      <c r="AF419" s="143"/>
      <c r="AG419" s="143"/>
      <c r="AH419" s="143"/>
      <c r="AI419" s="143"/>
      <c r="AJ419" s="143"/>
      <c r="AK419" s="143"/>
      <c r="AL419" s="143"/>
      <c r="AM419" s="143"/>
      <c r="AN419" s="143"/>
      <c r="AO419" s="143"/>
      <c r="AP419" s="143"/>
      <c r="AQ419" s="143"/>
      <c r="AR419" s="143"/>
      <c r="AS419" s="143"/>
      <c r="AT419" s="143"/>
      <c r="AU419" s="143"/>
      <c r="AV419" s="143"/>
      <c r="AW419" s="143"/>
      <c r="AX419" s="143"/>
      <c r="AY419" s="143"/>
      <c r="AZ419" s="143"/>
      <c r="BA419" s="143"/>
      <c r="BB419" s="143"/>
      <c r="BC419" s="143"/>
      <c r="BD419" s="143"/>
      <c r="BE419" s="143"/>
      <c r="BF419" s="143"/>
      <c r="BG419" s="143"/>
      <c r="BH419" s="143"/>
      <c r="BI419" s="143"/>
      <c r="BJ419" s="143"/>
      <c r="BK419" s="143"/>
      <c r="BL419" s="143"/>
      <c r="BM419" s="143"/>
      <c r="BN419" s="143"/>
      <c r="BO419" s="143"/>
      <c r="BP419" s="143"/>
      <c r="BQ419" s="143"/>
      <c r="BR419" s="143"/>
      <c r="BS419" s="143"/>
      <c r="BT419" s="143"/>
      <c r="BU419" s="143"/>
      <c r="BV419" s="143"/>
    </row>
    <row r="420" spans="2:74" x14ac:dyDescent="0.2">
      <c r="B420" s="143"/>
      <c r="D420" s="143"/>
      <c r="E420" s="143"/>
      <c r="F420" s="143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  <c r="R420" s="143"/>
      <c r="S420" s="143"/>
      <c r="T420" s="143"/>
      <c r="U420" s="143"/>
      <c r="V420" s="143"/>
      <c r="W420" s="143"/>
      <c r="X420" s="143"/>
      <c r="Y420" s="143"/>
      <c r="Z420" s="143"/>
      <c r="AA420" s="143"/>
      <c r="AB420" s="143"/>
      <c r="AC420" s="143"/>
      <c r="AD420" s="143"/>
      <c r="AE420" s="143"/>
      <c r="AF420" s="143"/>
      <c r="AG420" s="143"/>
      <c r="AH420" s="143"/>
      <c r="AI420" s="143"/>
      <c r="AJ420" s="143"/>
      <c r="AK420" s="143"/>
      <c r="AL420" s="143"/>
      <c r="AM420" s="143"/>
      <c r="AN420" s="143"/>
      <c r="AO420" s="143"/>
      <c r="AP420" s="143"/>
      <c r="AQ420" s="143"/>
      <c r="AR420" s="143"/>
      <c r="AS420" s="143"/>
      <c r="AT420" s="143"/>
      <c r="AU420" s="143"/>
      <c r="AV420" s="143"/>
      <c r="AW420" s="143"/>
      <c r="AX420" s="143"/>
      <c r="AY420" s="143"/>
      <c r="AZ420" s="143"/>
      <c r="BA420" s="143"/>
      <c r="BB420" s="143"/>
      <c r="BC420" s="143"/>
      <c r="BD420" s="143"/>
      <c r="BE420" s="143"/>
      <c r="BF420" s="143"/>
      <c r="BG420" s="143"/>
      <c r="BH420" s="143"/>
      <c r="BI420" s="143"/>
      <c r="BJ420" s="143"/>
      <c r="BK420" s="143"/>
      <c r="BL420" s="143"/>
      <c r="BM420" s="143"/>
      <c r="BN420" s="143"/>
      <c r="BO420" s="143"/>
      <c r="BP420" s="143"/>
      <c r="BQ420" s="143"/>
      <c r="BR420" s="143"/>
      <c r="BS420" s="143"/>
      <c r="BT420" s="143"/>
      <c r="BU420" s="143"/>
      <c r="BV420" s="143"/>
    </row>
    <row r="421" spans="2:74" x14ac:dyDescent="0.2">
      <c r="B421" s="143"/>
      <c r="D421" s="143"/>
      <c r="E421" s="143"/>
      <c r="F421" s="143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  <c r="R421" s="143"/>
      <c r="S421" s="143"/>
      <c r="T421" s="143"/>
      <c r="U421" s="143"/>
      <c r="V421" s="143"/>
      <c r="W421" s="143"/>
      <c r="X421" s="143"/>
      <c r="Y421" s="143"/>
      <c r="Z421" s="143"/>
      <c r="AA421" s="143"/>
      <c r="AB421" s="143"/>
      <c r="AC421" s="143"/>
      <c r="AD421" s="143"/>
      <c r="AE421" s="143"/>
      <c r="AF421" s="143"/>
      <c r="AG421" s="143"/>
      <c r="AH421" s="143"/>
      <c r="AI421" s="143"/>
      <c r="AJ421" s="143"/>
      <c r="AK421" s="143"/>
      <c r="AL421" s="143"/>
      <c r="AM421" s="143"/>
      <c r="AN421" s="143"/>
      <c r="AO421" s="143"/>
      <c r="AP421" s="143"/>
      <c r="AQ421" s="143"/>
      <c r="AR421" s="143"/>
      <c r="AS421" s="143"/>
      <c r="AT421" s="143"/>
      <c r="AU421" s="143"/>
      <c r="AV421" s="143"/>
      <c r="AW421" s="143"/>
      <c r="AX421" s="143"/>
      <c r="AY421" s="143"/>
      <c r="AZ421" s="143"/>
      <c r="BA421" s="143"/>
      <c r="BB421" s="143"/>
      <c r="BC421" s="143"/>
      <c r="BD421" s="143"/>
      <c r="BE421" s="143"/>
      <c r="BF421" s="143"/>
      <c r="BG421" s="143"/>
      <c r="BH421" s="143"/>
      <c r="BI421" s="143"/>
      <c r="BJ421" s="143"/>
      <c r="BK421" s="143"/>
      <c r="BL421" s="143"/>
      <c r="BM421" s="143"/>
      <c r="BN421" s="143"/>
      <c r="BO421" s="143"/>
      <c r="BP421" s="143"/>
      <c r="BQ421" s="143"/>
      <c r="BR421" s="143"/>
      <c r="BS421" s="143"/>
      <c r="BT421" s="143"/>
      <c r="BU421" s="143"/>
      <c r="BV421" s="143"/>
    </row>
    <row r="422" spans="2:74" x14ac:dyDescent="0.2">
      <c r="B422" s="143"/>
      <c r="D422" s="143"/>
      <c r="E422" s="143"/>
      <c r="F422" s="143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  <c r="R422" s="143"/>
      <c r="S422" s="143"/>
      <c r="T422" s="143"/>
      <c r="U422" s="143"/>
      <c r="V422" s="143"/>
      <c r="W422" s="143"/>
      <c r="X422" s="143"/>
      <c r="Y422" s="143"/>
      <c r="Z422" s="143"/>
      <c r="AA422" s="143"/>
      <c r="AB422" s="143"/>
      <c r="AC422" s="143"/>
      <c r="AD422" s="143"/>
      <c r="AE422" s="143"/>
      <c r="AF422" s="143"/>
      <c r="AG422" s="143"/>
      <c r="AH422" s="143"/>
      <c r="AI422" s="143"/>
      <c r="AJ422" s="143"/>
      <c r="AK422" s="143"/>
      <c r="AL422" s="143"/>
      <c r="AM422" s="143"/>
      <c r="AN422" s="143"/>
      <c r="AO422" s="143"/>
      <c r="AP422" s="143"/>
      <c r="AQ422" s="143"/>
      <c r="AR422" s="143"/>
      <c r="AS422" s="143"/>
      <c r="AT422" s="143"/>
      <c r="AU422" s="143"/>
      <c r="AV422" s="143"/>
      <c r="AW422" s="143"/>
      <c r="AX422" s="143"/>
      <c r="AY422" s="143"/>
      <c r="AZ422" s="143"/>
      <c r="BA422" s="143"/>
      <c r="BB422" s="143"/>
      <c r="BC422" s="143"/>
      <c r="BD422" s="143"/>
      <c r="BE422" s="143"/>
      <c r="BF422" s="143"/>
      <c r="BG422" s="143"/>
      <c r="BH422" s="143"/>
      <c r="BI422" s="143"/>
      <c r="BJ422" s="143"/>
      <c r="BK422" s="143"/>
      <c r="BL422" s="143"/>
      <c r="BM422" s="143"/>
      <c r="BN422" s="143"/>
      <c r="BO422" s="143"/>
      <c r="BP422" s="143"/>
      <c r="BQ422" s="143"/>
      <c r="BR422" s="143"/>
      <c r="BS422" s="143"/>
      <c r="BT422" s="143"/>
      <c r="BU422" s="143"/>
      <c r="BV422" s="143"/>
    </row>
    <row r="423" spans="2:74" x14ac:dyDescent="0.2">
      <c r="B423" s="143"/>
      <c r="D423" s="143"/>
      <c r="E423" s="143"/>
      <c r="F423" s="143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  <c r="R423" s="143"/>
      <c r="S423" s="143"/>
      <c r="T423" s="143"/>
      <c r="U423" s="143"/>
      <c r="V423" s="143"/>
      <c r="W423" s="143"/>
      <c r="X423" s="143"/>
      <c r="Y423" s="143"/>
      <c r="Z423" s="143"/>
      <c r="AA423" s="143"/>
      <c r="AB423" s="143"/>
      <c r="AC423" s="143"/>
      <c r="AD423" s="143"/>
      <c r="AE423" s="143"/>
      <c r="AF423" s="143"/>
      <c r="AG423" s="143"/>
      <c r="AH423" s="143"/>
      <c r="AI423" s="143"/>
      <c r="AJ423" s="143"/>
      <c r="AK423" s="143"/>
      <c r="AL423" s="143"/>
      <c r="AM423" s="143"/>
      <c r="AN423" s="143"/>
      <c r="AO423" s="143"/>
      <c r="AP423" s="143"/>
      <c r="AQ423" s="143"/>
      <c r="AR423" s="143"/>
      <c r="AS423" s="143"/>
      <c r="AT423" s="143"/>
      <c r="AU423" s="143"/>
      <c r="AV423" s="143"/>
      <c r="AW423" s="143"/>
      <c r="AX423" s="143"/>
      <c r="AY423" s="143"/>
      <c r="AZ423" s="143"/>
      <c r="BA423" s="143"/>
      <c r="BB423" s="143"/>
      <c r="BC423" s="143"/>
      <c r="BD423" s="143"/>
      <c r="BE423" s="143"/>
      <c r="BF423" s="143"/>
      <c r="BG423" s="143"/>
      <c r="BH423" s="143"/>
      <c r="BI423" s="143"/>
      <c r="BJ423" s="143"/>
      <c r="BK423" s="143"/>
      <c r="BL423" s="143"/>
      <c r="BM423" s="143"/>
      <c r="BN423" s="143"/>
      <c r="BO423" s="143"/>
      <c r="BP423" s="143"/>
      <c r="BQ423" s="143"/>
      <c r="BR423" s="143"/>
      <c r="BS423" s="143"/>
      <c r="BT423" s="143"/>
      <c r="BU423" s="143"/>
      <c r="BV423" s="143"/>
    </row>
    <row r="424" spans="2:74" x14ac:dyDescent="0.2">
      <c r="B424" s="143"/>
      <c r="D424" s="143"/>
      <c r="E424" s="143"/>
      <c r="F424" s="143"/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  <c r="Q424" s="143"/>
      <c r="R424" s="143"/>
      <c r="S424" s="143"/>
      <c r="T424" s="143"/>
      <c r="U424" s="143"/>
      <c r="V424" s="143"/>
      <c r="W424" s="143"/>
      <c r="X424" s="143"/>
      <c r="Y424" s="143"/>
      <c r="Z424" s="143"/>
      <c r="AA424" s="143"/>
      <c r="AB424" s="143"/>
      <c r="AC424" s="143"/>
      <c r="AD424" s="143"/>
      <c r="AE424" s="143"/>
      <c r="AF424" s="143"/>
      <c r="AG424" s="143"/>
      <c r="AH424" s="143"/>
      <c r="AI424" s="143"/>
      <c r="AJ424" s="143"/>
      <c r="AK424" s="143"/>
      <c r="AL424" s="143"/>
      <c r="AM424" s="143"/>
      <c r="AN424" s="143"/>
      <c r="AO424" s="143"/>
      <c r="AP424" s="143"/>
      <c r="AQ424" s="143"/>
      <c r="AR424" s="143"/>
      <c r="AS424" s="143"/>
      <c r="AT424" s="143"/>
      <c r="AU424" s="143"/>
      <c r="AV424" s="143"/>
      <c r="AW424" s="143"/>
      <c r="AX424" s="143"/>
      <c r="AY424" s="143"/>
      <c r="AZ424" s="143"/>
      <c r="BA424" s="143"/>
      <c r="BB424" s="143"/>
      <c r="BC424" s="143"/>
      <c r="BD424" s="143"/>
      <c r="BE424" s="143"/>
      <c r="BF424" s="143"/>
      <c r="BG424" s="143"/>
      <c r="BH424" s="143"/>
      <c r="BI424" s="143"/>
      <c r="BJ424" s="143"/>
      <c r="BK424" s="143"/>
      <c r="BL424" s="143"/>
      <c r="BM424" s="143"/>
      <c r="BN424" s="143"/>
      <c r="BO424" s="143"/>
      <c r="BP424" s="143"/>
      <c r="BQ424" s="143"/>
      <c r="BR424" s="143"/>
      <c r="BS424" s="143"/>
      <c r="BT424" s="143"/>
      <c r="BU424" s="143"/>
      <c r="BV424" s="143"/>
    </row>
    <row r="425" spans="2:74" x14ac:dyDescent="0.2">
      <c r="B425" s="143"/>
      <c r="D425" s="143"/>
      <c r="E425" s="143"/>
      <c r="F425" s="143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  <c r="Q425" s="143"/>
      <c r="R425" s="143"/>
      <c r="S425" s="143"/>
      <c r="T425" s="143"/>
      <c r="U425" s="143"/>
      <c r="V425" s="143"/>
      <c r="W425" s="143"/>
      <c r="X425" s="143"/>
      <c r="Y425" s="143"/>
      <c r="Z425" s="143"/>
      <c r="AA425" s="143"/>
      <c r="AB425" s="143"/>
      <c r="AC425" s="143"/>
      <c r="AD425" s="143"/>
      <c r="AE425" s="143"/>
      <c r="AF425" s="143"/>
      <c r="AG425" s="143"/>
      <c r="AH425" s="143"/>
      <c r="AI425" s="143"/>
      <c r="AJ425" s="143"/>
      <c r="AK425" s="143"/>
      <c r="AL425" s="143"/>
      <c r="AM425" s="143"/>
      <c r="AN425" s="143"/>
      <c r="AO425" s="143"/>
      <c r="AP425" s="143"/>
      <c r="AQ425" s="143"/>
      <c r="AR425" s="143"/>
      <c r="AS425" s="143"/>
      <c r="AT425" s="143"/>
      <c r="AU425" s="143"/>
      <c r="AV425" s="143"/>
      <c r="AW425" s="143"/>
      <c r="AX425" s="143"/>
      <c r="AY425" s="143"/>
      <c r="AZ425" s="143"/>
      <c r="BA425" s="143"/>
      <c r="BB425" s="143"/>
      <c r="BC425" s="143"/>
      <c r="BD425" s="143"/>
      <c r="BE425" s="143"/>
      <c r="BF425" s="143"/>
      <c r="BG425" s="143"/>
      <c r="BH425" s="143"/>
      <c r="BI425" s="143"/>
      <c r="BJ425" s="143"/>
      <c r="BK425" s="143"/>
      <c r="BL425" s="143"/>
      <c r="BM425" s="143"/>
      <c r="BN425" s="143"/>
      <c r="BO425" s="143"/>
      <c r="BP425" s="143"/>
      <c r="BQ425" s="143"/>
      <c r="BR425" s="143"/>
      <c r="BS425" s="143"/>
      <c r="BT425" s="143"/>
      <c r="BU425" s="143"/>
      <c r="BV425" s="143"/>
    </row>
    <row r="426" spans="2:74" x14ac:dyDescent="0.2">
      <c r="B426" s="143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  <c r="Q426" s="143"/>
      <c r="R426" s="143"/>
      <c r="S426" s="143"/>
      <c r="T426" s="143"/>
      <c r="U426" s="143"/>
      <c r="V426" s="143"/>
      <c r="W426" s="143"/>
      <c r="X426" s="143"/>
      <c r="Y426" s="143"/>
      <c r="Z426" s="143"/>
      <c r="AA426" s="143"/>
      <c r="AB426" s="143"/>
      <c r="AC426" s="143"/>
      <c r="AD426" s="143"/>
      <c r="AE426" s="143"/>
      <c r="AF426" s="143"/>
      <c r="AG426" s="143"/>
      <c r="AH426" s="143"/>
      <c r="AI426" s="143"/>
      <c r="AJ426" s="143"/>
      <c r="AK426" s="143"/>
      <c r="AL426" s="143"/>
      <c r="AM426" s="143"/>
      <c r="AN426" s="143"/>
      <c r="AO426" s="143"/>
      <c r="AP426" s="143"/>
      <c r="AQ426" s="143"/>
      <c r="AR426" s="143"/>
      <c r="AS426" s="143"/>
      <c r="AT426" s="143"/>
      <c r="AU426" s="143"/>
      <c r="AV426" s="143"/>
      <c r="AW426" s="143"/>
      <c r="AX426" s="143"/>
      <c r="AY426" s="143"/>
      <c r="AZ426" s="143"/>
      <c r="BA426" s="143"/>
      <c r="BB426" s="143"/>
      <c r="BC426" s="143"/>
      <c r="BD426" s="143"/>
      <c r="BE426" s="143"/>
      <c r="BF426" s="143"/>
      <c r="BG426" s="143"/>
      <c r="BH426" s="143"/>
      <c r="BI426" s="143"/>
      <c r="BJ426" s="143"/>
      <c r="BK426" s="143"/>
      <c r="BL426" s="143"/>
      <c r="BM426" s="143"/>
      <c r="BN426" s="143"/>
      <c r="BO426" s="143"/>
      <c r="BP426" s="143"/>
      <c r="BQ426" s="143"/>
      <c r="BR426" s="143"/>
      <c r="BS426" s="143"/>
      <c r="BT426" s="143"/>
      <c r="BU426" s="143"/>
      <c r="BV426" s="143"/>
    </row>
    <row r="427" spans="2:74" x14ac:dyDescent="0.2">
      <c r="B427" s="143"/>
      <c r="D427" s="143"/>
      <c r="E427" s="143"/>
      <c r="F427" s="143"/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  <c r="Q427" s="143"/>
      <c r="R427" s="143"/>
      <c r="S427" s="143"/>
      <c r="T427" s="143"/>
      <c r="U427" s="143"/>
      <c r="V427" s="143"/>
      <c r="W427" s="143"/>
      <c r="X427" s="143"/>
      <c r="Y427" s="143"/>
      <c r="Z427" s="143"/>
      <c r="AA427" s="143"/>
      <c r="AB427" s="143"/>
      <c r="AC427" s="143"/>
      <c r="AD427" s="143"/>
      <c r="AE427" s="143"/>
      <c r="AF427" s="143"/>
      <c r="AG427" s="143"/>
      <c r="AH427" s="143"/>
      <c r="AI427" s="143"/>
      <c r="AJ427" s="143"/>
      <c r="AK427" s="143"/>
      <c r="AL427" s="143"/>
      <c r="AM427" s="143"/>
      <c r="AN427" s="143"/>
      <c r="AO427" s="143"/>
      <c r="AP427" s="143"/>
      <c r="AQ427" s="143"/>
      <c r="AR427" s="143"/>
      <c r="AS427" s="143"/>
      <c r="AT427" s="143"/>
      <c r="AU427" s="143"/>
      <c r="AV427" s="143"/>
      <c r="AW427" s="143"/>
      <c r="AX427" s="143"/>
      <c r="AY427" s="143"/>
      <c r="AZ427" s="143"/>
      <c r="BA427" s="143"/>
      <c r="BB427" s="143"/>
      <c r="BC427" s="143"/>
      <c r="BD427" s="143"/>
      <c r="BE427" s="143"/>
      <c r="BF427" s="143"/>
      <c r="BG427" s="143"/>
      <c r="BH427" s="143"/>
      <c r="BI427" s="143"/>
      <c r="BJ427" s="143"/>
      <c r="BK427" s="143"/>
      <c r="BL427" s="143"/>
      <c r="BM427" s="143"/>
      <c r="BN427" s="143"/>
      <c r="BO427" s="143"/>
      <c r="BP427" s="143"/>
      <c r="BQ427" s="143"/>
      <c r="BR427" s="143"/>
      <c r="BS427" s="143"/>
      <c r="BT427" s="143"/>
      <c r="BU427" s="143"/>
      <c r="BV427" s="143"/>
    </row>
    <row r="428" spans="2:74" x14ac:dyDescent="0.2">
      <c r="B428" s="143"/>
      <c r="D428" s="143"/>
      <c r="E428" s="143"/>
      <c r="F428" s="143"/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  <c r="Q428" s="143"/>
      <c r="R428" s="143"/>
      <c r="S428" s="143"/>
      <c r="T428" s="143"/>
      <c r="U428" s="143"/>
      <c r="V428" s="143"/>
      <c r="W428" s="143"/>
      <c r="X428" s="143"/>
      <c r="Y428" s="143"/>
      <c r="Z428" s="143"/>
      <c r="AA428" s="143"/>
      <c r="AB428" s="143"/>
      <c r="AC428" s="143"/>
      <c r="AD428" s="143"/>
      <c r="AE428" s="143"/>
      <c r="AF428" s="143"/>
      <c r="AG428" s="143"/>
      <c r="AH428" s="143"/>
      <c r="AI428" s="143"/>
      <c r="AJ428" s="143"/>
      <c r="AK428" s="143"/>
      <c r="AL428" s="143"/>
      <c r="AM428" s="143"/>
      <c r="AN428" s="143"/>
      <c r="AO428" s="143"/>
      <c r="AP428" s="143"/>
      <c r="AQ428" s="143"/>
      <c r="AR428" s="143"/>
      <c r="AS428" s="143"/>
      <c r="AT428" s="143"/>
      <c r="AU428" s="143"/>
      <c r="AV428" s="143"/>
      <c r="AW428" s="143"/>
      <c r="AX428" s="143"/>
      <c r="AY428" s="143"/>
      <c r="AZ428" s="143"/>
      <c r="BA428" s="143"/>
      <c r="BB428" s="143"/>
      <c r="BC428" s="143"/>
      <c r="BD428" s="143"/>
      <c r="BE428" s="143"/>
      <c r="BF428" s="143"/>
      <c r="BG428" s="143"/>
      <c r="BH428" s="143"/>
      <c r="BI428" s="143"/>
      <c r="BJ428" s="143"/>
      <c r="BK428" s="143"/>
      <c r="BL428" s="143"/>
      <c r="BM428" s="143"/>
      <c r="BN428" s="143"/>
      <c r="BO428" s="143"/>
      <c r="BP428" s="143"/>
      <c r="BQ428" s="143"/>
      <c r="BR428" s="143"/>
      <c r="BS428" s="143"/>
      <c r="BT428" s="143"/>
      <c r="BU428" s="143"/>
      <c r="BV428" s="143"/>
    </row>
    <row r="429" spans="2:74" x14ac:dyDescent="0.2">
      <c r="B429" s="143"/>
      <c r="D429" s="143"/>
      <c r="E429" s="143"/>
      <c r="F429" s="143"/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  <c r="Q429" s="143"/>
      <c r="R429" s="143"/>
      <c r="S429" s="143"/>
      <c r="T429" s="143"/>
      <c r="U429" s="143"/>
      <c r="V429" s="143"/>
      <c r="W429" s="143"/>
      <c r="X429" s="143"/>
      <c r="Y429" s="143"/>
      <c r="Z429" s="143"/>
      <c r="AA429" s="143"/>
      <c r="AB429" s="143"/>
      <c r="AC429" s="143"/>
      <c r="AD429" s="143"/>
      <c r="AE429" s="143"/>
      <c r="AF429" s="143"/>
      <c r="AG429" s="143"/>
      <c r="AH429" s="143"/>
      <c r="AI429" s="143"/>
      <c r="AJ429" s="143"/>
      <c r="AK429" s="143"/>
      <c r="AL429" s="143"/>
      <c r="AM429" s="143"/>
      <c r="AN429" s="143"/>
      <c r="AO429" s="143"/>
      <c r="AP429" s="143"/>
      <c r="AQ429" s="143"/>
      <c r="AR429" s="143"/>
      <c r="AS429" s="143"/>
      <c r="AT429" s="143"/>
      <c r="AU429" s="143"/>
      <c r="AV429" s="143"/>
      <c r="AW429" s="143"/>
      <c r="AX429" s="143"/>
      <c r="AY429" s="143"/>
      <c r="AZ429" s="143"/>
      <c r="BA429" s="143"/>
      <c r="BB429" s="143"/>
      <c r="BC429" s="143"/>
      <c r="BD429" s="143"/>
      <c r="BE429" s="143"/>
      <c r="BF429" s="143"/>
      <c r="BG429" s="143"/>
      <c r="BH429" s="143"/>
      <c r="BI429" s="143"/>
      <c r="BJ429" s="143"/>
      <c r="BK429" s="143"/>
      <c r="BL429" s="143"/>
      <c r="BM429" s="143"/>
      <c r="BN429" s="143"/>
      <c r="BO429" s="143"/>
      <c r="BP429" s="143"/>
      <c r="BQ429" s="143"/>
      <c r="BR429" s="143"/>
      <c r="BS429" s="143"/>
      <c r="BT429" s="143"/>
      <c r="BU429" s="143"/>
      <c r="BV429" s="143"/>
    </row>
    <row r="430" spans="2:74" x14ac:dyDescent="0.2">
      <c r="B430" s="143"/>
      <c r="D430" s="143"/>
      <c r="E430" s="143"/>
      <c r="F430" s="143"/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  <c r="Q430" s="143"/>
      <c r="R430" s="143"/>
      <c r="S430" s="143"/>
      <c r="T430" s="143"/>
      <c r="U430" s="143"/>
      <c r="V430" s="143"/>
      <c r="W430" s="143"/>
      <c r="X430" s="143"/>
      <c r="Y430" s="143"/>
      <c r="Z430" s="143"/>
      <c r="AA430" s="143"/>
      <c r="AB430" s="143"/>
      <c r="AC430" s="143"/>
      <c r="AD430" s="143"/>
      <c r="AE430" s="143"/>
      <c r="AF430" s="143"/>
      <c r="AG430" s="143"/>
      <c r="AH430" s="143"/>
      <c r="AI430" s="143"/>
      <c r="AJ430" s="143"/>
      <c r="AK430" s="143"/>
      <c r="AL430" s="143"/>
      <c r="AM430" s="143"/>
      <c r="AN430" s="143"/>
      <c r="AO430" s="143"/>
      <c r="AP430" s="143"/>
      <c r="AQ430" s="143"/>
      <c r="AR430" s="143"/>
      <c r="AS430" s="143"/>
      <c r="AT430" s="143"/>
      <c r="AU430" s="143"/>
      <c r="AV430" s="143"/>
      <c r="AW430" s="143"/>
      <c r="AX430" s="143"/>
      <c r="AY430" s="143"/>
      <c r="AZ430" s="143"/>
      <c r="BA430" s="143"/>
      <c r="BB430" s="143"/>
      <c r="BC430" s="143"/>
      <c r="BD430" s="143"/>
      <c r="BE430" s="143"/>
      <c r="BF430" s="143"/>
      <c r="BG430" s="143"/>
      <c r="BH430" s="143"/>
      <c r="BI430" s="143"/>
      <c r="BJ430" s="143"/>
      <c r="BK430" s="143"/>
      <c r="BL430" s="143"/>
      <c r="BM430" s="143"/>
      <c r="BN430" s="143"/>
      <c r="BO430" s="143"/>
      <c r="BP430" s="143"/>
      <c r="BQ430" s="143"/>
      <c r="BR430" s="143"/>
      <c r="BS430" s="143"/>
      <c r="BT430" s="143"/>
      <c r="BU430" s="143"/>
      <c r="BV430" s="143"/>
    </row>
    <row r="431" spans="2:74" x14ac:dyDescent="0.2">
      <c r="B431" s="143"/>
      <c r="D431" s="143"/>
      <c r="E431" s="143"/>
      <c r="F431" s="143"/>
      <c r="G431" s="143"/>
      <c r="H431" s="143"/>
      <c r="I431" s="143"/>
      <c r="J431" s="143"/>
      <c r="K431" s="143"/>
      <c r="L431" s="143"/>
      <c r="M431" s="143"/>
      <c r="N431" s="143"/>
      <c r="O431" s="143"/>
      <c r="P431" s="143"/>
      <c r="Q431" s="143"/>
      <c r="R431" s="143"/>
      <c r="S431" s="143"/>
      <c r="T431" s="143"/>
      <c r="U431" s="143"/>
      <c r="V431" s="143"/>
      <c r="W431" s="143"/>
      <c r="X431" s="143"/>
      <c r="Y431" s="143"/>
      <c r="Z431" s="143"/>
      <c r="AA431" s="143"/>
      <c r="AB431" s="143"/>
      <c r="AC431" s="143"/>
      <c r="AD431" s="143"/>
      <c r="AE431" s="143"/>
      <c r="AF431" s="143"/>
      <c r="AG431" s="143"/>
      <c r="AH431" s="143"/>
      <c r="AI431" s="143"/>
      <c r="AJ431" s="143"/>
      <c r="AK431" s="143"/>
      <c r="AL431" s="143"/>
      <c r="AM431" s="143"/>
      <c r="AN431" s="143"/>
      <c r="AO431" s="143"/>
      <c r="AP431" s="143"/>
      <c r="AQ431" s="143"/>
      <c r="AR431" s="143"/>
      <c r="AS431" s="143"/>
      <c r="AT431" s="143"/>
      <c r="AU431" s="143"/>
      <c r="AV431" s="143"/>
      <c r="AW431" s="143"/>
      <c r="AX431" s="143"/>
      <c r="AY431" s="143"/>
      <c r="AZ431" s="143"/>
      <c r="BA431" s="143"/>
      <c r="BB431" s="143"/>
      <c r="BC431" s="143"/>
      <c r="BD431" s="143"/>
      <c r="BE431" s="143"/>
      <c r="BF431" s="143"/>
      <c r="BG431" s="143"/>
      <c r="BH431" s="143"/>
      <c r="BI431" s="143"/>
      <c r="BJ431" s="143"/>
      <c r="BK431" s="143"/>
      <c r="BL431" s="143"/>
      <c r="BM431" s="143"/>
      <c r="BN431" s="143"/>
      <c r="BO431" s="143"/>
      <c r="BP431" s="143"/>
      <c r="BQ431" s="143"/>
      <c r="BR431" s="143"/>
      <c r="BS431" s="143"/>
      <c r="BT431" s="143"/>
      <c r="BU431" s="143"/>
      <c r="BV431" s="143"/>
    </row>
    <row r="432" spans="2:74" x14ac:dyDescent="0.2">
      <c r="B432" s="143"/>
      <c r="D432" s="143"/>
      <c r="E432" s="143"/>
      <c r="F432" s="143"/>
      <c r="G432" s="143"/>
      <c r="H432" s="143"/>
      <c r="I432" s="143"/>
      <c r="J432" s="143"/>
      <c r="K432" s="143"/>
      <c r="L432" s="143"/>
      <c r="M432" s="143"/>
      <c r="N432" s="143"/>
      <c r="O432" s="143"/>
      <c r="P432" s="143"/>
      <c r="Q432" s="143"/>
      <c r="R432" s="143"/>
      <c r="S432" s="143"/>
      <c r="T432" s="143"/>
      <c r="U432" s="143"/>
      <c r="V432" s="143"/>
      <c r="W432" s="143"/>
      <c r="X432" s="143"/>
      <c r="Y432" s="143"/>
      <c r="Z432" s="143"/>
      <c r="AA432" s="143"/>
      <c r="AB432" s="143"/>
      <c r="AC432" s="143"/>
      <c r="AD432" s="143"/>
      <c r="AE432" s="143"/>
      <c r="AF432" s="143"/>
      <c r="AG432" s="143"/>
      <c r="AH432" s="143"/>
      <c r="AI432" s="143"/>
      <c r="AJ432" s="143"/>
      <c r="AK432" s="143"/>
      <c r="AL432" s="143"/>
      <c r="AM432" s="143"/>
      <c r="AN432" s="143"/>
      <c r="AO432" s="143"/>
      <c r="AP432" s="143"/>
      <c r="AQ432" s="143"/>
      <c r="AR432" s="143"/>
      <c r="AS432" s="143"/>
      <c r="AT432" s="143"/>
      <c r="AU432" s="143"/>
      <c r="AV432" s="143"/>
      <c r="AW432" s="143"/>
      <c r="AX432" s="143"/>
      <c r="AY432" s="143"/>
      <c r="AZ432" s="143"/>
      <c r="BA432" s="143"/>
      <c r="BB432" s="143"/>
      <c r="BC432" s="143"/>
      <c r="BD432" s="143"/>
      <c r="BE432" s="143"/>
      <c r="BF432" s="143"/>
      <c r="BG432" s="143"/>
      <c r="BH432" s="143"/>
      <c r="BI432" s="143"/>
      <c r="BJ432" s="143"/>
      <c r="BK432" s="143"/>
      <c r="BL432" s="143"/>
      <c r="BM432" s="143"/>
      <c r="BN432" s="143"/>
      <c r="BO432" s="143"/>
      <c r="BP432" s="143"/>
      <c r="BQ432" s="143"/>
      <c r="BR432" s="143"/>
      <c r="BS432" s="143"/>
      <c r="BT432" s="143"/>
      <c r="BU432" s="143"/>
      <c r="BV432" s="143"/>
    </row>
    <row r="433" spans="2:74" x14ac:dyDescent="0.2">
      <c r="B433" s="143"/>
      <c r="D433" s="143"/>
      <c r="E433" s="143"/>
      <c r="F433" s="143"/>
      <c r="G433" s="143"/>
      <c r="H433" s="143"/>
      <c r="I433" s="143"/>
      <c r="J433" s="143"/>
      <c r="K433" s="143"/>
      <c r="L433" s="143"/>
      <c r="M433" s="143"/>
      <c r="N433" s="143"/>
      <c r="O433" s="143"/>
      <c r="P433" s="143"/>
      <c r="Q433" s="143"/>
      <c r="R433" s="143"/>
      <c r="S433" s="143"/>
      <c r="T433" s="143"/>
      <c r="U433" s="143"/>
      <c r="V433" s="143"/>
      <c r="W433" s="143"/>
      <c r="X433" s="143"/>
      <c r="Y433" s="143"/>
      <c r="Z433" s="143"/>
      <c r="AA433" s="143"/>
      <c r="AB433" s="143"/>
      <c r="AC433" s="143"/>
      <c r="AD433" s="143"/>
      <c r="AE433" s="143"/>
      <c r="AF433" s="143"/>
      <c r="AG433" s="143"/>
      <c r="AH433" s="143"/>
      <c r="AI433" s="143"/>
      <c r="AJ433" s="143"/>
      <c r="AK433" s="143"/>
      <c r="AL433" s="143"/>
      <c r="AM433" s="143"/>
      <c r="AN433" s="143"/>
      <c r="AO433" s="143"/>
      <c r="AP433" s="143"/>
      <c r="AQ433" s="143"/>
      <c r="AR433" s="143"/>
      <c r="AS433" s="143"/>
      <c r="AT433" s="143"/>
      <c r="AU433" s="143"/>
      <c r="AV433" s="143"/>
      <c r="AW433" s="143"/>
      <c r="AX433" s="143"/>
      <c r="AY433" s="143"/>
      <c r="AZ433" s="143"/>
      <c r="BA433" s="143"/>
      <c r="BB433" s="143"/>
      <c r="BC433" s="143"/>
      <c r="BD433" s="143"/>
      <c r="BE433" s="143"/>
      <c r="BF433" s="143"/>
      <c r="BG433" s="143"/>
      <c r="BH433" s="143"/>
      <c r="BI433" s="143"/>
      <c r="BJ433" s="143"/>
      <c r="BK433" s="143"/>
      <c r="BL433" s="143"/>
      <c r="BM433" s="143"/>
      <c r="BN433" s="143"/>
      <c r="BO433" s="143"/>
      <c r="BP433" s="143"/>
      <c r="BQ433" s="143"/>
      <c r="BR433" s="143"/>
      <c r="BS433" s="143"/>
      <c r="BT433" s="143"/>
      <c r="BU433" s="143"/>
      <c r="BV433" s="143"/>
    </row>
    <row r="434" spans="2:74" x14ac:dyDescent="0.2">
      <c r="B434" s="143"/>
      <c r="D434" s="143"/>
      <c r="E434" s="143"/>
      <c r="F434" s="143"/>
      <c r="G434" s="143"/>
      <c r="H434" s="143"/>
      <c r="I434" s="143"/>
      <c r="J434" s="143"/>
      <c r="K434" s="143"/>
      <c r="L434" s="143"/>
      <c r="M434" s="143"/>
      <c r="N434" s="143"/>
      <c r="O434" s="143"/>
      <c r="P434" s="143"/>
      <c r="Q434" s="143"/>
      <c r="R434" s="143"/>
      <c r="S434" s="143"/>
      <c r="T434" s="143"/>
      <c r="U434" s="143"/>
      <c r="V434" s="143"/>
      <c r="W434" s="143"/>
      <c r="X434" s="143"/>
      <c r="Y434" s="143"/>
      <c r="Z434" s="143"/>
      <c r="AA434" s="143"/>
      <c r="AB434" s="143"/>
      <c r="AC434" s="143"/>
      <c r="AD434" s="143"/>
      <c r="AE434" s="143"/>
      <c r="AF434" s="143"/>
      <c r="AG434" s="143"/>
      <c r="AH434" s="143"/>
      <c r="AI434" s="143"/>
      <c r="AJ434" s="143"/>
      <c r="AK434" s="143"/>
      <c r="AL434" s="143"/>
      <c r="AM434" s="143"/>
      <c r="AN434" s="143"/>
      <c r="AO434" s="143"/>
      <c r="AP434" s="143"/>
      <c r="AQ434" s="143"/>
      <c r="AR434" s="143"/>
      <c r="AS434" s="143"/>
      <c r="AT434" s="143"/>
      <c r="AU434" s="143"/>
      <c r="AV434" s="143"/>
      <c r="AW434" s="143"/>
      <c r="AX434" s="143"/>
      <c r="AY434" s="143"/>
      <c r="AZ434" s="143"/>
      <c r="BA434" s="143"/>
      <c r="BB434" s="143"/>
      <c r="BC434" s="143"/>
      <c r="BD434" s="143"/>
      <c r="BE434" s="143"/>
      <c r="BF434" s="143"/>
      <c r="BG434" s="143"/>
      <c r="BH434" s="143"/>
      <c r="BI434" s="143"/>
      <c r="BJ434" s="143"/>
      <c r="BK434" s="143"/>
      <c r="BL434" s="143"/>
      <c r="BM434" s="143"/>
      <c r="BN434" s="143"/>
      <c r="BO434" s="143"/>
      <c r="BP434" s="143"/>
      <c r="BQ434" s="143"/>
      <c r="BR434" s="143"/>
      <c r="BS434" s="143"/>
      <c r="BT434" s="143"/>
      <c r="BU434" s="143"/>
      <c r="BV434" s="143"/>
    </row>
    <row r="435" spans="2:74" x14ac:dyDescent="0.2">
      <c r="B435" s="143"/>
      <c r="D435" s="143"/>
      <c r="E435" s="143"/>
      <c r="F435" s="143"/>
      <c r="G435" s="143"/>
      <c r="H435" s="143"/>
      <c r="I435" s="143"/>
      <c r="J435" s="143"/>
      <c r="K435" s="143"/>
      <c r="L435" s="143"/>
      <c r="M435" s="143"/>
      <c r="N435" s="143"/>
      <c r="O435" s="143"/>
      <c r="P435" s="143"/>
      <c r="Q435" s="143"/>
      <c r="R435" s="143"/>
      <c r="S435" s="143"/>
      <c r="T435" s="143"/>
      <c r="U435" s="143"/>
      <c r="V435" s="143"/>
      <c r="W435" s="143"/>
      <c r="X435" s="143"/>
      <c r="Y435" s="143"/>
      <c r="Z435" s="143"/>
      <c r="AA435" s="143"/>
      <c r="AB435" s="143"/>
      <c r="AC435" s="143"/>
      <c r="AD435" s="143"/>
      <c r="AE435" s="143"/>
      <c r="AF435" s="143"/>
      <c r="AG435" s="143"/>
      <c r="AH435" s="143"/>
      <c r="AI435" s="143"/>
      <c r="AJ435" s="143"/>
      <c r="AK435" s="143"/>
      <c r="AL435" s="143"/>
      <c r="AM435" s="143"/>
      <c r="AN435" s="143"/>
      <c r="AO435" s="143"/>
      <c r="AP435" s="143"/>
      <c r="AQ435" s="143"/>
      <c r="AR435" s="143"/>
      <c r="AS435" s="143"/>
      <c r="AT435" s="143"/>
      <c r="AU435" s="143"/>
      <c r="AV435" s="143"/>
      <c r="AW435" s="143"/>
      <c r="AX435" s="143"/>
      <c r="AY435" s="143"/>
      <c r="AZ435" s="143"/>
      <c r="BA435" s="143"/>
      <c r="BB435" s="143"/>
      <c r="BC435" s="143"/>
      <c r="BD435" s="143"/>
      <c r="BE435" s="143"/>
      <c r="BF435" s="143"/>
      <c r="BG435" s="143"/>
      <c r="BH435" s="143"/>
      <c r="BI435" s="143"/>
      <c r="BJ435" s="143"/>
      <c r="BK435" s="143"/>
      <c r="BL435" s="143"/>
      <c r="BM435" s="143"/>
      <c r="BN435" s="143"/>
      <c r="BO435" s="143"/>
      <c r="BP435" s="143"/>
      <c r="BQ435" s="143"/>
      <c r="BR435" s="143"/>
      <c r="BS435" s="143"/>
      <c r="BT435" s="143"/>
      <c r="BU435" s="143"/>
      <c r="BV435" s="143"/>
    </row>
    <row r="436" spans="2:74" x14ac:dyDescent="0.2">
      <c r="B436" s="143"/>
      <c r="D436" s="143"/>
      <c r="E436" s="143"/>
      <c r="F436" s="143"/>
      <c r="G436" s="143"/>
      <c r="H436" s="143"/>
      <c r="I436" s="143"/>
      <c r="J436" s="143"/>
      <c r="K436" s="143"/>
      <c r="L436" s="143"/>
      <c r="M436" s="143"/>
      <c r="N436" s="143"/>
      <c r="O436" s="143"/>
      <c r="P436" s="143"/>
      <c r="Q436" s="143"/>
      <c r="R436" s="143"/>
      <c r="S436" s="143"/>
      <c r="T436" s="143"/>
      <c r="U436" s="143"/>
      <c r="V436" s="143"/>
      <c r="W436" s="143"/>
      <c r="X436" s="143"/>
      <c r="Y436" s="143"/>
      <c r="Z436" s="143"/>
      <c r="AA436" s="143"/>
      <c r="AB436" s="143"/>
      <c r="AC436" s="143"/>
      <c r="AD436" s="143"/>
      <c r="AE436" s="143"/>
      <c r="AF436" s="143"/>
      <c r="AG436" s="143"/>
      <c r="AH436" s="143"/>
      <c r="AI436" s="143"/>
      <c r="AJ436" s="143"/>
      <c r="AK436" s="143"/>
      <c r="AL436" s="143"/>
      <c r="AM436" s="143"/>
      <c r="AN436" s="143"/>
      <c r="AO436" s="143"/>
      <c r="AP436" s="143"/>
      <c r="AQ436" s="143"/>
      <c r="AR436" s="143"/>
      <c r="AS436" s="143"/>
      <c r="AT436" s="143"/>
      <c r="AU436" s="143"/>
      <c r="AV436" s="143"/>
      <c r="AW436" s="143"/>
      <c r="AX436" s="143"/>
      <c r="AY436" s="143"/>
      <c r="AZ436" s="143"/>
      <c r="BA436" s="143"/>
      <c r="BB436" s="143"/>
      <c r="BC436" s="143"/>
      <c r="BD436" s="143"/>
      <c r="BE436" s="143"/>
      <c r="BF436" s="143"/>
      <c r="BG436" s="143"/>
      <c r="BH436" s="143"/>
      <c r="BI436" s="143"/>
      <c r="BJ436" s="143"/>
      <c r="BK436" s="143"/>
      <c r="BL436" s="143"/>
      <c r="BM436" s="143"/>
      <c r="BN436" s="143"/>
      <c r="BO436" s="143"/>
      <c r="BP436" s="143"/>
      <c r="BQ436" s="143"/>
      <c r="BR436" s="143"/>
      <c r="BS436" s="143"/>
      <c r="BT436" s="143"/>
      <c r="BU436" s="143"/>
      <c r="BV436" s="143"/>
    </row>
    <row r="437" spans="2:74" x14ac:dyDescent="0.2">
      <c r="B437" s="143"/>
      <c r="D437" s="143"/>
      <c r="E437" s="143"/>
      <c r="F437" s="143"/>
      <c r="G437" s="143"/>
      <c r="H437" s="143"/>
      <c r="I437" s="143"/>
      <c r="J437" s="143"/>
      <c r="K437" s="143"/>
      <c r="L437" s="143"/>
      <c r="M437" s="143"/>
      <c r="N437" s="143"/>
      <c r="O437" s="143"/>
      <c r="P437" s="143"/>
      <c r="Q437" s="143"/>
      <c r="R437" s="143"/>
      <c r="S437" s="143"/>
      <c r="T437" s="143"/>
      <c r="U437" s="143"/>
      <c r="V437" s="143"/>
      <c r="W437" s="143"/>
      <c r="X437" s="143"/>
      <c r="Y437" s="143"/>
      <c r="Z437" s="143"/>
      <c r="AA437" s="143"/>
      <c r="AB437" s="143"/>
      <c r="AC437" s="143"/>
      <c r="AD437" s="143"/>
      <c r="AE437" s="143"/>
      <c r="AF437" s="143"/>
      <c r="AG437" s="143"/>
      <c r="AH437" s="143"/>
      <c r="AI437" s="143"/>
      <c r="AJ437" s="143"/>
      <c r="AK437" s="143"/>
      <c r="AL437" s="143"/>
      <c r="AM437" s="143"/>
      <c r="AN437" s="143"/>
      <c r="AO437" s="143"/>
      <c r="AP437" s="143"/>
      <c r="AQ437" s="143"/>
      <c r="AR437" s="143"/>
      <c r="AS437" s="143"/>
      <c r="AT437" s="143"/>
      <c r="AU437" s="143"/>
      <c r="AV437" s="143"/>
      <c r="AW437" s="143"/>
      <c r="AX437" s="143"/>
      <c r="AY437" s="143"/>
      <c r="AZ437" s="143"/>
      <c r="BA437" s="143"/>
      <c r="BB437" s="143"/>
      <c r="BC437" s="143"/>
      <c r="BD437" s="143"/>
      <c r="BE437" s="143"/>
      <c r="BF437" s="143"/>
      <c r="BG437" s="143"/>
      <c r="BH437" s="143"/>
      <c r="BI437" s="143"/>
      <c r="BJ437" s="143"/>
      <c r="BK437" s="143"/>
      <c r="BL437" s="143"/>
      <c r="BM437" s="143"/>
      <c r="BN437" s="143"/>
      <c r="BO437" s="143"/>
      <c r="BP437" s="143"/>
      <c r="BQ437" s="143"/>
      <c r="BR437" s="143"/>
      <c r="BS437" s="143"/>
      <c r="BT437" s="143"/>
      <c r="BU437" s="143"/>
      <c r="BV437" s="143"/>
    </row>
    <row r="438" spans="2:74" x14ac:dyDescent="0.2">
      <c r="B438" s="143"/>
      <c r="D438" s="143"/>
      <c r="E438" s="143"/>
      <c r="F438" s="143"/>
      <c r="G438" s="143"/>
      <c r="H438" s="143"/>
      <c r="I438" s="143"/>
      <c r="J438" s="143"/>
      <c r="K438" s="143"/>
      <c r="L438" s="143"/>
      <c r="M438" s="143"/>
      <c r="N438" s="143"/>
      <c r="O438" s="143"/>
      <c r="P438" s="143"/>
      <c r="Q438" s="143"/>
      <c r="R438" s="143"/>
      <c r="S438" s="143"/>
      <c r="T438" s="143"/>
      <c r="U438" s="143"/>
      <c r="V438" s="143"/>
      <c r="W438" s="143"/>
      <c r="X438" s="143"/>
      <c r="Y438" s="143"/>
      <c r="Z438" s="143"/>
      <c r="AA438" s="143"/>
      <c r="AB438" s="143"/>
      <c r="AC438" s="143"/>
      <c r="AD438" s="143"/>
      <c r="AE438" s="143"/>
      <c r="AF438" s="143"/>
      <c r="AG438" s="143"/>
      <c r="AH438" s="143"/>
      <c r="AI438" s="143"/>
      <c r="AJ438" s="143"/>
      <c r="AK438" s="143"/>
      <c r="AL438" s="143"/>
      <c r="AM438" s="143"/>
      <c r="AN438" s="143"/>
      <c r="AO438" s="143"/>
      <c r="AP438" s="143"/>
      <c r="AQ438" s="143"/>
      <c r="AR438" s="143"/>
      <c r="AS438" s="143"/>
      <c r="AT438" s="143"/>
      <c r="AU438" s="143"/>
      <c r="AV438" s="143"/>
      <c r="AW438" s="143"/>
      <c r="AX438" s="143"/>
      <c r="AY438" s="143"/>
      <c r="AZ438" s="143"/>
      <c r="BA438" s="143"/>
      <c r="BB438" s="143"/>
      <c r="BC438" s="143"/>
      <c r="BD438" s="143"/>
      <c r="BE438" s="143"/>
      <c r="BF438" s="143"/>
      <c r="BG438" s="143"/>
      <c r="BH438" s="143"/>
      <c r="BI438" s="143"/>
      <c r="BJ438" s="143"/>
      <c r="BK438" s="143"/>
      <c r="BL438" s="143"/>
      <c r="BM438" s="143"/>
      <c r="BN438" s="143"/>
      <c r="BO438" s="143"/>
      <c r="BP438" s="143"/>
      <c r="BQ438" s="143"/>
      <c r="BR438" s="143"/>
      <c r="BS438" s="143"/>
      <c r="BT438" s="143"/>
      <c r="BU438" s="143"/>
      <c r="BV438" s="143"/>
    </row>
    <row r="439" spans="2:74" x14ac:dyDescent="0.2">
      <c r="B439" s="143"/>
      <c r="D439" s="143"/>
      <c r="E439" s="143"/>
      <c r="F439" s="143"/>
      <c r="G439" s="143"/>
      <c r="H439" s="143"/>
      <c r="I439" s="143"/>
      <c r="J439" s="143"/>
      <c r="K439" s="143"/>
      <c r="L439" s="143"/>
      <c r="M439" s="143"/>
      <c r="N439" s="143"/>
      <c r="O439" s="143"/>
      <c r="P439" s="143"/>
      <c r="Q439" s="143"/>
      <c r="R439" s="143"/>
      <c r="S439" s="143"/>
      <c r="T439" s="143"/>
      <c r="U439" s="143"/>
      <c r="V439" s="143"/>
      <c r="W439" s="143"/>
      <c r="X439" s="143"/>
      <c r="Y439" s="143"/>
      <c r="Z439" s="143"/>
      <c r="AA439" s="143"/>
      <c r="AB439" s="143"/>
      <c r="AC439" s="143"/>
      <c r="AD439" s="143"/>
      <c r="AE439" s="143"/>
      <c r="AF439" s="143"/>
      <c r="AG439" s="143"/>
      <c r="AH439" s="143"/>
      <c r="AI439" s="143"/>
      <c r="AJ439" s="143"/>
      <c r="AK439" s="143"/>
      <c r="AL439" s="143"/>
      <c r="AM439" s="143"/>
      <c r="AN439" s="143"/>
      <c r="AO439" s="143"/>
      <c r="AP439" s="143"/>
      <c r="AQ439" s="143"/>
      <c r="AR439" s="143"/>
      <c r="AS439" s="143"/>
      <c r="AT439" s="143"/>
      <c r="AU439" s="143"/>
      <c r="AV439" s="143"/>
      <c r="AW439" s="143"/>
      <c r="AX439" s="143"/>
      <c r="AY439" s="143"/>
      <c r="AZ439" s="143"/>
      <c r="BA439" s="143"/>
      <c r="BB439" s="143"/>
      <c r="BC439" s="143"/>
      <c r="BD439" s="143"/>
      <c r="BE439" s="143"/>
      <c r="BF439" s="143"/>
      <c r="BG439" s="143"/>
      <c r="BH439" s="143"/>
      <c r="BI439" s="143"/>
      <c r="BJ439" s="143"/>
      <c r="BK439" s="143"/>
      <c r="BL439" s="143"/>
      <c r="BM439" s="143"/>
      <c r="BN439" s="143"/>
      <c r="BO439" s="143"/>
      <c r="BP439" s="143"/>
      <c r="BQ439" s="143"/>
      <c r="BR439" s="143"/>
      <c r="BS439" s="143"/>
      <c r="BT439" s="143"/>
      <c r="BU439" s="143"/>
      <c r="BV439" s="143"/>
    </row>
    <row r="440" spans="2:74" x14ac:dyDescent="0.2">
      <c r="B440" s="143"/>
      <c r="D440" s="143"/>
      <c r="E440" s="143"/>
      <c r="F440" s="143"/>
      <c r="G440" s="143"/>
      <c r="H440" s="143"/>
      <c r="I440" s="143"/>
      <c r="J440" s="143"/>
      <c r="K440" s="143"/>
      <c r="L440" s="143"/>
      <c r="M440" s="143"/>
      <c r="N440" s="143"/>
      <c r="O440" s="143"/>
      <c r="P440" s="143"/>
      <c r="Q440" s="143"/>
      <c r="R440" s="143"/>
      <c r="S440" s="143"/>
      <c r="T440" s="143"/>
      <c r="U440" s="143"/>
      <c r="V440" s="143"/>
      <c r="W440" s="143"/>
      <c r="X440" s="143"/>
      <c r="Y440" s="143"/>
      <c r="Z440" s="143"/>
      <c r="AA440" s="143"/>
      <c r="AB440" s="143"/>
      <c r="AC440" s="143"/>
      <c r="AD440" s="143"/>
      <c r="AE440" s="143"/>
      <c r="AF440" s="143"/>
      <c r="AG440" s="143"/>
      <c r="AH440" s="143"/>
      <c r="AI440" s="143"/>
      <c r="AJ440" s="143"/>
      <c r="AK440" s="143"/>
      <c r="AL440" s="143"/>
      <c r="AM440" s="143"/>
      <c r="AN440" s="143"/>
      <c r="AO440" s="143"/>
      <c r="AP440" s="143"/>
      <c r="AQ440" s="143"/>
      <c r="AR440" s="143"/>
      <c r="AS440" s="143"/>
      <c r="AT440" s="143"/>
      <c r="AU440" s="143"/>
      <c r="AV440" s="143"/>
      <c r="AW440" s="143"/>
      <c r="AX440" s="143"/>
      <c r="AY440" s="143"/>
      <c r="AZ440" s="143"/>
      <c r="BA440" s="143"/>
      <c r="BB440" s="143"/>
      <c r="BC440" s="143"/>
      <c r="BD440" s="143"/>
      <c r="BE440" s="143"/>
      <c r="BF440" s="143"/>
      <c r="BG440" s="143"/>
      <c r="BH440" s="143"/>
      <c r="BI440" s="143"/>
      <c r="BJ440" s="143"/>
      <c r="BK440" s="143"/>
      <c r="BL440" s="143"/>
      <c r="BM440" s="143"/>
      <c r="BN440" s="143"/>
      <c r="BO440" s="143"/>
      <c r="BP440" s="143"/>
      <c r="BQ440" s="143"/>
      <c r="BR440" s="143"/>
      <c r="BS440" s="143"/>
      <c r="BT440" s="143"/>
      <c r="BU440" s="143"/>
      <c r="BV440" s="143"/>
    </row>
    <row r="441" spans="2:74" x14ac:dyDescent="0.2">
      <c r="B441" s="143"/>
      <c r="D441" s="143"/>
      <c r="E441" s="143"/>
      <c r="F441" s="143"/>
      <c r="G441" s="143"/>
      <c r="H441" s="143"/>
      <c r="I441" s="143"/>
      <c r="J441" s="143"/>
      <c r="K441" s="143"/>
      <c r="L441" s="143"/>
      <c r="M441" s="143"/>
      <c r="N441" s="143"/>
      <c r="O441" s="143"/>
      <c r="P441" s="143"/>
      <c r="Q441" s="143"/>
      <c r="R441" s="143"/>
      <c r="S441" s="143"/>
      <c r="T441" s="143"/>
      <c r="U441" s="143"/>
      <c r="V441" s="143"/>
      <c r="W441" s="143"/>
      <c r="X441" s="143"/>
      <c r="Y441" s="143"/>
      <c r="Z441" s="143"/>
      <c r="AA441" s="143"/>
      <c r="AB441" s="143"/>
      <c r="AC441" s="143"/>
      <c r="AD441" s="143"/>
      <c r="AE441" s="143"/>
      <c r="AF441" s="143"/>
      <c r="AG441" s="143"/>
      <c r="AH441" s="143"/>
      <c r="AI441" s="143"/>
      <c r="AJ441" s="143"/>
      <c r="AK441" s="143"/>
      <c r="AL441" s="143"/>
      <c r="AM441" s="143"/>
      <c r="AN441" s="143"/>
      <c r="AO441" s="143"/>
      <c r="AP441" s="143"/>
      <c r="AQ441" s="143"/>
      <c r="AR441" s="143"/>
      <c r="AS441" s="143"/>
      <c r="AT441" s="143"/>
      <c r="AU441" s="143"/>
      <c r="AV441" s="143"/>
      <c r="AW441" s="143"/>
      <c r="AX441" s="143"/>
      <c r="AY441" s="143"/>
      <c r="AZ441" s="143"/>
      <c r="BA441" s="143"/>
      <c r="BB441" s="143"/>
      <c r="BC441" s="143"/>
      <c r="BD441" s="143"/>
      <c r="BE441" s="143"/>
      <c r="BF441" s="143"/>
      <c r="BG441" s="143"/>
      <c r="BH441" s="143"/>
      <c r="BI441" s="143"/>
      <c r="BJ441" s="143"/>
      <c r="BK441" s="143"/>
      <c r="BL441" s="143"/>
      <c r="BM441" s="143"/>
      <c r="BN441" s="143"/>
      <c r="BO441" s="143"/>
      <c r="BP441" s="143"/>
      <c r="BQ441" s="143"/>
      <c r="BR441" s="143"/>
      <c r="BS441" s="143"/>
      <c r="BT441" s="143"/>
      <c r="BU441" s="143"/>
      <c r="BV441" s="143"/>
    </row>
    <row r="442" spans="2:74" x14ac:dyDescent="0.2">
      <c r="B442" s="143"/>
      <c r="D442" s="143"/>
      <c r="E442" s="143"/>
      <c r="F442" s="143"/>
      <c r="G442" s="143"/>
      <c r="H442" s="143"/>
      <c r="I442" s="143"/>
      <c r="J442" s="143"/>
      <c r="K442" s="143"/>
      <c r="L442" s="143"/>
      <c r="M442" s="143"/>
      <c r="N442" s="143"/>
      <c r="O442" s="143"/>
      <c r="P442" s="143"/>
      <c r="Q442" s="143"/>
      <c r="R442" s="143"/>
      <c r="S442" s="143"/>
      <c r="T442" s="143"/>
      <c r="U442" s="143"/>
      <c r="V442" s="143"/>
      <c r="W442" s="143"/>
      <c r="X442" s="143"/>
      <c r="Y442" s="143"/>
      <c r="Z442" s="143"/>
      <c r="AA442" s="143"/>
      <c r="AB442" s="143"/>
      <c r="AC442" s="143"/>
      <c r="AD442" s="143"/>
      <c r="AE442" s="143"/>
      <c r="AF442" s="143"/>
      <c r="AG442" s="143"/>
      <c r="AH442" s="143"/>
      <c r="AI442" s="143"/>
      <c r="AJ442" s="143"/>
      <c r="AK442" s="143"/>
      <c r="AL442" s="143"/>
      <c r="AM442" s="143"/>
      <c r="AN442" s="143"/>
      <c r="AO442" s="143"/>
      <c r="AP442" s="143"/>
      <c r="AQ442" s="143"/>
      <c r="AR442" s="143"/>
      <c r="AS442" s="143"/>
      <c r="AT442" s="143"/>
      <c r="AU442" s="143"/>
      <c r="AV442" s="143"/>
      <c r="AW442" s="143"/>
      <c r="AX442" s="143"/>
      <c r="AY442" s="143"/>
      <c r="AZ442" s="143"/>
      <c r="BA442" s="143"/>
      <c r="BB442" s="143"/>
      <c r="BC442" s="143"/>
      <c r="BD442" s="143"/>
      <c r="BE442" s="143"/>
      <c r="BF442" s="143"/>
      <c r="BG442" s="143"/>
      <c r="BH442" s="143"/>
      <c r="BI442" s="143"/>
      <c r="BJ442" s="143"/>
      <c r="BK442" s="143"/>
      <c r="BL442" s="143"/>
      <c r="BM442" s="143"/>
      <c r="BN442" s="143"/>
      <c r="BO442" s="143"/>
      <c r="BP442" s="143"/>
      <c r="BQ442" s="143"/>
      <c r="BR442" s="143"/>
      <c r="BS442" s="143"/>
      <c r="BT442" s="143"/>
      <c r="BU442" s="143"/>
      <c r="BV442" s="143"/>
    </row>
    <row r="443" spans="2:74" x14ac:dyDescent="0.2">
      <c r="B443" s="143"/>
      <c r="D443" s="143"/>
      <c r="E443" s="143"/>
      <c r="F443" s="143"/>
      <c r="G443" s="143"/>
      <c r="H443" s="143"/>
      <c r="I443" s="143"/>
      <c r="J443" s="143"/>
      <c r="K443" s="143"/>
      <c r="L443" s="143"/>
      <c r="M443" s="143"/>
      <c r="N443" s="143"/>
      <c r="O443" s="143"/>
      <c r="P443" s="143"/>
      <c r="Q443" s="143"/>
      <c r="R443" s="143"/>
      <c r="S443" s="143"/>
      <c r="T443" s="143"/>
      <c r="U443" s="143"/>
      <c r="V443" s="143"/>
      <c r="W443" s="143"/>
      <c r="X443" s="143"/>
      <c r="Y443" s="143"/>
      <c r="Z443" s="143"/>
      <c r="AA443" s="143"/>
      <c r="AB443" s="143"/>
      <c r="AC443" s="143"/>
      <c r="AD443" s="143"/>
      <c r="AE443" s="143"/>
      <c r="AF443" s="143"/>
      <c r="AG443" s="143"/>
      <c r="AH443" s="143"/>
      <c r="AI443" s="143"/>
      <c r="AJ443" s="143"/>
      <c r="AK443" s="143"/>
      <c r="AL443" s="143"/>
      <c r="AM443" s="143"/>
      <c r="AN443" s="143"/>
      <c r="AO443" s="143"/>
      <c r="AP443" s="143"/>
      <c r="AQ443" s="143"/>
      <c r="AR443" s="143"/>
      <c r="AS443" s="143"/>
      <c r="AT443" s="143"/>
      <c r="AU443" s="143"/>
      <c r="AV443" s="143"/>
      <c r="AW443" s="143"/>
      <c r="AX443" s="143"/>
      <c r="AY443" s="143"/>
      <c r="AZ443" s="143"/>
      <c r="BA443" s="143"/>
      <c r="BB443" s="143"/>
      <c r="BC443" s="143"/>
      <c r="BD443" s="143"/>
      <c r="BE443" s="143"/>
      <c r="BF443" s="143"/>
      <c r="BG443" s="143"/>
      <c r="BH443" s="143"/>
      <c r="BI443" s="143"/>
      <c r="BJ443" s="143"/>
      <c r="BK443" s="143"/>
      <c r="BL443" s="143"/>
      <c r="BM443" s="143"/>
      <c r="BN443" s="143"/>
      <c r="BO443" s="143"/>
      <c r="BP443" s="143"/>
      <c r="BQ443" s="143"/>
      <c r="BR443" s="143"/>
      <c r="BS443" s="143"/>
      <c r="BT443" s="143"/>
      <c r="BU443" s="143"/>
      <c r="BV443" s="143"/>
    </row>
    <row r="444" spans="2:74" x14ac:dyDescent="0.2">
      <c r="B444" s="143"/>
      <c r="D444" s="143"/>
      <c r="E444" s="143"/>
      <c r="F444" s="143"/>
      <c r="G444" s="143"/>
      <c r="H444" s="143"/>
      <c r="I444" s="143"/>
      <c r="J444" s="143"/>
      <c r="K444" s="143"/>
      <c r="L444" s="143"/>
      <c r="M444" s="143"/>
      <c r="N444" s="143"/>
      <c r="O444" s="143"/>
      <c r="P444" s="143"/>
      <c r="Q444" s="143"/>
      <c r="R444" s="143"/>
      <c r="S444" s="143"/>
      <c r="T444" s="143"/>
      <c r="U444" s="143"/>
      <c r="V444" s="143"/>
      <c r="W444" s="143"/>
      <c r="X444" s="143"/>
      <c r="Y444" s="143"/>
      <c r="Z444" s="143"/>
      <c r="AA444" s="143"/>
      <c r="AB444" s="143"/>
      <c r="AC444" s="143"/>
      <c r="AD444" s="143"/>
      <c r="AE444" s="143"/>
      <c r="AF444" s="143"/>
      <c r="AG444" s="143"/>
      <c r="AH444" s="143"/>
      <c r="AI444" s="143"/>
      <c r="AJ444" s="143"/>
      <c r="AK444" s="143"/>
      <c r="AL444" s="143"/>
      <c r="AM444" s="143"/>
      <c r="AN444" s="143"/>
      <c r="AO444" s="143"/>
      <c r="AP444" s="143"/>
      <c r="AQ444" s="143"/>
      <c r="AR444" s="143"/>
      <c r="AS444" s="143"/>
      <c r="AT444" s="143"/>
      <c r="AU444" s="143"/>
      <c r="AV444" s="143"/>
      <c r="AW444" s="143"/>
      <c r="AX444" s="143"/>
      <c r="AY444" s="143"/>
      <c r="AZ444" s="143"/>
      <c r="BA444" s="143"/>
      <c r="BB444" s="143"/>
      <c r="BC444" s="143"/>
      <c r="BD444" s="143"/>
      <c r="BE444" s="143"/>
      <c r="BF444" s="143"/>
      <c r="BG444" s="143"/>
      <c r="BH444" s="143"/>
      <c r="BI444" s="143"/>
      <c r="BJ444" s="143"/>
      <c r="BK444" s="143"/>
      <c r="BL444" s="143"/>
      <c r="BM444" s="143"/>
      <c r="BN444" s="143"/>
      <c r="BO444" s="143"/>
      <c r="BP444" s="143"/>
      <c r="BQ444" s="143"/>
      <c r="BR444" s="143"/>
      <c r="BS444" s="143"/>
      <c r="BT444" s="143"/>
      <c r="BU444" s="143"/>
      <c r="BV444" s="143"/>
    </row>
    <row r="445" spans="2:74" x14ac:dyDescent="0.2">
      <c r="B445" s="143"/>
      <c r="D445" s="143"/>
      <c r="E445" s="143"/>
      <c r="F445" s="143"/>
      <c r="G445" s="143"/>
      <c r="H445" s="143"/>
      <c r="I445" s="143"/>
      <c r="J445" s="143"/>
      <c r="K445" s="143"/>
      <c r="L445" s="143"/>
      <c r="M445" s="143"/>
      <c r="N445" s="143"/>
      <c r="O445" s="143"/>
      <c r="P445" s="143"/>
      <c r="Q445" s="143"/>
      <c r="R445" s="143"/>
      <c r="S445" s="143"/>
      <c r="T445" s="143"/>
      <c r="U445" s="143"/>
      <c r="V445" s="143"/>
      <c r="W445" s="143"/>
      <c r="X445" s="143"/>
      <c r="Y445" s="143"/>
      <c r="Z445" s="143"/>
      <c r="AA445" s="143"/>
      <c r="AB445" s="143"/>
      <c r="AC445" s="143"/>
      <c r="AD445" s="143"/>
      <c r="AE445" s="143"/>
      <c r="AF445" s="143"/>
      <c r="AG445" s="143"/>
      <c r="AH445" s="143"/>
      <c r="AI445" s="143"/>
      <c r="AJ445" s="143"/>
      <c r="AK445" s="143"/>
      <c r="AL445" s="143"/>
      <c r="AM445" s="143"/>
      <c r="AN445" s="143"/>
      <c r="AO445" s="143"/>
      <c r="AP445" s="143"/>
      <c r="AQ445" s="143"/>
      <c r="AR445" s="143"/>
      <c r="AS445" s="143"/>
      <c r="AT445" s="143"/>
      <c r="AU445" s="143"/>
      <c r="AV445" s="143"/>
      <c r="AW445" s="143"/>
      <c r="AX445" s="143"/>
      <c r="AY445" s="143"/>
      <c r="AZ445" s="143"/>
      <c r="BA445" s="143"/>
      <c r="BB445" s="143"/>
      <c r="BC445" s="143"/>
      <c r="BD445" s="143"/>
      <c r="BE445" s="143"/>
      <c r="BF445" s="143"/>
      <c r="BG445" s="143"/>
      <c r="BH445" s="143"/>
      <c r="BI445" s="143"/>
      <c r="BJ445" s="143"/>
      <c r="BK445" s="143"/>
      <c r="BL445" s="143"/>
      <c r="BM445" s="143"/>
      <c r="BN445" s="143"/>
      <c r="BO445" s="143"/>
      <c r="BP445" s="143"/>
      <c r="BQ445" s="143"/>
      <c r="BR445" s="143"/>
      <c r="BS445" s="143"/>
      <c r="BT445" s="143"/>
      <c r="BU445" s="143"/>
      <c r="BV445" s="143"/>
    </row>
    <row r="446" spans="2:74" x14ac:dyDescent="0.2">
      <c r="B446" s="143"/>
      <c r="D446" s="143"/>
      <c r="E446" s="143"/>
      <c r="F446" s="143"/>
      <c r="G446" s="143"/>
      <c r="H446" s="143"/>
      <c r="I446" s="143"/>
      <c r="J446" s="143"/>
      <c r="K446" s="143"/>
      <c r="L446" s="143"/>
      <c r="M446" s="143"/>
      <c r="N446" s="143"/>
      <c r="O446" s="143"/>
      <c r="P446" s="143"/>
      <c r="Q446" s="143"/>
      <c r="R446" s="143"/>
      <c r="S446" s="143"/>
      <c r="T446" s="143"/>
      <c r="U446" s="143"/>
      <c r="V446" s="143"/>
      <c r="W446" s="143"/>
      <c r="X446" s="143"/>
      <c r="Y446" s="143"/>
      <c r="Z446" s="143"/>
      <c r="AA446" s="143"/>
      <c r="AB446" s="143"/>
      <c r="AC446" s="143"/>
      <c r="AD446" s="143"/>
      <c r="AE446" s="143"/>
      <c r="AF446" s="143"/>
      <c r="AG446" s="143"/>
      <c r="AH446" s="143"/>
      <c r="AI446" s="143"/>
      <c r="AJ446" s="143"/>
      <c r="AK446" s="143"/>
      <c r="AL446" s="143"/>
      <c r="AM446" s="143"/>
      <c r="AN446" s="143"/>
      <c r="AO446" s="143"/>
      <c r="AP446" s="143"/>
      <c r="AQ446" s="143"/>
      <c r="AR446" s="143"/>
      <c r="AS446" s="143"/>
      <c r="AT446" s="143"/>
      <c r="AU446" s="143"/>
      <c r="AV446" s="143"/>
      <c r="AW446" s="143"/>
      <c r="AX446" s="143"/>
      <c r="AY446" s="143"/>
      <c r="AZ446" s="143"/>
      <c r="BA446" s="143"/>
      <c r="BB446" s="143"/>
      <c r="BC446" s="143"/>
      <c r="BD446" s="143"/>
      <c r="BE446" s="143"/>
      <c r="BF446" s="143"/>
      <c r="BG446" s="143"/>
      <c r="BH446" s="143"/>
      <c r="BI446" s="143"/>
      <c r="BJ446" s="143"/>
      <c r="BK446" s="143"/>
      <c r="BL446" s="143"/>
      <c r="BM446" s="143"/>
      <c r="BN446" s="143"/>
      <c r="BO446" s="143"/>
      <c r="BP446" s="143"/>
      <c r="BQ446" s="143"/>
      <c r="BR446" s="143"/>
      <c r="BS446" s="143"/>
      <c r="BT446" s="143"/>
      <c r="BU446" s="143"/>
      <c r="BV446" s="143"/>
    </row>
    <row r="447" spans="2:74" x14ac:dyDescent="0.2">
      <c r="B447" s="143"/>
      <c r="D447" s="143"/>
      <c r="E447" s="143"/>
      <c r="F447" s="143"/>
      <c r="G447" s="143"/>
      <c r="H447" s="143"/>
      <c r="I447" s="143"/>
      <c r="J447" s="143"/>
      <c r="K447" s="143"/>
      <c r="L447" s="143"/>
      <c r="M447" s="143"/>
      <c r="N447" s="143"/>
      <c r="O447" s="143"/>
      <c r="P447" s="143"/>
      <c r="Q447" s="143"/>
      <c r="R447" s="143"/>
      <c r="S447" s="143"/>
      <c r="T447" s="143"/>
      <c r="U447" s="143"/>
      <c r="V447" s="143"/>
      <c r="W447" s="143"/>
      <c r="X447" s="143"/>
      <c r="Y447" s="143"/>
      <c r="Z447" s="143"/>
      <c r="AA447" s="143"/>
      <c r="AB447" s="143"/>
      <c r="AC447" s="143"/>
      <c r="AD447" s="143"/>
      <c r="AE447" s="143"/>
      <c r="AF447" s="143"/>
      <c r="AG447" s="143"/>
      <c r="AH447" s="143"/>
      <c r="AI447" s="143"/>
      <c r="AJ447" s="143"/>
      <c r="AK447" s="143"/>
      <c r="AL447" s="143"/>
      <c r="AM447" s="143"/>
      <c r="AN447" s="143"/>
      <c r="AO447" s="143"/>
      <c r="AP447" s="143"/>
      <c r="AQ447" s="143"/>
      <c r="AR447" s="143"/>
      <c r="AS447" s="143"/>
      <c r="AT447" s="143"/>
      <c r="AU447" s="143"/>
      <c r="AV447" s="143"/>
      <c r="AW447" s="143"/>
      <c r="AX447" s="143"/>
      <c r="AY447" s="143"/>
      <c r="AZ447" s="143"/>
      <c r="BA447" s="143"/>
      <c r="BB447" s="143"/>
      <c r="BC447" s="143"/>
      <c r="BD447" s="143"/>
      <c r="BE447" s="143"/>
      <c r="BF447" s="143"/>
      <c r="BG447" s="143"/>
      <c r="BH447" s="143"/>
      <c r="BI447" s="143"/>
      <c r="BJ447" s="143"/>
      <c r="BK447" s="143"/>
      <c r="BL447" s="143"/>
      <c r="BM447" s="143"/>
      <c r="BN447" s="143"/>
      <c r="BO447" s="143"/>
      <c r="BP447" s="143"/>
      <c r="BQ447" s="143"/>
      <c r="BR447" s="143"/>
      <c r="BS447" s="143"/>
      <c r="BT447" s="143"/>
      <c r="BU447" s="143"/>
      <c r="BV447" s="143"/>
    </row>
    <row r="448" spans="2:74" x14ac:dyDescent="0.2">
      <c r="B448" s="143"/>
      <c r="D448" s="143"/>
      <c r="E448" s="143"/>
      <c r="F448" s="143"/>
      <c r="G448" s="143"/>
      <c r="H448" s="143"/>
      <c r="I448" s="143"/>
      <c r="J448" s="143"/>
      <c r="K448" s="143"/>
      <c r="L448" s="143"/>
      <c r="M448" s="143"/>
      <c r="N448" s="143"/>
      <c r="O448" s="143"/>
      <c r="P448" s="143"/>
      <c r="Q448" s="143"/>
      <c r="R448" s="143"/>
      <c r="S448" s="143"/>
      <c r="T448" s="143"/>
      <c r="U448" s="143"/>
      <c r="V448" s="143"/>
      <c r="W448" s="143"/>
      <c r="X448" s="143"/>
      <c r="Y448" s="143"/>
      <c r="Z448" s="143"/>
      <c r="AA448" s="143"/>
      <c r="AB448" s="143"/>
      <c r="AC448" s="143"/>
      <c r="AD448" s="143"/>
      <c r="AE448" s="143"/>
      <c r="AF448" s="143"/>
      <c r="AG448" s="143"/>
      <c r="AH448" s="143"/>
      <c r="AI448" s="143"/>
      <c r="AJ448" s="143"/>
      <c r="AK448" s="143"/>
      <c r="AL448" s="143"/>
      <c r="AM448" s="143"/>
      <c r="AN448" s="143"/>
      <c r="AO448" s="143"/>
      <c r="AP448" s="143"/>
      <c r="AQ448" s="143"/>
      <c r="AR448" s="143"/>
      <c r="AS448" s="143"/>
      <c r="AT448" s="143"/>
      <c r="AU448" s="143"/>
      <c r="AV448" s="143"/>
      <c r="AW448" s="143"/>
      <c r="AX448" s="143"/>
      <c r="AY448" s="143"/>
      <c r="AZ448" s="143"/>
      <c r="BA448" s="143"/>
      <c r="BB448" s="143"/>
      <c r="BC448" s="143"/>
      <c r="BD448" s="143"/>
      <c r="BE448" s="143"/>
      <c r="BF448" s="143"/>
      <c r="BG448" s="143"/>
      <c r="BH448" s="143"/>
      <c r="BI448" s="143"/>
      <c r="BJ448" s="143"/>
      <c r="BK448" s="143"/>
      <c r="BL448" s="143"/>
      <c r="BM448" s="143"/>
      <c r="BN448" s="143"/>
      <c r="BO448" s="143"/>
      <c r="BP448" s="143"/>
      <c r="BQ448" s="143"/>
      <c r="BR448" s="143"/>
      <c r="BS448" s="143"/>
      <c r="BT448" s="143"/>
      <c r="BU448" s="143"/>
      <c r="BV448" s="143"/>
    </row>
    <row r="449" spans="2:74" x14ac:dyDescent="0.2">
      <c r="B449" s="143"/>
      <c r="D449" s="143"/>
      <c r="E449" s="143"/>
      <c r="F449" s="143"/>
      <c r="G449" s="143"/>
      <c r="H449" s="143"/>
      <c r="I449" s="143"/>
      <c r="J449" s="143"/>
      <c r="K449" s="143"/>
      <c r="L449" s="143"/>
      <c r="M449" s="143"/>
      <c r="N449" s="143"/>
      <c r="O449" s="143"/>
      <c r="P449" s="143"/>
      <c r="Q449" s="143"/>
      <c r="R449" s="143"/>
      <c r="S449" s="143"/>
      <c r="T449" s="143"/>
      <c r="U449" s="143"/>
      <c r="V449" s="143"/>
      <c r="W449" s="143"/>
      <c r="X449" s="143"/>
      <c r="Y449" s="143"/>
      <c r="Z449" s="143"/>
      <c r="AA449" s="143"/>
      <c r="AB449" s="143"/>
      <c r="AC449" s="143"/>
      <c r="AD449" s="143"/>
      <c r="AE449" s="143"/>
      <c r="AF449" s="143"/>
      <c r="AG449" s="143"/>
      <c r="AH449" s="143"/>
      <c r="AI449" s="143"/>
      <c r="AJ449" s="143"/>
      <c r="AK449" s="143"/>
      <c r="AL449" s="143"/>
      <c r="AM449" s="143"/>
      <c r="AN449" s="143"/>
      <c r="AO449" s="143"/>
      <c r="AP449" s="143"/>
      <c r="AQ449" s="143"/>
      <c r="AR449" s="143"/>
      <c r="AS449" s="143"/>
      <c r="AT449" s="143"/>
      <c r="AU449" s="143"/>
      <c r="AV449" s="143"/>
      <c r="AW449" s="143"/>
      <c r="AX449" s="143"/>
      <c r="AY449" s="143"/>
      <c r="AZ449" s="143"/>
      <c r="BA449" s="143"/>
      <c r="BB449" s="143"/>
      <c r="BC449" s="143"/>
      <c r="BD449" s="143"/>
      <c r="BE449" s="143"/>
      <c r="BF449" s="143"/>
      <c r="BG449" s="143"/>
      <c r="BH449" s="143"/>
      <c r="BI449" s="143"/>
      <c r="BJ449" s="143"/>
      <c r="BK449" s="143"/>
      <c r="BL449" s="143"/>
      <c r="BM449" s="143"/>
      <c r="BN449" s="143"/>
      <c r="BO449" s="143"/>
      <c r="BP449" s="143"/>
      <c r="BQ449" s="143"/>
      <c r="BR449" s="143"/>
      <c r="BS449" s="143"/>
      <c r="BT449" s="143"/>
      <c r="BU449" s="143"/>
      <c r="BV449" s="143"/>
    </row>
    <row r="450" spans="2:74" x14ac:dyDescent="0.2">
      <c r="B450" s="143"/>
      <c r="D450" s="143"/>
      <c r="E450" s="143"/>
      <c r="F450" s="143"/>
      <c r="G450" s="143"/>
      <c r="H450" s="143"/>
      <c r="I450" s="143"/>
      <c r="J450" s="143"/>
      <c r="K450" s="143"/>
      <c r="L450" s="143"/>
      <c r="M450" s="143"/>
      <c r="N450" s="143"/>
      <c r="O450" s="143"/>
      <c r="P450" s="143"/>
      <c r="Q450" s="143"/>
      <c r="R450" s="143"/>
      <c r="S450" s="143"/>
      <c r="T450" s="143"/>
      <c r="U450" s="143"/>
      <c r="V450" s="143"/>
      <c r="W450" s="143"/>
      <c r="X450" s="143"/>
      <c r="Y450" s="143"/>
      <c r="Z450" s="143"/>
      <c r="AA450" s="143"/>
      <c r="AB450" s="143"/>
      <c r="AC450" s="143"/>
      <c r="AD450" s="143"/>
      <c r="AE450" s="143"/>
      <c r="AF450" s="143"/>
      <c r="AG450" s="143"/>
      <c r="AH450" s="143"/>
      <c r="AI450" s="143"/>
      <c r="AJ450" s="143"/>
      <c r="AK450" s="143"/>
      <c r="AL450" s="143"/>
      <c r="AM450" s="143"/>
      <c r="AN450" s="143"/>
      <c r="AO450" s="143"/>
      <c r="AP450" s="143"/>
      <c r="AQ450" s="143"/>
      <c r="AR450" s="143"/>
      <c r="AS450" s="143"/>
      <c r="AT450" s="143"/>
      <c r="AU450" s="143"/>
      <c r="AV450" s="143"/>
      <c r="AW450" s="143"/>
      <c r="AX450" s="143"/>
      <c r="AY450" s="143"/>
      <c r="AZ450" s="143"/>
      <c r="BA450" s="143"/>
      <c r="BB450" s="143"/>
      <c r="BC450" s="143"/>
      <c r="BD450" s="143"/>
      <c r="BE450" s="143"/>
      <c r="BF450" s="143"/>
      <c r="BG450" s="143"/>
      <c r="BH450" s="143"/>
      <c r="BI450" s="143"/>
      <c r="BJ450" s="143"/>
      <c r="BK450" s="143"/>
      <c r="BL450" s="143"/>
      <c r="BM450" s="143"/>
      <c r="BN450" s="143"/>
      <c r="BO450" s="143"/>
      <c r="BP450" s="143"/>
      <c r="BQ450" s="143"/>
      <c r="BR450" s="143"/>
      <c r="BS450" s="143"/>
      <c r="BT450" s="143"/>
      <c r="BU450" s="143"/>
      <c r="BV450" s="143"/>
    </row>
    <row r="451" spans="2:74" x14ac:dyDescent="0.2">
      <c r="B451" s="143"/>
      <c r="D451" s="143"/>
      <c r="E451" s="143"/>
      <c r="F451" s="143"/>
      <c r="G451" s="143"/>
      <c r="H451" s="143"/>
      <c r="I451" s="143"/>
      <c r="J451" s="143"/>
      <c r="K451" s="143"/>
      <c r="L451" s="143"/>
      <c r="M451" s="143"/>
      <c r="N451" s="143"/>
      <c r="O451" s="143"/>
      <c r="P451" s="143"/>
      <c r="Q451" s="143"/>
      <c r="R451" s="143"/>
      <c r="S451" s="143"/>
      <c r="T451" s="143"/>
      <c r="U451" s="143"/>
      <c r="V451" s="143"/>
      <c r="W451" s="143"/>
      <c r="X451" s="143"/>
      <c r="Y451" s="143"/>
      <c r="Z451" s="143"/>
      <c r="AA451" s="143"/>
      <c r="AB451" s="143"/>
      <c r="AC451" s="143"/>
      <c r="AD451" s="143"/>
      <c r="AE451" s="143"/>
      <c r="AF451" s="143"/>
      <c r="AG451" s="143"/>
      <c r="AH451" s="143"/>
      <c r="AI451" s="143"/>
      <c r="AJ451" s="143"/>
      <c r="AK451" s="143"/>
      <c r="AL451" s="143"/>
      <c r="AM451" s="143"/>
      <c r="AN451" s="143"/>
      <c r="AO451" s="143"/>
      <c r="AP451" s="143"/>
      <c r="AQ451" s="143"/>
      <c r="AR451" s="143"/>
      <c r="AS451" s="143"/>
      <c r="AT451" s="143"/>
      <c r="AU451" s="143"/>
      <c r="AV451" s="143"/>
      <c r="AW451" s="143"/>
      <c r="AX451" s="143"/>
      <c r="AY451" s="143"/>
      <c r="AZ451" s="143"/>
      <c r="BA451" s="143"/>
      <c r="BB451" s="143"/>
      <c r="BC451" s="143"/>
      <c r="BD451" s="143"/>
      <c r="BE451" s="143"/>
      <c r="BF451" s="143"/>
      <c r="BG451" s="143"/>
      <c r="BH451" s="143"/>
      <c r="BI451" s="143"/>
      <c r="BJ451" s="143"/>
      <c r="BK451" s="143"/>
      <c r="BL451" s="143"/>
      <c r="BM451" s="143"/>
      <c r="BN451" s="143"/>
      <c r="BO451" s="143"/>
      <c r="BP451" s="143"/>
      <c r="BQ451" s="143"/>
      <c r="BR451" s="143"/>
      <c r="BS451" s="143"/>
      <c r="BT451" s="143"/>
      <c r="BU451" s="143"/>
      <c r="BV451" s="143"/>
    </row>
    <row r="452" spans="2:74" x14ac:dyDescent="0.2">
      <c r="B452" s="143"/>
      <c r="D452" s="143"/>
      <c r="E452" s="143"/>
      <c r="F452" s="143"/>
      <c r="G452" s="143"/>
      <c r="H452" s="143"/>
      <c r="I452" s="143"/>
      <c r="J452" s="143"/>
      <c r="K452" s="143"/>
      <c r="L452" s="143"/>
      <c r="M452" s="143"/>
      <c r="N452" s="143"/>
      <c r="O452" s="143"/>
      <c r="P452" s="143"/>
      <c r="Q452" s="143"/>
      <c r="R452" s="143"/>
      <c r="S452" s="143"/>
      <c r="T452" s="143"/>
      <c r="U452" s="143"/>
      <c r="V452" s="143"/>
      <c r="W452" s="143"/>
      <c r="X452" s="143"/>
      <c r="Y452" s="143"/>
      <c r="Z452" s="143"/>
      <c r="AA452" s="143"/>
      <c r="AB452" s="143"/>
      <c r="AC452" s="143"/>
      <c r="AD452" s="143"/>
      <c r="AE452" s="143"/>
      <c r="AF452" s="143"/>
      <c r="AG452" s="143"/>
      <c r="AH452" s="143"/>
      <c r="AI452" s="143"/>
      <c r="AJ452" s="143"/>
      <c r="AK452" s="143"/>
      <c r="AL452" s="143"/>
      <c r="AM452" s="143"/>
      <c r="AN452" s="143"/>
      <c r="AO452" s="143"/>
      <c r="AP452" s="143"/>
      <c r="AQ452" s="143"/>
      <c r="AR452" s="143"/>
      <c r="AS452" s="143"/>
      <c r="AT452" s="143"/>
      <c r="AU452" s="143"/>
      <c r="AV452" s="143"/>
      <c r="AW452" s="143"/>
      <c r="AX452" s="143"/>
      <c r="AY452" s="143"/>
      <c r="AZ452" s="143"/>
      <c r="BA452" s="143"/>
      <c r="BB452" s="143"/>
      <c r="BC452" s="143"/>
      <c r="BD452" s="143"/>
      <c r="BE452" s="143"/>
      <c r="BF452" s="143"/>
      <c r="BG452" s="143"/>
      <c r="BH452" s="143"/>
      <c r="BI452" s="143"/>
      <c r="BJ452" s="143"/>
      <c r="BK452" s="143"/>
      <c r="BL452" s="143"/>
      <c r="BM452" s="143"/>
      <c r="BN452" s="143"/>
      <c r="BO452" s="143"/>
      <c r="BP452" s="143"/>
      <c r="BQ452" s="143"/>
      <c r="BR452" s="143"/>
      <c r="BS452" s="143"/>
      <c r="BT452" s="143"/>
      <c r="BU452" s="143"/>
      <c r="BV452" s="143"/>
    </row>
    <row r="453" spans="2:74" x14ac:dyDescent="0.2">
      <c r="B453" s="143"/>
      <c r="D453" s="143"/>
      <c r="E453" s="143"/>
      <c r="F453" s="143"/>
      <c r="G453" s="143"/>
      <c r="H453" s="143"/>
      <c r="I453" s="143"/>
      <c r="J453" s="143"/>
      <c r="K453" s="143"/>
      <c r="L453" s="143"/>
      <c r="M453" s="143"/>
      <c r="N453" s="143"/>
      <c r="O453" s="143"/>
      <c r="P453" s="143"/>
      <c r="Q453" s="143"/>
      <c r="R453" s="143"/>
      <c r="S453" s="143"/>
      <c r="T453" s="143"/>
      <c r="U453" s="143"/>
      <c r="V453" s="143"/>
      <c r="W453" s="143"/>
      <c r="X453" s="143"/>
      <c r="Y453" s="143"/>
      <c r="Z453" s="143"/>
      <c r="AA453" s="143"/>
      <c r="AB453" s="143"/>
      <c r="AC453" s="143"/>
      <c r="AD453" s="143"/>
      <c r="AE453" s="143"/>
      <c r="AF453" s="143"/>
      <c r="AG453" s="143"/>
      <c r="AH453" s="143"/>
      <c r="AI453" s="143"/>
      <c r="AJ453" s="143"/>
      <c r="AK453" s="143"/>
      <c r="AL453" s="143"/>
      <c r="AM453" s="143"/>
      <c r="AN453" s="143"/>
      <c r="AO453" s="143"/>
      <c r="AP453" s="143"/>
      <c r="AQ453" s="143"/>
      <c r="AR453" s="143"/>
      <c r="AS453" s="143"/>
      <c r="AT453" s="143"/>
      <c r="AU453" s="143"/>
      <c r="AV453" s="143"/>
      <c r="AW453" s="143"/>
      <c r="AX453" s="143"/>
      <c r="AY453" s="143"/>
      <c r="AZ453" s="143"/>
      <c r="BA453" s="143"/>
      <c r="BB453" s="143"/>
      <c r="BC453" s="143"/>
      <c r="BD453" s="143"/>
      <c r="BE453" s="143"/>
      <c r="BF453" s="143"/>
      <c r="BG453" s="143"/>
      <c r="BH453" s="143"/>
      <c r="BI453" s="143"/>
      <c r="BJ453" s="143"/>
      <c r="BK453" s="143"/>
      <c r="BL453" s="143"/>
      <c r="BM453" s="143"/>
      <c r="BN453" s="143"/>
      <c r="BO453" s="143"/>
      <c r="BP453" s="143"/>
      <c r="BQ453" s="143"/>
      <c r="BR453" s="143"/>
      <c r="BS453" s="143"/>
      <c r="BT453" s="143"/>
      <c r="BU453" s="143"/>
      <c r="BV453" s="143"/>
    </row>
    <row r="454" spans="2:74" x14ac:dyDescent="0.2">
      <c r="B454" s="143"/>
      <c r="D454" s="143"/>
      <c r="E454" s="143"/>
      <c r="F454" s="143"/>
      <c r="G454" s="143"/>
      <c r="H454" s="143"/>
      <c r="I454" s="143"/>
      <c r="J454" s="143"/>
      <c r="K454" s="143"/>
      <c r="L454" s="143"/>
      <c r="M454" s="143"/>
      <c r="N454" s="143"/>
      <c r="O454" s="143"/>
      <c r="P454" s="143"/>
      <c r="Q454" s="143"/>
      <c r="R454" s="143"/>
      <c r="S454" s="143"/>
      <c r="T454" s="143"/>
      <c r="U454" s="143"/>
      <c r="V454" s="143"/>
      <c r="W454" s="143"/>
      <c r="X454" s="143"/>
      <c r="Y454" s="143"/>
      <c r="Z454" s="143"/>
      <c r="AA454" s="143"/>
      <c r="AB454" s="143"/>
      <c r="AC454" s="143"/>
      <c r="AD454" s="143"/>
      <c r="AE454" s="143"/>
      <c r="AF454" s="143"/>
      <c r="AG454" s="143"/>
      <c r="AH454" s="143"/>
      <c r="AI454" s="143"/>
      <c r="AJ454" s="143"/>
      <c r="AK454" s="143"/>
      <c r="AL454" s="143"/>
      <c r="AM454" s="143"/>
      <c r="AN454" s="143"/>
      <c r="AO454" s="143"/>
      <c r="AP454" s="143"/>
      <c r="AQ454" s="143"/>
      <c r="AR454" s="143"/>
      <c r="AS454" s="143"/>
      <c r="AT454" s="143"/>
      <c r="AU454" s="143"/>
      <c r="AV454" s="143"/>
      <c r="AW454" s="143"/>
      <c r="AX454" s="143"/>
      <c r="AY454" s="143"/>
      <c r="AZ454" s="143"/>
      <c r="BA454" s="143"/>
      <c r="BB454" s="143"/>
      <c r="BC454" s="143"/>
      <c r="BD454" s="143"/>
      <c r="BE454" s="143"/>
      <c r="BF454" s="143"/>
      <c r="BG454" s="143"/>
      <c r="BH454" s="143"/>
      <c r="BI454" s="143"/>
      <c r="BJ454" s="143"/>
      <c r="BK454" s="143"/>
      <c r="BL454" s="143"/>
      <c r="BM454" s="143"/>
      <c r="BN454" s="143"/>
      <c r="BO454" s="143"/>
      <c r="BP454" s="143"/>
      <c r="BQ454" s="143"/>
      <c r="BR454" s="143"/>
      <c r="BS454" s="143"/>
      <c r="BT454" s="143"/>
      <c r="BU454" s="143"/>
      <c r="BV454" s="143"/>
    </row>
    <row r="455" spans="2:74" x14ac:dyDescent="0.2">
      <c r="B455" s="143"/>
      <c r="D455" s="143"/>
      <c r="E455" s="143"/>
      <c r="F455" s="143"/>
      <c r="G455" s="143"/>
      <c r="H455" s="143"/>
      <c r="I455" s="143"/>
      <c r="J455" s="143"/>
      <c r="K455" s="143"/>
      <c r="L455" s="143"/>
      <c r="M455" s="143"/>
      <c r="N455" s="143"/>
      <c r="O455" s="143"/>
      <c r="P455" s="143"/>
      <c r="Q455" s="143"/>
      <c r="R455" s="143"/>
      <c r="S455" s="143"/>
      <c r="T455" s="143"/>
      <c r="U455" s="143"/>
      <c r="V455" s="143"/>
      <c r="W455" s="143"/>
      <c r="X455" s="143"/>
      <c r="Y455" s="143"/>
      <c r="Z455" s="143"/>
      <c r="AA455" s="143"/>
      <c r="AB455" s="143"/>
      <c r="AC455" s="143"/>
      <c r="AD455" s="143"/>
      <c r="AE455" s="143"/>
      <c r="AF455" s="143"/>
      <c r="AG455" s="143"/>
      <c r="AH455" s="143"/>
      <c r="AI455" s="143"/>
      <c r="AJ455" s="143"/>
      <c r="AK455" s="143"/>
      <c r="AL455" s="143"/>
      <c r="AM455" s="143"/>
      <c r="AN455" s="143"/>
      <c r="AO455" s="143"/>
      <c r="AP455" s="143"/>
      <c r="AQ455" s="143"/>
      <c r="AR455" s="143"/>
      <c r="AS455" s="143"/>
      <c r="AT455" s="143"/>
      <c r="AU455" s="143"/>
      <c r="AV455" s="143"/>
      <c r="AW455" s="143"/>
      <c r="AX455" s="143"/>
      <c r="AY455" s="143"/>
      <c r="AZ455" s="143"/>
      <c r="BA455" s="143"/>
      <c r="BB455" s="143"/>
      <c r="BC455" s="143"/>
      <c r="BD455" s="143"/>
      <c r="BE455" s="143"/>
      <c r="BF455" s="143"/>
      <c r="BG455" s="143"/>
      <c r="BH455" s="143"/>
      <c r="BI455" s="143"/>
      <c r="BJ455" s="143"/>
      <c r="BK455" s="143"/>
      <c r="BL455" s="143"/>
      <c r="BM455" s="143"/>
      <c r="BN455" s="143"/>
      <c r="BO455" s="143"/>
      <c r="BP455" s="143"/>
      <c r="BQ455" s="143"/>
      <c r="BR455" s="143"/>
      <c r="BS455" s="143"/>
      <c r="BT455" s="143"/>
      <c r="BU455" s="143"/>
      <c r="BV455" s="143"/>
    </row>
    <row r="456" spans="2:74" x14ac:dyDescent="0.2">
      <c r="B456" s="143"/>
      <c r="D456" s="143"/>
      <c r="E456" s="143"/>
      <c r="F456" s="143"/>
      <c r="G456" s="143"/>
      <c r="H456" s="143"/>
      <c r="I456" s="143"/>
      <c r="J456" s="143"/>
      <c r="K456" s="143"/>
      <c r="L456" s="143"/>
      <c r="M456" s="143"/>
      <c r="N456" s="143"/>
      <c r="O456" s="143"/>
      <c r="P456" s="143"/>
      <c r="Q456" s="143"/>
      <c r="R456" s="143"/>
      <c r="S456" s="143"/>
      <c r="T456" s="143"/>
      <c r="U456" s="143"/>
      <c r="V456" s="143"/>
      <c r="W456" s="143"/>
      <c r="X456" s="143"/>
      <c r="Y456" s="143"/>
      <c r="Z456" s="143"/>
      <c r="AA456" s="143"/>
      <c r="AB456" s="143"/>
      <c r="AC456" s="143"/>
      <c r="AD456" s="143"/>
      <c r="AE456" s="143"/>
      <c r="AF456" s="143"/>
      <c r="AG456" s="143"/>
      <c r="AH456" s="143"/>
      <c r="AI456" s="143"/>
      <c r="AJ456" s="143"/>
      <c r="AK456" s="143"/>
      <c r="AL456" s="143"/>
      <c r="AM456" s="143"/>
      <c r="AN456" s="143"/>
      <c r="AO456" s="143"/>
      <c r="AP456" s="143"/>
      <c r="AQ456" s="143"/>
      <c r="AR456" s="143"/>
      <c r="AS456" s="143"/>
      <c r="AT456" s="143"/>
      <c r="AU456" s="143"/>
      <c r="AV456" s="143"/>
      <c r="AW456" s="143"/>
      <c r="AX456" s="143"/>
      <c r="AY456" s="143"/>
      <c r="AZ456" s="143"/>
      <c r="BA456" s="143"/>
      <c r="BB456" s="143"/>
      <c r="BC456" s="143"/>
      <c r="BD456" s="143"/>
      <c r="BE456" s="143"/>
      <c r="BF456" s="143"/>
      <c r="BG456" s="143"/>
      <c r="BH456" s="143"/>
      <c r="BI456" s="143"/>
      <c r="BJ456" s="143"/>
      <c r="BK456" s="143"/>
      <c r="BL456" s="143"/>
      <c r="BM456" s="143"/>
      <c r="BN456" s="143"/>
      <c r="BO456" s="143"/>
      <c r="BP456" s="143"/>
      <c r="BQ456" s="143"/>
      <c r="BR456" s="143"/>
      <c r="BS456" s="143"/>
      <c r="BT456" s="143"/>
      <c r="BU456" s="143"/>
      <c r="BV456" s="143"/>
    </row>
    <row r="457" spans="2:74" x14ac:dyDescent="0.2">
      <c r="B457" s="143"/>
      <c r="D457" s="143"/>
      <c r="E457" s="143"/>
      <c r="F457" s="143"/>
      <c r="G457" s="143"/>
      <c r="H457" s="143"/>
      <c r="I457" s="143"/>
      <c r="J457" s="143"/>
      <c r="K457" s="143"/>
      <c r="L457" s="143"/>
      <c r="M457" s="143"/>
      <c r="N457" s="143"/>
      <c r="O457" s="143"/>
      <c r="P457" s="143"/>
      <c r="Q457" s="143"/>
      <c r="R457" s="143"/>
      <c r="S457" s="143"/>
      <c r="T457" s="143"/>
      <c r="U457" s="143"/>
      <c r="V457" s="143"/>
      <c r="W457" s="143"/>
      <c r="X457" s="143"/>
      <c r="Y457" s="143"/>
      <c r="Z457" s="143"/>
      <c r="AA457" s="143"/>
      <c r="AB457" s="143"/>
      <c r="AC457" s="143"/>
      <c r="AD457" s="143"/>
      <c r="AE457" s="143"/>
      <c r="AF457" s="143"/>
      <c r="AG457" s="143"/>
      <c r="AH457" s="143"/>
      <c r="AI457" s="143"/>
      <c r="AJ457" s="143"/>
      <c r="AK457" s="143"/>
      <c r="AL457" s="143"/>
      <c r="AM457" s="143"/>
      <c r="AN457" s="143"/>
      <c r="AO457" s="143"/>
      <c r="AP457" s="143"/>
      <c r="AQ457" s="143"/>
      <c r="AR457" s="143"/>
      <c r="AS457" s="143"/>
      <c r="AT457" s="143"/>
      <c r="AU457" s="143"/>
      <c r="AV457" s="143"/>
      <c r="AW457" s="143"/>
      <c r="AX457" s="143"/>
      <c r="AY457" s="143"/>
      <c r="AZ457" s="143"/>
      <c r="BA457" s="143"/>
      <c r="BB457" s="143"/>
      <c r="BC457" s="143"/>
      <c r="BD457" s="143"/>
      <c r="BE457" s="143"/>
      <c r="BF457" s="143"/>
      <c r="BG457" s="143"/>
      <c r="BH457" s="143"/>
      <c r="BI457" s="143"/>
      <c r="BJ457" s="143"/>
      <c r="BK457" s="143"/>
      <c r="BL457" s="143"/>
      <c r="BM457" s="143"/>
      <c r="BN457" s="143"/>
      <c r="BO457" s="143"/>
      <c r="BP457" s="143"/>
      <c r="BQ457" s="143"/>
      <c r="BR457" s="143"/>
      <c r="BS457" s="143"/>
      <c r="BT457" s="143"/>
      <c r="BU457" s="143"/>
      <c r="BV457" s="143"/>
    </row>
    <row r="458" spans="2:74" x14ac:dyDescent="0.2">
      <c r="B458" s="143"/>
      <c r="D458" s="143"/>
      <c r="E458" s="143"/>
      <c r="F458" s="143"/>
      <c r="G458" s="143"/>
      <c r="H458" s="143"/>
      <c r="I458" s="143"/>
      <c r="J458" s="143"/>
      <c r="K458" s="143"/>
      <c r="L458" s="143"/>
      <c r="M458" s="143"/>
      <c r="N458" s="143"/>
      <c r="O458" s="143"/>
      <c r="P458" s="143"/>
      <c r="Q458" s="143"/>
      <c r="R458" s="143"/>
      <c r="S458" s="143"/>
      <c r="T458" s="143"/>
      <c r="U458" s="143"/>
      <c r="V458" s="143"/>
      <c r="W458" s="143"/>
      <c r="X458" s="143"/>
      <c r="Y458" s="143"/>
      <c r="Z458" s="143"/>
      <c r="AA458" s="143"/>
      <c r="AB458" s="143"/>
      <c r="AC458" s="143"/>
      <c r="AD458" s="143"/>
      <c r="AE458" s="143"/>
      <c r="AF458" s="143"/>
      <c r="AG458" s="143"/>
      <c r="AH458" s="143"/>
      <c r="AI458" s="143"/>
      <c r="AJ458" s="143"/>
      <c r="AK458" s="143"/>
      <c r="AL458" s="143"/>
      <c r="AM458" s="143"/>
      <c r="AN458" s="143"/>
      <c r="AO458" s="143"/>
      <c r="AP458" s="143"/>
      <c r="AQ458" s="143"/>
      <c r="AR458" s="143"/>
      <c r="AS458" s="143"/>
      <c r="AT458" s="143"/>
      <c r="AU458" s="143"/>
      <c r="AV458" s="143"/>
      <c r="AW458" s="143"/>
      <c r="AX458" s="143"/>
      <c r="AY458" s="143"/>
      <c r="AZ458" s="143"/>
      <c r="BA458" s="143"/>
      <c r="BB458" s="143"/>
      <c r="BC458" s="143"/>
      <c r="BD458" s="143"/>
      <c r="BE458" s="143"/>
      <c r="BF458" s="143"/>
      <c r="BG458" s="143"/>
      <c r="BH458" s="143"/>
      <c r="BI458" s="143"/>
      <c r="BJ458" s="143"/>
      <c r="BK458" s="143"/>
      <c r="BL458" s="143"/>
      <c r="BM458" s="143"/>
      <c r="BN458" s="143"/>
      <c r="BO458" s="143"/>
      <c r="BP458" s="143"/>
      <c r="BQ458" s="143"/>
      <c r="BR458" s="143"/>
      <c r="BS458" s="143"/>
      <c r="BT458" s="143"/>
      <c r="BU458" s="143"/>
      <c r="BV458" s="143"/>
    </row>
    <row r="459" spans="2:74" x14ac:dyDescent="0.2">
      <c r="B459" s="143"/>
      <c r="D459" s="143"/>
      <c r="E459" s="143"/>
      <c r="F459" s="143"/>
      <c r="G459" s="143"/>
      <c r="H459" s="143"/>
      <c r="I459" s="143"/>
      <c r="J459" s="143"/>
      <c r="K459" s="143"/>
      <c r="L459" s="143"/>
      <c r="M459" s="143"/>
      <c r="N459" s="143"/>
      <c r="O459" s="143"/>
      <c r="P459" s="143"/>
      <c r="Q459" s="143"/>
      <c r="R459" s="143"/>
      <c r="S459" s="143"/>
      <c r="T459" s="143"/>
      <c r="U459" s="143"/>
      <c r="V459" s="143"/>
      <c r="W459" s="143"/>
      <c r="X459" s="143"/>
      <c r="Y459" s="143"/>
      <c r="Z459" s="143"/>
      <c r="AA459" s="143"/>
      <c r="AB459" s="143"/>
      <c r="AC459" s="143"/>
      <c r="AD459" s="143"/>
      <c r="AE459" s="143"/>
      <c r="AF459" s="143"/>
      <c r="AG459" s="143"/>
      <c r="AH459" s="143"/>
      <c r="AI459" s="143"/>
      <c r="AJ459" s="143"/>
      <c r="AK459" s="143"/>
      <c r="AL459" s="143"/>
      <c r="AM459" s="143"/>
      <c r="AN459" s="143"/>
      <c r="AO459" s="143"/>
      <c r="AP459" s="143"/>
      <c r="AQ459" s="143"/>
      <c r="AR459" s="143"/>
      <c r="AS459" s="143"/>
      <c r="AT459" s="143"/>
      <c r="AU459" s="143"/>
      <c r="AV459" s="143"/>
      <c r="AW459" s="143"/>
      <c r="AX459" s="143"/>
      <c r="AY459" s="143"/>
      <c r="AZ459" s="143"/>
      <c r="BA459" s="143"/>
      <c r="BB459" s="143"/>
      <c r="BC459" s="143"/>
      <c r="BD459" s="143"/>
      <c r="BE459" s="143"/>
      <c r="BF459" s="143"/>
      <c r="BG459" s="143"/>
      <c r="BH459" s="143"/>
      <c r="BI459" s="143"/>
      <c r="BJ459" s="143"/>
      <c r="BK459" s="143"/>
      <c r="BL459" s="143"/>
      <c r="BM459" s="143"/>
      <c r="BN459" s="143"/>
      <c r="BO459" s="143"/>
      <c r="BP459" s="143"/>
      <c r="BQ459" s="143"/>
      <c r="BR459" s="143"/>
      <c r="BS459" s="143"/>
      <c r="BT459" s="143"/>
      <c r="BU459" s="143"/>
      <c r="BV459" s="143"/>
    </row>
    <row r="460" spans="2:74" x14ac:dyDescent="0.2">
      <c r="B460" s="143"/>
      <c r="D460" s="143"/>
      <c r="E460" s="143"/>
      <c r="F460" s="143"/>
      <c r="G460" s="143"/>
      <c r="H460" s="143"/>
      <c r="I460" s="143"/>
      <c r="J460" s="143"/>
      <c r="K460" s="143"/>
      <c r="L460" s="143"/>
      <c r="M460" s="143"/>
      <c r="N460" s="143"/>
      <c r="O460" s="143"/>
      <c r="P460" s="143"/>
      <c r="Q460" s="143"/>
      <c r="R460" s="143"/>
      <c r="S460" s="143"/>
      <c r="T460" s="143"/>
      <c r="U460" s="143"/>
      <c r="V460" s="143"/>
      <c r="W460" s="143"/>
      <c r="X460" s="143"/>
      <c r="Y460" s="143"/>
      <c r="Z460" s="143"/>
      <c r="AA460" s="143"/>
      <c r="AB460" s="143"/>
      <c r="AC460" s="143"/>
      <c r="AD460" s="143"/>
      <c r="AE460" s="143"/>
      <c r="AF460" s="143"/>
      <c r="AG460" s="143"/>
      <c r="AH460" s="143"/>
      <c r="AI460" s="143"/>
      <c r="AJ460" s="143"/>
      <c r="AK460" s="143"/>
      <c r="AL460" s="143"/>
      <c r="AM460" s="143"/>
      <c r="AN460" s="143"/>
      <c r="AO460" s="143"/>
      <c r="AP460" s="143"/>
      <c r="AQ460" s="143"/>
      <c r="AR460" s="143"/>
      <c r="AS460" s="143"/>
      <c r="AT460" s="143"/>
      <c r="AU460" s="143"/>
      <c r="AV460" s="143"/>
      <c r="AW460" s="143"/>
      <c r="AX460" s="143"/>
      <c r="AY460" s="143"/>
      <c r="AZ460" s="143"/>
      <c r="BA460" s="143"/>
      <c r="BB460" s="143"/>
      <c r="BC460" s="143"/>
      <c r="BD460" s="143"/>
      <c r="BE460" s="143"/>
      <c r="BF460" s="143"/>
      <c r="BG460" s="143"/>
      <c r="BH460" s="143"/>
      <c r="BI460" s="143"/>
      <c r="BJ460" s="143"/>
      <c r="BK460" s="143"/>
      <c r="BL460" s="143"/>
      <c r="BM460" s="143"/>
      <c r="BN460" s="143"/>
      <c r="BO460" s="143"/>
      <c r="BP460" s="143"/>
      <c r="BQ460" s="143"/>
      <c r="BR460" s="143"/>
      <c r="BS460" s="143"/>
      <c r="BT460" s="143"/>
      <c r="BU460" s="143"/>
      <c r="BV460" s="143"/>
    </row>
    <row r="461" spans="2:74" x14ac:dyDescent="0.2">
      <c r="B461" s="143"/>
      <c r="D461" s="143"/>
      <c r="E461" s="143"/>
      <c r="F461" s="143"/>
      <c r="G461" s="143"/>
      <c r="H461" s="143"/>
      <c r="I461" s="143"/>
      <c r="J461" s="143"/>
      <c r="K461" s="143"/>
      <c r="L461" s="143"/>
      <c r="M461" s="143"/>
      <c r="N461" s="143"/>
      <c r="O461" s="143"/>
      <c r="P461" s="143"/>
      <c r="Q461" s="143"/>
      <c r="R461" s="143"/>
      <c r="S461" s="143"/>
      <c r="T461" s="143"/>
      <c r="U461" s="143"/>
      <c r="V461" s="143"/>
      <c r="W461" s="143"/>
      <c r="X461" s="143"/>
      <c r="Y461" s="143"/>
      <c r="Z461" s="143"/>
      <c r="AA461" s="143"/>
      <c r="AB461" s="143"/>
      <c r="AC461" s="143"/>
      <c r="AD461" s="143"/>
      <c r="AE461" s="143"/>
      <c r="AF461" s="143"/>
      <c r="AG461" s="143"/>
      <c r="AH461" s="143"/>
      <c r="AI461" s="143"/>
      <c r="AJ461" s="143"/>
      <c r="AK461" s="143"/>
      <c r="AL461" s="143"/>
      <c r="AM461" s="143"/>
      <c r="AN461" s="143"/>
      <c r="AO461" s="143"/>
      <c r="AP461" s="143"/>
      <c r="AQ461" s="143"/>
      <c r="AR461" s="143"/>
      <c r="AS461" s="143"/>
      <c r="AT461" s="143"/>
      <c r="AU461" s="143"/>
      <c r="AV461" s="143"/>
      <c r="AW461" s="143"/>
      <c r="AX461" s="143"/>
      <c r="AY461" s="143"/>
      <c r="AZ461" s="143"/>
      <c r="BA461" s="143"/>
      <c r="BB461" s="143"/>
      <c r="BC461" s="143"/>
      <c r="BD461" s="143"/>
      <c r="BE461" s="143"/>
      <c r="BF461" s="143"/>
      <c r="BG461" s="143"/>
      <c r="BH461" s="143"/>
      <c r="BI461" s="143"/>
      <c r="BJ461" s="143"/>
      <c r="BK461" s="143"/>
      <c r="BL461" s="143"/>
      <c r="BM461" s="143"/>
      <c r="BN461" s="143"/>
      <c r="BO461" s="143"/>
      <c r="BP461" s="143"/>
      <c r="BQ461" s="143"/>
      <c r="BR461" s="143"/>
      <c r="BS461" s="143"/>
      <c r="BT461" s="143"/>
      <c r="BU461" s="143"/>
      <c r="BV461" s="143"/>
    </row>
    <row r="462" spans="2:74" x14ac:dyDescent="0.2">
      <c r="B462" s="143"/>
      <c r="D462" s="143"/>
      <c r="E462" s="143"/>
      <c r="F462" s="143"/>
      <c r="G462" s="143"/>
      <c r="H462" s="143"/>
      <c r="I462" s="143"/>
      <c r="J462" s="143"/>
      <c r="K462" s="143"/>
      <c r="L462" s="143"/>
      <c r="M462" s="143"/>
      <c r="N462" s="143"/>
      <c r="O462" s="143"/>
      <c r="P462" s="143"/>
      <c r="Q462" s="143"/>
      <c r="R462" s="143"/>
      <c r="S462" s="143"/>
      <c r="T462" s="143"/>
      <c r="U462" s="143"/>
      <c r="V462" s="143"/>
      <c r="W462" s="143"/>
      <c r="X462" s="143"/>
      <c r="Y462" s="143"/>
      <c r="Z462" s="143"/>
      <c r="AA462" s="143"/>
      <c r="AB462" s="143"/>
      <c r="AC462" s="143"/>
      <c r="AD462" s="143"/>
      <c r="AE462" s="143"/>
      <c r="AF462" s="143"/>
      <c r="AG462" s="143"/>
      <c r="AH462" s="143"/>
      <c r="AI462" s="143"/>
      <c r="AJ462" s="143"/>
      <c r="AK462" s="143"/>
      <c r="AL462" s="143"/>
      <c r="AM462" s="143"/>
      <c r="AN462" s="143"/>
      <c r="AO462" s="143"/>
      <c r="AP462" s="143"/>
      <c r="AQ462" s="143"/>
      <c r="AR462" s="143"/>
      <c r="AS462" s="143"/>
      <c r="AT462" s="143"/>
      <c r="AU462" s="143"/>
      <c r="AV462" s="143"/>
      <c r="AW462" s="143"/>
      <c r="AX462" s="143"/>
      <c r="AY462" s="143"/>
      <c r="AZ462" s="143"/>
      <c r="BA462" s="143"/>
      <c r="BB462" s="143"/>
      <c r="BC462" s="143"/>
      <c r="BD462" s="143"/>
      <c r="BE462" s="143"/>
      <c r="BF462" s="143"/>
      <c r="BG462" s="143"/>
      <c r="BH462" s="143"/>
      <c r="BI462" s="143"/>
      <c r="BJ462" s="143"/>
      <c r="BK462" s="143"/>
      <c r="BL462" s="143"/>
      <c r="BM462" s="143"/>
      <c r="BN462" s="143"/>
      <c r="BO462" s="143"/>
      <c r="BP462" s="143"/>
      <c r="BQ462" s="143"/>
      <c r="BR462" s="143"/>
      <c r="BS462" s="143"/>
      <c r="BT462" s="143"/>
      <c r="BU462" s="143"/>
      <c r="BV462" s="143"/>
    </row>
    <row r="463" spans="2:74" x14ac:dyDescent="0.2">
      <c r="B463" s="143"/>
      <c r="D463" s="143"/>
      <c r="E463" s="143"/>
      <c r="F463" s="143"/>
      <c r="G463" s="143"/>
      <c r="H463" s="143"/>
      <c r="I463" s="143"/>
      <c r="J463" s="143"/>
      <c r="K463" s="143"/>
      <c r="L463" s="143"/>
      <c r="M463" s="143"/>
      <c r="N463" s="143"/>
      <c r="O463" s="143"/>
      <c r="P463" s="143"/>
      <c r="Q463" s="143"/>
      <c r="R463" s="143"/>
      <c r="S463" s="143"/>
      <c r="T463" s="143"/>
      <c r="U463" s="143"/>
      <c r="V463" s="143"/>
      <c r="W463" s="143"/>
      <c r="X463" s="143"/>
      <c r="Y463" s="143"/>
      <c r="Z463" s="143"/>
      <c r="AA463" s="143"/>
      <c r="AB463" s="143"/>
      <c r="AC463" s="143"/>
      <c r="AD463" s="143"/>
      <c r="AE463" s="143"/>
      <c r="AF463" s="143"/>
      <c r="AG463" s="143"/>
      <c r="AH463" s="143"/>
      <c r="AI463" s="143"/>
      <c r="AJ463" s="143"/>
      <c r="AK463" s="143"/>
      <c r="AL463" s="143"/>
      <c r="AM463" s="143"/>
      <c r="AN463" s="143"/>
      <c r="AO463" s="143"/>
      <c r="AP463" s="143"/>
      <c r="AQ463" s="143"/>
      <c r="AR463" s="143"/>
      <c r="AS463" s="143"/>
      <c r="AT463" s="143"/>
      <c r="AU463" s="143"/>
      <c r="AV463" s="143"/>
      <c r="AW463" s="143"/>
      <c r="AX463" s="143"/>
      <c r="AY463" s="143"/>
      <c r="AZ463" s="143"/>
      <c r="BA463" s="143"/>
      <c r="BB463" s="143"/>
      <c r="BC463" s="143"/>
      <c r="BD463" s="143"/>
      <c r="BE463" s="143"/>
      <c r="BF463" s="143"/>
      <c r="BG463" s="143"/>
      <c r="BH463" s="143"/>
      <c r="BI463" s="143"/>
      <c r="BJ463" s="143"/>
      <c r="BK463" s="143"/>
      <c r="BL463" s="143"/>
      <c r="BM463" s="143"/>
      <c r="BN463" s="143"/>
      <c r="BO463" s="143"/>
      <c r="BP463" s="143"/>
      <c r="BQ463" s="143"/>
      <c r="BR463" s="143"/>
      <c r="BS463" s="143"/>
      <c r="BT463" s="143"/>
      <c r="BU463" s="143"/>
      <c r="BV463" s="143"/>
    </row>
    <row r="464" spans="2:74" x14ac:dyDescent="0.2">
      <c r="B464" s="143"/>
      <c r="D464" s="143"/>
      <c r="E464" s="143"/>
      <c r="F464" s="143"/>
      <c r="G464" s="143"/>
      <c r="H464" s="143"/>
      <c r="I464" s="143"/>
      <c r="J464" s="143"/>
      <c r="K464" s="143"/>
      <c r="L464" s="143"/>
      <c r="M464" s="143"/>
      <c r="N464" s="143"/>
      <c r="O464" s="143"/>
      <c r="P464" s="143"/>
      <c r="Q464" s="143"/>
      <c r="R464" s="143"/>
      <c r="S464" s="143"/>
      <c r="T464" s="143"/>
      <c r="U464" s="143"/>
      <c r="V464" s="143"/>
      <c r="W464" s="143"/>
      <c r="X464" s="143"/>
      <c r="Y464" s="143"/>
      <c r="Z464" s="143"/>
      <c r="AA464" s="143"/>
      <c r="AB464" s="143"/>
      <c r="AC464" s="143"/>
      <c r="AD464" s="143"/>
      <c r="AE464" s="143"/>
      <c r="AF464" s="143"/>
      <c r="AG464" s="143"/>
      <c r="AH464" s="143"/>
      <c r="AI464" s="143"/>
      <c r="AJ464" s="143"/>
      <c r="AK464" s="143"/>
      <c r="AL464" s="143"/>
      <c r="AM464" s="143"/>
      <c r="AN464" s="143"/>
      <c r="AO464" s="143"/>
      <c r="AP464" s="143"/>
      <c r="AQ464" s="143"/>
      <c r="AR464" s="143"/>
      <c r="AS464" s="143"/>
      <c r="AT464" s="143"/>
      <c r="AU464" s="143"/>
      <c r="AV464" s="143"/>
      <c r="AW464" s="143"/>
      <c r="AX464" s="143"/>
      <c r="AY464" s="143"/>
      <c r="AZ464" s="143"/>
      <c r="BA464" s="143"/>
      <c r="BB464" s="143"/>
      <c r="BC464" s="143"/>
      <c r="BD464" s="143"/>
      <c r="BE464" s="143"/>
      <c r="BF464" s="143"/>
      <c r="BG464" s="143"/>
      <c r="BH464" s="143"/>
      <c r="BI464" s="143"/>
      <c r="BJ464" s="143"/>
      <c r="BK464" s="143"/>
      <c r="BL464" s="143"/>
      <c r="BM464" s="143"/>
      <c r="BN464" s="143"/>
      <c r="BO464" s="143"/>
      <c r="BP464" s="143"/>
      <c r="BQ464" s="143"/>
      <c r="BR464" s="143"/>
      <c r="BS464" s="143"/>
      <c r="BT464" s="143"/>
      <c r="BU464" s="143"/>
      <c r="BV464" s="143"/>
    </row>
    <row r="465" spans="2:74" x14ac:dyDescent="0.2">
      <c r="B465" s="143"/>
      <c r="D465" s="143"/>
      <c r="E465" s="143"/>
      <c r="F465" s="143"/>
      <c r="G465" s="143"/>
      <c r="H465" s="143"/>
      <c r="I465" s="143"/>
      <c r="J465" s="143"/>
      <c r="K465" s="143"/>
      <c r="L465" s="143"/>
      <c r="M465" s="143"/>
      <c r="N465" s="143"/>
      <c r="O465" s="143"/>
      <c r="P465" s="143"/>
      <c r="Q465" s="143"/>
      <c r="R465" s="143"/>
      <c r="S465" s="143"/>
      <c r="T465" s="143"/>
      <c r="U465" s="143"/>
      <c r="V465" s="143"/>
      <c r="W465" s="143"/>
      <c r="X465" s="143"/>
      <c r="Y465" s="143"/>
      <c r="Z465" s="143"/>
      <c r="AA465" s="143"/>
      <c r="AB465" s="143"/>
      <c r="AC465" s="143"/>
      <c r="AD465" s="143"/>
      <c r="AE465" s="143"/>
      <c r="AF465" s="143"/>
      <c r="AG465" s="143"/>
      <c r="AH465" s="143"/>
      <c r="AI465" s="143"/>
      <c r="AJ465" s="143"/>
      <c r="AK465" s="143"/>
      <c r="AL465" s="143"/>
      <c r="AM465" s="143"/>
      <c r="AN465" s="143"/>
      <c r="AO465" s="143"/>
      <c r="AP465" s="143"/>
      <c r="AQ465" s="143"/>
      <c r="AR465" s="143"/>
      <c r="AS465" s="143"/>
      <c r="AT465" s="143"/>
      <c r="AU465" s="143"/>
      <c r="AV465" s="143"/>
      <c r="AW465" s="143"/>
      <c r="AX465" s="143"/>
      <c r="AY465" s="143"/>
      <c r="AZ465" s="143"/>
      <c r="BA465" s="143"/>
      <c r="BB465" s="143"/>
      <c r="BC465" s="143"/>
      <c r="BD465" s="143"/>
      <c r="BE465" s="143"/>
      <c r="BF465" s="143"/>
      <c r="BG465" s="143"/>
      <c r="BH465" s="143"/>
      <c r="BI465" s="143"/>
      <c r="BJ465" s="143"/>
      <c r="BK465" s="143"/>
      <c r="BL465" s="143"/>
      <c r="BM465" s="143"/>
      <c r="BN465" s="143"/>
      <c r="BO465" s="143"/>
      <c r="BP465" s="143"/>
      <c r="BQ465" s="143"/>
      <c r="BR465" s="143"/>
      <c r="BS465" s="143"/>
      <c r="BT465" s="143"/>
      <c r="BU465" s="143"/>
      <c r="BV465" s="143"/>
    </row>
    <row r="466" spans="2:74" x14ac:dyDescent="0.2">
      <c r="B466" s="143"/>
      <c r="D466" s="143"/>
      <c r="E466" s="143"/>
      <c r="F466" s="143"/>
      <c r="G466" s="143"/>
      <c r="H466" s="143"/>
      <c r="I466" s="143"/>
      <c r="J466" s="143"/>
      <c r="K466" s="143"/>
      <c r="L466" s="143"/>
      <c r="M466" s="143"/>
      <c r="N466" s="143"/>
      <c r="O466" s="143"/>
      <c r="P466" s="143"/>
      <c r="Q466" s="143"/>
      <c r="R466" s="143"/>
      <c r="S466" s="143"/>
      <c r="T466" s="143"/>
      <c r="U466" s="143"/>
      <c r="V466" s="143"/>
      <c r="W466" s="143"/>
      <c r="X466" s="143"/>
      <c r="Y466" s="143"/>
      <c r="Z466" s="143"/>
      <c r="AA466" s="143"/>
      <c r="AB466" s="143"/>
      <c r="AC466" s="143"/>
      <c r="AD466" s="143"/>
      <c r="AE466" s="143"/>
      <c r="AF466" s="143"/>
      <c r="AG466" s="143"/>
      <c r="AH466" s="143"/>
      <c r="AI466" s="143"/>
      <c r="AJ466" s="143"/>
      <c r="AK466" s="143"/>
      <c r="AL466" s="143"/>
      <c r="AM466" s="143"/>
      <c r="AN466" s="143"/>
      <c r="AO466" s="143"/>
      <c r="AP466" s="143"/>
      <c r="AQ466" s="143"/>
      <c r="AR466" s="143"/>
      <c r="AS466" s="143"/>
      <c r="AT466" s="143"/>
      <c r="AU466" s="143"/>
      <c r="AV466" s="143"/>
      <c r="AW466" s="143"/>
      <c r="AX466" s="143"/>
      <c r="AY466" s="143"/>
      <c r="AZ466" s="143"/>
      <c r="BA466" s="143"/>
      <c r="BB466" s="143"/>
      <c r="BC466" s="143"/>
      <c r="BD466" s="143"/>
      <c r="BE466" s="143"/>
      <c r="BF466" s="143"/>
      <c r="BG466" s="143"/>
      <c r="BH466" s="143"/>
      <c r="BI466" s="143"/>
      <c r="BJ466" s="143"/>
      <c r="BK466" s="143"/>
      <c r="BL466" s="143"/>
      <c r="BM466" s="143"/>
      <c r="BN466" s="143"/>
      <c r="BO466" s="143"/>
      <c r="BP466" s="143"/>
      <c r="BQ466" s="143"/>
      <c r="BR466" s="143"/>
      <c r="BS466" s="143"/>
      <c r="BT466" s="143"/>
      <c r="BU466" s="143"/>
      <c r="BV466" s="143"/>
    </row>
    <row r="467" spans="2:74" x14ac:dyDescent="0.2">
      <c r="B467" s="143"/>
      <c r="D467" s="143"/>
      <c r="E467" s="143"/>
      <c r="F467" s="143"/>
      <c r="G467" s="143"/>
      <c r="H467" s="143"/>
      <c r="I467" s="143"/>
      <c r="J467" s="143"/>
      <c r="K467" s="143"/>
      <c r="L467" s="143"/>
      <c r="M467" s="143"/>
      <c r="N467" s="143"/>
      <c r="O467" s="143"/>
      <c r="P467" s="143"/>
      <c r="Q467" s="143"/>
      <c r="R467" s="143"/>
      <c r="S467" s="143"/>
      <c r="T467" s="143"/>
      <c r="U467" s="143"/>
      <c r="V467" s="143"/>
      <c r="W467" s="143"/>
      <c r="X467" s="143"/>
      <c r="Y467" s="143"/>
      <c r="Z467" s="143"/>
      <c r="AA467" s="143"/>
      <c r="AB467" s="143"/>
      <c r="AC467" s="143"/>
      <c r="AD467" s="143"/>
      <c r="AE467" s="143"/>
      <c r="AF467" s="143"/>
      <c r="AG467" s="143"/>
      <c r="AH467" s="143"/>
      <c r="AI467" s="143"/>
      <c r="AJ467" s="143"/>
      <c r="AK467" s="143"/>
      <c r="AL467" s="143"/>
      <c r="AM467" s="143"/>
      <c r="AN467" s="143"/>
      <c r="AO467" s="143"/>
      <c r="AP467" s="143"/>
      <c r="AQ467" s="143"/>
      <c r="AR467" s="143"/>
      <c r="AS467" s="143"/>
      <c r="AT467" s="143"/>
      <c r="AU467" s="143"/>
      <c r="AV467" s="143"/>
      <c r="AW467" s="143"/>
      <c r="AX467" s="143"/>
      <c r="AY467" s="143"/>
      <c r="AZ467" s="143"/>
      <c r="BA467" s="143"/>
      <c r="BB467" s="143"/>
      <c r="BC467" s="143"/>
      <c r="BD467" s="143"/>
      <c r="BE467" s="143"/>
      <c r="BF467" s="143"/>
      <c r="BG467" s="143"/>
      <c r="BH467" s="143"/>
      <c r="BI467" s="143"/>
      <c r="BJ467" s="143"/>
      <c r="BK467" s="143"/>
      <c r="BL467" s="143"/>
      <c r="BM467" s="143"/>
      <c r="BN467" s="143"/>
      <c r="BO467" s="143"/>
      <c r="BP467" s="143"/>
      <c r="BQ467" s="143"/>
      <c r="BR467" s="143"/>
      <c r="BS467" s="143"/>
      <c r="BT467" s="143"/>
      <c r="BU467" s="143"/>
      <c r="BV467" s="143"/>
    </row>
    <row r="468" spans="2:74" x14ac:dyDescent="0.2">
      <c r="B468" s="143"/>
      <c r="D468" s="143"/>
      <c r="E468" s="143"/>
      <c r="F468" s="143"/>
      <c r="G468" s="143"/>
      <c r="H468" s="143"/>
      <c r="I468" s="143"/>
      <c r="J468" s="143"/>
      <c r="K468" s="143"/>
      <c r="L468" s="143"/>
      <c r="M468" s="143"/>
      <c r="N468" s="143"/>
      <c r="O468" s="143"/>
      <c r="P468" s="143"/>
      <c r="Q468" s="143"/>
      <c r="R468" s="143"/>
      <c r="S468" s="143"/>
      <c r="T468" s="143"/>
      <c r="U468" s="143"/>
      <c r="V468" s="143"/>
      <c r="W468" s="143"/>
      <c r="X468" s="143"/>
      <c r="Y468" s="143"/>
      <c r="Z468" s="143"/>
      <c r="AA468" s="143"/>
      <c r="AB468" s="143"/>
      <c r="AC468" s="143"/>
      <c r="AD468" s="143"/>
      <c r="AE468" s="143"/>
      <c r="AF468" s="143"/>
      <c r="AG468" s="143"/>
      <c r="AH468" s="143"/>
      <c r="AI468" s="143"/>
      <c r="AJ468" s="143"/>
      <c r="AK468" s="143"/>
      <c r="AL468" s="143"/>
      <c r="AM468" s="143"/>
      <c r="AN468" s="143"/>
      <c r="AO468" s="143"/>
      <c r="AP468" s="143"/>
      <c r="AQ468" s="143"/>
      <c r="AR468" s="143"/>
      <c r="AS468" s="143"/>
      <c r="AT468" s="143"/>
      <c r="AU468" s="143"/>
      <c r="AV468" s="143"/>
      <c r="AW468" s="143"/>
      <c r="AX468" s="143"/>
      <c r="AY468" s="143"/>
      <c r="AZ468" s="143"/>
      <c r="BA468" s="143"/>
      <c r="BB468" s="143"/>
      <c r="BC468" s="143"/>
      <c r="BD468" s="143"/>
      <c r="BE468" s="143"/>
      <c r="BF468" s="143"/>
      <c r="BG468" s="143"/>
      <c r="BH468" s="143"/>
      <c r="BI468" s="143"/>
      <c r="BJ468" s="143"/>
      <c r="BK468" s="143"/>
      <c r="BL468" s="143"/>
      <c r="BM468" s="143"/>
      <c r="BN468" s="143"/>
      <c r="BO468" s="143"/>
      <c r="BP468" s="143"/>
      <c r="BQ468" s="143"/>
      <c r="BR468" s="143"/>
      <c r="BS468" s="143"/>
      <c r="BT468" s="143"/>
      <c r="BU468" s="143"/>
      <c r="BV468" s="143"/>
    </row>
    <row r="469" spans="2:74" x14ac:dyDescent="0.2">
      <c r="B469" s="143"/>
      <c r="D469" s="143"/>
      <c r="E469" s="143"/>
      <c r="F469" s="143"/>
      <c r="G469" s="143"/>
      <c r="H469" s="143"/>
      <c r="I469" s="143"/>
      <c r="J469" s="143"/>
      <c r="K469" s="143"/>
      <c r="L469" s="143"/>
      <c r="M469" s="143"/>
      <c r="N469" s="143"/>
      <c r="O469" s="143"/>
      <c r="P469" s="143"/>
      <c r="Q469" s="143"/>
      <c r="R469" s="143"/>
      <c r="S469" s="143"/>
      <c r="T469" s="143"/>
      <c r="U469" s="143"/>
      <c r="V469" s="143"/>
      <c r="W469" s="143"/>
      <c r="X469" s="143"/>
      <c r="Y469" s="143"/>
      <c r="Z469" s="143"/>
      <c r="AA469" s="143"/>
      <c r="AB469" s="143"/>
      <c r="AC469" s="143"/>
      <c r="AD469" s="143"/>
      <c r="AE469" s="143"/>
      <c r="AF469" s="143"/>
      <c r="AG469" s="143"/>
      <c r="AH469" s="143"/>
      <c r="AI469" s="143"/>
      <c r="AJ469" s="143"/>
      <c r="AK469" s="143"/>
      <c r="AL469" s="143"/>
      <c r="AM469" s="143"/>
      <c r="AN469" s="143"/>
      <c r="AO469" s="143"/>
      <c r="AP469" s="143"/>
      <c r="AQ469" s="143"/>
      <c r="AR469" s="143"/>
      <c r="AS469" s="143"/>
      <c r="AT469" s="143"/>
      <c r="AU469" s="143"/>
      <c r="AV469" s="143"/>
      <c r="AW469" s="143"/>
      <c r="AX469" s="143"/>
      <c r="AY469" s="143"/>
      <c r="AZ469" s="143"/>
      <c r="BA469" s="143"/>
      <c r="BB469" s="143"/>
      <c r="BC469" s="143"/>
      <c r="BD469" s="143"/>
      <c r="BE469" s="143"/>
      <c r="BF469" s="143"/>
      <c r="BG469" s="143"/>
      <c r="BH469" s="143"/>
      <c r="BI469" s="143"/>
      <c r="BJ469" s="143"/>
      <c r="BK469" s="143"/>
      <c r="BL469" s="143"/>
      <c r="BM469" s="143"/>
      <c r="BN469" s="143"/>
      <c r="BO469" s="143"/>
      <c r="BP469" s="143"/>
      <c r="BQ469" s="143"/>
      <c r="BR469" s="143"/>
      <c r="BS469" s="143"/>
      <c r="BT469" s="143"/>
      <c r="BU469" s="143"/>
      <c r="BV469" s="143"/>
    </row>
    <row r="470" spans="2:74" x14ac:dyDescent="0.2">
      <c r="B470" s="143"/>
      <c r="D470" s="143"/>
      <c r="E470" s="143"/>
      <c r="F470" s="143"/>
      <c r="G470" s="143"/>
      <c r="H470" s="143"/>
      <c r="I470" s="143"/>
      <c r="J470" s="143"/>
      <c r="K470" s="143"/>
      <c r="L470" s="143"/>
      <c r="M470" s="143"/>
      <c r="N470" s="143"/>
      <c r="O470" s="143"/>
      <c r="P470" s="143"/>
      <c r="Q470" s="143"/>
      <c r="R470" s="143"/>
      <c r="S470" s="143"/>
      <c r="T470" s="143"/>
      <c r="U470" s="143"/>
      <c r="V470" s="143"/>
      <c r="W470" s="143"/>
      <c r="X470" s="143"/>
      <c r="Y470" s="143"/>
      <c r="Z470" s="143"/>
      <c r="AA470" s="143"/>
      <c r="AB470" s="143"/>
      <c r="AC470" s="143"/>
      <c r="AD470" s="143"/>
      <c r="AE470" s="143"/>
      <c r="AF470" s="143"/>
      <c r="AG470" s="143"/>
      <c r="AH470" s="143"/>
      <c r="AI470" s="143"/>
      <c r="AJ470" s="143"/>
      <c r="AK470" s="143"/>
      <c r="AL470" s="143"/>
      <c r="AM470" s="143"/>
      <c r="AN470" s="143"/>
      <c r="AO470" s="143"/>
      <c r="AP470" s="143"/>
      <c r="AQ470" s="143"/>
      <c r="AR470" s="143"/>
      <c r="AS470" s="143"/>
      <c r="AT470" s="143"/>
      <c r="AU470" s="143"/>
      <c r="AV470" s="143"/>
      <c r="AW470" s="143"/>
      <c r="AX470" s="143"/>
      <c r="AY470" s="143"/>
      <c r="AZ470" s="143"/>
      <c r="BA470" s="143"/>
      <c r="BB470" s="143"/>
      <c r="BC470" s="143"/>
      <c r="BD470" s="143"/>
      <c r="BE470" s="143"/>
      <c r="BF470" s="143"/>
      <c r="BG470" s="143"/>
      <c r="BH470" s="143"/>
      <c r="BI470" s="143"/>
      <c r="BJ470" s="143"/>
      <c r="BK470" s="143"/>
      <c r="BL470" s="143"/>
      <c r="BM470" s="143"/>
      <c r="BN470" s="143"/>
      <c r="BO470" s="143"/>
      <c r="BP470" s="143"/>
      <c r="BQ470" s="143"/>
      <c r="BR470" s="143"/>
      <c r="BS470" s="143"/>
      <c r="BT470" s="143"/>
      <c r="BU470" s="143"/>
      <c r="BV470" s="143"/>
    </row>
    <row r="471" spans="2:74" x14ac:dyDescent="0.2">
      <c r="B471" s="143"/>
      <c r="D471" s="143"/>
      <c r="E471" s="143"/>
      <c r="F471" s="143"/>
      <c r="G471" s="143"/>
      <c r="H471" s="143"/>
      <c r="I471" s="143"/>
      <c r="J471" s="143"/>
      <c r="K471" s="143"/>
      <c r="L471" s="143"/>
      <c r="M471" s="143"/>
      <c r="N471" s="143"/>
      <c r="O471" s="143"/>
      <c r="P471" s="143"/>
      <c r="Q471" s="143"/>
      <c r="R471" s="143"/>
      <c r="S471" s="143"/>
      <c r="T471" s="143"/>
      <c r="U471" s="143"/>
      <c r="V471" s="143"/>
      <c r="W471" s="143"/>
      <c r="X471" s="143"/>
      <c r="Y471" s="143"/>
      <c r="Z471" s="143"/>
      <c r="AA471" s="143"/>
      <c r="AB471" s="143"/>
      <c r="AC471" s="143"/>
      <c r="AD471" s="143"/>
      <c r="AE471" s="143"/>
      <c r="AF471" s="143"/>
      <c r="AG471" s="143"/>
      <c r="AH471" s="143"/>
      <c r="AI471" s="143"/>
      <c r="AJ471" s="143"/>
      <c r="AK471" s="143"/>
      <c r="AL471" s="143"/>
      <c r="AM471" s="143"/>
      <c r="AN471" s="143"/>
      <c r="AO471" s="143"/>
      <c r="AP471" s="143"/>
      <c r="AQ471" s="143"/>
      <c r="AR471" s="143"/>
      <c r="AS471" s="143"/>
      <c r="AT471" s="143"/>
      <c r="AU471" s="143"/>
      <c r="AV471" s="143"/>
      <c r="AW471" s="143"/>
      <c r="AX471" s="143"/>
      <c r="AY471" s="143"/>
      <c r="AZ471" s="143"/>
      <c r="BA471" s="143"/>
      <c r="BB471" s="143"/>
      <c r="BC471" s="143"/>
      <c r="BD471" s="143"/>
      <c r="BE471" s="143"/>
      <c r="BF471" s="143"/>
      <c r="BG471" s="143"/>
      <c r="BH471" s="143"/>
      <c r="BI471" s="143"/>
      <c r="BJ471" s="143"/>
      <c r="BK471" s="143"/>
      <c r="BL471" s="143"/>
      <c r="BM471" s="143"/>
      <c r="BN471" s="143"/>
      <c r="BO471" s="143"/>
      <c r="BP471" s="143"/>
      <c r="BQ471" s="143"/>
      <c r="BR471" s="143"/>
      <c r="BS471" s="143"/>
      <c r="BT471" s="143"/>
      <c r="BU471" s="143"/>
      <c r="BV471" s="143"/>
    </row>
    <row r="472" spans="2:74" x14ac:dyDescent="0.2">
      <c r="B472" s="143"/>
      <c r="D472" s="143"/>
      <c r="E472" s="143"/>
      <c r="F472" s="143"/>
      <c r="G472" s="143"/>
      <c r="H472" s="143"/>
      <c r="I472" s="143"/>
      <c r="J472" s="143"/>
      <c r="K472" s="143"/>
      <c r="L472" s="143"/>
      <c r="M472" s="143"/>
      <c r="N472" s="143"/>
      <c r="O472" s="143"/>
      <c r="P472" s="143"/>
      <c r="Q472" s="143"/>
      <c r="R472" s="143"/>
      <c r="S472" s="143"/>
      <c r="T472" s="143"/>
      <c r="U472" s="143"/>
      <c r="V472" s="143"/>
      <c r="W472" s="143"/>
      <c r="X472" s="143"/>
      <c r="Y472" s="143"/>
      <c r="Z472" s="143"/>
      <c r="AA472" s="143"/>
      <c r="AB472" s="143"/>
      <c r="AC472" s="143"/>
      <c r="AD472" s="143"/>
      <c r="AE472" s="143"/>
      <c r="AF472" s="143"/>
      <c r="AG472" s="143"/>
      <c r="AH472" s="143"/>
      <c r="AI472" s="143"/>
      <c r="AJ472" s="143"/>
      <c r="AK472" s="143"/>
      <c r="AL472" s="143"/>
      <c r="AM472" s="143"/>
      <c r="AN472" s="143"/>
      <c r="AO472" s="143"/>
      <c r="AP472" s="143"/>
      <c r="AQ472" s="143"/>
      <c r="AR472" s="143"/>
      <c r="AS472" s="143"/>
      <c r="AT472" s="143"/>
      <c r="AU472" s="143"/>
      <c r="AV472" s="143"/>
      <c r="AW472" s="143"/>
      <c r="AX472" s="143"/>
      <c r="AY472" s="143"/>
      <c r="AZ472" s="143"/>
      <c r="BA472" s="143"/>
      <c r="BB472" s="143"/>
      <c r="BC472" s="143"/>
      <c r="BD472" s="143"/>
      <c r="BE472" s="143"/>
      <c r="BF472" s="143"/>
      <c r="BG472" s="143"/>
      <c r="BH472" s="143"/>
      <c r="BI472" s="143"/>
      <c r="BJ472" s="143"/>
      <c r="BK472" s="143"/>
      <c r="BL472" s="143"/>
      <c r="BM472" s="143"/>
      <c r="BN472" s="143"/>
      <c r="BO472" s="143"/>
      <c r="BP472" s="143"/>
      <c r="BQ472" s="143"/>
      <c r="BR472" s="143"/>
      <c r="BS472" s="143"/>
      <c r="BT472" s="143"/>
      <c r="BU472" s="143"/>
      <c r="BV472" s="143"/>
    </row>
    <row r="473" spans="2:74" x14ac:dyDescent="0.2">
      <c r="B473" s="143"/>
      <c r="D473" s="143"/>
      <c r="E473" s="143"/>
      <c r="F473" s="143"/>
      <c r="G473" s="143"/>
      <c r="H473" s="143"/>
      <c r="I473" s="143"/>
      <c r="J473" s="143"/>
      <c r="K473" s="143"/>
      <c r="L473" s="143"/>
      <c r="M473" s="143"/>
      <c r="N473" s="143"/>
      <c r="O473" s="143"/>
      <c r="P473" s="143"/>
      <c r="Q473" s="143"/>
      <c r="R473" s="143"/>
      <c r="S473" s="143"/>
      <c r="T473" s="143"/>
      <c r="U473" s="143"/>
      <c r="V473" s="143"/>
      <c r="W473" s="143"/>
      <c r="X473" s="143"/>
      <c r="Y473" s="143"/>
      <c r="Z473" s="143"/>
      <c r="AA473" s="143"/>
      <c r="AB473" s="143"/>
      <c r="AC473" s="143"/>
      <c r="AD473" s="143"/>
      <c r="AE473" s="143"/>
      <c r="AF473" s="143"/>
      <c r="AG473" s="143"/>
      <c r="AH473" s="143"/>
      <c r="AI473" s="143"/>
      <c r="AJ473" s="143"/>
      <c r="AK473" s="143"/>
      <c r="AL473" s="143"/>
      <c r="AM473" s="143"/>
      <c r="AN473" s="143"/>
      <c r="AO473" s="143"/>
      <c r="AP473" s="143"/>
      <c r="AQ473" s="143"/>
      <c r="AR473" s="143"/>
      <c r="AS473" s="143"/>
      <c r="AT473" s="143"/>
      <c r="AU473" s="143"/>
      <c r="AV473" s="143"/>
      <c r="AW473" s="143"/>
      <c r="AX473" s="143"/>
      <c r="AY473" s="143"/>
      <c r="AZ473" s="143"/>
      <c r="BA473" s="143"/>
      <c r="BB473" s="143"/>
      <c r="BC473" s="143"/>
      <c r="BD473" s="143"/>
      <c r="BE473" s="143"/>
      <c r="BF473" s="143"/>
      <c r="BG473" s="143"/>
      <c r="BH473" s="143"/>
      <c r="BI473" s="143"/>
      <c r="BJ473" s="143"/>
      <c r="BK473" s="143"/>
      <c r="BL473" s="143"/>
      <c r="BM473" s="143"/>
      <c r="BN473" s="143"/>
      <c r="BO473" s="143"/>
      <c r="BP473" s="143"/>
      <c r="BQ473" s="143"/>
      <c r="BR473" s="143"/>
      <c r="BS473" s="143"/>
      <c r="BT473" s="143"/>
      <c r="BU473" s="143"/>
      <c r="BV473" s="143"/>
    </row>
    <row r="474" spans="2:74" x14ac:dyDescent="0.2">
      <c r="B474" s="143"/>
      <c r="D474" s="143"/>
      <c r="E474" s="143"/>
      <c r="F474" s="143"/>
      <c r="G474" s="143"/>
      <c r="H474" s="143"/>
      <c r="I474" s="143"/>
      <c r="J474" s="143"/>
      <c r="K474" s="143"/>
      <c r="L474" s="143"/>
      <c r="M474" s="143"/>
      <c r="N474" s="143"/>
      <c r="O474" s="143"/>
      <c r="P474" s="143"/>
      <c r="Q474" s="143"/>
      <c r="R474" s="143"/>
      <c r="S474" s="143"/>
      <c r="T474" s="143"/>
      <c r="U474" s="143"/>
      <c r="V474" s="143"/>
      <c r="W474" s="143"/>
      <c r="X474" s="143"/>
      <c r="Y474" s="143"/>
      <c r="Z474" s="143"/>
      <c r="AA474" s="143"/>
      <c r="AB474" s="143"/>
      <c r="AC474" s="143"/>
      <c r="AD474" s="143"/>
      <c r="AE474" s="143"/>
      <c r="AF474" s="143"/>
      <c r="AG474" s="143"/>
      <c r="AH474" s="143"/>
      <c r="AI474" s="143"/>
      <c r="AJ474" s="143"/>
      <c r="AK474" s="143"/>
      <c r="AL474" s="143"/>
      <c r="AM474" s="143"/>
      <c r="AN474" s="143"/>
      <c r="AO474" s="143"/>
      <c r="AP474" s="143"/>
      <c r="AQ474" s="143"/>
      <c r="AR474" s="143"/>
      <c r="AS474" s="143"/>
      <c r="AT474" s="143"/>
      <c r="AU474" s="143"/>
      <c r="AV474" s="143"/>
      <c r="AW474" s="143"/>
      <c r="AX474" s="143"/>
      <c r="AY474" s="143"/>
      <c r="AZ474" s="143"/>
      <c r="BA474" s="143"/>
      <c r="BB474" s="143"/>
      <c r="BC474" s="143"/>
      <c r="BD474" s="143"/>
      <c r="BE474" s="143"/>
      <c r="BF474" s="143"/>
      <c r="BG474" s="143"/>
      <c r="BH474" s="143"/>
      <c r="BI474" s="143"/>
      <c r="BJ474" s="143"/>
      <c r="BK474" s="143"/>
      <c r="BL474" s="143"/>
      <c r="BM474" s="143"/>
      <c r="BN474" s="143"/>
      <c r="BO474" s="143"/>
      <c r="BP474" s="143"/>
      <c r="BQ474" s="143"/>
      <c r="BR474" s="143"/>
      <c r="BS474" s="143"/>
      <c r="BT474" s="143"/>
      <c r="BU474" s="143"/>
      <c r="BV474" s="143"/>
    </row>
    <row r="475" spans="2:74" x14ac:dyDescent="0.2">
      <c r="B475" s="143"/>
      <c r="D475" s="143"/>
      <c r="E475" s="143"/>
      <c r="F475" s="143"/>
      <c r="G475" s="143"/>
      <c r="H475" s="143"/>
      <c r="I475" s="143"/>
      <c r="J475" s="143"/>
      <c r="K475" s="143"/>
      <c r="L475" s="143"/>
      <c r="M475" s="143"/>
      <c r="N475" s="143"/>
      <c r="O475" s="143"/>
      <c r="P475" s="143"/>
      <c r="Q475" s="143"/>
      <c r="R475" s="143"/>
      <c r="S475" s="143"/>
      <c r="T475" s="143"/>
      <c r="U475" s="143"/>
      <c r="V475" s="143"/>
      <c r="W475" s="143"/>
      <c r="X475" s="143"/>
      <c r="Y475" s="143"/>
      <c r="Z475" s="143"/>
      <c r="AA475" s="143"/>
      <c r="AB475" s="143"/>
      <c r="AC475" s="143"/>
      <c r="AD475" s="143"/>
      <c r="AE475" s="143"/>
      <c r="AF475" s="143"/>
      <c r="AG475" s="143"/>
      <c r="AH475" s="143"/>
      <c r="AI475" s="143"/>
      <c r="AJ475" s="143"/>
      <c r="AK475" s="143"/>
      <c r="AL475" s="143"/>
      <c r="AM475" s="143"/>
      <c r="AN475" s="143"/>
      <c r="AO475" s="143"/>
      <c r="AP475" s="143"/>
      <c r="AQ475" s="143"/>
      <c r="AR475" s="143"/>
      <c r="AS475" s="143"/>
      <c r="AT475" s="143"/>
      <c r="AU475" s="143"/>
      <c r="AV475" s="143"/>
      <c r="AW475" s="143"/>
      <c r="AX475" s="143"/>
      <c r="AY475" s="143"/>
      <c r="AZ475" s="143"/>
      <c r="BA475" s="143"/>
      <c r="BB475" s="143"/>
      <c r="BC475" s="143"/>
      <c r="BD475" s="143"/>
      <c r="BE475" s="143"/>
      <c r="BF475" s="143"/>
      <c r="BG475" s="143"/>
      <c r="BH475" s="143"/>
      <c r="BI475" s="143"/>
      <c r="BJ475" s="143"/>
      <c r="BK475" s="143"/>
      <c r="BL475" s="143"/>
      <c r="BM475" s="143"/>
      <c r="BN475" s="143"/>
      <c r="BO475" s="143"/>
      <c r="BP475" s="143"/>
      <c r="BQ475" s="143"/>
      <c r="BR475" s="143"/>
      <c r="BS475" s="143"/>
      <c r="BT475" s="143"/>
      <c r="BU475" s="143"/>
      <c r="BV475" s="143"/>
    </row>
    <row r="476" spans="2:74" x14ac:dyDescent="0.2">
      <c r="B476" s="143"/>
      <c r="D476" s="143"/>
      <c r="E476" s="143"/>
      <c r="F476" s="143"/>
      <c r="G476" s="143"/>
      <c r="H476" s="143"/>
      <c r="I476" s="143"/>
      <c r="J476" s="143"/>
      <c r="K476" s="143"/>
      <c r="L476" s="143"/>
      <c r="M476" s="143"/>
      <c r="N476" s="143"/>
      <c r="O476" s="143"/>
      <c r="P476" s="143"/>
      <c r="Q476" s="143"/>
      <c r="R476" s="143"/>
      <c r="S476" s="143"/>
      <c r="T476" s="143"/>
      <c r="U476" s="143"/>
      <c r="V476" s="143"/>
      <c r="W476" s="143"/>
      <c r="X476" s="143"/>
      <c r="Y476" s="143"/>
      <c r="Z476" s="143"/>
      <c r="AA476" s="143"/>
      <c r="AB476" s="143"/>
      <c r="AC476" s="143"/>
      <c r="AD476" s="143"/>
      <c r="AE476" s="143"/>
      <c r="AF476" s="143"/>
      <c r="AG476" s="143"/>
      <c r="AH476" s="143"/>
      <c r="AI476" s="143"/>
      <c r="AJ476" s="143"/>
      <c r="AK476" s="143"/>
      <c r="AL476" s="143"/>
      <c r="AM476" s="143"/>
      <c r="AN476" s="143"/>
      <c r="AO476" s="143"/>
      <c r="AP476" s="143"/>
      <c r="AQ476" s="143"/>
      <c r="AR476" s="143"/>
      <c r="AS476" s="143"/>
      <c r="AT476" s="143"/>
      <c r="AU476" s="143"/>
      <c r="AV476" s="143"/>
      <c r="AW476" s="143"/>
      <c r="AX476" s="143"/>
      <c r="AY476" s="143"/>
      <c r="AZ476" s="143"/>
      <c r="BA476" s="143"/>
      <c r="BB476" s="143"/>
      <c r="BC476" s="143"/>
      <c r="BD476" s="143"/>
      <c r="BE476" s="143"/>
      <c r="BF476" s="143"/>
      <c r="BG476" s="143"/>
      <c r="BH476" s="143"/>
      <c r="BI476" s="143"/>
      <c r="BJ476" s="143"/>
      <c r="BK476" s="143"/>
      <c r="BL476" s="143"/>
      <c r="BM476" s="143"/>
      <c r="BN476" s="143"/>
      <c r="BO476" s="143"/>
      <c r="BP476" s="143"/>
      <c r="BQ476" s="143"/>
      <c r="BR476" s="143"/>
      <c r="BS476" s="143"/>
      <c r="BT476" s="143"/>
      <c r="BU476" s="143"/>
      <c r="BV476" s="143"/>
    </row>
    <row r="477" spans="2:74" x14ac:dyDescent="0.2">
      <c r="B477" s="143"/>
      <c r="D477" s="143"/>
      <c r="E477" s="143"/>
      <c r="F477" s="143"/>
      <c r="G477" s="143"/>
      <c r="H477" s="143"/>
      <c r="I477" s="143"/>
      <c r="J477" s="143"/>
      <c r="K477" s="143"/>
      <c r="L477" s="143"/>
      <c r="M477" s="143"/>
      <c r="N477" s="143"/>
      <c r="O477" s="143"/>
      <c r="P477" s="143"/>
      <c r="Q477" s="143"/>
      <c r="R477" s="143"/>
      <c r="S477" s="143"/>
      <c r="T477" s="143"/>
      <c r="U477" s="143"/>
      <c r="V477" s="143"/>
      <c r="W477" s="143"/>
      <c r="X477" s="143"/>
      <c r="Y477" s="143"/>
      <c r="Z477" s="143"/>
      <c r="AA477" s="143"/>
      <c r="AB477" s="143"/>
      <c r="AC477" s="143"/>
      <c r="AD477" s="143"/>
      <c r="AE477" s="143"/>
      <c r="AF477" s="143"/>
      <c r="AG477" s="143"/>
      <c r="AH477" s="143"/>
      <c r="AI477" s="143"/>
      <c r="AJ477" s="143"/>
      <c r="AK477" s="143"/>
      <c r="AL477" s="143"/>
      <c r="AM477" s="143"/>
      <c r="AN477" s="143"/>
      <c r="AO477" s="143"/>
      <c r="AP477" s="143"/>
      <c r="AQ477" s="143"/>
      <c r="AR477" s="143"/>
      <c r="AS477" s="143"/>
      <c r="AT477" s="143"/>
      <c r="AU477" s="143"/>
      <c r="AV477" s="143"/>
      <c r="AW477" s="143"/>
      <c r="AX477" s="143"/>
      <c r="AY477" s="143"/>
      <c r="AZ477" s="143"/>
      <c r="BA477" s="143"/>
      <c r="BB477" s="143"/>
      <c r="BC477" s="143"/>
      <c r="BD477" s="143"/>
      <c r="BE477" s="143"/>
      <c r="BF477" s="143"/>
      <c r="BG477" s="143"/>
      <c r="BH477" s="143"/>
      <c r="BI477" s="143"/>
      <c r="BJ477" s="143"/>
      <c r="BK477" s="143"/>
      <c r="BL477" s="143"/>
      <c r="BM477" s="143"/>
      <c r="BN477" s="143"/>
      <c r="BO477" s="143"/>
      <c r="BP477" s="143"/>
      <c r="BQ477" s="143"/>
      <c r="BR477" s="143"/>
      <c r="BS477" s="143"/>
      <c r="BT477" s="143"/>
      <c r="BU477" s="143"/>
      <c r="BV477" s="143"/>
    </row>
    <row r="478" spans="2:74" x14ac:dyDescent="0.2">
      <c r="B478" s="143"/>
      <c r="D478" s="143"/>
      <c r="E478" s="143"/>
      <c r="F478" s="143"/>
      <c r="G478" s="143"/>
      <c r="H478" s="143"/>
      <c r="I478" s="143"/>
      <c r="J478" s="143"/>
      <c r="K478" s="143"/>
      <c r="L478" s="143"/>
      <c r="M478" s="143"/>
      <c r="N478" s="143"/>
      <c r="O478" s="143"/>
      <c r="P478" s="143"/>
      <c r="Q478" s="143"/>
      <c r="R478" s="143"/>
      <c r="S478" s="143"/>
      <c r="T478" s="143"/>
      <c r="U478" s="143"/>
      <c r="V478" s="143"/>
      <c r="W478" s="143"/>
      <c r="X478" s="143"/>
      <c r="Y478" s="143"/>
      <c r="Z478" s="143"/>
      <c r="AA478" s="143"/>
      <c r="AB478" s="143"/>
      <c r="AC478" s="143"/>
      <c r="AD478" s="143"/>
      <c r="AE478" s="143"/>
      <c r="AF478" s="143"/>
      <c r="AG478" s="143"/>
      <c r="AH478" s="143"/>
      <c r="AI478" s="143"/>
      <c r="AJ478" s="143"/>
      <c r="AK478" s="143"/>
      <c r="AL478" s="143"/>
      <c r="AM478" s="143"/>
      <c r="AN478" s="143"/>
      <c r="AO478" s="143"/>
      <c r="AP478" s="143"/>
      <c r="AQ478" s="143"/>
      <c r="AR478" s="143"/>
      <c r="AS478" s="143"/>
      <c r="AT478" s="143"/>
      <c r="AU478" s="143"/>
      <c r="AV478" s="143"/>
      <c r="AW478" s="143"/>
      <c r="AX478" s="143"/>
      <c r="AY478" s="143"/>
      <c r="AZ478" s="143"/>
      <c r="BA478" s="143"/>
      <c r="BB478" s="143"/>
      <c r="BC478" s="143"/>
      <c r="BD478" s="143"/>
      <c r="BE478" s="143"/>
      <c r="BF478" s="143"/>
      <c r="BG478" s="143"/>
      <c r="BH478" s="143"/>
      <c r="BI478" s="143"/>
      <c r="BJ478" s="143"/>
      <c r="BK478" s="143"/>
      <c r="BL478" s="143"/>
      <c r="BM478" s="143"/>
      <c r="BN478" s="143"/>
      <c r="BO478" s="143"/>
      <c r="BP478" s="143"/>
      <c r="BQ478" s="143"/>
      <c r="BR478" s="143"/>
      <c r="BS478" s="143"/>
      <c r="BT478" s="143"/>
      <c r="BU478" s="143"/>
      <c r="BV478" s="143"/>
    </row>
    <row r="479" spans="2:74" x14ac:dyDescent="0.2">
      <c r="B479" s="143"/>
      <c r="D479" s="143"/>
      <c r="E479" s="143"/>
      <c r="F479" s="143"/>
      <c r="G479" s="143"/>
      <c r="H479" s="143"/>
      <c r="I479" s="143"/>
      <c r="J479" s="143"/>
      <c r="K479" s="143"/>
      <c r="L479" s="143"/>
      <c r="M479" s="143"/>
      <c r="N479" s="143"/>
      <c r="O479" s="143"/>
      <c r="P479" s="143"/>
      <c r="Q479" s="143"/>
      <c r="R479" s="143"/>
      <c r="S479" s="143"/>
      <c r="T479" s="143"/>
      <c r="U479" s="143"/>
      <c r="V479" s="143"/>
      <c r="W479" s="143"/>
      <c r="X479" s="143"/>
      <c r="Y479" s="143"/>
      <c r="Z479" s="143"/>
      <c r="AA479" s="143"/>
      <c r="AB479" s="143"/>
      <c r="AC479" s="143"/>
      <c r="AD479" s="143"/>
      <c r="AE479" s="143"/>
      <c r="AF479" s="143"/>
      <c r="AG479" s="143"/>
      <c r="AH479" s="143"/>
      <c r="AI479" s="143"/>
      <c r="AJ479" s="143"/>
      <c r="AK479" s="143"/>
      <c r="AL479" s="143"/>
      <c r="AM479" s="143"/>
      <c r="AN479" s="143"/>
      <c r="AO479" s="143"/>
      <c r="AP479" s="143"/>
      <c r="AQ479" s="143"/>
      <c r="AR479" s="143"/>
      <c r="AS479" s="143"/>
      <c r="AT479" s="143"/>
      <c r="AU479" s="143"/>
      <c r="AV479" s="143"/>
      <c r="AW479" s="143"/>
      <c r="AX479" s="143"/>
      <c r="AY479" s="143"/>
      <c r="AZ479" s="143"/>
      <c r="BA479" s="143"/>
      <c r="BB479" s="143"/>
      <c r="BC479" s="143"/>
      <c r="BD479" s="143"/>
      <c r="BE479" s="143"/>
      <c r="BF479" s="143"/>
      <c r="BG479" s="143"/>
      <c r="BH479" s="143"/>
      <c r="BI479" s="143"/>
      <c r="BJ479" s="143"/>
      <c r="BK479" s="143"/>
      <c r="BL479" s="143"/>
      <c r="BM479" s="143"/>
      <c r="BN479" s="143"/>
      <c r="BO479" s="143"/>
      <c r="BP479" s="143"/>
      <c r="BQ479" s="143"/>
      <c r="BR479" s="143"/>
      <c r="BS479" s="143"/>
      <c r="BT479" s="143"/>
      <c r="BU479" s="143"/>
      <c r="BV479" s="143"/>
    </row>
    <row r="480" spans="2:74" x14ac:dyDescent="0.2">
      <c r="B480" s="143"/>
      <c r="D480" s="143"/>
      <c r="E480" s="143"/>
      <c r="F480" s="143"/>
      <c r="G480" s="143"/>
      <c r="H480" s="143"/>
      <c r="I480" s="143"/>
      <c r="J480" s="143"/>
      <c r="K480" s="143"/>
      <c r="L480" s="143"/>
      <c r="M480" s="143"/>
      <c r="N480" s="143"/>
      <c r="O480" s="143"/>
      <c r="P480" s="143"/>
      <c r="Q480" s="143"/>
      <c r="R480" s="143"/>
      <c r="S480" s="143"/>
      <c r="T480" s="143"/>
      <c r="U480" s="143"/>
      <c r="V480" s="143"/>
      <c r="W480" s="143"/>
      <c r="X480" s="143"/>
      <c r="Y480" s="143"/>
      <c r="Z480" s="143"/>
      <c r="AA480" s="143"/>
      <c r="AB480" s="143"/>
      <c r="AC480" s="143"/>
      <c r="AD480" s="143"/>
      <c r="AE480" s="143"/>
      <c r="AF480" s="143"/>
      <c r="AG480" s="143"/>
      <c r="AH480" s="143"/>
      <c r="AI480" s="143"/>
      <c r="AJ480" s="143"/>
      <c r="AK480" s="143"/>
      <c r="AL480" s="143"/>
      <c r="AM480" s="143"/>
      <c r="AN480" s="143"/>
      <c r="AO480" s="143"/>
      <c r="AP480" s="143"/>
      <c r="AQ480" s="143"/>
      <c r="AR480" s="143"/>
      <c r="AS480" s="143"/>
      <c r="AT480" s="143"/>
      <c r="AU480" s="143"/>
      <c r="AV480" s="143"/>
      <c r="AW480" s="143"/>
      <c r="AX480" s="143"/>
      <c r="AY480" s="143"/>
      <c r="AZ480" s="143"/>
      <c r="BA480" s="143"/>
      <c r="BB480" s="143"/>
      <c r="BC480" s="143"/>
      <c r="BD480" s="143"/>
      <c r="BE480" s="143"/>
      <c r="BF480" s="143"/>
      <c r="BG480" s="143"/>
      <c r="BH480" s="143"/>
      <c r="BI480" s="143"/>
      <c r="BJ480" s="143"/>
      <c r="BK480" s="143"/>
      <c r="BL480" s="143"/>
      <c r="BM480" s="143"/>
      <c r="BN480" s="143"/>
      <c r="BO480" s="143"/>
      <c r="BP480" s="143"/>
      <c r="BQ480" s="143"/>
      <c r="BR480" s="143"/>
      <c r="BS480" s="143"/>
      <c r="BT480" s="143"/>
      <c r="BU480" s="143"/>
      <c r="BV480" s="143"/>
    </row>
    <row r="481" spans="2:74" x14ac:dyDescent="0.2">
      <c r="B481" s="143"/>
      <c r="D481" s="143"/>
      <c r="E481" s="143"/>
      <c r="F481" s="143"/>
      <c r="G481" s="143"/>
      <c r="H481" s="143"/>
      <c r="I481" s="143"/>
      <c r="J481" s="143"/>
      <c r="K481" s="143"/>
      <c r="L481" s="143"/>
      <c r="M481" s="143"/>
      <c r="N481" s="143"/>
      <c r="O481" s="143"/>
      <c r="P481" s="143"/>
      <c r="Q481" s="143"/>
      <c r="R481" s="143"/>
      <c r="S481" s="143"/>
      <c r="T481" s="143"/>
      <c r="U481" s="143"/>
      <c r="V481" s="143"/>
      <c r="W481" s="143"/>
      <c r="X481" s="143"/>
      <c r="Y481" s="143"/>
      <c r="Z481" s="143"/>
      <c r="AA481" s="143"/>
      <c r="AB481" s="143"/>
      <c r="AC481" s="143"/>
      <c r="AD481" s="143"/>
      <c r="AE481" s="143"/>
      <c r="AF481" s="143"/>
      <c r="AG481" s="143"/>
      <c r="AH481" s="143"/>
      <c r="AI481" s="143"/>
      <c r="AJ481" s="143"/>
      <c r="AK481" s="143"/>
      <c r="AL481" s="143"/>
      <c r="AM481" s="143"/>
      <c r="AN481" s="143"/>
      <c r="AO481" s="143"/>
      <c r="AP481" s="143"/>
      <c r="AQ481" s="143"/>
      <c r="AR481" s="143"/>
      <c r="AS481" s="143"/>
      <c r="AT481" s="143"/>
      <c r="AU481" s="143"/>
      <c r="AV481" s="143"/>
      <c r="AW481" s="143"/>
      <c r="AX481" s="143"/>
      <c r="AY481" s="143"/>
      <c r="AZ481" s="143"/>
      <c r="BA481" s="143"/>
      <c r="BB481" s="143"/>
      <c r="BC481" s="143"/>
      <c r="BD481" s="143"/>
      <c r="BE481" s="143"/>
      <c r="BF481" s="143"/>
      <c r="BG481" s="143"/>
      <c r="BH481" s="143"/>
      <c r="BI481" s="143"/>
      <c r="BJ481" s="143"/>
      <c r="BK481" s="143"/>
      <c r="BL481" s="143"/>
      <c r="BM481" s="143"/>
      <c r="BN481" s="143"/>
      <c r="BO481" s="143"/>
      <c r="BP481" s="143"/>
      <c r="BQ481" s="143"/>
      <c r="BR481" s="143"/>
      <c r="BS481" s="143"/>
      <c r="BT481" s="143"/>
      <c r="BU481" s="143"/>
      <c r="BV481" s="143"/>
    </row>
    <row r="482" spans="2:74" x14ac:dyDescent="0.2">
      <c r="B482" s="143"/>
      <c r="D482" s="143"/>
      <c r="E482" s="143"/>
      <c r="F482" s="143"/>
      <c r="G482" s="143"/>
      <c r="H482" s="143"/>
      <c r="I482" s="143"/>
      <c r="J482" s="143"/>
      <c r="K482" s="143"/>
      <c r="L482" s="143"/>
      <c r="M482" s="143"/>
      <c r="N482" s="143"/>
      <c r="O482" s="143"/>
      <c r="P482" s="143"/>
      <c r="Q482" s="143"/>
      <c r="R482" s="143"/>
      <c r="S482" s="143"/>
      <c r="T482" s="143"/>
      <c r="U482" s="143"/>
      <c r="V482" s="143"/>
      <c r="W482" s="143"/>
      <c r="X482" s="143"/>
      <c r="Y482" s="143"/>
      <c r="Z482" s="143"/>
      <c r="AA482" s="143"/>
      <c r="AB482" s="143"/>
      <c r="AC482" s="143"/>
      <c r="AD482" s="143"/>
      <c r="AE482" s="143"/>
      <c r="AF482" s="143"/>
      <c r="AG482" s="143"/>
      <c r="AH482" s="143"/>
      <c r="AI482" s="143"/>
      <c r="AJ482" s="143"/>
      <c r="AK482" s="143"/>
      <c r="AL482" s="143"/>
      <c r="AM482" s="143"/>
      <c r="AN482" s="143"/>
      <c r="AO482" s="143"/>
      <c r="AP482" s="143"/>
      <c r="AQ482" s="143"/>
      <c r="AR482" s="143"/>
      <c r="AS482" s="143"/>
      <c r="AT482" s="143"/>
      <c r="AU482" s="143"/>
      <c r="AV482" s="143"/>
      <c r="AW482" s="143"/>
      <c r="AX482" s="143"/>
      <c r="AY482" s="143"/>
      <c r="AZ482" s="143"/>
      <c r="BA482" s="143"/>
      <c r="BB482" s="143"/>
      <c r="BC482" s="143"/>
      <c r="BD482" s="143"/>
      <c r="BE482" s="143"/>
      <c r="BF482" s="143"/>
      <c r="BG482" s="143"/>
      <c r="BH482" s="143"/>
      <c r="BI482" s="143"/>
      <c r="BJ482" s="143"/>
      <c r="BK482" s="143"/>
      <c r="BL482" s="143"/>
      <c r="BM482" s="143"/>
      <c r="BN482" s="143"/>
      <c r="BO482" s="143"/>
      <c r="BP482" s="143"/>
      <c r="BQ482" s="143"/>
      <c r="BR482" s="143"/>
      <c r="BS482" s="143"/>
      <c r="BT482" s="143"/>
      <c r="BU482" s="143"/>
      <c r="BV482" s="143"/>
    </row>
    <row r="483" spans="2:74" x14ac:dyDescent="0.2">
      <c r="B483" s="143"/>
      <c r="D483" s="143"/>
      <c r="E483" s="143"/>
      <c r="F483" s="143"/>
      <c r="G483" s="143"/>
      <c r="H483" s="143"/>
      <c r="I483" s="143"/>
      <c r="J483" s="143"/>
      <c r="K483" s="143"/>
      <c r="L483" s="143"/>
      <c r="M483" s="143"/>
      <c r="N483" s="143"/>
      <c r="O483" s="143"/>
      <c r="P483" s="143"/>
      <c r="Q483" s="143"/>
      <c r="R483" s="143"/>
      <c r="S483" s="143"/>
      <c r="T483" s="143"/>
      <c r="U483" s="143"/>
      <c r="V483" s="143"/>
      <c r="W483" s="143"/>
      <c r="X483" s="143"/>
      <c r="Y483" s="143"/>
      <c r="Z483" s="143"/>
      <c r="AA483" s="143"/>
      <c r="AB483" s="143"/>
      <c r="AC483" s="143"/>
      <c r="AD483" s="143"/>
      <c r="AE483" s="143"/>
      <c r="AF483" s="143"/>
      <c r="AG483" s="143"/>
      <c r="AH483" s="143"/>
      <c r="AI483" s="143"/>
      <c r="AJ483" s="143"/>
      <c r="AK483" s="143"/>
      <c r="AL483" s="143"/>
      <c r="AM483" s="143"/>
      <c r="AN483" s="143"/>
      <c r="AO483" s="143"/>
      <c r="AP483" s="143"/>
      <c r="AQ483" s="143"/>
      <c r="AR483" s="143"/>
      <c r="AS483" s="143"/>
      <c r="AT483" s="143"/>
      <c r="AU483" s="143"/>
      <c r="AV483" s="143"/>
      <c r="AW483" s="143"/>
      <c r="AX483" s="143"/>
      <c r="AY483" s="143"/>
      <c r="AZ483" s="143"/>
      <c r="BA483" s="143"/>
      <c r="BB483" s="143"/>
      <c r="BC483" s="143"/>
      <c r="BD483" s="143"/>
      <c r="BE483" s="143"/>
      <c r="BF483" s="143"/>
      <c r="BG483" s="143"/>
      <c r="BH483" s="143"/>
      <c r="BI483" s="143"/>
      <c r="BJ483" s="143"/>
      <c r="BK483" s="143"/>
      <c r="BL483" s="143"/>
      <c r="BM483" s="143"/>
      <c r="BN483" s="143"/>
      <c r="BO483" s="143"/>
      <c r="BP483" s="143"/>
      <c r="BQ483" s="143"/>
      <c r="BR483" s="143"/>
      <c r="BS483" s="143"/>
      <c r="BT483" s="143"/>
      <c r="BU483" s="143"/>
      <c r="BV483" s="143"/>
    </row>
    <row r="484" spans="2:74" x14ac:dyDescent="0.2">
      <c r="B484" s="143"/>
      <c r="D484" s="143"/>
      <c r="E484" s="143"/>
      <c r="F484" s="143"/>
      <c r="G484" s="143"/>
      <c r="H484" s="143"/>
      <c r="I484" s="143"/>
      <c r="J484" s="143"/>
      <c r="K484" s="143"/>
      <c r="L484" s="143"/>
      <c r="M484" s="143"/>
      <c r="N484" s="143"/>
      <c r="O484" s="143"/>
      <c r="P484" s="143"/>
      <c r="Q484" s="143"/>
      <c r="R484" s="143"/>
      <c r="S484" s="143"/>
      <c r="T484" s="143"/>
      <c r="U484" s="143"/>
      <c r="V484" s="143"/>
      <c r="W484" s="143"/>
      <c r="X484" s="143"/>
      <c r="Y484" s="143"/>
      <c r="Z484" s="143"/>
      <c r="AA484" s="143"/>
      <c r="AB484" s="143"/>
      <c r="AC484" s="143"/>
      <c r="AD484" s="143"/>
      <c r="AE484" s="143"/>
      <c r="AF484" s="143"/>
      <c r="AG484" s="143"/>
      <c r="AH484" s="143"/>
      <c r="AI484" s="143"/>
      <c r="AJ484" s="143"/>
      <c r="AK484" s="143"/>
      <c r="AL484" s="143"/>
      <c r="AM484" s="143"/>
      <c r="AN484" s="143"/>
      <c r="AO484" s="143"/>
      <c r="AP484" s="143"/>
      <c r="AQ484" s="143"/>
      <c r="AR484" s="143"/>
      <c r="AS484" s="143"/>
      <c r="AT484" s="143"/>
      <c r="AU484" s="143"/>
      <c r="AV484" s="143"/>
      <c r="AW484" s="143"/>
      <c r="AX484" s="143"/>
      <c r="AY484" s="143"/>
      <c r="AZ484" s="143"/>
      <c r="BA484" s="143"/>
      <c r="BB484" s="143"/>
      <c r="BC484" s="143"/>
      <c r="BD484" s="143"/>
      <c r="BE484" s="143"/>
      <c r="BF484" s="143"/>
      <c r="BG484" s="143"/>
      <c r="BH484" s="143"/>
      <c r="BI484" s="143"/>
      <c r="BJ484" s="143"/>
      <c r="BK484" s="143"/>
      <c r="BL484" s="143"/>
      <c r="BM484" s="143"/>
      <c r="BN484" s="143"/>
      <c r="BO484" s="143"/>
      <c r="BP484" s="143"/>
      <c r="BQ484" s="143"/>
      <c r="BR484" s="143"/>
      <c r="BS484" s="143"/>
      <c r="BT484" s="143"/>
      <c r="BU484" s="143"/>
      <c r="BV484" s="143"/>
    </row>
    <row r="485" spans="2:74" x14ac:dyDescent="0.2">
      <c r="B485" s="143"/>
      <c r="D485" s="143"/>
      <c r="E485" s="143"/>
      <c r="F485" s="143"/>
      <c r="G485" s="143"/>
      <c r="H485" s="143"/>
      <c r="I485" s="143"/>
      <c r="J485" s="143"/>
      <c r="K485" s="143"/>
      <c r="L485" s="143"/>
      <c r="M485" s="143"/>
      <c r="N485" s="143"/>
      <c r="O485" s="143"/>
      <c r="P485" s="143"/>
      <c r="Q485" s="143"/>
      <c r="R485" s="143"/>
      <c r="S485" s="143"/>
      <c r="T485" s="143"/>
      <c r="U485" s="143"/>
      <c r="V485" s="143"/>
      <c r="W485" s="143"/>
      <c r="X485" s="143"/>
      <c r="Y485" s="143"/>
      <c r="Z485" s="143"/>
      <c r="AA485" s="143"/>
      <c r="AB485" s="143"/>
      <c r="AC485" s="143"/>
      <c r="AD485" s="143"/>
      <c r="AE485" s="143"/>
      <c r="AF485" s="143"/>
      <c r="AG485" s="143"/>
      <c r="AH485" s="143"/>
      <c r="AI485" s="143"/>
      <c r="AJ485" s="143"/>
      <c r="AK485" s="143"/>
      <c r="AL485" s="143"/>
      <c r="AM485" s="143"/>
      <c r="AN485" s="143"/>
      <c r="AO485" s="143"/>
      <c r="AP485" s="143"/>
      <c r="AQ485" s="143"/>
      <c r="AR485" s="143"/>
      <c r="AS485" s="143"/>
      <c r="AT485" s="143"/>
      <c r="AU485" s="143"/>
      <c r="AV485" s="143"/>
      <c r="AW485" s="143"/>
      <c r="AX485" s="143"/>
      <c r="AY485" s="143"/>
      <c r="AZ485" s="143"/>
      <c r="BA485" s="143"/>
      <c r="BB485" s="143"/>
      <c r="BC485" s="143"/>
      <c r="BD485" s="143"/>
      <c r="BE485" s="143"/>
      <c r="BF485" s="143"/>
      <c r="BG485" s="143"/>
      <c r="BH485" s="143"/>
      <c r="BI485" s="143"/>
      <c r="BJ485" s="143"/>
      <c r="BK485" s="143"/>
      <c r="BL485" s="143"/>
      <c r="BM485" s="143"/>
      <c r="BN485" s="143"/>
      <c r="BO485" s="143"/>
      <c r="BP485" s="143"/>
      <c r="BQ485" s="143"/>
      <c r="BR485" s="143"/>
      <c r="BS485" s="143"/>
      <c r="BT485" s="143"/>
      <c r="BU485" s="143"/>
      <c r="BV485" s="143"/>
    </row>
    <row r="486" spans="2:74" x14ac:dyDescent="0.2">
      <c r="B486" s="143"/>
      <c r="D486" s="143"/>
      <c r="E486" s="143"/>
      <c r="F486" s="143"/>
      <c r="G486" s="143"/>
      <c r="H486" s="143"/>
      <c r="I486" s="143"/>
      <c r="J486" s="143"/>
      <c r="K486" s="143"/>
      <c r="L486" s="143"/>
      <c r="M486" s="143"/>
      <c r="N486" s="143"/>
      <c r="O486" s="143"/>
      <c r="P486" s="143"/>
      <c r="Q486" s="143"/>
      <c r="R486" s="143"/>
      <c r="S486" s="143"/>
      <c r="T486" s="143"/>
      <c r="U486" s="143"/>
      <c r="V486" s="143"/>
      <c r="W486" s="143"/>
      <c r="X486" s="143"/>
      <c r="Y486" s="143"/>
      <c r="Z486" s="143"/>
      <c r="AA486" s="143"/>
      <c r="AB486" s="143"/>
      <c r="AC486" s="143"/>
      <c r="AD486" s="143"/>
      <c r="AE486" s="143"/>
      <c r="AF486" s="143"/>
      <c r="AG486" s="143"/>
      <c r="AH486" s="143"/>
      <c r="AI486" s="143"/>
      <c r="AJ486" s="143"/>
      <c r="AK486" s="143"/>
      <c r="AL486" s="143"/>
      <c r="AM486" s="143"/>
      <c r="AN486" s="143"/>
      <c r="AO486" s="143"/>
      <c r="AP486" s="143"/>
      <c r="AQ486" s="143"/>
      <c r="AR486" s="143"/>
      <c r="AS486" s="143"/>
      <c r="AT486" s="143"/>
      <c r="AU486" s="143"/>
      <c r="AV486" s="143"/>
      <c r="AW486" s="143"/>
      <c r="AX486" s="143"/>
      <c r="AY486" s="143"/>
      <c r="AZ486" s="143"/>
      <c r="BA486" s="143"/>
      <c r="BB486" s="143"/>
      <c r="BC486" s="143"/>
      <c r="BD486" s="143"/>
      <c r="BE486" s="143"/>
      <c r="BF486" s="143"/>
      <c r="BG486" s="143"/>
      <c r="BH486" s="143"/>
      <c r="BI486" s="143"/>
      <c r="BJ486" s="143"/>
      <c r="BK486" s="143"/>
      <c r="BL486" s="143"/>
      <c r="BM486" s="143"/>
      <c r="BN486" s="143"/>
      <c r="BO486" s="143"/>
      <c r="BP486" s="143"/>
      <c r="BQ486" s="143"/>
      <c r="BR486" s="143"/>
      <c r="BS486" s="143"/>
      <c r="BT486" s="143"/>
      <c r="BU486" s="143"/>
      <c r="BV486" s="143"/>
    </row>
    <row r="487" spans="2:74" x14ac:dyDescent="0.2">
      <c r="B487" s="143"/>
      <c r="D487" s="143"/>
      <c r="E487" s="143"/>
      <c r="F487" s="143"/>
      <c r="G487" s="143"/>
      <c r="H487" s="143"/>
      <c r="I487" s="143"/>
      <c r="J487" s="143"/>
      <c r="K487" s="143"/>
      <c r="L487" s="143"/>
      <c r="M487" s="143"/>
      <c r="N487" s="143"/>
      <c r="O487" s="143"/>
      <c r="P487" s="143"/>
      <c r="Q487" s="143"/>
      <c r="R487" s="143"/>
      <c r="S487" s="143"/>
      <c r="T487" s="143"/>
      <c r="U487" s="143"/>
      <c r="V487" s="143"/>
      <c r="W487" s="143"/>
      <c r="X487" s="143"/>
      <c r="Y487" s="143"/>
      <c r="Z487" s="143"/>
      <c r="AA487" s="143"/>
      <c r="AB487" s="143"/>
      <c r="AC487" s="143"/>
      <c r="AD487" s="143"/>
      <c r="AE487" s="143"/>
      <c r="AF487" s="143"/>
      <c r="AG487" s="143"/>
      <c r="AH487" s="143"/>
      <c r="AI487" s="143"/>
      <c r="AJ487" s="143"/>
      <c r="AK487" s="143"/>
      <c r="AL487" s="143"/>
      <c r="AM487" s="143"/>
      <c r="AN487" s="143"/>
      <c r="AO487" s="143"/>
      <c r="AP487" s="143"/>
      <c r="AQ487" s="143"/>
      <c r="AR487" s="143"/>
      <c r="AS487" s="143"/>
      <c r="AT487" s="143"/>
      <c r="AU487" s="143"/>
      <c r="AV487" s="143"/>
      <c r="AW487" s="143"/>
      <c r="AX487" s="143"/>
      <c r="AY487" s="143"/>
      <c r="AZ487" s="143"/>
      <c r="BA487" s="143"/>
      <c r="BB487" s="143"/>
      <c r="BC487" s="143"/>
      <c r="BD487" s="143"/>
      <c r="BE487" s="143"/>
      <c r="BF487" s="143"/>
      <c r="BG487" s="143"/>
      <c r="BH487" s="143"/>
      <c r="BI487" s="143"/>
      <c r="BJ487" s="143"/>
      <c r="BK487" s="143"/>
      <c r="BL487" s="143"/>
      <c r="BM487" s="143"/>
      <c r="BN487" s="143"/>
      <c r="BO487" s="143"/>
      <c r="BP487" s="143"/>
      <c r="BQ487" s="143"/>
      <c r="BR487" s="143"/>
      <c r="BS487" s="143"/>
      <c r="BT487" s="143"/>
      <c r="BU487" s="143"/>
      <c r="BV487" s="143"/>
    </row>
    <row r="488" spans="2:74" x14ac:dyDescent="0.2">
      <c r="B488" s="143"/>
      <c r="D488" s="143"/>
      <c r="E488" s="143"/>
      <c r="F488" s="143"/>
      <c r="G488" s="143"/>
      <c r="H488" s="143"/>
      <c r="I488" s="143"/>
      <c r="J488" s="143"/>
      <c r="K488" s="143"/>
      <c r="L488" s="143"/>
      <c r="M488" s="143"/>
      <c r="N488" s="143"/>
      <c r="O488" s="143"/>
      <c r="P488" s="143"/>
      <c r="Q488" s="143"/>
      <c r="R488" s="143"/>
      <c r="S488" s="143"/>
      <c r="T488" s="143"/>
      <c r="U488" s="143"/>
      <c r="V488" s="143"/>
      <c r="W488" s="143"/>
      <c r="X488" s="143"/>
      <c r="Y488" s="143"/>
      <c r="Z488" s="143"/>
      <c r="AA488" s="143"/>
      <c r="AB488" s="143"/>
      <c r="AC488" s="143"/>
      <c r="AD488" s="143"/>
      <c r="AE488" s="143"/>
      <c r="AF488" s="143"/>
      <c r="AG488" s="143"/>
      <c r="AH488" s="143"/>
      <c r="AI488" s="143"/>
      <c r="AJ488" s="143"/>
      <c r="AK488" s="143"/>
      <c r="AL488" s="143"/>
      <c r="AM488" s="143"/>
      <c r="AN488" s="143"/>
      <c r="AO488" s="143"/>
      <c r="AP488" s="143"/>
      <c r="AQ488" s="143"/>
      <c r="AR488" s="143"/>
      <c r="AS488" s="143"/>
      <c r="AT488" s="143"/>
      <c r="AU488" s="143"/>
      <c r="AV488" s="143"/>
      <c r="AW488" s="143"/>
      <c r="AX488" s="143"/>
      <c r="AY488" s="143"/>
      <c r="AZ488" s="143"/>
      <c r="BA488" s="143"/>
      <c r="BB488" s="143"/>
      <c r="BC488" s="143"/>
      <c r="BD488" s="143"/>
      <c r="BE488" s="143"/>
      <c r="BF488" s="143"/>
      <c r="BG488" s="143"/>
      <c r="BH488" s="143"/>
      <c r="BI488" s="143"/>
      <c r="BJ488" s="143"/>
      <c r="BK488" s="143"/>
      <c r="BL488" s="143"/>
      <c r="BM488" s="143"/>
      <c r="BN488" s="143"/>
      <c r="BO488" s="143"/>
      <c r="BP488" s="143"/>
      <c r="BQ488" s="143"/>
      <c r="BR488" s="143"/>
      <c r="BS488" s="143"/>
      <c r="BT488" s="143"/>
      <c r="BU488" s="143"/>
      <c r="BV488" s="143"/>
    </row>
    <row r="489" spans="2:74" x14ac:dyDescent="0.2">
      <c r="B489" s="143"/>
      <c r="D489" s="143"/>
      <c r="E489" s="143"/>
      <c r="F489" s="143"/>
      <c r="G489" s="143"/>
      <c r="H489" s="143"/>
      <c r="I489" s="143"/>
      <c r="J489" s="143"/>
      <c r="K489" s="143"/>
      <c r="L489" s="143"/>
      <c r="M489" s="143"/>
      <c r="N489" s="143"/>
      <c r="O489" s="143"/>
      <c r="P489" s="143"/>
      <c r="Q489" s="143"/>
      <c r="R489" s="143"/>
      <c r="S489" s="143"/>
      <c r="T489" s="143"/>
      <c r="U489" s="143"/>
      <c r="V489" s="143"/>
      <c r="W489" s="143"/>
      <c r="X489" s="143"/>
      <c r="Y489" s="143"/>
      <c r="Z489" s="143"/>
      <c r="AA489" s="143"/>
      <c r="AB489" s="143"/>
      <c r="AC489" s="143"/>
      <c r="AD489" s="143"/>
      <c r="AE489" s="143"/>
      <c r="AF489" s="143"/>
      <c r="AG489" s="143"/>
      <c r="AH489" s="143"/>
      <c r="AI489" s="143"/>
      <c r="AJ489" s="143"/>
      <c r="AK489" s="143"/>
      <c r="AL489" s="143"/>
      <c r="AM489" s="143"/>
      <c r="AN489" s="143"/>
      <c r="AO489" s="143"/>
      <c r="AP489" s="143"/>
      <c r="AQ489" s="143"/>
      <c r="AR489" s="143"/>
      <c r="AS489" s="143"/>
      <c r="AT489" s="143"/>
      <c r="AU489" s="143"/>
      <c r="AV489" s="143"/>
      <c r="AW489" s="143"/>
      <c r="AX489" s="143"/>
      <c r="AY489" s="143"/>
      <c r="AZ489" s="143"/>
      <c r="BA489" s="143"/>
      <c r="BB489" s="143"/>
      <c r="BC489" s="143"/>
      <c r="BD489" s="143"/>
      <c r="BE489" s="143"/>
      <c r="BF489" s="143"/>
      <c r="BG489" s="143"/>
      <c r="BH489" s="143"/>
      <c r="BI489" s="143"/>
      <c r="BJ489" s="143"/>
      <c r="BK489" s="143"/>
      <c r="BL489" s="143"/>
      <c r="BM489" s="143"/>
      <c r="BN489" s="143"/>
      <c r="BO489" s="143"/>
      <c r="BP489" s="143"/>
      <c r="BQ489" s="143"/>
      <c r="BR489" s="143"/>
      <c r="BS489" s="143"/>
      <c r="BT489" s="143"/>
      <c r="BU489" s="143"/>
      <c r="BV489" s="143"/>
    </row>
    <row r="490" spans="2:74" x14ac:dyDescent="0.2">
      <c r="B490" s="143"/>
      <c r="D490" s="143"/>
      <c r="E490" s="143"/>
      <c r="F490" s="143"/>
      <c r="G490" s="143"/>
      <c r="H490" s="143"/>
      <c r="I490" s="143"/>
      <c r="J490" s="143"/>
      <c r="K490" s="143"/>
      <c r="L490" s="143"/>
      <c r="M490" s="143"/>
      <c r="N490" s="143"/>
      <c r="O490" s="143"/>
      <c r="P490" s="143"/>
      <c r="Q490" s="143"/>
      <c r="R490" s="143"/>
      <c r="S490" s="143"/>
      <c r="T490" s="143"/>
      <c r="U490" s="143"/>
      <c r="V490" s="143"/>
      <c r="W490" s="143"/>
      <c r="X490" s="143"/>
      <c r="Y490" s="143"/>
      <c r="Z490" s="143"/>
      <c r="AA490" s="143"/>
      <c r="AB490" s="143"/>
      <c r="AC490" s="143"/>
      <c r="AD490" s="143"/>
      <c r="AE490" s="143"/>
      <c r="AF490" s="143"/>
      <c r="AG490" s="143"/>
      <c r="AH490" s="143"/>
      <c r="AI490" s="143"/>
      <c r="AJ490" s="143"/>
      <c r="AK490" s="143"/>
      <c r="AL490" s="143"/>
      <c r="AM490" s="143"/>
      <c r="AN490" s="143"/>
      <c r="AO490" s="143"/>
      <c r="AP490" s="143"/>
      <c r="AQ490" s="143"/>
      <c r="AR490" s="143"/>
      <c r="AS490" s="143"/>
      <c r="AT490" s="143"/>
      <c r="AU490" s="143"/>
      <c r="AV490" s="143"/>
      <c r="AW490" s="143"/>
      <c r="AX490" s="143"/>
      <c r="AY490" s="143"/>
      <c r="AZ490" s="143"/>
      <c r="BA490" s="143"/>
      <c r="BB490" s="143"/>
      <c r="BC490" s="143"/>
      <c r="BD490" s="143"/>
      <c r="BE490" s="143"/>
      <c r="BF490" s="143"/>
      <c r="BG490" s="143"/>
      <c r="BH490" s="143"/>
      <c r="BI490" s="143"/>
      <c r="BJ490" s="143"/>
      <c r="BK490" s="143"/>
      <c r="BL490" s="143"/>
      <c r="BM490" s="143"/>
      <c r="BN490" s="143"/>
      <c r="BO490" s="143"/>
      <c r="BP490" s="143"/>
      <c r="BQ490" s="143"/>
      <c r="BR490" s="143"/>
      <c r="BS490" s="143"/>
      <c r="BT490" s="143"/>
      <c r="BU490" s="143"/>
      <c r="BV490" s="143"/>
    </row>
    <row r="491" spans="2:74" x14ac:dyDescent="0.2">
      <c r="B491" s="143"/>
      <c r="D491" s="143"/>
      <c r="E491" s="143"/>
      <c r="F491" s="143"/>
      <c r="G491" s="143"/>
      <c r="H491" s="143"/>
      <c r="I491" s="143"/>
      <c r="J491" s="143"/>
      <c r="K491" s="143"/>
      <c r="L491" s="143"/>
      <c r="M491" s="143"/>
      <c r="N491" s="143"/>
      <c r="O491" s="143"/>
      <c r="P491" s="143"/>
      <c r="Q491" s="143"/>
      <c r="R491" s="143"/>
      <c r="S491" s="143"/>
      <c r="T491" s="143"/>
      <c r="U491" s="143"/>
      <c r="V491" s="143"/>
      <c r="W491" s="143"/>
      <c r="X491" s="143"/>
      <c r="Y491" s="143"/>
      <c r="Z491" s="143"/>
      <c r="AA491" s="143"/>
      <c r="AB491" s="143"/>
      <c r="AC491" s="143"/>
      <c r="AD491" s="143"/>
      <c r="AE491" s="143"/>
      <c r="AF491" s="143"/>
      <c r="AG491" s="143"/>
      <c r="AH491" s="143"/>
      <c r="AI491" s="143"/>
      <c r="AJ491" s="143"/>
      <c r="AK491" s="143"/>
      <c r="AL491" s="143"/>
      <c r="AM491" s="143"/>
      <c r="AN491" s="143"/>
      <c r="AO491" s="143"/>
      <c r="AP491" s="143"/>
      <c r="AQ491" s="143"/>
      <c r="AR491" s="143"/>
      <c r="AS491" s="143"/>
      <c r="AT491" s="143"/>
      <c r="AU491" s="143"/>
      <c r="AV491" s="143"/>
      <c r="AW491" s="143"/>
      <c r="AX491" s="143"/>
      <c r="AY491" s="143"/>
      <c r="AZ491" s="143"/>
      <c r="BA491" s="143"/>
      <c r="BB491" s="143"/>
      <c r="BC491" s="143"/>
      <c r="BD491" s="143"/>
      <c r="BE491" s="143"/>
      <c r="BF491" s="143"/>
      <c r="BG491" s="143"/>
      <c r="BH491" s="143"/>
      <c r="BI491" s="143"/>
      <c r="BJ491" s="143"/>
      <c r="BK491" s="143"/>
      <c r="BL491" s="143"/>
      <c r="BM491" s="143"/>
      <c r="BN491" s="143"/>
      <c r="BO491" s="143"/>
      <c r="BP491" s="143"/>
      <c r="BQ491" s="143"/>
      <c r="BR491" s="143"/>
      <c r="BS491" s="143"/>
      <c r="BT491" s="143"/>
      <c r="BU491" s="143"/>
      <c r="BV491" s="143"/>
    </row>
    <row r="492" spans="2:74" x14ac:dyDescent="0.2">
      <c r="B492" s="143"/>
      <c r="D492" s="143"/>
      <c r="E492" s="143"/>
      <c r="F492" s="143"/>
      <c r="G492" s="143"/>
      <c r="H492" s="143"/>
      <c r="I492" s="143"/>
      <c r="J492" s="143"/>
      <c r="K492" s="143"/>
      <c r="L492" s="143"/>
      <c r="M492" s="143"/>
      <c r="N492" s="143"/>
      <c r="O492" s="143"/>
      <c r="P492" s="143"/>
      <c r="Q492" s="143"/>
      <c r="R492" s="143"/>
      <c r="S492" s="143"/>
      <c r="T492" s="143"/>
      <c r="U492" s="143"/>
      <c r="V492" s="143"/>
      <c r="W492" s="143"/>
      <c r="X492" s="143"/>
      <c r="Y492" s="143"/>
      <c r="Z492" s="143"/>
      <c r="AA492" s="143"/>
      <c r="AB492" s="143"/>
      <c r="AC492" s="143"/>
      <c r="AD492" s="143"/>
      <c r="AE492" s="143"/>
      <c r="AF492" s="143"/>
      <c r="AG492" s="143"/>
      <c r="AH492" s="143"/>
      <c r="AI492" s="143"/>
      <c r="AJ492" s="143"/>
      <c r="AK492" s="143"/>
      <c r="AL492" s="143"/>
      <c r="AM492" s="143"/>
      <c r="AN492" s="143"/>
      <c r="AO492" s="143"/>
      <c r="AP492" s="143"/>
      <c r="AQ492" s="143"/>
      <c r="AR492" s="143"/>
      <c r="AS492" s="143"/>
      <c r="AT492" s="143"/>
      <c r="AU492" s="143"/>
      <c r="AV492" s="143"/>
      <c r="AW492" s="143"/>
      <c r="AX492" s="143"/>
      <c r="AY492" s="143"/>
      <c r="AZ492" s="143"/>
      <c r="BA492" s="143"/>
      <c r="BB492" s="143"/>
      <c r="BC492" s="143"/>
      <c r="BD492" s="143"/>
      <c r="BE492" s="143"/>
      <c r="BF492" s="143"/>
      <c r="BG492" s="143"/>
      <c r="BH492" s="143"/>
      <c r="BI492" s="143"/>
      <c r="BJ492" s="143"/>
      <c r="BK492" s="143"/>
      <c r="BL492" s="143"/>
      <c r="BM492" s="143"/>
      <c r="BN492" s="143"/>
      <c r="BO492" s="143"/>
      <c r="BP492" s="143"/>
      <c r="BQ492" s="143"/>
      <c r="BR492" s="143"/>
      <c r="BS492" s="143"/>
      <c r="BT492" s="143"/>
      <c r="BU492" s="143"/>
      <c r="BV492" s="143"/>
    </row>
    <row r="493" spans="2:74" x14ac:dyDescent="0.2">
      <c r="B493" s="143"/>
      <c r="D493" s="143"/>
      <c r="E493" s="143"/>
      <c r="F493" s="143"/>
      <c r="G493" s="143"/>
      <c r="H493" s="143"/>
      <c r="I493" s="143"/>
      <c r="J493" s="143"/>
      <c r="K493" s="143"/>
      <c r="L493" s="143"/>
      <c r="M493" s="143"/>
      <c r="N493" s="143"/>
      <c r="O493" s="143"/>
      <c r="P493" s="143"/>
      <c r="Q493" s="143"/>
      <c r="R493" s="143"/>
      <c r="S493" s="143"/>
      <c r="T493" s="143"/>
      <c r="U493" s="143"/>
      <c r="V493" s="143"/>
      <c r="W493" s="143"/>
      <c r="X493" s="143"/>
      <c r="Y493" s="143"/>
      <c r="Z493" s="143"/>
      <c r="AA493" s="143"/>
      <c r="AB493" s="143"/>
      <c r="AC493" s="143"/>
      <c r="AD493" s="143"/>
      <c r="AE493" s="143"/>
      <c r="AF493" s="143"/>
      <c r="AG493" s="143"/>
      <c r="AH493" s="143"/>
      <c r="AI493" s="143"/>
      <c r="AJ493" s="143"/>
      <c r="AK493" s="143"/>
      <c r="AL493" s="143"/>
      <c r="AM493" s="143"/>
      <c r="AN493" s="143"/>
      <c r="AO493" s="143"/>
      <c r="AP493" s="143"/>
      <c r="AQ493" s="143"/>
      <c r="AR493" s="143"/>
      <c r="AS493" s="143"/>
      <c r="AT493" s="143"/>
      <c r="AU493" s="143"/>
      <c r="AV493" s="143"/>
      <c r="AW493" s="143"/>
      <c r="AX493" s="143"/>
      <c r="AY493" s="143"/>
      <c r="AZ493" s="143"/>
      <c r="BA493" s="143"/>
      <c r="BB493" s="143"/>
      <c r="BC493" s="143"/>
      <c r="BD493" s="143"/>
      <c r="BE493" s="143"/>
      <c r="BF493" s="143"/>
      <c r="BG493" s="143"/>
      <c r="BH493" s="143"/>
      <c r="BI493" s="143"/>
      <c r="BJ493" s="143"/>
      <c r="BK493" s="143"/>
      <c r="BL493" s="143"/>
      <c r="BM493" s="143"/>
      <c r="BN493" s="143"/>
      <c r="BO493" s="143"/>
      <c r="BP493" s="143"/>
      <c r="BQ493" s="143"/>
      <c r="BR493" s="143"/>
      <c r="BS493" s="143"/>
      <c r="BT493" s="143"/>
      <c r="BU493" s="143"/>
      <c r="BV493" s="143"/>
    </row>
    <row r="494" spans="2:74" x14ac:dyDescent="0.2">
      <c r="B494" s="143"/>
      <c r="D494" s="143"/>
      <c r="E494" s="143"/>
      <c r="F494" s="143"/>
      <c r="G494" s="143"/>
      <c r="H494" s="143"/>
      <c r="I494" s="143"/>
      <c r="J494" s="143"/>
      <c r="K494" s="143"/>
      <c r="L494" s="143"/>
      <c r="M494" s="143"/>
      <c r="N494" s="143"/>
      <c r="O494" s="143"/>
      <c r="P494" s="143"/>
      <c r="Q494" s="143"/>
      <c r="R494" s="143"/>
      <c r="S494" s="143"/>
      <c r="T494" s="143"/>
      <c r="U494" s="143"/>
      <c r="V494" s="143"/>
      <c r="W494" s="143"/>
      <c r="X494" s="143"/>
      <c r="Y494" s="143"/>
      <c r="Z494" s="143"/>
      <c r="AA494" s="143"/>
      <c r="AB494" s="143"/>
      <c r="AC494" s="143"/>
      <c r="AD494" s="143"/>
      <c r="AE494" s="143"/>
      <c r="AF494" s="143"/>
      <c r="AG494" s="143"/>
      <c r="AH494" s="143"/>
      <c r="AI494" s="143"/>
      <c r="AJ494" s="143"/>
      <c r="AK494" s="143"/>
      <c r="AL494" s="143"/>
      <c r="AM494" s="143"/>
      <c r="AN494" s="143"/>
      <c r="AO494" s="143"/>
      <c r="AP494" s="143"/>
      <c r="AQ494" s="143"/>
      <c r="AR494" s="143"/>
      <c r="AS494" s="143"/>
      <c r="AT494" s="143"/>
      <c r="AU494" s="143"/>
      <c r="AV494" s="143"/>
      <c r="AW494" s="143"/>
      <c r="AX494" s="143"/>
      <c r="AY494" s="143"/>
      <c r="AZ494" s="143"/>
      <c r="BA494" s="143"/>
      <c r="BB494" s="143"/>
      <c r="BC494" s="143"/>
      <c r="BD494" s="143"/>
      <c r="BE494" s="143"/>
      <c r="BF494" s="143"/>
      <c r="BG494" s="143"/>
      <c r="BH494" s="143"/>
      <c r="BI494" s="143"/>
      <c r="BJ494" s="143"/>
      <c r="BK494" s="143"/>
      <c r="BL494" s="143"/>
      <c r="BM494" s="143"/>
      <c r="BN494" s="143"/>
      <c r="BO494" s="143"/>
      <c r="BP494" s="143"/>
      <c r="BQ494" s="143"/>
      <c r="BR494" s="143"/>
      <c r="BS494" s="143"/>
      <c r="BT494" s="143"/>
      <c r="BU494" s="143"/>
      <c r="BV494" s="143"/>
    </row>
    <row r="495" spans="2:74" x14ac:dyDescent="0.2">
      <c r="B495" s="143"/>
      <c r="D495" s="143"/>
      <c r="E495" s="143"/>
      <c r="F495" s="143"/>
      <c r="G495" s="143"/>
      <c r="H495" s="143"/>
      <c r="I495" s="143"/>
      <c r="J495" s="143"/>
      <c r="K495" s="143"/>
      <c r="L495" s="143"/>
      <c r="M495" s="143"/>
      <c r="N495" s="143"/>
      <c r="O495" s="143"/>
      <c r="P495" s="143"/>
      <c r="Q495" s="143"/>
      <c r="R495" s="143"/>
      <c r="S495" s="143"/>
      <c r="T495" s="143"/>
      <c r="U495" s="143"/>
      <c r="V495" s="143"/>
      <c r="W495" s="143"/>
      <c r="X495" s="143"/>
      <c r="Y495" s="143"/>
      <c r="Z495" s="143"/>
      <c r="AA495" s="143"/>
      <c r="AB495" s="143"/>
      <c r="AC495" s="143"/>
      <c r="AD495" s="143"/>
      <c r="AE495" s="143"/>
      <c r="AF495" s="143"/>
      <c r="AG495" s="143"/>
      <c r="AH495" s="143"/>
      <c r="AI495" s="143"/>
      <c r="AJ495" s="143"/>
      <c r="AK495" s="143"/>
      <c r="AL495" s="143"/>
      <c r="AM495" s="143"/>
      <c r="AN495" s="143"/>
      <c r="AO495" s="143"/>
      <c r="AP495" s="143"/>
      <c r="AQ495" s="143"/>
      <c r="AR495" s="143"/>
      <c r="AS495" s="143"/>
      <c r="AT495" s="143"/>
      <c r="AU495" s="143"/>
      <c r="AV495" s="143"/>
      <c r="AW495" s="143"/>
      <c r="AX495" s="143"/>
      <c r="AY495" s="143"/>
      <c r="AZ495" s="143"/>
      <c r="BA495" s="143"/>
      <c r="BB495" s="143"/>
      <c r="BC495" s="143"/>
      <c r="BD495" s="143"/>
      <c r="BE495" s="143"/>
      <c r="BF495" s="143"/>
      <c r="BG495" s="143"/>
      <c r="BH495" s="143"/>
      <c r="BI495" s="143"/>
      <c r="BJ495" s="143"/>
      <c r="BK495" s="143"/>
      <c r="BL495" s="143"/>
      <c r="BM495" s="143"/>
      <c r="BN495" s="143"/>
      <c r="BO495" s="143"/>
      <c r="BP495" s="143"/>
      <c r="BQ495" s="143"/>
      <c r="BR495" s="143"/>
      <c r="BS495" s="143"/>
      <c r="BT495" s="143"/>
      <c r="BU495" s="143"/>
      <c r="BV495" s="143"/>
    </row>
    <row r="496" spans="2:74" x14ac:dyDescent="0.2">
      <c r="B496" s="143"/>
      <c r="D496" s="143"/>
      <c r="E496" s="143"/>
      <c r="F496" s="143"/>
      <c r="G496" s="143"/>
      <c r="H496" s="143"/>
      <c r="I496" s="143"/>
      <c r="J496" s="143"/>
      <c r="K496" s="143"/>
      <c r="L496" s="143"/>
      <c r="M496" s="143"/>
      <c r="N496" s="143"/>
      <c r="O496" s="143"/>
      <c r="P496" s="143"/>
      <c r="Q496" s="143"/>
      <c r="R496" s="143"/>
      <c r="S496" s="143"/>
      <c r="T496" s="143"/>
      <c r="U496" s="143"/>
      <c r="V496" s="143"/>
      <c r="W496" s="143"/>
      <c r="X496" s="143"/>
      <c r="Y496" s="143"/>
      <c r="Z496" s="143"/>
      <c r="AA496" s="143"/>
      <c r="AB496" s="143"/>
      <c r="AC496" s="143"/>
      <c r="AD496" s="143"/>
      <c r="AE496" s="143"/>
      <c r="AF496" s="143"/>
      <c r="AG496" s="143"/>
      <c r="AH496" s="143"/>
      <c r="AI496" s="143"/>
      <c r="AJ496" s="143"/>
      <c r="AK496" s="143"/>
      <c r="AL496" s="143"/>
      <c r="AM496" s="143"/>
      <c r="AN496" s="143"/>
      <c r="AO496" s="143"/>
      <c r="AP496" s="143"/>
      <c r="AQ496" s="143"/>
      <c r="AR496" s="143"/>
      <c r="AS496" s="143"/>
      <c r="AT496" s="143"/>
      <c r="AU496" s="143"/>
      <c r="AV496" s="143"/>
      <c r="AW496" s="143"/>
      <c r="AX496" s="143"/>
      <c r="AY496" s="143"/>
      <c r="AZ496" s="143"/>
      <c r="BA496" s="143"/>
      <c r="BB496" s="143"/>
      <c r="BC496" s="143"/>
      <c r="BD496" s="143"/>
      <c r="BE496" s="143"/>
      <c r="BF496" s="143"/>
      <c r="BG496" s="143"/>
      <c r="BH496" s="143"/>
      <c r="BI496" s="143"/>
      <c r="BJ496" s="143"/>
      <c r="BK496" s="143"/>
      <c r="BL496" s="143"/>
      <c r="BM496" s="143"/>
      <c r="BN496" s="143"/>
      <c r="BO496" s="143"/>
      <c r="BP496" s="143"/>
      <c r="BQ496" s="143"/>
      <c r="BR496" s="143"/>
      <c r="BS496" s="143"/>
      <c r="BT496" s="143"/>
      <c r="BU496" s="143"/>
      <c r="BV496" s="143"/>
    </row>
    <row r="497" spans="2:74" x14ac:dyDescent="0.2">
      <c r="B497" s="143"/>
      <c r="D497" s="143"/>
      <c r="E497" s="143"/>
      <c r="F497" s="143"/>
      <c r="G497" s="143"/>
      <c r="H497" s="143"/>
      <c r="I497" s="143"/>
      <c r="J497" s="143"/>
      <c r="K497" s="143"/>
      <c r="L497" s="143"/>
      <c r="M497" s="143"/>
      <c r="N497" s="143"/>
      <c r="O497" s="143"/>
      <c r="P497" s="143"/>
      <c r="Q497" s="143"/>
      <c r="R497" s="143"/>
      <c r="S497" s="143"/>
      <c r="T497" s="143"/>
      <c r="U497" s="143"/>
      <c r="V497" s="143"/>
      <c r="W497" s="143"/>
      <c r="X497" s="143"/>
      <c r="Y497" s="143"/>
      <c r="Z497" s="143"/>
      <c r="AA497" s="143"/>
      <c r="AB497" s="143"/>
      <c r="AC497" s="143"/>
      <c r="AD497" s="143"/>
      <c r="AE497" s="143"/>
      <c r="AF497" s="143"/>
      <c r="AG497" s="143"/>
      <c r="AH497" s="143"/>
      <c r="AI497" s="143"/>
      <c r="AJ497" s="143"/>
      <c r="AK497" s="143"/>
      <c r="AL497" s="143"/>
      <c r="AM497" s="143"/>
      <c r="AN497" s="143"/>
      <c r="AO497" s="143"/>
      <c r="AP497" s="143"/>
      <c r="AQ497" s="143"/>
      <c r="AR497" s="143"/>
      <c r="AS497" s="143"/>
      <c r="AT497" s="143"/>
      <c r="AU497" s="143"/>
      <c r="AV497" s="143"/>
      <c r="AW497" s="143"/>
      <c r="AX497" s="143"/>
      <c r="AY497" s="143"/>
      <c r="AZ497" s="143"/>
      <c r="BA497" s="143"/>
      <c r="BB497" s="143"/>
      <c r="BC497" s="143"/>
      <c r="BD497" s="143"/>
      <c r="BE497" s="143"/>
      <c r="BF497" s="143"/>
      <c r="BG497" s="143"/>
      <c r="BH497" s="143"/>
      <c r="BI497" s="143"/>
      <c r="BJ497" s="143"/>
      <c r="BK497" s="143"/>
      <c r="BL497" s="143"/>
      <c r="BM497" s="143"/>
      <c r="BN497" s="143"/>
      <c r="BO497" s="143"/>
      <c r="BP497" s="143"/>
      <c r="BQ497" s="143"/>
      <c r="BR497" s="143"/>
      <c r="BS497" s="143"/>
      <c r="BT497" s="143"/>
      <c r="BU497" s="143"/>
      <c r="BV497" s="143"/>
    </row>
    <row r="498" spans="2:74" x14ac:dyDescent="0.2">
      <c r="B498" s="143"/>
      <c r="D498" s="143"/>
      <c r="E498" s="143"/>
      <c r="F498" s="143"/>
      <c r="G498" s="143"/>
      <c r="H498" s="143"/>
      <c r="I498" s="143"/>
      <c r="J498" s="143"/>
      <c r="K498" s="143"/>
      <c r="L498" s="143"/>
      <c r="M498" s="143"/>
      <c r="N498" s="143"/>
      <c r="O498" s="143"/>
      <c r="P498" s="143"/>
      <c r="Q498" s="143"/>
      <c r="R498" s="143"/>
      <c r="S498" s="143"/>
      <c r="T498" s="143"/>
      <c r="U498" s="143"/>
      <c r="V498" s="143"/>
      <c r="W498" s="143"/>
      <c r="X498" s="143"/>
      <c r="Y498" s="143"/>
      <c r="Z498" s="143"/>
      <c r="AA498" s="143"/>
      <c r="AB498" s="143"/>
      <c r="AC498" s="143"/>
      <c r="AD498" s="143"/>
      <c r="AE498" s="143"/>
      <c r="AF498" s="143"/>
      <c r="AG498" s="143"/>
      <c r="AH498" s="143"/>
      <c r="AI498" s="143"/>
      <c r="AJ498" s="143"/>
      <c r="AK498" s="143"/>
      <c r="AL498" s="143"/>
      <c r="AM498" s="143"/>
      <c r="AN498" s="143"/>
      <c r="AO498" s="143"/>
      <c r="AP498" s="143"/>
      <c r="AQ498" s="143"/>
      <c r="AR498" s="143"/>
      <c r="AS498" s="143"/>
      <c r="AT498" s="143"/>
      <c r="AU498" s="143"/>
      <c r="AV498" s="143"/>
      <c r="AW498" s="143"/>
      <c r="AX498" s="143"/>
      <c r="AY498" s="143"/>
      <c r="AZ498" s="143"/>
      <c r="BA498" s="143"/>
      <c r="BB498" s="143"/>
      <c r="BC498" s="143"/>
      <c r="BD498" s="143"/>
      <c r="BE498" s="143"/>
      <c r="BF498" s="143"/>
      <c r="BG498" s="143"/>
      <c r="BH498" s="143"/>
      <c r="BI498" s="143"/>
      <c r="BJ498" s="143"/>
      <c r="BK498" s="143"/>
      <c r="BL498" s="143"/>
      <c r="BM498" s="143"/>
      <c r="BN498" s="143"/>
      <c r="BO498" s="143"/>
      <c r="BP498" s="143"/>
      <c r="BQ498" s="143"/>
      <c r="BR498" s="143"/>
      <c r="BS498" s="143"/>
      <c r="BT498" s="143"/>
      <c r="BU498" s="143"/>
      <c r="BV498" s="143"/>
    </row>
    <row r="499" spans="2:74" x14ac:dyDescent="0.2">
      <c r="B499" s="143"/>
      <c r="D499" s="143"/>
      <c r="E499" s="143"/>
      <c r="F499" s="143"/>
      <c r="G499" s="143"/>
      <c r="H499" s="143"/>
      <c r="I499" s="143"/>
      <c r="J499" s="143"/>
      <c r="K499" s="143"/>
      <c r="L499" s="143"/>
      <c r="M499" s="143"/>
      <c r="N499" s="143"/>
      <c r="O499" s="143"/>
      <c r="P499" s="143"/>
      <c r="Q499" s="143"/>
      <c r="R499" s="143"/>
      <c r="S499" s="143"/>
      <c r="T499" s="143"/>
      <c r="U499" s="143"/>
      <c r="V499" s="143"/>
      <c r="W499" s="143"/>
      <c r="X499" s="143"/>
      <c r="Y499" s="143"/>
      <c r="Z499" s="143"/>
      <c r="AA499" s="143"/>
      <c r="AB499" s="143"/>
      <c r="AC499" s="143"/>
      <c r="AD499" s="143"/>
      <c r="AE499" s="143"/>
      <c r="AF499" s="143"/>
      <c r="AG499" s="143"/>
      <c r="AH499" s="143"/>
      <c r="AI499" s="143"/>
      <c r="AJ499" s="143"/>
      <c r="AK499" s="143"/>
      <c r="AL499" s="143"/>
      <c r="AM499" s="143"/>
      <c r="AN499" s="143"/>
      <c r="AO499" s="143"/>
      <c r="AP499" s="143"/>
      <c r="AQ499" s="143"/>
      <c r="AR499" s="143"/>
      <c r="AS499" s="143"/>
      <c r="AT499" s="143"/>
      <c r="AU499" s="143"/>
      <c r="AV499" s="143"/>
      <c r="AW499" s="143"/>
      <c r="AX499" s="143"/>
      <c r="AY499" s="143"/>
      <c r="AZ499" s="143"/>
      <c r="BA499" s="143"/>
      <c r="BB499" s="143"/>
      <c r="BC499" s="143"/>
      <c r="BD499" s="143"/>
      <c r="BE499" s="143"/>
      <c r="BF499" s="143"/>
      <c r="BG499" s="143"/>
      <c r="BH499" s="143"/>
      <c r="BI499" s="143"/>
      <c r="BJ499" s="143"/>
      <c r="BK499" s="143"/>
      <c r="BL499" s="143"/>
      <c r="BM499" s="143"/>
      <c r="BN499" s="143"/>
      <c r="BO499" s="143"/>
      <c r="BP499" s="143"/>
      <c r="BQ499" s="143"/>
      <c r="BR499" s="143"/>
      <c r="BS499" s="143"/>
      <c r="BT499" s="143"/>
      <c r="BU499" s="143"/>
      <c r="BV499" s="143"/>
    </row>
    <row r="500" spans="2:74" x14ac:dyDescent="0.2">
      <c r="B500" s="143"/>
      <c r="D500" s="143"/>
      <c r="E500" s="143"/>
      <c r="F500" s="143"/>
      <c r="G500" s="143"/>
      <c r="H500" s="143"/>
      <c r="I500" s="143"/>
      <c r="J500" s="143"/>
      <c r="K500" s="143"/>
      <c r="L500" s="143"/>
      <c r="M500" s="143"/>
      <c r="N500" s="143"/>
      <c r="O500" s="143"/>
      <c r="P500" s="143"/>
      <c r="Q500" s="143"/>
      <c r="R500" s="143"/>
      <c r="S500" s="143"/>
      <c r="T500" s="143"/>
      <c r="U500" s="143"/>
      <c r="V500" s="143"/>
      <c r="W500" s="143"/>
      <c r="X500" s="143"/>
      <c r="Y500" s="143"/>
      <c r="Z500" s="143"/>
      <c r="AA500" s="143"/>
      <c r="AB500" s="143"/>
      <c r="AC500" s="143"/>
      <c r="AD500" s="143"/>
      <c r="AE500" s="143"/>
      <c r="AF500" s="143"/>
      <c r="AG500" s="143"/>
      <c r="AH500" s="143"/>
      <c r="AI500" s="143"/>
      <c r="AJ500" s="143"/>
      <c r="AK500" s="143"/>
      <c r="AL500" s="143"/>
      <c r="AM500" s="143"/>
      <c r="AN500" s="143"/>
      <c r="AO500" s="143"/>
      <c r="AP500" s="143"/>
      <c r="AQ500" s="143"/>
      <c r="AR500" s="143"/>
      <c r="AS500" s="143"/>
      <c r="AT500" s="143"/>
      <c r="AU500" s="143"/>
      <c r="AV500" s="143"/>
      <c r="AW500" s="143"/>
      <c r="AX500" s="143"/>
      <c r="AY500" s="143"/>
      <c r="AZ500" s="143"/>
      <c r="BA500" s="143"/>
      <c r="BB500" s="143"/>
      <c r="BC500" s="143"/>
      <c r="BD500" s="143"/>
      <c r="BE500" s="143"/>
      <c r="BF500" s="143"/>
      <c r="BG500" s="143"/>
      <c r="BH500" s="143"/>
      <c r="BI500" s="143"/>
      <c r="BJ500" s="143"/>
      <c r="BK500" s="143"/>
      <c r="BL500" s="143"/>
      <c r="BM500" s="143"/>
      <c r="BN500" s="143"/>
      <c r="BO500" s="143"/>
      <c r="BP500" s="143"/>
      <c r="BQ500" s="143"/>
      <c r="BR500" s="143"/>
      <c r="BS500" s="143"/>
      <c r="BT500" s="143"/>
      <c r="BU500" s="143"/>
      <c r="BV500" s="143"/>
    </row>
    <row r="501" spans="2:74" x14ac:dyDescent="0.2">
      <c r="B501" s="143"/>
      <c r="D501" s="143"/>
      <c r="E501" s="143"/>
      <c r="F501" s="143"/>
      <c r="G501" s="143"/>
      <c r="H501" s="143"/>
      <c r="I501" s="143"/>
      <c r="J501" s="143"/>
      <c r="K501" s="143"/>
      <c r="L501" s="143"/>
      <c r="M501" s="143"/>
      <c r="N501" s="143"/>
      <c r="O501" s="143"/>
      <c r="P501" s="143"/>
      <c r="Q501" s="143"/>
      <c r="R501" s="143"/>
      <c r="S501" s="143"/>
      <c r="T501" s="143"/>
      <c r="U501" s="143"/>
      <c r="V501" s="143"/>
      <c r="W501" s="143"/>
      <c r="X501" s="143"/>
      <c r="Y501" s="143"/>
      <c r="Z501" s="143"/>
      <c r="AA501" s="143"/>
      <c r="AB501" s="143"/>
      <c r="AC501" s="143"/>
      <c r="AD501" s="143"/>
      <c r="AE501" s="143"/>
      <c r="AF501" s="143"/>
      <c r="AG501" s="143"/>
      <c r="AH501" s="143"/>
      <c r="AI501" s="143"/>
      <c r="AJ501" s="143"/>
      <c r="AK501" s="143"/>
      <c r="AL501" s="143"/>
      <c r="AM501" s="143"/>
      <c r="AN501" s="143"/>
      <c r="AO501" s="143"/>
      <c r="AP501" s="143"/>
      <c r="AQ501" s="143"/>
      <c r="AR501" s="143"/>
      <c r="AS501" s="143"/>
      <c r="AT501" s="143"/>
      <c r="AU501" s="143"/>
      <c r="AV501" s="143"/>
      <c r="AW501" s="143"/>
      <c r="AX501" s="143"/>
      <c r="AY501" s="143"/>
      <c r="AZ501" s="143"/>
      <c r="BA501" s="143"/>
      <c r="BB501" s="143"/>
      <c r="BC501" s="143"/>
      <c r="BD501" s="143"/>
      <c r="BE501" s="143"/>
      <c r="BF501" s="143"/>
      <c r="BG501" s="143"/>
      <c r="BH501" s="143"/>
      <c r="BI501" s="143"/>
      <c r="BJ501" s="143"/>
      <c r="BK501" s="143"/>
      <c r="BL501" s="143"/>
      <c r="BM501" s="143"/>
      <c r="BN501" s="143"/>
      <c r="BO501" s="143"/>
      <c r="BP501" s="143"/>
      <c r="BQ501" s="143"/>
      <c r="BR501" s="143"/>
      <c r="BS501" s="143"/>
      <c r="BT501" s="143"/>
      <c r="BU501" s="143"/>
      <c r="BV501" s="143"/>
    </row>
    <row r="502" spans="2:74" x14ac:dyDescent="0.2">
      <c r="B502" s="143"/>
      <c r="D502" s="143"/>
      <c r="E502" s="143"/>
      <c r="F502" s="143"/>
      <c r="G502" s="143"/>
      <c r="H502" s="143"/>
      <c r="I502" s="143"/>
      <c r="J502" s="143"/>
      <c r="K502" s="143"/>
      <c r="L502" s="143"/>
      <c r="M502" s="143"/>
      <c r="N502" s="143"/>
      <c r="O502" s="143"/>
      <c r="P502" s="143"/>
      <c r="Q502" s="143"/>
      <c r="R502" s="143"/>
      <c r="S502" s="143"/>
      <c r="T502" s="143"/>
      <c r="U502" s="143"/>
      <c r="V502" s="143"/>
      <c r="W502" s="143"/>
      <c r="X502" s="143"/>
      <c r="Y502" s="143"/>
      <c r="Z502" s="143"/>
      <c r="AA502" s="143"/>
      <c r="AB502" s="143"/>
      <c r="AC502" s="143"/>
      <c r="AD502" s="143"/>
      <c r="AE502" s="143"/>
      <c r="AF502" s="143"/>
      <c r="AG502" s="143"/>
      <c r="AH502" s="143"/>
      <c r="AI502" s="143"/>
      <c r="AJ502" s="143"/>
      <c r="AK502" s="143"/>
      <c r="AL502" s="143"/>
      <c r="AM502" s="143"/>
      <c r="AN502" s="143"/>
      <c r="AO502" s="143"/>
      <c r="AP502" s="143"/>
      <c r="AQ502" s="143"/>
      <c r="AR502" s="143"/>
      <c r="AS502" s="143"/>
      <c r="AT502" s="143"/>
      <c r="AU502" s="143"/>
      <c r="AV502" s="143"/>
      <c r="AW502" s="143"/>
      <c r="AX502" s="143"/>
      <c r="AY502" s="143"/>
      <c r="AZ502" s="143"/>
      <c r="BA502" s="143"/>
      <c r="BB502" s="143"/>
      <c r="BC502" s="143"/>
      <c r="BD502" s="143"/>
      <c r="BE502" s="143"/>
      <c r="BF502" s="143"/>
      <c r="BG502" s="143"/>
      <c r="BH502" s="143"/>
      <c r="BI502" s="143"/>
      <c r="BJ502" s="143"/>
      <c r="BK502" s="143"/>
      <c r="BL502" s="143"/>
      <c r="BM502" s="143"/>
      <c r="BN502" s="143"/>
      <c r="BO502" s="143"/>
      <c r="BP502" s="143"/>
      <c r="BQ502" s="143"/>
      <c r="BR502" s="143"/>
      <c r="BS502" s="143"/>
      <c r="BT502" s="143"/>
      <c r="BU502" s="143"/>
      <c r="BV502" s="143"/>
    </row>
    <row r="503" spans="2:74" x14ac:dyDescent="0.2">
      <c r="B503" s="143"/>
      <c r="D503" s="143"/>
      <c r="E503" s="143"/>
      <c r="F503" s="143"/>
      <c r="G503" s="143"/>
      <c r="H503" s="143"/>
      <c r="I503" s="143"/>
      <c r="J503" s="143"/>
      <c r="K503" s="143"/>
      <c r="L503" s="143"/>
      <c r="M503" s="143"/>
      <c r="N503" s="143"/>
      <c r="O503" s="143"/>
      <c r="P503" s="143"/>
      <c r="Q503" s="143"/>
      <c r="R503" s="143"/>
      <c r="S503" s="143"/>
      <c r="T503" s="143"/>
      <c r="U503" s="143"/>
      <c r="V503" s="143"/>
      <c r="W503" s="143"/>
      <c r="X503" s="143"/>
      <c r="Y503" s="143"/>
      <c r="Z503" s="143"/>
      <c r="AA503" s="143"/>
      <c r="AB503" s="143"/>
      <c r="AC503" s="143"/>
      <c r="AD503" s="143"/>
      <c r="AE503" s="143"/>
      <c r="AF503" s="143"/>
      <c r="AG503" s="143"/>
      <c r="AH503" s="143"/>
      <c r="AI503" s="143"/>
      <c r="AJ503" s="143"/>
      <c r="AK503" s="143"/>
      <c r="AL503" s="143"/>
      <c r="AM503" s="143"/>
      <c r="AN503" s="143"/>
      <c r="AO503" s="143"/>
      <c r="AP503" s="143"/>
      <c r="AQ503" s="143"/>
      <c r="AR503" s="143"/>
      <c r="AS503" s="143"/>
      <c r="AT503" s="143"/>
      <c r="AU503" s="143"/>
      <c r="AV503" s="143"/>
      <c r="AW503" s="143"/>
      <c r="AX503" s="143"/>
      <c r="AY503" s="143"/>
      <c r="AZ503" s="143"/>
      <c r="BA503" s="143"/>
      <c r="BB503" s="143"/>
      <c r="BC503" s="143"/>
      <c r="BD503" s="143"/>
      <c r="BE503" s="143"/>
      <c r="BF503" s="143"/>
      <c r="BG503" s="143"/>
      <c r="BH503" s="143"/>
      <c r="BI503" s="143"/>
      <c r="BJ503" s="143"/>
      <c r="BK503" s="143"/>
      <c r="BL503" s="143"/>
      <c r="BM503" s="143"/>
      <c r="BN503" s="143"/>
      <c r="BO503" s="143"/>
      <c r="BP503" s="143"/>
      <c r="BQ503" s="143"/>
      <c r="BR503" s="143"/>
      <c r="BS503" s="143"/>
      <c r="BT503" s="143"/>
      <c r="BU503" s="143"/>
      <c r="BV503" s="143"/>
    </row>
    <row r="504" spans="2:74" x14ac:dyDescent="0.2">
      <c r="B504" s="143"/>
      <c r="D504" s="143"/>
      <c r="E504" s="143"/>
      <c r="F504" s="143"/>
      <c r="G504" s="143"/>
      <c r="H504" s="143"/>
      <c r="I504" s="143"/>
      <c r="J504" s="143"/>
      <c r="K504" s="143"/>
      <c r="L504" s="143"/>
      <c r="M504" s="143"/>
      <c r="N504" s="143"/>
      <c r="O504" s="143"/>
      <c r="P504" s="143"/>
      <c r="Q504" s="143"/>
      <c r="R504" s="143"/>
      <c r="S504" s="143"/>
      <c r="T504" s="143"/>
      <c r="U504" s="143"/>
      <c r="V504" s="143"/>
      <c r="W504" s="143"/>
      <c r="X504" s="143"/>
      <c r="Y504" s="143"/>
      <c r="Z504" s="143"/>
      <c r="AA504" s="143"/>
      <c r="AB504" s="143"/>
      <c r="AC504" s="143"/>
      <c r="AD504" s="143"/>
      <c r="AE504" s="143"/>
      <c r="AF504" s="143"/>
      <c r="AG504" s="143"/>
      <c r="AH504" s="143"/>
      <c r="AI504" s="143"/>
      <c r="AJ504" s="143"/>
      <c r="AK504" s="143"/>
      <c r="AL504" s="143"/>
      <c r="AM504" s="143"/>
      <c r="AN504" s="143"/>
      <c r="AO504" s="143"/>
      <c r="AP504" s="143"/>
      <c r="AQ504" s="143"/>
      <c r="AR504" s="143"/>
      <c r="AS504" s="143"/>
      <c r="AT504" s="143"/>
      <c r="AU504" s="143"/>
      <c r="AV504" s="143"/>
      <c r="AW504" s="143"/>
      <c r="AX504" s="143"/>
      <c r="AY504" s="143"/>
      <c r="AZ504" s="143"/>
      <c r="BA504" s="143"/>
      <c r="BB504" s="143"/>
      <c r="BC504" s="143"/>
      <c r="BD504" s="143"/>
      <c r="BE504" s="143"/>
      <c r="BF504" s="143"/>
      <c r="BG504" s="143"/>
      <c r="BH504" s="143"/>
      <c r="BI504" s="143"/>
      <c r="BJ504" s="143"/>
      <c r="BK504" s="143"/>
      <c r="BL504" s="143"/>
      <c r="BM504" s="143"/>
      <c r="BN504" s="143"/>
      <c r="BO504" s="143"/>
      <c r="BP504" s="143"/>
      <c r="BQ504" s="143"/>
      <c r="BR504" s="143"/>
      <c r="BS504" s="143"/>
      <c r="BT504" s="143"/>
      <c r="BU504" s="143"/>
      <c r="BV504" s="143"/>
    </row>
    <row r="505" spans="2:74" x14ac:dyDescent="0.2">
      <c r="B505" s="143"/>
      <c r="D505" s="143"/>
      <c r="E505" s="143"/>
      <c r="F505" s="143"/>
      <c r="G505" s="143"/>
      <c r="H505" s="143"/>
      <c r="I505" s="143"/>
      <c r="J505" s="143"/>
      <c r="K505" s="143"/>
      <c r="L505" s="143"/>
      <c r="M505" s="143"/>
      <c r="N505" s="143"/>
      <c r="O505" s="143"/>
      <c r="P505" s="143"/>
      <c r="Q505" s="143"/>
      <c r="R505" s="143"/>
      <c r="S505" s="143"/>
      <c r="T505" s="143"/>
      <c r="U505" s="143"/>
      <c r="V505" s="143"/>
      <c r="W505" s="143"/>
      <c r="X505" s="143"/>
      <c r="Y505" s="143"/>
      <c r="Z505" s="143"/>
      <c r="AA505" s="143"/>
      <c r="AB505" s="143"/>
      <c r="AC505" s="143"/>
      <c r="AD505" s="143"/>
      <c r="AE505" s="143"/>
      <c r="AF505" s="143"/>
      <c r="AG505" s="143"/>
      <c r="AH505" s="143"/>
      <c r="AI505" s="143"/>
      <c r="AJ505" s="143"/>
      <c r="AK505" s="143"/>
      <c r="AL505" s="143"/>
      <c r="AM505" s="143"/>
      <c r="AN505" s="143"/>
      <c r="AO505" s="143"/>
      <c r="AP505" s="143"/>
      <c r="AQ505" s="143"/>
      <c r="AR505" s="143"/>
      <c r="AS505" s="143"/>
      <c r="AT505" s="143"/>
      <c r="AU505" s="143"/>
      <c r="AV505" s="143"/>
      <c r="AW505" s="143"/>
      <c r="AX505" s="143"/>
      <c r="AY505" s="143"/>
      <c r="AZ505" s="143"/>
      <c r="BA505" s="143"/>
      <c r="BB505" s="143"/>
      <c r="BC505" s="143"/>
      <c r="BD505" s="143"/>
      <c r="BE505" s="143"/>
      <c r="BF505" s="143"/>
      <c r="BG505" s="143"/>
      <c r="BH505" s="143"/>
      <c r="BI505" s="143"/>
      <c r="BJ505" s="143"/>
      <c r="BK505" s="143"/>
      <c r="BL505" s="143"/>
      <c r="BM505" s="143"/>
      <c r="BN505" s="143"/>
      <c r="BO505" s="143"/>
      <c r="BP505" s="143"/>
      <c r="BQ505" s="143"/>
      <c r="BR505" s="143"/>
      <c r="BS505" s="143"/>
      <c r="BT505" s="143"/>
      <c r="BU505" s="143"/>
      <c r="BV505" s="143"/>
    </row>
    <row r="506" spans="2:74" x14ac:dyDescent="0.2">
      <c r="B506" s="143"/>
      <c r="D506" s="143"/>
      <c r="E506" s="143"/>
      <c r="F506" s="143"/>
      <c r="G506" s="143"/>
      <c r="H506" s="143"/>
      <c r="I506" s="143"/>
      <c r="J506" s="143"/>
      <c r="K506" s="143"/>
      <c r="L506" s="143"/>
      <c r="M506" s="143"/>
      <c r="N506" s="143"/>
      <c r="O506" s="143"/>
      <c r="P506" s="143"/>
      <c r="Q506" s="143"/>
      <c r="R506" s="143"/>
      <c r="S506" s="143"/>
      <c r="T506" s="143"/>
      <c r="U506" s="143"/>
      <c r="V506" s="143"/>
      <c r="W506" s="143"/>
      <c r="X506" s="143"/>
      <c r="Y506" s="143"/>
      <c r="Z506" s="143"/>
      <c r="AA506" s="143"/>
      <c r="AB506" s="143"/>
      <c r="AC506" s="143"/>
      <c r="AD506" s="143"/>
      <c r="AE506" s="143"/>
      <c r="AF506" s="143"/>
      <c r="AG506" s="143"/>
      <c r="AH506" s="143"/>
      <c r="AI506" s="143"/>
      <c r="AJ506" s="143"/>
      <c r="AK506" s="143"/>
      <c r="AL506" s="143"/>
      <c r="AM506" s="143"/>
      <c r="AN506" s="143"/>
      <c r="AO506" s="143"/>
      <c r="AP506" s="143"/>
      <c r="AQ506" s="143"/>
      <c r="AR506" s="143"/>
      <c r="AS506" s="143"/>
      <c r="AT506" s="143"/>
      <c r="AU506" s="143"/>
      <c r="AV506" s="143"/>
      <c r="AW506" s="143"/>
      <c r="AX506" s="143"/>
      <c r="AY506" s="143"/>
      <c r="AZ506" s="143"/>
      <c r="BA506" s="143"/>
      <c r="BB506" s="143"/>
      <c r="BC506" s="143"/>
      <c r="BD506" s="143"/>
      <c r="BE506" s="143"/>
      <c r="BF506" s="143"/>
      <c r="BG506" s="143"/>
      <c r="BH506" s="143"/>
      <c r="BI506" s="143"/>
      <c r="BJ506" s="143"/>
      <c r="BK506" s="143"/>
      <c r="BL506" s="143"/>
      <c r="BM506" s="143"/>
      <c r="BN506" s="143"/>
      <c r="BO506" s="143"/>
      <c r="BP506" s="143"/>
      <c r="BQ506" s="143"/>
      <c r="BR506" s="143"/>
      <c r="BS506" s="143"/>
      <c r="BT506" s="143"/>
      <c r="BU506" s="143"/>
      <c r="BV506" s="143"/>
    </row>
    <row r="507" spans="2:74" x14ac:dyDescent="0.2">
      <c r="B507" s="143"/>
      <c r="D507" s="143"/>
      <c r="E507" s="143"/>
      <c r="F507" s="143"/>
      <c r="G507" s="143"/>
      <c r="H507" s="143"/>
      <c r="I507" s="143"/>
      <c r="J507" s="143"/>
      <c r="K507" s="143"/>
      <c r="L507" s="143"/>
      <c r="M507" s="143"/>
      <c r="N507" s="143"/>
      <c r="O507" s="143"/>
      <c r="P507" s="143"/>
      <c r="Q507" s="143"/>
      <c r="R507" s="143"/>
      <c r="S507" s="143"/>
      <c r="T507" s="143"/>
      <c r="U507" s="143"/>
      <c r="V507" s="143"/>
      <c r="W507" s="143"/>
      <c r="X507" s="143"/>
      <c r="Y507" s="143"/>
      <c r="Z507" s="143"/>
      <c r="AA507" s="143"/>
      <c r="AB507" s="143"/>
      <c r="AC507" s="143"/>
      <c r="AD507" s="143"/>
      <c r="AE507" s="143"/>
      <c r="AF507" s="143"/>
      <c r="AG507" s="143"/>
      <c r="AH507" s="143"/>
      <c r="AI507" s="143"/>
      <c r="AJ507" s="143"/>
      <c r="AK507" s="143"/>
      <c r="AL507" s="143"/>
      <c r="AM507" s="143"/>
      <c r="AN507" s="143"/>
      <c r="AO507" s="143"/>
      <c r="AP507" s="143"/>
      <c r="AQ507" s="143"/>
      <c r="AR507" s="143"/>
      <c r="AS507" s="143"/>
      <c r="AT507" s="143"/>
      <c r="AU507" s="143"/>
      <c r="AV507" s="143"/>
      <c r="AW507" s="143"/>
      <c r="AX507" s="143"/>
      <c r="AY507" s="143"/>
      <c r="AZ507" s="143"/>
      <c r="BA507" s="143"/>
      <c r="BB507" s="143"/>
      <c r="BC507" s="143"/>
      <c r="BD507" s="143"/>
      <c r="BE507" s="143"/>
      <c r="BF507" s="143"/>
      <c r="BG507" s="143"/>
      <c r="BH507" s="143"/>
      <c r="BI507" s="143"/>
      <c r="BJ507" s="143"/>
      <c r="BK507" s="143"/>
      <c r="BL507" s="143"/>
      <c r="BM507" s="143"/>
      <c r="BN507" s="143"/>
      <c r="BO507" s="143"/>
      <c r="BP507" s="143"/>
      <c r="BQ507" s="143"/>
      <c r="BR507" s="143"/>
      <c r="BS507" s="143"/>
      <c r="BT507" s="143"/>
      <c r="BU507" s="143"/>
      <c r="BV507" s="143"/>
    </row>
    <row r="508" spans="2:74" x14ac:dyDescent="0.2">
      <c r="B508" s="143"/>
      <c r="D508" s="143"/>
      <c r="E508" s="143"/>
      <c r="F508" s="143"/>
      <c r="G508" s="143"/>
      <c r="H508" s="143"/>
      <c r="I508" s="143"/>
      <c r="J508" s="143"/>
      <c r="K508" s="143"/>
      <c r="L508" s="143"/>
      <c r="M508" s="143"/>
      <c r="N508" s="143"/>
      <c r="O508" s="143"/>
      <c r="P508" s="143"/>
      <c r="Q508" s="143"/>
      <c r="R508" s="143"/>
      <c r="S508" s="143"/>
      <c r="T508" s="143"/>
      <c r="U508" s="143"/>
      <c r="V508" s="143"/>
      <c r="W508" s="143"/>
      <c r="X508" s="143"/>
      <c r="Y508" s="143"/>
      <c r="Z508" s="143"/>
      <c r="AA508" s="143"/>
      <c r="AB508" s="143"/>
      <c r="AC508" s="143"/>
      <c r="AD508" s="143"/>
      <c r="AE508" s="143"/>
      <c r="AF508" s="143"/>
      <c r="AG508" s="143"/>
      <c r="AH508" s="143"/>
      <c r="AI508" s="143"/>
      <c r="AJ508" s="143"/>
      <c r="AK508" s="143"/>
      <c r="AL508" s="143"/>
      <c r="AM508" s="143"/>
      <c r="AN508" s="143"/>
      <c r="AO508" s="143"/>
      <c r="AP508" s="143"/>
      <c r="AQ508" s="143"/>
      <c r="AR508" s="143"/>
      <c r="AS508" s="143"/>
      <c r="AT508" s="143"/>
      <c r="AU508" s="143"/>
      <c r="AV508" s="143"/>
      <c r="AW508" s="143"/>
      <c r="AX508" s="143"/>
      <c r="AY508" s="143"/>
      <c r="AZ508" s="143"/>
      <c r="BA508" s="143"/>
      <c r="BB508" s="143"/>
      <c r="BC508" s="143"/>
      <c r="BD508" s="143"/>
      <c r="BE508" s="143"/>
      <c r="BF508" s="143"/>
      <c r="BG508" s="143"/>
      <c r="BH508" s="143"/>
      <c r="BI508" s="143"/>
      <c r="BJ508" s="143"/>
      <c r="BK508" s="143"/>
      <c r="BL508" s="143"/>
      <c r="BM508" s="143"/>
      <c r="BN508" s="143"/>
      <c r="BO508" s="143"/>
      <c r="BP508" s="143"/>
      <c r="BQ508" s="143"/>
      <c r="BR508" s="143"/>
      <c r="BS508" s="143"/>
      <c r="BT508" s="143"/>
      <c r="BU508" s="143"/>
      <c r="BV508" s="143"/>
    </row>
    <row r="509" spans="2:74" x14ac:dyDescent="0.2">
      <c r="B509" s="143"/>
      <c r="D509" s="143"/>
      <c r="E509" s="143"/>
      <c r="F509" s="143"/>
      <c r="G509" s="143"/>
      <c r="H509" s="143"/>
      <c r="I509" s="143"/>
      <c r="J509" s="143"/>
      <c r="K509" s="143"/>
      <c r="L509" s="143"/>
      <c r="M509" s="143"/>
      <c r="N509" s="143"/>
      <c r="O509" s="143"/>
      <c r="P509" s="143"/>
      <c r="Q509" s="143"/>
      <c r="R509" s="143"/>
      <c r="S509" s="143"/>
      <c r="T509" s="143"/>
      <c r="U509" s="143"/>
      <c r="V509" s="143"/>
      <c r="W509" s="143"/>
      <c r="X509" s="143"/>
      <c r="Y509" s="143"/>
      <c r="Z509" s="143"/>
      <c r="AA509" s="143"/>
      <c r="AB509" s="143"/>
      <c r="AC509" s="143"/>
      <c r="AD509" s="143"/>
      <c r="AE509" s="143"/>
      <c r="AF509" s="143"/>
      <c r="AG509" s="143"/>
      <c r="AH509" s="143"/>
      <c r="AI509" s="143"/>
      <c r="AJ509" s="143"/>
      <c r="AK509" s="143"/>
      <c r="AL509" s="143"/>
      <c r="AM509" s="143"/>
      <c r="AN509" s="143"/>
      <c r="AO509" s="143"/>
      <c r="AP509" s="143"/>
      <c r="AQ509" s="143"/>
      <c r="AR509" s="143"/>
      <c r="AS509" s="143"/>
      <c r="AT509" s="143"/>
      <c r="AU509" s="143"/>
      <c r="AV509" s="143"/>
      <c r="AW509" s="143"/>
      <c r="AX509" s="143"/>
      <c r="AY509" s="143"/>
      <c r="AZ509" s="143"/>
      <c r="BA509" s="143"/>
      <c r="BB509" s="143"/>
      <c r="BC509" s="143"/>
      <c r="BD509" s="143"/>
      <c r="BE509" s="143"/>
      <c r="BF509" s="143"/>
      <c r="BG509" s="143"/>
      <c r="BH509" s="143"/>
      <c r="BI509" s="143"/>
      <c r="BJ509" s="143"/>
      <c r="BK509" s="143"/>
      <c r="BL509" s="143"/>
      <c r="BM509" s="143"/>
      <c r="BN509" s="143"/>
      <c r="BO509" s="143"/>
      <c r="BP509" s="143"/>
      <c r="BQ509" s="143"/>
      <c r="BR509" s="143"/>
      <c r="BS509" s="143"/>
      <c r="BT509" s="143"/>
      <c r="BU509" s="143"/>
      <c r="BV509" s="143"/>
    </row>
    <row r="510" spans="2:74" x14ac:dyDescent="0.2">
      <c r="B510" s="143"/>
      <c r="D510" s="143"/>
      <c r="E510" s="143"/>
      <c r="F510" s="143"/>
      <c r="G510" s="143"/>
      <c r="H510" s="143"/>
      <c r="I510" s="143"/>
      <c r="J510" s="143"/>
      <c r="K510" s="143"/>
      <c r="L510" s="143"/>
      <c r="M510" s="143"/>
      <c r="N510" s="143"/>
      <c r="O510" s="143"/>
      <c r="P510" s="143"/>
      <c r="Q510" s="143"/>
      <c r="R510" s="143"/>
      <c r="S510" s="143"/>
      <c r="T510" s="143"/>
      <c r="U510" s="143"/>
      <c r="V510" s="143"/>
      <c r="W510" s="143"/>
      <c r="X510" s="143"/>
      <c r="Y510" s="143"/>
      <c r="Z510" s="143"/>
      <c r="AA510" s="143"/>
      <c r="AB510" s="143"/>
      <c r="AC510" s="143"/>
      <c r="AD510" s="143"/>
      <c r="AE510" s="143"/>
      <c r="AF510" s="143"/>
      <c r="AG510" s="143"/>
      <c r="AH510" s="143"/>
      <c r="AI510" s="143"/>
      <c r="AJ510" s="143"/>
      <c r="AK510" s="143"/>
      <c r="AL510" s="143"/>
      <c r="AM510" s="143"/>
      <c r="AN510" s="143"/>
      <c r="AO510" s="143"/>
      <c r="AP510" s="143"/>
      <c r="AQ510" s="143"/>
      <c r="AR510" s="143"/>
      <c r="AS510" s="143"/>
      <c r="AT510" s="143"/>
      <c r="AU510" s="143"/>
      <c r="AV510" s="143"/>
      <c r="AW510" s="143"/>
      <c r="AX510" s="143"/>
      <c r="AY510" s="143"/>
      <c r="AZ510" s="143"/>
      <c r="BA510" s="143"/>
      <c r="BB510" s="143"/>
      <c r="BC510" s="143"/>
      <c r="BD510" s="143"/>
      <c r="BE510" s="143"/>
      <c r="BF510" s="143"/>
      <c r="BG510" s="143"/>
      <c r="BH510" s="143"/>
      <c r="BI510" s="143"/>
      <c r="BJ510" s="143"/>
      <c r="BK510" s="143"/>
      <c r="BL510" s="143"/>
      <c r="BM510" s="143"/>
      <c r="BN510" s="143"/>
      <c r="BO510" s="143"/>
      <c r="BP510" s="143"/>
      <c r="BQ510" s="143"/>
      <c r="BR510" s="143"/>
      <c r="BS510" s="143"/>
      <c r="BT510" s="143"/>
      <c r="BU510" s="143"/>
      <c r="BV510" s="143"/>
    </row>
    <row r="511" spans="2:74" x14ac:dyDescent="0.2">
      <c r="B511" s="143"/>
      <c r="D511" s="143"/>
      <c r="E511" s="143"/>
      <c r="F511" s="143"/>
      <c r="G511" s="143"/>
      <c r="H511" s="143"/>
      <c r="I511" s="143"/>
      <c r="J511" s="143"/>
      <c r="K511" s="143"/>
      <c r="L511" s="143"/>
      <c r="M511" s="143"/>
      <c r="N511" s="143"/>
      <c r="O511" s="143"/>
      <c r="P511" s="143"/>
      <c r="Q511" s="143"/>
      <c r="R511" s="143"/>
      <c r="S511" s="143"/>
      <c r="T511" s="143"/>
      <c r="U511" s="143"/>
      <c r="V511" s="143"/>
      <c r="W511" s="143"/>
      <c r="X511" s="143"/>
      <c r="Y511" s="143"/>
      <c r="Z511" s="143"/>
      <c r="AA511" s="143"/>
      <c r="AB511" s="143"/>
      <c r="AC511" s="143"/>
      <c r="AD511" s="143"/>
      <c r="AE511" s="143"/>
      <c r="AF511" s="143"/>
      <c r="AG511" s="143"/>
      <c r="AH511" s="143"/>
      <c r="AI511" s="143"/>
      <c r="AJ511" s="143"/>
      <c r="AK511" s="143"/>
      <c r="AL511" s="143"/>
      <c r="AM511" s="143"/>
      <c r="AN511" s="143"/>
      <c r="AO511" s="143"/>
      <c r="AP511" s="143"/>
      <c r="AQ511" s="143"/>
      <c r="AR511" s="143"/>
      <c r="AS511" s="143"/>
      <c r="AT511" s="143"/>
      <c r="AU511" s="143"/>
      <c r="AV511" s="143"/>
      <c r="AW511" s="143"/>
      <c r="AX511" s="143"/>
      <c r="AY511" s="143"/>
      <c r="AZ511" s="143"/>
      <c r="BA511" s="143"/>
      <c r="BB511" s="143"/>
      <c r="BC511" s="143"/>
      <c r="BD511" s="143"/>
      <c r="BE511" s="143"/>
      <c r="BF511" s="143"/>
      <c r="BG511" s="143"/>
      <c r="BH511" s="143"/>
      <c r="BI511" s="143"/>
      <c r="BJ511" s="143"/>
      <c r="BK511" s="143"/>
      <c r="BL511" s="143"/>
      <c r="BM511" s="143"/>
      <c r="BN511" s="143"/>
      <c r="BO511" s="143"/>
      <c r="BP511" s="143"/>
      <c r="BQ511" s="143"/>
      <c r="BR511" s="143"/>
      <c r="BS511" s="143"/>
      <c r="BT511" s="143"/>
      <c r="BU511" s="143"/>
      <c r="BV511" s="143"/>
    </row>
    <row r="512" spans="2:74" x14ac:dyDescent="0.2">
      <c r="B512" s="143"/>
      <c r="D512" s="143"/>
      <c r="E512" s="143"/>
      <c r="F512" s="143"/>
      <c r="G512" s="143"/>
      <c r="H512" s="143"/>
      <c r="I512" s="143"/>
      <c r="J512" s="143"/>
      <c r="K512" s="143"/>
      <c r="L512" s="143"/>
      <c r="M512" s="143"/>
      <c r="N512" s="143"/>
      <c r="O512" s="143"/>
      <c r="P512" s="143"/>
      <c r="Q512" s="143"/>
      <c r="R512" s="143"/>
      <c r="S512" s="143"/>
      <c r="T512" s="143"/>
      <c r="U512" s="143"/>
      <c r="V512" s="143"/>
      <c r="W512" s="143"/>
      <c r="X512" s="143"/>
      <c r="Y512" s="143"/>
      <c r="Z512" s="143"/>
      <c r="AA512" s="143"/>
      <c r="AB512" s="143"/>
      <c r="AC512" s="143"/>
      <c r="AD512" s="143"/>
      <c r="AE512" s="143"/>
      <c r="AF512" s="143"/>
      <c r="AG512" s="143"/>
      <c r="AH512" s="143"/>
      <c r="AI512" s="143"/>
      <c r="AJ512" s="143"/>
      <c r="AK512" s="143"/>
      <c r="AL512" s="143"/>
      <c r="AM512" s="143"/>
      <c r="AN512" s="143"/>
      <c r="AO512" s="143"/>
      <c r="AP512" s="143"/>
      <c r="AQ512" s="143"/>
      <c r="AR512" s="143"/>
      <c r="AS512" s="143"/>
      <c r="AT512" s="143"/>
      <c r="AU512" s="143"/>
      <c r="AV512" s="143"/>
      <c r="AW512" s="143"/>
      <c r="AX512" s="143"/>
      <c r="AY512" s="143"/>
      <c r="AZ512" s="143"/>
      <c r="BA512" s="143"/>
      <c r="BB512" s="143"/>
      <c r="BC512" s="143"/>
      <c r="BD512" s="143"/>
      <c r="BE512" s="143"/>
      <c r="BF512" s="143"/>
      <c r="BG512" s="143"/>
      <c r="BH512" s="143"/>
      <c r="BI512" s="143"/>
      <c r="BJ512" s="143"/>
      <c r="BK512" s="143"/>
      <c r="BL512" s="143"/>
      <c r="BM512" s="143"/>
      <c r="BN512" s="143"/>
      <c r="BO512" s="143"/>
      <c r="BP512" s="143"/>
      <c r="BQ512" s="143"/>
      <c r="BR512" s="143"/>
      <c r="BS512" s="143"/>
      <c r="BT512" s="143"/>
      <c r="BU512" s="143"/>
      <c r="BV512" s="143"/>
    </row>
    <row r="513" spans="2:74" x14ac:dyDescent="0.2">
      <c r="B513" s="143"/>
      <c r="D513" s="143"/>
      <c r="E513" s="143"/>
      <c r="F513" s="143"/>
      <c r="G513" s="143"/>
      <c r="H513" s="143"/>
      <c r="I513" s="143"/>
      <c r="J513" s="143"/>
      <c r="K513" s="143"/>
      <c r="L513" s="143"/>
      <c r="M513" s="143"/>
      <c r="N513" s="143"/>
      <c r="O513" s="143"/>
      <c r="P513" s="143"/>
      <c r="Q513" s="143"/>
      <c r="R513" s="143"/>
      <c r="S513" s="143"/>
      <c r="T513" s="143"/>
      <c r="U513" s="143"/>
      <c r="V513" s="143"/>
      <c r="W513" s="143"/>
      <c r="X513" s="143"/>
      <c r="Y513" s="143"/>
      <c r="Z513" s="143"/>
      <c r="AA513" s="143"/>
      <c r="AB513" s="143"/>
      <c r="AC513" s="143"/>
      <c r="AD513" s="143"/>
      <c r="AE513" s="143"/>
      <c r="AF513" s="143"/>
      <c r="AG513" s="143"/>
      <c r="AH513" s="143"/>
      <c r="AI513" s="143"/>
      <c r="AJ513" s="143"/>
      <c r="AK513" s="143"/>
      <c r="AL513" s="143"/>
      <c r="AM513" s="143"/>
      <c r="AN513" s="143"/>
      <c r="AO513" s="143"/>
      <c r="AP513" s="143"/>
      <c r="AQ513" s="143"/>
      <c r="AR513" s="143"/>
      <c r="AS513" s="143"/>
      <c r="AT513" s="143"/>
      <c r="AU513" s="143"/>
      <c r="AV513" s="143"/>
      <c r="AW513" s="143"/>
      <c r="AX513" s="143"/>
      <c r="AY513" s="143"/>
      <c r="AZ513" s="143"/>
      <c r="BA513" s="143"/>
      <c r="BB513" s="143"/>
      <c r="BC513" s="143"/>
      <c r="BD513" s="143"/>
      <c r="BE513" s="143"/>
      <c r="BF513" s="143"/>
      <c r="BG513" s="143"/>
      <c r="BH513" s="143"/>
      <c r="BI513" s="143"/>
      <c r="BJ513" s="143"/>
      <c r="BK513" s="143"/>
      <c r="BL513" s="143"/>
      <c r="BM513" s="143"/>
      <c r="BN513" s="143"/>
      <c r="BO513" s="143"/>
      <c r="BP513" s="143"/>
      <c r="BQ513" s="143"/>
      <c r="BR513" s="143"/>
      <c r="BS513" s="143"/>
      <c r="BT513" s="143"/>
      <c r="BU513" s="143"/>
      <c r="BV513" s="143"/>
    </row>
    <row r="514" spans="2:74" x14ac:dyDescent="0.2">
      <c r="B514" s="143"/>
      <c r="D514" s="143"/>
      <c r="E514" s="143"/>
      <c r="F514" s="143"/>
      <c r="G514" s="143"/>
      <c r="H514" s="143"/>
      <c r="I514" s="143"/>
      <c r="J514" s="143"/>
      <c r="K514" s="143"/>
      <c r="L514" s="143"/>
      <c r="M514" s="143"/>
      <c r="N514" s="143"/>
      <c r="O514" s="143"/>
      <c r="P514" s="143"/>
      <c r="Q514" s="143"/>
      <c r="R514" s="143"/>
      <c r="S514" s="143"/>
      <c r="T514" s="143"/>
      <c r="U514" s="143"/>
      <c r="V514" s="143"/>
      <c r="W514" s="143"/>
      <c r="X514" s="143"/>
      <c r="Y514" s="143"/>
      <c r="Z514" s="143"/>
      <c r="AA514" s="143"/>
      <c r="AB514" s="143"/>
      <c r="AC514" s="143"/>
      <c r="AD514" s="143"/>
      <c r="AE514" s="143"/>
      <c r="AF514" s="143"/>
      <c r="AG514" s="143"/>
      <c r="AH514" s="143"/>
      <c r="AI514" s="143"/>
      <c r="AJ514" s="143"/>
      <c r="AK514" s="143"/>
      <c r="AL514" s="143"/>
      <c r="AM514" s="143"/>
      <c r="AN514" s="143"/>
      <c r="AO514" s="143"/>
      <c r="AP514" s="143"/>
      <c r="AQ514" s="143"/>
      <c r="AR514" s="143"/>
      <c r="AS514" s="143"/>
      <c r="AT514" s="143"/>
      <c r="AU514" s="143"/>
      <c r="AV514" s="143"/>
      <c r="AW514" s="143"/>
      <c r="AX514" s="143"/>
      <c r="AY514" s="143"/>
      <c r="AZ514" s="143"/>
      <c r="BA514" s="143"/>
      <c r="BB514" s="143"/>
      <c r="BC514" s="143"/>
      <c r="BD514" s="143"/>
      <c r="BE514" s="143"/>
      <c r="BF514" s="143"/>
      <c r="BG514" s="143"/>
      <c r="BH514" s="143"/>
      <c r="BI514" s="143"/>
      <c r="BJ514" s="143"/>
      <c r="BK514" s="143"/>
      <c r="BL514" s="143"/>
      <c r="BM514" s="143"/>
      <c r="BN514" s="143"/>
      <c r="BO514" s="143"/>
      <c r="BP514" s="143"/>
      <c r="BQ514" s="143"/>
      <c r="BR514" s="143"/>
      <c r="BS514" s="143"/>
      <c r="BT514" s="143"/>
      <c r="BU514" s="143"/>
      <c r="BV514" s="143"/>
    </row>
    <row r="515" spans="2:74" x14ac:dyDescent="0.2">
      <c r="B515" s="143"/>
      <c r="D515" s="143"/>
      <c r="E515" s="143"/>
      <c r="F515" s="143"/>
      <c r="G515" s="143"/>
      <c r="H515" s="143"/>
      <c r="I515" s="143"/>
      <c r="J515" s="143"/>
      <c r="K515" s="143"/>
      <c r="L515" s="143"/>
      <c r="M515" s="143"/>
      <c r="N515" s="143"/>
      <c r="O515" s="143"/>
      <c r="P515" s="143"/>
      <c r="Q515" s="143"/>
      <c r="R515" s="143"/>
      <c r="S515" s="143"/>
      <c r="T515" s="143"/>
      <c r="U515" s="143"/>
      <c r="V515" s="143"/>
      <c r="W515" s="143"/>
      <c r="X515" s="143"/>
      <c r="Y515" s="143"/>
      <c r="Z515" s="143"/>
      <c r="AA515" s="143"/>
      <c r="AB515" s="143"/>
      <c r="AC515" s="143"/>
      <c r="AD515" s="143"/>
      <c r="AE515" s="143"/>
      <c r="AF515" s="143"/>
      <c r="AG515" s="143"/>
      <c r="AH515" s="143"/>
      <c r="AI515" s="143"/>
      <c r="AJ515" s="143"/>
      <c r="AK515" s="143"/>
      <c r="AL515" s="143"/>
      <c r="AM515" s="143"/>
      <c r="AN515" s="143"/>
      <c r="AO515" s="143"/>
      <c r="AP515" s="143"/>
      <c r="AQ515" s="143"/>
      <c r="AR515" s="143"/>
      <c r="AS515" s="143"/>
      <c r="AT515" s="143"/>
      <c r="AU515" s="143"/>
      <c r="AV515" s="143"/>
      <c r="AW515" s="143"/>
      <c r="AX515" s="143"/>
      <c r="AY515" s="143"/>
      <c r="AZ515" s="143"/>
      <c r="BA515" s="143"/>
      <c r="BB515" s="143"/>
      <c r="BC515" s="143"/>
      <c r="BD515" s="143"/>
      <c r="BE515" s="143"/>
      <c r="BF515" s="143"/>
      <c r="BG515" s="143"/>
      <c r="BH515" s="143"/>
      <c r="BI515" s="143"/>
      <c r="BJ515" s="143"/>
      <c r="BK515" s="143"/>
      <c r="BL515" s="143"/>
      <c r="BM515" s="143"/>
      <c r="BN515" s="143"/>
      <c r="BO515" s="143"/>
      <c r="BP515" s="143"/>
      <c r="BQ515" s="143"/>
      <c r="BR515" s="143"/>
      <c r="BS515" s="143"/>
      <c r="BT515" s="143"/>
      <c r="BU515" s="143"/>
      <c r="BV515" s="143"/>
    </row>
    <row r="516" spans="2:74" x14ac:dyDescent="0.2">
      <c r="B516" s="143"/>
      <c r="D516" s="143"/>
      <c r="E516" s="143"/>
      <c r="F516" s="143"/>
      <c r="G516" s="143"/>
      <c r="H516" s="143"/>
      <c r="I516" s="143"/>
      <c r="J516" s="143"/>
      <c r="K516" s="143"/>
      <c r="L516" s="143"/>
      <c r="M516" s="143"/>
      <c r="N516" s="143"/>
      <c r="O516" s="143"/>
      <c r="P516" s="143"/>
      <c r="Q516" s="143"/>
      <c r="R516" s="143"/>
      <c r="S516" s="143"/>
      <c r="T516" s="143"/>
      <c r="U516" s="143"/>
      <c r="V516" s="143"/>
      <c r="W516" s="143"/>
      <c r="X516" s="143"/>
      <c r="Y516" s="143"/>
      <c r="Z516" s="143"/>
      <c r="AA516" s="143"/>
      <c r="AB516" s="143"/>
      <c r="AC516" s="143"/>
      <c r="AD516" s="143"/>
      <c r="AE516" s="143"/>
      <c r="AF516" s="143"/>
      <c r="AG516" s="143"/>
      <c r="AH516" s="143"/>
      <c r="AI516" s="143"/>
      <c r="AJ516" s="143"/>
      <c r="AK516" s="143"/>
      <c r="AL516" s="143"/>
      <c r="AM516" s="143"/>
      <c r="AN516" s="143"/>
      <c r="AO516" s="143"/>
      <c r="AP516" s="143"/>
      <c r="AQ516" s="143"/>
      <c r="AR516" s="143"/>
      <c r="AS516" s="143"/>
      <c r="AT516" s="143"/>
      <c r="AU516" s="143"/>
      <c r="AV516" s="143"/>
      <c r="AW516" s="143"/>
      <c r="AX516" s="143"/>
      <c r="AY516" s="143"/>
      <c r="AZ516" s="143"/>
      <c r="BA516" s="143"/>
      <c r="BB516" s="143"/>
      <c r="BC516" s="143"/>
      <c r="BD516" s="143"/>
      <c r="BE516" s="143"/>
      <c r="BF516" s="143"/>
      <c r="BG516" s="143"/>
      <c r="BH516" s="143"/>
      <c r="BI516" s="143"/>
      <c r="BJ516" s="143"/>
      <c r="BK516" s="143"/>
      <c r="BL516" s="143"/>
      <c r="BM516" s="143"/>
      <c r="BN516" s="143"/>
      <c r="BO516" s="143"/>
      <c r="BP516" s="143"/>
      <c r="BQ516" s="143"/>
      <c r="BR516" s="143"/>
      <c r="BS516" s="143"/>
      <c r="BT516" s="143"/>
      <c r="BU516" s="143"/>
      <c r="BV516" s="143"/>
    </row>
    <row r="517" spans="2:74" x14ac:dyDescent="0.2">
      <c r="B517" s="143"/>
      <c r="D517" s="143"/>
      <c r="E517" s="143"/>
      <c r="F517" s="143"/>
      <c r="G517" s="143"/>
      <c r="H517" s="143"/>
      <c r="I517" s="143"/>
      <c r="J517" s="143"/>
      <c r="K517" s="143"/>
      <c r="L517" s="143"/>
      <c r="M517" s="143"/>
      <c r="N517" s="143"/>
      <c r="O517" s="143"/>
      <c r="P517" s="143"/>
      <c r="Q517" s="143"/>
      <c r="R517" s="143"/>
      <c r="S517" s="143"/>
      <c r="T517" s="143"/>
      <c r="U517" s="143"/>
      <c r="V517" s="143"/>
      <c r="W517" s="143"/>
      <c r="X517" s="143"/>
      <c r="Y517" s="143"/>
      <c r="Z517" s="143"/>
      <c r="AA517" s="143"/>
      <c r="AB517" s="143"/>
      <c r="AC517" s="143"/>
      <c r="AD517" s="143"/>
      <c r="AE517" s="143"/>
      <c r="AF517" s="143"/>
      <c r="AG517" s="143"/>
      <c r="AH517" s="143"/>
      <c r="AI517" s="143"/>
      <c r="AJ517" s="143"/>
      <c r="AK517" s="143"/>
      <c r="AL517" s="143"/>
      <c r="AM517" s="143"/>
      <c r="AN517" s="143"/>
      <c r="AO517" s="143"/>
      <c r="AP517" s="143"/>
      <c r="AQ517" s="143"/>
      <c r="AR517" s="143"/>
      <c r="AS517" s="143"/>
      <c r="AT517" s="143"/>
      <c r="AU517" s="143"/>
      <c r="AV517" s="143"/>
      <c r="AW517" s="143"/>
      <c r="AX517" s="143"/>
      <c r="AY517" s="143"/>
      <c r="AZ517" s="143"/>
      <c r="BA517" s="143"/>
      <c r="BB517" s="143"/>
      <c r="BC517" s="143"/>
      <c r="BD517" s="143"/>
      <c r="BE517" s="143"/>
      <c r="BF517" s="143"/>
      <c r="BG517" s="143"/>
      <c r="BH517" s="143"/>
      <c r="BI517" s="143"/>
      <c r="BJ517" s="143"/>
      <c r="BK517" s="143"/>
      <c r="BL517" s="143"/>
      <c r="BM517" s="143"/>
      <c r="BN517" s="143"/>
      <c r="BO517" s="143"/>
      <c r="BP517" s="143"/>
      <c r="BQ517" s="143"/>
      <c r="BR517" s="143"/>
      <c r="BS517" s="143"/>
      <c r="BT517" s="143"/>
      <c r="BU517" s="143"/>
      <c r="BV517" s="143"/>
    </row>
    <row r="518" spans="2:74" x14ac:dyDescent="0.2">
      <c r="B518" s="143"/>
      <c r="D518" s="143"/>
      <c r="E518" s="143"/>
      <c r="F518" s="143"/>
      <c r="G518" s="143"/>
      <c r="H518" s="143"/>
      <c r="I518" s="143"/>
      <c r="J518" s="143"/>
      <c r="K518" s="143"/>
      <c r="L518" s="143"/>
      <c r="M518" s="143"/>
      <c r="N518" s="143"/>
      <c r="O518" s="143"/>
      <c r="P518" s="143"/>
      <c r="Q518" s="143"/>
      <c r="R518" s="143"/>
      <c r="S518" s="143"/>
      <c r="T518" s="143"/>
      <c r="U518" s="143"/>
      <c r="V518" s="143"/>
      <c r="W518" s="143"/>
      <c r="X518" s="143"/>
      <c r="Y518" s="143"/>
      <c r="Z518" s="143"/>
      <c r="AA518" s="143"/>
      <c r="AB518" s="143"/>
      <c r="AC518" s="143"/>
      <c r="AD518" s="143"/>
      <c r="AE518" s="143"/>
      <c r="AF518" s="143"/>
      <c r="AG518" s="143"/>
      <c r="AH518" s="143"/>
      <c r="AI518" s="143"/>
      <c r="AJ518" s="143"/>
      <c r="AK518" s="143"/>
      <c r="AL518" s="143"/>
      <c r="AM518" s="143"/>
      <c r="AN518" s="143"/>
      <c r="AO518" s="143"/>
      <c r="AP518" s="143"/>
      <c r="AQ518" s="143"/>
      <c r="AR518" s="143"/>
      <c r="AS518" s="143"/>
      <c r="AT518" s="143"/>
      <c r="AU518" s="143"/>
      <c r="AV518" s="143"/>
      <c r="AW518" s="143"/>
      <c r="AX518" s="143"/>
      <c r="AY518" s="143"/>
      <c r="AZ518" s="143"/>
      <c r="BA518" s="143"/>
      <c r="BB518" s="143"/>
      <c r="BC518" s="143"/>
      <c r="BD518" s="143"/>
      <c r="BE518" s="143"/>
      <c r="BF518" s="143"/>
      <c r="BG518" s="143"/>
      <c r="BH518" s="143"/>
      <c r="BI518" s="143"/>
      <c r="BJ518" s="143"/>
      <c r="BK518" s="143"/>
      <c r="BL518" s="143"/>
      <c r="BM518" s="143"/>
      <c r="BN518" s="143"/>
      <c r="BO518" s="143"/>
      <c r="BP518" s="143"/>
      <c r="BQ518" s="143"/>
      <c r="BR518" s="143"/>
      <c r="BS518" s="143"/>
      <c r="BT518" s="143"/>
      <c r="BU518" s="143"/>
      <c r="BV518" s="143"/>
    </row>
    <row r="519" spans="2:74" x14ac:dyDescent="0.2">
      <c r="B519" s="143"/>
      <c r="D519" s="143"/>
      <c r="E519" s="143"/>
      <c r="F519" s="143"/>
      <c r="G519" s="143"/>
      <c r="H519" s="143"/>
      <c r="I519" s="143"/>
      <c r="J519" s="143"/>
      <c r="K519" s="143"/>
      <c r="L519" s="143"/>
      <c r="M519" s="143"/>
      <c r="N519" s="143"/>
      <c r="O519" s="143"/>
      <c r="P519" s="143"/>
      <c r="Q519" s="143"/>
      <c r="R519" s="143"/>
      <c r="S519" s="143"/>
      <c r="T519" s="143"/>
      <c r="U519" s="143"/>
      <c r="V519" s="143"/>
      <c r="W519" s="143"/>
      <c r="X519" s="143"/>
      <c r="Y519" s="143"/>
      <c r="Z519" s="143"/>
      <c r="AA519" s="143"/>
      <c r="AB519" s="143"/>
      <c r="AC519" s="143"/>
      <c r="AD519" s="143"/>
      <c r="AE519" s="143"/>
      <c r="AF519" s="143"/>
      <c r="AG519" s="143"/>
      <c r="AH519" s="143"/>
      <c r="AI519" s="143"/>
      <c r="AJ519" s="143"/>
      <c r="AK519" s="143"/>
      <c r="AL519" s="143"/>
      <c r="AM519" s="143"/>
      <c r="AN519" s="143"/>
      <c r="AO519" s="143"/>
      <c r="AP519" s="143"/>
      <c r="AQ519" s="143"/>
      <c r="AR519" s="143"/>
      <c r="AS519" s="143"/>
      <c r="AT519" s="143"/>
      <c r="AU519" s="143"/>
      <c r="AV519" s="143"/>
      <c r="AW519" s="143"/>
      <c r="AX519" s="143"/>
      <c r="AY519" s="143"/>
      <c r="AZ519" s="143"/>
      <c r="BA519" s="143"/>
      <c r="BB519" s="143"/>
      <c r="BC519" s="143"/>
      <c r="BD519" s="143"/>
      <c r="BE519" s="143"/>
      <c r="BF519" s="143"/>
      <c r="BG519" s="143"/>
      <c r="BH519" s="143"/>
      <c r="BI519" s="143"/>
      <c r="BJ519" s="143"/>
      <c r="BK519" s="143"/>
      <c r="BL519" s="143"/>
      <c r="BM519" s="143"/>
      <c r="BN519" s="143"/>
      <c r="BO519" s="143"/>
      <c r="BP519" s="143"/>
      <c r="BQ519" s="143"/>
      <c r="BR519" s="143"/>
      <c r="BS519" s="143"/>
      <c r="BT519" s="143"/>
      <c r="BU519" s="143"/>
      <c r="BV519" s="143"/>
    </row>
    <row r="520" spans="2:74" x14ac:dyDescent="0.2">
      <c r="B520" s="143"/>
      <c r="D520" s="143"/>
      <c r="E520" s="143"/>
      <c r="F520" s="143"/>
      <c r="G520" s="143"/>
      <c r="H520" s="143"/>
      <c r="I520" s="143"/>
      <c r="J520" s="143"/>
      <c r="K520" s="143"/>
      <c r="L520" s="143"/>
      <c r="M520" s="143"/>
      <c r="N520" s="143"/>
      <c r="O520" s="143"/>
      <c r="P520" s="143"/>
      <c r="Q520" s="143"/>
      <c r="R520" s="143"/>
      <c r="S520" s="143"/>
      <c r="T520" s="143"/>
      <c r="U520" s="143"/>
      <c r="V520" s="143"/>
      <c r="W520" s="143"/>
      <c r="X520" s="143"/>
      <c r="Y520" s="143"/>
      <c r="Z520" s="143"/>
      <c r="AA520" s="143"/>
      <c r="AB520" s="143"/>
      <c r="AC520" s="143"/>
      <c r="AD520" s="143"/>
      <c r="AE520" s="143"/>
      <c r="AF520" s="143"/>
      <c r="AG520" s="143"/>
      <c r="AH520" s="143"/>
      <c r="AI520" s="143"/>
      <c r="AJ520" s="143"/>
      <c r="AK520" s="143"/>
      <c r="AL520" s="143"/>
      <c r="AM520" s="143"/>
      <c r="AN520" s="143"/>
      <c r="AO520" s="143"/>
      <c r="AP520" s="143"/>
      <c r="AQ520" s="143"/>
      <c r="AR520" s="143"/>
      <c r="AS520" s="143"/>
      <c r="AT520" s="143"/>
      <c r="AU520" s="143"/>
      <c r="AV520" s="143"/>
      <c r="AW520" s="143"/>
      <c r="AX520" s="143"/>
      <c r="AY520" s="143"/>
      <c r="AZ520" s="143"/>
      <c r="BA520" s="143"/>
      <c r="BB520" s="143"/>
      <c r="BC520" s="143"/>
      <c r="BD520" s="143"/>
      <c r="BE520" s="143"/>
      <c r="BF520" s="143"/>
      <c r="BG520" s="143"/>
      <c r="BH520" s="143"/>
      <c r="BI520" s="143"/>
      <c r="BJ520" s="143"/>
      <c r="BK520" s="143"/>
      <c r="BL520" s="143"/>
      <c r="BM520" s="143"/>
      <c r="BN520" s="143"/>
      <c r="BO520" s="143"/>
      <c r="BP520" s="143"/>
      <c r="BQ520" s="143"/>
      <c r="BR520" s="143"/>
      <c r="BS520" s="143"/>
      <c r="BT520" s="143"/>
      <c r="BU520" s="143"/>
      <c r="BV520" s="143"/>
    </row>
    <row r="521" spans="2:74" x14ac:dyDescent="0.2">
      <c r="B521" s="143"/>
      <c r="D521" s="143"/>
      <c r="E521" s="143"/>
      <c r="F521" s="143"/>
      <c r="G521" s="143"/>
      <c r="H521" s="143"/>
      <c r="I521" s="143"/>
      <c r="J521" s="143"/>
      <c r="K521" s="143"/>
      <c r="L521" s="143"/>
      <c r="M521" s="143"/>
      <c r="N521" s="143"/>
      <c r="O521" s="143"/>
      <c r="P521" s="143"/>
      <c r="Q521" s="143"/>
      <c r="R521" s="143"/>
      <c r="S521" s="143"/>
      <c r="T521" s="143"/>
      <c r="U521" s="143"/>
      <c r="V521" s="143"/>
      <c r="W521" s="143"/>
      <c r="X521" s="143"/>
      <c r="Y521" s="143"/>
      <c r="Z521" s="143"/>
      <c r="AA521" s="143"/>
      <c r="AB521" s="143"/>
      <c r="AC521" s="143"/>
      <c r="AD521" s="143"/>
      <c r="AE521" s="143"/>
      <c r="AF521" s="143"/>
      <c r="AG521" s="143"/>
      <c r="AH521" s="143"/>
      <c r="AI521" s="143"/>
      <c r="AJ521" s="143"/>
      <c r="AK521" s="143"/>
      <c r="AL521" s="143"/>
      <c r="AM521" s="143"/>
      <c r="AN521" s="143"/>
      <c r="AO521" s="143"/>
      <c r="AP521" s="143"/>
      <c r="AQ521" s="143"/>
      <c r="AR521" s="143"/>
      <c r="AS521" s="143"/>
      <c r="AT521" s="143"/>
      <c r="AU521" s="143"/>
      <c r="AV521" s="143"/>
      <c r="AW521" s="143"/>
      <c r="AX521" s="143"/>
      <c r="AY521" s="143"/>
      <c r="AZ521" s="143"/>
      <c r="BA521" s="143"/>
      <c r="BB521" s="143"/>
      <c r="BC521" s="143"/>
      <c r="BD521" s="143"/>
      <c r="BE521" s="143"/>
      <c r="BF521" s="143"/>
      <c r="BG521" s="143"/>
      <c r="BH521" s="143"/>
      <c r="BI521" s="143"/>
      <c r="BJ521" s="143"/>
      <c r="BK521" s="143"/>
      <c r="BL521" s="143"/>
      <c r="BM521" s="143"/>
      <c r="BN521" s="143"/>
      <c r="BO521" s="143"/>
      <c r="BP521" s="143"/>
      <c r="BQ521" s="143"/>
      <c r="BR521" s="143"/>
      <c r="BS521" s="143"/>
      <c r="BT521" s="143"/>
      <c r="BU521" s="143"/>
      <c r="BV521" s="143"/>
    </row>
    <row r="522" spans="2:74" x14ac:dyDescent="0.2">
      <c r="B522" s="143"/>
      <c r="D522" s="143"/>
      <c r="E522" s="143"/>
      <c r="F522" s="143"/>
      <c r="G522" s="143"/>
      <c r="H522" s="143"/>
      <c r="I522" s="143"/>
      <c r="J522" s="143"/>
      <c r="K522" s="143"/>
      <c r="L522" s="143"/>
      <c r="M522" s="143"/>
      <c r="N522" s="143"/>
      <c r="O522" s="143"/>
      <c r="P522" s="143"/>
      <c r="Q522" s="143"/>
      <c r="R522" s="143"/>
      <c r="S522" s="143"/>
      <c r="T522" s="143"/>
      <c r="U522" s="143"/>
      <c r="V522" s="143"/>
      <c r="W522" s="143"/>
      <c r="X522" s="143"/>
      <c r="Y522" s="143"/>
      <c r="Z522" s="143"/>
      <c r="AA522" s="143"/>
      <c r="AB522" s="143"/>
      <c r="AC522" s="143"/>
      <c r="AD522" s="143"/>
      <c r="AE522" s="143"/>
      <c r="AF522" s="143"/>
      <c r="AG522" s="143"/>
      <c r="AH522" s="143"/>
      <c r="AI522" s="143"/>
      <c r="AJ522" s="143"/>
      <c r="AK522" s="143"/>
      <c r="AL522" s="143"/>
      <c r="AM522" s="143"/>
      <c r="AN522" s="143"/>
      <c r="AO522" s="143"/>
      <c r="AP522" s="143"/>
      <c r="AQ522" s="143"/>
      <c r="AR522" s="143"/>
      <c r="AS522" s="143"/>
      <c r="AT522" s="143"/>
      <c r="AU522" s="143"/>
      <c r="AV522" s="143"/>
      <c r="AW522" s="143"/>
      <c r="AX522" s="143"/>
      <c r="AY522" s="143"/>
      <c r="AZ522" s="143"/>
      <c r="BA522" s="143"/>
      <c r="BB522" s="143"/>
      <c r="BC522" s="143"/>
      <c r="BD522" s="143"/>
      <c r="BE522" s="143"/>
      <c r="BF522" s="143"/>
      <c r="BG522" s="143"/>
      <c r="BH522" s="143"/>
      <c r="BI522" s="143"/>
      <c r="BJ522" s="143"/>
      <c r="BK522" s="143"/>
      <c r="BL522" s="143"/>
      <c r="BM522" s="143"/>
      <c r="BN522" s="143"/>
      <c r="BO522" s="143"/>
      <c r="BP522" s="143"/>
      <c r="BQ522" s="143"/>
      <c r="BR522" s="143"/>
      <c r="BS522" s="143"/>
      <c r="BT522" s="143"/>
      <c r="BU522" s="143"/>
      <c r="BV522" s="143"/>
    </row>
    <row r="523" spans="2:74" x14ac:dyDescent="0.2">
      <c r="B523" s="143"/>
      <c r="D523" s="143"/>
      <c r="E523" s="143"/>
      <c r="F523" s="143"/>
      <c r="G523" s="143"/>
      <c r="H523" s="143"/>
      <c r="I523" s="143"/>
      <c r="J523" s="143"/>
      <c r="K523" s="143"/>
      <c r="L523" s="143"/>
      <c r="M523" s="143"/>
      <c r="N523" s="143"/>
      <c r="O523" s="143"/>
      <c r="P523" s="143"/>
      <c r="Q523" s="143"/>
      <c r="R523" s="143"/>
      <c r="S523" s="143"/>
      <c r="T523" s="143"/>
      <c r="U523" s="143"/>
      <c r="V523" s="143"/>
      <c r="W523" s="143"/>
      <c r="X523" s="143"/>
      <c r="Y523" s="143"/>
      <c r="Z523" s="143"/>
      <c r="AA523" s="143"/>
      <c r="AB523" s="143"/>
      <c r="AC523" s="143"/>
      <c r="AD523" s="143"/>
      <c r="AE523" s="143"/>
      <c r="AF523" s="143"/>
      <c r="AG523" s="143"/>
      <c r="AH523" s="143"/>
      <c r="AI523" s="143"/>
      <c r="AJ523" s="143"/>
      <c r="AK523" s="143"/>
      <c r="AL523" s="143"/>
      <c r="AM523" s="143"/>
      <c r="AN523" s="143"/>
      <c r="AO523" s="143"/>
      <c r="AP523" s="143"/>
      <c r="AQ523" s="143"/>
      <c r="AR523" s="143"/>
      <c r="AS523" s="143"/>
      <c r="AT523" s="143"/>
      <c r="AU523" s="143"/>
      <c r="AV523" s="143"/>
      <c r="AW523" s="143"/>
      <c r="AX523" s="143"/>
      <c r="AY523" s="143"/>
      <c r="AZ523" s="143"/>
      <c r="BA523" s="143"/>
      <c r="BB523" s="143"/>
      <c r="BC523" s="143"/>
      <c r="BD523" s="143"/>
      <c r="BE523" s="143"/>
      <c r="BF523" s="143"/>
      <c r="BG523" s="143"/>
      <c r="BH523" s="143"/>
      <c r="BI523" s="143"/>
      <c r="BJ523" s="143"/>
      <c r="BK523" s="143"/>
      <c r="BL523" s="143"/>
      <c r="BM523" s="143"/>
      <c r="BN523" s="143"/>
      <c r="BO523" s="143"/>
      <c r="BP523" s="143"/>
      <c r="BQ523" s="143"/>
      <c r="BR523" s="143"/>
      <c r="BS523" s="143"/>
      <c r="BT523" s="143"/>
      <c r="BU523" s="143"/>
      <c r="BV523" s="143"/>
    </row>
    <row r="524" spans="2:74" x14ac:dyDescent="0.2">
      <c r="B524" s="143"/>
      <c r="D524" s="143"/>
      <c r="E524" s="143"/>
      <c r="F524" s="143"/>
      <c r="G524" s="143"/>
      <c r="H524" s="143"/>
      <c r="I524" s="143"/>
      <c r="J524" s="143"/>
      <c r="K524" s="143"/>
      <c r="L524" s="143"/>
      <c r="M524" s="143"/>
      <c r="N524" s="143"/>
      <c r="O524" s="143"/>
      <c r="P524" s="143"/>
      <c r="Q524" s="143"/>
      <c r="R524" s="143"/>
      <c r="S524" s="143"/>
      <c r="T524" s="143"/>
      <c r="U524" s="143"/>
      <c r="V524" s="143"/>
      <c r="W524" s="143"/>
      <c r="X524" s="143"/>
      <c r="Y524" s="143"/>
      <c r="Z524" s="143"/>
      <c r="AA524" s="143"/>
      <c r="AB524" s="143"/>
      <c r="AC524" s="143"/>
      <c r="AD524" s="143"/>
      <c r="AE524" s="143"/>
      <c r="AF524" s="143"/>
      <c r="AG524" s="143"/>
      <c r="AH524" s="143"/>
      <c r="AI524" s="143"/>
      <c r="AJ524" s="143"/>
      <c r="AK524" s="143"/>
      <c r="AL524" s="143"/>
      <c r="AM524" s="143"/>
      <c r="AN524" s="143"/>
      <c r="AO524" s="143"/>
      <c r="AP524" s="143"/>
      <c r="AQ524" s="143"/>
      <c r="AR524" s="143"/>
      <c r="AS524" s="143"/>
      <c r="AT524" s="143"/>
      <c r="AU524" s="143"/>
      <c r="AV524" s="143"/>
      <c r="AW524" s="143"/>
      <c r="AX524" s="143"/>
      <c r="AY524" s="143"/>
      <c r="AZ524" s="143"/>
      <c r="BA524" s="143"/>
      <c r="BB524" s="143"/>
      <c r="BC524" s="143"/>
      <c r="BD524" s="143"/>
      <c r="BE524" s="143"/>
      <c r="BF524" s="143"/>
      <c r="BG524" s="143"/>
      <c r="BH524" s="143"/>
      <c r="BI524" s="143"/>
      <c r="BJ524" s="143"/>
      <c r="BK524" s="143"/>
      <c r="BL524" s="143"/>
      <c r="BM524" s="143"/>
      <c r="BN524" s="143"/>
      <c r="BO524" s="143"/>
      <c r="BP524" s="143"/>
      <c r="BQ524" s="143"/>
      <c r="BR524" s="143"/>
      <c r="BS524" s="143"/>
      <c r="BT524" s="143"/>
      <c r="BU524" s="143"/>
      <c r="BV524" s="143"/>
    </row>
    <row r="525" spans="2:74" x14ac:dyDescent="0.2">
      <c r="B525" s="143"/>
      <c r="D525" s="143"/>
      <c r="E525" s="143"/>
      <c r="F525" s="143"/>
      <c r="G525" s="143"/>
      <c r="H525" s="143"/>
      <c r="I525" s="143"/>
      <c r="J525" s="143"/>
      <c r="K525" s="143"/>
      <c r="L525" s="143"/>
      <c r="M525" s="143"/>
      <c r="N525" s="143"/>
      <c r="O525" s="143"/>
      <c r="P525" s="143"/>
      <c r="Q525" s="143"/>
      <c r="R525" s="143"/>
      <c r="S525" s="143"/>
      <c r="T525" s="143"/>
      <c r="U525" s="143"/>
      <c r="V525" s="143"/>
      <c r="W525" s="143"/>
      <c r="X525" s="143"/>
      <c r="Y525" s="143"/>
      <c r="Z525" s="143"/>
      <c r="AA525" s="143"/>
      <c r="AB525" s="143"/>
      <c r="AC525" s="143"/>
      <c r="AD525" s="143"/>
      <c r="AE525" s="143"/>
      <c r="AF525" s="143"/>
      <c r="AG525" s="143"/>
      <c r="AH525" s="143"/>
      <c r="AI525" s="143"/>
      <c r="AJ525" s="143"/>
      <c r="AK525" s="143"/>
      <c r="AL525" s="143"/>
      <c r="AM525" s="143"/>
      <c r="AN525" s="143"/>
      <c r="AO525" s="143"/>
      <c r="AP525" s="143"/>
      <c r="AQ525" s="143"/>
      <c r="AR525" s="143"/>
      <c r="AS525" s="143"/>
      <c r="AT525" s="143"/>
      <c r="AU525" s="143"/>
      <c r="AV525" s="143"/>
      <c r="AW525" s="143"/>
      <c r="AX525" s="143"/>
      <c r="AY525" s="143"/>
      <c r="AZ525" s="143"/>
      <c r="BA525" s="143"/>
      <c r="BB525" s="143"/>
      <c r="BC525" s="143"/>
      <c r="BD525" s="143"/>
      <c r="BE525" s="143"/>
      <c r="BF525" s="143"/>
      <c r="BG525" s="143"/>
      <c r="BH525" s="143"/>
      <c r="BI525" s="143"/>
      <c r="BJ525" s="143"/>
      <c r="BK525" s="143"/>
      <c r="BL525" s="143"/>
      <c r="BM525" s="143"/>
      <c r="BN525" s="143"/>
      <c r="BO525" s="143"/>
      <c r="BP525" s="143"/>
      <c r="BQ525" s="143"/>
      <c r="BR525" s="143"/>
      <c r="BS525" s="143"/>
      <c r="BT525" s="143"/>
      <c r="BU525" s="143"/>
      <c r="BV525" s="143"/>
    </row>
    <row r="526" spans="2:74" x14ac:dyDescent="0.2">
      <c r="B526" s="143"/>
      <c r="D526" s="143"/>
      <c r="E526" s="143"/>
      <c r="F526" s="143"/>
      <c r="G526" s="143"/>
      <c r="H526" s="143"/>
      <c r="I526" s="143"/>
      <c r="J526" s="143"/>
      <c r="K526" s="143"/>
      <c r="L526" s="143"/>
      <c r="M526" s="143"/>
      <c r="N526" s="143"/>
      <c r="O526" s="143"/>
      <c r="P526" s="143"/>
      <c r="Q526" s="143"/>
      <c r="R526" s="143"/>
      <c r="S526" s="143"/>
      <c r="T526" s="143"/>
      <c r="U526" s="143"/>
      <c r="V526" s="143"/>
      <c r="W526" s="143"/>
      <c r="X526" s="143"/>
      <c r="Y526" s="143"/>
      <c r="Z526" s="143"/>
      <c r="AA526" s="143"/>
      <c r="AB526" s="143"/>
      <c r="AC526" s="143"/>
      <c r="AD526" s="143"/>
      <c r="AE526" s="143"/>
      <c r="AF526" s="143"/>
      <c r="AG526" s="143"/>
      <c r="AH526" s="143"/>
      <c r="AI526" s="143"/>
      <c r="AJ526" s="143"/>
      <c r="AK526" s="143"/>
      <c r="AL526" s="143"/>
      <c r="AM526" s="143"/>
      <c r="AN526" s="143"/>
      <c r="AO526" s="143"/>
      <c r="AP526" s="143"/>
      <c r="AQ526" s="143"/>
      <c r="AR526" s="143"/>
      <c r="AS526" s="143"/>
      <c r="AT526" s="143"/>
      <c r="AU526" s="143"/>
      <c r="AV526" s="143"/>
      <c r="AW526" s="143"/>
      <c r="AX526" s="143"/>
      <c r="AY526" s="143"/>
      <c r="AZ526" s="143"/>
      <c r="BA526" s="143"/>
      <c r="BB526" s="143"/>
      <c r="BC526" s="143"/>
      <c r="BD526" s="143"/>
      <c r="BE526" s="143"/>
      <c r="BF526" s="143"/>
      <c r="BG526" s="143"/>
      <c r="BH526" s="143"/>
      <c r="BI526" s="143"/>
      <c r="BJ526" s="143"/>
      <c r="BK526" s="143"/>
      <c r="BL526" s="143"/>
      <c r="BM526" s="143"/>
      <c r="BN526" s="143"/>
      <c r="BO526" s="143"/>
      <c r="BP526" s="143"/>
      <c r="BQ526" s="143"/>
      <c r="BR526" s="143"/>
      <c r="BS526" s="143"/>
      <c r="BT526" s="143"/>
      <c r="BU526" s="143"/>
      <c r="BV526" s="143"/>
    </row>
    <row r="527" spans="2:74" x14ac:dyDescent="0.2">
      <c r="B527" s="143"/>
      <c r="D527" s="143"/>
      <c r="E527" s="143"/>
      <c r="F527" s="143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  <c r="R527" s="143"/>
      <c r="S527" s="143"/>
      <c r="T527" s="143"/>
      <c r="U527" s="143"/>
      <c r="V527" s="143"/>
      <c r="W527" s="143"/>
      <c r="X527" s="143"/>
      <c r="Y527" s="143"/>
      <c r="Z527" s="143"/>
      <c r="AA527" s="143"/>
      <c r="AB527" s="143"/>
      <c r="AC527" s="143"/>
      <c r="AD527" s="143"/>
      <c r="AE527" s="143"/>
      <c r="AF527" s="143"/>
      <c r="AG527" s="143"/>
      <c r="AH527" s="143"/>
      <c r="AI527" s="143"/>
      <c r="AJ527" s="143"/>
      <c r="AK527" s="143"/>
      <c r="AL527" s="143"/>
      <c r="AM527" s="143"/>
      <c r="AN527" s="143"/>
      <c r="AO527" s="143"/>
      <c r="AP527" s="143"/>
      <c r="AQ527" s="143"/>
      <c r="AR527" s="143"/>
      <c r="AS527" s="143"/>
      <c r="AT527" s="143"/>
      <c r="AU527" s="143"/>
      <c r="AV527" s="143"/>
      <c r="AW527" s="143"/>
      <c r="AX527" s="143"/>
      <c r="AY527" s="143"/>
      <c r="AZ527" s="143"/>
      <c r="BA527" s="143"/>
      <c r="BB527" s="143"/>
      <c r="BC527" s="143"/>
      <c r="BD527" s="143"/>
      <c r="BE527" s="143"/>
      <c r="BF527" s="143"/>
      <c r="BG527" s="143"/>
      <c r="BH527" s="143"/>
      <c r="BI527" s="143"/>
      <c r="BJ527" s="143"/>
      <c r="BK527" s="143"/>
      <c r="BL527" s="143"/>
      <c r="BM527" s="143"/>
      <c r="BN527" s="143"/>
      <c r="BO527" s="143"/>
      <c r="BP527" s="143"/>
      <c r="BQ527" s="143"/>
      <c r="BR527" s="143"/>
      <c r="BS527" s="143"/>
      <c r="BT527" s="143"/>
      <c r="BU527" s="143"/>
      <c r="BV527" s="143"/>
    </row>
    <row r="528" spans="2:74" x14ac:dyDescent="0.2">
      <c r="B528" s="143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  <c r="R528" s="143"/>
      <c r="S528" s="143"/>
      <c r="T528" s="143"/>
      <c r="U528" s="143"/>
      <c r="V528" s="143"/>
      <c r="W528" s="143"/>
      <c r="X528" s="143"/>
      <c r="Y528" s="143"/>
      <c r="Z528" s="143"/>
      <c r="AA528" s="143"/>
      <c r="AB528" s="143"/>
      <c r="AC528" s="143"/>
      <c r="AD528" s="143"/>
      <c r="AE528" s="143"/>
      <c r="AF528" s="143"/>
      <c r="AG528" s="143"/>
      <c r="AH528" s="143"/>
      <c r="AI528" s="143"/>
      <c r="AJ528" s="143"/>
      <c r="AK528" s="143"/>
      <c r="AL528" s="143"/>
      <c r="AM528" s="143"/>
      <c r="AN528" s="143"/>
      <c r="AO528" s="143"/>
      <c r="AP528" s="143"/>
      <c r="AQ528" s="143"/>
      <c r="AR528" s="143"/>
      <c r="AS528" s="143"/>
      <c r="AT528" s="143"/>
      <c r="AU528" s="143"/>
      <c r="AV528" s="143"/>
      <c r="AW528" s="143"/>
      <c r="AX528" s="143"/>
      <c r="AY528" s="143"/>
      <c r="AZ528" s="143"/>
      <c r="BA528" s="143"/>
      <c r="BB528" s="143"/>
      <c r="BC528" s="143"/>
      <c r="BD528" s="143"/>
      <c r="BE528" s="143"/>
      <c r="BF528" s="143"/>
      <c r="BG528" s="143"/>
      <c r="BH528" s="143"/>
      <c r="BI528" s="143"/>
      <c r="BJ528" s="143"/>
      <c r="BK528" s="143"/>
      <c r="BL528" s="143"/>
      <c r="BM528" s="143"/>
      <c r="BN528" s="143"/>
      <c r="BO528" s="143"/>
      <c r="BP528" s="143"/>
      <c r="BQ528" s="143"/>
      <c r="BR528" s="143"/>
      <c r="BS528" s="143"/>
      <c r="BT528" s="143"/>
      <c r="BU528" s="143"/>
      <c r="BV528" s="143"/>
    </row>
    <row r="529" spans="2:74" x14ac:dyDescent="0.2">
      <c r="B529" s="143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  <c r="R529" s="143"/>
      <c r="S529" s="143"/>
      <c r="T529" s="143"/>
      <c r="U529" s="143"/>
      <c r="V529" s="143"/>
      <c r="W529" s="143"/>
      <c r="X529" s="143"/>
      <c r="Y529" s="143"/>
      <c r="Z529" s="143"/>
      <c r="AA529" s="143"/>
      <c r="AB529" s="143"/>
      <c r="AC529" s="143"/>
      <c r="AD529" s="143"/>
      <c r="AE529" s="143"/>
      <c r="AF529" s="143"/>
      <c r="AG529" s="143"/>
      <c r="AH529" s="143"/>
      <c r="AI529" s="143"/>
      <c r="AJ529" s="143"/>
      <c r="AK529" s="143"/>
      <c r="AL529" s="143"/>
      <c r="AM529" s="143"/>
      <c r="AN529" s="143"/>
      <c r="AO529" s="143"/>
      <c r="AP529" s="143"/>
      <c r="AQ529" s="143"/>
      <c r="AR529" s="143"/>
      <c r="AS529" s="143"/>
      <c r="AT529" s="143"/>
      <c r="AU529" s="143"/>
      <c r="AV529" s="143"/>
      <c r="AW529" s="143"/>
      <c r="AX529" s="143"/>
      <c r="AY529" s="143"/>
      <c r="AZ529" s="143"/>
      <c r="BA529" s="143"/>
      <c r="BB529" s="143"/>
      <c r="BC529" s="143"/>
      <c r="BD529" s="143"/>
      <c r="BE529" s="143"/>
      <c r="BF529" s="143"/>
      <c r="BG529" s="143"/>
      <c r="BH529" s="143"/>
      <c r="BI529" s="143"/>
      <c r="BJ529" s="143"/>
      <c r="BK529" s="143"/>
      <c r="BL529" s="143"/>
      <c r="BM529" s="143"/>
      <c r="BN529" s="143"/>
      <c r="BO529" s="143"/>
      <c r="BP529" s="143"/>
      <c r="BQ529" s="143"/>
      <c r="BR529" s="143"/>
      <c r="BS529" s="143"/>
      <c r="BT529" s="143"/>
      <c r="BU529" s="143"/>
      <c r="BV529" s="143"/>
    </row>
    <row r="530" spans="2:74" x14ac:dyDescent="0.2">
      <c r="B530" s="143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  <c r="R530" s="143"/>
      <c r="S530" s="143"/>
      <c r="T530" s="143"/>
      <c r="U530" s="143"/>
      <c r="V530" s="143"/>
      <c r="W530" s="143"/>
      <c r="X530" s="143"/>
      <c r="Y530" s="143"/>
      <c r="Z530" s="143"/>
      <c r="AA530" s="143"/>
      <c r="AB530" s="143"/>
      <c r="AC530" s="143"/>
      <c r="AD530" s="143"/>
      <c r="AE530" s="143"/>
      <c r="AF530" s="143"/>
      <c r="AG530" s="143"/>
      <c r="AH530" s="143"/>
      <c r="AI530" s="143"/>
      <c r="AJ530" s="143"/>
      <c r="AK530" s="143"/>
      <c r="AL530" s="143"/>
      <c r="AM530" s="143"/>
      <c r="AN530" s="143"/>
      <c r="AO530" s="143"/>
      <c r="AP530" s="143"/>
      <c r="AQ530" s="143"/>
      <c r="AR530" s="143"/>
      <c r="AS530" s="143"/>
      <c r="AT530" s="143"/>
      <c r="AU530" s="143"/>
      <c r="AV530" s="143"/>
      <c r="AW530" s="143"/>
      <c r="AX530" s="143"/>
      <c r="AY530" s="143"/>
      <c r="AZ530" s="143"/>
      <c r="BA530" s="143"/>
      <c r="BB530" s="143"/>
      <c r="BC530" s="143"/>
      <c r="BD530" s="143"/>
      <c r="BE530" s="143"/>
      <c r="BF530" s="143"/>
      <c r="BG530" s="143"/>
      <c r="BH530" s="143"/>
      <c r="BI530" s="143"/>
      <c r="BJ530" s="143"/>
      <c r="BK530" s="143"/>
      <c r="BL530" s="143"/>
      <c r="BM530" s="143"/>
      <c r="BN530" s="143"/>
      <c r="BO530" s="143"/>
      <c r="BP530" s="143"/>
      <c r="BQ530" s="143"/>
      <c r="BR530" s="143"/>
      <c r="BS530" s="143"/>
      <c r="BT530" s="143"/>
      <c r="BU530" s="143"/>
      <c r="BV530" s="143"/>
    </row>
    <row r="531" spans="2:74" x14ac:dyDescent="0.2">
      <c r="B531" s="143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  <c r="R531" s="143"/>
      <c r="S531" s="143"/>
      <c r="T531" s="143"/>
      <c r="U531" s="143"/>
      <c r="V531" s="143"/>
      <c r="W531" s="143"/>
      <c r="X531" s="143"/>
      <c r="Y531" s="143"/>
      <c r="Z531" s="143"/>
      <c r="AA531" s="143"/>
      <c r="AB531" s="143"/>
      <c r="AC531" s="143"/>
      <c r="AD531" s="143"/>
      <c r="AE531" s="143"/>
      <c r="AF531" s="143"/>
      <c r="AG531" s="143"/>
      <c r="AH531" s="143"/>
      <c r="AI531" s="143"/>
      <c r="AJ531" s="143"/>
      <c r="AK531" s="143"/>
      <c r="AL531" s="143"/>
      <c r="AM531" s="143"/>
      <c r="AN531" s="143"/>
      <c r="AO531" s="143"/>
      <c r="AP531" s="143"/>
      <c r="AQ531" s="143"/>
      <c r="AR531" s="143"/>
      <c r="AS531" s="143"/>
      <c r="AT531" s="143"/>
      <c r="AU531" s="143"/>
      <c r="AV531" s="143"/>
      <c r="AW531" s="143"/>
      <c r="AX531" s="143"/>
      <c r="AY531" s="143"/>
      <c r="AZ531" s="143"/>
      <c r="BA531" s="143"/>
      <c r="BB531" s="143"/>
      <c r="BC531" s="143"/>
      <c r="BD531" s="143"/>
      <c r="BE531" s="143"/>
      <c r="BF531" s="143"/>
      <c r="BG531" s="143"/>
      <c r="BH531" s="143"/>
      <c r="BI531" s="143"/>
      <c r="BJ531" s="143"/>
      <c r="BK531" s="143"/>
      <c r="BL531" s="143"/>
      <c r="BM531" s="143"/>
      <c r="BN531" s="143"/>
      <c r="BO531" s="143"/>
      <c r="BP531" s="143"/>
      <c r="BQ531" s="143"/>
      <c r="BR531" s="143"/>
      <c r="BS531" s="143"/>
      <c r="BT531" s="143"/>
      <c r="BU531" s="143"/>
      <c r="BV531" s="143"/>
    </row>
    <row r="532" spans="2:74" x14ac:dyDescent="0.2">
      <c r="B532" s="143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  <c r="U532" s="143"/>
      <c r="V532" s="143"/>
      <c r="W532" s="143"/>
      <c r="X532" s="143"/>
      <c r="Y532" s="143"/>
      <c r="Z532" s="143"/>
      <c r="AA532" s="143"/>
      <c r="AB532" s="143"/>
      <c r="AC532" s="143"/>
      <c r="AD532" s="143"/>
      <c r="AE532" s="143"/>
      <c r="AF532" s="143"/>
      <c r="AG532" s="143"/>
      <c r="AH532" s="143"/>
      <c r="AI532" s="143"/>
      <c r="AJ532" s="143"/>
      <c r="AK532" s="143"/>
      <c r="AL532" s="143"/>
      <c r="AM532" s="143"/>
      <c r="AN532" s="143"/>
      <c r="AO532" s="143"/>
      <c r="AP532" s="143"/>
      <c r="AQ532" s="143"/>
      <c r="AR532" s="143"/>
      <c r="AS532" s="143"/>
      <c r="AT532" s="143"/>
      <c r="AU532" s="143"/>
      <c r="AV532" s="143"/>
      <c r="AW532" s="143"/>
      <c r="AX532" s="143"/>
      <c r="AY532" s="143"/>
      <c r="AZ532" s="143"/>
      <c r="BA532" s="143"/>
      <c r="BB532" s="143"/>
      <c r="BC532" s="143"/>
      <c r="BD532" s="143"/>
      <c r="BE532" s="143"/>
      <c r="BF532" s="143"/>
      <c r="BG532" s="143"/>
      <c r="BH532" s="143"/>
      <c r="BI532" s="143"/>
      <c r="BJ532" s="143"/>
      <c r="BK532" s="143"/>
      <c r="BL532" s="143"/>
      <c r="BM532" s="143"/>
      <c r="BN532" s="143"/>
      <c r="BO532" s="143"/>
      <c r="BP532" s="143"/>
      <c r="BQ532" s="143"/>
      <c r="BR532" s="143"/>
      <c r="BS532" s="143"/>
      <c r="BT532" s="143"/>
      <c r="BU532" s="143"/>
      <c r="BV532" s="143"/>
    </row>
    <row r="533" spans="2:74" x14ac:dyDescent="0.2">
      <c r="B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/>
      <c r="V533" s="143"/>
      <c r="W533" s="143"/>
      <c r="X533" s="143"/>
      <c r="Y533" s="143"/>
      <c r="Z533" s="143"/>
      <c r="AA533" s="143"/>
      <c r="AB533" s="143"/>
      <c r="AC533" s="143"/>
      <c r="AD533" s="143"/>
      <c r="AE533" s="143"/>
      <c r="AF533" s="143"/>
      <c r="AG533" s="143"/>
      <c r="AH533" s="143"/>
      <c r="AI533" s="143"/>
      <c r="AJ533" s="143"/>
      <c r="AK533" s="143"/>
      <c r="AL533" s="143"/>
      <c r="AM533" s="143"/>
      <c r="AN533" s="143"/>
      <c r="AO533" s="143"/>
      <c r="AP533" s="143"/>
      <c r="AQ533" s="143"/>
      <c r="AR533" s="143"/>
      <c r="AS533" s="143"/>
      <c r="AT533" s="143"/>
      <c r="AU533" s="143"/>
      <c r="AV533" s="143"/>
      <c r="AW533" s="143"/>
      <c r="AX533" s="143"/>
      <c r="AY533" s="143"/>
      <c r="AZ533" s="143"/>
      <c r="BA533" s="143"/>
      <c r="BB533" s="143"/>
      <c r="BC533" s="143"/>
      <c r="BD533" s="143"/>
      <c r="BE533" s="143"/>
      <c r="BF533" s="143"/>
      <c r="BG533" s="143"/>
      <c r="BH533" s="143"/>
      <c r="BI533" s="143"/>
      <c r="BJ533" s="143"/>
      <c r="BK533" s="143"/>
      <c r="BL533" s="143"/>
      <c r="BM533" s="143"/>
      <c r="BN533" s="143"/>
      <c r="BO533" s="143"/>
      <c r="BP533" s="143"/>
      <c r="BQ533" s="143"/>
      <c r="BR533" s="143"/>
      <c r="BS533" s="143"/>
      <c r="BT533" s="143"/>
      <c r="BU533" s="143"/>
      <c r="BV533" s="143"/>
    </row>
    <row r="534" spans="2:74" x14ac:dyDescent="0.2">
      <c r="B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  <c r="U534" s="143"/>
      <c r="V534" s="143"/>
      <c r="W534" s="143"/>
      <c r="X534" s="143"/>
      <c r="Y534" s="143"/>
      <c r="Z534" s="143"/>
      <c r="AA534" s="143"/>
      <c r="AB534" s="143"/>
      <c r="AC534" s="143"/>
      <c r="AD534" s="143"/>
      <c r="AE534" s="143"/>
      <c r="AF534" s="143"/>
      <c r="AG534" s="143"/>
      <c r="AH534" s="143"/>
      <c r="AI534" s="143"/>
      <c r="AJ534" s="143"/>
      <c r="AK534" s="143"/>
      <c r="AL534" s="143"/>
      <c r="AM534" s="143"/>
      <c r="AN534" s="143"/>
      <c r="AO534" s="143"/>
      <c r="AP534" s="143"/>
      <c r="AQ534" s="143"/>
      <c r="AR534" s="143"/>
      <c r="AS534" s="143"/>
      <c r="AT534" s="143"/>
      <c r="AU534" s="143"/>
      <c r="AV534" s="143"/>
      <c r="AW534" s="143"/>
      <c r="AX534" s="143"/>
      <c r="AY534" s="143"/>
      <c r="AZ534" s="143"/>
      <c r="BA534" s="143"/>
      <c r="BB534" s="143"/>
      <c r="BC534" s="143"/>
      <c r="BD534" s="143"/>
      <c r="BE534" s="143"/>
      <c r="BF534" s="143"/>
      <c r="BG534" s="143"/>
      <c r="BH534" s="143"/>
      <c r="BI534" s="143"/>
      <c r="BJ534" s="143"/>
      <c r="BK534" s="143"/>
      <c r="BL534" s="143"/>
      <c r="BM534" s="143"/>
      <c r="BN534" s="143"/>
      <c r="BO534" s="143"/>
      <c r="BP534" s="143"/>
      <c r="BQ534" s="143"/>
      <c r="BR534" s="143"/>
      <c r="BS534" s="143"/>
      <c r="BT534" s="143"/>
      <c r="BU534" s="143"/>
      <c r="BV534" s="143"/>
    </row>
    <row r="535" spans="2:74" x14ac:dyDescent="0.2">
      <c r="B535" s="143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  <c r="R535" s="143"/>
      <c r="S535" s="143"/>
      <c r="T535" s="143"/>
      <c r="U535" s="143"/>
      <c r="V535" s="143"/>
      <c r="W535" s="143"/>
      <c r="X535" s="143"/>
      <c r="Y535" s="143"/>
      <c r="Z535" s="143"/>
      <c r="AA535" s="143"/>
      <c r="AB535" s="143"/>
      <c r="AC535" s="143"/>
      <c r="AD535" s="143"/>
      <c r="AE535" s="143"/>
      <c r="AF535" s="143"/>
      <c r="AG535" s="143"/>
      <c r="AH535" s="143"/>
      <c r="AI535" s="143"/>
      <c r="AJ535" s="143"/>
      <c r="AK535" s="143"/>
      <c r="AL535" s="143"/>
      <c r="AM535" s="143"/>
      <c r="AN535" s="143"/>
      <c r="AO535" s="143"/>
      <c r="AP535" s="143"/>
      <c r="AQ535" s="143"/>
      <c r="AR535" s="143"/>
      <c r="AS535" s="143"/>
      <c r="AT535" s="143"/>
      <c r="AU535" s="143"/>
      <c r="AV535" s="143"/>
      <c r="AW535" s="143"/>
      <c r="AX535" s="143"/>
      <c r="AY535" s="143"/>
      <c r="AZ535" s="143"/>
      <c r="BA535" s="143"/>
      <c r="BB535" s="143"/>
      <c r="BC535" s="143"/>
      <c r="BD535" s="143"/>
      <c r="BE535" s="143"/>
      <c r="BF535" s="143"/>
      <c r="BG535" s="143"/>
      <c r="BH535" s="143"/>
      <c r="BI535" s="143"/>
      <c r="BJ535" s="143"/>
      <c r="BK535" s="143"/>
      <c r="BL535" s="143"/>
      <c r="BM535" s="143"/>
      <c r="BN535" s="143"/>
      <c r="BO535" s="143"/>
      <c r="BP535" s="143"/>
      <c r="BQ535" s="143"/>
      <c r="BR535" s="143"/>
      <c r="BS535" s="143"/>
      <c r="BT535" s="143"/>
      <c r="BU535" s="143"/>
      <c r="BV535" s="143"/>
    </row>
    <row r="536" spans="2:74" x14ac:dyDescent="0.2">
      <c r="B536" s="143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  <c r="R536" s="143"/>
      <c r="S536" s="143"/>
      <c r="T536" s="143"/>
      <c r="U536" s="143"/>
      <c r="V536" s="143"/>
      <c r="W536" s="143"/>
      <c r="X536" s="143"/>
      <c r="Y536" s="143"/>
      <c r="Z536" s="143"/>
      <c r="AA536" s="143"/>
      <c r="AB536" s="143"/>
      <c r="AC536" s="143"/>
      <c r="AD536" s="143"/>
      <c r="AE536" s="143"/>
      <c r="AF536" s="143"/>
      <c r="AG536" s="143"/>
      <c r="AH536" s="143"/>
      <c r="AI536" s="143"/>
      <c r="AJ536" s="143"/>
      <c r="AK536" s="143"/>
      <c r="AL536" s="143"/>
      <c r="AM536" s="143"/>
      <c r="AN536" s="143"/>
      <c r="AO536" s="143"/>
      <c r="AP536" s="143"/>
      <c r="AQ536" s="143"/>
      <c r="AR536" s="143"/>
      <c r="AS536" s="143"/>
      <c r="AT536" s="143"/>
      <c r="AU536" s="143"/>
      <c r="AV536" s="143"/>
      <c r="AW536" s="143"/>
      <c r="AX536" s="143"/>
      <c r="AY536" s="143"/>
      <c r="AZ536" s="143"/>
      <c r="BA536" s="143"/>
      <c r="BB536" s="143"/>
      <c r="BC536" s="143"/>
      <c r="BD536" s="143"/>
      <c r="BE536" s="143"/>
      <c r="BF536" s="143"/>
      <c r="BG536" s="143"/>
      <c r="BH536" s="143"/>
      <c r="BI536" s="143"/>
      <c r="BJ536" s="143"/>
      <c r="BK536" s="143"/>
      <c r="BL536" s="143"/>
      <c r="BM536" s="143"/>
      <c r="BN536" s="143"/>
      <c r="BO536" s="143"/>
      <c r="BP536" s="143"/>
      <c r="BQ536" s="143"/>
      <c r="BR536" s="143"/>
      <c r="BS536" s="143"/>
      <c r="BT536" s="143"/>
      <c r="BU536" s="143"/>
      <c r="BV536" s="143"/>
    </row>
    <row r="537" spans="2:74" x14ac:dyDescent="0.2">
      <c r="B537" s="143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  <c r="R537" s="143"/>
      <c r="S537" s="143"/>
      <c r="T537" s="143"/>
      <c r="U537" s="143"/>
      <c r="V537" s="143"/>
      <c r="W537" s="143"/>
      <c r="X537" s="143"/>
      <c r="Y537" s="143"/>
      <c r="Z537" s="143"/>
      <c r="AA537" s="143"/>
      <c r="AB537" s="143"/>
      <c r="AC537" s="143"/>
      <c r="AD537" s="143"/>
      <c r="AE537" s="143"/>
      <c r="AF537" s="143"/>
      <c r="AG537" s="143"/>
      <c r="AH537" s="143"/>
      <c r="AI537" s="143"/>
      <c r="AJ537" s="143"/>
      <c r="AK537" s="143"/>
      <c r="AL537" s="143"/>
      <c r="AM537" s="143"/>
      <c r="AN537" s="143"/>
      <c r="AO537" s="143"/>
      <c r="AP537" s="143"/>
      <c r="AQ537" s="143"/>
      <c r="AR537" s="143"/>
      <c r="AS537" s="143"/>
      <c r="AT537" s="143"/>
      <c r="AU537" s="143"/>
      <c r="AV537" s="143"/>
      <c r="AW537" s="143"/>
      <c r="AX537" s="143"/>
      <c r="AY537" s="143"/>
      <c r="AZ537" s="143"/>
      <c r="BA537" s="143"/>
      <c r="BB537" s="143"/>
      <c r="BC537" s="143"/>
      <c r="BD537" s="143"/>
      <c r="BE537" s="143"/>
      <c r="BF537" s="143"/>
      <c r="BG537" s="143"/>
      <c r="BH537" s="143"/>
      <c r="BI537" s="143"/>
      <c r="BJ537" s="143"/>
      <c r="BK537" s="143"/>
      <c r="BL537" s="143"/>
      <c r="BM537" s="143"/>
      <c r="BN537" s="143"/>
      <c r="BO537" s="143"/>
      <c r="BP537" s="143"/>
      <c r="BQ537" s="143"/>
      <c r="BR537" s="143"/>
      <c r="BS537" s="143"/>
      <c r="BT537" s="143"/>
      <c r="BU537" s="143"/>
      <c r="BV537" s="143"/>
    </row>
    <row r="538" spans="2:74" x14ac:dyDescent="0.2">
      <c r="B538" s="143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  <c r="R538" s="143"/>
      <c r="S538" s="143"/>
      <c r="T538" s="143"/>
      <c r="U538" s="143"/>
      <c r="V538" s="143"/>
      <c r="W538" s="143"/>
      <c r="X538" s="143"/>
      <c r="Y538" s="143"/>
      <c r="Z538" s="143"/>
      <c r="AA538" s="143"/>
      <c r="AB538" s="143"/>
      <c r="AC538" s="143"/>
      <c r="AD538" s="143"/>
      <c r="AE538" s="143"/>
      <c r="AF538" s="143"/>
      <c r="AG538" s="143"/>
      <c r="AH538" s="143"/>
      <c r="AI538" s="143"/>
      <c r="AJ538" s="143"/>
      <c r="AK538" s="143"/>
      <c r="AL538" s="143"/>
      <c r="AM538" s="143"/>
      <c r="AN538" s="143"/>
      <c r="AO538" s="143"/>
      <c r="AP538" s="143"/>
      <c r="AQ538" s="143"/>
      <c r="AR538" s="143"/>
      <c r="AS538" s="143"/>
      <c r="AT538" s="143"/>
      <c r="AU538" s="143"/>
      <c r="AV538" s="143"/>
      <c r="AW538" s="143"/>
      <c r="AX538" s="143"/>
      <c r="AY538" s="143"/>
      <c r="AZ538" s="143"/>
      <c r="BA538" s="143"/>
      <c r="BB538" s="143"/>
      <c r="BC538" s="143"/>
      <c r="BD538" s="143"/>
      <c r="BE538" s="143"/>
      <c r="BF538" s="143"/>
      <c r="BG538" s="143"/>
      <c r="BH538" s="143"/>
      <c r="BI538" s="143"/>
      <c r="BJ538" s="143"/>
      <c r="BK538" s="143"/>
      <c r="BL538" s="143"/>
      <c r="BM538" s="143"/>
      <c r="BN538" s="143"/>
      <c r="BO538" s="143"/>
      <c r="BP538" s="143"/>
      <c r="BQ538" s="143"/>
      <c r="BR538" s="143"/>
      <c r="BS538" s="143"/>
      <c r="BT538" s="143"/>
      <c r="BU538" s="143"/>
      <c r="BV538" s="143"/>
    </row>
    <row r="539" spans="2:74" x14ac:dyDescent="0.2">
      <c r="B539" s="143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  <c r="R539" s="143"/>
      <c r="S539" s="143"/>
      <c r="T539" s="143"/>
      <c r="U539" s="143"/>
      <c r="V539" s="143"/>
      <c r="W539" s="143"/>
      <c r="X539" s="143"/>
      <c r="Y539" s="143"/>
      <c r="Z539" s="143"/>
      <c r="AA539" s="143"/>
      <c r="AB539" s="143"/>
      <c r="AC539" s="143"/>
      <c r="AD539" s="143"/>
      <c r="AE539" s="143"/>
      <c r="AF539" s="143"/>
      <c r="AG539" s="143"/>
      <c r="AH539" s="143"/>
      <c r="AI539" s="143"/>
      <c r="AJ539" s="143"/>
      <c r="AK539" s="143"/>
      <c r="AL539" s="143"/>
      <c r="AM539" s="143"/>
      <c r="AN539" s="143"/>
      <c r="AO539" s="143"/>
      <c r="AP539" s="143"/>
      <c r="AQ539" s="143"/>
      <c r="AR539" s="143"/>
      <c r="AS539" s="143"/>
      <c r="AT539" s="143"/>
      <c r="AU539" s="143"/>
      <c r="AV539" s="143"/>
      <c r="AW539" s="143"/>
      <c r="AX539" s="143"/>
      <c r="AY539" s="143"/>
      <c r="AZ539" s="143"/>
      <c r="BA539" s="143"/>
      <c r="BB539" s="143"/>
      <c r="BC539" s="143"/>
      <c r="BD539" s="143"/>
      <c r="BE539" s="143"/>
      <c r="BF539" s="143"/>
      <c r="BG539" s="143"/>
      <c r="BH539" s="143"/>
      <c r="BI539" s="143"/>
      <c r="BJ539" s="143"/>
      <c r="BK539" s="143"/>
      <c r="BL539" s="143"/>
      <c r="BM539" s="143"/>
      <c r="BN539" s="143"/>
      <c r="BO539" s="143"/>
      <c r="BP539" s="143"/>
      <c r="BQ539" s="143"/>
      <c r="BR539" s="143"/>
      <c r="BS539" s="143"/>
      <c r="BT539" s="143"/>
      <c r="BU539" s="143"/>
      <c r="BV539" s="143"/>
    </row>
    <row r="540" spans="2:74" x14ac:dyDescent="0.2">
      <c r="B540" s="143"/>
      <c r="D540" s="143"/>
      <c r="E540" s="143"/>
      <c r="F540" s="143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  <c r="R540" s="143"/>
      <c r="S540" s="143"/>
      <c r="T540" s="143"/>
      <c r="U540" s="143"/>
      <c r="V540" s="143"/>
      <c r="W540" s="143"/>
      <c r="X540" s="143"/>
      <c r="Y540" s="143"/>
      <c r="Z540" s="143"/>
      <c r="AA540" s="143"/>
      <c r="AB540" s="143"/>
      <c r="AC540" s="143"/>
      <c r="AD540" s="143"/>
      <c r="AE540" s="143"/>
      <c r="AF540" s="143"/>
      <c r="AG540" s="143"/>
      <c r="AH540" s="143"/>
      <c r="AI540" s="143"/>
      <c r="AJ540" s="143"/>
      <c r="AK540" s="143"/>
      <c r="AL540" s="143"/>
      <c r="AM540" s="143"/>
      <c r="AN540" s="143"/>
      <c r="AO540" s="143"/>
      <c r="AP540" s="143"/>
      <c r="AQ540" s="143"/>
      <c r="AR540" s="143"/>
      <c r="AS540" s="143"/>
      <c r="AT540" s="143"/>
      <c r="AU540" s="143"/>
      <c r="AV540" s="143"/>
      <c r="AW540" s="143"/>
      <c r="AX540" s="143"/>
      <c r="AY540" s="143"/>
      <c r="AZ540" s="143"/>
      <c r="BA540" s="143"/>
      <c r="BB540" s="143"/>
      <c r="BC540" s="143"/>
      <c r="BD540" s="143"/>
      <c r="BE540" s="143"/>
      <c r="BF540" s="143"/>
      <c r="BG540" s="143"/>
      <c r="BH540" s="143"/>
      <c r="BI540" s="143"/>
      <c r="BJ540" s="143"/>
      <c r="BK540" s="143"/>
      <c r="BL540" s="143"/>
      <c r="BM540" s="143"/>
      <c r="BN540" s="143"/>
      <c r="BO540" s="143"/>
      <c r="BP540" s="143"/>
      <c r="BQ540" s="143"/>
      <c r="BR540" s="143"/>
      <c r="BS540" s="143"/>
      <c r="BT540" s="143"/>
      <c r="BU540" s="143"/>
      <c r="BV540" s="143"/>
    </row>
    <row r="541" spans="2:74" x14ac:dyDescent="0.2">
      <c r="B541" s="143"/>
      <c r="D541" s="143"/>
      <c r="E541" s="143"/>
      <c r="F541" s="143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  <c r="S541" s="143"/>
      <c r="T541" s="143"/>
      <c r="U541" s="143"/>
      <c r="V541" s="143"/>
      <c r="W541" s="143"/>
      <c r="X541" s="143"/>
      <c r="Y541" s="143"/>
      <c r="Z541" s="143"/>
      <c r="AA541" s="143"/>
      <c r="AB541" s="143"/>
      <c r="AC541" s="143"/>
      <c r="AD541" s="143"/>
      <c r="AE541" s="143"/>
      <c r="AF541" s="143"/>
      <c r="AG541" s="143"/>
      <c r="AH541" s="143"/>
      <c r="AI541" s="143"/>
      <c r="AJ541" s="143"/>
      <c r="AK541" s="143"/>
      <c r="AL541" s="143"/>
      <c r="AM541" s="143"/>
      <c r="AN541" s="143"/>
      <c r="AO541" s="143"/>
      <c r="AP541" s="143"/>
      <c r="AQ541" s="143"/>
      <c r="AR541" s="143"/>
      <c r="AS541" s="143"/>
      <c r="AT541" s="143"/>
      <c r="AU541" s="143"/>
      <c r="AV541" s="143"/>
      <c r="AW541" s="143"/>
      <c r="AX541" s="143"/>
      <c r="AY541" s="143"/>
      <c r="AZ541" s="143"/>
      <c r="BA541" s="143"/>
      <c r="BB541" s="143"/>
      <c r="BC541" s="143"/>
      <c r="BD541" s="143"/>
      <c r="BE541" s="143"/>
      <c r="BF541" s="143"/>
      <c r="BG541" s="143"/>
      <c r="BH541" s="143"/>
      <c r="BI541" s="143"/>
      <c r="BJ541" s="143"/>
      <c r="BK541" s="143"/>
      <c r="BL541" s="143"/>
      <c r="BM541" s="143"/>
      <c r="BN541" s="143"/>
      <c r="BO541" s="143"/>
      <c r="BP541" s="143"/>
      <c r="BQ541" s="143"/>
      <c r="BR541" s="143"/>
      <c r="BS541" s="143"/>
      <c r="BT541" s="143"/>
      <c r="BU541" s="143"/>
      <c r="BV541" s="143"/>
    </row>
    <row r="542" spans="2:74" x14ac:dyDescent="0.2">
      <c r="B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3"/>
      <c r="V542" s="143"/>
      <c r="W542" s="143"/>
      <c r="X542" s="143"/>
      <c r="Y542" s="143"/>
      <c r="Z542" s="143"/>
      <c r="AA542" s="143"/>
      <c r="AB542" s="143"/>
      <c r="AC542" s="143"/>
      <c r="AD542" s="143"/>
      <c r="AE542" s="143"/>
      <c r="AF542" s="143"/>
      <c r="AG542" s="143"/>
      <c r="AH542" s="143"/>
      <c r="AI542" s="143"/>
      <c r="AJ542" s="143"/>
      <c r="AK542" s="143"/>
      <c r="AL542" s="143"/>
      <c r="AM542" s="143"/>
      <c r="AN542" s="143"/>
      <c r="AO542" s="143"/>
      <c r="AP542" s="143"/>
      <c r="AQ542" s="143"/>
      <c r="AR542" s="143"/>
      <c r="AS542" s="143"/>
      <c r="AT542" s="143"/>
      <c r="AU542" s="143"/>
      <c r="AV542" s="143"/>
      <c r="AW542" s="143"/>
      <c r="AX542" s="143"/>
      <c r="AY542" s="143"/>
      <c r="AZ542" s="143"/>
      <c r="BA542" s="143"/>
      <c r="BB542" s="143"/>
      <c r="BC542" s="143"/>
      <c r="BD542" s="143"/>
      <c r="BE542" s="143"/>
      <c r="BF542" s="143"/>
      <c r="BG542" s="143"/>
      <c r="BH542" s="143"/>
      <c r="BI542" s="143"/>
      <c r="BJ542" s="143"/>
      <c r="BK542" s="143"/>
      <c r="BL542" s="143"/>
      <c r="BM542" s="143"/>
      <c r="BN542" s="143"/>
      <c r="BO542" s="143"/>
      <c r="BP542" s="143"/>
      <c r="BQ542" s="143"/>
      <c r="BR542" s="143"/>
      <c r="BS542" s="143"/>
      <c r="BT542" s="143"/>
      <c r="BU542" s="143"/>
      <c r="BV542" s="143"/>
    </row>
    <row r="543" spans="2:74" x14ac:dyDescent="0.2">
      <c r="B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  <c r="Y543" s="143"/>
      <c r="Z543" s="143"/>
      <c r="AA543" s="143"/>
      <c r="AB543" s="143"/>
      <c r="AC543" s="143"/>
      <c r="AD543" s="143"/>
      <c r="AE543" s="143"/>
      <c r="AF543" s="143"/>
      <c r="AG543" s="143"/>
      <c r="AH543" s="143"/>
      <c r="AI543" s="143"/>
      <c r="AJ543" s="143"/>
      <c r="AK543" s="143"/>
      <c r="AL543" s="143"/>
      <c r="AM543" s="143"/>
      <c r="AN543" s="143"/>
      <c r="AO543" s="143"/>
      <c r="AP543" s="143"/>
      <c r="AQ543" s="143"/>
      <c r="AR543" s="143"/>
      <c r="AS543" s="143"/>
      <c r="AT543" s="143"/>
      <c r="AU543" s="143"/>
      <c r="AV543" s="143"/>
      <c r="AW543" s="143"/>
      <c r="AX543" s="143"/>
      <c r="AY543" s="143"/>
      <c r="AZ543" s="143"/>
      <c r="BA543" s="143"/>
      <c r="BB543" s="143"/>
      <c r="BC543" s="143"/>
      <c r="BD543" s="143"/>
      <c r="BE543" s="143"/>
      <c r="BF543" s="143"/>
      <c r="BG543" s="143"/>
      <c r="BH543" s="143"/>
      <c r="BI543" s="143"/>
      <c r="BJ543" s="143"/>
      <c r="BK543" s="143"/>
      <c r="BL543" s="143"/>
      <c r="BM543" s="143"/>
      <c r="BN543" s="143"/>
      <c r="BO543" s="143"/>
      <c r="BP543" s="143"/>
      <c r="BQ543" s="143"/>
      <c r="BR543" s="143"/>
      <c r="BS543" s="143"/>
      <c r="BT543" s="143"/>
      <c r="BU543" s="143"/>
      <c r="BV543" s="143"/>
    </row>
    <row r="544" spans="2:74" x14ac:dyDescent="0.2">
      <c r="B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  <c r="Y544" s="143"/>
      <c r="Z544" s="143"/>
      <c r="AA544" s="143"/>
      <c r="AB544" s="143"/>
      <c r="AC544" s="143"/>
      <c r="AD544" s="143"/>
      <c r="AE544" s="143"/>
      <c r="AF544" s="143"/>
      <c r="AG544" s="143"/>
      <c r="AH544" s="143"/>
      <c r="AI544" s="143"/>
      <c r="AJ544" s="143"/>
      <c r="AK544" s="143"/>
      <c r="AL544" s="143"/>
      <c r="AM544" s="143"/>
      <c r="AN544" s="143"/>
      <c r="AO544" s="143"/>
      <c r="AP544" s="143"/>
      <c r="AQ544" s="143"/>
      <c r="AR544" s="143"/>
      <c r="AS544" s="143"/>
      <c r="AT544" s="143"/>
      <c r="AU544" s="143"/>
      <c r="AV544" s="143"/>
      <c r="AW544" s="143"/>
      <c r="AX544" s="143"/>
      <c r="AY544" s="143"/>
      <c r="AZ544" s="143"/>
      <c r="BA544" s="143"/>
      <c r="BB544" s="143"/>
      <c r="BC544" s="143"/>
      <c r="BD544" s="143"/>
      <c r="BE544" s="143"/>
      <c r="BF544" s="143"/>
      <c r="BG544" s="143"/>
      <c r="BH544" s="143"/>
      <c r="BI544" s="143"/>
      <c r="BJ544" s="143"/>
      <c r="BK544" s="143"/>
      <c r="BL544" s="143"/>
      <c r="BM544" s="143"/>
      <c r="BN544" s="143"/>
      <c r="BO544" s="143"/>
      <c r="BP544" s="143"/>
      <c r="BQ544" s="143"/>
      <c r="BR544" s="143"/>
      <c r="BS544" s="143"/>
      <c r="BT544" s="143"/>
      <c r="BU544" s="143"/>
      <c r="BV544" s="143"/>
    </row>
    <row r="545" spans="2:74" x14ac:dyDescent="0.2">
      <c r="B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  <c r="Y545" s="143"/>
      <c r="Z545" s="143"/>
      <c r="AA545" s="143"/>
      <c r="AB545" s="143"/>
      <c r="AC545" s="143"/>
      <c r="AD545" s="143"/>
      <c r="AE545" s="143"/>
      <c r="AF545" s="143"/>
      <c r="AG545" s="143"/>
      <c r="AH545" s="143"/>
      <c r="AI545" s="143"/>
      <c r="AJ545" s="143"/>
      <c r="AK545" s="143"/>
      <c r="AL545" s="143"/>
      <c r="AM545" s="143"/>
      <c r="AN545" s="143"/>
      <c r="AO545" s="143"/>
      <c r="AP545" s="143"/>
      <c r="AQ545" s="143"/>
      <c r="AR545" s="143"/>
      <c r="AS545" s="143"/>
      <c r="AT545" s="143"/>
      <c r="AU545" s="143"/>
      <c r="AV545" s="143"/>
      <c r="AW545" s="143"/>
      <c r="AX545" s="143"/>
      <c r="AY545" s="143"/>
      <c r="AZ545" s="143"/>
      <c r="BA545" s="143"/>
      <c r="BB545" s="143"/>
      <c r="BC545" s="143"/>
      <c r="BD545" s="143"/>
      <c r="BE545" s="143"/>
      <c r="BF545" s="143"/>
      <c r="BG545" s="143"/>
      <c r="BH545" s="143"/>
      <c r="BI545" s="143"/>
      <c r="BJ545" s="143"/>
      <c r="BK545" s="143"/>
      <c r="BL545" s="143"/>
      <c r="BM545" s="143"/>
      <c r="BN545" s="143"/>
      <c r="BO545" s="143"/>
      <c r="BP545" s="143"/>
      <c r="BQ545" s="143"/>
      <c r="BR545" s="143"/>
      <c r="BS545" s="143"/>
      <c r="BT545" s="143"/>
      <c r="BU545" s="143"/>
      <c r="BV545" s="143"/>
    </row>
    <row r="546" spans="2:74" x14ac:dyDescent="0.2">
      <c r="B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  <c r="Y546" s="143"/>
      <c r="Z546" s="143"/>
      <c r="AA546" s="143"/>
      <c r="AB546" s="143"/>
      <c r="AC546" s="143"/>
      <c r="AD546" s="143"/>
      <c r="AE546" s="143"/>
      <c r="AF546" s="143"/>
      <c r="AG546" s="143"/>
      <c r="AH546" s="143"/>
      <c r="AI546" s="143"/>
      <c r="AJ546" s="143"/>
      <c r="AK546" s="143"/>
      <c r="AL546" s="143"/>
      <c r="AM546" s="143"/>
      <c r="AN546" s="143"/>
      <c r="AO546" s="143"/>
      <c r="AP546" s="143"/>
      <c r="AQ546" s="143"/>
      <c r="AR546" s="143"/>
      <c r="AS546" s="143"/>
      <c r="AT546" s="143"/>
      <c r="AU546" s="143"/>
      <c r="AV546" s="143"/>
      <c r="AW546" s="143"/>
      <c r="AX546" s="143"/>
      <c r="AY546" s="143"/>
      <c r="AZ546" s="143"/>
      <c r="BA546" s="143"/>
      <c r="BB546" s="143"/>
      <c r="BC546" s="143"/>
      <c r="BD546" s="143"/>
      <c r="BE546" s="143"/>
      <c r="BF546" s="143"/>
      <c r="BG546" s="143"/>
      <c r="BH546" s="143"/>
      <c r="BI546" s="143"/>
      <c r="BJ546" s="143"/>
      <c r="BK546" s="143"/>
      <c r="BL546" s="143"/>
      <c r="BM546" s="143"/>
      <c r="BN546" s="143"/>
      <c r="BO546" s="143"/>
      <c r="BP546" s="143"/>
      <c r="BQ546" s="143"/>
      <c r="BR546" s="143"/>
      <c r="BS546" s="143"/>
      <c r="BT546" s="143"/>
      <c r="BU546" s="143"/>
      <c r="BV546" s="143"/>
    </row>
    <row r="547" spans="2:74" x14ac:dyDescent="0.2">
      <c r="B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3"/>
      <c r="Z547" s="143"/>
      <c r="AA547" s="143"/>
      <c r="AB547" s="143"/>
      <c r="AC547" s="143"/>
      <c r="AD547" s="143"/>
      <c r="AE547" s="143"/>
      <c r="AF547" s="143"/>
      <c r="AG547" s="143"/>
      <c r="AH547" s="143"/>
      <c r="AI547" s="143"/>
      <c r="AJ547" s="143"/>
      <c r="AK547" s="143"/>
      <c r="AL547" s="143"/>
      <c r="AM547" s="143"/>
      <c r="AN547" s="143"/>
      <c r="AO547" s="143"/>
      <c r="AP547" s="143"/>
      <c r="AQ547" s="143"/>
      <c r="AR547" s="143"/>
      <c r="AS547" s="143"/>
      <c r="AT547" s="143"/>
      <c r="AU547" s="143"/>
      <c r="AV547" s="143"/>
      <c r="AW547" s="143"/>
      <c r="AX547" s="143"/>
      <c r="AY547" s="143"/>
      <c r="AZ547" s="143"/>
      <c r="BA547" s="143"/>
      <c r="BB547" s="143"/>
      <c r="BC547" s="143"/>
      <c r="BD547" s="143"/>
      <c r="BE547" s="143"/>
      <c r="BF547" s="143"/>
      <c r="BG547" s="143"/>
      <c r="BH547" s="143"/>
      <c r="BI547" s="143"/>
      <c r="BJ547" s="143"/>
      <c r="BK547" s="143"/>
      <c r="BL547" s="143"/>
      <c r="BM547" s="143"/>
      <c r="BN547" s="143"/>
      <c r="BO547" s="143"/>
      <c r="BP547" s="143"/>
      <c r="BQ547" s="143"/>
      <c r="BR547" s="143"/>
      <c r="BS547" s="143"/>
      <c r="BT547" s="143"/>
      <c r="BU547" s="143"/>
      <c r="BV547" s="143"/>
    </row>
    <row r="548" spans="2:74" x14ac:dyDescent="0.2">
      <c r="B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  <c r="Y548" s="143"/>
      <c r="Z548" s="143"/>
      <c r="AA548" s="143"/>
      <c r="AB548" s="143"/>
      <c r="AC548" s="143"/>
      <c r="AD548" s="143"/>
      <c r="AE548" s="143"/>
      <c r="AF548" s="143"/>
      <c r="AG548" s="143"/>
      <c r="AH548" s="143"/>
      <c r="AI548" s="143"/>
      <c r="AJ548" s="143"/>
      <c r="AK548" s="143"/>
      <c r="AL548" s="143"/>
      <c r="AM548" s="143"/>
      <c r="AN548" s="143"/>
      <c r="AO548" s="143"/>
      <c r="AP548" s="143"/>
      <c r="AQ548" s="143"/>
      <c r="AR548" s="143"/>
      <c r="AS548" s="143"/>
      <c r="AT548" s="143"/>
      <c r="AU548" s="143"/>
      <c r="AV548" s="143"/>
      <c r="AW548" s="143"/>
      <c r="AX548" s="143"/>
      <c r="AY548" s="143"/>
      <c r="AZ548" s="143"/>
      <c r="BA548" s="143"/>
      <c r="BB548" s="143"/>
      <c r="BC548" s="143"/>
      <c r="BD548" s="143"/>
      <c r="BE548" s="143"/>
      <c r="BF548" s="143"/>
      <c r="BG548" s="143"/>
      <c r="BH548" s="143"/>
      <c r="BI548" s="143"/>
      <c r="BJ548" s="143"/>
      <c r="BK548" s="143"/>
      <c r="BL548" s="143"/>
      <c r="BM548" s="143"/>
      <c r="BN548" s="143"/>
      <c r="BO548" s="143"/>
      <c r="BP548" s="143"/>
      <c r="BQ548" s="143"/>
      <c r="BR548" s="143"/>
      <c r="BS548" s="143"/>
      <c r="BT548" s="143"/>
      <c r="BU548" s="143"/>
      <c r="BV548" s="143"/>
    </row>
    <row r="549" spans="2:74" x14ac:dyDescent="0.2">
      <c r="B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  <c r="Y549" s="143"/>
      <c r="Z549" s="143"/>
      <c r="AA549" s="143"/>
      <c r="AB549" s="143"/>
      <c r="AC549" s="143"/>
      <c r="AD549" s="143"/>
      <c r="AE549" s="143"/>
      <c r="AF549" s="143"/>
      <c r="AG549" s="143"/>
      <c r="AH549" s="143"/>
      <c r="AI549" s="143"/>
      <c r="AJ549" s="143"/>
      <c r="AK549" s="143"/>
      <c r="AL549" s="143"/>
      <c r="AM549" s="143"/>
      <c r="AN549" s="143"/>
      <c r="AO549" s="143"/>
      <c r="AP549" s="143"/>
      <c r="AQ549" s="143"/>
      <c r="AR549" s="143"/>
      <c r="AS549" s="143"/>
      <c r="AT549" s="143"/>
      <c r="AU549" s="143"/>
      <c r="AV549" s="143"/>
      <c r="AW549" s="143"/>
      <c r="AX549" s="143"/>
      <c r="AY549" s="143"/>
      <c r="AZ549" s="143"/>
      <c r="BA549" s="143"/>
      <c r="BB549" s="143"/>
      <c r="BC549" s="143"/>
      <c r="BD549" s="143"/>
      <c r="BE549" s="143"/>
      <c r="BF549" s="143"/>
      <c r="BG549" s="143"/>
      <c r="BH549" s="143"/>
      <c r="BI549" s="143"/>
      <c r="BJ549" s="143"/>
      <c r="BK549" s="143"/>
      <c r="BL549" s="143"/>
      <c r="BM549" s="143"/>
      <c r="BN549" s="143"/>
      <c r="BO549" s="143"/>
      <c r="BP549" s="143"/>
      <c r="BQ549" s="143"/>
      <c r="BR549" s="143"/>
      <c r="BS549" s="143"/>
      <c r="BT549" s="143"/>
      <c r="BU549" s="143"/>
      <c r="BV549" s="143"/>
    </row>
    <row r="550" spans="2:74" x14ac:dyDescent="0.2">
      <c r="B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  <c r="Y550" s="143"/>
      <c r="Z550" s="143"/>
      <c r="AA550" s="143"/>
      <c r="AB550" s="143"/>
      <c r="AC550" s="143"/>
      <c r="AD550" s="143"/>
      <c r="AE550" s="143"/>
      <c r="AF550" s="143"/>
      <c r="AG550" s="143"/>
      <c r="AH550" s="143"/>
      <c r="AI550" s="143"/>
      <c r="AJ550" s="143"/>
      <c r="AK550" s="143"/>
      <c r="AL550" s="143"/>
      <c r="AM550" s="143"/>
      <c r="AN550" s="143"/>
      <c r="AO550" s="143"/>
      <c r="AP550" s="143"/>
      <c r="AQ550" s="143"/>
      <c r="AR550" s="143"/>
      <c r="AS550" s="143"/>
      <c r="AT550" s="143"/>
      <c r="AU550" s="143"/>
      <c r="AV550" s="143"/>
      <c r="AW550" s="143"/>
      <c r="AX550" s="143"/>
      <c r="AY550" s="143"/>
      <c r="AZ550" s="143"/>
      <c r="BA550" s="143"/>
      <c r="BB550" s="143"/>
      <c r="BC550" s="143"/>
      <c r="BD550" s="143"/>
      <c r="BE550" s="143"/>
      <c r="BF550" s="143"/>
      <c r="BG550" s="143"/>
      <c r="BH550" s="143"/>
      <c r="BI550" s="143"/>
      <c r="BJ550" s="143"/>
      <c r="BK550" s="143"/>
      <c r="BL550" s="143"/>
      <c r="BM550" s="143"/>
      <c r="BN550" s="143"/>
      <c r="BO550" s="143"/>
      <c r="BP550" s="143"/>
      <c r="BQ550" s="143"/>
      <c r="BR550" s="143"/>
      <c r="BS550" s="143"/>
      <c r="BT550" s="143"/>
      <c r="BU550" s="143"/>
      <c r="BV550" s="143"/>
    </row>
    <row r="551" spans="2:74" x14ac:dyDescent="0.2">
      <c r="B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  <c r="Y551" s="143"/>
      <c r="Z551" s="143"/>
      <c r="AA551" s="143"/>
      <c r="AB551" s="143"/>
      <c r="AC551" s="143"/>
      <c r="AD551" s="143"/>
      <c r="AE551" s="143"/>
      <c r="AF551" s="143"/>
      <c r="AG551" s="143"/>
      <c r="AH551" s="143"/>
      <c r="AI551" s="143"/>
      <c r="AJ551" s="143"/>
      <c r="AK551" s="143"/>
      <c r="AL551" s="143"/>
      <c r="AM551" s="143"/>
      <c r="AN551" s="143"/>
      <c r="AO551" s="143"/>
      <c r="AP551" s="143"/>
      <c r="AQ551" s="143"/>
      <c r="AR551" s="143"/>
      <c r="AS551" s="143"/>
      <c r="AT551" s="143"/>
      <c r="AU551" s="143"/>
      <c r="AV551" s="143"/>
      <c r="AW551" s="143"/>
      <c r="AX551" s="143"/>
      <c r="AY551" s="143"/>
      <c r="AZ551" s="143"/>
      <c r="BA551" s="143"/>
      <c r="BB551" s="143"/>
      <c r="BC551" s="143"/>
      <c r="BD551" s="143"/>
      <c r="BE551" s="143"/>
      <c r="BF551" s="143"/>
      <c r="BG551" s="143"/>
      <c r="BH551" s="143"/>
      <c r="BI551" s="143"/>
      <c r="BJ551" s="143"/>
      <c r="BK551" s="143"/>
      <c r="BL551" s="143"/>
      <c r="BM551" s="143"/>
      <c r="BN551" s="143"/>
      <c r="BO551" s="143"/>
      <c r="BP551" s="143"/>
      <c r="BQ551" s="143"/>
      <c r="BR551" s="143"/>
      <c r="BS551" s="143"/>
      <c r="BT551" s="143"/>
      <c r="BU551" s="143"/>
      <c r="BV551" s="143"/>
    </row>
    <row r="552" spans="2:74" x14ac:dyDescent="0.2">
      <c r="B552" s="143"/>
      <c r="D552" s="143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  <c r="S552" s="143"/>
      <c r="T552" s="143"/>
      <c r="U552" s="143"/>
      <c r="V552" s="143"/>
      <c r="W552" s="143"/>
      <c r="X552" s="143"/>
      <c r="Y552" s="143"/>
      <c r="Z552" s="143"/>
      <c r="AA552" s="143"/>
      <c r="AB552" s="143"/>
      <c r="AC552" s="143"/>
      <c r="AD552" s="143"/>
      <c r="AE552" s="143"/>
      <c r="AF552" s="143"/>
      <c r="AG552" s="143"/>
      <c r="AH552" s="143"/>
      <c r="AI552" s="143"/>
      <c r="AJ552" s="143"/>
      <c r="AK552" s="143"/>
      <c r="AL552" s="143"/>
      <c r="AM552" s="143"/>
      <c r="AN552" s="143"/>
      <c r="AO552" s="143"/>
      <c r="AP552" s="143"/>
      <c r="AQ552" s="143"/>
      <c r="AR552" s="143"/>
      <c r="AS552" s="143"/>
      <c r="AT552" s="143"/>
      <c r="AU552" s="143"/>
      <c r="AV552" s="143"/>
      <c r="AW552" s="143"/>
      <c r="AX552" s="143"/>
      <c r="AY552" s="143"/>
      <c r="AZ552" s="143"/>
      <c r="BA552" s="143"/>
      <c r="BB552" s="143"/>
      <c r="BC552" s="143"/>
      <c r="BD552" s="143"/>
      <c r="BE552" s="143"/>
      <c r="BF552" s="143"/>
      <c r="BG552" s="143"/>
      <c r="BH552" s="143"/>
      <c r="BI552" s="143"/>
      <c r="BJ552" s="143"/>
      <c r="BK552" s="143"/>
      <c r="BL552" s="143"/>
      <c r="BM552" s="143"/>
      <c r="BN552" s="143"/>
      <c r="BO552" s="143"/>
      <c r="BP552" s="143"/>
      <c r="BQ552" s="143"/>
      <c r="BR552" s="143"/>
      <c r="BS552" s="143"/>
      <c r="BT552" s="143"/>
      <c r="BU552" s="143"/>
      <c r="BV552" s="143"/>
    </row>
    <row r="553" spans="2:74" x14ac:dyDescent="0.2">
      <c r="B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  <c r="Z553" s="143"/>
      <c r="AA553" s="143"/>
      <c r="AB553" s="143"/>
      <c r="AC553" s="143"/>
      <c r="AD553" s="143"/>
      <c r="AE553" s="143"/>
      <c r="AF553" s="143"/>
      <c r="AG553" s="143"/>
      <c r="AH553" s="143"/>
      <c r="AI553" s="143"/>
      <c r="AJ553" s="143"/>
      <c r="AK553" s="143"/>
      <c r="AL553" s="143"/>
      <c r="AM553" s="143"/>
      <c r="AN553" s="143"/>
      <c r="AO553" s="143"/>
      <c r="AP553" s="143"/>
      <c r="AQ553" s="143"/>
      <c r="AR553" s="143"/>
      <c r="AS553" s="143"/>
      <c r="AT553" s="143"/>
      <c r="AU553" s="143"/>
      <c r="AV553" s="143"/>
      <c r="AW553" s="143"/>
      <c r="AX553" s="143"/>
      <c r="AY553" s="143"/>
      <c r="AZ553" s="143"/>
      <c r="BA553" s="143"/>
      <c r="BB553" s="143"/>
      <c r="BC553" s="143"/>
      <c r="BD553" s="143"/>
      <c r="BE553" s="143"/>
      <c r="BF553" s="143"/>
      <c r="BG553" s="143"/>
      <c r="BH553" s="143"/>
      <c r="BI553" s="143"/>
      <c r="BJ553" s="143"/>
      <c r="BK553" s="143"/>
      <c r="BL553" s="143"/>
      <c r="BM553" s="143"/>
      <c r="BN553" s="143"/>
      <c r="BO553" s="143"/>
      <c r="BP553" s="143"/>
      <c r="BQ553" s="143"/>
      <c r="BR553" s="143"/>
      <c r="BS553" s="143"/>
      <c r="BT553" s="143"/>
      <c r="BU553" s="143"/>
      <c r="BV553" s="143"/>
    </row>
    <row r="554" spans="2:74" x14ac:dyDescent="0.2">
      <c r="B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  <c r="Y554" s="143"/>
      <c r="Z554" s="143"/>
      <c r="AA554" s="143"/>
      <c r="AB554" s="143"/>
      <c r="AC554" s="143"/>
      <c r="AD554" s="143"/>
      <c r="AE554" s="143"/>
      <c r="AF554" s="143"/>
      <c r="AG554" s="143"/>
      <c r="AH554" s="143"/>
      <c r="AI554" s="143"/>
      <c r="AJ554" s="143"/>
      <c r="AK554" s="143"/>
      <c r="AL554" s="143"/>
      <c r="AM554" s="143"/>
      <c r="AN554" s="143"/>
      <c r="AO554" s="143"/>
      <c r="AP554" s="143"/>
      <c r="AQ554" s="143"/>
      <c r="AR554" s="143"/>
      <c r="AS554" s="143"/>
      <c r="AT554" s="143"/>
      <c r="AU554" s="143"/>
      <c r="AV554" s="143"/>
      <c r="AW554" s="143"/>
      <c r="AX554" s="143"/>
      <c r="AY554" s="143"/>
      <c r="AZ554" s="143"/>
      <c r="BA554" s="143"/>
      <c r="BB554" s="143"/>
      <c r="BC554" s="143"/>
      <c r="BD554" s="143"/>
      <c r="BE554" s="143"/>
      <c r="BF554" s="143"/>
      <c r="BG554" s="143"/>
      <c r="BH554" s="143"/>
      <c r="BI554" s="143"/>
      <c r="BJ554" s="143"/>
      <c r="BK554" s="143"/>
      <c r="BL554" s="143"/>
      <c r="BM554" s="143"/>
      <c r="BN554" s="143"/>
      <c r="BO554" s="143"/>
      <c r="BP554" s="143"/>
      <c r="BQ554" s="143"/>
      <c r="BR554" s="143"/>
      <c r="BS554" s="143"/>
      <c r="BT554" s="143"/>
      <c r="BU554" s="143"/>
      <c r="BV554" s="143"/>
    </row>
    <row r="555" spans="2:74" x14ac:dyDescent="0.2">
      <c r="B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  <c r="Z555" s="143"/>
      <c r="AA555" s="143"/>
      <c r="AB555" s="143"/>
      <c r="AC555" s="143"/>
      <c r="AD555" s="143"/>
      <c r="AE555" s="143"/>
      <c r="AF555" s="143"/>
      <c r="AG555" s="143"/>
      <c r="AH555" s="143"/>
      <c r="AI555" s="143"/>
      <c r="AJ555" s="143"/>
      <c r="AK555" s="143"/>
      <c r="AL555" s="143"/>
      <c r="AM555" s="143"/>
      <c r="AN555" s="143"/>
      <c r="AO555" s="143"/>
      <c r="AP555" s="143"/>
      <c r="AQ555" s="143"/>
      <c r="AR555" s="143"/>
      <c r="AS555" s="143"/>
      <c r="AT555" s="143"/>
      <c r="AU555" s="143"/>
      <c r="AV555" s="143"/>
      <c r="AW555" s="143"/>
      <c r="AX555" s="143"/>
      <c r="AY555" s="143"/>
      <c r="AZ555" s="143"/>
      <c r="BA555" s="143"/>
      <c r="BB555" s="143"/>
      <c r="BC555" s="143"/>
      <c r="BD555" s="143"/>
      <c r="BE555" s="143"/>
      <c r="BF555" s="143"/>
      <c r="BG555" s="143"/>
      <c r="BH555" s="143"/>
      <c r="BI555" s="143"/>
      <c r="BJ555" s="143"/>
      <c r="BK555" s="143"/>
      <c r="BL555" s="143"/>
      <c r="BM555" s="143"/>
      <c r="BN555" s="143"/>
      <c r="BO555" s="143"/>
      <c r="BP555" s="143"/>
      <c r="BQ555" s="143"/>
      <c r="BR555" s="143"/>
      <c r="BS555" s="143"/>
      <c r="BT555" s="143"/>
      <c r="BU555" s="143"/>
      <c r="BV555" s="143"/>
    </row>
    <row r="556" spans="2:74" x14ac:dyDescent="0.2">
      <c r="B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  <c r="Y556" s="143"/>
      <c r="Z556" s="143"/>
      <c r="AA556" s="143"/>
      <c r="AB556" s="143"/>
      <c r="AC556" s="143"/>
      <c r="AD556" s="143"/>
      <c r="AE556" s="143"/>
      <c r="AF556" s="143"/>
      <c r="AG556" s="143"/>
      <c r="AH556" s="143"/>
      <c r="AI556" s="143"/>
      <c r="AJ556" s="143"/>
      <c r="AK556" s="143"/>
      <c r="AL556" s="143"/>
      <c r="AM556" s="143"/>
      <c r="AN556" s="143"/>
      <c r="AO556" s="143"/>
      <c r="AP556" s="143"/>
      <c r="AQ556" s="143"/>
      <c r="AR556" s="143"/>
      <c r="AS556" s="143"/>
      <c r="AT556" s="143"/>
      <c r="AU556" s="143"/>
      <c r="AV556" s="143"/>
      <c r="AW556" s="143"/>
      <c r="AX556" s="143"/>
      <c r="AY556" s="143"/>
      <c r="AZ556" s="143"/>
      <c r="BA556" s="143"/>
      <c r="BB556" s="143"/>
      <c r="BC556" s="143"/>
      <c r="BD556" s="143"/>
      <c r="BE556" s="143"/>
      <c r="BF556" s="143"/>
      <c r="BG556" s="143"/>
      <c r="BH556" s="143"/>
      <c r="BI556" s="143"/>
      <c r="BJ556" s="143"/>
      <c r="BK556" s="143"/>
      <c r="BL556" s="143"/>
      <c r="BM556" s="143"/>
      <c r="BN556" s="143"/>
      <c r="BO556" s="143"/>
      <c r="BP556" s="143"/>
      <c r="BQ556" s="143"/>
      <c r="BR556" s="143"/>
      <c r="BS556" s="143"/>
      <c r="BT556" s="143"/>
      <c r="BU556" s="143"/>
      <c r="BV556" s="143"/>
    </row>
    <row r="557" spans="2:74" x14ac:dyDescent="0.2">
      <c r="B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  <c r="Y557" s="143"/>
      <c r="Z557" s="143"/>
      <c r="AA557" s="143"/>
      <c r="AB557" s="143"/>
      <c r="AC557" s="143"/>
      <c r="AD557" s="143"/>
      <c r="AE557" s="143"/>
      <c r="AF557" s="143"/>
      <c r="AG557" s="143"/>
      <c r="AH557" s="143"/>
      <c r="AI557" s="143"/>
      <c r="AJ557" s="143"/>
      <c r="AK557" s="143"/>
      <c r="AL557" s="143"/>
      <c r="AM557" s="143"/>
      <c r="AN557" s="143"/>
      <c r="AO557" s="143"/>
      <c r="AP557" s="143"/>
      <c r="AQ557" s="143"/>
      <c r="AR557" s="143"/>
      <c r="AS557" s="143"/>
      <c r="AT557" s="143"/>
      <c r="AU557" s="143"/>
      <c r="AV557" s="143"/>
      <c r="AW557" s="143"/>
      <c r="AX557" s="143"/>
      <c r="AY557" s="143"/>
      <c r="AZ557" s="143"/>
      <c r="BA557" s="143"/>
      <c r="BB557" s="143"/>
      <c r="BC557" s="143"/>
      <c r="BD557" s="143"/>
      <c r="BE557" s="143"/>
      <c r="BF557" s="143"/>
      <c r="BG557" s="143"/>
      <c r="BH557" s="143"/>
      <c r="BI557" s="143"/>
      <c r="BJ557" s="143"/>
      <c r="BK557" s="143"/>
      <c r="BL557" s="143"/>
      <c r="BM557" s="143"/>
      <c r="BN557" s="143"/>
      <c r="BO557" s="143"/>
      <c r="BP557" s="143"/>
      <c r="BQ557" s="143"/>
      <c r="BR557" s="143"/>
      <c r="BS557" s="143"/>
      <c r="BT557" s="143"/>
      <c r="BU557" s="143"/>
      <c r="BV557" s="143"/>
    </row>
    <row r="558" spans="2:74" x14ac:dyDescent="0.2">
      <c r="B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  <c r="Y558" s="143"/>
      <c r="Z558" s="143"/>
      <c r="AA558" s="143"/>
      <c r="AB558" s="143"/>
      <c r="AC558" s="143"/>
      <c r="AD558" s="143"/>
      <c r="AE558" s="143"/>
      <c r="AF558" s="143"/>
      <c r="AG558" s="143"/>
      <c r="AH558" s="143"/>
      <c r="AI558" s="143"/>
      <c r="AJ558" s="143"/>
      <c r="AK558" s="143"/>
      <c r="AL558" s="143"/>
      <c r="AM558" s="143"/>
      <c r="AN558" s="143"/>
      <c r="AO558" s="143"/>
      <c r="AP558" s="143"/>
      <c r="AQ558" s="143"/>
      <c r="AR558" s="143"/>
      <c r="AS558" s="143"/>
      <c r="AT558" s="143"/>
      <c r="AU558" s="143"/>
      <c r="AV558" s="143"/>
      <c r="AW558" s="143"/>
      <c r="AX558" s="143"/>
      <c r="AY558" s="143"/>
      <c r="AZ558" s="143"/>
      <c r="BA558" s="143"/>
      <c r="BB558" s="143"/>
      <c r="BC558" s="143"/>
      <c r="BD558" s="143"/>
      <c r="BE558" s="143"/>
      <c r="BF558" s="143"/>
      <c r="BG558" s="143"/>
      <c r="BH558" s="143"/>
      <c r="BI558" s="143"/>
      <c r="BJ558" s="143"/>
      <c r="BK558" s="143"/>
      <c r="BL558" s="143"/>
      <c r="BM558" s="143"/>
      <c r="BN558" s="143"/>
      <c r="BO558" s="143"/>
      <c r="BP558" s="143"/>
      <c r="BQ558" s="143"/>
      <c r="BR558" s="143"/>
      <c r="BS558" s="143"/>
      <c r="BT558" s="143"/>
      <c r="BU558" s="143"/>
      <c r="BV558" s="143"/>
    </row>
    <row r="559" spans="2:74" x14ac:dyDescent="0.2">
      <c r="B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  <c r="Z559" s="143"/>
      <c r="AA559" s="143"/>
      <c r="AB559" s="143"/>
      <c r="AC559" s="143"/>
      <c r="AD559" s="143"/>
      <c r="AE559" s="143"/>
      <c r="AF559" s="143"/>
      <c r="AG559" s="143"/>
      <c r="AH559" s="143"/>
      <c r="AI559" s="143"/>
      <c r="AJ559" s="143"/>
      <c r="AK559" s="143"/>
      <c r="AL559" s="143"/>
      <c r="AM559" s="143"/>
      <c r="AN559" s="143"/>
      <c r="AO559" s="143"/>
      <c r="AP559" s="143"/>
      <c r="AQ559" s="143"/>
      <c r="AR559" s="143"/>
      <c r="AS559" s="143"/>
      <c r="AT559" s="143"/>
      <c r="AU559" s="143"/>
      <c r="AV559" s="143"/>
      <c r="AW559" s="143"/>
      <c r="AX559" s="143"/>
      <c r="AY559" s="143"/>
      <c r="AZ559" s="143"/>
      <c r="BA559" s="143"/>
      <c r="BB559" s="143"/>
      <c r="BC559" s="143"/>
      <c r="BD559" s="143"/>
      <c r="BE559" s="143"/>
      <c r="BF559" s="143"/>
      <c r="BG559" s="143"/>
      <c r="BH559" s="143"/>
      <c r="BI559" s="143"/>
      <c r="BJ559" s="143"/>
      <c r="BK559" s="143"/>
      <c r="BL559" s="143"/>
      <c r="BM559" s="143"/>
      <c r="BN559" s="143"/>
      <c r="BO559" s="143"/>
      <c r="BP559" s="143"/>
      <c r="BQ559" s="143"/>
      <c r="BR559" s="143"/>
      <c r="BS559" s="143"/>
      <c r="BT559" s="143"/>
      <c r="BU559" s="143"/>
      <c r="BV559" s="143"/>
    </row>
    <row r="560" spans="2:74" x14ac:dyDescent="0.2">
      <c r="B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  <c r="Y560" s="143"/>
      <c r="Z560" s="143"/>
      <c r="AA560" s="143"/>
      <c r="AB560" s="143"/>
      <c r="AC560" s="143"/>
      <c r="AD560" s="143"/>
      <c r="AE560" s="143"/>
      <c r="AF560" s="143"/>
      <c r="AG560" s="143"/>
      <c r="AH560" s="143"/>
      <c r="AI560" s="143"/>
      <c r="AJ560" s="143"/>
      <c r="AK560" s="143"/>
      <c r="AL560" s="143"/>
      <c r="AM560" s="143"/>
      <c r="AN560" s="143"/>
      <c r="AO560" s="143"/>
      <c r="AP560" s="143"/>
      <c r="AQ560" s="143"/>
      <c r="AR560" s="143"/>
      <c r="AS560" s="143"/>
      <c r="AT560" s="143"/>
      <c r="AU560" s="143"/>
      <c r="AV560" s="143"/>
      <c r="AW560" s="143"/>
      <c r="AX560" s="143"/>
      <c r="AY560" s="143"/>
      <c r="AZ560" s="143"/>
      <c r="BA560" s="143"/>
      <c r="BB560" s="143"/>
      <c r="BC560" s="143"/>
      <c r="BD560" s="143"/>
      <c r="BE560" s="143"/>
      <c r="BF560" s="143"/>
      <c r="BG560" s="143"/>
      <c r="BH560" s="143"/>
      <c r="BI560" s="143"/>
      <c r="BJ560" s="143"/>
      <c r="BK560" s="143"/>
      <c r="BL560" s="143"/>
      <c r="BM560" s="143"/>
      <c r="BN560" s="143"/>
      <c r="BO560" s="143"/>
      <c r="BP560" s="143"/>
      <c r="BQ560" s="143"/>
      <c r="BR560" s="143"/>
      <c r="BS560" s="143"/>
      <c r="BT560" s="143"/>
      <c r="BU560" s="143"/>
      <c r="BV560" s="143"/>
    </row>
    <row r="561" spans="2:74" x14ac:dyDescent="0.2">
      <c r="B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  <c r="Y561" s="143"/>
      <c r="Z561" s="143"/>
      <c r="AA561" s="143"/>
      <c r="AB561" s="143"/>
      <c r="AC561" s="143"/>
      <c r="AD561" s="143"/>
      <c r="AE561" s="143"/>
      <c r="AF561" s="143"/>
      <c r="AG561" s="143"/>
      <c r="AH561" s="143"/>
      <c r="AI561" s="143"/>
      <c r="AJ561" s="143"/>
      <c r="AK561" s="143"/>
      <c r="AL561" s="143"/>
      <c r="AM561" s="143"/>
      <c r="AN561" s="143"/>
      <c r="AO561" s="143"/>
      <c r="AP561" s="143"/>
      <c r="AQ561" s="143"/>
      <c r="AR561" s="143"/>
      <c r="AS561" s="143"/>
      <c r="AT561" s="143"/>
      <c r="AU561" s="143"/>
      <c r="AV561" s="143"/>
      <c r="AW561" s="143"/>
      <c r="AX561" s="143"/>
      <c r="AY561" s="143"/>
      <c r="AZ561" s="143"/>
      <c r="BA561" s="143"/>
      <c r="BB561" s="143"/>
      <c r="BC561" s="143"/>
      <c r="BD561" s="143"/>
      <c r="BE561" s="143"/>
      <c r="BF561" s="143"/>
      <c r="BG561" s="143"/>
      <c r="BH561" s="143"/>
      <c r="BI561" s="143"/>
      <c r="BJ561" s="143"/>
      <c r="BK561" s="143"/>
      <c r="BL561" s="143"/>
      <c r="BM561" s="143"/>
      <c r="BN561" s="143"/>
      <c r="BO561" s="143"/>
      <c r="BP561" s="143"/>
      <c r="BQ561" s="143"/>
      <c r="BR561" s="143"/>
      <c r="BS561" s="143"/>
      <c r="BT561" s="143"/>
      <c r="BU561" s="143"/>
      <c r="BV561" s="143"/>
    </row>
    <row r="562" spans="2:74" x14ac:dyDescent="0.2">
      <c r="B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  <c r="Y562" s="143"/>
      <c r="Z562" s="143"/>
      <c r="AA562" s="143"/>
      <c r="AB562" s="143"/>
      <c r="AC562" s="143"/>
      <c r="AD562" s="143"/>
      <c r="AE562" s="143"/>
      <c r="AF562" s="143"/>
      <c r="AG562" s="143"/>
      <c r="AH562" s="143"/>
      <c r="AI562" s="143"/>
      <c r="AJ562" s="143"/>
      <c r="AK562" s="143"/>
      <c r="AL562" s="143"/>
      <c r="AM562" s="143"/>
      <c r="AN562" s="143"/>
      <c r="AO562" s="143"/>
      <c r="AP562" s="143"/>
      <c r="AQ562" s="143"/>
      <c r="AR562" s="143"/>
      <c r="AS562" s="143"/>
      <c r="AT562" s="143"/>
      <c r="AU562" s="143"/>
      <c r="AV562" s="143"/>
      <c r="AW562" s="143"/>
      <c r="AX562" s="143"/>
      <c r="AY562" s="143"/>
      <c r="AZ562" s="143"/>
      <c r="BA562" s="143"/>
      <c r="BB562" s="143"/>
      <c r="BC562" s="143"/>
      <c r="BD562" s="143"/>
      <c r="BE562" s="143"/>
      <c r="BF562" s="143"/>
      <c r="BG562" s="143"/>
      <c r="BH562" s="143"/>
      <c r="BI562" s="143"/>
      <c r="BJ562" s="143"/>
      <c r="BK562" s="143"/>
      <c r="BL562" s="143"/>
      <c r="BM562" s="143"/>
      <c r="BN562" s="143"/>
      <c r="BO562" s="143"/>
      <c r="BP562" s="143"/>
      <c r="BQ562" s="143"/>
      <c r="BR562" s="143"/>
      <c r="BS562" s="143"/>
      <c r="BT562" s="143"/>
      <c r="BU562" s="143"/>
      <c r="BV562" s="143"/>
    </row>
    <row r="563" spans="2:74" x14ac:dyDescent="0.2">
      <c r="B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  <c r="Y563" s="143"/>
      <c r="Z563" s="143"/>
      <c r="AA563" s="143"/>
      <c r="AB563" s="143"/>
      <c r="AC563" s="143"/>
      <c r="AD563" s="143"/>
      <c r="AE563" s="143"/>
      <c r="AF563" s="143"/>
      <c r="AG563" s="143"/>
      <c r="AH563" s="143"/>
      <c r="AI563" s="143"/>
      <c r="AJ563" s="143"/>
      <c r="AK563" s="143"/>
      <c r="AL563" s="143"/>
      <c r="AM563" s="143"/>
      <c r="AN563" s="143"/>
      <c r="AO563" s="143"/>
      <c r="AP563" s="143"/>
      <c r="AQ563" s="143"/>
      <c r="AR563" s="143"/>
      <c r="AS563" s="143"/>
      <c r="AT563" s="143"/>
      <c r="AU563" s="143"/>
      <c r="AV563" s="143"/>
      <c r="AW563" s="143"/>
      <c r="AX563" s="143"/>
      <c r="AY563" s="143"/>
      <c r="AZ563" s="143"/>
      <c r="BA563" s="143"/>
      <c r="BB563" s="143"/>
      <c r="BC563" s="143"/>
      <c r="BD563" s="143"/>
      <c r="BE563" s="143"/>
      <c r="BF563" s="143"/>
      <c r="BG563" s="143"/>
      <c r="BH563" s="143"/>
      <c r="BI563" s="143"/>
      <c r="BJ563" s="143"/>
      <c r="BK563" s="143"/>
      <c r="BL563" s="143"/>
      <c r="BM563" s="143"/>
      <c r="BN563" s="143"/>
      <c r="BO563" s="143"/>
      <c r="BP563" s="143"/>
      <c r="BQ563" s="143"/>
      <c r="BR563" s="143"/>
      <c r="BS563" s="143"/>
      <c r="BT563" s="143"/>
      <c r="BU563" s="143"/>
      <c r="BV563" s="143"/>
    </row>
    <row r="564" spans="2:74" x14ac:dyDescent="0.2">
      <c r="B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  <c r="Y564" s="143"/>
      <c r="Z564" s="143"/>
      <c r="AA564" s="143"/>
      <c r="AB564" s="143"/>
      <c r="AC564" s="143"/>
      <c r="AD564" s="143"/>
      <c r="AE564" s="143"/>
      <c r="AF564" s="143"/>
      <c r="AG564" s="143"/>
      <c r="AH564" s="143"/>
      <c r="AI564" s="143"/>
      <c r="AJ564" s="143"/>
      <c r="AK564" s="143"/>
      <c r="AL564" s="143"/>
      <c r="AM564" s="143"/>
      <c r="AN564" s="143"/>
      <c r="AO564" s="143"/>
      <c r="AP564" s="143"/>
      <c r="AQ564" s="143"/>
      <c r="AR564" s="143"/>
      <c r="AS564" s="143"/>
      <c r="AT564" s="143"/>
      <c r="AU564" s="143"/>
      <c r="AV564" s="143"/>
      <c r="AW564" s="143"/>
      <c r="AX564" s="143"/>
      <c r="AY564" s="143"/>
      <c r="AZ564" s="143"/>
      <c r="BA564" s="143"/>
      <c r="BB564" s="143"/>
      <c r="BC564" s="143"/>
      <c r="BD564" s="143"/>
      <c r="BE564" s="143"/>
      <c r="BF564" s="143"/>
      <c r="BG564" s="143"/>
      <c r="BH564" s="143"/>
      <c r="BI564" s="143"/>
      <c r="BJ564" s="143"/>
      <c r="BK564" s="143"/>
      <c r="BL564" s="143"/>
      <c r="BM564" s="143"/>
      <c r="BN564" s="143"/>
      <c r="BO564" s="143"/>
      <c r="BP564" s="143"/>
      <c r="BQ564" s="143"/>
      <c r="BR564" s="143"/>
      <c r="BS564" s="143"/>
      <c r="BT564" s="143"/>
      <c r="BU564" s="143"/>
      <c r="BV564" s="143"/>
    </row>
    <row r="565" spans="2:74" x14ac:dyDescent="0.2">
      <c r="B565" s="143"/>
      <c r="D565" s="143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  <c r="S565" s="143"/>
      <c r="T565" s="143"/>
      <c r="U565" s="143"/>
      <c r="V565" s="143"/>
      <c r="W565" s="143"/>
      <c r="X565" s="143"/>
      <c r="Y565" s="143"/>
      <c r="Z565" s="143"/>
      <c r="AA565" s="143"/>
      <c r="AB565" s="143"/>
      <c r="AC565" s="143"/>
      <c r="AD565" s="143"/>
      <c r="AE565" s="143"/>
      <c r="AF565" s="143"/>
      <c r="AG565" s="143"/>
      <c r="AH565" s="143"/>
      <c r="AI565" s="143"/>
      <c r="AJ565" s="143"/>
      <c r="AK565" s="143"/>
      <c r="AL565" s="143"/>
      <c r="AM565" s="143"/>
      <c r="AN565" s="143"/>
      <c r="AO565" s="143"/>
      <c r="AP565" s="143"/>
      <c r="AQ565" s="143"/>
      <c r="AR565" s="143"/>
      <c r="AS565" s="143"/>
      <c r="AT565" s="143"/>
      <c r="AU565" s="143"/>
      <c r="AV565" s="143"/>
      <c r="AW565" s="143"/>
      <c r="AX565" s="143"/>
      <c r="AY565" s="143"/>
      <c r="AZ565" s="143"/>
      <c r="BA565" s="143"/>
      <c r="BB565" s="143"/>
      <c r="BC565" s="143"/>
      <c r="BD565" s="143"/>
      <c r="BE565" s="143"/>
      <c r="BF565" s="143"/>
      <c r="BG565" s="143"/>
      <c r="BH565" s="143"/>
      <c r="BI565" s="143"/>
      <c r="BJ565" s="143"/>
      <c r="BK565" s="143"/>
      <c r="BL565" s="143"/>
      <c r="BM565" s="143"/>
      <c r="BN565" s="143"/>
      <c r="BO565" s="143"/>
      <c r="BP565" s="143"/>
      <c r="BQ565" s="143"/>
      <c r="BR565" s="143"/>
      <c r="BS565" s="143"/>
      <c r="BT565" s="143"/>
      <c r="BU565" s="143"/>
      <c r="BV565" s="143"/>
    </row>
    <row r="566" spans="2:74" x14ac:dyDescent="0.2">
      <c r="B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  <c r="Y566" s="143"/>
      <c r="Z566" s="143"/>
      <c r="AA566" s="143"/>
      <c r="AB566" s="143"/>
      <c r="AC566" s="143"/>
      <c r="AD566" s="143"/>
      <c r="AE566" s="143"/>
      <c r="AF566" s="143"/>
      <c r="AG566" s="143"/>
      <c r="AH566" s="143"/>
      <c r="AI566" s="143"/>
      <c r="AJ566" s="143"/>
      <c r="AK566" s="143"/>
      <c r="AL566" s="143"/>
      <c r="AM566" s="143"/>
      <c r="AN566" s="143"/>
      <c r="AO566" s="143"/>
      <c r="AP566" s="143"/>
      <c r="AQ566" s="143"/>
      <c r="AR566" s="143"/>
      <c r="AS566" s="143"/>
      <c r="AT566" s="143"/>
      <c r="AU566" s="143"/>
      <c r="AV566" s="143"/>
      <c r="AW566" s="143"/>
      <c r="AX566" s="143"/>
      <c r="AY566" s="143"/>
      <c r="AZ566" s="143"/>
      <c r="BA566" s="143"/>
      <c r="BB566" s="143"/>
      <c r="BC566" s="143"/>
      <c r="BD566" s="143"/>
      <c r="BE566" s="143"/>
      <c r="BF566" s="143"/>
      <c r="BG566" s="143"/>
      <c r="BH566" s="143"/>
      <c r="BI566" s="143"/>
      <c r="BJ566" s="143"/>
      <c r="BK566" s="143"/>
      <c r="BL566" s="143"/>
      <c r="BM566" s="143"/>
      <c r="BN566" s="143"/>
      <c r="BO566" s="143"/>
      <c r="BP566" s="143"/>
      <c r="BQ566" s="143"/>
      <c r="BR566" s="143"/>
      <c r="BS566" s="143"/>
      <c r="BT566" s="143"/>
      <c r="BU566" s="143"/>
      <c r="BV566" s="143"/>
    </row>
    <row r="567" spans="2:74" x14ac:dyDescent="0.2">
      <c r="B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  <c r="Y567" s="143"/>
      <c r="Z567" s="143"/>
      <c r="AA567" s="143"/>
      <c r="AB567" s="143"/>
      <c r="AC567" s="143"/>
      <c r="AD567" s="143"/>
      <c r="AE567" s="143"/>
      <c r="AF567" s="143"/>
      <c r="AG567" s="143"/>
      <c r="AH567" s="143"/>
      <c r="AI567" s="143"/>
      <c r="AJ567" s="143"/>
      <c r="AK567" s="143"/>
      <c r="AL567" s="143"/>
      <c r="AM567" s="143"/>
      <c r="AN567" s="143"/>
      <c r="AO567" s="143"/>
      <c r="AP567" s="143"/>
      <c r="AQ567" s="143"/>
      <c r="AR567" s="143"/>
      <c r="AS567" s="143"/>
      <c r="AT567" s="143"/>
      <c r="AU567" s="143"/>
      <c r="AV567" s="143"/>
      <c r="AW567" s="143"/>
      <c r="AX567" s="143"/>
      <c r="AY567" s="143"/>
      <c r="AZ567" s="143"/>
      <c r="BA567" s="143"/>
      <c r="BB567" s="143"/>
      <c r="BC567" s="143"/>
      <c r="BD567" s="143"/>
      <c r="BE567" s="143"/>
      <c r="BF567" s="143"/>
      <c r="BG567" s="143"/>
      <c r="BH567" s="143"/>
      <c r="BI567" s="143"/>
      <c r="BJ567" s="143"/>
      <c r="BK567" s="143"/>
      <c r="BL567" s="143"/>
      <c r="BM567" s="143"/>
      <c r="BN567" s="143"/>
      <c r="BO567" s="143"/>
      <c r="BP567" s="143"/>
      <c r="BQ567" s="143"/>
      <c r="BR567" s="143"/>
      <c r="BS567" s="143"/>
      <c r="BT567" s="143"/>
      <c r="BU567" s="143"/>
      <c r="BV567" s="143"/>
    </row>
    <row r="568" spans="2:74" x14ac:dyDescent="0.2">
      <c r="B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  <c r="Z568" s="143"/>
      <c r="AA568" s="143"/>
      <c r="AB568" s="143"/>
      <c r="AC568" s="143"/>
      <c r="AD568" s="143"/>
      <c r="AE568" s="143"/>
      <c r="AF568" s="143"/>
      <c r="AG568" s="143"/>
      <c r="AH568" s="143"/>
      <c r="AI568" s="143"/>
      <c r="AJ568" s="143"/>
      <c r="AK568" s="143"/>
      <c r="AL568" s="143"/>
      <c r="AM568" s="143"/>
      <c r="AN568" s="143"/>
      <c r="AO568" s="143"/>
      <c r="AP568" s="143"/>
      <c r="AQ568" s="143"/>
      <c r="AR568" s="143"/>
      <c r="AS568" s="143"/>
      <c r="AT568" s="143"/>
      <c r="AU568" s="143"/>
      <c r="AV568" s="143"/>
      <c r="AW568" s="143"/>
      <c r="AX568" s="143"/>
      <c r="AY568" s="143"/>
      <c r="AZ568" s="143"/>
      <c r="BA568" s="143"/>
      <c r="BB568" s="143"/>
      <c r="BC568" s="143"/>
      <c r="BD568" s="143"/>
      <c r="BE568" s="143"/>
      <c r="BF568" s="143"/>
      <c r="BG568" s="143"/>
      <c r="BH568" s="143"/>
      <c r="BI568" s="143"/>
      <c r="BJ568" s="143"/>
      <c r="BK568" s="143"/>
      <c r="BL568" s="143"/>
      <c r="BM568" s="143"/>
      <c r="BN568" s="143"/>
      <c r="BO568" s="143"/>
      <c r="BP568" s="143"/>
      <c r="BQ568" s="143"/>
      <c r="BR568" s="143"/>
      <c r="BS568" s="143"/>
      <c r="BT568" s="143"/>
      <c r="BU568" s="143"/>
      <c r="BV568" s="143"/>
    </row>
    <row r="569" spans="2:74" x14ac:dyDescent="0.2">
      <c r="B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  <c r="Y569" s="143"/>
      <c r="Z569" s="143"/>
      <c r="AA569" s="143"/>
      <c r="AB569" s="143"/>
      <c r="AC569" s="143"/>
      <c r="AD569" s="143"/>
      <c r="AE569" s="143"/>
      <c r="AF569" s="143"/>
      <c r="AG569" s="143"/>
      <c r="AH569" s="143"/>
      <c r="AI569" s="143"/>
      <c r="AJ569" s="143"/>
      <c r="AK569" s="143"/>
      <c r="AL569" s="143"/>
      <c r="AM569" s="143"/>
      <c r="AN569" s="143"/>
      <c r="AO569" s="143"/>
      <c r="AP569" s="143"/>
      <c r="AQ569" s="143"/>
      <c r="AR569" s="143"/>
      <c r="AS569" s="143"/>
      <c r="AT569" s="143"/>
      <c r="AU569" s="143"/>
      <c r="AV569" s="143"/>
      <c r="AW569" s="143"/>
      <c r="AX569" s="143"/>
      <c r="AY569" s="143"/>
      <c r="AZ569" s="143"/>
      <c r="BA569" s="143"/>
      <c r="BB569" s="143"/>
      <c r="BC569" s="143"/>
      <c r="BD569" s="143"/>
      <c r="BE569" s="143"/>
      <c r="BF569" s="143"/>
      <c r="BG569" s="143"/>
      <c r="BH569" s="143"/>
      <c r="BI569" s="143"/>
      <c r="BJ569" s="143"/>
      <c r="BK569" s="143"/>
      <c r="BL569" s="143"/>
      <c r="BM569" s="143"/>
      <c r="BN569" s="143"/>
      <c r="BO569" s="143"/>
      <c r="BP569" s="143"/>
      <c r="BQ569" s="143"/>
      <c r="BR569" s="143"/>
      <c r="BS569" s="143"/>
      <c r="BT569" s="143"/>
      <c r="BU569" s="143"/>
      <c r="BV569" s="143"/>
    </row>
    <row r="570" spans="2:74" x14ac:dyDescent="0.2">
      <c r="B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  <c r="Y570" s="143"/>
      <c r="Z570" s="143"/>
      <c r="AA570" s="143"/>
      <c r="AB570" s="143"/>
      <c r="AC570" s="143"/>
      <c r="AD570" s="143"/>
      <c r="AE570" s="143"/>
      <c r="AF570" s="143"/>
      <c r="AG570" s="143"/>
      <c r="AH570" s="143"/>
      <c r="AI570" s="143"/>
      <c r="AJ570" s="143"/>
      <c r="AK570" s="143"/>
      <c r="AL570" s="143"/>
      <c r="AM570" s="143"/>
      <c r="AN570" s="143"/>
      <c r="AO570" s="143"/>
      <c r="AP570" s="143"/>
      <c r="AQ570" s="143"/>
      <c r="AR570" s="143"/>
      <c r="AS570" s="143"/>
      <c r="AT570" s="143"/>
      <c r="AU570" s="143"/>
      <c r="AV570" s="143"/>
      <c r="AW570" s="143"/>
      <c r="AX570" s="143"/>
      <c r="AY570" s="143"/>
      <c r="AZ570" s="143"/>
      <c r="BA570" s="143"/>
      <c r="BB570" s="143"/>
      <c r="BC570" s="143"/>
      <c r="BD570" s="143"/>
      <c r="BE570" s="143"/>
      <c r="BF570" s="143"/>
      <c r="BG570" s="143"/>
      <c r="BH570" s="143"/>
      <c r="BI570" s="143"/>
      <c r="BJ570" s="143"/>
      <c r="BK570" s="143"/>
      <c r="BL570" s="143"/>
      <c r="BM570" s="143"/>
      <c r="BN570" s="143"/>
      <c r="BO570" s="143"/>
      <c r="BP570" s="143"/>
      <c r="BQ570" s="143"/>
      <c r="BR570" s="143"/>
      <c r="BS570" s="143"/>
      <c r="BT570" s="143"/>
      <c r="BU570" s="143"/>
      <c r="BV570" s="143"/>
    </row>
    <row r="571" spans="2:74" x14ac:dyDescent="0.2">
      <c r="B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  <c r="Y571" s="143"/>
      <c r="Z571" s="143"/>
      <c r="AA571" s="143"/>
      <c r="AB571" s="143"/>
      <c r="AC571" s="143"/>
      <c r="AD571" s="143"/>
      <c r="AE571" s="143"/>
      <c r="AF571" s="143"/>
      <c r="AG571" s="143"/>
      <c r="AH571" s="143"/>
      <c r="AI571" s="143"/>
      <c r="AJ571" s="143"/>
      <c r="AK571" s="143"/>
      <c r="AL571" s="143"/>
      <c r="AM571" s="143"/>
      <c r="AN571" s="143"/>
      <c r="AO571" s="143"/>
      <c r="AP571" s="143"/>
      <c r="AQ571" s="143"/>
      <c r="AR571" s="143"/>
      <c r="AS571" s="143"/>
      <c r="AT571" s="143"/>
      <c r="AU571" s="143"/>
      <c r="AV571" s="143"/>
      <c r="AW571" s="143"/>
      <c r="AX571" s="143"/>
      <c r="AY571" s="143"/>
      <c r="AZ571" s="143"/>
      <c r="BA571" s="143"/>
      <c r="BB571" s="143"/>
      <c r="BC571" s="143"/>
      <c r="BD571" s="143"/>
      <c r="BE571" s="143"/>
      <c r="BF571" s="143"/>
      <c r="BG571" s="143"/>
      <c r="BH571" s="143"/>
      <c r="BI571" s="143"/>
      <c r="BJ571" s="143"/>
      <c r="BK571" s="143"/>
      <c r="BL571" s="143"/>
      <c r="BM571" s="143"/>
      <c r="BN571" s="143"/>
      <c r="BO571" s="143"/>
      <c r="BP571" s="143"/>
      <c r="BQ571" s="143"/>
      <c r="BR571" s="143"/>
      <c r="BS571" s="143"/>
      <c r="BT571" s="143"/>
      <c r="BU571" s="143"/>
      <c r="BV571" s="143"/>
    </row>
    <row r="572" spans="2:74" x14ac:dyDescent="0.2">
      <c r="B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  <c r="Y572" s="143"/>
      <c r="Z572" s="143"/>
      <c r="AA572" s="143"/>
      <c r="AB572" s="143"/>
      <c r="AC572" s="143"/>
      <c r="AD572" s="143"/>
      <c r="AE572" s="143"/>
      <c r="AF572" s="143"/>
      <c r="AG572" s="143"/>
      <c r="AH572" s="143"/>
      <c r="AI572" s="143"/>
      <c r="AJ572" s="143"/>
      <c r="AK572" s="143"/>
      <c r="AL572" s="143"/>
      <c r="AM572" s="143"/>
      <c r="AN572" s="143"/>
      <c r="AO572" s="143"/>
      <c r="AP572" s="143"/>
      <c r="AQ572" s="143"/>
      <c r="AR572" s="143"/>
      <c r="AS572" s="143"/>
      <c r="AT572" s="143"/>
      <c r="AU572" s="143"/>
      <c r="AV572" s="143"/>
      <c r="AW572" s="143"/>
      <c r="AX572" s="143"/>
      <c r="AY572" s="143"/>
      <c r="AZ572" s="143"/>
      <c r="BA572" s="143"/>
      <c r="BB572" s="143"/>
      <c r="BC572" s="143"/>
      <c r="BD572" s="143"/>
      <c r="BE572" s="143"/>
      <c r="BF572" s="143"/>
      <c r="BG572" s="143"/>
      <c r="BH572" s="143"/>
      <c r="BI572" s="143"/>
      <c r="BJ572" s="143"/>
      <c r="BK572" s="143"/>
      <c r="BL572" s="143"/>
      <c r="BM572" s="143"/>
      <c r="BN572" s="143"/>
      <c r="BO572" s="143"/>
      <c r="BP572" s="143"/>
      <c r="BQ572" s="143"/>
      <c r="BR572" s="143"/>
      <c r="BS572" s="143"/>
      <c r="BT572" s="143"/>
      <c r="BU572" s="143"/>
      <c r="BV572" s="143"/>
    </row>
    <row r="573" spans="2:74" x14ac:dyDescent="0.2">
      <c r="B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  <c r="Y573" s="143"/>
      <c r="Z573" s="143"/>
      <c r="AA573" s="143"/>
      <c r="AB573" s="143"/>
      <c r="AC573" s="143"/>
      <c r="AD573" s="143"/>
      <c r="AE573" s="143"/>
      <c r="AF573" s="143"/>
      <c r="AG573" s="143"/>
      <c r="AH573" s="143"/>
      <c r="AI573" s="143"/>
      <c r="AJ573" s="143"/>
      <c r="AK573" s="143"/>
      <c r="AL573" s="143"/>
      <c r="AM573" s="143"/>
      <c r="AN573" s="143"/>
      <c r="AO573" s="143"/>
      <c r="AP573" s="143"/>
      <c r="AQ573" s="143"/>
      <c r="AR573" s="143"/>
      <c r="AS573" s="143"/>
      <c r="AT573" s="143"/>
      <c r="AU573" s="143"/>
      <c r="AV573" s="143"/>
      <c r="AW573" s="143"/>
      <c r="AX573" s="143"/>
      <c r="AY573" s="143"/>
      <c r="AZ573" s="143"/>
      <c r="BA573" s="143"/>
      <c r="BB573" s="143"/>
      <c r="BC573" s="143"/>
      <c r="BD573" s="143"/>
      <c r="BE573" s="143"/>
      <c r="BF573" s="143"/>
      <c r="BG573" s="143"/>
      <c r="BH573" s="143"/>
      <c r="BI573" s="143"/>
      <c r="BJ573" s="143"/>
      <c r="BK573" s="143"/>
      <c r="BL573" s="143"/>
      <c r="BM573" s="143"/>
      <c r="BN573" s="143"/>
      <c r="BO573" s="143"/>
      <c r="BP573" s="143"/>
      <c r="BQ573" s="143"/>
      <c r="BR573" s="143"/>
      <c r="BS573" s="143"/>
      <c r="BT573" s="143"/>
      <c r="BU573" s="143"/>
      <c r="BV573" s="143"/>
    </row>
    <row r="574" spans="2:74" x14ac:dyDescent="0.2">
      <c r="B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  <c r="Y574" s="143"/>
      <c r="Z574" s="143"/>
      <c r="AA574" s="143"/>
      <c r="AB574" s="143"/>
      <c r="AC574" s="143"/>
      <c r="AD574" s="143"/>
      <c r="AE574" s="143"/>
      <c r="AF574" s="143"/>
      <c r="AG574" s="143"/>
      <c r="AH574" s="143"/>
      <c r="AI574" s="143"/>
      <c r="AJ574" s="143"/>
      <c r="AK574" s="143"/>
      <c r="AL574" s="143"/>
      <c r="AM574" s="143"/>
      <c r="AN574" s="143"/>
      <c r="AO574" s="143"/>
      <c r="AP574" s="143"/>
      <c r="AQ574" s="143"/>
      <c r="AR574" s="143"/>
      <c r="AS574" s="143"/>
      <c r="AT574" s="143"/>
      <c r="AU574" s="143"/>
      <c r="AV574" s="143"/>
      <c r="AW574" s="143"/>
      <c r="AX574" s="143"/>
      <c r="AY574" s="143"/>
      <c r="AZ574" s="143"/>
      <c r="BA574" s="143"/>
      <c r="BB574" s="143"/>
      <c r="BC574" s="143"/>
      <c r="BD574" s="143"/>
      <c r="BE574" s="143"/>
      <c r="BF574" s="143"/>
      <c r="BG574" s="143"/>
      <c r="BH574" s="143"/>
      <c r="BI574" s="143"/>
      <c r="BJ574" s="143"/>
      <c r="BK574" s="143"/>
      <c r="BL574" s="143"/>
      <c r="BM574" s="143"/>
      <c r="BN574" s="143"/>
      <c r="BO574" s="143"/>
      <c r="BP574" s="143"/>
      <c r="BQ574" s="143"/>
      <c r="BR574" s="143"/>
      <c r="BS574" s="143"/>
      <c r="BT574" s="143"/>
      <c r="BU574" s="143"/>
      <c r="BV574" s="143"/>
    </row>
    <row r="575" spans="2:74" x14ac:dyDescent="0.2">
      <c r="B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  <c r="Y575" s="143"/>
      <c r="Z575" s="143"/>
      <c r="AA575" s="143"/>
      <c r="AB575" s="143"/>
      <c r="AC575" s="143"/>
      <c r="AD575" s="143"/>
      <c r="AE575" s="143"/>
      <c r="AF575" s="143"/>
      <c r="AG575" s="143"/>
      <c r="AH575" s="143"/>
      <c r="AI575" s="143"/>
      <c r="AJ575" s="143"/>
      <c r="AK575" s="143"/>
      <c r="AL575" s="143"/>
      <c r="AM575" s="143"/>
      <c r="AN575" s="143"/>
      <c r="AO575" s="143"/>
      <c r="AP575" s="143"/>
      <c r="AQ575" s="143"/>
      <c r="AR575" s="143"/>
      <c r="AS575" s="143"/>
      <c r="AT575" s="143"/>
      <c r="AU575" s="143"/>
      <c r="AV575" s="143"/>
      <c r="AW575" s="143"/>
      <c r="AX575" s="143"/>
      <c r="AY575" s="143"/>
      <c r="AZ575" s="143"/>
      <c r="BA575" s="143"/>
      <c r="BB575" s="143"/>
      <c r="BC575" s="143"/>
      <c r="BD575" s="143"/>
      <c r="BE575" s="143"/>
      <c r="BF575" s="143"/>
      <c r="BG575" s="143"/>
      <c r="BH575" s="143"/>
      <c r="BI575" s="143"/>
      <c r="BJ575" s="143"/>
      <c r="BK575" s="143"/>
      <c r="BL575" s="143"/>
      <c r="BM575" s="143"/>
      <c r="BN575" s="143"/>
      <c r="BO575" s="143"/>
      <c r="BP575" s="143"/>
      <c r="BQ575" s="143"/>
      <c r="BR575" s="143"/>
      <c r="BS575" s="143"/>
      <c r="BT575" s="143"/>
      <c r="BU575" s="143"/>
      <c r="BV575" s="143"/>
    </row>
    <row r="576" spans="2:74" x14ac:dyDescent="0.2">
      <c r="B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  <c r="Y576" s="143"/>
      <c r="Z576" s="143"/>
      <c r="AA576" s="143"/>
      <c r="AB576" s="143"/>
      <c r="AC576" s="143"/>
      <c r="AD576" s="143"/>
      <c r="AE576" s="143"/>
      <c r="AF576" s="143"/>
      <c r="AG576" s="143"/>
      <c r="AH576" s="143"/>
      <c r="AI576" s="143"/>
      <c r="AJ576" s="143"/>
      <c r="AK576" s="143"/>
      <c r="AL576" s="143"/>
      <c r="AM576" s="143"/>
      <c r="AN576" s="143"/>
      <c r="AO576" s="143"/>
      <c r="AP576" s="143"/>
      <c r="AQ576" s="143"/>
      <c r="AR576" s="143"/>
      <c r="AS576" s="143"/>
      <c r="AT576" s="143"/>
      <c r="AU576" s="143"/>
      <c r="AV576" s="143"/>
      <c r="AW576" s="143"/>
      <c r="AX576" s="143"/>
      <c r="AY576" s="143"/>
      <c r="AZ576" s="143"/>
      <c r="BA576" s="143"/>
      <c r="BB576" s="143"/>
      <c r="BC576" s="143"/>
      <c r="BD576" s="143"/>
      <c r="BE576" s="143"/>
      <c r="BF576" s="143"/>
      <c r="BG576" s="143"/>
      <c r="BH576" s="143"/>
      <c r="BI576" s="143"/>
      <c r="BJ576" s="143"/>
      <c r="BK576" s="143"/>
      <c r="BL576" s="143"/>
      <c r="BM576" s="143"/>
      <c r="BN576" s="143"/>
      <c r="BO576" s="143"/>
      <c r="BP576" s="143"/>
      <c r="BQ576" s="143"/>
      <c r="BR576" s="143"/>
      <c r="BS576" s="143"/>
      <c r="BT576" s="143"/>
      <c r="BU576" s="143"/>
      <c r="BV576" s="143"/>
    </row>
    <row r="577" spans="2:74" x14ac:dyDescent="0.2">
      <c r="B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  <c r="Y577" s="143"/>
      <c r="Z577" s="143"/>
      <c r="AA577" s="143"/>
      <c r="AB577" s="143"/>
      <c r="AC577" s="143"/>
      <c r="AD577" s="143"/>
      <c r="AE577" s="143"/>
      <c r="AF577" s="143"/>
      <c r="AG577" s="143"/>
      <c r="AH577" s="143"/>
      <c r="AI577" s="143"/>
      <c r="AJ577" s="143"/>
      <c r="AK577" s="143"/>
      <c r="AL577" s="143"/>
      <c r="AM577" s="143"/>
      <c r="AN577" s="143"/>
      <c r="AO577" s="143"/>
      <c r="AP577" s="143"/>
      <c r="AQ577" s="143"/>
      <c r="AR577" s="143"/>
      <c r="AS577" s="143"/>
      <c r="AT577" s="143"/>
      <c r="AU577" s="143"/>
      <c r="AV577" s="143"/>
      <c r="AW577" s="143"/>
      <c r="AX577" s="143"/>
      <c r="AY577" s="143"/>
      <c r="AZ577" s="143"/>
      <c r="BA577" s="143"/>
      <c r="BB577" s="143"/>
      <c r="BC577" s="143"/>
      <c r="BD577" s="143"/>
      <c r="BE577" s="143"/>
      <c r="BF577" s="143"/>
      <c r="BG577" s="143"/>
      <c r="BH577" s="143"/>
      <c r="BI577" s="143"/>
      <c r="BJ577" s="143"/>
      <c r="BK577" s="143"/>
      <c r="BL577" s="143"/>
      <c r="BM577" s="143"/>
      <c r="BN577" s="143"/>
      <c r="BO577" s="143"/>
      <c r="BP577" s="143"/>
      <c r="BQ577" s="143"/>
      <c r="BR577" s="143"/>
      <c r="BS577" s="143"/>
      <c r="BT577" s="143"/>
      <c r="BU577" s="143"/>
      <c r="BV577" s="143"/>
    </row>
    <row r="578" spans="2:74" x14ac:dyDescent="0.2">
      <c r="B578" s="143"/>
      <c r="D578" s="143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  <c r="S578" s="143"/>
      <c r="T578" s="143"/>
      <c r="U578" s="143"/>
      <c r="V578" s="143"/>
      <c r="W578" s="143"/>
      <c r="X578" s="143"/>
      <c r="Y578" s="143"/>
      <c r="Z578" s="143"/>
      <c r="AA578" s="143"/>
      <c r="AB578" s="143"/>
      <c r="AC578" s="143"/>
      <c r="AD578" s="143"/>
      <c r="AE578" s="143"/>
      <c r="AF578" s="143"/>
      <c r="AG578" s="143"/>
      <c r="AH578" s="143"/>
      <c r="AI578" s="143"/>
      <c r="AJ578" s="143"/>
      <c r="AK578" s="143"/>
      <c r="AL578" s="143"/>
      <c r="AM578" s="143"/>
      <c r="AN578" s="143"/>
      <c r="AO578" s="143"/>
      <c r="AP578" s="143"/>
      <c r="AQ578" s="143"/>
      <c r="AR578" s="143"/>
      <c r="AS578" s="143"/>
      <c r="AT578" s="143"/>
      <c r="AU578" s="143"/>
      <c r="AV578" s="143"/>
      <c r="AW578" s="143"/>
      <c r="AX578" s="143"/>
      <c r="AY578" s="143"/>
      <c r="AZ578" s="143"/>
      <c r="BA578" s="143"/>
      <c r="BB578" s="143"/>
      <c r="BC578" s="143"/>
      <c r="BD578" s="143"/>
      <c r="BE578" s="143"/>
      <c r="BF578" s="143"/>
      <c r="BG578" s="143"/>
      <c r="BH578" s="143"/>
      <c r="BI578" s="143"/>
      <c r="BJ578" s="143"/>
      <c r="BK578" s="143"/>
      <c r="BL578" s="143"/>
      <c r="BM578" s="143"/>
      <c r="BN578" s="143"/>
      <c r="BO578" s="143"/>
      <c r="BP578" s="143"/>
      <c r="BQ578" s="143"/>
      <c r="BR578" s="143"/>
      <c r="BS578" s="143"/>
      <c r="BT578" s="143"/>
      <c r="BU578" s="143"/>
      <c r="BV578" s="143"/>
    </row>
    <row r="579" spans="2:74" x14ac:dyDescent="0.2">
      <c r="B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  <c r="Y579" s="143"/>
      <c r="Z579" s="143"/>
      <c r="AA579" s="143"/>
      <c r="AB579" s="143"/>
      <c r="AC579" s="143"/>
      <c r="AD579" s="143"/>
      <c r="AE579" s="143"/>
      <c r="AF579" s="143"/>
      <c r="AG579" s="143"/>
      <c r="AH579" s="143"/>
      <c r="AI579" s="143"/>
      <c r="AJ579" s="143"/>
      <c r="AK579" s="143"/>
      <c r="AL579" s="143"/>
      <c r="AM579" s="143"/>
      <c r="AN579" s="143"/>
      <c r="AO579" s="143"/>
      <c r="AP579" s="143"/>
      <c r="AQ579" s="143"/>
      <c r="AR579" s="143"/>
      <c r="AS579" s="143"/>
      <c r="AT579" s="143"/>
      <c r="AU579" s="143"/>
      <c r="AV579" s="143"/>
      <c r="AW579" s="143"/>
      <c r="AX579" s="143"/>
      <c r="AY579" s="143"/>
      <c r="AZ579" s="143"/>
      <c r="BA579" s="143"/>
      <c r="BB579" s="143"/>
      <c r="BC579" s="143"/>
      <c r="BD579" s="143"/>
      <c r="BE579" s="143"/>
      <c r="BF579" s="143"/>
      <c r="BG579" s="143"/>
      <c r="BH579" s="143"/>
      <c r="BI579" s="143"/>
      <c r="BJ579" s="143"/>
      <c r="BK579" s="143"/>
      <c r="BL579" s="143"/>
      <c r="BM579" s="143"/>
      <c r="BN579" s="143"/>
      <c r="BO579" s="143"/>
      <c r="BP579" s="143"/>
      <c r="BQ579" s="143"/>
      <c r="BR579" s="143"/>
      <c r="BS579" s="143"/>
      <c r="BT579" s="143"/>
      <c r="BU579" s="143"/>
      <c r="BV579" s="143"/>
    </row>
    <row r="580" spans="2:74" x14ac:dyDescent="0.2">
      <c r="B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  <c r="Y580" s="143"/>
      <c r="Z580" s="143"/>
      <c r="AA580" s="143"/>
      <c r="AB580" s="143"/>
      <c r="AC580" s="143"/>
      <c r="AD580" s="143"/>
      <c r="AE580" s="143"/>
      <c r="AF580" s="143"/>
      <c r="AG580" s="143"/>
      <c r="AH580" s="143"/>
      <c r="AI580" s="143"/>
      <c r="AJ580" s="143"/>
      <c r="AK580" s="143"/>
      <c r="AL580" s="143"/>
      <c r="AM580" s="143"/>
      <c r="AN580" s="143"/>
      <c r="AO580" s="143"/>
      <c r="AP580" s="143"/>
      <c r="AQ580" s="143"/>
      <c r="AR580" s="143"/>
      <c r="AS580" s="143"/>
      <c r="AT580" s="143"/>
      <c r="AU580" s="143"/>
      <c r="AV580" s="143"/>
      <c r="AW580" s="143"/>
      <c r="AX580" s="143"/>
      <c r="AY580" s="143"/>
      <c r="AZ580" s="143"/>
      <c r="BA580" s="143"/>
      <c r="BB580" s="143"/>
      <c r="BC580" s="143"/>
      <c r="BD580" s="143"/>
      <c r="BE580" s="143"/>
      <c r="BF580" s="143"/>
      <c r="BG580" s="143"/>
      <c r="BH580" s="143"/>
      <c r="BI580" s="143"/>
      <c r="BJ580" s="143"/>
      <c r="BK580" s="143"/>
      <c r="BL580" s="143"/>
      <c r="BM580" s="143"/>
      <c r="BN580" s="143"/>
      <c r="BO580" s="143"/>
      <c r="BP580" s="143"/>
      <c r="BQ580" s="143"/>
      <c r="BR580" s="143"/>
      <c r="BS580" s="143"/>
      <c r="BT580" s="143"/>
      <c r="BU580" s="143"/>
      <c r="BV580" s="143"/>
    </row>
    <row r="581" spans="2:74" x14ac:dyDescent="0.2">
      <c r="B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3"/>
      <c r="Z581" s="143"/>
      <c r="AA581" s="143"/>
      <c r="AB581" s="143"/>
      <c r="AC581" s="143"/>
      <c r="AD581" s="143"/>
      <c r="AE581" s="143"/>
      <c r="AF581" s="143"/>
      <c r="AG581" s="143"/>
      <c r="AH581" s="143"/>
      <c r="AI581" s="143"/>
      <c r="AJ581" s="143"/>
      <c r="AK581" s="143"/>
      <c r="AL581" s="143"/>
      <c r="AM581" s="143"/>
      <c r="AN581" s="143"/>
      <c r="AO581" s="143"/>
      <c r="AP581" s="143"/>
      <c r="AQ581" s="143"/>
      <c r="AR581" s="143"/>
      <c r="AS581" s="143"/>
      <c r="AT581" s="143"/>
      <c r="AU581" s="143"/>
      <c r="AV581" s="143"/>
      <c r="AW581" s="143"/>
      <c r="AX581" s="143"/>
      <c r="AY581" s="143"/>
      <c r="AZ581" s="143"/>
      <c r="BA581" s="143"/>
      <c r="BB581" s="143"/>
      <c r="BC581" s="143"/>
      <c r="BD581" s="143"/>
      <c r="BE581" s="143"/>
      <c r="BF581" s="143"/>
      <c r="BG581" s="143"/>
      <c r="BH581" s="143"/>
      <c r="BI581" s="143"/>
      <c r="BJ581" s="143"/>
      <c r="BK581" s="143"/>
      <c r="BL581" s="143"/>
      <c r="BM581" s="143"/>
      <c r="BN581" s="143"/>
      <c r="BO581" s="143"/>
      <c r="BP581" s="143"/>
      <c r="BQ581" s="143"/>
      <c r="BR581" s="143"/>
      <c r="BS581" s="143"/>
      <c r="BT581" s="143"/>
      <c r="BU581" s="143"/>
      <c r="BV581" s="143"/>
    </row>
    <row r="582" spans="2:74" x14ac:dyDescent="0.2">
      <c r="B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  <c r="Y582" s="143"/>
      <c r="Z582" s="143"/>
      <c r="AA582" s="143"/>
      <c r="AB582" s="143"/>
      <c r="AC582" s="143"/>
      <c r="AD582" s="143"/>
      <c r="AE582" s="143"/>
      <c r="AF582" s="143"/>
      <c r="AG582" s="143"/>
      <c r="AH582" s="143"/>
      <c r="AI582" s="143"/>
      <c r="AJ582" s="143"/>
      <c r="AK582" s="143"/>
      <c r="AL582" s="143"/>
      <c r="AM582" s="143"/>
      <c r="AN582" s="143"/>
      <c r="AO582" s="143"/>
      <c r="AP582" s="143"/>
      <c r="AQ582" s="143"/>
      <c r="AR582" s="143"/>
      <c r="AS582" s="143"/>
      <c r="AT582" s="143"/>
      <c r="AU582" s="143"/>
      <c r="AV582" s="143"/>
      <c r="AW582" s="143"/>
      <c r="AX582" s="143"/>
      <c r="AY582" s="143"/>
      <c r="AZ582" s="143"/>
      <c r="BA582" s="143"/>
      <c r="BB582" s="143"/>
      <c r="BC582" s="143"/>
      <c r="BD582" s="143"/>
      <c r="BE582" s="143"/>
      <c r="BF582" s="143"/>
      <c r="BG582" s="143"/>
      <c r="BH582" s="143"/>
      <c r="BI582" s="143"/>
      <c r="BJ582" s="143"/>
      <c r="BK582" s="143"/>
      <c r="BL582" s="143"/>
      <c r="BM582" s="143"/>
      <c r="BN582" s="143"/>
      <c r="BO582" s="143"/>
      <c r="BP582" s="143"/>
      <c r="BQ582" s="143"/>
      <c r="BR582" s="143"/>
      <c r="BS582" s="143"/>
      <c r="BT582" s="143"/>
      <c r="BU582" s="143"/>
      <c r="BV582" s="143"/>
    </row>
    <row r="583" spans="2:74" x14ac:dyDescent="0.2">
      <c r="B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  <c r="Y583" s="143"/>
      <c r="Z583" s="143"/>
      <c r="AA583" s="143"/>
      <c r="AB583" s="143"/>
      <c r="AC583" s="143"/>
      <c r="AD583" s="143"/>
      <c r="AE583" s="143"/>
      <c r="AF583" s="143"/>
      <c r="AG583" s="143"/>
      <c r="AH583" s="143"/>
      <c r="AI583" s="143"/>
      <c r="AJ583" s="143"/>
      <c r="AK583" s="143"/>
      <c r="AL583" s="143"/>
      <c r="AM583" s="143"/>
      <c r="AN583" s="143"/>
      <c r="AO583" s="143"/>
      <c r="AP583" s="143"/>
      <c r="AQ583" s="143"/>
      <c r="AR583" s="143"/>
      <c r="AS583" s="143"/>
      <c r="AT583" s="143"/>
      <c r="AU583" s="143"/>
      <c r="AV583" s="143"/>
      <c r="AW583" s="143"/>
      <c r="AX583" s="143"/>
      <c r="AY583" s="143"/>
      <c r="AZ583" s="143"/>
      <c r="BA583" s="143"/>
      <c r="BB583" s="143"/>
      <c r="BC583" s="143"/>
      <c r="BD583" s="143"/>
      <c r="BE583" s="143"/>
      <c r="BF583" s="143"/>
      <c r="BG583" s="143"/>
      <c r="BH583" s="143"/>
      <c r="BI583" s="143"/>
      <c r="BJ583" s="143"/>
      <c r="BK583" s="143"/>
      <c r="BL583" s="143"/>
      <c r="BM583" s="143"/>
      <c r="BN583" s="143"/>
      <c r="BO583" s="143"/>
      <c r="BP583" s="143"/>
      <c r="BQ583" s="143"/>
      <c r="BR583" s="143"/>
      <c r="BS583" s="143"/>
      <c r="BT583" s="143"/>
      <c r="BU583" s="143"/>
      <c r="BV583" s="143"/>
    </row>
    <row r="584" spans="2:74" x14ac:dyDescent="0.2">
      <c r="B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  <c r="Y584" s="143"/>
      <c r="Z584" s="143"/>
      <c r="AA584" s="143"/>
      <c r="AB584" s="143"/>
      <c r="AC584" s="143"/>
      <c r="AD584" s="143"/>
      <c r="AE584" s="143"/>
      <c r="AF584" s="143"/>
      <c r="AG584" s="143"/>
      <c r="AH584" s="143"/>
      <c r="AI584" s="143"/>
      <c r="AJ584" s="143"/>
      <c r="AK584" s="143"/>
      <c r="AL584" s="143"/>
      <c r="AM584" s="143"/>
      <c r="AN584" s="143"/>
      <c r="AO584" s="143"/>
      <c r="AP584" s="143"/>
      <c r="AQ584" s="143"/>
      <c r="AR584" s="143"/>
      <c r="AS584" s="143"/>
      <c r="AT584" s="143"/>
      <c r="AU584" s="143"/>
      <c r="AV584" s="143"/>
      <c r="AW584" s="143"/>
      <c r="AX584" s="143"/>
      <c r="AY584" s="143"/>
      <c r="AZ584" s="143"/>
      <c r="BA584" s="143"/>
      <c r="BB584" s="143"/>
      <c r="BC584" s="143"/>
      <c r="BD584" s="143"/>
      <c r="BE584" s="143"/>
      <c r="BF584" s="143"/>
      <c r="BG584" s="143"/>
      <c r="BH584" s="143"/>
      <c r="BI584" s="143"/>
      <c r="BJ584" s="143"/>
      <c r="BK584" s="143"/>
      <c r="BL584" s="143"/>
      <c r="BM584" s="143"/>
      <c r="BN584" s="143"/>
      <c r="BO584" s="143"/>
      <c r="BP584" s="143"/>
      <c r="BQ584" s="143"/>
      <c r="BR584" s="143"/>
      <c r="BS584" s="143"/>
      <c r="BT584" s="143"/>
      <c r="BU584" s="143"/>
      <c r="BV584" s="143"/>
    </row>
    <row r="585" spans="2:74" x14ac:dyDescent="0.2">
      <c r="B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  <c r="Y585" s="143"/>
      <c r="Z585" s="143"/>
      <c r="AA585" s="143"/>
      <c r="AB585" s="143"/>
      <c r="AC585" s="143"/>
      <c r="AD585" s="143"/>
      <c r="AE585" s="143"/>
      <c r="AF585" s="143"/>
      <c r="AG585" s="143"/>
      <c r="AH585" s="143"/>
      <c r="AI585" s="143"/>
      <c r="AJ585" s="143"/>
      <c r="AK585" s="143"/>
      <c r="AL585" s="143"/>
      <c r="AM585" s="143"/>
      <c r="AN585" s="143"/>
      <c r="AO585" s="143"/>
      <c r="AP585" s="143"/>
      <c r="AQ585" s="143"/>
      <c r="AR585" s="143"/>
      <c r="AS585" s="143"/>
      <c r="AT585" s="143"/>
      <c r="AU585" s="143"/>
      <c r="AV585" s="143"/>
      <c r="AW585" s="143"/>
      <c r="AX585" s="143"/>
      <c r="AY585" s="143"/>
      <c r="AZ585" s="143"/>
      <c r="BA585" s="143"/>
      <c r="BB585" s="143"/>
      <c r="BC585" s="143"/>
      <c r="BD585" s="143"/>
      <c r="BE585" s="143"/>
      <c r="BF585" s="143"/>
      <c r="BG585" s="143"/>
      <c r="BH585" s="143"/>
      <c r="BI585" s="143"/>
      <c r="BJ585" s="143"/>
      <c r="BK585" s="143"/>
      <c r="BL585" s="143"/>
      <c r="BM585" s="143"/>
      <c r="BN585" s="143"/>
      <c r="BO585" s="143"/>
      <c r="BP585" s="143"/>
      <c r="BQ585" s="143"/>
      <c r="BR585" s="143"/>
      <c r="BS585" s="143"/>
      <c r="BT585" s="143"/>
      <c r="BU585" s="143"/>
      <c r="BV585" s="143"/>
    </row>
    <row r="586" spans="2:74" x14ac:dyDescent="0.2">
      <c r="B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  <c r="Y586" s="143"/>
      <c r="Z586" s="143"/>
      <c r="AA586" s="143"/>
      <c r="AB586" s="143"/>
      <c r="AC586" s="143"/>
      <c r="AD586" s="143"/>
      <c r="AE586" s="143"/>
      <c r="AF586" s="143"/>
      <c r="AG586" s="143"/>
      <c r="AH586" s="143"/>
      <c r="AI586" s="143"/>
      <c r="AJ586" s="143"/>
      <c r="AK586" s="143"/>
      <c r="AL586" s="143"/>
      <c r="AM586" s="143"/>
      <c r="AN586" s="143"/>
      <c r="AO586" s="143"/>
      <c r="AP586" s="143"/>
      <c r="AQ586" s="143"/>
      <c r="AR586" s="143"/>
      <c r="AS586" s="143"/>
      <c r="AT586" s="143"/>
      <c r="AU586" s="143"/>
      <c r="AV586" s="143"/>
      <c r="AW586" s="143"/>
      <c r="AX586" s="143"/>
      <c r="AY586" s="143"/>
      <c r="AZ586" s="143"/>
      <c r="BA586" s="143"/>
      <c r="BB586" s="143"/>
      <c r="BC586" s="143"/>
      <c r="BD586" s="143"/>
      <c r="BE586" s="143"/>
      <c r="BF586" s="143"/>
      <c r="BG586" s="143"/>
      <c r="BH586" s="143"/>
      <c r="BI586" s="143"/>
      <c r="BJ586" s="143"/>
      <c r="BK586" s="143"/>
      <c r="BL586" s="143"/>
      <c r="BM586" s="143"/>
      <c r="BN586" s="143"/>
      <c r="BO586" s="143"/>
      <c r="BP586" s="143"/>
      <c r="BQ586" s="143"/>
      <c r="BR586" s="143"/>
      <c r="BS586" s="143"/>
      <c r="BT586" s="143"/>
      <c r="BU586" s="143"/>
      <c r="BV586" s="143"/>
    </row>
    <row r="587" spans="2:74" x14ac:dyDescent="0.2">
      <c r="B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  <c r="Y587" s="143"/>
      <c r="Z587" s="143"/>
      <c r="AA587" s="143"/>
      <c r="AB587" s="143"/>
      <c r="AC587" s="143"/>
      <c r="AD587" s="143"/>
      <c r="AE587" s="143"/>
      <c r="AF587" s="143"/>
      <c r="AG587" s="143"/>
      <c r="AH587" s="143"/>
      <c r="AI587" s="143"/>
      <c r="AJ587" s="143"/>
      <c r="AK587" s="143"/>
      <c r="AL587" s="143"/>
      <c r="AM587" s="143"/>
      <c r="AN587" s="143"/>
      <c r="AO587" s="143"/>
      <c r="AP587" s="143"/>
      <c r="AQ587" s="143"/>
      <c r="AR587" s="143"/>
      <c r="AS587" s="143"/>
      <c r="AT587" s="143"/>
      <c r="AU587" s="143"/>
      <c r="AV587" s="143"/>
      <c r="AW587" s="143"/>
      <c r="AX587" s="143"/>
      <c r="AY587" s="143"/>
      <c r="AZ587" s="143"/>
      <c r="BA587" s="143"/>
      <c r="BB587" s="143"/>
      <c r="BC587" s="143"/>
      <c r="BD587" s="143"/>
      <c r="BE587" s="143"/>
      <c r="BF587" s="143"/>
      <c r="BG587" s="143"/>
      <c r="BH587" s="143"/>
      <c r="BI587" s="143"/>
      <c r="BJ587" s="143"/>
      <c r="BK587" s="143"/>
      <c r="BL587" s="143"/>
      <c r="BM587" s="143"/>
      <c r="BN587" s="143"/>
      <c r="BO587" s="143"/>
      <c r="BP587" s="143"/>
      <c r="BQ587" s="143"/>
      <c r="BR587" s="143"/>
      <c r="BS587" s="143"/>
      <c r="BT587" s="143"/>
      <c r="BU587" s="143"/>
      <c r="BV587" s="143"/>
    </row>
    <row r="588" spans="2:74" x14ac:dyDescent="0.2">
      <c r="B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  <c r="Y588" s="143"/>
      <c r="Z588" s="143"/>
      <c r="AA588" s="143"/>
      <c r="AB588" s="143"/>
      <c r="AC588" s="143"/>
      <c r="AD588" s="143"/>
      <c r="AE588" s="143"/>
      <c r="AF588" s="143"/>
      <c r="AG588" s="143"/>
      <c r="AH588" s="143"/>
      <c r="AI588" s="143"/>
      <c r="AJ588" s="143"/>
      <c r="AK588" s="143"/>
      <c r="AL588" s="143"/>
      <c r="AM588" s="143"/>
      <c r="AN588" s="143"/>
      <c r="AO588" s="143"/>
      <c r="AP588" s="143"/>
      <c r="AQ588" s="143"/>
      <c r="AR588" s="143"/>
      <c r="AS588" s="143"/>
      <c r="AT588" s="143"/>
      <c r="AU588" s="143"/>
      <c r="AV588" s="143"/>
      <c r="AW588" s="143"/>
      <c r="AX588" s="143"/>
      <c r="AY588" s="143"/>
      <c r="AZ588" s="143"/>
      <c r="BA588" s="143"/>
      <c r="BB588" s="143"/>
      <c r="BC588" s="143"/>
      <c r="BD588" s="143"/>
      <c r="BE588" s="143"/>
      <c r="BF588" s="143"/>
      <c r="BG588" s="143"/>
      <c r="BH588" s="143"/>
      <c r="BI588" s="143"/>
      <c r="BJ588" s="143"/>
      <c r="BK588" s="143"/>
      <c r="BL588" s="143"/>
      <c r="BM588" s="143"/>
      <c r="BN588" s="143"/>
      <c r="BO588" s="143"/>
      <c r="BP588" s="143"/>
      <c r="BQ588" s="143"/>
      <c r="BR588" s="143"/>
      <c r="BS588" s="143"/>
      <c r="BT588" s="143"/>
      <c r="BU588" s="143"/>
      <c r="BV588" s="143"/>
    </row>
    <row r="589" spans="2:74" x14ac:dyDescent="0.2">
      <c r="B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  <c r="Y589" s="143"/>
      <c r="Z589" s="143"/>
      <c r="AA589" s="143"/>
      <c r="AB589" s="143"/>
      <c r="AC589" s="143"/>
      <c r="AD589" s="143"/>
      <c r="AE589" s="143"/>
      <c r="AF589" s="143"/>
      <c r="AG589" s="143"/>
      <c r="AH589" s="143"/>
      <c r="AI589" s="143"/>
      <c r="AJ589" s="143"/>
      <c r="AK589" s="143"/>
      <c r="AL589" s="143"/>
      <c r="AM589" s="143"/>
      <c r="AN589" s="143"/>
      <c r="AO589" s="143"/>
      <c r="AP589" s="143"/>
      <c r="AQ589" s="143"/>
      <c r="AR589" s="143"/>
      <c r="AS589" s="143"/>
      <c r="AT589" s="143"/>
      <c r="AU589" s="143"/>
      <c r="AV589" s="143"/>
      <c r="AW589" s="143"/>
      <c r="AX589" s="143"/>
      <c r="AY589" s="143"/>
      <c r="AZ589" s="143"/>
      <c r="BA589" s="143"/>
      <c r="BB589" s="143"/>
      <c r="BC589" s="143"/>
      <c r="BD589" s="143"/>
      <c r="BE589" s="143"/>
      <c r="BF589" s="143"/>
      <c r="BG589" s="143"/>
      <c r="BH589" s="143"/>
      <c r="BI589" s="143"/>
      <c r="BJ589" s="143"/>
      <c r="BK589" s="143"/>
      <c r="BL589" s="143"/>
      <c r="BM589" s="143"/>
      <c r="BN589" s="143"/>
      <c r="BO589" s="143"/>
      <c r="BP589" s="143"/>
      <c r="BQ589" s="143"/>
      <c r="BR589" s="143"/>
      <c r="BS589" s="143"/>
      <c r="BT589" s="143"/>
      <c r="BU589" s="143"/>
      <c r="BV589" s="143"/>
    </row>
    <row r="590" spans="2:74" x14ac:dyDescent="0.2">
      <c r="B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  <c r="Y590" s="143"/>
      <c r="Z590" s="143"/>
      <c r="AA590" s="143"/>
      <c r="AB590" s="143"/>
      <c r="AC590" s="143"/>
      <c r="AD590" s="143"/>
      <c r="AE590" s="143"/>
      <c r="AF590" s="143"/>
      <c r="AG590" s="143"/>
      <c r="AH590" s="143"/>
      <c r="AI590" s="143"/>
      <c r="AJ590" s="143"/>
      <c r="AK590" s="143"/>
      <c r="AL590" s="143"/>
      <c r="AM590" s="143"/>
      <c r="AN590" s="143"/>
      <c r="AO590" s="143"/>
      <c r="AP590" s="143"/>
      <c r="AQ590" s="143"/>
      <c r="AR590" s="143"/>
      <c r="AS590" s="143"/>
      <c r="AT590" s="143"/>
      <c r="AU590" s="143"/>
      <c r="AV590" s="143"/>
      <c r="AW590" s="143"/>
      <c r="AX590" s="143"/>
      <c r="AY590" s="143"/>
      <c r="AZ590" s="143"/>
      <c r="BA590" s="143"/>
      <c r="BB590" s="143"/>
      <c r="BC590" s="143"/>
      <c r="BD590" s="143"/>
      <c r="BE590" s="143"/>
      <c r="BF590" s="143"/>
      <c r="BG590" s="143"/>
      <c r="BH590" s="143"/>
      <c r="BI590" s="143"/>
      <c r="BJ590" s="143"/>
      <c r="BK590" s="143"/>
      <c r="BL590" s="143"/>
      <c r="BM590" s="143"/>
      <c r="BN590" s="143"/>
      <c r="BO590" s="143"/>
      <c r="BP590" s="143"/>
      <c r="BQ590" s="143"/>
      <c r="BR590" s="143"/>
      <c r="BS590" s="143"/>
      <c r="BT590" s="143"/>
      <c r="BU590" s="143"/>
      <c r="BV590" s="143"/>
    </row>
    <row r="591" spans="2:74" x14ac:dyDescent="0.2">
      <c r="B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  <c r="S591" s="143"/>
      <c r="T591" s="143"/>
      <c r="U591" s="143"/>
      <c r="V591" s="143"/>
      <c r="W591" s="143"/>
      <c r="X591" s="143"/>
      <c r="Y591" s="143"/>
      <c r="Z591" s="143"/>
      <c r="AA591" s="143"/>
      <c r="AB591" s="143"/>
      <c r="AC591" s="143"/>
      <c r="AD591" s="143"/>
      <c r="AE591" s="143"/>
      <c r="AF591" s="143"/>
      <c r="AG591" s="143"/>
      <c r="AH591" s="143"/>
      <c r="AI591" s="143"/>
      <c r="AJ591" s="143"/>
      <c r="AK591" s="143"/>
      <c r="AL591" s="143"/>
      <c r="AM591" s="143"/>
      <c r="AN591" s="143"/>
      <c r="AO591" s="143"/>
      <c r="AP591" s="143"/>
      <c r="AQ591" s="143"/>
      <c r="AR591" s="143"/>
      <c r="AS591" s="143"/>
      <c r="AT591" s="143"/>
      <c r="AU591" s="143"/>
      <c r="AV591" s="143"/>
      <c r="AW591" s="143"/>
      <c r="AX591" s="143"/>
      <c r="AY591" s="143"/>
      <c r="AZ591" s="143"/>
      <c r="BA591" s="143"/>
      <c r="BB591" s="143"/>
      <c r="BC591" s="143"/>
      <c r="BD591" s="143"/>
      <c r="BE591" s="143"/>
      <c r="BF591" s="143"/>
      <c r="BG591" s="143"/>
      <c r="BH591" s="143"/>
      <c r="BI591" s="143"/>
      <c r="BJ591" s="143"/>
      <c r="BK591" s="143"/>
      <c r="BL591" s="143"/>
      <c r="BM591" s="143"/>
      <c r="BN591" s="143"/>
      <c r="BO591" s="143"/>
      <c r="BP591" s="143"/>
      <c r="BQ591" s="143"/>
      <c r="BR591" s="143"/>
      <c r="BS591" s="143"/>
      <c r="BT591" s="143"/>
      <c r="BU591" s="143"/>
      <c r="BV591" s="143"/>
    </row>
    <row r="592" spans="2:74" x14ac:dyDescent="0.2">
      <c r="B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  <c r="AB592" s="143"/>
      <c r="AC592" s="143"/>
      <c r="AD592" s="143"/>
      <c r="AE592" s="143"/>
      <c r="AF592" s="143"/>
      <c r="AG592" s="143"/>
      <c r="AH592" s="143"/>
      <c r="AI592" s="143"/>
      <c r="AJ592" s="143"/>
      <c r="AK592" s="143"/>
      <c r="AL592" s="143"/>
      <c r="AM592" s="143"/>
      <c r="AN592" s="143"/>
      <c r="AO592" s="143"/>
      <c r="AP592" s="143"/>
      <c r="AQ592" s="143"/>
      <c r="AR592" s="143"/>
      <c r="AS592" s="143"/>
      <c r="AT592" s="143"/>
      <c r="AU592" s="143"/>
      <c r="AV592" s="143"/>
      <c r="AW592" s="143"/>
      <c r="AX592" s="143"/>
      <c r="AY592" s="143"/>
      <c r="AZ592" s="143"/>
      <c r="BA592" s="143"/>
      <c r="BB592" s="143"/>
      <c r="BC592" s="143"/>
      <c r="BD592" s="143"/>
      <c r="BE592" s="143"/>
      <c r="BF592" s="143"/>
      <c r="BG592" s="143"/>
      <c r="BH592" s="143"/>
      <c r="BI592" s="143"/>
      <c r="BJ592" s="143"/>
      <c r="BK592" s="143"/>
      <c r="BL592" s="143"/>
      <c r="BM592" s="143"/>
      <c r="BN592" s="143"/>
      <c r="BO592" s="143"/>
      <c r="BP592" s="143"/>
      <c r="BQ592" s="143"/>
      <c r="BR592" s="143"/>
      <c r="BS592" s="143"/>
      <c r="BT592" s="143"/>
      <c r="BU592" s="143"/>
      <c r="BV592" s="143"/>
    </row>
    <row r="593" spans="2:74" x14ac:dyDescent="0.2">
      <c r="B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  <c r="AG593" s="143"/>
      <c r="AH593" s="143"/>
      <c r="AI593" s="143"/>
      <c r="AJ593" s="143"/>
      <c r="AK593" s="143"/>
      <c r="AL593" s="143"/>
      <c r="AM593" s="143"/>
      <c r="AN593" s="143"/>
      <c r="AO593" s="143"/>
      <c r="AP593" s="143"/>
      <c r="AQ593" s="143"/>
      <c r="AR593" s="143"/>
      <c r="AS593" s="143"/>
      <c r="AT593" s="143"/>
      <c r="AU593" s="143"/>
      <c r="AV593" s="143"/>
      <c r="AW593" s="143"/>
      <c r="AX593" s="143"/>
      <c r="AY593" s="143"/>
      <c r="AZ593" s="143"/>
      <c r="BA593" s="143"/>
      <c r="BB593" s="143"/>
      <c r="BC593" s="143"/>
      <c r="BD593" s="143"/>
      <c r="BE593" s="143"/>
      <c r="BF593" s="143"/>
      <c r="BG593" s="143"/>
      <c r="BH593" s="143"/>
      <c r="BI593" s="143"/>
      <c r="BJ593" s="143"/>
      <c r="BK593" s="143"/>
      <c r="BL593" s="143"/>
      <c r="BM593" s="143"/>
      <c r="BN593" s="143"/>
      <c r="BO593" s="143"/>
      <c r="BP593" s="143"/>
      <c r="BQ593" s="143"/>
      <c r="BR593" s="143"/>
      <c r="BS593" s="143"/>
      <c r="BT593" s="143"/>
      <c r="BU593" s="143"/>
      <c r="BV593" s="143"/>
    </row>
    <row r="594" spans="2:74" x14ac:dyDescent="0.2">
      <c r="B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  <c r="AG594" s="143"/>
      <c r="AH594" s="143"/>
      <c r="AI594" s="143"/>
      <c r="AJ594" s="143"/>
      <c r="AK594" s="143"/>
      <c r="AL594" s="143"/>
      <c r="AM594" s="143"/>
      <c r="AN594" s="143"/>
      <c r="AO594" s="143"/>
      <c r="AP594" s="143"/>
      <c r="AQ594" s="143"/>
      <c r="AR594" s="143"/>
      <c r="AS594" s="143"/>
      <c r="AT594" s="143"/>
      <c r="AU594" s="143"/>
      <c r="AV594" s="143"/>
      <c r="AW594" s="143"/>
      <c r="AX594" s="143"/>
      <c r="AY594" s="143"/>
      <c r="AZ594" s="143"/>
      <c r="BA594" s="143"/>
      <c r="BB594" s="143"/>
      <c r="BC594" s="143"/>
      <c r="BD594" s="143"/>
      <c r="BE594" s="143"/>
      <c r="BF594" s="143"/>
      <c r="BG594" s="143"/>
      <c r="BH594" s="143"/>
      <c r="BI594" s="143"/>
      <c r="BJ594" s="143"/>
      <c r="BK594" s="143"/>
      <c r="BL594" s="143"/>
      <c r="BM594" s="143"/>
      <c r="BN594" s="143"/>
      <c r="BO594" s="143"/>
      <c r="BP594" s="143"/>
      <c r="BQ594" s="143"/>
      <c r="BR594" s="143"/>
      <c r="BS594" s="143"/>
      <c r="BT594" s="143"/>
      <c r="BU594" s="143"/>
      <c r="BV594" s="143"/>
    </row>
    <row r="595" spans="2:74" x14ac:dyDescent="0.2">
      <c r="B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  <c r="AG595" s="143"/>
      <c r="AH595" s="143"/>
      <c r="AI595" s="143"/>
      <c r="AJ595" s="143"/>
      <c r="AK595" s="143"/>
      <c r="AL595" s="143"/>
      <c r="AM595" s="143"/>
      <c r="AN595" s="143"/>
      <c r="AO595" s="143"/>
      <c r="AP595" s="143"/>
      <c r="AQ595" s="143"/>
      <c r="AR595" s="143"/>
      <c r="AS595" s="143"/>
      <c r="AT595" s="143"/>
      <c r="AU595" s="143"/>
      <c r="AV595" s="143"/>
      <c r="AW595" s="143"/>
      <c r="AX595" s="143"/>
      <c r="AY595" s="143"/>
      <c r="AZ595" s="143"/>
      <c r="BA595" s="143"/>
      <c r="BB595" s="143"/>
      <c r="BC595" s="143"/>
      <c r="BD595" s="143"/>
      <c r="BE595" s="143"/>
      <c r="BF595" s="143"/>
      <c r="BG595" s="143"/>
      <c r="BH595" s="143"/>
      <c r="BI595" s="143"/>
      <c r="BJ595" s="143"/>
      <c r="BK595" s="143"/>
      <c r="BL595" s="143"/>
      <c r="BM595" s="143"/>
      <c r="BN595" s="143"/>
      <c r="BO595" s="143"/>
      <c r="BP595" s="143"/>
      <c r="BQ595" s="143"/>
      <c r="BR595" s="143"/>
      <c r="BS595" s="143"/>
      <c r="BT595" s="143"/>
      <c r="BU595" s="143"/>
      <c r="BV595" s="143"/>
    </row>
    <row r="596" spans="2:74" x14ac:dyDescent="0.2">
      <c r="B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  <c r="AG596" s="143"/>
      <c r="AH596" s="143"/>
      <c r="AI596" s="143"/>
      <c r="AJ596" s="143"/>
      <c r="AK596" s="143"/>
      <c r="AL596" s="143"/>
      <c r="AM596" s="143"/>
      <c r="AN596" s="143"/>
      <c r="AO596" s="143"/>
      <c r="AP596" s="143"/>
      <c r="AQ596" s="143"/>
      <c r="AR596" s="143"/>
      <c r="AS596" s="143"/>
      <c r="AT596" s="143"/>
      <c r="AU596" s="143"/>
      <c r="AV596" s="143"/>
      <c r="AW596" s="143"/>
      <c r="AX596" s="143"/>
      <c r="AY596" s="143"/>
      <c r="AZ596" s="143"/>
      <c r="BA596" s="143"/>
      <c r="BB596" s="143"/>
      <c r="BC596" s="143"/>
      <c r="BD596" s="143"/>
      <c r="BE596" s="143"/>
      <c r="BF596" s="143"/>
      <c r="BG596" s="143"/>
      <c r="BH596" s="143"/>
      <c r="BI596" s="143"/>
      <c r="BJ596" s="143"/>
      <c r="BK596" s="143"/>
      <c r="BL596" s="143"/>
      <c r="BM596" s="143"/>
      <c r="BN596" s="143"/>
      <c r="BO596" s="143"/>
      <c r="BP596" s="143"/>
      <c r="BQ596" s="143"/>
      <c r="BR596" s="143"/>
      <c r="BS596" s="143"/>
      <c r="BT596" s="143"/>
      <c r="BU596" s="143"/>
      <c r="BV596" s="143"/>
    </row>
    <row r="597" spans="2:74" x14ac:dyDescent="0.2">
      <c r="B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  <c r="AG597" s="143"/>
      <c r="AH597" s="143"/>
      <c r="AI597" s="143"/>
      <c r="AJ597" s="143"/>
      <c r="AK597" s="143"/>
      <c r="AL597" s="143"/>
      <c r="AM597" s="143"/>
      <c r="AN597" s="143"/>
      <c r="AO597" s="143"/>
      <c r="AP597" s="143"/>
      <c r="AQ597" s="143"/>
      <c r="AR597" s="143"/>
      <c r="AS597" s="143"/>
      <c r="AT597" s="143"/>
      <c r="AU597" s="143"/>
      <c r="AV597" s="143"/>
      <c r="AW597" s="143"/>
      <c r="AX597" s="143"/>
      <c r="AY597" s="143"/>
      <c r="AZ597" s="143"/>
      <c r="BA597" s="143"/>
      <c r="BB597" s="143"/>
      <c r="BC597" s="143"/>
      <c r="BD597" s="143"/>
      <c r="BE597" s="143"/>
      <c r="BF597" s="143"/>
      <c r="BG597" s="143"/>
      <c r="BH597" s="143"/>
      <c r="BI597" s="143"/>
      <c r="BJ597" s="143"/>
      <c r="BK597" s="143"/>
      <c r="BL597" s="143"/>
      <c r="BM597" s="143"/>
      <c r="BN597" s="143"/>
      <c r="BO597" s="143"/>
      <c r="BP597" s="143"/>
      <c r="BQ597" s="143"/>
      <c r="BR597" s="143"/>
      <c r="BS597" s="143"/>
      <c r="BT597" s="143"/>
      <c r="BU597" s="143"/>
      <c r="BV597" s="143"/>
    </row>
    <row r="598" spans="2:74" x14ac:dyDescent="0.2">
      <c r="B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  <c r="AB598" s="143"/>
      <c r="AC598" s="143"/>
      <c r="AD598" s="143"/>
      <c r="AE598" s="143"/>
      <c r="AF598" s="143"/>
      <c r="AG598" s="143"/>
      <c r="AH598" s="143"/>
      <c r="AI598" s="143"/>
      <c r="AJ598" s="143"/>
      <c r="AK598" s="143"/>
      <c r="AL598" s="143"/>
      <c r="AM598" s="143"/>
      <c r="AN598" s="143"/>
      <c r="AO598" s="143"/>
      <c r="AP598" s="143"/>
      <c r="AQ598" s="143"/>
      <c r="AR598" s="143"/>
      <c r="AS598" s="143"/>
      <c r="AT598" s="143"/>
      <c r="AU598" s="143"/>
      <c r="AV598" s="143"/>
      <c r="AW598" s="143"/>
      <c r="AX598" s="143"/>
      <c r="AY598" s="143"/>
      <c r="AZ598" s="143"/>
      <c r="BA598" s="143"/>
      <c r="BB598" s="143"/>
      <c r="BC598" s="143"/>
      <c r="BD598" s="143"/>
      <c r="BE598" s="143"/>
      <c r="BF598" s="143"/>
      <c r="BG598" s="143"/>
      <c r="BH598" s="143"/>
      <c r="BI598" s="143"/>
      <c r="BJ598" s="143"/>
      <c r="BK598" s="143"/>
      <c r="BL598" s="143"/>
      <c r="BM598" s="143"/>
      <c r="BN598" s="143"/>
      <c r="BO598" s="143"/>
      <c r="BP598" s="143"/>
      <c r="BQ598" s="143"/>
      <c r="BR598" s="143"/>
      <c r="BS598" s="143"/>
      <c r="BT598" s="143"/>
      <c r="BU598" s="143"/>
      <c r="BV598" s="143"/>
    </row>
    <row r="599" spans="2:74" x14ac:dyDescent="0.2">
      <c r="B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  <c r="AG599" s="143"/>
      <c r="AH599" s="143"/>
      <c r="AI599" s="143"/>
      <c r="AJ599" s="143"/>
      <c r="AK599" s="143"/>
      <c r="AL599" s="143"/>
      <c r="AM599" s="143"/>
      <c r="AN599" s="143"/>
      <c r="AO599" s="143"/>
      <c r="AP599" s="143"/>
      <c r="AQ599" s="143"/>
      <c r="AR599" s="143"/>
      <c r="AS599" s="143"/>
      <c r="AT599" s="143"/>
      <c r="AU599" s="143"/>
      <c r="AV599" s="143"/>
      <c r="AW599" s="143"/>
      <c r="AX599" s="143"/>
      <c r="AY599" s="143"/>
      <c r="AZ599" s="143"/>
      <c r="BA599" s="143"/>
      <c r="BB599" s="143"/>
      <c r="BC599" s="143"/>
      <c r="BD599" s="143"/>
      <c r="BE599" s="143"/>
      <c r="BF599" s="143"/>
      <c r="BG599" s="143"/>
      <c r="BH599" s="143"/>
      <c r="BI599" s="143"/>
      <c r="BJ599" s="143"/>
      <c r="BK599" s="143"/>
      <c r="BL599" s="143"/>
      <c r="BM599" s="143"/>
      <c r="BN599" s="143"/>
      <c r="BO599" s="143"/>
      <c r="BP599" s="143"/>
      <c r="BQ599" s="143"/>
      <c r="BR599" s="143"/>
      <c r="BS599" s="143"/>
      <c r="BT599" s="143"/>
      <c r="BU599" s="143"/>
      <c r="BV599" s="143"/>
    </row>
    <row r="600" spans="2:74" x14ac:dyDescent="0.2">
      <c r="B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  <c r="AG600" s="143"/>
      <c r="AH600" s="143"/>
      <c r="AI600" s="143"/>
      <c r="AJ600" s="143"/>
      <c r="AK600" s="143"/>
      <c r="AL600" s="143"/>
      <c r="AM600" s="143"/>
      <c r="AN600" s="143"/>
      <c r="AO600" s="143"/>
      <c r="AP600" s="143"/>
      <c r="AQ600" s="143"/>
      <c r="AR600" s="143"/>
      <c r="AS600" s="143"/>
      <c r="AT600" s="143"/>
      <c r="AU600" s="143"/>
      <c r="AV600" s="143"/>
      <c r="AW600" s="143"/>
      <c r="AX600" s="143"/>
      <c r="AY600" s="143"/>
      <c r="AZ600" s="143"/>
      <c r="BA600" s="143"/>
      <c r="BB600" s="143"/>
      <c r="BC600" s="143"/>
      <c r="BD600" s="143"/>
      <c r="BE600" s="143"/>
      <c r="BF600" s="143"/>
      <c r="BG600" s="143"/>
      <c r="BH600" s="143"/>
      <c r="BI600" s="143"/>
      <c r="BJ600" s="143"/>
      <c r="BK600" s="143"/>
      <c r="BL600" s="143"/>
      <c r="BM600" s="143"/>
      <c r="BN600" s="143"/>
      <c r="BO600" s="143"/>
      <c r="BP600" s="143"/>
      <c r="BQ600" s="143"/>
      <c r="BR600" s="143"/>
      <c r="BS600" s="143"/>
      <c r="BT600" s="143"/>
      <c r="BU600" s="143"/>
      <c r="BV600" s="143"/>
    </row>
    <row r="601" spans="2:74" x14ac:dyDescent="0.2">
      <c r="B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  <c r="AB601" s="143"/>
      <c r="AC601" s="143"/>
      <c r="AD601" s="143"/>
      <c r="AE601" s="143"/>
      <c r="AF601" s="143"/>
      <c r="AG601" s="143"/>
      <c r="AH601" s="143"/>
      <c r="AI601" s="143"/>
      <c r="AJ601" s="143"/>
      <c r="AK601" s="143"/>
      <c r="AL601" s="143"/>
      <c r="AM601" s="143"/>
      <c r="AN601" s="143"/>
      <c r="AO601" s="143"/>
      <c r="AP601" s="143"/>
      <c r="AQ601" s="143"/>
      <c r="AR601" s="143"/>
      <c r="AS601" s="143"/>
      <c r="AT601" s="143"/>
      <c r="AU601" s="143"/>
      <c r="AV601" s="143"/>
      <c r="AW601" s="143"/>
      <c r="AX601" s="143"/>
      <c r="AY601" s="143"/>
      <c r="AZ601" s="143"/>
      <c r="BA601" s="143"/>
      <c r="BB601" s="143"/>
      <c r="BC601" s="143"/>
      <c r="BD601" s="143"/>
      <c r="BE601" s="143"/>
      <c r="BF601" s="143"/>
      <c r="BG601" s="143"/>
      <c r="BH601" s="143"/>
      <c r="BI601" s="143"/>
      <c r="BJ601" s="143"/>
      <c r="BK601" s="143"/>
      <c r="BL601" s="143"/>
      <c r="BM601" s="143"/>
      <c r="BN601" s="143"/>
      <c r="BO601" s="143"/>
      <c r="BP601" s="143"/>
      <c r="BQ601" s="143"/>
      <c r="BR601" s="143"/>
      <c r="BS601" s="143"/>
      <c r="BT601" s="143"/>
      <c r="BU601" s="143"/>
      <c r="BV601" s="143"/>
    </row>
    <row r="602" spans="2:74" x14ac:dyDescent="0.2">
      <c r="B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  <c r="AB602" s="143"/>
      <c r="AC602" s="143"/>
      <c r="AD602" s="143"/>
      <c r="AE602" s="143"/>
      <c r="AF602" s="143"/>
      <c r="AG602" s="143"/>
      <c r="AH602" s="143"/>
      <c r="AI602" s="143"/>
      <c r="AJ602" s="143"/>
      <c r="AK602" s="143"/>
      <c r="AL602" s="143"/>
      <c r="AM602" s="143"/>
      <c r="AN602" s="143"/>
      <c r="AO602" s="143"/>
      <c r="AP602" s="143"/>
      <c r="AQ602" s="143"/>
      <c r="AR602" s="143"/>
      <c r="AS602" s="143"/>
      <c r="AT602" s="143"/>
      <c r="AU602" s="143"/>
      <c r="AV602" s="143"/>
      <c r="AW602" s="143"/>
      <c r="AX602" s="143"/>
      <c r="AY602" s="143"/>
      <c r="AZ602" s="143"/>
      <c r="BA602" s="143"/>
      <c r="BB602" s="143"/>
      <c r="BC602" s="143"/>
      <c r="BD602" s="143"/>
      <c r="BE602" s="143"/>
      <c r="BF602" s="143"/>
      <c r="BG602" s="143"/>
      <c r="BH602" s="143"/>
      <c r="BI602" s="143"/>
      <c r="BJ602" s="143"/>
      <c r="BK602" s="143"/>
      <c r="BL602" s="143"/>
      <c r="BM602" s="143"/>
      <c r="BN602" s="143"/>
      <c r="BO602" s="143"/>
      <c r="BP602" s="143"/>
      <c r="BQ602" s="143"/>
      <c r="BR602" s="143"/>
      <c r="BS602" s="143"/>
      <c r="BT602" s="143"/>
      <c r="BU602" s="143"/>
      <c r="BV602" s="143"/>
    </row>
    <row r="603" spans="2:74" x14ac:dyDescent="0.2">
      <c r="B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  <c r="AB603" s="143"/>
      <c r="AC603" s="143"/>
      <c r="AD603" s="143"/>
      <c r="AE603" s="143"/>
      <c r="AF603" s="143"/>
      <c r="AG603" s="143"/>
      <c r="AH603" s="143"/>
      <c r="AI603" s="143"/>
      <c r="AJ603" s="143"/>
      <c r="AK603" s="143"/>
      <c r="AL603" s="143"/>
      <c r="AM603" s="143"/>
      <c r="AN603" s="143"/>
      <c r="AO603" s="143"/>
      <c r="AP603" s="143"/>
      <c r="AQ603" s="143"/>
      <c r="AR603" s="143"/>
      <c r="AS603" s="143"/>
      <c r="AT603" s="143"/>
      <c r="AU603" s="143"/>
      <c r="AV603" s="143"/>
      <c r="AW603" s="143"/>
      <c r="AX603" s="143"/>
      <c r="AY603" s="143"/>
      <c r="AZ603" s="143"/>
      <c r="BA603" s="143"/>
      <c r="BB603" s="143"/>
      <c r="BC603" s="143"/>
      <c r="BD603" s="143"/>
      <c r="BE603" s="143"/>
      <c r="BF603" s="143"/>
      <c r="BG603" s="143"/>
      <c r="BH603" s="143"/>
      <c r="BI603" s="143"/>
      <c r="BJ603" s="143"/>
      <c r="BK603" s="143"/>
      <c r="BL603" s="143"/>
      <c r="BM603" s="143"/>
      <c r="BN603" s="143"/>
      <c r="BO603" s="143"/>
      <c r="BP603" s="143"/>
      <c r="BQ603" s="143"/>
      <c r="BR603" s="143"/>
      <c r="BS603" s="143"/>
      <c r="BT603" s="143"/>
      <c r="BU603" s="143"/>
      <c r="BV603" s="143"/>
    </row>
    <row r="604" spans="2:74" x14ac:dyDescent="0.2">
      <c r="B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  <c r="AB604" s="143"/>
      <c r="AC604" s="143"/>
      <c r="AD604" s="143"/>
      <c r="AE604" s="143"/>
      <c r="AF604" s="143"/>
      <c r="AG604" s="143"/>
      <c r="AH604" s="143"/>
      <c r="AI604" s="143"/>
      <c r="AJ604" s="143"/>
      <c r="AK604" s="143"/>
      <c r="AL604" s="143"/>
      <c r="AM604" s="143"/>
      <c r="AN604" s="143"/>
      <c r="AO604" s="143"/>
      <c r="AP604" s="143"/>
      <c r="AQ604" s="143"/>
      <c r="AR604" s="143"/>
      <c r="AS604" s="143"/>
      <c r="AT604" s="143"/>
      <c r="AU604" s="143"/>
      <c r="AV604" s="143"/>
      <c r="AW604" s="143"/>
      <c r="AX604" s="143"/>
      <c r="AY604" s="143"/>
      <c r="AZ604" s="143"/>
      <c r="BA604" s="143"/>
      <c r="BB604" s="143"/>
      <c r="BC604" s="143"/>
      <c r="BD604" s="143"/>
      <c r="BE604" s="143"/>
      <c r="BF604" s="143"/>
      <c r="BG604" s="143"/>
      <c r="BH604" s="143"/>
      <c r="BI604" s="143"/>
      <c r="BJ604" s="143"/>
      <c r="BK604" s="143"/>
      <c r="BL604" s="143"/>
      <c r="BM604" s="143"/>
      <c r="BN604" s="143"/>
      <c r="BO604" s="143"/>
      <c r="BP604" s="143"/>
      <c r="BQ604" s="143"/>
      <c r="BR604" s="143"/>
      <c r="BS604" s="143"/>
      <c r="BT604" s="143"/>
      <c r="BU604" s="143"/>
      <c r="BV604" s="143"/>
    </row>
    <row r="605" spans="2:74" x14ac:dyDescent="0.2">
      <c r="B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  <c r="AB605" s="143"/>
      <c r="AC605" s="143"/>
      <c r="AD605" s="143"/>
      <c r="AE605" s="143"/>
      <c r="AF605" s="143"/>
      <c r="AG605" s="143"/>
      <c r="AH605" s="143"/>
      <c r="AI605" s="143"/>
      <c r="AJ605" s="143"/>
      <c r="AK605" s="143"/>
      <c r="AL605" s="143"/>
      <c r="AM605" s="143"/>
      <c r="AN605" s="143"/>
      <c r="AO605" s="143"/>
      <c r="AP605" s="143"/>
      <c r="AQ605" s="143"/>
      <c r="AR605" s="143"/>
      <c r="AS605" s="143"/>
      <c r="AT605" s="143"/>
      <c r="AU605" s="143"/>
      <c r="AV605" s="143"/>
      <c r="AW605" s="143"/>
      <c r="AX605" s="143"/>
      <c r="AY605" s="143"/>
      <c r="AZ605" s="143"/>
      <c r="BA605" s="143"/>
      <c r="BB605" s="143"/>
      <c r="BC605" s="143"/>
      <c r="BD605" s="143"/>
      <c r="BE605" s="143"/>
      <c r="BF605" s="143"/>
      <c r="BG605" s="143"/>
      <c r="BH605" s="143"/>
      <c r="BI605" s="143"/>
      <c r="BJ605" s="143"/>
      <c r="BK605" s="143"/>
      <c r="BL605" s="143"/>
      <c r="BM605" s="143"/>
      <c r="BN605" s="143"/>
      <c r="BO605" s="143"/>
      <c r="BP605" s="143"/>
      <c r="BQ605" s="143"/>
      <c r="BR605" s="143"/>
      <c r="BS605" s="143"/>
      <c r="BT605" s="143"/>
      <c r="BU605" s="143"/>
      <c r="BV605" s="143"/>
    </row>
    <row r="606" spans="2:74" x14ac:dyDescent="0.2">
      <c r="B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  <c r="AB606" s="143"/>
      <c r="AC606" s="143"/>
      <c r="AD606" s="143"/>
      <c r="AE606" s="143"/>
      <c r="AF606" s="143"/>
      <c r="AG606" s="143"/>
      <c r="AH606" s="143"/>
      <c r="AI606" s="143"/>
      <c r="AJ606" s="143"/>
      <c r="AK606" s="143"/>
      <c r="AL606" s="143"/>
      <c r="AM606" s="143"/>
      <c r="AN606" s="143"/>
      <c r="AO606" s="143"/>
      <c r="AP606" s="143"/>
      <c r="AQ606" s="143"/>
      <c r="AR606" s="143"/>
      <c r="AS606" s="143"/>
      <c r="AT606" s="143"/>
      <c r="AU606" s="143"/>
      <c r="AV606" s="143"/>
      <c r="AW606" s="143"/>
      <c r="AX606" s="143"/>
      <c r="AY606" s="143"/>
      <c r="AZ606" s="143"/>
      <c r="BA606" s="143"/>
      <c r="BB606" s="143"/>
      <c r="BC606" s="143"/>
      <c r="BD606" s="143"/>
      <c r="BE606" s="143"/>
      <c r="BF606" s="143"/>
      <c r="BG606" s="143"/>
      <c r="BH606" s="143"/>
      <c r="BI606" s="143"/>
      <c r="BJ606" s="143"/>
      <c r="BK606" s="143"/>
      <c r="BL606" s="143"/>
      <c r="BM606" s="143"/>
      <c r="BN606" s="143"/>
      <c r="BO606" s="143"/>
      <c r="BP606" s="143"/>
      <c r="BQ606" s="143"/>
      <c r="BR606" s="143"/>
      <c r="BS606" s="143"/>
      <c r="BT606" s="143"/>
      <c r="BU606" s="143"/>
      <c r="BV606" s="143"/>
    </row>
    <row r="607" spans="2:74" x14ac:dyDescent="0.2">
      <c r="B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  <c r="AB607" s="143"/>
      <c r="AC607" s="143"/>
      <c r="AD607" s="143"/>
      <c r="AE607" s="143"/>
      <c r="AF607" s="143"/>
      <c r="AG607" s="143"/>
      <c r="AH607" s="143"/>
      <c r="AI607" s="143"/>
      <c r="AJ607" s="143"/>
      <c r="AK607" s="143"/>
      <c r="AL607" s="143"/>
      <c r="AM607" s="143"/>
      <c r="AN607" s="143"/>
      <c r="AO607" s="143"/>
      <c r="AP607" s="143"/>
      <c r="AQ607" s="143"/>
      <c r="AR607" s="143"/>
      <c r="AS607" s="143"/>
      <c r="AT607" s="143"/>
      <c r="AU607" s="143"/>
      <c r="AV607" s="143"/>
      <c r="AW607" s="143"/>
      <c r="AX607" s="143"/>
      <c r="AY607" s="143"/>
      <c r="AZ607" s="143"/>
      <c r="BA607" s="143"/>
      <c r="BB607" s="143"/>
      <c r="BC607" s="143"/>
      <c r="BD607" s="143"/>
      <c r="BE607" s="143"/>
      <c r="BF607" s="143"/>
      <c r="BG607" s="143"/>
      <c r="BH607" s="143"/>
      <c r="BI607" s="143"/>
      <c r="BJ607" s="143"/>
      <c r="BK607" s="143"/>
      <c r="BL607" s="143"/>
      <c r="BM607" s="143"/>
      <c r="BN607" s="143"/>
      <c r="BO607" s="143"/>
      <c r="BP607" s="143"/>
      <c r="BQ607" s="143"/>
      <c r="BR607" s="143"/>
      <c r="BS607" s="143"/>
      <c r="BT607" s="143"/>
      <c r="BU607" s="143"/>
      <c r="BV607" s="143"/>
    </row>
    <row r="608" spans="2:74" x14ac:dyDescent="0.2">
      <c r="B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  <c r="AB608" s="143"/>
      <c r="AC608" s="143"/>
      <c r="AD608" s="143"/>
      <c r="AE608" s="143"/>
      <c r="AF608" s="143"/>
      <c r="AG608" s="143"/>
      <c r="AH608" s="143"/>
      <c r="AI608" s="143"/>
      <c r="AJ608" s="143"/>
      <c r="AK608" s="143"/>
      <c r="AL608" s="143"/>
      <c r="AM608" s="143"/>
      <c r="AN608" s="143"/>
      <c r="AO608" s="143"/>
      <c r="AP608" s="143"/>
      <c r="AQ608" s="143"/>
      <c r="AR608" s="143"/>
      <c r="AS608" s="143"/>
      <c r="AT608" s="143"/>
      <c r="AU608" s="143"/>
      <c r="AV608" s="143"/>
      <c r="AW608" s="143"/>
      <c r="AX608" s="143"/>
      <c r="AY608" s="143"/>
      <c r="AZ608" s="143"/>
      <c r="BA608" s="143"/>
      <c r="BB608" s="143"/>
      <c r="BC608" s="143"/>
      <c r="BD608" s="143"/>
      <c r="BE608" s="143"/>
      <c r="BF608" s="143"/>
      <c r="BG608" s="143"/>
      <c r="BH608" s="143"/>
      <c r="BI608" s="143"/>
      <c r="BJ608" s="143"/>
      <c r="BK608" s="143"/>
      <c r="BL608" s="143"/>
      <c r="BM608" s="143"/>
      <c r="BN608" s="143"/>
      <c r="BO608" s="143"/>
      <c r="BP608" s="143"/>
      <c r="BQ608" s="143"/>
      <c r="BR608" s="143"/>
      <c r="BS608" s="143"/>
      <c r="BT608" s="143"/>
      <c r="BU608" s="143"/>
      <c r="BV608" s="143"/>
    </row>
    <row r="609" spans="2:74" x14ac:dyDescent="0.2">
      <c r="B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  <c r="AB609" s="143"/>
      <c r="AC609" s="143"/>
      <c r="AD609" s="143"/>
      <c r="AE609" s="143"/>
      <c r="AF609" s="143"/>
      <c r="AG609" s="143"/>
      <c r="AH609" s="143"/>
      <c r="AI609" s="143"/>
      <c r="AJ609" s="143"/>
      <c r="AK609" s="143"/>
      <c r="AL609" s="143"/>
      <c r="AM609" s="143"/>
      <c r="AN609" s="143"/>
      <c r="AO609" s="143"/>
      <c r="AP609" s="143"/>
      <c r="AQ609" s="143"/>
      <c r="AR609" s="143"/>
      <c r="AS609" s="143"/>
      <c r="AT609" s="143"/>
      <c r="AU609" s="143"/>
      <c r="AV609" s="143"/>
      <c r="AW609" s="143"/>
      <c r="AX609" s="143"/>
      <c r="AY609" s="143"/>
      <c r="AZ609" s="143"/>
      <c r="BA609" s="143"/>
      <c r="BB609" s="143"/>
      <c r="BC609" s="143"/>
      <c r="BD609" s="143"/>
      <c r="BE609" s="143"/>
      <c r="BF609" s="143"/>
      <c r="BG609" s="143"/>
      <c r="BH609" s="143"/>
      <c r="BI609" s="143"/>
      <c r="BJ609" s="143"/>
      <c r="BK609" s="143"/>
      <c r="BL609" s="143"/>
      <c r="BM609" s="143"/>
      <c r="BN609" s="143"/>
      <c r="BO609" s="143"/>
      <c r="BP609" s="143"/>
      <c r="BQ609" s="143"/>
      <c r="BR609" s="143"/>
      <c r="BS609" s="143"/>
      <c r="BT609" s="143"/>
      <c r="BU609" s="143"/>
      <c r="BV609" s="143"/>
    </row>
    <row r="610" spans="2:74" x14ac:dyDescent="0.2">
      <c r="B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  <c r="AB610" s="143"/>
      <c r="AC610" s="143"/>
      <c r="AD610" s="143"/>
      <c r="AE610" s="143"/>
      <c r="AF610" s="143"/>
      <c r="AG610" s="143"/>
      <c r="AH610" s="143"/>
      <c r="AI610" s="143"/>
      <c r="AJ610" s="143"/>
      <c r="AK610" s="143"/>
      <c r="AL610" s="143"/>
      <c r="AM610" s="143"/>
      <c r="AN610" s="143"/>
      <c r="AO610" s="143"/>
      <c r="AP610" s="143"/>
      <c r="AQ610" s="143"/>
      <c r="AR610" s="143"/>
      <c r="AS610" s="143"/>
      <c r="AT610" s="143"/>
      <c r="AU610" s="143"/>
      <c r="AV610" s="143"/>
      <c r="AW610" s="143"/>
      <c r="AX610" s="143"/>
      <c r="AY610" s="143"/>
      <c r="AZ610" s="143"/>
      <c r="BA610" s="143"/>
      <c r="BB610" s="143"/>
      <c r="BC610" s="143"/>
      <c r="BD610" s="143"/>
      <c r="BE610" s="143"/>
      <c r="BF610" s="143"/>
      <c r="BG610" s="143"/>
      <c r="BH610" s="143"/>
      <c r="BI610" s="143"/>
      <c r="BJ610" s="143"/>
      <c r="BK610" s="143"/>
      <c r="BL610" s="143"/>
      <c r="BM610" s="143"/>
      <c r="BN610" s="143"/>
      <c r="BO610" s="143"/>
      <c r="BP610" s="143"/>
      <c r="BQ610" s="143"/>
      <c r="BR610" s="143"/>
      <c r="BS610" s="143"/>
      <c r="BT610" s="143"/>
      <c r="BU610" s="143"/>
      <c r="BV610" s="143"/>
    </row>
    <row r="611" spans="2:74" x14ac:dyDescent="0.2">
      <c r="B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  <c r="AB611" s="143"/>
      <c r="AC611" s="143"/>
      <c r="AD611" s="143"/>
      <c r="AE611" s="143"/>
      <c r="AF611" s="143"/>
      <c r="AG611" s="143"/>
      <c r="AH611" s="143"/>
      <c r="AI611" s="143"/>
      <c r="AJ611" s="143"/>
      <c r="AK611" s="143"/>
      <c r="AL611" s="143"/>
      <c r="AM611" s="143"/>
      <c r="AN611" s="143"/>
      <c r="AO611" s="143"/>
      <c r="AP611" s="143"/>
      <c r="AQ611" s="143"/>
      <c r="AR611" s="143"/>
      <c r="AS611" s="143"/>
      <c r="AT611" s="143"/>
      <c r="AU611" s="143"/>
      <c r="AV611" s="143"/>
      <c r="AW611" s="143"/>
      <c r="AX611" s="143"/>
      <c r="AY611" s="143"/>
      <c r="AZ611" s="143"/>
      <c r="BA611" s="143"/>
      <c r="BB611" s="143"/>
      <c r="BC611" s="143"/>
      <c r="BD611" s="143"/>
      <c r="BE611" s="143"/>
      <c r="BF611" s="143"/>
      <c r="BG611" s="143"/>
      <c r="BH611" s="143"/>
      <c r="BI611" s="143"/>
      <c r="BJ611" s="143"/>
      <c r="BK611" s="143"/>
      <c r="BL611" s="143"/>
      <c r="BM611" s="143"/>
      <c r="BN611" s="143"/>
      <c r="BO611" s="143"/>
      <c r="BP611" s="143"/>
      <c r="BQ611" s="143"/>
      <c r="BR611" s="143"/>
      <c r="BS611" s="143"/>
      <c r="BT611" s="143"/>
      <c r="BU611" s="143"/>
      <c r="BV611" s="143"/>
    </row>
    <row r="612" spans="2:74" x14ac:dyDescent="0.2">
      <c r="B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  <c r="AB612" s="143"/>
      <c r="AC612" s="143"/>
      <c r="AD612" s="143"/>
      <c r="AE612" s="143"/>
      <c r="AF612" s="143"/>
      <c r="AG612" s="143"/>
      <c r="AH612" s="143"/>
      <c r="AI612" s="143"/>
      <c r="AJ612" s="143"/>
      <c r="AK612" s="143"/>
      <c r="AL612" s="143"/>
      <c r="AM612" s="143"/>
      <c r="AN612" s="143"/>
      <c r="AO612" s="143"/>
      <c r="AP612" s="143"/>
      <c r="AQ612" s="143"/>
      <c r="AR612" s="143"/>
      <c r="AS612" s="143"/>
      <c r="AT612" s="143"/>
      <c r="AU612" s="143"/>
      <c r="AV612" s="143"/>
      <c r="AW612" s="143"/>
      <c r="AX612" s="143"/>
      <c r="AY612" s="143"/>
      <c r="AZ612" s="143"/>
      <c r="BA612" s="143"/>
      <c r="BB612" s="143"/>
      <c r="BC612" s="143"/>
      <c r="BD612" s="143"/>
      <c r="BE612" s="143"/>
      <c r="BF612" s="143"/>
      <c r="BG612" s="143"/>
      <c r="BH612" s="143"/>
      <c r="BI612" s="143"/>
      <c r="BJ612" s="143"/>
      <c r="BK612" s="143"/>
      <c r="BL612" s="143"/>
      <c r="BM612" s="143"/>
      <c r="BN612" s="143"/>
      <c r="BO612" s="143"/>
      <c r="BP612" s="143"/>
      <c r="BQ612" s="143"/>
      <c r="BR612" s="143"/>
      <c r="BS612" s="143"/>
      <c r="BT612" s="143"/>
      <c r="BU612" s="143"/>
      <c r="BV612" s="143"/>
    </row>
    <row r="613" spans="2:74" x14ac:dyDescent="0.2">
      <c r="B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  <c r="AB613" s="143"/>
      <c r="AC613" s="143"/>
      <c r="AD613" s="143"/>
      <c r="AE613" s="143"/>
      <c r="AF613" s="143"/>
      <c r="AG613" s="143"/>
      <c r="AH613" s="143"/>
      <c r="AI613" s="143"/>
      <c r="AJ613" s="143"/>
      <c r="AK613" s="143"/>
      <c r="AL613" s="143"/>
      <c r="AM613" s="143"/>
      <c r="AN613" s="143"/>
      <c r="AO613" s="143"/>
      <c r="AP613" s="143"/>
      <c r="AQ613" s="143"/>
      <c r="AR613" s="143"/>
      <c r="AS613" s="143"/>
      <c r="AT613" s="143"/>
      <c r="AU613" s="143"/>
      <c r="AV613" s="143"/>
      <c r="AW613" s="143"/>
      <c r="AX613" s="143"/>
      <c r="AY613" s="143"/>
      <c r="AZ613" s="143"/>
      <c r="BA613" s="143"/>
      <c r="BB613" s="143"/>
      <c r="BC613" s="143"/>
      <c r="BD613" s="143"/>
      <c r="BE613" s="143"/>
      <c r="BF613" s="143"/>
      <c r="BG613" s="143"/>
      <c r="BH613" s="143"/>
      <c r="BI613" s="143"/>
      <c r="BJ613" s="143"/>
      <c r="BK613" s="143"/>
      <c r="BL613" s="143"/>
      <c r="BM613" s="143"/>
      <c r="BN613" s="143"/>
      <c r="BO613" s="143"/>
      <c r="BP613" s="143"/>
      <c r="BQ613" s="143"/>
      <c r="BR613" s="143"/>
      <c r="BS613" s="143"/>
      <c r="BT613" s="143"/>
      <c r="BU613" s="143"/>
      <c r="BV613" s="143"/>
    </row>
    <row r="614" spans="2:74" x14ac:dyDescent="0.2">
      <c r="B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  <c r="AB614" s="143"/>
      <c r="AC614" s="143"/>
      <c r="AD614" s="143"/>
      <c r="AE614" s="143"/>
      <c r="AF614" s="143"/>
      <c r="AG614" s="143"/>
      <c r="AH614" s="143"/>
      <c r="AI614" s="143"/>
      <c r="AJ614" s="143"/>
      <c r="AK614" s="143"/>
      <c r="AL614" s="143"/>
      <c r="AM614" s="143"/>
      <c r="AN614" s="143"/>
      <c r="AO614" s="143"/>
      <c r="AP614" s="143"/>
      <c r="AQ614" s="143"/>
      <c r="AR614" s="143"/>
      <c r="AS614" s="143"/>
      <c r="AT614" s="143"/>
      <c r="AU614" s="143"/>
      <c r="AV614" s="143"/>
      <c r="AW614" s="143"/>
      <c r="AX614" s="143"/>
      <c r="AY614" s="143"/>
      <c r="AZ614" s="143"/>
      <c r="BA614" s="143"/>
      <c r="BB614" s="143"/>
      <c r="BC614" s="143"/>
      <c r="BD614" s="143"/>
      <c r="BE614" s="143"/>
      <c r="BF614" s="143"/>
      <c r="BG614" s="143"/>
      <c r="BH614" s="143"/>
      <c r="BI614" s="143"/>
      <c r="BJ614" s="143"/>
      <c r="BK614" s="143"/>
      <c r="BL614" s="143"/>
      <c r="BM614" s="143"/>
      <c r="BN614" s="143"/>
      <c r="BO614" s="143"/>
      <c r="BP614" s="143"/>
      <c r="BQ614" s="143"/>
      <c r="BR614" s="143"/>
      <c r="BS614" s="143"/>
      <c r="BT614" s="143"/>
      <c r="BU614" s="143"/>
      <c r="BV614" s="143"/>
    </row>
    <row r="615" spans="2:74" x14ac:dyDescent="0.2">
      <c r="B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  <c r="AB615" s="143"/>
      <c r="AC615" s="143"/>
      <c r="AD615" s="143"/>
      <c r="AE615" s="143"/>
      <c r="AF615" s="143"/>
      <c r="AG615" s="143"/>
      <c r="AH615" s="143"/>
      <c r="AI615" s="143"/>
      <c r="AJ615" s="143"/>
      <c r="AK615" s="143"/>
      <c r="AL615" s="143"/>
      <c r="AM615" s="143"/>
      <c r="AN615" s="143"/>
      <c r="AO615" s="143"/>
      <c r="AP615" s="143"/>
      <c r="AQ615" s="143"/>
      <c r="AR615" s="143"/>
      <c r="AS615" s="143"/>
      <c r="AT615" s="143"/>
      <c r="AU615" s="143"/>
      <c r="AV615" s="143"/>
      <c r="AW615" s="143"/>
      <c r="AX615" s="143"/>
      <c r="AY615" s="143"/>
      <c r="AZ615" s="143"/>
      <c r="BA615" s="143"/>
      <c r="BB615" s="143"/>
      <c r="BC615" s="143"/>
      <c r="BD615" s="143"/>
      <c r="BE615" s="143"/>
      <c r="BF615" s="143"/>
      <c r="BG615" s="143"/>
      <c r="BH615" s="143"/>
      <c r="BI615" s="143"/>
      <c r="BJ615" s="143"/>
      <c r="BK615" s="143"/>
      <c r="BL615" s="143"/>
      <c r="BM615" s="143"/>
      <c r="BN615" s="143"/>
      <c r="BO615" s="143"/>
      <c r="BP615" s="143"/>
      <c r="BQ615" s="143"/>
      <c r="BR615" s="143"/>
      <c r="BS615" s="143"/>
      <c r="BT615" s="143"/>
      <c r="BU615" s="143"/>
      <c r="BV615" s="143"/>
    </row>
    <row r="616" spans="2:74" x14ac:dyDescent="0.2">
      <c r="B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  <c r="AB616" s="143"/>
      <c r="AC616" s="143"/>
      <c r="AD616" s="143"/>
      <c r="AE616" s="143"/>
      <c r="AF616" s="143"/>
      <c r="AG616" s="143"/>
      <c r="AH616" s="143"/>
      <c r="AI616" s="143"/>
      <c r="AJ616" s="143"/>
      <c r="AK616" s="143"/>
      <c r="AL616" s="143"/>
      <c r="AM616" s="143"/>
      <c r="AN616" s="143"/>
      <c r="AO616" s="143"/>
      <c r="AP616" s="143"/>
      <c r="AQ616" s="143"/>
      <c r="AR616" s="143"/>
      <c r="AS616" s="143"/>
      <c r="AT616" s="143"/>
      <c r="AU616" s="143"/>
      <c r="AV616" s="143"/>
      <c r="AW616" s="143"/>
      <c r="AX616" s="143"/>
      <c r="AY616" s="143"/>
      <c r="AZ616" s="143"/>
      <c r="BA616" s="143"/>
      <c r="BB616" s="143"/>
      <c r="BC616" s="143"/>
      <c r="BD616" s="143"/>
      <c r="BE616" s="143"/>
      <c r="BF616" s="143"/>
      <c r="BG616" s="143"/>
      <c r="BH616" s="143"/>
      <c r="BI616" s="143"/>
      <c r="BJ616" s="143"/>
      <c r="BK616" s="143"/>
      <c r="BL616" s="143"/>
      <c r="BM616" s="143"/>
      <c r="BN616" s="143"/>
      <c r="BO616" s="143"/>
      <c r="BP616" s="143"/>
      <c r="BQ616" s="143"/>
      <c r="BR616" s="143"/>
      <c r="BS616" s="143"/>
      <c r="BT616" s="143"/>
      <c r="BU616" s="143"/>
      <c r="BV616" s="143"/>
    </row>
    <row r="617" spans="2:74" x14ac:dyDescent="0.2">
      <c r="B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  <c r="AB617" s="143"/>
      <c r="AC617" s="143"/>
      <c r="AD617" s="143"/>
      <c r="AE617" s="143"/>
      <c r="AF617" s="143"/>
      <c r="AG617" s="143"/>
      <c r="AH617" s="143"/>
      <c r="AI617" s="143"/>
      <c r="AJ617" s="143"/>
      <c r="AK617" s="143"/>
      <c r="AL617" s="143"/>
      <c r="AM617" s="143"/>
      <c r="AN617" s="143"/>
      <c r="AO617" s="143"/>
      <c r="AP617" s="143"/>
      <c r="AQ617" s="143"/>
      <c r="AR617" s="143"/>
      <c r="AS617" s="143"/>
      <c r="AT617" s="143"/>
      <c r="AU617" s="143"/>
      <c r="AV617" s="143"/>
      <c r="AW617" s="143"/>
      <c r="AX617" s="143"/>
      <c r="AY617" s="143"/>
      <c r="AZ617" s="143"/>
      <c r="BA617" s="143"/>
      <c r="BB617" s="143"/>
      <c r="BC617" s="143"/>
      <c r="BD617" s="143"/>
      <c r="BE617" s="143"/>
      <c r="BF617" s="143"/>
      <c r="BG617" s="143"/>
      <c r="BH617" s="143"/>
      <c r="BI617" s="143"/>
      <c r="BJ617" s="143"/>
      <c r="BK617" s="143"/>
      <c r="BL617" s="143"/>
      <c r="BM617" s="143"/>
      <c r="BN617" s="143"/>
      <c r="BO617" s="143"/>
      <c r="BP617" s="143"/>
      <c r="BQ617" s="143"/>
      <c r="BR617" s="143"/>
      <c r="BS617" s="143"/>
      <c r="BT617" s="143"/>
      <c r="BU617" s="143"/>
      <c r="BV617" s="143"/>
    </row>
    <row r="618" spans="2:74" x14ac:dyDescent="0.2">
      <c r="B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  <c r="BA618" s="143"/>
      <c r="BB618" s="143"/>
      <c r="BC618" s="143"/>
      <c r="BD618" s="143"/>
      <c r="BE618" s="143"/>
      <c r="BF618" s="143"/>
      <c r="BG618" s="143"/>
      <c r="BH618" s="143"/>
      <c r="BI618" s="143"/>
      <c r="BJ618" s="143"/>
      <c r="BK618" s="143"/>
      <c r="BL618" s="143"/>
      <c r="BM618" s="143"/>
      <c r="BN618" s="143"/>
      <c r="BO618" s="143"/>
      <c r="BP618" s="143"/>
      <c r="BQ618" s="143"/>
      <c r="BR618" s="143"/>
      <c r="BS618" s="143"/>
      <c r="BT618" s="143"/>
      <c r="BU618" s="143"/>
      <c r="BV618" s="143"/>
    </row>
    <row r="619" spans="2:74" x14ac:dyDescent="0.2">
      <c r="B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  <c r="BA619" s="143"/>
      <c r="BB619" s="143"/>
      <c r="BC619" s="143"/>
      <c r="BD619" s="143"/>
      <c r="BE619" s="143"/>
      <c r="BF619" s="143"/>
      <c r="BG619" s="143"/>
      <c r="BH619" s="143"/>
      <c r="BI619" s="143"/>
      <c r="BJ619" s="143"/>
      <c r="BK619" s="143"/>
      <c r="BL619" s="143"/>
      <c r="BM619" s="143"/>
      <c r="BN619" s="143"/>
      <c r="BO619" s="143"/>
      <c r="BP619" s="143"/>
      <c r="BQ619" s="143"/>
      <c r="BR619" s="143"/>
      <c r="BS619" s="143"/>
      <c r="BT619" s="143"/>
      <c r="BU619" s="143"/>
      <c r="BV619" s="143"/>
    </row>
    <row r="620" spans="2:74" x14ac:dyDescent="0.2">
      <c r="B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  <c r="BA620" s="143"/>
      <c r="BB620" s="143"/>
      <c r="BC620" s="143"/>
      <c r="BD620" s="143"/>
      <c r="BE620" s="143"/>
      <c r="BF620" s="143"/>
      <c r="BG620" s="143"/>
      <c r="BH620" s="143"/>
      <c r="BI620" s="143"/>
      <c r="BJ620" s="143"/>
      <c r="BK620" s="143"/>
      <c r="BL620" s="143"/>
      <c r="BM620" s="143"/>
      <c r="BN620" s="143"/>
      <c r="BO620" s="143"/>
      <c r="BP620" s="143"/>
      <c r="BQ620" s="143"/>
      <c r="BR620" s="143"/>
      <c r="BS620" s="143"/>
      <c r="BT620" s="143"/>
      <c r="BU620" s="143"/>
      <c r="BV620" s="143"/>
    </row>
    <row r="621" spans="2:74" x14ac:dyDescent="0.2">
      <c r="B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  <c r="BA621" s="143"/>
      <c r="BB621" s="143"/>
      <c r="BC621" s="143"/>
      <c r="BD621" s="143"/>
      <c r="BE621" s="143"/>
      <c r="BF621" s="143"/>
      <c r="BG621" s="143"/>
      <c r="BH621" s="143"/>
      <c r="BI621" s="143"/>
      <c r="BJ621" s="143"/>
      <c r="BK621" s="143"/>
      <c r="BL621" s="143"/>
      <c r="BM621" s="143"/>
      <c r="BN621" s="143"/>
      <c r="BO621" s="143"/>
      <c r="BP621" s="143"/>
      <c r="BQ621" s="143"/>
      <c r="BR621" s="143"/>
      <c r="BS621" s="143"/>
      <c r="BT621" s="143"/>
      <c r="BU621" s="143"/>
      <c r="BV621" s="143"/>
    </row>
    <row r="622" spans="2:74" x14ac:dyDescent="0.2">
      <c r="B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  <c r="BA622" s="143"/>
      <c r="BB622" s="143"/>
      <c r="BC622" s="143"/>
      <c r="BD622" s="143"/>
      <c r="BE622" s="143"/>
      <c r="BF622" s="143"/>
      <c r="BG622" s="143"/>
      <c r="BH622" s="143"/>
      <c r="BI622" s="143"/>
      <c r="BJ622" s="143"/>
      <c r="BK622" s="143"/>
      <c r="BL622" s="143"/>
      <c r="BM622" s="143"/>
      <c r="BN622" s="143"/>
      <c r="BO622" s="143"/>
      <c r="BP622" s="143"/>
      <c r="BQ622" s="143"/>
      <c r="BR622" s="143"/>
      <c r="BS622" s="143"/>
      <c r="BT622" s="143"/>
      <c r="BU622" s="143"/>
      <c r="BV622" s="143"/>
    </row>
    <row r="623" spans="2:74" x14ac:dyDescent="0.2">
      <c r="B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  <c r="BA623" s="143"/>
      <c r="BB623" s="143"/>
      <c r="BC623" s="143"/>
      <c r="BD623" s="143"/>
      <c r="BE623" s="143"/>
      <c r="BF623" s="143"/>
      <c r="BG623" s="143"/>
      <c r="BH623" s="143"/>
      <c r="BI623" s="143"/>
      <c r="BJ623" s="143"/>
      <c r="BK623" s="143"/>
      <c r="BL623" s="143"/>
      <c r="BM623" s="143"/>
      <c r="BN623" s="143"/>
      <c r="BO623" s="143"/>
      <c r="BP623" s="143"/>
      <c r="BQ623" s="143"/>
      <c r="BR623" s="143"/>
      <c r="BS623" s="143"/>
      <c r="BT623" s="143"/>
      <c r="BU623" s="143"/>
      <c r="BV623" s="143"/>
    </row>
    <row r="624" spans="2:74" x14ac:dyDescent="0.2">
      <c r="B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  <c r="BA624" s="143"/>
      <c r="BB624" s="143"/>
      <c r="BC624" s="143"/>
      <c r="BD624" s="143"/>
      <c r="BE624" s="143"/>
      <c r="BF624" s="143"/>
      <c r="BG624" s="143"/>
      <c r="BH624" s="143"/>
      <c r="BI624" s="143"/>
      <c r="BJ624" s="143"/>
      <c r="BK624" s="143"/>
      <c r="BL624" s="143"/>
      <c r="BM624" s="143"/>
      <c r="BN624" s="143"/>
      <c r="BO624" s="143"/>
      <c r="BP624" s="143"/>
      <c r="BQ624" s="143"/>
      <c r="BR624" s="143"/>
      <c r="BS624" s="143"/>
      <c r="BT624" s="143"/>
      <c r="BU624" s="143"/>
      <c r="BV624" s="143"/>
    </row>
    <row r="625" spans="2:74" x14ac:dyDescent="0.2">
      <c r="B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  <c r="BA625" s="143"/>
      <c r="BB625" s="143"/>
      <c r="BC625" s="143"/>
      <c r="BD625" s="143"/>
      <c r="BE625" s="143"/>
      <c r="BF625" s="143"/>
      <c r="BG625" s="143"/>
      <c r="BH625" s="143"/>
      <c r="BI625" s="143"/>
      <c r="BJ625" s="143"/>
      <c r="BK625" s="143"/>
      <c r="BL625" s="143"/>
      <c r="BM625" s="143"/>
      <c r="BN625" s="143"/>
      <c r="BO625" s="143"/>
      <c r="BP625" s="143"/>
      <c r="BQ625" s="143"/>
      <c r="BR625" s="143"/>
      <c r="BS625" s="143"/>
      <c r="BT625" s="143"/>
      <c r="BU625" s="143"/>
      <c r="BV625" s="143"/>
    </row>
    <row r="626" spans="2:74" x14ac:dyDescent="0.2">
      <c r="B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  <c r="BA626" s="143"/>
      <c r="BB626" s="143"/>
      <c r="BC626" s="143"/>
      <c r="BD626" s="143"/>
      <c r="BE626" s="143"/>
      <c r="BF626" s="143"/>
      <c r="BG626" s="143"/>
      <c r="BH626" s="143"/>
      <c r="BI626" s="143"/>
      <c r="BJ626" s="143"/>
      <c r="BK626" s="143"/>
      <c r="BL626" s="143"/>
      <c r="BM626" s="143"/>
      <c r="BN626" s="143"/>
      <c r="BO626" s="143"/>
      <c r="BP626" s="143"/>
      <c r="BQ626" s="143"/>
      <c r="BR626" s="143"/>
      <c r="BS626" s="143"/>
      <c r="BT626" s="143"/>
      <c r="BU626" s="143"/>
      <c r="BV626" s="143"/>
    </row>
    <row r="627" spans="2:74" x14ac:dyDescent="0.2">
      <c r="B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  <c r="BA627" s="143"/>
      <c r="BB627" s="143"/>
      <c r="BC627" s="143"/>
      <c r="BD627" s="143"/>
      <c r="BE627" s="143"/>
      <c r="BF627" s="143"/>
      <c r="BG627" s="143"/>
      <c r="BH627" s="143"/>
      <c r="BI627" s="143"/>
      <c r="BJ627" s="143"/>
      <c r="BK627" s="143"/>
      <c r="BL627" s="143"/>
      <c r="BM627" s="143"/>
      <c r="BN627" s="143"/>
      <c r="BO627" s="143"/>
      <c r="BP627" s="143"/>
      <c r="BQ627" s="143"/>
      <c r="BR627" s="143"/>
      <c r="BS627" s="143"/>
      <c r="BT627" s="143"/>
      <c r="BU627" s="143"/>
      <c r="BV627" s="143"/>
    </row>
    <row r="628" spans="2:74" x14ac:dyDescent="0.2">
      <c r="B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  <c r="BA628" s="143"/>
      <c r="BB628" s="143"/>
      <c r="BC628" s="143"/>
      <c r="BD628" s="143"/>
      <c r="BE628" s="143"/>
      <c r="BF628" s="143"/>
      <c r="BG628" s="143"/>
      <c r="BH628" s="143"/>
      <c r="BI628" s="143"/>
      <c r="BJ628" s="143"/>
      <c r="BK628" s="143"/>
      <c r="BL628" s="143"/>
      <c r="BM628" s="143"/>
      <c r="BN628" s="143"/>
      <c r="BO628" s="143"/>
      <c r="BP628" s="143"/>
      <c r="BQ628" s="143"/>
      <c r="BR628" s="143"/>
      <c r="BS628" s="143"/>
      <c r="BT628" s="143"/>
      <c r="BU628" s="143"/>
      <c r="BV628" s="143"/>
    </row>
    <row r="629" spans="2:74" x14ac:dyDescent="0.2">
      <c r="B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  <c r="BA629" s="143"/>
      <c r="BB629" s="143"/>
      <c r="BC629" s="143"/>
      <c r="BD629" s="143"/>
      <c r="BE629" s="143"/>
      <c r="BF629" s="143"/>
      <c r="BG629" s="143"/>
      <c r="BH629" s="143"/>
      <c r="BI629" s="143"/>
      <c r="BJ629" s="143"/>
      <c r="BK629" s="143"/>
      <c r="BL629" s="143"/>
      <c r="BM629" s="143"/>
      <c r="BN629" s="143"/>
      <c r="BO629" s="143"/>
      <c r="BP629" s="143"/>
      <c r="BQ629" s="143"/>
      <c r="BR629" s="143"/>
      <c r="BS629" s="143"/>
      <c r="BT629" s="143"/>
      <c r="BU629" s="143"/>
      <c r="BV629" s="143"/>
    </row>
    <row r="630" spans="2:74" x14ac:dyDescent="0.2">
      <c r="B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  <c r="BA630" s="143"/>
      <c r="BB630" s="143"/>
      <c r="BC630" s="143"/>
      <c r="BD630" s="143"/>
      <c r="BE630" s="143"/>
      <c r="BF630" s="143"/>
      <c r="BG630" s="143"/>
      <c r="BH630" s="143"/>
      <c r="BI630" s="143"/>
      <c r="BJ630" s="143"/>
      <c r="BK630" s="143"/>
      <c r="BL630" s="143"/>
      <c r="BM630" s="143"/>
      <c r="BN630" s="143"/>
      <c r="BO630" s="143"/>
      <c r="BP630" s="143"/>
      <c r="BQ630" s="143"/>
      <c r="BR630" s="143"/>
      <c r="BS630" s="143"/>
      <c r="BT630" s="143"/>
      <c r="BU630" s="143"/>
      <c r="BV630" s="143"/>
    </row>
    <row r="631" spans="2:74" x14ac:dyDescent="0.2">
      <c r="B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  <c r="BA631" s="143"/>
      <c r="BB631" s="143"/>
      <c r="BC631" s="143"/>
      <c r="BD631" s="143"/>
      <c r="BE631" s="143"/>
      <c r="BF631" s="143"/>
      <c r="BG631" s="143"/>
      <c r="BH631" s="143"/>
      <c r="BI631" s="143"/>
      <c r="BJ631" s="143"/>
      <c r="BK631" s="143"/>
      <c r="BL631" s="143"/>
      <c r="BM631" s="143"/>
      <c r="BN631" s="143"/>
      <c r="BO631" s="143"/>
      <c r="BP631" s="143"/>
      <c r="BQ631" s="143"/>
      <c r="BR631" s="143"/>
      <c r="BS631" s="143"/>
      <c r="BT631" s="143"/>
      <c r="BU631" s="143"/>
      <c r="BV631" s="143"/>
    </row>
    <row r="632" spans="2:74" x14ac:dyDescent="0.2">
      <c r="B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  <c r="BA632" s="143"/>
      <c r="BB632" s="143"/>
      <c r="BC632" s="143"/>
      <c r="BD632" s="143"/>
      <c r="BE632" s="143"/>
      <c r="BF632" s="143"/>
      <c r="BG632" s="143"/>
      <c r="BH632" s="143"/>
      <c r="BI632" s="143"/>
      <c r="BJ632" s="143"/>
      <c r="BK632" s="143"/>
      <c r="BL632" s="143"/>
      <c r="BM632" s="143"/>
      <c r="BN632" s="143"/>
      <c r="BO632" s="143"/>
      <c r="BP632" s="143"/>
      <c r="BQ632" s="143"/>
      <c r="BR632" s="143"/>
      <c r="BS632" s="143"/>
      <c r="BT632" s="143"/>
      <c r="BU632" s="143"/>
      <c r="BV632" s="143"/>
    </row>
    <row r="633" spans="2:74" x14ac:dyDescent="0.2">
      <c r="B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  <c r="BA633" s="143"/>
      <c r="BB633" s="143"/>
      <c r="BC633" s="143"/>
      <c r="BD633" s="143"/>
      <c r="BE633" s="143"/>
      <c r="BF633" s="143"/>
      <c r="BG633" s="143"/>
      <c r="BH633" s="143"/>
      <c r="BI633" s="143"/>
      <c r="BJ633" s="143"/>
      <c r="BK633" s="143"/>
      <c r="BL633" s="143"/>
      <c r="BM633" s="143"/>
      <c r="BN633" s="143"/>
      <c r="BO633" s="143"/>
      <c r="BP633" s="143"/>
      <c r="BQ633" s="143"/>
      <c r="BR633" s="143"/>
      <c r="BS633" s="143"/>
      <c r="BT633" s="143"/>
      <c r="BU633" s="143"/>
      <c r="BV633" s="143"/>
    </row>
    <row r="634" spans="2:74" x14ac:dyDescent="0.2">
      <c r="B634" s="143"/>
      <c r="D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BB634" s="143"/>
      <c r="BG634" s="143"/>
      <c r="BH634" s="143"/>
      <c r="BI634" s="143"/>
      <c r="BJ634" s="143"/>
      <c r="BK634" s="143"/>
      <c r="BL634" s="143"/>
      <c r="BM634" s="143"/>
      <c r="BN634" s="143"/>
      <c r="BO634" s="143"/>
      <c r="BP634" s="143"/>
      <c r="BQ634" s="143"/>
      <c r="BR634" s="143"/>
      <c r="BS634" s="143"/>
      <c r="BT634" s="143"/>
      <c r="BU634" s="143"/>
      <c r="BV634" s="143"/>
    </row>
    <row r="635" spans="2:74" x14ac:dyDescent="0.2">
      <c r="BM635" s="143"/>
      <c r="BN635" s="143"/>
      <c r="BO635" s="143"/>
      <c r="BP635" s="143"/>
    </row>
  </sheetData>
  <mergeCells count="16">
    <mergeCell ref="B26:C26"/>
    <mergeCell ref="E2:BV2"/>
    <mergeCell ref="E3:I3"/>
    <mergeCell ref="J3:N3"/>
    <mergeCell ref="O3:S3"/>
    <mergeCell ref="T3:X3"/>
    <mergeCell ref="Y3:AC3"/>
    <mergeCell ref="AD3:AH3"/>
    <mergeCell ref="AI3:AM3"/>
    <mergeCell ref="AN3:AR3"/>
    <mergeCell ref="AS3:AW3"/>
    <mergeCell ref="AX3:BB3"/>
    <mergeCell ref="BC3:BG3"/>
    <mergeCell ref="BH3:BL3"/>
    <mergeCell ref="BM3:BQ3"/>
    <mergeCell ref="BR3:BV3"/>
  </mergeCells>
  <pageMargins left="0.70866141732283472" right="0.70866141732283472" top="0.74803149606299213" bottom="0.74803149606299213" header="0.31496062992125984" footer="0.31496062992125984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87484-37FF-41A0-9123-01F7749D0EFE}">
  <sheetPr>
    <pageSetUpPr fitToPage="1"/>
  </sheetPr>
  <dimension ref="A1:EU142"/>
  <sheetViews>
    <sheetView view="pageBreakPreview" zoomScaleNormal="100" zoomScaleSheetLayoutView="100" workbookViewId="0">
      <selection activeCell="R26" sqref="R26"/>
    </sheetView>
  </sheetViews>
  <sheetFormatPr defaultColWidth="10" defaultRowHeight="12.75" x14ac:dyDescent="0.2"/>
  <cols>
    <col min="1" max="1" width="1.5703125" style="332" customWidth="1"/>
    <col min="2" max="2" width="1.42578125" style="332" customWidth="1"/>
    <col min="3" max="3" width="57.5703125" style="332" customWidth="1"/>
    <col min="4" max="4" width="2.7109375" style="332" customWidth="1"/>
    <col min="5" max="5" width="8.7109375" style="332" hidden="1" customWidth="1"/>
    <col min="6" max="7" width="1" style="332" customWidth="1"/>
    <col min="8" max="8" width="19.7109375" style="332" customWidth="1"/>
    <col min="9" max="10" width="1" style="332" customWidth="1"/>
    <col min="11" max="11" width="2" style="332" hidden="1" customWidth="1"/>
    <col min="12" max="12" width="1" style="332" hidden="1" customWidth="1"/>
    <col min="13" max="13" width="17.85546875" style="332" hidden="1" customWidth="1"/>
    <col min="14" max="15" width="1" style="332" hidden="1" customWidth="1"/>
    <col min="16" max="17" width="1" style="332" customWidth="1"/>
    <col min="18" max="18" width="17.85546875" style="332" customWidth="1"/>
    <col min="19" max="20" width="1" style="332" customWidth="1"/>
    <col min="21" max="22" width="1" style="332" hidden="1" customWidth="1"/>
    <col min="23" max="23" width="17.85546875" style="332" hidden="1" customWidth="1"/>
    <col min="24" max="27" width="1" style="332" hidden="1" customWidth="1"/>
    <col min="28" max="28" width="17.85546875" style="332" hidden="1" customWidth="1"/>
    <col min="29" max="32" width="1" style="332" hidden="1" customWidth="1"/>
    <col min="33" max="33" width="17.85546875" style="332" hidden="1" customWidth="1"/>
    <col min="34" max="37" width="1" style="332" hidden="1" customWidth="1"/>
    <col min="38" max="38" width="17.85546875" style="332" hidden="1" customWidth="1"/>
    <col min="39" max="42" width="1" style="332" hidden="1" customWidth="1"/>
    <col min="43" max="43" width="17.85546875" style="332" hidden="1" customWidth="1"/>
    <col min="44" max="47" width="1" style="332" hidden="1" customWidth="1"/>
    <col min="48" max="48" width="17.85546875" style="332" hidden="1" customWidth="1"/>
    <col min="49" max="52" width="1" style="332" hidden="1" customWidth="1"/>
    <col min="53" max="53" width="17.85546875" style="332" hidden="1" customWidth="1"/>
    <col min="54" max="57" width="1" style="332" hidden="1" customWidth="1"/>
    <col min="58" max="58" width="17.85546875" style="332" hidden="1" customWidth="1"/>
    <col min="59" max="62" width="1" style="332" hidden="1" customWidth="1"/>
    <col min="63" max="63" width="17.85546875" style="332" hidden="1" customWidth="1"/>
    <col min="64" max="67" width="1" style="332" hidden="1" customWidth="1"/>
    <col min="68" max="68" width="17.85546875" style="332" hidden="1" customWidth="1"/>
    <col min="69" max="70" width="1" style="332" hidden="1" customWidth="1"/>
    <col min="71" max="72" width="1" style="332" customWidth="1"/>
    <col min="73" max="73" width="17.85546875" style="332" customWidth="1"/>
    <col min="74" max="77" width="1" style="332" customWidth="1"/>
    <col min="78" max="78" width="17.85546875" style="332" customWidth="1"/>
    <col min="79" max="80" width="1" style="332" customWidth="1"/>
    <col min="81" max="81" width="1.28515625" style="332" hidden="1" customWidth="1"/>
    <col min="82" max="82" width="1" style="332" hidden="1" customWidth="1"/>
    <col min="83" max="83" width="17.85546875" style="332" hidden="1" customWidth="1"/>
    <col min="84" max="85" width="1" style="332" hidden="1" customWidth="1"/>
    <col min="86" max="87" width="1" style="332" customWidth="1"/>
    <col min="88" max="88" width="17.85546875" style="332" customWidth="1"/>
    <col min="89" max="90" width="1" style="332" customWidth="1"/>
    <col min="91" max="92" width="1" style="332" hidden="1" customWidth="1"/>
    <col min="93" max="93" width="17.85546875" style="332" hidden="1" customWidth="1"/>
    <col min="94" max="97" width="1" style="332" hidden="1" customWidth="1"/>
    <col min="98" max="98" width="17.85546875" style="332" hidden="1" customWidth="1"/>
    <col min="99" max="102" width="1" style="332" hidden="1" customWidth="1"/>
    <col min="103" max="103" width="17.85546875" style="332" hidden="1" customWidth="1"/>
    <col min="104" max="107" width="1" style="332" hidden="1" customWidth="1"/>
    <col min="108" max="108" width="17.85546875" style="332" hidden="1" customWidth="1"/>
    <col min="109" max="112" width="1" style="332" hidden="1" customWidth="1"/>
    <col min="113" max="113" width="17.85546875" style="332" hidden="1" customWidth="1"/>
    <col min="114" max="117" width="1" style="332" hidden="1" customWidth="1"/>
    <col min="118" max="118" width="17.85546875" style="332" hidden="1" customWidth="1"/>
    <col min="119" max="122" width="1" style="332" hidden="1" customWidth="1"/>
    <col min="123" max="123" width="17.85546875" style="332" hidden="1" customWidth="1"/>
    <col min="124" max="127" width="1" style="332" hidden="1" customWidth="1"/>
    <col min="128" max="128" width="17.85546875" style="332" hidden="1" customWidth="1"/>
    <col min="129" max="132" width="1" style="332" hidden="1" customWidth="1"/>
    <col min="133" max="133" width="17.85546875" style="332" hidden="1" customWidth="1"/>
    <col min="134" max="137" width="1" style="332" hidden="1" customWidth="1"/>
    <col min="138" max="138" width="17.85546875" style="332" hidden="1" customWidth="1"/>
    <col min="139" max="140" width="1" style="332" hidden="1" customWidth="1"/>
    <col min="141" max="142" width="1" style="332" customWidth="1"/>
    <col min="143" max="143" width="17.85546875" style="332" customWidth="1"/>
    <col min="144" max="145" width="1" style="332" customWidth="1"/>
    <col min="146" max="146" width="1.5703125" style="332" customWidth="1"/>
    <col min="147" max="147" width="0.7109375" style="333" customWidth="1"/>
    <col min="148" max="148" width="1.85546875" style="332" customWidth="1"/>
    <col min="149" max="149" width="10.7109375" style="332" customWidth="1"/>
    <col min="150" max="150" width="13" style="332" customWidth="1"/>
    <col min="151" max="151" width="11.28515625" style="332" customWidth="1"/>
    <col min="152" max="16384" width="10" style="332"/>
  </cols>
  <sheetData>
    <row r="1" spans="1:151" x14ac:dyDescent="0.2">
      <c r="EP1" s="333"/>
      <c r="EQ1" s="332"/>
    </row>
    <row r="2" spans="1:151" ht="5.25" customHeight="1" x14ac:dyDescent="0.2">
      <c r="A2" s="333"/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  <c r="AI2" s="333"/>
      <c r="AJ2" s="333"/>
      <c r="AK2" s="333"/>
      <c r="AL2" s="333"/>
      <c r="AM2" s="333"/>
      <c r="AN2" s="333"/>
      <c r="AO2" s="333"/>
      <c r="AP2" s="333"/>
      <c r="AQ2" s="333"/>
      <c r="AR2" s="333"/>
      <c r="AS2" s="333"/>
      <c r="AT2" s="333"/>
      <c r="AU2" s="333"/>
      <c r="AV2" s="333"/>
      <c r="AW2" s="333"/>
      <c r="AX2" s="333"/>
      <c r="AY2" s="333"/>
      <c r="AZ2" s="333"/>
      <c r="BA2" s="333"/>
      <c r="BB2" s="333"/>
      <c r="BC2" s="333"/>
      <c r="BD2" s="333"/>
      <c r="BE2" s="333"/>
      <c r="BF2" s="333"/>
      <c r="BG2" s="333"/>
      <c r="BH2" s="333"/>
      <c r="BI2" s="333"/>
      <c r="BJ2" s="333"/>
      <c r="BK2" s="333"/>
      <c r="BL2" s="333"/>
      <c r="BM2" s="333"/>
      <c r="BN2" s="333"/>
      <c r="BO2" s="333"/>
      <c r="BP2" s="333"/>
      <c r="BQ2" s="333"/>
      <c r="BR2" s="333"/>
      <c r="BS2" s="333"/>
      <c r="BT2" s="333"/>
      <c r="BU2" s="333"/>
      <c r="BV2" s="333"/>
      <c r="BW2" s="333"/>
      <c r="BX2" s="333"/>
      <c r="BY2" s="333"/>
      <c r="BZ2" s="333"/>
      <c r="CA2" s="333"/>
      <c r="CB2" s="333"/>
      <c r="CC2" s="333"/>
      <c r="CD2" s="333"/>
      <c r="CE2" s="333"/>
      <c r="CF2" s="333"/>
      <c r="CG2" s="333"/>
      <c r="CH2" s="333"/>
      <c r="CI2" s="333"/>
      <c r="CJ2" s="333"/>
      <c r="CK2" s="333"/>
      <c r="CL2" s="333"/>
      <c r="CM2" s="333"/>
      <c r="CN2" s="333"/>
      <c r="CO2" s="333"/>
      <c r="CP2" s="333"/>
      <c r="CQ2" s="333"/>
      <c r="CR2" s="333"/>
      <c r="CS2" s="333"/>
      <c r="CT2" s="333"/>
      <c r="CU2" s="333"/>
      <c r="CV2" s="333"/>
      <c r="CW2" s="333"/>
      <c r="CX2" s="333"/>
      <c r="CY2" s="333"/>
      <c r="CZ2" s="333"/>
      <c r="DA2" s="333"/>
      <c r="DB2" s="333"/>
      <c r="DC2" s="333"/>
      <c r="DD2" s="333"/>
      <c r="DE2" s="333"/>
      <c r="DF2" s="333"/>
      <c r="DG2" s="333"/>
      <c r="DH2" s="333"/>
      <c r="DI2" s="333"/>
      <c r="DJ2" s="333"/>
      <c r="DK2" s="333"/>
      <c r="DL2" s="333"/>
      <c r="DM2" s="333"/>
      <c r="DN2" s="333"/>
      <c r="DO2" s="333"/>
      <c r="DP2" s="333"/>
      <c r="DQ2" s="333"/>
      <c r="DR2" s="333"/>
      <c r="DS2" s="333"/>
      <c r="DT2" s="333"/>
      <c r="DU2" s="333"/>
      <c r="DV2" s="333"/>
      <c r="DW2" s="333"/>
      <c r="DX2" s="333"/>
      <c r="DY2" s="333"/>
      <c r="DZ2" s="333"/>
      <c r="EA2" s="333"/>
      <c r="EB2" s="333"/>
      <c r="EC2" s="333"/>
      <c r="ED2" s="333"/>
      <c r="EE2" s="333"/>
      <c r="EF2" s="333"/>
      <c r="EG2" s="333"/>
      <c r="EH2" s="333"/>
      <c r="EI2" s="333"/>
      <c r="EJ2" s="333"/>
      <c r="EK2" s="333"/>
      <c r="EL2" s="333"/>
      <c r="EM2" s="333"/>
      <c r="EN2" s="333"/>
      <c r="EO2" s="333"/>
      <c r="EP2" s="333"/>
    </row>
    <row r="3" spans="1:151" x14ac:dyDescent="0.2">
      <c r="A3" s="333"/>
      <c r="B3" s="333"/>
      <c r="C3" s="333"/>
      <c r="D3" s="333"/>
      <c r="E3" s="333"/>
      <c r="F3" s="333"/>
      <c r="G3" s="333"/>
      <c r="H3" s="333"/>
      <c r="I3" s="333"/>
      <c r="J3" s="333"/>
      <c r="K3" s="333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  <c r="AA3" s="333"/>
      <c r="AB3" s="333"/>
      <c r="AC3" s="333"/>
      <c r="AD3" s="333"/>
      <c r="AE3" s="333"/>
      <c r="AF3" s="333"/>
      <c r="AG3" s="333"/>
      <c r="AH3" s="333"/>
      <c r="AI3" s="333"/>
      <c r="AJ3" s="333"/>
      <c r="AK3" s="333"/>
      <c r="AL3" s="333"/>
      <c r="AM3" s="333"/>
      <c r="AN3" s="333"/>
      <c r="AO3" s="333"/>
      <c r="AP3" s="333"/>
      <c r="AQ3" s="333"/>
      <c r="AR3" s="333"/>
      <c r="AS3" s="333"/>
      <c r="AT3" s="333"/>
      <c r="AU3" s="333"/>
      <c r="AV3" s="333"/>
      <c r="AW3" s="333"/>
      <c r="AX3" s="333"/>
      <c r="AY3" s="333"/>
      <c r="AZ3" s="333"/>
      <c r="BA3" s="333"/>
      <c r="BB3" s="333"/>
      <c r="BC3" s="333"/>
      <c r="BD3" s="333"/>
      <c r="BE3" s="333"/>
      <c r="BF3" s="333"/>
      <c r="BG3" s="333"/>
      <c r="BH3" s="333"/>
      <c r="BI3" s="333"/>
      <c r="BJ3" s="333"/>
      <c r="BK3" s="333"/>
      <c r="BL3" s="333"/>
      <c r="BM3" s="333"/>
      <c r="BN3" s="333"/>
      <c r="BO3" s="333"/>
      <c r="BP3" s="333"/>
      <c r="BQ3" s="333"/>
      <c r="BR3" s="333"/>
      <c r="BS3" s="333"/>
      <c r="BT3" s="333"/>
      <c r="BU3" s="333"/>
      <c r="BV3" s="333"/>
      <c r="BW3" s="333"/>
      <c r="BX3" s="333"/>
      <c r="BY3" s="333"/>
      <c r="BZ3" s="333"/>
      <c r="CA3" s="333"/>
      <c r="CB3" s="333"/>
      <c r="CC3" s="333"/>
      <c r="CD3" s="333"/>
      <c r="CE3" s="333"/>
      <c r="CF3" s="333"/>
      <c r="CG3" s="333"/>
      <c r="CH3" s="333"/>
      <c r="CI3" s="333"/>
      <c r="CJ3" s="333"/>
      <c r="CK3" s="333"/>
      <c r="CL3" s="333"/>
      <c r="CM3" s="333"/>
      <c r="CN3" s="333"/>
      <c r="CO3" s="333"/>
      <c r="CP3" s="333"/>
      <c r="CQ3" s="333"/>
      <c r="CR3" s="333"/>
      <c r="CS3" s="333"/>
      <c r="CT3" s="333"/>
      <c r="CU3" s="333"/>
      <c r="CV3" s="333"/>
      <c r="CW3" s="333"/>
      <c r="CX3" s="333"/>
      <c r="CY3" s="333"/>
      <c r="CZ3" s="333"/>
      <c r="DA3" s="333"/>
      <c r="DB3" s="333"/>
      <c r="DC3" s="333"/>
      <c r="DD3" s="333"/>
      <c r="DE3" s="333"/>
      <c r="DF3" s="333"/>
      <c r="DG3" s="333"/>
      <c r="DH3" s="333"/>
      <c r="DI3" s="333"/>
      <c r="DJ3" s="333"/>
      <c r="DK3" s="333"/>
      <c r="DL3" s="333"/>
      <c r="DM3" s="333"/>
      <c r="DN3" s="333"/>
      <c r="DO3" s="333"/>
      <c r="DP3" s="333"/>
      <c r="DQ3" s="333"/>
      <c r="DR3" s="333"/>
      <c r="DS3" s="333"/>
      <c r="DT3" s="333"/>
      <c r="DU3" s="333"/>
      <c r="DV3" s="333"/>
      <c r="DW3" s="333"/>
      <c r="DX3" s="333"/>
      <c r="DY3" s="333"/>
      <c r="DZ3" s="333"/>
      <c r="EA3" s="333"/>
      <c r="EB3" s="333"/>
      <c r="EC3" s="333"/>
      <c r="ED3" s="333"/>
      <c r="EE3" s="333"/>
      <c r="EF3" s="333"/>
      <c r="EG3" s="333"/>
      <c r="EH3" s="333"/>
      <c r="EI3" s="333"/>
      <c r="EJ3" s="333"/>
      <c r="EK3" s="333"/>
      <c r="EL3" s="333"/>
      <c r="EM3" s="333"/>
      <c r="EN3" s="333"/>
      <c r="EO3" s="333"/>
      <c r="EP3" s="333"/>
    </row>
    <row r="4" spans="1:151" x14ac:dyDescent="0.2">
      <c r="A4" s="333"/>
      <c r="B4" s="333"/>
      <c r="C4" s="334"/>
      <c r="D4" s="334"/>
      <c r="E4" s="333"/>
      <c r="F4" s="333"/>
      <c r="G4" s="333"/>
      <c r="H4" s="333"/>
      <c r="I4" s="333"/>
      <c r="J4" s="333"/>
      <c r="K4" s="333"/>
      <c r="L4" s="333"/>
      <c r="M4" s="333"/>
      <c r="N4" s="333"/>
      <c r="O4" s="333"/>
      <c r="P4" s="333"/>
      <c r="Q4" s="333"/>
      <c r="R4" s="333"/>
      <c r="S4" s="333"/>
      <c r="T4" s="333"/>
      <c r="U4" s="333"/>
      <c r="V4" s="333"/>
      <c r="W4" s="333"/>
      <c r="X4" s="333"/>
      <c r="Y4" s="333"/>
      <c r="Z4" s="333"/>
      <c r="AA4" s="333"/>
      <c r="AB4" s="333"/>
      <c r="AC4" s="333"/>
      <c r="AD4" s="333"/>
      <c r="AE4" s="333"/>
      <c r="AF4" s="333"/>
      <c r="AG4" s="333"/>
      <c r="AH4" s="333"/>
      <c r="AI4" s="333"/>
      <c r="AJ4" s="333"/>
      <c r="AK4" s="333"/>
      <c r="AL4" s="333"/>
      <c r="AM4" s="333"/>
      <c r="AN4" s="333"/>
      <c r="AO4" s="333"/>
      <c r="AP4" s="333"/>
      <c r="AQ4" s="333"/>
      <c r="AR4" s="333"/>
      <c r="AS4" s="333"/>
      <c r="AT4" s="333"/>
      <c r="AU4" s="333"/>
      <c r="AV4" s="333"/>
      <c r="AW4" s="333"/>
      <c r="AX4" s="333"/>
      <c r="AY4" s="333"/>
      <c r="AZ4" s="333"/>
      <c r="BA4" s="333"/>
      <c r="BB4" s="333"/>
      <c r="BC4" s="333"/>
      <c r="BD4" s="333"/>
      <c r="BE4" s="333"/>
      <c r="BF4" s="333"/>
      <c r="BG4" s="333"/>
      <c r="BH4" s="333"/>
      <c r="BI4" s="333"/>
      <c r="BJ4" s="333"/>
      <c r="BK4" s="333"/>
      <c r="BL4" s="333"/>
      <c r="BM4" s="333"/>
      <c r="BN4" s="333"/>
      <c r="BO4" s="333"/>
      <c r="BP4" s="333"/>
      <c r="BQ4" s="333"/>
      <c r="BR4" s="333"/>
      <c r="BS4" s="333"/>
      <c r="BT4" s="333"/>
      <c r="BU4" s="333"/>
      <c r="BV4" s="333"/>
      <c r="BW4" s="333"/>
      <c r="BX4" s="333"/>
      <c r="BY4" s="333"/>
      <c r="BZ4" s="333"/>
      <c r="CA4" s="333"/>
      <c r="CB4" s="333"/>
      <c r="CC4" s="333"/>
      <c r="CD4" s="333"/>
      <c r="CE4" s="333"/>
      <c r="CF4" s="333"/>
      <c r="CG4" s="333"/>
      <c r="CH4" s="333"/>
      <c r="CI4" s="333"/>
      <c r="CJ4" s="333"/>
      <c r="CK4" s="333"/>
      <c r="CL4" s="333"/>
      <c r="CM4" s="333"/>
      <c r="CN4" s="333"/>
      <c r="CO4" s="333"/>
      <c r="CP4" s="333"/>
      <c r="CQ4" s="333"/>
      <c r="CR4" s="333"/>
      <c r="CS4" s="333"/>
      <c r="CT4" s="333"/>
      <c r="CU4" s="333"/>
      <c r="CV4" s="333"/>
      <c r="CW4" s="333"/>
      <c r="CX4" s="333"/>
      <c r="CY4" s="333"/>
      <c r="CZ4" s="333"/>
      <c r="DA4" s="333"/>
      <c r="DB4" s="333"/>
      <c r="DC4" s="333"/>
      <c r="DD4" s="333"/>
      <c r="DE4" s="333"/>
      <c r="DF4" s="333"/>
      <c r="DG4" s="333"/>
      <c r="DH4" s="333"/>
      <c r="DI4" s="333"/>
      <c r="DJ4" s="333"/>
      <c r="DK4" s="333"/>
      <c r="DM4" s="333"/>
      <c r="DN4" s="333"/>
      <c r="DO4" s="333"/>
      <c r="DP4" s="333"/>
      <c r="DQ4" s="333"/>
      <c r="DR4" s="333"/>
      <c r="DS4" s="333"/>
      <c r="DT4" s="333"/>
      <c r="DU4" s="333"/>
      <c r="DV4" s="333"/>
      <c r="DW4" s="333"/>
      <c r="DX4" s="333"/>
      <c r="DY4" s="333"/>
      <c r="DZ4" s="333"/>
      <c r="EA4" s="333"/>
      <c r="EB4" s="333"/>
      <c r="EC4" s="333"/>
      <c r="ED4" s="333"/>
      <c r="EE4" s="333"/>
      <c r="EF4" s="333"/>
      <c r="EG4" s="333"/>
      <c r="EH4" s="333"/>
      <c r="EI4" s="333"/>
      <c r="EJ4" s="333"/>
      <c r="EK4" s="333"/>
      <c r="EL4" s="333"/>
      <c r="EM4" s="333"/>
      <c r="EN4" s="333"/>
      <c r="EO4" s="333"/>
      <c r="EP4" s="333"/>
    </row>
    <row r="5" spans="1:151" x14ac:dyDescent="0.2">
      <c r="A5" s="333"/>
      <c r="B5" s="333"/>
      <c r="D5" s="334"/>
      <c r="E5" s="333"/>
      <c r="F5" s="333"/>
      <c r="G5" s="333"/>
      <c r="H5" s="333"/>
      <c r="I5" s="333"/>
      <c r="J5" s="333"/>
      <c r="K5" s="333"/>
      <c r="L5" s="333"/>
      <c r="M5" s="333"/>
      <c r="N5" s="333"/>
      <c r="O5" s="333"/>
      <c r="P5" s="333"/>
      <c r="Q5" s="333"/>
      <c r="R5" s="333"/>
      <c r="S5" s="333"/>
      <c r="T5" s="333"/>
      <c r="U5" s="333"/>
      <c r="V5" s="333"/>
      <c r="W5" s="333"/>
      <c r="X5" s="333"/>
      <c r="Y5" s="333"/>
      <c r="Z5" s="333"/>
      <c r="AA5" s="333"/>
      <c r="AB5" s="333"/>
      <c r="AC5" s="333"/>
      <c r="AD5" s="333"/>
      <c r="AE5" s="333"/>
      <c r="AF5" s="333"/>
      <c r="AG5" s="333"/>
      <c r="AH5" s="333"/>
      <c r="AI5" s="333"/>
      <c r="AJ5" s="333"/>
      <c r="AK5" s="333"/>
      <c r="AL5" s="333"/>
      <c r="AM5" s="333"/>
      <c r="AN5" s="333"/>
      <c r="AO5" s="333"/>
      <c r="AP5" s="333"/>
      <c r="AQ5" s="333"/>
      <c r="AR5" s="333"/>
      <c r="AS5" s="333"/>
      <c r="AT5" s="333"/>
      <c r="AU5" s="333"/>
      <c r="AV5" s="333"/>
      <c r="AW5" s="333"/>
      <c r="AX5" s="333"/>
      <c r="AY5" s="333"/>
      <c r="AZ5" s="333"/>
      <c r="BA5" s="333"/>
      <c r="BB5" s="333"/>
      <c r="BC5" s="333"/>
      <c r="BD5" s="333"/>
      <c r="BE5" s="333"/>
      <c r="BF5" s="333"/>
      <c r="BG5" s="333"/>
      <c r="BH5" s="333"/>
      <c r="BI5" s="333"/>
      <c r="BJ5" s="333"/>
      <c r="BK5" s="333"/>
      <c r="BL5" s="333"/>
      <c r="BM5" s="333"/>
      <c r="BN5" s="333"/>
      <c r="BO5" s="333"/>
      <c r="BP5" s="333"/>
      <c r="BQ5" s="333"/>
      <c r="BR5" s="333"/>
      <c r="BS5" s="333"/>
      <c r="BT5" s="333"/>
      <c r="BU5" s="333"/>
      <c r="BV5" s="333"/>
      <c r="BW5" s="333"/>
      <c r="BX5" s="333"/>
      <c r="BY5" s="333"/>
      <c r="BZ5" s="333"/>
      <c r="CA5" s="333"/>
      <c r="CB5" s="333"/>
      <c r="CC5" s="333"/>
      <c r="CD5" s="333"/>
      <c r="CE5" s="333"/>
      <c r="CF5" s="333"/>
      <c r="CG5" s="333"/>
      <c r="CH5" s="333"/>
      <c r="CI5" s="333"/>
      <c r="CJ5" s="333"/>
      <c r="CK5" s="333"/>
      <c r="CL5" s="333"/>
      <c r="CM5" s="333"/>
      <c r="CN5" s="333"/>
      <c r="CO5" s="333"/>
      <c r="CP5" s="333"/>
      <c r="CQ5" s="333"/>
      <c r="CR5" s="333"/>
      <c r="CS5" s="333"/>
      <c r="CT5" s="333"/>
      <c r="CU5" s="333"/>
      <c r="CV5" s="333"/>
      <c r="CW5" s="333"/>
      <c r="CX5" s="333"/>
      <c r="CY5" s="333"/>
      <c r="CZ5" s="333"/>
      <c r="DA5" s="333"/>
      <c r="DB5" s="333"/>
      <c r="DC5" s="333"/>
      <c r="DD5" s="333"/>
      <c r="DE5" s="333"/>
      <c r="DF5" s="333"/>
      <c r="DG5" s="333"/>
      <c r="DH5" s="333"/>
      <c r="DI5" s="333"/>
      <c r="DJ5" s="333"/>
      <c r="DK5" s="333"/>
      <c r="DL5" s="333"/>
      <c r="DM5" s="333"/>
      <c r="DN5" s="333"/>
      <c r="DO5" s="333"/>
      <c r="DP5" s="333"/>
      <c r="DQ5" s="333"/>
      <c r="DR5" s="333"/>
      <c r="DS5" s="333"/>
      <c r="DT5" s="333"/>
      <c r="DU5" s="333"/>
      <c r="DV5" s="333"/>
      <c r="DW5" s="333"/>
      <c r="DX5" s="333"/>
      <c r="DY5" s="333"/>
      <c r="DZ5" s="333"/>
      <c r="EA5" s="333"/>
      <c r="EB5" s="333"/>
      <c r="EC5" s="333"/>
      <c r="ED5" s="333"/>
      <c r="EE5" s="333"/>
      <c r="EF5" s="333"/>
      <c r="EG5" s="333"/>
      <c r="EH5" s="333"/>
      <c r="EI5" s="333"/>
      <c r="EJ5" s="333"/>
      <c r="EK5" s="333"/>
      <c r="EL5" s="333"/>
      <c r="EM5" s="333"/>
      <c r="EN5" s="333"/>
      <c r="EO5" s="333"/>
      <c r="EP5" s="333"/>
    </row>
    <row r="6" spans="1:151" x14ac:dyDescent="0.2">
      <c r="A6" s="333"/>
      <c r="B6" s="333"/>
      <c r="C6" s="333"/>
      <c r="D6" s="333"/>
      <c r="E6" s="333"/>
      <c r="F6" s="333"/>
      <c r="G6" s="333"/>
      <c r="H6" s="333"/>
      <c r="I6" s="333"/>
      <c r="J6" s="333"/>
      <c r="K6" s="333"/>
      <c r="L6" s="333"/>
      <c r="M6" s="333"/>
      <c r="N6" s="333"/>
      <c r="O6" s="333"/>
      <c r="P6" s="333"/>
      <c r="Q6" s="333"/>
      <c r="R6" s="333"/>
      <c r="S6" s="333"/>
      <c r="T6" s="333"/>
      <c r="U6" s="333"/>
      <c r="V6" s="333"/>
      <c r="W6" s="333"/>
      <c r="X6" s="333"/>
      <c r="Y6" s="333"/>
      <c r="Z6" s="333"/>
      <c r="AA6" s="333"/>
      <c r="AB6" s="333"/>
      <c r="AC6" s="333"/>
      <c r="AD6" s="333"/>
      <c r="AE6" s="333"/>
      <c r="AF6" s="333"/>
      <c r="AG6" s="333"/>
      <c r="AH6" s="333"/>
      <c r="AI6" s="333"/>
      <c r="AJ6" s="333"/>
      <c r="AK6" s="333"/>
      <c r="AL6" s="333"/>
      <c r="AM6" s="333"/>
      <c r="AN6" s="333"/>
      <c r="AO6" s="333"/>
      <c r="AP6" s="333"/>
      <c r="AQ6" s="333"/>
      <c r="AR6" s="333"/>
      <c r="AS6" s="333"/>
      <c r="AT6" s="333"/>
      <c r="AU6" s="333"/>
      <c r="AV6" s="333"/>
      <c r="AW6" s="333"/>
      <c r="AX6" s="333"/>
      <c r="AY6" s="333"/>
      <c r="AZ6" s="333"/>
      <c r="BA6" s="333"/>
      <c r="BB6" s="333"/>
      <c r="BC6" s="333"/>
      <c r="BD6" s="333"/>
      <c r="BE6" s="333"/>
      <c r="BF6" s="333"/>
      <c r="BG6" s="333"/>
      <c r="BH6" s="333"/>
      <c r="BI6" s="333"/>
      <c r="BJ6" s="333"/>
      <c r="BK6" s="333"/>
      <c r="BL6" s="333"/>
      <c r="BM6" s="333"/>
      <c r="BN6" s="333"/>
      <c r="BO6" s="333"/>
      <c r="BP6" s="333"/>
      <c r="BQ6" s="333"/>
      <c r="BR6" s="333"/>
      <c r="BS6" s="333"/>
      <c r="BT6" s="333"/>
      <c r="BU6" s="333"/>
      <c r="BV6" s="333"/>
      <c r="BW6" s="333"/>
      <c r="BX6" s="333"/>
      <c r="BY6" s="333"/>
      <c r="BZ6" s="333"/>
      <c r="CA6" s="333"/>
      <c r="CB6" s="333"/>
      <c r="CC6" s="333"/>
      <c r="CD6" s="333"/>
      <c r="CE6" s="333"/>
      <c r="CF6" s="333"/>
      <c r="CG6" s="333"/>
      <c r="CH6" s="333"/>
      <c r="CI6" s="333"/>
      <c r="CJ6" s="333"/>
      <c r="CK6" s="333"/>
      <c r="CL6" s="333"/>
      <c r="CM6" s="333"/>
      <c r="CN6" s="333"/>
      <c r="CO6" s="333"/>
      <c r="CP6" s="333"/>
      <c r="CQ6" s="333"/>
      <c r="CR6" s="333"/>
      <c r="CS6" s="333"/>
      <c r="CT6" s="333"/>
      <c r="CU6" s="333"/>
      <c r="CV6" s="333"/>
      <c r="CW6" s="333"/>
      <c r="CX6" s="333"/>
      <c r="CY6" s="333"/>
      <c r="CZ6" s="333"/>
      <c r="DA6" s="333"/>
      <c r="DB6" s="333"/>
      <c r="DC6" s="333"/>
      <c r="DD6" s="333"/>
      <c r="DE6" s="333"/>
      <c r="DF6" s="333"/>
      <c r="DG6" s="333"/>
      <c r="DH6" s="333"/>
      <c r="DI6" s="333"/>
      <c r="DJ6" s="333"/>
      <c r="DK6" s="333"/>
      <c r="DL6" s="333"/>
      <c r="DM6" s="333"/>
      <c r="DN6" s="333"/>
      <c r="DO6" s="333"/>
      <c r="DP6" s="333"/>
      <c r="DQ6" s="333"/>
      <c r="DR6" s="333"/>
      <c r="DS6" s="333"/>
      <c r="DT6" s="333"/>
      <c r="DU6" s="333"/>
      <c r="DV6" s="333"/>
      <c r="DW6" s="333"/>
      <c r="DX6" s="333"/>
      <c r="DY6" s="333"/>
      <c r="DZ6" s="333"/>
      <c r="EA6" s="333"/>
      <c r="EB6" s="333"/>
      <c r="EC6" s="333"/>
      <c r="ED6" s="333"/>
      <c r="EE6" s="333"/>
      <c r="EF6" s="333"/>
      <c r="EG6" s="333"/>
      <c r="EH6" s="333"/>
      <c r="EI6" s="333"/>
      <c r="EJ6" s="333"/>
      <c r="EK6" s="333"/>
      <c r="EL6" s="333"/>
      <c r="EM6" s="333"/>
      <c r="EN6" s="333"/>
      <c r="EO6" s="333"/>
      <c r="EP6" s="333"/>
    </row>
    <row r="7" spans="1:151" ht="15" customHeight="1" x14ac:dyDescent="0.25">
      <c r="A7" s="333"/>
      <c r="B7" s="333"/>
      <c r="C7" s="335" t="s">
        <v>261</v>
      </c>
      <c r="D7" s="336"/>
      <c r="E7" s="333"/>
      <c r="F7" s="333"/>
      <c r="G7" s="333"/>
      <c r="H7" s="333"/>
      <c r="I7" s="333"/>
      <c r="J7" s="333"/>
      <c r="K7" s="333"/>
      <c r="L7" s="333"/>
      <c r="M7" s="333"/>
      <c r="N7" s="333"/>
      <c r="O7" s="333"/>
      <c r="P7" s="333"/>
      <c r="Q7" s="333"/>
      <c r="R7" s="333"/>
      <c r="S7" s="333"/>
      <c r="T7" s="333"/>
      <c r="U7" s="333"/>
      <c r="V7" s="333"/>
      <c r="W7" s="333"/>
      <c r="X7" s="333"/>
      <c r="Y7" s="333"/>
      <c r="Z7" s="333"/>
      <c r="AA7" s="333"/>
      <c r="AB7" s="333"/>
      <c r="AC7" s="333"/>
      <c r="AD7" s="333"/>
      <c r="AE7" s="333"/>
      <c r="AF7" s="333"/>
      <c r="AG7" s="333"/>
      <c r="AH7" s="333"/>
      <c r="AI7" s="333"/>
      <c r="AJ7" s="333"/>
      <c r="AK7" s="333"/>
      <c r="AL7" s="333"/>
      <c r="AM7" s="333"/>
      <c r="AN7" s="333"/>
      <c r="AO7" s="333"/>
      <c r="AP7" s="333"/>
      <c r="AQ7" s="333"/>
      <c r="AR7" s="333"/>
      <c r="AS7" s="333"/>
      <c r="AT7" s="333"/>
      <c r="AU7" s="333"/>
      <c r="AV7" s="333"/>
      <c r="AW7" s="333"/>
      <c r="AX7" s="333"/>
      <c r="AY7" s="333"/>
      <c r="AZ7" s="333"/>
      <c r="BA7" s="333"/>
      <c r="BB7" s="333"/>
      <c r="BC7" s="333"/>
      <c r="BD7" s="333"/>
      <c r="BE7" s="333"/>
      <c r="BF7" s="333"/>
      <c r="BG7" s="333"/>
      <c r="BH7" s="333"/>
      <c r="BI7" s="333"/>
      <c r="BJ7" s="333"/>
      <c r="BK7" s="333"/>
      <c r="BL7" s="333"/>
      <c r="BM7" s="333"/>
      <c r="BN7" s="333"/>
      <c r="BO7" s="333"/>
      <c r="BP7" s="333"/>
      <c r="BQ7" s="333"/>
      <c r="BR7" s="333"/>
      <c r="BS7" s="333"/>
      <c r="BT7" s="333"/>
      <c r="BU7" s="333"/>
      <c r="BV7" s="333"/>
      <c r="BW7" s="333"/>
      <c r="BX7" s="333"/>
      <c r="BY7" s="333"/>
      <c r="BZ7" s="333"/>
      <c r="CA7" s="333"/>
      <c r="CB7" s="333"/>
      <c r="CC7" s="333"/>
      <c r="CD7" s="333"/>
      <c r="CE7" s="333"/>
      <c r="CF7" s="333"/>
      <c r="CG7" s="333"/>
      <c r="CH7" s="333"/>
      <c r="CI7" s="333"/>
      <c r="CJ7" s="333"/>
      <c r="CK7" s="333"/>
      <c r="CL7" s="333"/>
      <c r="CM7" s="333"/>
      <c r="CN7" s="333"/>
      <c r="CO7" s="333"/>
      <c r="CP7" s="333"/>
      <c r="CQ7" s="333"/>
      <c r="CR7" s="333"/>
      <c r="CS7" s="333"/>
      <c r="CT7" s="333"/>
      <c r="CU7" s="333"/>
      <c r="CV7" s="333"/>
      <c r="CW7" s="333"/>
      <c r="CX7" s="333"/>
      <c r="CY7" s="333"/>
      <c r="CZ7" s="333"/>
      <c r="DA7" s="333"/>
      <c r="DB7" s="333"/>
      <c r="DC7" s="333"/>
      <c r="DD7" s="333"/>
      <c r="DE7" s="333"/>
      <c r="DF7" s="333"/>
      <c r="DG7" s="333"/>
      <c r="DH7" s="333"/>
      <c r="DI7" s="333"/>
      <c r="DJ7" s="333"/>
      <c r="DK7" s="333"/>
      <c r="DL7" s="333"/>
      <c r="DM7" s="333"/>
      <c r="DN7" s="333"/>
      <c r="DO7" s="333"/>
      <c r="DP7" s="333"/>
      <c r="DQ7" s="333"/>
      <c r="DR7" s="333"/>
      <c r="DS7" s="333"/>
      <c r="DT7" s="333"/>
      <c r="DU7" s="333"/>
      <c r="DV7" s="333"/>
      <c r="DW7" s="333"/>
      <c r="DX7" s="333"/>
      <c r="DY7" s="333"/>
      <c r="DZ7" s="333"/>
      <c r="EA7" s="333"/>
      <c r="EB7" s="333"/>
      <c r="EC7" s="333"/>
      <c r="ED7" s="333"/>
      <c r="EE7" s="333"/>
      <c r="EF7" s="333"/>
      <c r="EG7" s="333"/>
      <c r="EH7" s="333"/>
      <c r="EI7" s="333"/>
      <c r="EJ7" s="333"/>
      <c r="EK7" s="333"/>
      <c r="EL7" s="333"/>
      <c r="EM7" s="333"/>
      <c r="EN7" s="333"/>
      <c r="EO7" s="333"/>
      <c r="EP7" s="333"/>
    </row>
    <row r="8" spans="1:151" x14ac:dyDescent="0.2">
      <c r="A8" s="333"/>
      <c r="B8" s="333"/>
      <c r="C8" s="337"/>
      <c r="D8" s="333"/>
      <c r="E8" s="338"/>
      <c r="F8" s="339"/>
      <c r="G8" s="340"/>
      <c r="H8" s="834" t="s">
        <v>1</v>
      </c>
      <c r="I8" s="834"/>
      <c r="J8" s="834"/>
      <c r="K8" s="834"/>
      <c r="L8" s="834"/>
      <c r="M8" s="849"/>
      <c r="N8" s="849"/>
      <c r="O8" s="849"/>
      <c r="P8" s="849"/>
      <c r="Q8" s="849"/>
      <c r="R8" s="849"/>
      <c r="S8" s="849"/>
      <c r="T8" s="849"/>
      <c r="U8" s="849"/>
      <c r="V8" s="849"/>
      <c r="W8" s="849"/>
      <c r="X8" s="849"/>
      <c r="Y8" s="849"/>
      <c r="Z8" s="849"/>
      <c r="AA8" s="849"/>
      <c r="AB8" s="849"/>
      <c r="AC8" s="849"/>
      <c r="AD8" s="849"/>
      <c r="AE8" s="849"/>
      <c r="AF8" s="849"/>
      <c r="AG8" s="849"/>
      <c r="AH8" s="849"/>
      <c r="AI8" s="849"/>
      <c r="AJ8" s="849"/>
      <c r="AK8" s="849"/>
      <c r="AL8" s="849"/>
      <c r="AM8" s="849"/>
      <c r="AN8" s="849"/>
      <c r="AO8" s="849"/>
      <c r="AP8" s="849"/>
      <c r="AQ8" s="849"/>
      <c r="AR8" s="849"/>
      <c r="AS8" s="849"/>
      <c r="AT8" s="849"/>
      <c r="AU8" s="849"/>
      <c r="AV8" s="849"/>
      <c r="AW8" s="849"/>
      <c r="AX8" s="849"/>
      <c r="AY8" s="849"/>
      <c r="AZ8" s="849"/>
      <c r="BA8" s="849"/>
      <c r="BB8" s="849"/>
      <c r="BC8" s="849"/>
      <c r="BD8" s="849"/>
      <c r="BE8" s="849"/>
      <c r="BF8" s="849"/>
      <c r="BG8" s="849"/>
      <c r="BH8" s="849"/>
      <c r="BI8" s="849"/>
      <c r="BJ8" s="849"/>
      <c r="BK8" s="849"/>
      <c r="BL8" s="849"/>
      <c r="BM8" s="849"/>
      <c r="BN8" s="849"/>
      <c r="BO8" s="849"/>
      <c r="BP8" s="849"/>
      <c r="BQ8" s="849"/>
      <c r="BR8" s="849"/>
      <c r="BS8" s="849"/>
      <c r="BT8" s="849"/>
      <c r="BU8" s="849"/>
      <c r="BV8" s="341"/>
      <c r="BW8" s="341"/>
      <c r="BX8" s="342"/>
      <c r="BY8" s="341"/>
      <c r="BZ8" s="834" t="s">
        <v>2</v>
      </c>
      <c r="CA8" s="834"/>
      <c r="CB8" s="834"/>
      <c r="CC8" s="834"/>
      <c r="CD8" s="834"/>
      <c r="CE8" s="834"/>
      <c r="CF8" s="834"/>
      <c r="CG8" s="834"/>
      <c r="CH8" s="834"/>
      <c r="CI8" s="834"/>
      <c r="CJ8" s="834"/>
      <c r="CK8" s="834"/>
      <c r="CL8" s="834"/>
      <c r="CM8" s="834"/>
      <c r="CN8" s="834"/>
      <c r="CO8" s="834"/>
      <c r="CP8" s="834"/>
      <c r="CQ8" s="834"/>
      <c r="CR8" s="834"/>
      <c r="CS8" s="834"/>
      <c r="CT8" s="834"/>
      <c r="CU8" s="834"/>
      <c r="CV8" s="834"/>
      <c r="CW8" s="834"/>
      <c r="CX8" s="834"/>
      <c r="CY8" s="834"/>
      <c r="CZ8" s="834"/>
      <c r="DA8" s="834"/>
      <c r="DB8" s="834"/>
      <c r="DC8" s="834"/>
      <c r="DD8" s="834"/>
      <c r="DE8" s="834"/>
      <c r="DF8" s="834"/>
      <c r="DG8" s="834"/>
      <c r="DH8" s="834"/>
      <c r="DI8" s="834"/>
      <c r="DJ8" s="834"/>
      <c r="DK8" s="834"/>
      <c r="DL8" s="834"/>
      <c r="DM8" s="834"/>
      <c r="DN8" s="834"/>
      <c r="DO8" s="834"/>
      <c r="DP8" s="834"/>
      <c r="DQ8" s="834"/>
      <c r="DR8" s="834"/>
      <c r="DS8" s="834"/>
      <c r="DT8" s="834"/>
      <c r="DU8" s="834"/>
      <c r="DV8" s="834"/>
      <c r="DW8" s="834"/>
      <c r="DX8" s="834"/>
      <c r="DY8" s="834"/>
      <c r="DZ8" s="834"/>
      <c r="EA8" s="834"/>
      <c r="EB8" s="834"/>
      <c r="EC8" s="834"/>
      <c r="ED8" s="834"/>
      <c r="EE8" s="834"/>
      <c r="EF8" s="834"/>
      <c r="EG8" s="834"/>
      <c r="EH8" s="834"/>
      <c r="EI8" s="834"/>
      <c r="EJ8" s="834"/>
      <c r="EK8" s="834"/>
      <c r="EL8" s="834"/>
      <c r="EM8" s="834"/>
      <c r="EN8" s="343"/>
      <c r="EO8" s="344"/>
      <c r="EP8" s="345"/>
    </row>
    <row r="9" spans="1:151" ht="18" customHeight="1" x14ac:dyDescent="0.2">
      <c r="A9" s="333"/>
      <c r="B9" s="333"/>
      <c r="C9" s="345"/>
      <c r="D9" s="333"/>
      <c r="E9" s="93" t="s">
        <v>262</v>
      </c>
      <c r="F9" s="294"/>
      <c r="G9" s="121"/>
      <c r="H9" s="121" t="s">
        <v>3</v>
      </c>
      <c r="I9" s="121"/>
      <c r="J9" s="121"/>
      <c r="K9" s="294"/>
      <c r="L9" s="121"/>
      <c r="M9" s="121" t="s">
        <v>4</v>
      </c>
      <c r="N9" s="121"/>
      <c r="O9" s="121"/>
      <c r="P9" s="294"/>
      <c r="Q9" s="121"/>
      <c r="R9" s="121" t="s">
        <v>5</v>
      </c>
      <c r="S9" s="121"/>
      <c r="T9" s="121"/>
      <c r="U9" s="294"/>
      <c r="V9" s="121"/>
      <c r="W9" s="121" t="s">
        <v>6</v>
      </c>
      <c r="X9" s="121"/>
      <c r="Y9" s="121"/>
      <c r="Z9" s="294"/>
      <c r="AA9" s="121"/>
      <c r="AB9" s="121" t="s">
        <v>7</v>
      </c>
      <c r="AC9" s="121"/>
      <c r="AD9" s="121"/>
      <c r="AE9" s="294"/>
      <c r="AF9" s="121"/>
      <c r="AG9" s="121" t="s">
        <v>8</v>
      </c>
      <c r="AH9" s="121"/>
      <c r="AI9" s="121"/>
      <c r="AJ9" s="294"/>
      <c r="AK9" s="121"/>
      <c r="AL9" s="121" t="s">
        <v>9</v>
      </c>
      <c r="AM9" s="121"/>
      <c r="AN9" s="121"/>
      <c r="AO9" s="294"/>
      <c r="AP9" s="121"/>
      <c r="AQ9" s="121" t="s">
        <v>10</v>
      </c>
      <c r="AR9" s="121"/>
      <c r="AS9" s="121"/>
      <c r="AT9" s="294"/>
      <c r="AU9" s="121"/>
      <c r="AV9" s="121" t="s">
        <v>11</v>
      </c>
      <c r="AW9" s="121"/>
      <c r="AX9" s="121"/>
      <c r="AY9" s="294"/>
      <c r="AZ9" s="121"/>
      <c r="BA9" s="121" t="s">
        <v>12</v>
      </c>
      <c r="BB9" s="121"/>
      <c r="BC9" s="121"/>
      <c r="BD9" s="294"/>
      <c r="BE9" s="121"/>
      <c r="BF9" s="121" t="s">
        <v>13</v>
      </c>
      <c r="BG9" s="121"/>
      <c r="BH9" s="121"/>
      <c r="BI9" s="294"/>
      <c r="BJ9" s="121"/>
      <c r="BK9" s="121" t="s">
        <v>14</v>
      </c>
      <c r="BL9" s="121"/>
      <c r="BM9" s="121"/>
      <c r="BN9" s="294"/>
      <c r="BO9" s="121"/>
      <c r="BP9" s="121" t="s">
        <v>15</v>
      </c>
      <c r="BQ9" s="121"/>
      <c r="BR9" s="121"/>
      <c r="BS9" s="294"/>
      <c r="BT9" s="121"/>
      <c r="BU9" s="121" t="s">
        <v>16</v>
      </c>
      <c r="BV9" s="121"/>
      <c r="BW9" s="121"/>
      <c r="BX9" s="211"/>
      <c r="BY9" s="121"/>
      <c r="BZ9" s="121" t="s">
        <v>17</v>
      </c>
      <c r="CA9" s="121"/>
      <c r="CB9" s="121"/>
      <c r="CC9" s="294"/>
      <c r="CD9" s="121"/>
      <c r="CE9" s="121" t="s">
        <v>4</v>
      </c>
      <c r="CF9" s="121"/>
      <c r="CG9" s="121"/>
      <c r="CH9" s="294"/>
      <c r="CI9" s="121"/>
      <c r="CJ9" s="121" t="s">
        <v>5</v>
      </c>
      <c r="CK9" s="121"/>
      <c r="CL9" s="121"/>
      <c r="CM9" s="294"/>
      <c r="CN9" s="121"/>
      <c r="CO9" s="121" t="s">
        <v>6</v>
      </c>
      <c r="CP9" s="121"/>
      <c r="CQ9" s="121"/>
      <c r="CR9" s="294"/>
      <c r="CS9" s="121"/>
      <c r="CT9" s="121" t="s">
        <v>7</v>
      </c>
      <c r="CU9" s="121"/>
      <c r="CV9" s="121"/>
      <c r="CW9" s="294"/>
      <c r="CX9" s="121"/>
      <c r="CY9" s="121" t="s">
        <v>8</v>
      </c>
      <c r="CZ9" s="121"/>
      <c r="DA9" s="121"/>
      <c r="DB9" s="294"/>
      <c r="DC9" s="121"/>
      <c r="DD9" s="121" t="s">
        <v>9</v>
      </c>
      <c r="DE9" s="121"/>
      <c r="DF9" s="121"/>
      <c r="DG9" s="294"/>
      <c r="DH9" s="121"/>
      <c r="DI9" s="121" t="s">
        <v>10</v>
      </c>
      <c r="DJ9" s="121"/>
      <c r="DK9" s="121"/>
      <c r="DL9" s="294"/>
      <c r="DM9" s="121"/>
      <c r="DN9" s="121" t="s">
        <v>11</v>
      </c>
      <c r="DO9" s="121"/>
      <c r="DP9" s="121"/>
      <c r="DQ9" s="294"/>
      <c r="DR9" s="121"/>
      <c r="DS9" s="121" t="s">
        <v>12</v>
      </c>
      <c r="DT9" s="121"/>
      <c r="DU9" s="121"/>
      <c r="DV9" s="294"/>
      <c r="DW9" s="121"/>
      <c r="DX9" s="121" t="s">
        <v>13</v>
      </c>
      <c r="DY9" s="121"/>
      <c r="DZ9" s="121"/>
      <c r="EA9" s="294"/>
      <c r="EB9" s="121"/>
      <c r="EC9" s="121" t="s">
        <v>14</v>
      </c>
      <c r="ED9" s="121"/>
      <c r="EE9" s="121"/>
      <c r="EF9" s="294"/>
      <c r="EG9" s="121"/>
      <c r="EH9" s="121" t="s">
        <v>15</v>
      </c>
      <c r="EI9" s="121"/>
      <c r="EJ9" s="121"/>
      <c r="EK9" s="294"/>
      <c r="EL9" s="121"/>
      <c r="EM9" s="121" t="s">
        <v>16</v>
      </c>
      <c r="EN9" s="121"/>
      <c r="EO9" s="121"/>
      <c r="EP9" s="345"/>
    </row>
    <row r="10" spans="1:151" ht="14.25" customHeight="1" x14ac:dyDescent="0.2">
      <c r="A10" s="333"/>
      <c r="B10" s="333"/>
      <c r="C10" s="346" t="s">
        <v>18</v>
      </c>
      <c r="D10" s="347"/>
      <c r="E10" s="73"/>
      <c r="F10" s="74"/>
      <c r="G10" s="76"/>
      <c r="H10" s="76" t="s">
        <v>19</v>
      </c>
      <c r="I10" s="76"/>
      <c r="J10" s="76"/>
      <c r="K10" s="74"/>
      <c r="L10" s="76"/>
      <c r="M10" s="76"/>
      <c r="N10" s="76"/>
      <c r="O10" s="76"/>
      <c r="P10" s="74"/>
      <c r="Q10" s="76"/>
      <c r="R10" s="76"/>
      <c r="S10" s="76"/>
      <c r="T10" s="76"/>
      <c r="U10" s="74"/>
      <c r="V10" s="76"/>
      <c r="W10" s="76"/>
      <c r="X10" s="76"/>
      <c r="Y10" s="76"/>
      <c r="Z10" s="74"/>
      <c r="AA10" s="76"/>
      <c r="AB10" s="76"/>
      <c r="AC10" s="76"/>
      <c r="AD10" s="76"/>
      <c r="AE10" s="74"/>
      <c r="AF10" s="76"/>
      <c r="AG10" s="76"/>
      <c r="AH10" s="76"/>
      <c r="AI10" s="76"/>
      <c r="AJ10" s="74"/>
      <c r="AK10" s="76"/>
      <c r="AL10" s="76"/>
      <c r="AM10" s="76"/>
      <c r="AN10" s="76"/>
      <c r="AO10" s="74"/>
      <c r="AP10" s="76"/>
      <c r="AQ10" s="76"/>
      <c r="AR10" s="76"/>
      <c r="AS10" s="76"/>
      <c r="AT10" s="74"/>
      <c r="AU10" s="76"/>
      <c r="AV10" s="76"/>
      <c r="AW10" s="76"/>
      <c r="AX10" s="76"/>
      <c r="AY10" s="74"/>
      <c r="AZ10" s="76"/>
      <c r="BA10" s="76"/>
      <c r="BB10" s="76"/>
      <c r="BC10" s="76"/>
      <c r="BD10" s="74"/>
      <c r="BE10" s="76"/>
      <c r="BF10" s="76"/>
      <c r="BG10" s="76"/>
      <c r="BH10" s="76"/>
      <c r="BI10" s="74"/>
      <c r="BJ10" s="76"/>
      <c r="BK10" s="76"/>
      <c r="BL10" s="76"/>
      <c r="BM10" s="76"/>
      <c r="BN10" s="74"/>
      <c r="BO10" s="76"/>
      <c r="BP10" s="76"/>
      <c r="BQ10" s="76"/>
      <c r="BR10" s="76"/>
      <c r="BS10" s="74"/>
      <c r="BT10" s="76"/>
      <c r="BU10" s="76"/>
      <c r="BV10" s="76"/>
      <c r="BW10" s="76"/>
      <c r="BX10" s="74"/>
      <c r="BY10" s="76"/>
      <c r="BZ10" s="76" t="s">
        <v>20</v>
      </c>
      <c r="CA10" s="76"/>
      <c r="CB10" s="76"/>
      <c r="CC10" s="74"/>
      <c r="CD10" s="76"/>
      <c r="CE10" s="76"/>
      <c r="CF10" s="76"/>
      <c r="CG10" s="76"/>
      <c r="CH10" s="74"/>
      <c r="CI10" s="76"/>
      <c r="CJ10" s="76"/>
      <c r="CK10" s="76"/>
      <c r="CL10" s="76"/>
      <c r="CM10" s="74"/>
      <c r="CN10" s="76"/>
      <c r="CO10" s="76"/>
      <c r="CP10" s="76"/>
      <c r="CQ10" s="76"/>
      <c r="CR10" s="74"/>
      <c r="CS10" s="76"/>
      <c r="CT10" s="76"/>
      <c r="CU10" s="76"/>
      <c r="CV10" s="76"/>
      <c r="CW10" s="74"/>
      <c r="CX10" s="76"/>
      <c r="CY10" s="76"/>
      <c r="CZ10" s="76"/>
      <c r="DA10" s="76"/>
      <c r="DB10" s="74"/>
      <c r="DC10" s="76"/>
      <c r="DD10" s="76"/>
      <c r="DE10" s="76"/>
      <c r="DF10" s="76"/>
      <c r="DG10" s="74"/>
      <c r="DH10" s="76"/>
      <c r="DI10" s="76"/>
      <c r="DJ10" s="76"/>
      <c r="DK10" s="76"/>
      <c r="DL10" s="74"/>
      <c r="DM10" s="76"/>
      <c r="DN10" s="76"/>
      <c r="DO10" s="76"/>
      <c r="DP10" s="76"/>
      <c r="DQ10" s="74"/>
      <c r="DR10" s="76"/>
      <c r="DS10" s="76"/>
      <c r="DT10" s="76"/>
      <c r="DU10" s="76"/>
      <c r="DV10" s="74"/>
      <c r="DW10" s="76"/>
      <c r="DX10" s="76"/>
      <c r="DY10" s="76"/>
      <c r="DZ10" s="76"/>
      <c r="EA10" s="74"/>
      <c r="EB10" s="76"/>
      <c r="EC10" s="76"/>
      <c r="ED10" s="76"/>
      <c r="EE10" s="76"/>
      <c r="EF10" s="74"/>
      <c r="EG10" s="76"/>
      <c r="EH10" s="76"/>
      <c r="EI10" s="76"/>
      <c r="EJ10" s="76"/>
      <c r="EK10" s="74"/>
      <c r="EL10" s="76"/>
      <c r="EM10" s="76"/>
      <c r="EN10" s="76"/>
      <c r="EO10" s="348"/>
      <c r="EP10" s="345"/>
      <c r="EU10" s="349"/>
    </row>
    <row r="11" spans="1:151" x14ac:dyDescent="0.2">
      <c r="A11" s="333"/>
      <c r="B11" s="333"/>
      <c r="C11" s="345"/>
      <c r="D11" s="333"/>
      <c r="E11" s="350"/>
      <c r="F11" s="351"/>
      <c r="G11" s="333"/>
      <c r="H11" s="333"/>
      <c r="I11" s="333"/>
      <c r="J11" s="333"/>
      <c r="K11" s="351"/>
      <c r="L11" s="333"/>
      <c r="M11" s="333"/>
      <c r="N11" s="333"/>
      <c r="O11" s="333"/>
      <c r="P11" s="351"/>
      <c r="Q11" s="333"/>
      <c r="R11" s="333"/>
      <c r="S11" s="333"/>
      <c r="T11" s="333"/>
      <c r="U11" s="351"/>
      <c r="V11" s="333"/>
      <c r="W11" s="333"/>
      <c r="X11" s="333"/>
      <c r="Y11" s="333"/>
      <c r="Z11" s="351"/>
      <c r="AA11" s="333"/>
      <c r="AB11" s="333"/>
      <c r="AC11" s="333"/>
      <c r="AD11" s="333"/>
      <c r="AE11" s="351"/>
      <c r="AF11" s="333"/>
      <c r="AG11" s="333"/>
      <c r="AH11" s="333"/>
      <c r="AI11" s="333"/>
      <c r="AJ11" s="351"/>
      <c r="AK11" s="333"/>
      <c r="AL11" s="333"/>
      <c r="AM11" s="333"/>
      <c r="AN11" s="333"/>
      <c r="AO11" s="351"/>
      <c r="AP11" s="333"/>
      <c r="AQ11" s="333"/>
      <c r="AR11" s="333"/>
      <c r="AS11" s="333"/>
      <c r="AT11" s="351"/>
      <c r="AU11" s="333"/>
      <c r="AV11" s="333"/>
      <c r="AW11" s="333"/>
      <c r="AX11" s="333"/>
      <c r="AY11" s="351"/>
      <c r="AZ11" s="333"/>
      <c r="BA11" s="333"/>
      <c r="BB11" s="333"/>
      <c r="BC11" s="333"/>
      <c r="BD11" s="351"/>
      <c r="BE11" s="333"/>
      <c r="BF11" s="333"/>
      <c r="BG11" s="333"/>
      <c r="BH11" s="333"/>
      <c r="BI11" s="351"/>
      <c r="BJ11" s="333"/>
      <c r="BK11" s="333"/>
      <c r="BL11" s="333"/>
      <c r="BM11" s="333"/>
      <c r="BN11" s="351"/>
      <c r="BO11" s="333"/>
      <c r="BP11" s="333"/>
      <c r="BQ11" s="333"/>
      <c r="BR11" s="333"/>
      <c r="BS11" s="351"/>
      <c r="BT11" s="333"/>
      <c r="BU11" s="333"/>
      <c r="BV11" s="333"/>
      <c r="BW11" s="333"/>
      <c r="BX11" s="351"/>
      <c r="BY11" s="333"/>
      <c r="BZ11" s="333"/>
      <c r="CA11" s="333"/>
      <c r="CB11" s="333"/>
      <c r="CC11" s="351"/>
      <c r="CD11" s="333"/>
      <c r="CE11" s="333"/>
      <c r="CF11" s="333"/>
      <c r="CG11" s="333"/>
      <c r="CH11" s="351"/>
      <c r="CI11" s="333"/>
      <c r="CJ11" s="333"/>
      <c r="CK11" s="333"/>
      <c r="CL11" s="333"/>
      <c r="CM11" s="351"/>
      <c r="CN11" s="333"/>
      <c r="CO11" s="333"/>
      <c r="CP11" s="333"/>
      <c r="CQ11" s="333"/>
      <c r="CR11" s="351"/>
      <c r="CS11" s="333"/>
      <c r="CT11" s="333"/>
      <c r="CU11" s="333"/>
      <c r="CV11" s="333"/>
      <c r="CW11" s="351"/>
      <c r="CX11" s="333"/>
      <c r="CY11" s="333"/>
      <c r="CZ11" s="333"/>
      <c r="DA11" s="333"/>
      <c r="DB11" s="351"/>
      <c r="DC11" s="333"/>
      <c r="DD11" s="333"/>
      <c r="DE11" s="333"/>
      <c r="DF11" s="333"/>
      <c r="DG11" s="351"/>
      <c r="DH11" s="333"/>
      <c r="DI11" s="333"/>
      <c r="DJ11" s="333"/>
      <c r="DK11" s="333"/>
      <c r="DL11" s="351"/>
      <c r="DM11" s="333"/>
      <c r="DN11" s="333"/>
      <c r="DO11" s="333"/>
      <c r="DP11" s="333"/>
      <c r="DQ11" s="351"/>
      <c r="DR11" s="333"/>
      <c r="DS11" s="333"/>
      <c r="DT11" s="333"/>
      <c r="DU11" s="333"/>
      <c r="DV11" s="351"/>
      <c r="DW11" s="333"/>
      <c r="DX11" s="333"/>
      <c r="DY11" s="333"/>
      <c r="DZ11" s="333"/>
      <c r="EA11" s="351"/>
      <c r="EB11" s="333"/>
      <c r="EC11" s="333"/>
      <c r="ED11" s="333"/>
      <c r="EE11" s="333"/>
      <c r="EF11" s="351"/>
      <c r="EG11" s="333"/>
      <c r="EH11" s="333"/>
      <c r="EI11" s="333"/>
      <c r="EJ11" s="333"/>
      <c r="EK11" s="351"/>
      <c r="EL11" s="333"/>
      <c r="EM11" s="333"/>
      <c r="EN11" s="333"/>
      <c r="EO11" s="333"/>
      <c r="EP11" s="345"/>
    </row>
    <row r="12" spans="1:151" x14ac:dyDescent="0.2">
      <c r="A12" s="333"/>
      <c r="B12" s="333"/>
      <c r="C12" s="345"/>
      <c r="D12" s="333"/>
      <c r="E12" s="350"/>
      <c r="F12" s="351"/>
      <c r="G12" s="333"/>
      <c r="H12" s="333"/>
      <c r="I12" s="333"/>
      <c r="J12" s="333"/>
      <c r="K12" s="351"/>
      <c r="L12" s="333"/>
      <c r="M12" s="333"/>
      <c r="N12" s="333"/>
      <c r="O12" s="333"/>
      <c r="P12" s="351"/>
      <c r="Q12" s="333"/>
      <c r="R12" s="333"/>
      <c r="S12" s="333"/>
      <c r="T12" s="333"/>
      <c r="U12" s="351"/>
      <c r="V12" s="333"/>
      <c r="W12" s="333"/>
      <c r="X12" s="333"/>
      <c r="Y12" s="333"/>
      <c r="Z12" s="351"/>
      <c r="AA12" s="333"/>
      <c r="AB12" s="333"/>
      <c r="AC12" s="333"/>
      <c r="AD12" s="333"/>
      <c r="AE12" s="351"/>
      <c r="AF12" s="333"/>
      <c r="AG12" s="333"/>
      <c r="AH12" s="333"/>
      <c r="AI12" s="333"/>
      <c r="AJ12" s="351"/>
      <c r="AK12" s="333"/>
      <c r="AL12" s="333"/>
      <c r="AM12" s="333"/>
      <c r="AN12" s="333"/>
      <c r="AO12" s="351"/>
      <c r="AP12" s="333"/>
      <c r="AQ12" s="333"/>
      <c r="AR12" s="333"/>
      <c r="AS12" s="333"/>
      <c r="AT12" s="351"/>
      <c r="AU12" s="333"/>
      <c r="AV12" s="333"/>
      <c r="AW12" s="333"/>
      <c r="AX12" s="333"/>
      <c r="AY12" s="351"/>
      <c r="AZ12" s="333"/>
      <c r="BA12" s="333"/>
      <c r="BB12" s="333"/>
      <c r="BC12" s="333"/>
      <c r="BD12" s="351"/>
      <c r="BE12" s="333"/>
      <c r="BF12" s="333"/>
      <c r="BG12" s="333"/>
      <c r="BH12" s="333"/>
      <c r="BI12" s="351"/>
      <c r="BJ12" s="333"/>
      <c r="BK12" s="333"/>
      <c r="BL12" s="333"/>
      <c r="BM12" s="333"/>
      <c r="BN12" s="351"/>
      <c r="BO12" s="333"/>
      <c r="BP12" s="333"/>
      <c r="BQ12" s="333"/>
      <c r="BR12" s="333"/>
      <c r="BS12" s="351"/>
      <c r="BT12" s="333"/>
      <c r="BU12" s="333"/>
      <c r="BV12" s="333"/>
      <c r="BW12" s="333"/>
      <c r="BX12" s="351"/>
      <c r="BY12" s="333"/>
      <c r="BZ12" s="333"/>
      <c r="CA12" s="333"/>
      <c r="CB12" s="333"/>
      <c r="CC12" s="351"/>
      <c r="CD12" s="333"/>
      <c r="CE12" s="333"/>
      <c r="CF12" s="333"/>
      <c r="CG12" s="333"/>
      <c r="CH12" s="351"/>
      <c r="CI12" s="333"/>
      <c r="CJ12" s="333"/>
      <c r="CK12" s="333"/>
      <c r="CL12" s="333"/>
      <c r="CM12" s="351"/>
      <c r="CN12" s="333"/>
      <c r="CO12" s="333"/>
      <c r="CP12" s="333"/>
      <c r="CQ12" s="333"/>
      <c r="CR12" s="351"/>
      <c r="CS12" s="333"/>
      <c r="CT12" s="333"/>
      <c r="CU12" s="333"/>
      <c r="CV12" s="333"/>
      <c r="CW12" s="351"/>
      <c r="CX12" s="333"/>
      <c r="CY12" s="333"/>
      <c r="CZ12" s="333"/>
      <c r="DA12" s="333"/>
      <c r="DB12" s="351"/>
      <c r="DC12" s="333"/>
      <c r="DD12" s="333"/>
      <c r="DE12" s="333"/>
      <c r="DF12" s="333"/>
      <c r="DG12" s="351"/>
      <c r="DH12" s="333"/>
      <c r="DI12" s="333"/>
      <c r="DJ12" s="333"/>
      <c r="DK12" s="333"/>
      <c r="DL12" s="351"/>
      <c r="DM12" s="333"/>
      <c r="DN12" s="333"/>
      <c r="DO12" s="333"/>
      <c r="DP12" s="333"/>
      <c r="DQ12" s="351"/>
      <c r="DR12" s="333"/>
      <c r="DS12" s="333"/>
      <c r="DT12" s="333"/>
      <c r="DU12" s="333"/>
      <c r="DV12" s="351"/>
      <c r="DW12" s="333"/>
      <c r="DX12" s="333"/>
      <c r="DY12" s="333"/>
      <c r="DZ12" s="333"/>
      <c r="EA12" s="351"/>
      <c r="EB12" s="333"/>
      <c r="EC12" s="333"/>
      <c r="ED12" s="333"/>
      <c r="EE12" s="333"/>
      <c r="EF12" s="351"/>
      <c r="EG12" s="333"/>
      <c r="EH12" s="333"/>
      <c r="EI12" s="333"/>
      <c r="EJ12" s="333"/>
      <c r="EK12" s="351"/>
      <c r="EL12" s="333"/>
      <c r="EM12" s="333"/>
      <c r="EN12" s="333"/>
      <c r="EO12" s="333"/>
      <c r="EP12" s="345"/>
    </row>
    <row r="13" spans="1:151" s="349" customFormat="1" x14ac:dyDescent="0.2">
      <c r="A13" s="334"/>
      <c r="B13" s="334"/>
      <c r="C13" s="352" t="s">
        <v>263</v>
      </c>
      <c r="D13" s="334"/>
      <c r="E13" s="353"/>
      <c r="F13" s="354"/>
      <c r="G13" s="334"/>
      <c r="H13" s="334">
        <f>+H14+H21</f>
        <v>0</v>
      </c>
      <c r="I13" s="334"/>
      <c r="J13" s="334"/>
      <c r="K13" s="354"/>
      <c r="L13" s="334"/>
      <c r="M13" s="355">
        <f>+M14+M21</f>
        <v>1030450</v>
      </c>
      <c r="N13" s="334"/>
      <c r="O13" s="334"/>
      <c r="P13" s="354"/>
      <c r="Q13" s="334"/>
      <c r="R13" s="355">
        <f>+R14+R21</f>
        <v>-592737</v>
      </c>
      <c r="S13" s="334"/>
      <c r="T13" s="334"/>
      <c r="U13" s="354"/>
      <c r="V13" s="334"/>
      <c r="W13" s="355">
        <f>+W14+W21</f>
        <v>0</v>
      </c>
      <c r="X13" s="334"/>
      <c r="Y13" s="334"/>
      <c r="Z13" s="354"/>
      <c r="AA13" s="334"/>
      <c r="AB13" s="355">
        <f>+AB14+AB21</f>
        <v>0</v>
      </c>
      <c r="AC13" s="334"/>
      <c r="AD13" s="334"/>
      <c r="AE13" s="354"/>
      <c r="AF13" s="334"/>
      <c r="AG13" s="355">
        <f>+AG14+AG21</f>
        <v>0</v>
      </c>
      <c r="AH13" s="334"/>
      <c r="AI13" s="334"/>
      <c r="AJ13" s="354"/>
      <c r="AK13" s="334"/>
      <c r="AL13" s="355">
        <f>+AL14+AL21</f>
        <v>0</v>
      </c>
      <c r="AM13" s="334"/>
      <c r="AN13" s="334"/>
      <c r="AO13" s="354"/>
      <c r="AP13" s="334"/>
      <c r="AQ13" s="355">
        <f>+AQ14+AQ21</f>
        <v>0</v>
      </c>
      <c r="AR13" s="334"/>
      <c r="AS13" s="334"/>
      <c r="AT13" s="354"/>
      <c r="AU13" s="334"/>
      <c r="AV13" s="355">
        <f>+AV14+AV21</f>
        <v>0</v>
      </c>
      <c r="AW13" s="334"/>
      <c r="AX13" s="334"/>
      <c r="AY13" s="354"/>
      <c r="AZ13" s="334"/>
      <c r="BA13" s="355">
        <f>+BA14+BA21</f>
        <v>0</v>
      </c>
      <c r="BB13" s="334"/>
      <c r="BC13" s="334"/>
      <c r="BD13" s="354"/>
      <c r="BE13" s="334"/>
      <c r="BF13" s="355">
        <f>+BF14+BF21</f>
        <v>0</v>
      </c>
      <c r="BG13" s="334"/>
      <c r="BH13" s="334"/>
      <c r="BI13" s="354"/>
      <c r="BJ13" s="334"/>
      <c r="BK13" s="355">
        <f>+BK14+BK21</f>
        <v>0</v>
      </c>
      <c r="BL13" s="355"/>
      <c r="BM13" s="355"/>
      <c r="BN13" s="356"/>
      <c r="BO13" s="355"/>
      <c r="BP13" s="355">
        <f>+BP14+BP21</f>
        <v>0</v>
      </c>
      <c r="BQ13" s="334"/>
      <c r="BR13" s="334"/>
      <c r="BS13" s="354"/>
      <c r="BT13" s="334"/>
      <c r="BU13" s="334">
        <f>+BU14+BU21</f>
        <v>437713</v>
      </c>
      <c r="BV13" s="334"/>
      <c r="BW13" s="334"/>
      <c r="BX13" s="354"/>
      <c r="BY13" s="334"/>
      <c r="BZ13" s="357">
        <f>+BZ14+BZ21</f>
        <v>-7954770</v>
      </c>
      <c r="CA13" s="334"/>
      <c r="CB13" s="334"/>
      <c r="CC13" s="354"/>
      <c r="CD13" s="334"/>
      <c r="CE13" s="355">
        <f>+CE14+CE21</f>
        <v>9415800</v>
      </c>
      <c r="CF13" s="334"/>
      <c r="CG13" s="334"/>
      <c r="CH13" s="354"/>
      <c r="CI13" s="334"/>
      <c r="CJ13" s="355">
        <f>+CJ14+CJ21</f>
        <v>-6660753</v>
      </c>
      <c r="CK13" s="334"/>
      <c r="CL13" s="334"/>
      <c r="CM13" s="354"/>
      <c r="CN13" s="334"/>
      <c r="CO13" s="355">
        <f>+CO14+CO21</f>
        <v>5151867</v>
      </c>
      <c r="CP13" s="334"/>
      <c r="CQ13" s="334"/>
      <c r="CR13" s="354"/>
      <c r="CS13" s="334"/>
      <c r="CT13" s="355">
        <f>+CT14+CT21</f>
        <v>-7112395</v>
      </c>
      <c r="CU13" s="334"/>
      <c r="CV13" s="334"/>
      <c r="CW13" s="354"/>
      <c r="CX13" s="334"/>
      <c r="CY13" s="355">
        <f>+CY14+CY21</f>
        <v>-2312355</v>
      </c>
      <c r="CZ13" s="334"/>
      <c r="DA13" s="334"/>
      <c r="DB13" s="354"/>
      <c r="DC13" s="334"/>
      <c r="DD13" s="355">
        <f>+DD14+DD21</f>
        <v>2272137</v>
      </c>
      <c r="DE13" s="334"/>
      <c r="DF13" s="334"/>
      <c r="DG13" s="354"/>
      <c r="DH13" s="334"/>
      <c r="DI13" s="355">
        <f>+DI14+DI21</f>
        <v>-3832432</v>
      </c>
      <c r="DJ13" s="334"/>
      <c r="DK13" s="334"/>
      <c r="DL13" s="354"/>
      <c r="DM13" s="334"/>
      <c r="DN13" s="355">
        <f>+DN14+DN21</f>
        <v>-3742209</v>
      </c>
      <c r="DO13" s="334"/>
      <c r="DP13" s="334"/>
      <c r="DQ13" s="354"/>
      <c r="DR13" s="334"/>
      <c r="DS13" s="355">
        <f>+DS14+DS21</f>
        <v>-1384946</v>
      </c>
      <c r="DT13" s="334"/>
      <c r="DU13" s="334"/>
      <c r="DV13" s="354"/>
      <c r="DW13" s="334"/>
      <c r="DX13" s="355">
        <f>+DX14+DX21</f>
        <v>429685</v>
      </c>
      <c r="DY13" s="334"/>
      <c r="DZ13" s="334"/>
      <c r="EA13" s="354"/>
      <c r="EB13" s="334"/>
      <c r="EC13" s="355">
        <f>+EC14+EC21</f>
        <v>2124947</v>
      </c>
      <c r="ED13" s="355"/>
      <c r="EE13" s="355"/>
      <c r="EF13" s="356"/>
      <c r="EG13" s="355"/>
      <c r="EH13" s="355">
        <f>+EH14+EH21</f>
        <v>-2304116</v>
      </c>
      <c r="EI13" s="334"/>
      <c r="EJ13" s="334"/>
      <c r="EK13" s="354"/>
      <c r="EL13" s="334"/>
      <c r="EM13" s="334">
        <f>+EM14+EM21</f>
        <v>2755047</v>
      </c>
      <c r="EN13" s="334"/>
      <c r="EO13" s="334"/>
      <c r="EP13" s="352"/>
      <c r="EQ13" s="334"/>
    </row>
    <row r="14" spans="1:151" x14ac:dyDescent="0.2">
      <c r="A14" s="333"/>
      <c r="B14" s="333"/>
      <c r="C14" s="345" t="s">
        <v>264</v>
      </c>
      <c r="D14" s="333"/>
      <c r="E14" s="350"/>
      <c r="F14" s="351"/>
      <c r="G14" s="358"/>
      <c r="H14" s="359">
        <f>SUM(H15:H19)</f>
        <v>0</v>
      </c>
      <c r="I14" s="360"/>
      <c r="J14" s="333"/>
      <c r="K14" s="351"/>
      <c r="L14" s="358"/>
      <c r="M14" s="361">
        <f>SUM(M15:M19)</f>
        <v>991750</v>
      </c>
      <c r="N14" s="360"/>
      <c r="O14" s="333"/>
      <c r="P14" s="351"/>
      <c r="Q14" s="358"/>
      <c r="R14" s="361">
        <f>SUM(R15:R19)</f>
        <v>-782200</v>
      </c>
      <c r="S14" s="360"/>
      <c r="T14" s="333"/>
      <c r="U14" s="351"/>
      <c r="V14" s="358"/>
      <c r="W14" s="361">
        <f>SUM(W15:W19)</f>
        <v>0</v>
      </c>
      <c r="X14" s="360"/>
      <c r="Y14" s="333"/>
      <c r="Z14" s="351"/>
      <c r="AA14" s="358"/>
      <c r="AB14" s="361">
        <f>SUM(AB15:AB19)</f>
        <v>0</v>
      </c>
      <c r="AC14" s="360"/>
      <c r="AD14" s="333"/>
      <c r="AE14" s="351"/>
      <c r="AF14" s="358"/>
      <c r="AG14" s="361">
        <f>SUM(AG15:AG19)</f>
        <v>0</v>
      </c>
      <c r="AH14" s="360"/>
      <c r="AI14" s="333"/>
      <c r="AJ14" s="351"/>
      <c r="AK14" s="358"/>
      <c r="AL14" s="361">
        <f>SUM(AL15:AL19)</f>
        <v>0</v>
      </c>
      <c r="AM14" s="360"/>
      <c r="AN14" s="333"/>
      <c r="AO14" s="351"/>
      <c r="AP14" s="358"/>
      <c r="AQ14" s="361">
        <f>SUM(AQ15:AQ19)</f>
        <v>0</v>
      </c>
      <c r="AR14" s="360"/>
      <c r="AS14" s="333"/>
      <c r="AT14" s="351"/>
      <c r="AU14" s="358"/>
      <c r="AV14" s="361">
        <f>SUM(AV15:AV19)</f>
        <v>0</v>
      </c>
      <c r="AW14" s="360"/>
      <c r="AX14" s="333"/>
      <c r="AY14" s="351"/>
      <c r="AZ14" s="358"/>
      <c r="BA14" s="361">
        <f>SUM(BA15:BA19)</f>
        <v>0</v>
      </c>
      <c r="BB14" s="360"/>
      <c r="BC14" s="333"/>
      <c r="BD14" s="351"/>
      <c r="BE14" s="358"/>
      <c r="BF14" s="361">
        <f>SUM(BF15:BF19)</f>
        <v>0</v>
      </c>
      <c r="BG14" s="360"/>
      <c r="BH14" s="333"/>
      <c r="BI14" s="351"/>
      <c r="BJ14" s="358"/>
      <c r="BK14" s="361">
        <f>SUM(BK15:BK19)</f>
        <v>0</v>
      </c>
      <c r="BL14" s="360"/>
      <c r="BM14" s="333"/>
      <c r="BN14" s="351"/>
      <c r="BO14" s="358"/>
      <c r="BP14" s="362">
        <f>SUM(BP15:BP19)</f>
        <v>0</v>
      </c>
      <c r="BQ14" s="360"/>
      <c r="BR14" s="333"/>
      <c r="BS14" s="351"/>
      <c r="BT14" s="358"/>
      <c r="BU14" s="359">
        <f>SUM(BU15:BU19)</f>
        <v>209550</v>
      </c>
      <c r="BV14" s="360"/>
      <c r="BW14" s="333"/>
      <c r="BX14" s="351"/>
      <c r="BY14" s="358"/>
      <c r="BZ14" s="363">
        <f>SUM(BZ15:BZ19)</f>
        <v>-8007020</v>
      </c>
      <c r="CA14" s="360"/>
      <c r="CB14" s="333"/>
      <c r="CC14" s="351"/>
      <c r="CD14" s="358"/>
      <c r="CE14" s="361">
        <f>SUM(CE15:CE19)</f>
        <v>2663300</v>
      </c>
      <c r="CF14" s="360"/>
      <c r="CG14" s="333"/>
      <c r="CH14" s="351"/>
      <c r="CI14" s="358"/>
      <c r="CJ14" s="361">
        <f>SUM(CJ15:CJ19)</f>
        <v>83680</v>
      </c>
      <c r="CK14" s="360"/>
      <c r="CL14" s="333"/>
      <c r="CM14" s="351"/>
      <c r="CN14" s="358"/>
      <c r="CO14" s="361">
        <f>SUM(CO15:CO19)</f>
        <v>5155820</v>
      </c>
      <c r="CP14" s="360"/>
      <c r="CQ14" s="333"/>
      <c r="CR14" s="351"/>
      <c r="CS14" s="358"/>
      <c r="CT14" s="361">
        <f>SUM(CT15:CT19)</f>
        <v>-6892610</v>
      </c>
      <c r="CU14" s="360"/>
      <c r="CV14" s="333"/>
      <c r="CW14" s="351"/>
      <c r="CX14" s="358"/>
      <c r="CY14" s="361">
        <f>SUM(CY15:CY19)</f>
        <v>-2536130</v>
      </c>
      <c r="CZ14" s="360"/>
      <c r="DA14" s="333"/>
      <c r="DB14" s="351"/>
      <c r="DC14" s="358"/>
      <c r="DD14" s="361">
        <f>SUM(DD15:DD19)</f>
        <v>-329200</v>
      </c>
      <c r="DE14" s="360"/>
      <c r="DF14" s="333"/>
      <c r="DG14" s="351"/>
      <c r="DH14" s="358"/>
      <c r="DI14" s="361">
        <f>SUM(DI15:DI19)</f>
        <v>-3215700</v>
      </c>
      <c r="DJ14" s="360"/>
      <c r="DK14" s="333"/>
      <c r="DL14" s="351"/>
      <c r="DM14" s="358"/>
      <c r="DN14" s="361">
        <f>SUM(DN15:DN19)</f>
        <v>-1759060</v>
      </c>
      <c r="DO14" s="360"/>
      <c r="DP14" s="333"/>
      <c r="DQ14" s="351"/>
      <c r="DR14" s="358"/>
      <c r="DS14" s="361">
        <f>SUM(DS15:DS19)</f>
        <v>-1386320</v>
      </c>
      <c r="DT14" s="360"/>
      <c r="DU14" s="333"/>
      <c r="DV14" s="351"/>
      <c r="DW14" s="358"/>
      <c r="DX14" s="361">
        <f>SUM(DX15:DX19)</f>
        <v>459040</v>
      </c>
      <c r="DY14" s="360"/>
      <c r="DZ14" s="333"/>
      <c r="EA14" s="351"/>
      <c r="EB14" s="358"/>
      <c r="EC14" s="361">
        <f>SUM(EC15:EC19)</f>
        <v>1594210</v>
      </c>
      <c r="ED14" s="360"/>
      <c r="EE14" s="333"/>
      <c r="EF14" s="351"/>
      <c r="EG14" s="358"/>
      <c r="EH14" s="362">
        <f>SUM(EH15:EH19)</f>
        <v>-1844050</v>
      </c>
      <c r="EI14" s="360"/>
      <c r="EJ14" s="333"/>
      <c r="EK14" s="351"/>
      <c r="EL14" s="358"/>
      <c r="EM14" s="359">
        <f>SUM(EM15:EM19)</f>
        <v>2746980</v>
      </c>
      <c r="EN14" s="360"/>
      <c r="EO14" s="333"/>
      <c r="EP14" s="345"/>
      <c r="ES14" s="349"/>
      <c r="ET14" s="349"/>
      <c r="EU14" s="349"/>
    </row>
    <row r="15" spans="1:151" hidden="1" x14ac:dyDescent="0.2">
      <c r="A15" s="333"/>
      <c r="B15" s="333"/>
      <c r="C15" s="123" t="s">
        <v>265</v>
      </c>
      <c r="D15" s="124"/>
      <c r="E15" s="350"/>
      <c r="F15" s="351"/>
      <c r="G15" s="351"/>
      <c r="H15" s="364">
        <v>0</v>
      </c>
      <c r="I15" s="365"/>
      <c r="J15" s="333"/>
      <c r="K15" s="351"/>
      <c r="L15" s="351"/>
      <c r="M15" s="366">
        <v>0</v>
      </c>
      <c r="N15" s="365"/>
      <c r="O15" s="333"/>
      <c r="P15" s="351"/>
      <c r="Q15" s="351"/>
      <c r="R15" s="366">
        <v>0</v>
      </c>
      <c r="S15" s="365"/>
      <c r="T15" s="333"/>
      <c r="U15" s="351"/>
      <c r="V15" s="351"/>
      <c r="W15" s="366">
        <v>0</v>
      </c>
      <c r="X15" s="365"/>
      <c r="Y15" s="333"/>
      <c r="Z15" s="351"/>
      <c r="AA15" s="351"/>
      <c r="AB15" s="366">
        <v>0</v>
      </c>
      <c r="AC15" s="365"/>
      <c r="AD15" s="333"/>
      <c r="AE15" s="351"/>
      <c r="AF15" s="351"/>
      <c r="AG15" s="366">
        <v>0</v>
      </c>
      <c r="AH15" s="365"/>
      <c r="AI15" s="333"/>
      <c r="AJ15" s="351"/>
      <c r="AK15" s="351"/>
      <c r="AL15" s="366">
        <v>0</v>
      </c>
      <c r="AM15" s="365"/>
      <c r="AN15" s="333"/>
      <c r="AO15" s="351"/>
      <c r="AP15" s="351"/>
      <c r="AQ15" s="366">
        <v>0</v>
      </c>
      <c r="AR15" s="365"/>
      <c r="AS15" s="333"/>
      <c r="AT15" s="351"/>
      <c r="AU15" s="351"/>
      <c r="AV15" s="366">
        <v>0</v>
      </c>
      <c r="AW15" s="365"/>
      <c r="AX15" s="333"/>
      <c r="AY15" s="351"/>
      <c r="AZ15" s="351"/>
      <c r="BA15" s="366">
        <v>0</v>
      </c>
      <c r="BB15" s="365"/>
      <c r="BC15" s="333"/>
      <c r="BD15" s="351"/>
      <c r="BE15" s="351"/>
      <c r="BF15" s="366">
        <v>0</v>
      </c>
      <c r="BG15" s="365"/>
      <c r="BH15" s="333"/>
      <c r="BI15" s="351"/>
      <c r="BJ15" s="351"/>
      <c r="BK15" s="366">
        <v>0</v>
      </c>
      <c r="BL15" s="365"/>
      <c r="BM15" s="333"/>
      <c r="BN15" s="351"/>
      <c r="BO15" s="351"/>
      <c r="BP15" s="366">
        <v>0</v>
      </c>
      <c r="BQ15" s="365"/>
      <c r="BR15" s="333"/>
      <c r="BS15" s="351"/>
      <c r="BT15" s="351"/>
      <c r="BU15" s="366">
        <f>SUM(M15:BP15)</f>
        <v>0</v>
      </c>
      <c r="BV15" s="365"/>
      <c r="BW15" s="333"/>
      <c r="BX15" s="351"/>
      <c r="BY15" s="351"/>
      <c r="BZ15" s="364">
        <v>0</v>
      </c>
      <c r="CA15" s="365"/>
      <c r="CB15" s="333"/>
      <c r="CC15" s="351"/>
      <c r="CD15" s="351"/>
      <c r="CE15" s="366">
        <v>0</v>
      </c>
      <c r="CF15" s="365"/>
      <c r="CG15" s="333"/>
      <c r="CH15" s="351"/>
      <c r="CI15" s="351"/>
      <c r="CJ15" s="366">
        <v>0</v>
      </c>
      <c r="CK15" s="365"/>
      <c r="CL15" s="333"/>
      <c r="CM15" s="351"/>
      <c r="CN15" s="351"/>
      <c r="CO15" s="366">
        <v>0</v>
      </c>
      <c r="CP15" s="365"/>
      <c r="CQ15" s="333"/>
      <c r="CR15" s="351"/>
      <c r="CS15" s="351"/>
      <c r="CT15" s="366">
        <v>0</v>
      </c>
      <c r="CU15" s="365"/>
      <c r="CV15" s="333"/>
      <c r="CW15" s="351"/>
      <c r="CX15" s="351"/>
      <c r="CY15" s="366">
        <v>0</v>
      </c>
      <c r="CZ15" s="365"/>
      <c r="DA15" s="333"/>
      <c r="DB15" s="351"/>
      <c r="DC15" s="351"/>
      <c r="DD15" s="366">
        <v>0</v>
      </c>
      <c r="DE15" s="365"/>
      <c r="DF15" s="333"/>
      <c r="DG15" s="351"/>
      <c r="DH15" s="351"/>
      <c r="DI15" s="366">
        <v>0</v>
      </c>
      <c r="DJ15" s="365"/>
      <c r="DK15" s="333"/>
      <c r="DL15" s="351"/>
      <c r="DM15" s="351"/>
      <c r="DN15" s="366">
        <v>0</v>
      </c>
      <c r="DO15" s="365"/>
      <c r="DP15" s="333"/>
      <c r="DQ15" s="351"/>
      <c r="DR15" s="351"/>
      <c r="DS15" s="366">
        <v>0</v>
      </c>
      <c r="DT15" s="365"/>
      <c r="DU15" s="333"/>
      <c r="DV15" s="351"/>
      <c r="DW15" s="351"/>
      <c r="DX15" s="366">
        <v>0</v>
      </c>
      <c r="DY15" s="365"/>
      <c r="DZ15" s="333"/>
      <c r="EA15" s="351"/>
      <c r="EB15" s="351"/>
      <c r="EC15" s="366">
        <v>0</v>
      </c>
      <c r="ED15" s="365"/>
      <c r="EE15" s="333"/>
      <c r="EF15" s="351"/>
      <c r="EG15" s="351"/>
      <c r="EH15" s="366">
        <v>0</v>
      </c>
      <c r="EI15" s="365"/>
      <c r="EJ15" s="333"/>
      <c r="EK15" s="351"/>
      <c r="EL15" s="351"/>
      <c r="EM15" s="366">
        <f>SUM(CE15:DS15)</f>
        <v>0</v>
      </c>
      <c r="EN15" s="365"/>
      <c r="EO15" s="333"/>
      <c r="EP15" s="345"/>
      <c r="ES15" s="349"/>
      <c r="ET15" s="349"/>
      <c r="EU15" s="349"/>
    </row>
    <row r="16" spans="1:151" x14ac:dyDescent="0.2">
      <c r="A16" s="333"/>
      <c r="B16" s="333"/>
      <c r="C16" s="123" t="s">
        <v>266</v>
      </c>
      <c r="D16" s="124"/>
      <c r="E16" s="350"/>
      <c r="F16" s="351"/>
      <c r="G16" s="351"/>
      <c r="H16" s="364">
        <v>2007750</v>
      </c>
      <c r="I16" s="365"/>
      <c r="J16" s="333"/>
      <c r="K16" s="351"/>
      <c r="L16" s="351"/>
      <c r="M16" s="366">
        <v>116050</v>
      </c>
      <c r="N16" s="365"/>
      <c r="O16" s="333"/>
      <c r="P16" s="351"/>
      <c r="Q16" s="351"/>
      <c r="R16" s="366">
        <v>-87250</v>
      </c>
      <c r="S16" s="365"/>
      <c r="T16" s="333"/>
      <c r="U16" s="351"/>
      <c r="V16" s="351"/>
      <c r="W16" s="366">
        <v>0</v>
      </c>
      <c r="X16" s="365"/>
      <c r="Y16" s="333"/>
      <c r="Z16" s="351"/>
      <c r="AA16" s="351"/>
      <c r="AB16" s="366">
        <v>0</v>
      </c>
      <c r="AC16" s="365"/>
      <c r="AD16" s="333"/>
      <c r="AE16" s="351"/>
      <c r="AF16" s="351"/>
      <c r="AG16" s="366">
        <v>0</v>
      </c>
      <c r="AH16" s="365"/>
      <c r="AI16" s="333"/>
      <c r="AJ16" s="351"/>
      <c r="AK16" s="351"/>
      <c r="AL16" s="366">
        <v>0</v>
      </c>
      <c r="AM16" s="365"/>
      <c r="AN16" s="333"/>
      <c r="AO16" s="351"/>
      <c r="AP16" s="351"/>
      <c r="AQ16" s="366">
        <v>0</v>
      </c>
      <c r="AR16" s="365"/>
      <c r="AS16" s="333"/>
      <c r="AT16" s="351"/>
      <c r="AU16" s="351"/>
      <c r="AV16" s="366">
        <v>0</v>
      </c>
      <c r="AW16" s="365"/>
      <c r="AX16" s="333"/>
      <c r="AY16" s="351"/>
      <c r="AZ16" s="351"/>
      <c r="BA16" s="366">
        <v>0</v>
      </c>
      <c r="BB16" s="365"/>
      <c r="BC16" s="333"/>
      <c r="BD16" s="367"/>
      <c r="BE16" s="351"/>
      <c r="BF16" s="366">
        <v>0</v>
      </c>
      <c r="BG16" s="365"/>
      <c r="BH16" s="333"/>
      <c r="BI16" s="351"/>
      <c r="BJ16" s="351"/>
      <c r="BK16" s="366">
        <v>0</v>
      </c>
      <c r="BL16" s="365"/>
      <c r="BM16" s="333"/>
      <c r="BN16" s="351"/>
      <c r="BO16" s="351"/>
      <c r="BP16" s="367">
        <v>0</v>
      </c>
      <c r="BQ16" s="365"/>
      <c r="BR16" s="333"/>
      <c r="BS16" s="351"/>
      <c r="BT16" s="351"/>
      <c r="BU16" s="366">
        <f>SUM(M16:BP16)</f>
        <v>28800</v>
      </c>
      <c r="BV16" s="365"/>
      <c r="BW16" s="333"/>
      <c r="BX16" s="351"/>
      <c r="BY16" s="351"/>
      <c r="BZ16" s="364">
        <v>-6650500</v>
      </c>
      <c r="CA16" s="365"/>
      <c r="CB16" s="333"/>
      <c r="CC16" s="351"/>
      <c r="CD16" s="351"/>
      <c r="CE16" s="366">
        <v>-656100</v>
      </c>
      <c r="CF16" s="365"/>
      <c r="CG16" s="333"/>
      <c r="CH16" s="351"/>
      <c r="CI16" s="351"/>
      <c r="CJ16" s="366">
        <v>-2009690</v>
      </c>
      <c r="CK16" s="365"/>
      <c r="CL16" s="333"/>
      <c r="CM16" s="351"/>
      <c r="CN16" s="351"/>
      <c r="CO16" s="366">
        <v>-85680</v>
      </c>
      <c r="CP16" s="365"/>
      <c r="CQ16" s="333"/>
      <c r="CR16" s="351"/>
      <c r="CS16" s="351"/>
      <c r="CT16" s="366">
        <v>-1117300</v>
      </c>
      <c r="CU16" s="365"/>
      <c r="CV16" s="333"/>
      <c r="CW16" s="351"/>
      <c r="CX16" s="351"/>
      <c r="CY16" s="366">
        <v>63870</v>
      </c>
      <c r="CZ16" s="365"/>
      <c r="DA16" s="333"/>
      <c r="DB16" s="351"/>
      <c r="DC16" s="351"/>
      <c r="DD16" s="366">
        <v>0</v>
      </c>
      <c r="DE16" s="365"/>
      <c r="DF16" s="333"/>
      <c r="DG16" s="351"/>
      <c r="DH16" s="351"/>
      <c r="DI16" s="366">
        <v>1327030</v>
      </c>
      <c r="DJ16" s="365"/>
      <c r="DK16" s="333"/>
      <c r="DL16" s="351"/>
      <c r="DM16" s="351"/>
      <c r="DN16" s="366">
        <v>34120</v>
      </c>
      <c r="DO16" s="365"/>
      <c r="DP16" s="333"/>
      <c r="DQ16" s="351"/>
      <c r="DR16" s="351"/>
      <c r="DS16" s="366">
        <v>-557000</v>
      </c>
      <c r="DT16" s="365"/>
      <c r="DU16" s="333"/>
      <c r="DV16" s="367"/>
      <c r="DW16" s="351"/>
      <c r="DX16" s="366">
        <v>-2215030</v>
      </c>
      <c r="DY16" s="365"/>
      <c r="DZ16" s="333"/>
      <c r="EA16" s="351"/>
      <c r="EB16" s="351"/>
      <c r="EC16" s="366">
        <v>-683870</v>
      </c>
      <c r="ED16" s="365"/>
      <c r="EE16" s="333"/>
      <c r="EF16" s="351"/>
      <c r="EG16" s="351"/>
      <c r="EH16" s="367">
        <v>-750850</v>
      </c>
      <c r="EI16" s="365"/>
      <c r="EJ16" s="333"/>
      <c r="EK16" s="351"/>
      <c r="EL16" s="351"/>
      <c r="EM16" s="366">
        <f>SUM(CE16:CJ16)</f>
        <v>-2665790</v>
      </c>
      <c r="EN16" s="365"/>
      <c r="EO16" s="333"/>
      <c r="EP16" s="345"/>
      <c r="ES16" s="349"/>
      <c r="ET16" s="349"/>
      <c r="EU16" s="349"/>
    </row>
    <row r="17" spans="1:151" x14ac:dyDescent="0.2">
      <c r="A17" s="333"/>
      <c r="B17" s="333"/>
      <c r="C17" s="123" t="s">
        <v>267</v>
      </c>
      <c r="D17" s="124"/>
      <c r="E17" s="350"/>
      <c r="F17" s="351"/>
      <c r="G17" s="351"/>
      <c r="H17" s="368">
        <v>-356320</v>
      </c>
      <c r="I17" s="365"/>
      <c r="J17" s="333"/>
      <c r="K17" s="351"/>
      <c r="L17" s="351"/>
      <c r="M17" s="367">
        <v>-235230</v>
      </c>
      <c r="N17" s="365"/>
      <c r="O17" s="333"/>
      <c r="P17" s="351"/>
      <c r="Q17" s="351"/>
      <c r="R17" s="367">
        <v>2089070</v>
      </c>
      <c r="S17" s="365"/>
      <c r="T17" s="333"/>
      <c r="U17" s="351"/>
      <c r="V17" s="351"/>
      <c r="W17" s="367">
        <v>0</v>
      </c>
      <c r="X17" s="365"/>
      <c r="Y17" s="333"/>
      <c r="Z17" s="351"/>
      <c r="AA17" s="351"/>
      <c r="AB17" s="367">
        <v>0</v>
      </c>
      <c r="AC17" s="365"/>
      <c r="AD17" s="333"/>
      <c r="AE17" s="351"/>
      <c r="AF17" s="351"/>
      <c r="AG17" s="367">
        <v>0</v>
      </c>
      <c r="AH17" s="365"/>
      <c r="AI17" s="333"/>
      <c r="AJ17" s="351"/>
      <c r="AK17" s="351"/>
      <c r="AL17" s="367">
        <v>0</v>
      </c>
      <c r="AM17" s="365"/>
      <c r="AN17" s="333"/>
      <c r="AO17" s="351"/>
      <c r="AP17" s="351"/>
      <c r="AQ17" s="367">
        <v>0</v>
      </c>
      <c r="AR17" s="365"/>
      <c r="AS17" s="333"/>
      <c r="AT17" s="351"/>
      <c r="AU17" s="351"/>
      <c r="AV17" s="367">
        <v>0</v>
      </c>
      <c r="AW17" s="365"/>
      <c r="AX17" s="333"/>
      <c r="AY17" s="351"/>
      <c r="AZ17" s="351"/>
      <c r="BA17" s="367">
        <v>0</v>
      </c>
      <c r="BB17" s="365"/>
      <c r="BC17" s="333"/>
      <c r="BD17" s="351"/>
      <c r="BE17" s="351"/>
      <c r="BF17" s="367">
        <v>0</v>
      </c>
      <c r="BG17" s="365"/>
      <c r="BH17" s="333"/>
      <c r="BI17" s="351"/>
      <c r="BJ17" s="351"/>
      <c r="BK17" s="367">
        <v>0</v>
      </c>
      <c r="BL17" s="365"/>
      <c r="BM17" s="333"/>
      <c r="BN17" s="351"/>
      <c r="BO17" s="351"/>
      <c r="BP17" s="367">
        <v>0</v>
      </c>
      <c r="BQ17" s="365"/>
      <c r="BR17" s="333"/>
      <c r="BS17" s="351"/>
      <c r="BT17" s="351"/>
      <c r="BU17" s="367">
        <f>SUM(M17:BP17)</f>
        <v>1853840</v>
      </c>
      <c r="BV17" s="365"/>
      <c r="BW17" s="333"/>
      <c r="BX17" s="351"/>
      <c r="BY17" s="351"/>
      <c r="BZ17" s="368">
        <v>1826080</v>
      </c>
      <c r="CA17" s="365"/>
      <c r="CB17" s="333"/>
      <c r="CC17" s="351"/>
      <c r="CD17" s="351"/>
      <c r="CE17" s="367">
        <v>90400</v>
      </c>
      <c r="CF17" s="365"/>
      <c r="CG17" s="333"/>
      <c r="CH17" s="351"/>
      <c r="CI17" s="351"/>
      <c r="CJ17" s="367">
        <v>-535630</v>
      </c>
      <c r="CK17" s="365"/>
      <c r="CL17" s="333"/>
      <c r="CM17" s="351"/>
      <c r="CN17" s="351"/>
      <c r="CO17" s="367">
        <v>7519560</v>
      </c>
      <c r="CP17" s="365"/>
      <c r="CQ17" s="333"/>
      <c r="CR17" s="351"/>
      <c r="CS17" s="351"/>
      <c r="CT17" s="367">
        <v>-2051100</v>
      </c>
      <c r="CU17" s="365"/>
      <c r="CV17" s="333"/>
      <c r="CW17" s="351"/>
      <c r="CX17" s="351"/>
      <c r="CY17" s="367">
        <v>-3139640</v>
      </c>
      <c r="CZ17" s="365"/>
      <c r="DA17" s="333"/>
      <c r="DB17" s="351"/>
      <c r="DC17" s="351"/>
      <c r="DD17" s="367">
        <v>-641700</v>
      </c>
      <c r="DE17" s="365"/>
      <c r="DF17" s="333"/>
      <c r="DG17" s="351"/>
      <c r="DH17" s="351"/>
      <c r="DI17" s="367">
        <v>173400</v>
      </c>
      <c r="DJ17" s="365"/>
      <c r="DK17" s="333"/>
      <c r="DL17" s="351"/>
      <c r="DM17" s="351"/>
      <c r="DN17" s="367">
        <v>-1391570</v>
      </c>
      <c r="DO17" s="365"/>
      <c r="DP17" s="333"/>
      <c r="DQ17" s="351"/>
      <c r="DR17" s="351"/>
      <c r="DS17" s="367">
        <v>-2287990</v>
      </c>
      <c r="DT17" s="365"/>
      <c r="DU17" s="333"/>
      <c r="DV17" s="351"/>
      <c r="DW17" s="351"/>
      <c r="DX17" s="367">
        <v>-469350</v>
      </c>
      <c r="DY17" s="365"/>
      <c r="DZ17" s="333"/>
      <c r="EA17" s="351"/>
      <c r="EB17" s="351"/>
      <c r="EC17" s="367">
        <v>1787880</v>
      </c>
      <c r="ED17" s="365"/>
      <c r="EE17" s="333"/>
      <c r="EF17" s="351"/>
      <c r="EG17" s="351"/>
      <c r="EH17" s="367">
        <v>2771820</v>
      </c>
      <c r="EI17" s="365"/>
      <c r="EJ17" s="333"/>
      <c r="EK17" s="351"/>
      <c r="EL17" s="351"/>
      <c r="EM17" s="367">
        <f t="shared" ref="EM17:EM21" si="0">SUM(CE17:CJ17)</f>
        <v>-445230</v>
      </c>
      <c r="EN17" s="365"/>
      <c r="EO17" s="333"/>
      <c r="EP17" s="345"/>
      <c r="ES17" s="349"/>
      <c r="ET17" s="349"/>
      <c r="EU17" s="349"/>
    </row>
    <row r="18" spans="1:151" x14ac:dyDescent="0.2">
      <c r="A18" s="333"/>
      <c r="B18" s="333"/>
      <c r="C18" s="123" t="s">
        <v>268</v>
      </c>
      <c r="D18" s="124"/>
      <c r="E18" s="350"/>
      <c r="F18" s="351"/>
      <c r="G18" s="351"/>
      <c r="H18" s="368">
        <v>-1779830</v>
      </c>
      <c r="I18" s="365"/>
      <c r="J18" s="333"/>
      <c r="K18" s="351"/>
      <c r="L18" s="351"/>
      <c r="M18" s="367">
        <v>5265800</v>
      </c>
      <c r="N18" s="365"/>
      <c r="O18" s="333"/>
      <c r="P18" s="351"/>
      <c r="Q18" s="351"/>
      <c r="R18" s="367">
        <v>476980</v>
      </c>
      <c r="S18" s="365"/>
      <c r="T18" s="333"/>
      <c r="U18" s="351"/>
      <c r="V18" s="351"/>
      <c r="W18" s="367">
        <v>0</v>
      </c>
      <c r="X18" s="365"/>
      <c r="Y18" s="333"/>
      <c r="Z18" s="351"/>
      <c r="AA18" s="351"/>
      <c r="AB18" s="367">
        <v>0</v>
      </c>
      <c r="AC18" s="365"/>
      <c r="AD18" s="333"/>
      <c r="AE18" s="351"/>
      <c r="AF18" s="351"/>
      <c r="AG18" s="367">
        <v>0</v>
      </c>
      <c r="AH18" s="365"/>
      <c r="AI18" s="333"/>
      <c r="AJ18" s="351"/>
      <c r="AK18" s="351"/>
      <c r="AL18" s="367">
        <v>0</v>
      </c>
      <c r="AM18" s="365"/>
      <c r="AN18" s="333"/>
      <c r="AO18" s="351"/>
      <c r="AP18" s="351"/>
      <c r="AQ18" s="367">
        <v>0</v>
      </c>
      <c r="AR18" s="365"/>
      <c r="AS18" s="333"/>
      <c r="AT18" s="351"/>
      <c r="AU18" s="351"/>
      <c r="AV18" s="367">
        <v>0</v>
      </c>
      <c r="AW18" s="365"/>
      <c r="AX18" s="333"/>
      <c r="AY18" s="351"/>
      <c r="AZ18" s="351"/>
      <c r="BA18" s="367">
        <v>0</v>
      </c>
      <c r="BB18" s="365"/>
      <c r="BC18" s="333"/>
      <c r="BD18" s="351"/>
      <c r="BE18" s="351"/>
      <c r="BF18" s="367">
        <v>0</v>
      </c>
      <c r="BG18" s="365"/>
      <c r="BH18" s="333"/>
      <c r="BI18" s="351"/>
      <c r="BJ18" s="351"/>
      <c r="BK18" s="367">
        <v>0</v>
      </c>
      <c r="BL18" s="365"/>
      <c r="BM18" s="333"/>
      <c r="BN18" s="351"/>
      <c r="BO18" s="351"/>
      <c r="BP18" s="367">
        <v>0</v>
      </c>
      <c r="BQ18" s="365"/>
      <c r="BR18" s="333"/>
      <c r="BS18" s="351"/>
      <c r="BT18" s="351"/>
      <c r="BU18" s="367">
        <f>SUM(M18:BP18)</f>
        <v>5742780</v>
      </c>
      <c r="BV18" s="365"/>
      <c r="BW18" s="333"/>
      <c r="BX18" s="351"/>
      <c r="BY18" s="351"/>
      <c r="BZ18" s="368">
        <v>-4782480</v>
      </c>
      <c r="CA18" s="365"/>
      <c r="CB18" s="333"/>
      <c r="CC18" s="351"/>
      <c r="CD18" s="351"/>
      <c r="CE18" s="367">
        <v>-200000</v>
      </c>
      <c r="CF18" s="365"/>
      <c r="CG18" s="333"/>
      <c r="CH18" s="351"/>
      <c r="CI18" s="351"/>
      <c r="CJ18" s="367">
        <v>-580000</v>
      </c>
      <c r="CK18" s="365"/>
      <c r="CL18" s="333"/>
      <c r="CM18" s="351"/>
      <c r="CN18" s="351"/>
      <c r="CO18" s="367">
        <v>-1200000</v>
      </c>
      <c r="CP18" s="365"/>
      <c r="CQ18" s="333"/>
      <c r="CR18" s="351"/>
      <c r="CS18" s="351"/>
      <c r="CT18" s="367">
        <v>-1531850</v>
      </c>
      <c r="CU18" s="365"/>
      <c r="CV18" s="333"/>
      <c r="CW18" s="351"/>
      <c r="CX18" s="351"/>
      <c r="CY18" s="367">
        <v>-960000</v>
      </c>
      <c r="CZ18" s="365"/>
      <c r="DA18" s="333"/>
      <c r="DB18" s="351"/>
      <c r="DC18" s="351"/>
      <c r="DD18" s="367">
        <v>1512500</v>
      </c>
      <c r="DE18" s="365"/>
      <c r="DF18" s="333"/>
      <c r="DG18" s="351"/>
      <c r="DH18" s="351"/>
      <c r="DI18" s="367">
        <v>-2093400</v>
      </c>
      <c r="DJ18" s="365"/>
      <c r="DK18" s="333"/>
      <c r="DL18" s="351"/>
      <c r="DM18" s="351"/>
      <c r="DN18" s="367">
        <v>-654690</v>
      </c>
      <c r="DO18" s="365"/>
      <c r="DP18" s="333"/>
      <c r="DQ18" s="351"/>
      <c r="DR18" s="351"/>
      <c r="DS18" s="367">
        <v>-1050590</v>
      </c>
      <c r="DT18" s="365"/>
      <c r="DU18" s="333"/>
      <c r="DV18" s="351"/>
      <c r="DW18" s="351"/>
      <c r="DX18" s="367">
        <v>2970970</v>
      </c>
      <c r="DY18" s="365"/>
      <c r="DZ18" s="333"/>
      <c r="EA18" s="351"/>
      <c r="EB18" s="351"/>
      <c r="EC18" s="367">
        <v>-328400</v>
      </c>
      <c r="ED18" s="365"/>
      <c r="EE18" s="333"/>
      <c r="EF18" s="351"/>
      <c r="EG18" s="351"/>
      <c r="EH18" s="367">
        <v>-667020</v>
      </c>
      <c r="EI18" s="365"/>
      <c r="EJ18" s="333"/>
      <c r="EK18" s="351"/>
      <c r="EL18" s="351"/>
      <c r="EM18" s="367">
        <f t="shared" si="0"/>
        <v>-780000</v>
      </c>
      <c r="EN18" s="365"/>
      <c r="EO18" s="333"/>
      <c r="EP18" s="345"/>
      <c r="ES18" s="349"/>
      <c r="ET18" s="349"/>
      <c r="EU18" s="349"/>
    </row>
    <row r="19" spans="1:151" x14ac:dyDescent="0.2">
      <c r="A19" s="333"/>
      <c r="B19" s="333"/>
      <c r="C19" s="123" t="s">
        <v>269</v>
      </c>
      <c r="D19" s="124"/>
      <c r="E19" s="350"/>
      <c r="F19" s="351"/>
      <c r="G19" s="351"/>
      <c r="H19" s="369">
        <v>128400</v>
      </c>
      <c r="I19" s="365"/>
      <c r="J19" s="333"/>
      <c r="K19" s="351"/>
      <c r="L19" s="351"/>
      <c r="M19" s="370">
        <v>-4154870</v>
      </c>
      <c r="N19" s="365"/>
      <c r="O19" s="333"/>
      <c r="P19" s="351"/>
      <c r="Q19" s="351"/>
      <c r="R19" s="370">
        <v>-3261000</v>
      </c>
      <c r="S19" s="365"/>
      <c r="T19" s="333"/>
      <c r="U19" s="351"/>
      <c r="V19" s="351"/>
      <c r="W19" s="370">
        <v>0</v>
      </c>
      <c r="X19" s="365"/>
      <c r="Y19" s="333"/>
      <c r="Z19" s="351"/>
      <c r="AA19" s="351"/>
      <c r="AB19" s="370">
        <v>0</v>
      </c>
      <c r="AC19" s="365"/>
      <c r="AD19" s="333"/>
      <c r="AE19" s="351"/>
      <c r="AF19" s="351"/>
      <c r="AG19" s="370">
        <v>0</v>
      </c>
      <c r="AH19" s="365"/>
      <c r="AI19" s="333"/>
      <c r="AJ19" s="351"/>
      <c r="AK19" s="351"/>
      <c r="AL19" s="370">
        <v>0</v>
      </c>
      <c r="AM19" s="365"/>
      <c r="AN19" s="333"/>
      <c r="AO19" s="351"/>
      <c r="AP19" s="351"/>
      <c r="AQ19" s="370">
        <v>0</v>
      </c>
      <c r="AR19" s="365"/>
      <c r="AS19" s="333"/>
      <c r="AT19" s="351"/>
      <c r="AU19" s="351"/>
      <c r="AV19" s="370">
        <v>0</v>
      </c>
      <c r="AW19" s="365"/>
      <c r="AX19" s="333"/>
      <c r="AY19" s="351"/>
      <c r="AZ19" s="351"/>
      <c r="BA19" s="370">
        <v>0</v>
      </c>
      <c r="BB19" s="365"/>
      <c r="BC19" s="333"/>
      <c r="BD19" s="351"/>
      <c r="BE19" s="351"/>
      <c r="BF19" s="370">
        <v>0</v>
      </c>
      <c r="BG19" s="365"/>
      <c r="BH19" s="333"/>
      <c r="BI19" s="351"/>
      <c r="BJ19" s="351"/>
      <c r="BK19" s="370">
        <v>0</v>
      </c>
      <c r="BL19" s="365"/>
      <c r="BM19" s="333"/>
      <c r="BN19" s="351"/>
      <c r="BO19" s="351"/>
      <c r="BP19" s="370">
        <v>0</v>
      </c>
      <c r="BQ19" s="365"/>
      <c r="BR19" s="333"/>
      <c r="BS19" s="351"/>
      <c r="BT19" s="351"/>
      <c r="BU19" s="370">
        <f>SUM(M19:BP19)</f>
        <v>-7415870</v>
      </c>
      <c r="BV19" s="365"/>
      <c r="BW19" s="333"/>
      <c r="BX19" s="351"/>
      <c r="BY19" s="351"/>
      <c r="BZ19" s="369">
        <v>1599880</v>
      </c>
      <c r="CA19" s="365"/>
      <c r="CB19" s="333"/>
      <c r="CC19" s="351"/>
      <c r="CD19" s="351"/>
      <c r="CE19" s="370">
        <v>3429000</v>
      </c>
      <c r="CF19" s="365"/>
      <c r="CG19" s="333"/>
      <c r="CH19" s="351"/>
      <c r="CI19" s="351"/>
      <c r="CJ19" s="370">
        <v>3209000</v>
      </c>
      <c r="CK19" s="365"/>
      <c r="CL19" s="333"/>
      <c r="CM19" s="351"/>
      <c r="CN19" s="351"/>
      <c r="CO19" s="370">
        <v>-1078060</v>
      </c>
      <c r="CP19" s="365"/>
      <c r="CQ19" s="333"/>
      <c r="CR19" s="351"/>
      <c r="CS19" s="351"/>
      <c r="CT19" s="370">
        <v>-2192360</v>
      </c>
      <c r="CU19" s="365"/>
      <c r="CV19" s="333"/>
      <c r="CW19" s="351"/>
      <c r="CX19" s="351"/>
      <c r="CY19" s="370">
        <v>1499640</v>
      </c>
      <c r="CZ19" s="365"/>
      <c r="DA19" s="333"/>
      <c r="DB19" s="351"/>
      <c r="DC19" s="351"/>
      <c r="DD19" s="370">
        <v>-1200000</v>
      </c>
      <c r="DE19" s="365"/>
      <c r="DF19" s="333"/>
      <c r="DG19" s="351"/>
      <c r="DH19" s="351"/>
      <c r="DI19" s="370">
        <v>-2622730</v>
      </c>
      <c r="DJ19" s="365"/>
      <c r="DK19" s="333"/>
      <c r="DL19" s="351"/>
      <c r="DM19" s="351"/>
      <c r="DN19" s="370">
        <v>253080</v>
      </c>
      <c r="DO19" s="365"/>
      <c r="DP19" s="333"/>
      <c r="DQ19" s="351"/>
      <c r="DR19" s="351"/>
      <c r="DS19" s="370">
        <v>2509260</v>
      </c>
      <c r="DT19" s="365"/>
      <c r="DU19" s="333"/>
      <c r="DV19" s="351"/>
      <c r="DW19" s="351"/>
      <c r="DX19" s="370">
        <v>172450</v>
      </c>
      <c r="DY19" s="365"/>
      <c r="DZ19" s="333"/>
      <c r="EA19" s="351"/>
      <c r="EB19" s="351"/>
      <c r="EC19" s="370">
        <v>818600</v>
      </c>
      <c r="ED19" s="365"/>
      <c r="EE19" s="333"/>
      <c r="EF19" s="351"/>
      <c r="EG19" s="351"/>
      <c r="EH19" s="370">
        <v>-3198000</v>
      </c>
      <c r="EI19" s="365"/>
      <c r="EJ19" s="333"/>
      <c r="EK19" s="351"/>
      <c r="EL19" s="351"/>
      <c r="EM19" s="370">
        <f t="shared" si="0"/>
        <v>6638000</v>
      </c>
      <c r="EN19" s="365"/>
      <c r="EO19" s="333"/>
      <c r="EP19" s="345"/>
      <c r="ES19" s="349"/>
      <c r="ET19" s="349"/>
      <c r="EU19" s="349"/>
    </row>
    <row r="20" spans="1:151" x14ac:dyDescent="0.2">
      <c r="A20" s="333"/>
      <c r="B20" s="333"/>
      <c r="C20" s="345"/>
      <c r="D20" s="333"/>
      <c r="E20" s="350"/>
      <c r="F20" s="351"/>
      <c r="G20" s="351"/>
      <c r="H20" s="333"/>
      <c r="I20" s="365"/>
      <c r="J20" s="333"/>
      <c r="K20" s="351"/>
      <c r="L20" s="351"/>
      <c r="M20" s="333"/>
      <c r="N20" s="365"/>
      <c r="O20" s="333"/>
      <c r="P20" s="351"/>
      <c r="Q20" s="351"/>
      <c r="R20" s="333"/>
      <c r="S20" s="365"/>
      <c r="T20" s="333"/>
      <c r="U20" s="351"/>
      <c r="V20" s="351"/>
      <c r="W20" s="333"/>
      <c r="X20" s="365"/>
      <c r="Y20" s="333"/>
      <c r="Z20" s="351"/>
      <c r="AA20" s="351"/>
      <c r="AB20" s="333"/>
      <c r="AC20" s="365"/>
      <c r="AD20" s="333"/>
      <c r="AE20" s="351"/>
      <c r="AF20" s="351"/>
      <c r="AG20" s="333"/>
      <c r="AH20" s="365"/>
      <c r="AI20" s="333"/>
      <c r="AJ20" s="351"/>
      <c r="AK20" s="351"/>
      <c r="AL20" s="333"/>
      <c r="AM20" s="365"/>
      <c r="AN20" s="333"/>
      <c r="AO20" s="351"/>
      <c r="AP20" s="351"/>
      <c r="AQ20" s="333"/>
      <c r="AR20" s="365"/>
      <c r="AS20" s="333"/>
      <c r="AT20" s="351"/>
      <c r="AU20" s="351"/>
      <c r="AV20" s="333"/>
      <c r="AW20" s="365"/>
      <c r="AX20" s="333"/>
      <c r="AY20" s="351"/>
      <c r="AZ20" s="351"/>
      <c r="BA20" s="333"/>
      <c r="BB20" s="365"/>
      <c r="BC20" s="333"/>
      <c r="BD20" s="351"/>
      <c r="BE20" s="351"/>
      <c r="BF20" s="333"/>
      <c r="BG20" s="365"/>
      <c r="BH20" s="333"/>
      <c r="BI20" s="351"/>
      <c r="BJ20" s="351"/>
      <c r="BK20" s="333"/>
      <c r="BL20" s="365"/>
      <c r="BM20" s="333"/>
      <c r="BN20" s="351"/>
      <c r="BO20" s="351"/>
      <c r="BP20" s="333"/>
      <c r="BQ20" s="365"/>
      <c r="BR20" s="333"/>
      <c r="BS20" s="351"/>
      <c r="BT20" s="351"/>
      <c r="BU20" s="333"/>
      <c r="BV20" s="365"/>
      <c r="BW20" s="333"/>
      <c r="BX20" s="351"/>
      <c r="BY20" s="351"/>
      <c r="BZ20" s="371"/>
      <c r="CA20" s="365"/>
      <c r="CB20" s="333"/>
      <c r="CC20" s="351"/>
      <c r="CD20" s="351"/>
      <c r="CE20" s="333"/>
      <c r="CF20" s="365"/>
      <c r="CG20" s="333"/>
      <c r="CH20" s="351"/>
      <c r="CI20" s="351"/>
      <c r="CJ20" s="333"/>
      <c r="CK20" s="365"/>
      <c r="CL20" s="333"/>
      <c r="CM20" s="351"/>
      <c r="CN20" s="351"/>
      <c r="CO20" s="333"/>
      <c r="CP20" s="365"/>
      <c r="CQ20" s="333"/>
      <c r="CR20" s="351"/>
      <c r="CS20" s="351"/>
      <c r="CT20" s="333"/>
      <c r="CU20" s="365"/>
      <c r="CV20" s="333"/>
      <c r="CW20" s="351"/>
      <c r="CX20" s="351"/>
      <c r="CY20" s="333"/>
      <c r="CZ20" s="365"/>
      <c r="DA20" s="333"/>
      <c r="DB20" s="351"/>
      <c r="DC20" s="351"/>
      <c r="DD20" s="333"/>
      <c r="DE20" s="365"/>
      <c r="DF20" s="333"/>
      <c r="DG20" s="351"/>
      <c r="DH20" s="351"/>
      <c r="DI20" s="333"/>
      <c r="DJ20" s="365"/>
      <c r="DK20" s="333"/>
      <c r="DL20" s="351"/>
      <c r="DM20" s="351"/>
      <c r="DN20" s="333"/>
      <c r="DO20" s="365"/>
      <c r="DP20" s="333"/>
      <c r="DQ20" s="351"/>
      <c r="DR20" s="351"/>
      <c r="DS20" s="333"/>
      <c r="DT20" s="365"/>
      <c r="DU20" s="333"/>
      <c r="DV20" s="351"/>
      <c r="DW20" s="351"/>
      <c r="DX20" s="333"/>
      <c r="DY20" s="365"/>
      <c r="DZ20" s="333"/>
      <c r="EA20" s="351"/>
      <c r="EB20" s="351"/>
      <c r="EC20" s="333"/>
      <c r="ED20" s="365"/>
      <c r="EE20" s="333"/>
      <c r="EF20" s="351"/>
      <c r="EG20" s="351"/>
      <c r="EH20" s="333"/>
      <c r="EI20" s="365"/>
      <c r="EJ20" s="333"/>
      <c r="EK20" s="351"/>
      <c r="EL20" s="351"/>
      <c r="EM20" s="333"/>
      <c r="EN20" s="365"/>
      <c r="EO20" s="333"/>
      <c r="EP20" s="345"/>
      <c r="ES20" s="349"/>
      <c r="ET20" s="349"/>
      <c r="EU20" s="349"/>
    </row>
    <row r="21" spans="1:151" x14ac:dyDescent="0.2">
      <c r="A21" s="333"/>
      <c r="B21" s="333"/>
      <c r="C21" s="372" t="s">
        <v>270</v>
      </c>
      <c r="D21" s="124"/>
      <c r="E21" s="350"/>
      <c r="F21" s="351"/>
      <c r="G21" s="373"/>
      <c r="H21" s="374">
        <v>0</v>
      </c>
      <c r="I21" s="375"/>
      <c r="J21" s="333"/>
      <c r="K21" s="351"/>
      <c r="L21" s="373"/>
      <c r="M21" s="376">
        <v>38700</v>
      </c>
      <c r="N21" s="375"/>
      <c r="O21" s="333"/>
      <c r="P21" s="351"/>
      <c r="Q21" s="373"/>
      <c r="R21" s="376">
        <v>189463</v>
      </c>
      <c r="S21" s="375"/>
      <c r="T21" s="333"/>
      <c r="U21" s="351"/>
      <c r="V21" s="373"/>
      <c r="W21" s="376">
        <v>0</v>
      </c>
      <c r="X21" s="375"/>
      <c r="Y21" s="333"/>
      <c r="Z21" s="351"/>
      <c r="AA21" s="373"/>
      <c r="AB21" s="376">
        <v>0</v>
      </c>
      <c r="AC21" s="375"/>
      <c r="AD21" s="333"/>
      <c r="AE21" s="351"/>
      <c r="AF21" s="373"/>
      <c r="AG21" s="376">
        <v>0</v>
      </c>
      <c r="AH21" s="375"/>
      <c r="AI21" s="333"/>
      <c r="AJ21" s="351"/>
      <c r="AK21" s="373"/>
      <c r="AL21" s="376">
        <v>0</v>
      </c>
      <c r="AM21" s="375"/>
      <c r="AN21" s="333"/>
      <c r="AO21" s="351"/>
      <c r="AP21" s="373"/>
      <c r="AQ21" s="376">
        <v>0</v>
      </c>
      <c r="AR21" s="375"/>
      <c r="AS21" s="333"/>
      <c r="AT21" s="351"/>
      <c r="AU21" s="373"/>
      <c r="AV21" s="376">
        <v>0</v>
      </c>
      <c r="AW21" s="375"/>
      <c r="AX21" s="333"/>
      <c r="AY21" s="351"/>
      <c r="AZ21" s="373"/>
      <c r="BA21" s="376">
        <v>0</v>
      </c>
      <c r="BB21" s="375"/>
      <c r="BC21" s="333"/>
      <c r="BD21" s="351"/>
      <c r="BE21" s="373"/>
      <c r="BF21" s="376">
        <v>0</v>
      </c>
      <c r="BG21" s="375"/>
      <c r="BH21" s="333"/>
      <c r="BI21" s="351"/>
      <c r="BJ21" s="373"/>
      <c r="BK21" s="376">
        <v>0</v>
      </c>
      <c r="BL21" s="375"/>
      <c r="BM21" s="333"/>
      <c r="BN21" s="351"/>
      <c r="BO21" s="373"/>
      <c r="BP21" s="376">
        <v>0</v>
      </c>
      <c r="BQ21" s="375"/>
      <c r="BR21" s="333"/>
      <c r="BS21" s="351"/>
      <c r="BT21" s="373"/>
      <c r="BU21" s="376">
        <f>SUM(M21:BP21)</f>
        <v>228163</v>
      </c>
      <c r="BV21" s="375"/>
      <c r="BW21" s="333"/>
      <c r="BX21" s="351"/>
      <c r="BY21" s="373"/>
      <c r="BZ21" s="374">
        <v>52250</v>
      </c>
      <c r="CA21" s="375"/>
      <c r="CB21" s="333"/>
      <c r="CC21" s="351"/>
      <c r="CD21" s="373"/>
      <c r="CE21" s="376">
        <v>6752500</v>
      </c>
      <c r="CF21" s="375"/>
      <c r="CG21" s="333"/>
      <c r="CH21" s="351"/>
      <c r="CI21" s="373"/>
      <c r="CJ21" s="376">
        <v>-6744433</v>
      </c>
      <c r="CK21" s="375"/>
      <c r="CL21" s="333"/>
      <c r="CM21" s="351"/>
      <c r="CN21" s="373"/>
      <c r="CO21" s="376">
        <v>-3953</v>
      </c>
      <c r="CP21" s="375"/>
      <c r="CQ21" s="333"/>
      <c r="CR21" s="351"/>
      <c r="CS21" s="373"/>
      <c r="CT21" s="376">
        <v>-219785</v>
      </c>
      <c r="CU21" s="375"/>
      <c r="CV21" s="333"/>
      <c r="CW21" s="351"/>
      <c r="CX21" s="373"/>
      <c r="CY21" s="376">
        <v>223775</v>
      </c>
      <c r="CZ21" s="375"/>
      <c r="DA21" s="333"/>
      <c r="DB21" s="351"/>
      <c r="DC21" s="373"/>
      <c r="DD21" s="376">
        <v>2601337</v>
      </c>
      <c r="DE21" s="375"/>
      <c r="DF21" s="333"/>
      <c r="DG21" s="351"/>
      <c r="DH21" s="373"/>
      <c r="DI21" s="376">
        <v>-616732</v>
      </c>
      <c r="DJ21" s="375"/>
      <c r="DK21" s="333"/>
      <c r="DL21" s="351"/>
      <c r="DM21" s="373"/>
      <c r="DN21" s="376">
        <v>-1983149</v>
      </c>
      <c r="DO21" s="375"/>
      <c r="DP21" s="333"/>
      <c r="DQ21" s="351"/>
      <c r="DR21" s="373"/>
      <c r="DS21" s="376">
        <v>1374</v>
      </c>
      <c r="DT21" s="375"/>
      <c r="DU21" s="333"/>
      <c r="DV21" s="351"/>
      <c r="DW21" s="373"/>
      <c r="DX21" s="376">
        <v>-29355</v>
      </c>
      <c r="DY21" s="375"/>
      <c r="DZ21" s="333"/>
      <c r="EA21" s="351"/>
      <c r="EB21" s="373"/>
      <c r="EC21" s="376">
        <v>530737</v>
      </c>
      <c r="ED21" s="375"/>
      <c r="EE21" s="333"/>
      <c r="EF21" s="351"/>
      <c r="EG21" s="373"/>
      <c r="EH21" s="376">
        <v>-460066</v>
      </c>
      <c r="EI21" s="375"/>
      <c r="EJ21" s="333"/>
      <c r="EK21" s="351"/>
      <c r="EL21" s="373"/>
      <c r="EM21" s="376">
        <f t="shared" si="0"/>
        <v>8067</v>
      </c>
      <c r="EN21" s="375"/>
      <c r="EO21" s="333"/>
      <c r="EP21" s="345"/>
      <c r="ES21" s="349"/>
      <c r="ET21" s="349"/>
      <c r="EU21" s="349"/>
    </row>
    <row r="22" spans="1:151" x14ac:dyDescent="0.2">
      <c r="A22" s="333"/>
      <c r="B22" s="333"/>
      <c r="C22" s="345"/>
      <c r="D22" s="333"/>
      <c r="E22" s="350"/>
      <c r="F22" s="377"/>
      <c r="G22" s="378"/>
      <c r="H22" s="333"/>
      <c r="I22" s="333"/>
      <c r="J22" s="333"/>
      <c r="K22" s="351"/>
      <c r="L22" s="333"/>
      <c r="M22" s="333"/>
      <c r="N22" s="333"/>
      <c r="O22" s="333"/>
      <c r="P22" s="351"/>
      <c r="Q22" s="333"/>
      <c r="R22" s="333"/>
      <c r="S22" s="333"/>
      <c r="T22" s="333"/>
      <c r="U22" s="351"/>
      <c r="V22" s="333"/>
      <c r="W22" s="333"/>
      <c r="X22" s="333"/>
      <c r="Y22" s="333"/>
      <c r="Z22" s="351"/>
      <c r="AA22" s="333"/>
      <c r="AB22" s="333"/>
      <c r="AC22" s="333"/>
      <c r="AD22" s="333"/>
      <c r="AE22" s="351"/>
      <c r="AF22" s="333"/>
      <c r="AG22" s="333"/>
      <c r="AH22" s="333"/>
      <c r="AI22" s="333"/>
      <c r="AJ22" s="351"/>
      <c r="AK22" s="333"/>
      <c r="AL22" s="333"/>
      <c r="AM22" s="333"/>
      <c r="AN22" s="333"/>
      <c r="AO22" s="351"/>
      <c r="AP22" s="333"/>
      <c r="AQ22" s="333"/>
      <c r="AR22" s="333"/>
      <c r="AS22" s="333"/>
      <c r="AT22" s="351"/>
      <c r="AU22" s="333"/>
      <c r="AV22" s="333"/>
      <c r="AW22" s="333"/>
      <c r="AX22" s="333"/>
      <c r="AY22" s="351"/>
      <c r="AZ22" s="333"/>
      <c r="BA22" s="333"/>
      <c r="BB22" s="333"/>
      <c r="BC22" s="333"/>
      <c r="BD22" s="351"/>
      <c r="BE22" s="333"/>
      <c r="BF22" s="333"/>
      <c r="BG22" s="333"/>
      <c r="BH22" s="333"/>
      <c r="BI22" s="351"/>
      <c r="BJ22" s="333"/>
      <c r="BK22" s="333"/>
      <c r="BL22" s="333"/>
      <c r="BM22" s="333"/>
      <c r="BN22" s="351"/>
      <c r="BO22" s="333"/>
      <c r="BP22" s="333"/>
      <c r="BQ22" s="333"/>
      <c r="BR22" s="333"/>
      <c r="BS22" s="351"/>
      <c r="BT22" s="333"/>
      <c r="BU22" s="333"/>
      <c r="BV22" s="333"/>
      <c r="BW22" s="333"/>
      <c r="BX22" s="351"/>
      <c r="BY22" s="333"/>
      <c r="BZ22" s="371"/>
      <c r="CA22" s="333"/>
      <c r="CB22" s="333"/>
      <c r="CC22" s="351"/>
      <c r="CD22" s="333"/>
      <c r="CE22" s="333"/>
      <c r="CF22" s="333"/>
      <c r="CG22" s="333"/>
      <c r="CH22" s="351"/>
      <c r="CI22" s="333"/>
      <c r="CJ22" s="333"/>
      <c r="CK22" s="333"/>
      <c r="CL22" s="333"/>
      <c r="CM22" s="351"/>
      <c r="CN22" s="333"/>
      <c r="CO22" s="333"/>
      <c r="CP22" s="333"/>
      <c r="CQ22" s="333"/>
      <c r="CR22" s="351"/>
      <c r="CS22" s="333"/>
      <c r="CT22" s="333"/>
      <c r="CU22" s="333"/>
      <c r="CV22" s="333"/>
      <c r="CW22" s="351"/>
      <c r="CX22" s="333"/>
      <c r="CY22" s="333"/>
      <c r="CZ22" s="333"/>
      <c r="DA22" s="333"/>
      <c r="DB22" s="351"/>
      <c r="DC22" s="333"/>
      <c r="DD22" s="333"/>
      <c r="DE22" s="333"/>
      <c r="DF22" s="333"/>
      <c r="DG22" s="351"/>
      <c r="DH22" s="333"/>
      <c r="DI22" s="333"/>
      <c r="DJ22" s="333"/>
      <c r="DK22" s="333"/>
      <c r="DL22" s="351"/>
      <c r="DM22" s="333"/>
      <c r="DN22" s="333"/>
      <c r="DO22" s="333"/>
      <c r="DP22" s="333"/>
      <c r="DQ22" s="351"/>
      <c r="DR22" s="333"/>
      <c r="DS22" s="333"/>
      <c r="DT22" s="333"/>
      <c r="DU22" s="333"/>
      <c r="DV22" s="351"/>
      <c r="DW22" s="333"/>
      <c r="DX22" s="333"/>
      <c r="DY22" s="333"/>
      <c r="DZ22" s="333"/>
      <c r="EA22" s="351"/>
      <c r="EB22" s="333"/>
      <c r="EC22" s="333"/>
      <c r="ED22" s="333"/>
      <c r="EE22" s="333"/>
      <c r="EF22" s="351"/>
      <c r="EG22" s="333"/>
      <c r="EH22" s="333"/>
      <c r="EI22" s="333"/>
      <c r="EJ22" s="333"/>
      <c r="EK22" s="351"/>
      <c r="EL22" s="333"/>
      <c r="EM22" s="333"/>
      <c r="EN22" s="333"/>
      <c r="EO22" s="333"/>
      <c r="EP22" s="345"/>
      <c r="ES22" s="349"/>
      <c r="ET22" s="349"/>
      <c r="EU22" s="349"/>
    </row>
    <row r="23" spans="1:151" s="349" customFormat="1" x14ac:dyDescent="0.2">
      <c r="A23" s="334"/>
      <c r="B23" s="334"/>
      <c r="C23" s="352" t="s">
        <v>271</v>
      </c>
      <c r="D23" s="334"/>
      <c r="E23" s="353"/>
      <c r="F23" s="379"/>
      <c r="G23" s="380"/>
      <c r="H23" s="334">
        <f>H24+H30+H35</f>
        <v>249108000</v>
      </c>
      <c r="I23" s="334"/>
      <c r="J23" s="334"/>
      <c r="K23" s="354"/>
      <c r="L23" s="334"/>
      <c r="M23" s="334">
        <f>M24+M30+M35</f>
        <v>20015505</v>
      </c>
      <c r="N23" s="334"/>
      <c r="O23" s="334"/>
      <c r="P23" s="354"/>
      <c r="Q23" s="334"/>
      <c r="R23" s="334">
        <f>R24+R30+R35</f>
        <v>25455403</v>
      </c>
      <c r="S23" s="334"/>
      <c r="T23" s="334"/>
      <c r="U23" s="354"/>
      <c r="V23" s="334"/>
      <c r="W23" s="334">
        <f>W24+W30+W35</f>
        <v>0</v>
      </c>
      <c r="X23" s="334"/>
      <c r="Y23" s="334"/>
      <c r="Z23" s="354"/>
      <c r="AA23" s="334"/>
      <c r="AB23" s="334">
        <f>AB24+AB30+AB35</f>
        <v>0</v>
      </c>
      <c r="AC23" s="334"/>
      <c r="AD23" s="334"/>
      <c r="AE23" s="354"/>
      <c r="AF23" s="334"/>
      <c r="AG23" s="334">
        <f>AG24+AG30+AG35</f>
        <v>0</v>
      </c>
      <c r="AH23" s="334"/>
      <c r="AI23" s="334"/>
      <c r="AJ23" s="354"/>
      <c r="AK23" s="334"/>
      <c r="AL23" s="334">
        <f>AL24+AL30+AL35</f>
        <v>0</v>
      </c>
      <c r="AM23" s="334"/>
      <c r="AN23" s="334"/>
      <c r="AO23" s="354"/>
      <c r="AP23" s="334"/>
      <c r="AQ23" s="334">
        <f>AQ24+AQ30+AQ35</f>
        <v>0</v>
      </c>
      <c r="AR23" s="334"/>
      <c r="AS23" s="334"/>
      <c r="AT23" s="354"/>
      <c r="AU23" s="334"/>
      <c r="AV23" s="334">
        <f>AV24+AV30+AV35</f>
        <v>0</v>
      </c>
      <c r="AW23" s="334"/>
      <c r="AX23" s="334"/>
      <c r="AY23" s="354"/>
      <c r="AZ23" s="334"/>
      <c r="BA23" s="334">
        <f>BA24+BA30+BA35</f>
        <v>0</v>
      </c>
      <c r="BB23" s="334"/>
      <c r="BC23" s="334"/>
      <c r="BD23" s="354"/>
      <c r="BE23" s="334"/>
      <c r="BF23" s="334">
        <f>BF24+BF30+BF35</f>
        <v>0</v>
      </c>
      <c r="BG23" s="334"/>
      <c r="BH23" s="334"/>
      <c r="BI23" s="354"/>
      <c r="BJ23" s="334"/>
      <c r="BK23" s="334">
        <f>BK24+BK30+BK35</f>
        <v>0</v>
      </c>
      <c r="BL23" s="334"/>
      <c r="BM23" s="334"/>
      <c r="BN23" s="354"/>
      <c r="BO23" s="334"/>
      <c r="BP23" s="334">
        <f>BP24+BP30+BP35</f>
        <v>0</v>
      </c>
      <c r="BQ23" s="334"/>
      <c r="BR23" s="334"/>
      <c r="BS23" s="354"/>
      <c r="BT23" s="334"/>
      <c r="BU23" s="334">
        <f>BU24+BU30+BU35</f>
        <v>45470908</v>
      </c>
      <c r="BV23" s="334"/>
      <c r="BW23" s="334"/>
      <c r="BX23" s="354"/>
      <c r="BY23" s="334"/>
      <c r="BZ23" s="357">
        <f>BZ24+BZ30+BZ35</f>
        <v>228921382</v>
      </c>
      <c r="CA23" s="334"/>
      <c r="CB23" s="334"/>
      <c r="CC23" s="354"/>
      <c r="CD23" s="334"/>
      <c r="CE23" s="334">
        <f>CE24+CE30+CE35</f>
        <v>26656371</v>
      </c>
      <c r="CF23" s="334"/>
      <c r="CG23" s="334"/>
      <c r="CH23" s="354"/>
      <c r="CI23" s="334"/>
      <c r="CJ23" s="334">
        <f>CJ24+CJ30+CJ35</f>
        <v>26132793</v>
      </c>
      <c r="CK23" s="334"/>
      <c r="CL23" s="334"/>
      <c r="CM23" s="354"/>
      <c r="CN23" s="334"/>
      <c r="CO23" s="334">
        <f>CO24+CO30+CO35</f>
        <v>23736909</v>
      </c>
      <c r="CP23" s="334"/>
      <c r="CQ23" s="334"/>
      <c r="CR23" s="354"/>
      <c r="CS23" s="334"/>
      <c r="CT23" s="334">
        <f>CT24+CT30+CT35</f>
        <v>28680625</v>
      </c>
      <c r="CU23" s="334"/>
      <c r="CV23" s="334"/>
      <c r="CW23" s="354"/>
      <c r="CX23" s="334"/>
      <c r="CY23" s="334">
        <f>CY24+CY30+CY35</f>
        <v>23457599</v>
      </c>
      <c r="CZ23" s="334"/>
      <c r="DA23" s="334"/>
      <c r="DB23" s="354"/>
      <c r="DC23" s="334"/>
      <c r="DD23" s="334">
        <f>DD24+DD30+DD35</f>
        <v>21280959</v>
      </c>
      <c r="DE23" s="334"/>
      <c r="DF23" s="334"/>
      <c r="DG23" s="354"/>
      <c r="DH23" s="334"/>
      <c r="DI23" s="334">
        <f>DI24+DI30+DI35</f>
        <v>27957835</v>
      </c>
      <c r="DJ23" s="334"/>
      <c r="DK23" s="334"/>
      <c r="DL23" s="354"/>
      <c r="DM23" s="334"/>
      <c r="DN23" s="334">
        <f>DN24+DN30+DN35</f>
        <v>19605231</v>
      </c>
      <c r="DO23" s="334"/>
      <c r="DP23" s="334"/>
      <c r="DQ23" s="354"/>
      <c r="DR23" s="334"/>
      <c r="DS23" s="334">
        <f>DS24+DS30+DS35</f>
        <v>20296122</v>
      </c>
      <c r="DT23" s="334"/>
      <c r="DU23" s="334"/>
      <c r="DV23" s="354"/>
      <c r="DW23" s="334"/>
      <c r="DX23" s="334">
        <f>DX24+DX30+DX35</f>
        <v>-39139018</v>
      </c>
      <c r="DY23" s="334"/>
      <c r="DZ23" s="334"/>
      <c r="EA23" s="354"/>
      <c r="EB23" s="334"/>
      <c r="EC23" s="334">
        <f>EC24+EC30+EC35</f>
        <v>25287603</v>
      </c>
      <c r="ED23" s="334"/>
      <c r="EE23" s="334"/>
      <c r="EF23" s="354"/>
      <c r="EG23" s="334"/>
      <c r="EH23" s="334">
        <f>EH24+EH30+EH35</f>
        <v>24968353</v>
      </c>
      <c r="EI23" s="334"/>
      <c r="EJ23" s="334"/>
      <c r="EK23" s="354"/>
      <c r="EL23" s="334"/>
      <c r="EM23" s="334">
        <f>EM24+EM30+EM35</f>
        <v>52789164</v>
      </c>
      <c r="EN23" s="334"/>
      <c r="EO23" s="334"/>
      <c r="EP23" s="352"/>
      <c r="EQ23" s="334"/>
    </row>
    <row r="24" spans="1:151" x14ac:dyDescent="0.2">
      <c r="A24" s="333"/>
      <c r="B24" s="333"/>
      <c r="C24" s="345" t="s">
        <v>272</v>
      </c>
      <c r="D24" s="333"/>
      <c r="E24" s="350"/>
      <c r="F24" s="377"/>
      <c r="G24" s="381"/>
      <c r="H24" s="359">
        <f>SUM(H25:H28)</f>
        <v>249108000</v>
      </c>
      <c r="I24" s="360"/>
      <c r="J24" s="333"/>
      <c r="K24" s="351"/>
      <c r="L24" s="358"/>
      <c r="M24" s="359">
        <f>SUM(M25:M28)</f>
        <v>19978246</v>
      </c>
      <c r="N24" s="360"/>
      <c r="O24" s="333"/>
      <c r="P24" s="351"/>
      <c r="Q24" s="358"/>
      <c r="R24" s="359">
        <f>SUM(R25:R28)</f>
        <v>25370100</v>
      </c>
      <c r="S24" s="360"/>
      <c r="T24" s="333"/>
      <c r="U24" s="351"/>
      <c r="V24" s="358"/>
      <c r="W24" s="359">
        <f>SUM(W25:W28)</f>
        <v>0</v>
      </c>
      <c r="X24" s="360"/>
      <c r="Y24" s="333"/>
      <c r="Z24" s="351"/>
      <c r="AA24" s="358"/>
      <c r="AB24" s="359">
        <f>SUM(AB25:AB28)</f>
        <v>0</v>
      </c>
      <c r="AC24" s="360"/>
      <c r="AD24" s="333"/>
      <c r="AE24" s="351"/>
      <c r="AF24" s="358"/>
      <c r="AG24" s="359">
        <f>SUM(AG25:AG28)</f>
        <v>0</v>
      </c>
      <c r="AH24" s="360"/>
      <c r="AI24" s="333"/>
      <c r="AJ24" s="351"/>
      <c r="AK24" s="358"/>
      <c r="AL24" s="359">
        <f>SUM(AL25:AL28)</f>
        <v>0</v>
      </c>
      <c r="AM24" s="360"/>
      <c r="AN24" s="333"/>
      <c r="AO24" s="351"/>
      <c r="AP24" s="358"/>
      <c r="AQ24" s="359">
        <f>SUM(AQ25:AQ28)</f>
        <v>0</v>
      </c>
      <c r="AR24" s="360"/>
      <c r="AS24" s="333"/>
      <c r="AT24" s="351"/>
      <c r="AU24" s="358"/>
      <c r="AV24" s="359">
        <f>SUM(AV25:AV28)</f>
        <v>0</v>
      </c>
      <c r="AW24" s="360"/>
      <c r="AX24" s="333"/>
      <c r="AY24" s="351"/>
      <c r="AZ24" s="358"/>
      <c r="BA24" s="359">
        <f>SUM(BA25:BA28)</f>
        <v>0</v>
      </c>
      <c r="BB24" s="360"/>
      <c r="BC24" s="333"/>
      <c r="BD24" s="351"/>
      <c r="BE24" s="358"/>
      <c r="BF24" s="359">
        <f>SUM(BF25:BF28)</f>
        <v>0</v>
      </c>
      <c r="BG24" s="360"/>
      <c r="BH24" s="333"/>
      <c r="BI24" s="351"/>
      <c r="BJ24" s="358"/>
      <c r="BK24" s="359">
        <f>SUM(BK25:BK28)</f>
        <v>0</v>
      </c>
      <c r="BL24" s="360"/>
      <c r="BM24" s="333"/>
      <c r="BN24" s="351"/>
      <c r="BO24" s="358"/>
      <c r="BP24" s="359">
        <f>SUM(BP25:BP28)</f>
        <v>0</v>
      </c>
      <c r="BQ24" s="360"/>
      <c r="BR24" s="333"/>
      <c r="BS24" s="351"/>
      <c r="BT24" s="358"/>
      <c r="BU24" s="359">
        <f>SUM(BU25:BU28)</f>
        <v>45348346</v>
      </c>
      <c r="BV24" s="360"/>
      <c r="BW24" s="333"/>
      <c r="BX24" s="351"/>
      <c r="BY24" s="358"/>
      <c r="BZ24" s="363">
        <f>SUM(BZ25:BZ28)</f>
        <v>228559729</v>
      </c>
      <c r="CA24" s="360"/>
      <c r="CB24" s="333"/>
      <c r="CC24" s="351"/>
      <c r="CD24" s="358"/>
      <c r="CE24" s="359">
        <f>SUM(CE25:CE28)</f>
        <v>26533639</v>
      </c>
      <c r="CF24" s="360"/>
      <c r="CG24" s="333"/>
      <c r="CH24" s="351"/>
      <c r="CI24" s="358"/>
      <c r="CJ24" s="359">
        <f>SUM(CJ25:CJ28)</f>
        <v>26055503</v>
      </c>
      <c r="CK24" s="360"/>
      <c r="CL24" s="333"/>
      <c r="CM24" s="351"/>
      <c r="CN24" s="358"/>
      <c r="CO24" s="359">
        <f>SUM(CO25:CO28)</f>
        <v>23681234</v>
      </c>
      <c r="CP24" s="360"/>
      <c r="CQ24" s="333"/>
      <c r="CR24" s="351"/>
      <c r="CS24" s="358"/>
      <c r="CT24" s="359">
        <f>SUM(CT25:CT28)</f>
        <v>28661100</v>
      </c>
      <c r="CU24" s="360"/>
      <c r="CV24" s="333"/>
      <c r="CW24" s="351"/>
      <c r="CX24" s="358"/>
      <c r="CY24" s="359">
        <f>SUM(CY25:CY28)</f>
        <v>23342406</v>
      </c>
      <c r="CZ24" s="360"/>
      <c r="DA24" s="333"/>
      <c r="DB24" s="351"/>
      <c r="DC24" s="358"/>
      <c r="DD24" s="359">
        <f>SUM(DD25:DD28)</f>
        <v>21441003</v>
      </c>
      <c r="DE24" s="360"/>
      <c r="DF24" s="333"/>
      <c r="DG24" s="351"/>
      <c r="DH24" s="358"/>
      <c r="DI24" s="359">
        <f>SUM(DI25:DI28)</f>
        <v>27882872</v>
      </c>
      <c r="DJ24" s="360"/>
      <c r="DK24" s="333"/>
      <c r="DL24" s="351"/>
      <c r="DM24" s="358"/>
      <c r="DN24" s="359">
        <f>SUM(DN25:DN28)</f>
        <v>19576600</v>
      </c>
      <c r="DO24" s="360"/>
      <c r="DP24" s="333"/>
      <c r="DQ24" s="351"/>
      <c r="DR24" s="358"/>
      <c r="DS24" s="359">
        <f>SUM(DS25:DS28)</f>
        <v>20282793</v>
      </c>
      <c r="DT24" s="360"/>
      <c r="DU24" s="333"/>
      <c r="DV24" s="351"/>
      <c r="DW24" s="358"/>
      <c r="DX24" s="359">
        <f>SUM(DX25:DX28)</f>
        <v>-39151262</v>
      </c>
      <c r="DY24" s="360"/>
      <c r="DZ24" s="333"/>
      <c r="EA24" s="351"/>
      <c r="EB24" s="358"/>
      <c r="EC24" s="359">
        <f>SUM(EC25:EC28)</f>
        <v>25073273</v>
      </c>
      <c r="ED24" s="360"/>
      <c r="EE24" s="333"/>
      <c r="EF24" s="351"/>
      <c r="EG24" s="358"/>
      <c r="EH24" s="359">
        <f>SUM(EH25:EH28)</f>
        <v>25180568</v>
      </c>
      <c r="EI24" s="360"/>
      <c r="EJ24" s="333"/>
      <c r="EK24" s="351"/>
      <c r="EL24" s="358"/>
      <c r="EM24" s="359">
        <f>SUM(EM25:EM28)</f>
        <v>52589142</v>
      </c>
      <c r="EN24" s="360"/>
      <c r="EO24" s="333"/>
      <c r="EP24" s="345"/>
      <c r="ES24" s="349"/>
      <c r="ET24" s="349"/>
      <c r="EU24" s="349"/>
    </row>
    <row r="25" spans="1:151" x14ac:dyDescent="0.2">
      <c r="A25" s="333"/>
      <c r="B25" s="333"/>
      <c r="C25" s="345" t="s">
        <v>273</v>
      </c>
      <c r="D25" s="333"/>
      <c r="E25" s="382" t="s">
        <v>274</v>
      </c>
      <c r="F25" s="383"/>
      <c r="G25" s="383"/>
      <c r="H25" s="366">
        <f>[10]Domlongtermissues!G13+[10]Domlongtermissues!G23</f>
        <v>349415000</v>
      </c>
      <c r="I25" s="365"/>
      <c r="J25" s="333"/>
      <c r="K25" s="351"/>
      <c r="L25" s="351"/>
      <c r="M25" s="366">
        <f>[10]Domlongtermissues!L13</f>
        <v>23849866</v>
      </c>
      <c r="N25" s="365"/>
      <c r="O25" s="333"/>
      <c r="P25" s="351"/>
      <c r="Q25" s="351"/>
      <c r="R25" s="366">
        <f>[10]Domlongtermissues!Q13</f>
        <v>30102790</v>
      </c>
      <c r="S25" s="365"/>
      <c r="T25" s="333"/>
      <c r="U25" s="351"/>
      <c r="V25" s="351"/>
      <c r="W25" s="366">
        <f>[10]Domlongtermissues!V13</f>
        <v>0</v>
      </c>
      <c r="X25" s="365"/>
      <c r="Y25" s="333"/>
      <c r="Z25" s="351"/>
      <c r="AA25" s="351"/>
      <c r="AB25" s="366">
        <f>[10]Domlongtermissues!AA13</f>
        <v>0</v>
      </c>
      <c r="AC25" s="365"/>
      <c r="AD25" s="333"/>
      <c r="AE25" s="351"/>
      <c r="AF25" s="351"/>
      <c r="AG25" s="366">
        <f>[10]Domlongtermissues!AF13</f>
        <v>0</v>
      </c>
      <c r="AH25" s="365"/>
      <c r="AI25" s="333"/>
      <c r="AJ25" s="351"/>
      <c r="AK25" s="351"/>
      <c r="AL25" s="366">
        <f>[10]Domlongtermissues!AK13</f>
        <v>0</v>
      </c>
      <c r="AM25" s="365"/>
      <c r="AN25" s="333"/>
      <c r="AO25" s="351"/>
      <c r="AP25" s="351"/>
      <c r="AQ25" s="366">
        <f>[10]Domlongtermissues!AP13</f>
        <v>0</v>
      </c>
      <c r="AR25" s="365"/>
      <c r="AS25" s="333"/>
      <c r="AT25" s="351"/>
      <c r="AU25" s="351"/>
      <c r="AV25" s="366">
        <f>[10]Domlongtermissues!AU13</f>
        <v>0</v>
      </c>
      <c r="AW25" s="365"/>
      <c r="AX25" s="333"/>
      <c r="AY25" s="351"/>
      <c r="AZ25" s="351"/>
      <c r="BA25" s="366">
        <f>[10]Domlongtermissues!AZ13</f>
        <v>0</v>
      </c>
      <c r="BB25" s="365"/>
      <c r="BC25" s="333"/>
      <c r="BD25" s="351"/>
      <c r="BE25" s="351"/>
      <c r="BF25" s="366">
        <f>[10]Domlongtermissues!BE13</f>
        <v>0</v>
      </c>
      <c r="BG25" s="365"/>
      <c r="BH25" s="333"/>
      <c r="BI25" s="351"/>
      <c r="BJ25" s="351"/>
      <c r="BK25" s="366">
        <f>[10]Domlongtermissues!BJ13</f>
        <v>0</v>
      </c>
      <c r="BL25" s="365"/>
      <c r="BM25" s="333"/>
      <c r="BN25" s="351"/>
      <c r="BO25" s="351"/>
      <c r="BP25" s="366">
        <f>[10]Domlongtermissues!BO13</f>
        <v>0</v>
      </c>
      <c r="BQ25" s="365"/>
      <c r="BR25" s="333"/>
      <c r="BS25" s="351"/>
      <c r="BT25" s="351"/>
      <c r="BU25" s="366">
        <f>[10]Domlongtermissues!BT13</f>
        <v>53952656</v>
      </c>
      <c r="BV25" s="365"/>
      <c r="BW25" s="333"/>
      <c r="BX25" s="351"/>
      <c r="BY25" s="351"/>
      <c r="BZ25" s="364">
        <f>+[10]Domlongtermissues!BY13</f>
        <v>337762752</v>
      </c>
      <c r="CA25" s="365"/>
      <c r="CB25" s="333"/>
      <c r="CC25" s="351"/>
      <c r="CD25" s="351"/>
      <c r="CE25" s="366">
        <f>[10]Domlongtermissues!CD13</f>
        <v>32347333</v>
      </c>
      <c r="CF25" s="365"/>
      <c r="CG25" s="333"/>
      <c r="CH25" s="351"/>
      <c r="CI25" s="351"/>
      <c r="CJ25" s="366">
        <f>[10]Domlongtermissues!CI13</f>
        <v>30897412</v>
      </c>
      <c r="CK25" s="365"/>
      <c r="CL25" s="333"/>
      <c r="CM25" s="351"/>
      <c r="CN25" s="351"/>
      <c r="CO25" s="366">
        <f>[10]Domlongtermissues!CN13</f>
        <v>27576195</v>
      </c>
      <c r="CP25" s="365"/>
      <c r="CQ25" s="333"/>
      <c r="CR25" s="351"/>
      <c r="CS25" s="351"/>
      <c r="CT25" s="366">
        <f>[10]Domlongtermissues!CS13</f>
        <v>32976789</v>
      </c>
      <c r="CU25" s="365"/>
      <c r="CV25" s="333"/>
      <c r="CW25" s="351"/>
      <c r="CX25" s="351"/>
      <c r="CY25" s="366">
        <f>[10]Domlongtermissues!CX13</f>
        <v>27670253</v>
      </c>
      <c r="CZ25" s="365"/>
      <c r="DA25" s="333"/>
      <c r="DB25" s="351"/>
      <c r="DC25" s="351"/>
      <c r="DD25" s="366">
        <f>[10]Domlongtermissues!DC13</f>
        <v>25324462</v>
      </c>
      <c r="DE25" s="365"/>
      <c r="DF25" s="333"/>
      <c r="DG25" s="351"/>
      <c r="DH25" s="351"/>
      <c r="DI25" s="366">
        <f>[10]Domlongtermissues!DH13</f>
        <v>33828275</v>
      </c>
      <c r="DJ25" s="365"/>
      <c r="DK25" s="333"/>
      <c r="DL25" s="351"/>
      <c r="DM25" s="351"/>
      <c r="DN25" s="366">
        <f>[10]Domlongtermissues!DM13</f>
        <v>23303905</v>
      </c>
      <c r="DO25" s="365"/>
      <c r="DP25" s="333"/>
      <c r="DQ25" s="351"/>
      <c r="DR25" s="351"/>
      <c r="DS25" s="366">
        <f>[10]Domlongtermissues!DR13</f>
        <v>24962859</v>
      </c>
      <c r="DT25" s="365"/>
      <c r="DU25" s="333"/>
      <c r="DV25" s="351"/>
      <c r="DW25" s="351"/>
      <c r="DX25" s="366">
        <f>[10]Domlongtermissues!DW13</f>
        <v>21654275</v>
      </c>
      <c r="DY25" s="365"/>
      <c r="DZ25" s="333"/>
      <c r="EA25" s="351"/>
      <c r="EB25" s="351"/>
      <c r="EC25" s="366">
        <f>[10]Domlongtermissues!EB13</f>
        <v>28691924</v>
      </c>
      <c r="ED25" s="365"/>
      <c r="EE25" s="333"/>
      <c r="EF25" s="351"/>
      <c r="EG25" s="351"/>
      <c r="EH25" s="366">
        <f>[10]Domlongtermissues!EG13</f>
        <v>28529070</v>
      </c>
      <c r="EI25" s="365"/>
      <c r="EJ25" s="333"/>
      <c r="EK25" s="351"/>
      <c r="EL25" s="351"/>
      <c r="EM25" s="366">
        <f>[10]Domlongtermissues!EL13</f>
        <v>63244745</v>
      </c>
      <c r="EN25" s="365"/>
      <c r="EO25" s="333"/>
      <c r="EP25" s="345"/>
      <c r="ES25" s="349"/>
      <c r="ET25" s="349"/>
      <c r="EU25" s="349"/>
    </row>
    <row r="26" spans="1:151" x14ac:dyDescent="0.2">
      <c r="A26" s="333"/>
      <c r="B26" s="333"/>
      <c r="C26" s="345" t="s">
        <v>275</v>
      </c>
      <c r="D26" s="333"/>
      <c r="E26" s="382" t="s">
        <v>274</v>
      </c>
      <c r="F26" s="383"/>
      <c r="G26" s="383"/>
      <c r="H26" s="367">
        <f>-[10]Domlongtermissues!G19</f>
        <v>-19015000</v>
      </c>
      <c r="I26" s="365"/>
      <c r="J26" s="333"/>
      <c r="K26" s="351"/>
      <c r="L26" s="351"/>
      <c r="M26" s="367">
        <f>-[10]Domlongtermissues!L19</f>
        <v>-3357671</v>
      </c>
      <c r="N26" s="365"/>
      <c r="O26" s="333"/>
      <c r="P26" s="351"/>
      <c r="Q26" s="351"/>
      <c r="R26" s="367">
        <f>-[10]Domlongtermissues!Q19</f>
        <v>-4348042</v>
      </c>
      <c r="S26" s="365"/>
      <c r="T26" s="333"/>
      <c r="U26" s="351"/>
      <c r="V26" s="351"/>
      <c r="W26" s="367">
        <f>-[10]Domlongtermissues!V19</f>
        <v>0</v>
      </c>
      <c r="X26" s="365"/>
      <c r="Y26" s="333"/>
      <c r="Z26" s="351"/>
      <c r="AA26" s="351"/>
      <c r="AB26" s="367">
        <f>-[10]Domlongtermissues!AA19</f>
        <v>0</v>
      </c>
      <c r="AC26" s="365"/>
      <c r="AD26" s="333"/>
      <c r="AE26" s="351"/>
      <c r="AF26" s="351"/>
      <c r="AG26" s="367">
        <f>-[10]Domlongtermissues!AF19</f>
        <v>0</v>
      </c>
      <c r="AH26" s="365"/>
      <c r="AI26" s="333"/>
      <c r="AJ26" s="351"/>
      <c r="AK26" s="351"/>
      <c r="AL26" s="367">
        <f>-[10]Domlongtermissues!AK19</f>
        <v>0</v>
      </c>
      <c r="AM26" s="365"/>
      <c r="AN26" s="333"/>
      <c r="AO26" s="351"/>
      <c r="AP26" s="351"/>
      <c r="AQ26" s="367">
        <f>-[10]Domlongtermissues!AP19</f>
        <v>0</v>
      </c>
      <c r="AR26" s="365"/>
      <c r="AS26" s="333"/>
      <c r="AT26" s="351"/>
      <c r="AU26" s="351"/>
      <c r="AV26" s="367">
        <f>-[10]Domlongtermissues!AU19</f>
        <v>0</v>
      </c>
      <c r="AW26" s="365"/>
      <c r="AX26" s="333"/>
      <c r="AY26" s="351"/>
      <c r="AZ26" s="351"/>
      <c r="BA26" s="367">
        <f>-[10]Domlongtermissues!AZ19</f>
        <v>0</v>
      </c>
      <c r="BB26" s="365"/>
      <c r="BC26" s="333"/>
      <c r="BD26" s="351"/>
      <c r="BE26" s="351"/>
      <c r="BF26" s="367">
        <f>-[10]Domlongtermissues!BE19</f>
        <v>0</v>
      </c>
      <c r="BG26" s="365"/>
      <c r="BH26" s="333"/>
      <c r="BI26" s="351"/>
      <c r="BJ26" s="351"/>
      <c r="BK26" s="367">
        <f>-[10]Domlongtermissues!BJ19</f>
        <v>0</v>
      </c>
      <c r="BL26" s="365"/>
      <c r="BM26" s="333"/>
      <c r="BN26" s="351"/>
      <c r="BO26" s="351"/>
      <c r="BP26" s="367">
        <f>-[10]Domlongtermissues!BO19</f>
        <v>0</v>
      </c>
      <c r="BQ26" s="365"/>
      <c r="BR26" s="333"/>
      <c r="BS26" s="351"/>
      <c r="BT26" s="351"/>
      <c r="BU26" s="367">
        <f>-[10]Domlongtermissues!BT19</f>
        <v>-7705713</v>
      </c>
      <c r="BV26" s="365"/>
      <c r="BW26" s="333"/>
      <c r="BX26" s="351"/>
      <c r="BY26" s="351"/>
      <c r="BZ26" s="368">
        <f>-[10]Domlongtermissues!BY19</f>
        <v>-47829626</v>
      </c>
      <c r="CA26" s="365"/>
      <c r="CB26" s="333"/>
      <c r="CC26" s="351"/>
      <c r="CD26" s="351"/>
      <c r="CE26" s="367">
        <f>-[10]Domlongtermissues!CD19</f>
        <v>-5645039</v>
      </c>
      <c r="CF26" s="365"/>
      <c r="CG26" s="333"/>
      <c r="CH26" s="351"/>
      <c r="CI26" s="351"/>
      <c r="CJ26" s="367">
        <f>-[10]Domlongtermissues!CI19</f>
        <v>-4477496</v>
      </c>
      <c r="CK26" s="365"/>
      <c r="CL26" s="333"/>
      <c r="CM26" s="351"/>
      <c r="CN26" s="351"/>
      <c r="CO26" s="367">
        <f>-[10]Domlongtermissues!CN19</f>
        <v>-3697051</v>
      </c>
      <c r="CP26" s="365"/>
      <c r="CQ26" s="333"/>
      <c r="CR26" s="351"/>
      <c r="CS26" s="351"/>
      <c r="CT26" s="367">
        <f>-[10]Domlongtermissues!CS19</f>
        <v>-4028774</v>
      </c>
      <c r="CU26" s="365"/>
      <c r="CV26" s="333"/>
      <c r="CW26" s="351"/>
      <c r="CX26" s="351"/>
      <c r="CY26" s="367">
        <f>-[10]Domlongtermissues!CX19</f>
        <v>-4063950</v>
      </c>
      <c r="CZ26" s="365"/>
      <c r="DA26" s="333"/>
      <c r="DB26" s="351"/>
      <c r="DC26" s="351"/>
      <c r="DD26" s="367">
        <f>-[10]Domlongtermissues!DC19</f>
        <v>-3732222</v>
      </c>
      <c r="DE26" s="365"/>
      <c r="DF26" s="333"/>
      <c r="DG26" s="351"/>
      <c r="DH26" s="351"/>
      <c r="DI26" s="367">
        <f>-[10]Domlongtermissues!DH19</f>
        <v>-5478270</v>
      </c>
      <c r="DJ26" s="365"/>
      <c r="DK26" s="333"/>
      <c r="DL26" s="351"/>
      <c r="DM26" s="351"/>
      <c r="DN26" s="367">
        <f>-[10]Domlongtermissues!DM19</f>
        <v>-3339881</v>
      </c>
      <c r="DO26" s="365"/>
      <c r="DP26" s="333"/>
      <c r="DQ26" s="351"/>
      <c r="DR26" s="351"/>
      <c r="DS26" s="367">
        <f>-[10]Domlongtermissues!DR19</f>
        <v>-4186870</v>
      </c>
      <c r="DT26" s="365"/>
      <c r="DU26" s="333"/>
      <c r="DV26" s="351"/>
      <c r="DW26" s="351"/>
      <c r="DX26" s="367">
        <f>-[10]Domlongtermissues!DW19</f>
        <v>-2875651</v>
      </c>
      <c r="DY26" s="365"/>
      <c r="DZ26" s="333"/>
      <c r="EA26" s="351"/>
      <c r="EB26" s="351"/>
      <c r="EC26" s="367">
        <f>-[10]Domlongtermissues!EB19</f>
        <v>-3208682</v>
      </c>
      <c r="ED26" s="365"/>
      <c r="EE26" s="333"/>
      <c r="EF26" s="351"/>
      <c r="EG26" s="351"/>
      <c r="EH26" s="367">
        <f>-[10]Domlongtermissues!EG19</f>
        <v>-3095740</v>
      </c>
      <c r="EI26" s="365"/>
      <c r="EJ26" s="333"/>
      <c r="EK26" s="351"/>
      <c r="EL26" s="351"/>
      <c r="EM26" s="367">
        <f>-[10]Domlongtermissues!EL19</f>
        <v>-10122535</v>
      </c>
      <c r="EN26" s="365"/>
      <c r="EO26" s="333"/>
      <c r="EP26" s="345"/>
      <c r="ES26" s="349"/>
      <c r="ET26" s="349"/>
      <c r="EU26" s="349"/>
    </row>
    <row r="27" spans="1:151" x14ac:dyDescent="0.2">
      <c r="A27" s="333"/>
      <c r="B27" s="333"/>
      <c r="C27" s="345" t="s">
        <v>276</v>
      </c>
      <c r="D27" s="333"/>
      <c r="E27" s="382" t="s">
        <v>277</v>
      </c>
      <c r="F27" s="383"/>
      <c r="G27" s="383"/>
      <c r="H27" s="370">
        <f>-[10]Domredemp!G13</f>
        <v>-81292000</v>
      </c>
      <c r="I27" s="365"/>
      <c r="J27" s="333"/>
      <c r="K27" s="351"/>
      <c r="L27" s="351"/>
      <c r="M27" s="370">
        <f>-[10]Domredemp!L13</f>
        <v>-513949</v>
      </c>
      <c r="N27" s="365"/>
      <c r="O27" s="333"/>
      <c r="P27" s="351"/>
      <c r="Q27" s="351"/>
      <c r="R27" s="367">
        <f>-[10]Domredemp!Q13</f>
        <v>-384648</v>
      </c>
      <c r="S27" s="365"/>
      <c r="T27" s="333"/>
      <c r="U27" s="351"/>
      <c r="V27" s="351"/>
      <c r="W27" s="367">
        <f>-[10]Domredemp!V13</f>
        <v>0</v>
      </c>
      <c r="X27" s="365"/>
      <c r="Y27" s="333"/>
      <c r="Z27" s="351"/>
      <c r="AA27" s="351"/>
      <c r="AB27" s="367">
        <f>-[10]Domredemp!AA13</f>
        <v>0</v>
      </c>
      <c r="AC27" s="365"/>
      <c r="AD27" s="333"/>
      <c r="AE27" s="351"/>
      <c r="AF27" s="351"/>
      <c r="AG27" s="367">
        <f>-[10]Domredemp!AF13</f>
        <v>0</v>
      </c>
      <c r="AH27" s="365"/>
      <c r="AI27" s="333"/>
      <c r="AJ27" s="351"/>
      <c r="AK27" s="351"/>
      <c r="AL27" s="370">
        <f>-[10]Domredemp!AK13</f>
        <v>0</v>
      </c>
      <c r="AM27" s="365"/>
      <c r="AN27" s="333"/>
      <c r="AO27" s="351"/>
      <c r="AP27" s="351"/>
      <c r="AQ27" s="370">
        <f>-[10]Domredemp!AP13</f>
        <v>0</v>
      </c>
      <c r="AR27" s="365"/>
      <c r="AS27" s="333"/>
      <c r="AT27" s="351"/>
      <c r="AU27" s="351"/>
      <c r="AV27" s="370">
        <f>-[10]Domredemp!AU13</f>
        <v>0</v>
      </c>
      <c r="AW27" s="365"/>
      <c r="AX27" s="333"/>
      <c r="AY27" s="351"/>
      <c r="AZ27" s="351"/>
      <c r="BA27" s="370">
        <f>-[10]Domredemp!AZ13</f>
        <v>0</v>
      </c>
      <c r="BB27" s="365"/>
      <c r="BC27" s="333"/>
      <c r="BD27" s="351"/>
      <c r="BE27" s="351"/>
      <c r="BF27" s="370">
        <f>-[10]Domredemp!BE13</f>
        <v>0</v>
      </c>
      <c r="BG27" s="365"/>
      <c r="BH27" s="333"/>
      <c r="BI27" s="351"/>
      <c r="BJ27" s="351"/>
      <c r="BK27" s="370">
        <f>-[10]Domredemp!BJ13</f>
        <v>0</v>
      </c>
      <c r="BL27" s="365"/>
      <c r="BM27" s="333"/>
      <c r="BN27" s="351"/>
      <c r="BO27" s="351"/>
      <c r="BP27" s="369">
        <f>-[10]Domredemp!BO13</f>
        <v>0</v>
      </c>
      <c r="BQ27" s="365"/>
      <c r="BR27" s="333"/>
      <c r="BS27" s="351"/>
      <c r="BT27" s="351"/>
      <c r="BU27" s="370">
        <f>-[10]Domredemp!BT13</f>
        <v>-898597</v>
      </c>
      <c r="BV27" s="365"/>
      <c r="BW27" s="333"/>
      <c r="BX27" s="351"/>
      <c r="BY27" s="351"/>
      <c r="BZ27" s="369">
        <f>-[10]Domredemp!BY13</f>
        <v>-61373397</v>
      </c>
      <c r="CA27" s="365"/>
      <c r="CB27" s="333"/>
      <c r="CC27" s="351"/>
      <c r="CD27" s="351"/>
      <c r="CE27" s="369">
        <f>-[10]Domredemp!CD13</f>
        <v>-168655</v>
      </c>
      <c r="CF27" s="365"/>
      <c r="CG27" s="333"/>
      <c r="CH27" s="351"/>
      <c r="CI27" s="351"/>
      <c r="CJ27" s="369">
        <f>-[10]Domredemp!CI13</f>
        <v>-364413</v>
      </c>
      <c r="CK27" s="365"/>
      <c r="CL27" s="333"/>
      <c r="CM27" s="351"/>
      <c r="CN27" s="351"/>
      <c r="CO27" s="367">
        <f>-[10]Domredemp!CN13</f>
        <v>-197910</v>
      </c>
      <c r="CP27" s="365"/>
      <c r="CQ27" s="333"/>
      <c r="CR27" s="351"/>
      <c r="CS27" s="351"/>
      <c r="CT27" s="367">
        <f>-[10]Domredemp!CS13</f>
        <v>-286915</v>
      </c>
      <c r="CU27" s="365"/>
      <c r="CV27" s="333"/>
      <c r="CW27" s="351"/>
      <c r="CX27" s="351"/>
      <c r="CY27" s="367">
        <f>-[10]Domredemp!CX13</f>
        <v>-263897</v>
      </c>
      <c r="CZ27" s="365"/>
      <c r="DA27" s="333"/>
      <c r="DB27" s="351"/>
      <c r="DC27" s="351"/>
      <c r="DD27" s="370">
        <f>-[10]Domredemp!DC13</f>
        <v>-151237</v>
      </c>
      <c r="DE27" s="365"/>
      <c r="DF27" s="333"/>
      <c r="DG27" s="351"/>
      <c r="DH27" s="351"/>
      <c r="DI27" s="370">
        <f>-[10]Domredemp!DH13</f>
        <v>-467133</v>
      </c>
      <c r="DJ27" s="365"/>
      <c r="DK27" s="333"/>
      <c r="DL27" s="351"/>
      <c r="DM27" s="351"/>
      <c r="DN27" s="370">
        <f>-[10]Domredemp!DM13</f>
        <v>-387424</v>
      </c>
      <c r="DO27" s="365"/>
      <c r="DP27" s="333"/>
      <c r="DQ27" s="351"/>
      <c r="DR27" s="351"/>
      <c r="DS27" s="369">
        <f>-[10]Domredemp!DR13</f>
        <v>-493196</v>
      </c>
      <c r="DT27" s="365"/>
      <c r="DU27" s="333"/>
      <c r="DV27" s="351"/>
      <c r="DW27" s="351"/>
      <c r="DX27" s="370">
        <f>-[10]Domredemp!DW13</f>
        <v>-57929886</v>
      </c>
      <c r="DY27" s="365"/>
      <c r="DZ27" s="333"/>
      <c r="EA27" s="351"/>
      <c r="EB27" s="351"/>
      <c r="EC27" s="369">
        <f>-[10]Domredemp!EB13</f>
        <v>-409969</v>
      </c>
      <c r="ED27" s="365"/>
      <c r="EE27" s="333"/>
      <c r="EF27" s="351"/>
      <c r="EG27" s="351"/>
      <c r="EH27" s="369">
        <f>-[10]Domredemp!EG13</f>
        <v>-252762</v>
      </c>
      <c r="EI27" s="365"/>
      <c r="EJ27" s="333"/>
      <c r="EK27" s="351"/>
      <c r="EL27" s="351"/>
      <c r="EM27" s="370">
        <f>-[10]Domredemp!EL13</f>
        <v>-533068</v>
      </c>
      <c r="EN27" s="365"/>
      <c r="EO27" s="333"/>
      <c r="EP27" s="345"/>
      <c r="ES27" s="349"/>
      <c r="ET27" s="349"/>
      <c r="EU27" s="349"/>
    </row>
    <row r="28" spans="1:151" hidden="1" x14ac:dyDescent="0.2">
      <c r="A28" s="333"/>
      <c r="B28" s="333"/>
      <c r="C28" s="345" t="s">
        <v>278</v>
      </c>
      <c r="D28" s="333"/>
      <c r="E28" s="382">
        <v>4.2</v>
      </c>
      <c r="F28" s="383"/>
      <c r="G28" s="383"/>
      <c r="H28" s="370">
        <f>-[10]Domredemp!G16+[10]Domredemp!G192</f>
        <v>0</v>
      </c>
      <c r="I28" s="365"/>
      <c r="J28" s="333"/>
      <c r="K28" s="351"/>
      <c r="L28" s="351"/>
      <c r="M28" s="370">
        <f>-[10]Domredemp!L16+[10]Domredemp!L192</f>
        <v>0</v>
      </c>
      <c r="N28" s="365"/>
      <c r="O28" s="333"/>
      <c r="P28" s="351"/>
      <c r="Q28" s="351"/>
      <c r="R28" s="370">
        <f>-[10]Domredemp!Q16+[10]Domredemp!Q192</f>
        <v>0</v>
      </c>
      <c r="S28" s="365"/>
      <c r="T28" s="333"/>
      <c r="U28" s="351"/>
      <c r="V28" s="351"/>
      <c r="W28" s="370">
        <f>-[10]Domredemp!V16+[10]Domredemp!V192</f>
        <v>0</v>
      </c>
      <c r="X28" s="365"/>
      <c r="Y28" s="333"/>
      <c r="Z28" s="351"/>
      <c r="AA28" s="351"/>
      <c r="AB28" s="370">
        <f>-[10]Domredemp!AA16+[10]Domredemp!AA192</f>
        <v>0</v>
      </c>
      <c r="AC28" s="365"/>
      <c r="AD28" s="333"/>
      <c r="AE28" s="351"/>
      <c r="AF28" s="351"/>
      <c r="AG28" s="370">
        <f>-[10]Domredemp!AF16+[10]Domredemp!AF192</f>
        <v>0</v>
      </c>
      <c r="AH28" s="365"/>
      <c r="AI28" s="333"/>
      <c r="AJ28" s="351"/>
      <c r="AK28" s="351"/>
      <c r="AL28" s="370">
        <f>-[10]Domredemp!AK16+[10]Domredemp!AK192</f>
        <v>0</v>
      </c>
      <c r="AM28" s="365"/>
      <c r="AN28" s="333"/>
      <c r="AO28" s="351"/>
      <c r="AP28" s="351"/>
      <c r="AQ28" s="370">
        <f>-[10]Domredemp!AP16+[10]Domredemp!AP192</f>
        <v>0</v>
      </c>
      <c r="AR28" s="365"/>
      <c r="AS28" s="333"/>
      <c r="AT28" s="351"/>
      <c r="AU28" s="351"/>
      <c r="AV28" s="370">
        <f>-[10]Domredemp!AU16+[10]Domredemp!AU192</f>
        <v>0</v>
      </c>
      <c r="AW28" s="365"/>
      <c r="AX28" s="333"/>
      <c r="AY28" s="351"/>
      <c r="AZ28" s="351"/>
      <c r="BA28" s="370">
        <f>-[10]Domredemp!AZ16+[10]Domredemp!AZ192</f>
        <v>0</v>
      </c>
      <c r="BB28" s="365"/>
      <c r="BC28" s="333"/>
      <c r="BD28" s="351"/>
      <c r="BE28" s="351"/>
      <c r="BF28" s="370">
        <f>-[10]Domredemp!BE16+[10]Domredemp!BE192</f>
        <v>0</v>
      </c>
      <c r="BG28" s="365"/>
      <c r="BH28" s="333"/>
      <c r="BI28" s="351"/>
      <c r="BJ28" s="351"/>
      <c r="BK28" s="370">
        <f>-[10]Domredemp!BJ16+[10]Domredemp!BJ192</f>
        <v>0</v>
      </c>
      <c r="BL28" s="365"/>
      <c r="BM28" s="333"/>
      <c r="BN28" s="351"/>
      <c r="BO28" s="351"/>
      <c r="BP28" s="370">
        <f>-[10]Domredemp!BO16+[10]Domredemp!BO192</f>
        <v>0</v>
      </c>
      <c r="BQ28" s="365"/>
      <c r="BR28" s="333"/>
      <c r="BS28" s="351"/>
      <c r="BT28" s="351"/>
      <c r="BU28" s="370">
        <f>-[10]Domredemp!BT16+[10]Domredemp!BT192</f>
        <v>0</v>
      </c>
      <c r="BV28" s="365"/>
      <c r="BW28" s="333"/>
      <c r="BX28" s="351"/>
      <c r="BY28" s="351"/>
      <c r="BZ28" s="369">
        <v>0</v>
      </c>
      <c r="CA28" s="365"/>
      <c r="CB28" s="333"/>
      <c r="CC28" s="351"/>
      <c r="CD28" s="351"/>
      <c r="CE28" s="370">
        <f>-[10]Domredemp!CD16+[10]Domredemp!CD192</f>
        <v>0</v>
      </c>
      <c r="CF28" s="365"/>
      <c r="CG28" s="333"/>
      <c r="CH28" s="351"/>
      <c r="CI28" s="351"/>
      <c r="CJ28" s="370">
        <f>-[10]Domredemp!CI16+[10]Domredemp!CI192</f>
        <v>0</v>
      </c>
      <c r="CK28" s="365"/>
      <c r="CL28" s="333"/>
      <c r="CM28" s="351"/>
      <c r="CN28" s="351"/>
      <c r="CO28" s="370">
        <f>-[10]Domredemp!CN16+[10]Domredemp!CN192</f>
        <v>0</v>
      </c>
      <c r="CP28" s="365"/>
      <c r="CQ28" s="333"/>
      <c r="CR28" s="351"/>
      <c r="CS28" s="351"/>
      <c r="CT28" s="370">
        <f>-[10]Domredemp!CS16+[10]Domredemp!CS192</f>
        <v>0</v>
      </c>
      <c r="CU28" s="365"/>
      <c r="CV28" s="333"/>
      <c r="CW28" s="351"/>
      <c r="CX28" s="351"/>
      <c r="CY28" s="370">
        <f>-[10]Domredemp!CX16+[10]Domredemp!CX192</f>
        <v>0</v>
      </c>
      <c r="CZ28" s="365"/>
      <c r="DA28" s="333"/>
      <c r="DB28" s="351"/>
      <c r="DC28" s="351"/>
      <c r="DD28" s="370">
        <f>-[10]Domredemp!DC16+[10]Domredemp!DC192</f>
        <v>0</v>
      </c>
      <c r="DE28" s="365"/>
      <c r="DF28" s="333"/>
      <c r="DG28" s="351"/>
      <c r="DH28" s="351"/>
      <c r="DI28" s="370">
        <f>-[10]Domredemp!DH16+[10]Domredemp!DH192</f>
        <v>0</v>
      </c>
      <c r="DJ28" s="365"/>
      <c r="DK28" s="333"/>
      <c r="DL28" s="351"/>
      <c r="DM28" s="351"/>
      <c r="DN28" s="370">
        <f>-[10]Domredemp!DM16+[10]Domredemp!DM192</f>
        <v>0</v>
      </c>
      <c r="DO28" s="365"/>
      <c r="DP28" s="333"/>
      <c r="DQ28" s="351"/>
      <c r="DR28" s="351"/>
      <c r="DS28" s="370">
        <f>-[10]Domredemp!DR16+[10]Domredemp!DR192</f>
        <v>0</v>
      </c>
      <c r="DT28" s="365"/>
      <c r="DU28" s="333"/>
      <c r="DV28" s="351"/>
      <c r="DW28" s="351"/>
      <c r="DX28" s="370">
        <f>-[10]Domredemp!DW16+[10]Domredemp!DW192</f>
        <v>0</v>
      </c>
      <c r="DY28" s="365"/>
      <c r="DZ28" s="333"/>
      <c r="EA28" s="351"/>
      <c r="EB28" s="351"/>
      <c r="EC28" s="370">
        <f>-[10]Domredemp!EB16+[10]Domredemp!EB192</f>
        <v>0</v>
      </c>
      <c r="ED28" s="365"/>
      <c r="EE28" s="333"/>
      <c r="EF28" s="351"/>
      <c r="EG28" s="351"/>
      <c r="EH28" s="370">
        <f>-[10]Domredemp!EG16+[10]Domredemp!EG192</f>
        <v>0</v>
      </c>
      <c r="EI28" s="365"/>
      <c r="EJ28" s="333"/>
      <c r="EK28" s="351"/>
      <c r="EL28" s="351"/>
      <c r="EM28" s="370">
        <f>-[10]Domredemp!EL16+[10]Domredemp!EL192</f>
        <v>0</v>
      </c>
      <c r="EN28" s="365"/>
      <c r="EO28" s="333"/>
      <c r="EP28" s="345"/>
      <c r="ES28" s="349"/>
      <c r="ET28" s="349"/>
      <c r="EU28" s="349"/>
    </row>
    <row r="29" spans="1:151" x14ac:dyDescent="0.2">
      <c r="A29" s="333"/>
      <c r="B29" s="333"/>
      <c r="C29" s="345"/>
      <c r="D29" s="333"/>
      <c r="E29" s="384"/>
      <c r="F29" s="385"/>
      <c r="G29" s="385"/>
      <c r="H29" s="333"/>
      <c r="I29" s="365"/>
      <c r="J29" s="333"/>
      <c r="K29" s="351"/>
      <c r="L29" s="351"/>
      <c r="M29" s="333"/>
      <c r="N29" s="365"/>
      <c r="O29" s="333"/>
      <c r="P29" s="351"/>
      <c r="Q29" s="351"/>
      <c r="R29" s="359"/>
      <c r="S29" s="365"/>
      <c r="T29" s="333"/>
      <c r="U29" s="351"/>
      <c r="V29" s="351"/>
      <c r="W29" s="359"/>
      <c r="X29" s="365"/>
      <c r="Y29" s="333"/>
      <c r="Z29" s="351"/>
      <c r="AA29" s="351"/>
      <c r="AB29" s="359"/>
      <c r="AC29" s="365"/>
      <c r="AD29" s="333"/>
      <c r="AE29" s="351"/>
      <c r="AF29" s="351"/>
      <c r="AG29" s="359"/>
      <c r="AH29" s="365"/>
      <c r="AI29" s="333"/>
      <c r="AJ29" s="351"/>
      <c r="AK29" s="351"/>
      <c r="AL29" s="333"/>
      <c r="AM29" s="365"/>
      <c r="AN29" s="333"/>
      <c r="AO29" s="351"/>
      <c r="AP29" s="351"/>
      <c r="AQ29" s="333"/>
      <c r="AR29" s="365"/>
      <c r="AS29" s="333"/>
      <c r="AT29" s="351"/>
      <c r="AU29" s="351"/>
      <c r="AV29" s="333"/>
      <c r="AW29" s="365"/>
      <c r="AX29" s="333"/>
      <c r="AY29" s="351"/>
      <c r="AZ29" s="351"/>
      <c r="BA29" s="333"/>
      <c r="BB29" s="365"/>
      <c r="BC29" s="333"/>
      <c r="BD29" s="351"/>
      <c r="BE29" s="351"/>
      <c r="BF29" s="333"/>
      <c r="BG29" s="365"/>
      <c r="BH29" s="333"/>
      <c r="BI29" s="351"/>
      <c r="BJ29" s="351"/>
      <c r="BK29" s="333"/>
      <c r="BL29" s="365"/>
      <c r="BM29" s="333"/>
      <c r="BN29" s="351"/>
      <c r="BO29" s="351"/>
      <c r="BP29" s="333"/>
      <c r="BQ29" s="365"/>
      <c r="BR29" s="333"/>
      <c r="BS29" s="351"/>
      <c r="BT29" s="351"/>
      <c r="BU29" s="333"/>
      <c r="BV29" s="365"/>
      <c r="BW29" s="333"/>
      <c r="BX29" s="351"/>
      <c r="BY29" s="351"/>
      <c r="BZ29" s="371"/>
      <c r="CA29" s="365"/>
      <c r="CB29" s="333"/>
      <c r="CC29" s="351"/>
      <c r="CD29" s="351"/>
      <c r="CE29" s="333"/>
      <c r="CF29" s="365"/>
      <c r="CG29" s="333"/>
      <c r="CH29" s="351"/>
      <c r="CI29" s="351"/>
      <c r="CJ29" s="333"/>
      <c r="CK29" s="365"/>
      <c r="CL29" s="333"/>
      <c r="CM29" s="351"/>
      <c r="CN29" s="351"/>
      <c r="CO29" s="359"/>
      <c r="CP29" s="365"/>
      <c r="CQ29" s="333"/>
      <c r="CR29" s="351"/>
      <c r="CS29" s="351"/>
      <c r="CT29" s="359"/>
      <c r="CU29" s="365"/>
      <c r="CV29" s="333"/>
      <c r="CW29" s="351"/>
      <c r="CX29" s="351"/>
      <c r="CY29" s="359"/>
      <c r="CZ29" s="365"/>
      <c r="DA29" s="333"/>
      <c r="DB29" s="351"/>
      <c r="DC29" s="351"/>
      <c r="DD29" s="333"/>
      <c r="DE29" s="365"/>
      <c r="DF29" s="333"/>
      <c r="DG29" s="351"/>
      <c r="DH29" s="351"/>
      <c r="DI29" s="333"/>
      <c r="DJ29" s="365"/>
      <c r="DK29" s="333"/>
      <c r="DL29" s="351"/>
      <c r="DM29" s="351"/>
      <c r="DN29" s="333"/>
      <c r="DO29" s="365"/>
      <c r="DP29" s="333"/>
      <c r="DQ29" s="351"/>
      <c r="DR29" s="351"/>
      <c r="DS29" s="333"/>
      <c r="DT29" s="365"/>
      <c r="DU29" s="333"/>
      <c r="DV29" s="351"/>
      <c r="DW29" s="351"/>
      <c r="DX29" s="333"/>
      <c r="DY29" s="365"/>
      <c r="DZ29" s="333"/>
      <c r="EA29" s="351"/>
      <c r="EB29" s="351"/>
      <c r="EC29" s="333"/>
      <c r="ED29" s="365"/>
      <c r="EE29" s="333"/>
      <c r="EF29" s="351"/>
      <c r="EG29" s="351"/>
      <c r="EH29" s="333"/>
      <c r="EI29" s="365"/>
      <c r="EJ29" s="333"/>
      <c r="EK29" s="351"/>
      <c r="EL29" s="351"/>
      <c r="EM29" s="333"/>
      <c r="EN29" s="365"/>
      <c r="EO29" s="333"/>
      <c r="EP29" s="345"/>
      <c r="ES29" s="349"/>
      <c r="ET29" s="349"/>
      <c r="EU29" s="349"/>
    </row>
    <row r="30" spans="1:151" x14ac:dyDescent="0.2">
      <c r="A30" s="333"/>
      <c r="B30" s="333"/>
      <c r="C30" s="345" t="s">
        <v>279</v>
      </c>
      <c r="D30" s="333"/>
      <c r="E30" s="384"/>
      <c r="F30" s="385"/>
      <c r="G30" s="385"/>
      <c r="H30" s="333">
        <f>SUM(H31:H33)</f>
        <v>0</v>
      </c>
      <c r="I30" s="365"/>
      <c r="J30" s="333"/>
      <c r="K30" s="351"/>
      <c r="L30" s="351"/>
      <c r="M30" s="333">
        <f>SUM(M31:M33)</f>
        <v>37259</v>
      </c>
      <c r="N30" s="365"/>
      <c r="O30" s="333"/>
      <c r="P30" s="351"/>
      <c r="Q30" s="351"/>
      <c r="R30" s="333">
        <f>SUM(R31:R33)</f>
        <v>39042</v>
      </c>
      <c r="S30" s="365"/>
      <c r="T30" s="333"/>
      <c r="U30" s="351"/>
      <c r="V30" s="351"/>
      <c r="W30" s="333">
        <f>SUM(W31:W33)</f>
        <v>0</v>
      </c>
      <c r="X30" s="365"/>
      <c r="Y30" s="333"/>
      <c r="Z30" s="351"/>
      <c r="AA30" s="351"/>
      <c r="AB30" s="333">
        <f>SUM(AB31:AB33)</f>
        <v>0</v>
      </c>
      <c r="AC30" s="365"/>
      <c r="AD30" s="333"/>
      <c r="AE30" s="351"/>
      <c r="AF30" s="351"/>
      <c r="AG30" s="333">
        <f>SUM(AG31:AG33)</f>
        <v>0</v>
      </c>
      <c r="AH30" s="365"/>
      <c r="AI30" s="333"/>
      <c r="AJ30" s="351"/>
      <c r="AK30" s="351"/>
      <c r="AL30" s="333">
        <f>SUM(AL31:AL33)</f>
        <v>0</v>
      </c>
      <c r="AM30" s="365"/>
      <c r="AN30" s="333"/>
      <c r="AO30" s="351"/>
      <c r="AP30" s="351"/>
      <c r="AQ30" s="333">
        <f>SUM(AQ31:AQ33)</f>
        <v>0</v>
      </c>
      <c r="AR30" s="365"/>
      <c r="AS30" s="333"/>
      <c r="AT30" s="351"/>
      <c r="AU30" s="351"/>
      <c r="AV30" s="333">
        <f>SUM(AV31:AV33)</f>
        <v>0</v>
      </c>
      <c r="AW30" s="365"/>
      <c r="AX30" s="333"/>
      <c r="AY30" s="351"/>
      <c r="AZ30" s="351"/>
      <c r="BA30" s="333">
        <f>SUM(BA31:BA33)</f>
        <v>0</v>
      </c>
      <c r="BB30" s="365"/>
      <c r="BC30" s="333"/>
      <c r="BD30" s="351"/>
      <c r="BE30" s="351"/>
      <c r="BF30" s="333">
        <f>SUM(BF31:BF33)</f>
        <v>0</v>
      </c>
      <c r="BG30" s="365"/>
      <c r="BH30" s="333"/>
      <c r="BI30" s="351"/>
      <c r="BJ30" s="351"/>
      <c r="BK30" s="333">
        <f>SUM(BK31:BK33)</f>
        <v>0</v>
      </c>
      <c r="BL30" s="365"/>
      <c r="BM30" s="333"/>
      <c r="BN30" s="351"/>
      <c r="BO30" s="351"/>
      <c r="BP30" s="333">
        <f>SUM(BP31:BP33)</f>
        <v>0</v>
      </c>
      <c r="BQ30" s="365"/>
      <c r="BR30" s="333"/>
      <c r="BS30" s="351"/>
      <c r="BT30" s="351"/>
      <c r="BU30" s="333">
        <f>SUM(BU31:BU33)</f>
        <v>76301</v>
      </c>
      <c r="BV30" s="365"/>
      <c r="BW30" s="333"/>
      <c r="BX30" s="351"/>
      <c r="BY30" s="351"/>
      <c r="BZ30" s="371">
        <f>SUM(BZ31:BZ33)</f>
        <v>361653</v>
      </c>
      <c r="CA30" s="365"/>
      <c r="CB30" s="333"/>
      <c r="CC30" s="351"/>
      <c r="CD30" s="351"/>
      <c r="CE30" s="333">
        <f>SUM(CE31:CE33)</f>
        <v>122732</v>
      </c>
      <c r="CF30" s="365"/>
      <c r="CG30" s="333"/>
      <c r="CH30" s="351"/>
      <c r="CI30" s="351"/>
      <c r="CJ30" s="333">
        <f>SUM(CJ31:CJ33)</f>
        <v>77290</v>
      </c>
      <c r="CK30" s="365"/>
      <c r="CL30" s="333"/>
      <c r="CM30" s="351"/>
      <c r="CN30" s="351"/>
      <c r="CO30" s="333">
        <f>SUM(CO31:CO33)</f>
        <v>55675</v>
      </c>
      <c r="CP30" s="365"/>
      <c r="CQ30" s="333"/>
      <c r="CR30" s="351"/>
      <c r="CS30" s="351"/>
      <c r="CT30" s="333">
        <f>SUM(CT31:CT33)</f>
        <v>19525</v>
      </c>
      <c r="CU30" s="365"/>
      <c r="CV30" s="333"/>
      <c r="CW30" s="351"/>
      <c r="CX30" s="351"/>
      <c r="CY30" s="333">
        <f>SUM(CY31:CY33)</f>
        <v>115193</v>
      </c>
      <c r="CZ30" s="365"/>
      <c r="DA30" s="333"/>
      <c r="DB30" s="351"/>
      <c r="DC30" s="351"/>
      <c r="DD30" s="333">
        <f>SUM(DD31:DD33)</f>
        <v>-160044</v>
      </c>
      <c r="DE30" s="365"/>
      <c r="DF30" s="333"/>
      <c r="DG30" s="351"/>
      <c r="DH30" s="351"/>
      <c r="DI30" s="333">
        <f>SUM(DI31:DI33)</f>
        <v>74963</v>
      </c>
      <c r="DJ30" s="365"/>
      <c r="DK30" s="333"/>
      <c r="DL30" s="351"/>
      <c r="DM30" s="351"/>
      <c r="DN30" s="333">
        <f>SUM(DN31:DN33)</f>
        <v>28631</v>
      </c>
      <c r="DO30" s="365"/>
      <c r="DP30" s="333"/>
      <c r="DQ30" s="351"/>
      <c r="DR30" s="351"/>
      <c r="DS30" s="333">
        <f>SUM(DS31:DS33)</f>
        <v>13329</v>
      </c>
      <c r="DT30" s="365"/>
      <c r="DU30" s="333"/>
      <c r="DV30" s="351"/>
      <c r="DW30" s="351"/>
      <c r="DX30" s="333">
        <f>SUM(DX31:DX33)</f>
        <v>12244</v>
      </c>
      <c r="DY30" s="365"/>
      <c r="DZ30" s="333"/>
      <c r="EA30" s="351"/>
      <c r="EB30" s="351"/>
      <c r="EC30" s="333">
        <f>SUM(EC31:EC33)</f>
        <v>124085</v>
      </c>
      <c r="ED30" s="365"/>
      <c r="EE30" s="333"/>
      <c r="EF30" s="351"/>
      <c r="EG30" s="351"/>
      <c r="EH30" s="333">
        <f>SUM(EH31:EH33)</f>
        <v>-121970</v>
      </c>
      <c r="EI30" s="365"/>
      <c r="EJ30" s="333"/>
      <c r="EK30" s="351"/>
      <c r="EL30" s="351"/>
      <c r="EM30" s="333">
        <f>SUM(EM31:EM33)</f>
        <v>200022</v>
      </c>
      <c r="EN30" s="365"/>
      <c r="EO30" s="333"/>
      <c r="EP30" s="345"/>
      <c r="ES30" s="349"/>
      <c r="ET30" s="349"/>
      <c r="EU30" s="349"/>
    </row>
    <row r="31" spans="1:151" x14ac:dyDescent="0.2">
      <c r="A31" s="333"/>
      <c r="B31" s="333"/>
      <c r="C31" s="345" t="s">
        <v>280</v>
      </c>
      <c r="D31" s="333"/>
      <c r="E31" s="382" t="s">
        <v>274</v>
      </c>
      <c r="F31" s="383"/>
      <c r="G31" s="383"/>
      <c r="H31" s="366">
        <f>[10]Domlongtermissues!G14</f>
        <v>0</v>
      </c>
      <c r="I31" s="365"/>
      <c r="J31" s="333"/>
      <c r="K31" s="351"/>
      <c r="L31" s="351"/>
      <c r="M31" s="366">
        <f>[10]Domlongtermissues!L14</f>
        <v>3409508</v>
      </c>
      <c r="N31" s="365"/>
      <c r="O31" s="333"/>
      <c r="P31" s="351"/>
      <c r="Q31" s="351"/>
      <c r="R31" s="366">
        <f>[10]Domlongtermissues!Q14</f>
        <v>4054354</v>
      </c>
      <c r="S31" s="365"/>
      <c r="T31" s="333"/>
      <c r="U31" s="351"/>
      <c r="V31" s="351"/>
      <c r="W31" s="366">
        <f>[10]Domlongtermissues!V14</f>
        <v>0</v>
      </c>
      <c r="X31" s="365"/>
      <c r="Y31" s="333"/>
      <c r="Z31" s="351"/>
      <c r="AA31" s="351"/>
      <c r="AB31" s="366">
        <f>[10]Domlongtermissues!AA14</f>
        <v>0</v>
      </c>
      <c r="AC31" s="365"/>
      <c r="AD31" s="333"/>
      <c r="AE31" s="351"/>
      <c r="AF31" s="351"/>
      <c r="AG31" s="366">
        <f>[10]Domlongtermissues!AF14</f>
        <v>0</v>
      </c>
      <c r="AH31" s="365"/>
      <c r="AI31" s="333"/>
      <c r="AJ31" s="351"/>
      <c r="AK31" s="351"/>
      <c r="AL31" s="366">
        <f>[10]Domlongtermissues!AK14</f>
        <v>0</v>
      </c>
      <c r="AM31" s="365"/>
      <c r="AN31" s="333"/>
      <c r="AO31" s="351"/>
      <c r="AP31" s="351"/>
      <c r="AQ31" s="366">
        <f>[10]Domlongtermissues!AP14</f>
        <v>0</v>
      </c>
      <c r="AR31" s="365"/>
      <c r="AS31" s="333"/>
      <c r="AT31" s="351"/>
      <c r="AU31" s="351"/>
      <c r="AV31" s="366">
        <f>[10]Domlongtermissues!AU14</f>
        <v>0</v>
      </c>
      <c r="AW31" s="365"/>
      <c r="AX31" s="333"/>
      <c r="AY31" s="351"/>
      <c r="AZ31" s="351"/>
      <c r="BA31" s="366">
        <f>[10]Domlongtermissues!AZ14</f>
        <v>0</v>
      </c>
      <c r="BB31" s="365"/>
      <c r="BC31" s="333"/>
      <c r="BD31" s="351"/>
      <c r="BE31" s="351"/>
      <c r="BF31" s="366">
        <f>[10]Domlongtermissues!BE14</f>
        <v>0</v>
      </c>
      <c r="BG31" s="365"/>
      <c r="BH31" s="333"/>
      <c r="BI31" s="351"/>
      <c r="BJ31" s="351"/>
      <c r="BK31" s="366">
        <f>[10]Domlongtermissues!BJ14</f>
        <v>0</v>
      </c>
      <c r="BL31" s="365"/>
      <c r="BM31" s="333"/>
      <c r="BN31" s="351"/>
      <c r="BO31" s="351"/>
      <c r="BP31" s="366">
        <f>[10]Domlongtermissues!BO14</f>
        <v>0</v>
      </c>
      <c r="BQ31" s="365"/>
      <c r="BR31" s="333"/>
      <c r="BS31" s="351"/>
      <c r="BT31" s="351"/>
      <c r="BU31" s="366">
        <f>[10]Domlongtermissues!BT14</f>
        <v>7463862</v>
      </c>
      <c r="BV31" s="365"/>
      <c r="BW31" s="333"/>
      <c r="BX31" s="351"/>
      <c r="BY31" s="351"/>
      <c r="BZ31" s="364">
        <f>+[10]Domlongtermissues!BY14</f>
        <v>53972577</v>
      </c>
      <c r="CA31" s="365"/>
      <c r="CB31" s="333"/>
      <c r="CC31" s="351"/>
      <c r="CD31" s="351"/>
      <c r="CE31" s="366">
        <f>[10]Domlongtermissues!CD14</f>
        <v>11663028</v>
      </c>
      <c r="CF31" s="365"/>
      <c r="CG31" s="333"/>
      <c r="CH31" s="351"/>
      <c r="CI31" s="351"/>
      <c r="CJ31" s="366">
        <f>[10]Domlongtermissues!CI14</f>
        <v>3767776</v>
      </c>
      <c r="CK31" s="365"/>
      <c r="CL31" s="333"/>
      <c r="CM31" s="351"/>
      <c r="CN31" s="351"/>
      <c r="CO31" s="366">
        <f>[10]Domlongtermissues!CN14</f>
        <v>7710681</v>
      </c>
      <c r="CP31" s="365"/>
      <c r="CQ31" s="333"/>
      <c r="CR31" s="351"/>
      <c r="CS31" s="351"/>
      <c r="CT31" s="366">
        <f>[10]Domlongtermissues!CS14</f>
        <v>3456518</v>
      </c>
      <c r="CU31" s="365"/>
      <c r="CV31" s="333"/>
      <c r="CW31" s="351"/>
      <c r="CX31" s="351"/>
      <c r="CY31" s="366">
        <f>[10]Domlongtermissues!CX14</f>
        <v>4835965</v>
      </c>
      <c r="CZ31" s="365"/>
      <c r="DA31" s="333"/>
      <c r="DB31" s="351"/>
      <c r="DC31" s="351"/>
      <c r="DD31" s="366">
        <f>[10]Domlongtermissues!DC14</f>
        <v>2187184</v>
      </c>
      <c r="DE31" s="365"/>
      <c r="DF31" s="333"/>
      <c r="DG31" s="351"/>
      <c r="DH31" s="351"/>
      <c r="DI31" s="366">
        <f>[10]Domlongtermissues!DH14</f>
        <v>5017820</v>
      </c>
      <c r="DJ31" s="365"/>
      <c r="DK31" s="333"/>
      <c r="DL31" s="351"/>
      <c r="DM31" s="351"/>
      <c r="DN31" s="366">
        <f>[10]Domlongtermissues!DM14</f>
        <v>4108885</v>
      </c>
      <c r="DO31" s="365"/>
      <c r="DP31" s="333"/>
      <c r="DQ31" s="351"/>
      <c r="DR31" s="351"/>
      <c r="DS31" s="366">
        <f>[10]Domlongtermissues!DR14</f>
        <v>3708680</v>
      </c>
      <c r="DT31" s="365"/>
      <c r="DU31" s="333"/>
      <c r="DV31" s="351"/>
      <c r="DW31" s="351"/>
      <c r="DX31" s="366">
        <f>[10]Domlongtermissues!DW14</f>
        <v>2673022</v>
      </c>
      <c r="DY31" s="365"/>
      <c r="DZ31" s="333"/>
      <c r="EA31" s="351"/>
      <c r="EB31" s="351"/>
      <c r="EC31" s="366">
        <f>[10]Domlongtermissues!EB14</f>
        <v>3014010</v>
      </c>
      <c r="ED31" s="365"/>
      <c r="EE31" s="333"/>
      <c r="EF31" s="351"/>
      <c r="EG31" s="351"/>
      <c r="EH31" s="366">
        <f>[10]Domlongtermissues!EG14</f>
        <v>1829008</v>
      </c>
      <c r="EI31" s="365"/>
      <c r="EJ31" s="333"/>
      <c r="EK31" s="351"/>
      <c r="EL31" s="351"/>
      <c r="EM31" s="366">
        <f>[10]Domlongtermissues!EL14</f>
        <v>15430804</v>
      </c>
      <c r="EN31" s="365"/>
      <c r="EO31" s="333"/>
      <c r="EP31" s="345"/>
      <c r="ES31" s="349"/>
      <c r="ET31" s="349"/>
      <c r="EU31" s="349"/>
    </row>
    <row r="32" spans="1:151" x14ac:dyDescent="0.2">
      <c r="A32" s="333"/>
      <c r="B32" s="333"/>
      <c r="C32" s="345" t="s">
        <v>281</v>
      </c>
      <c r="D32" s="333"/>
      <c r="E32" s="382" t="s">
        <v>274</v>
      </c>
      <c r="F32" s="383"/>
      <c r="G32" s="383"/>
      <c r="H32" s="367">
        <f>-[10]Domlongtermissues!G183</f>
        <v>0</v>
      </c>
      <c r="I32" s="365"/>
      <c r="J32" s="333"/>
      <c r="K32" s="351"/>
      <c r="L32" s="351"/>
      <c r="M32" s="367">
        <f>-[10]Domlongtermissues!L183</f>
        <v>-337249</v>
      </c>
      <c r="N32" s="365"/>
      <c r="O32" s="333"/>
      <c r="P32" s="351"/>
      <c r="Q32" s="351"/>
      <c r="R32" s="367">
        <f>-[10]Domlongtermissues!Q183</f>
        <v>-605312</v>
      </c>
      <c r="S32" s="365"/>
      <c r="T32" s="333"/>
      <c r="U32" s="351"/>
      <c r="V32" s="351"/>
      <c r="W32" s="367">
        <f>-[10]Domlongtermissues!V183</f>
        <v>0</v>
      </c>
      <c r="X32" s="365"/>
      <c r="Y32" s="333"/>
      <c r="Z32" s="351"/>
      <c r="AA32" s="351"/>
      <c r="AB32" s="367">
        <f>-[10]Domlongtermissues!AA183</f>
        <v>0</v>
      </c>
      <c r="AC32" s="365"/>
      <c r="AD32" s="333"/>
      <c r="AE32" s="351"/>
      <c r="AF32" s="351"/>
      <c r="AG32" s="367">
        <f>-[10]Domlongtermissues!AF183</f>
        <v>0</v>
      </c>
      <c r="AH32" s="365"/>
      <c r="AI32" s="333"/>
      <c r="AJ32" s="351"/>
      <c r="AK32" s="351"/>
      <c r="AL32" s="367">
        <f>-[10]Domlongtermissues!AK183</f>
        <v>0</v>
      </c>
      <c r="AM32" s="365"/>
      <c r="AN32" s="333"/>
      <c r="AO32" s="351"/>
      <c r="AP32" s="351"/>
      <c r="AQ32" s="367">
        <f>-[10]Domlongtermissues!AP183</f>
        <v>0</v>
      </c>
      <c r="AR32" s="365"/>
      <c r="AS32" s="333"/>
      <c r="AT32" s="351"/>
      <c r="AU32" s="351"/>
      <c r="AV32" s="367">
        <f>-[10]Domlongtermissues!AU183</f>
        <v>0</v>
      </c>
      <c r="AW32" s="365"/>
      <c r="AX32" s="333"/>
      <c r="AY32" s="351"/>
      <c r="AZ32" s="351"/>
      <c r="BA32" s="367">
        <f>-[10]Domlongtermissues!AZ183</f>
        <v>0</v>
      </c>
      <c r="BB32" s="365"/>
      <c r="BC32" s="333"/>
      <c r="BD32" s="351"/>
      <c r="BE32" s="351"/>
      <c r="BF32" s="367">
        <f>-[10]Domlongtermissues!BE183</f>
        <v>0</v>
      </c>
      <c r="BG32" s="365"/>
      <c r="BH32" s="333"/>
      <c r="BI32" s="351"/>
      <c r="BJ32" s="351"/>
      <c r="BK32" s="367">
        <f>-[10]Domlongtermissues!BJ183</f>
        <v>0</v>
      </c>
      <c r="BL32" s="365"/>
      <c r="BM32" s="333"/>
      <c r="BN32" s="351"/>
      <c r="BO32" s="351"/>
      <c r="BP32" s="367">
        <f>-[10]Domlongtermissues!BO183</f>
        <v>0</v>
      </c>
      <c r="BQ32" s="365"/>
      <c r="BR32" s="333"/>
      <c r="BS32" s="351"/>
      <c r="BT32" s="351"/>
      <c r="BU32" s="367">
        <f>-[10]Domlongtermissues!BT183</f>
        <v>-942561</v>
      </c>
      <c r="BV32" s="365"/>
      <c r="BW32" s="333"/>
      <c r="BX32" s="351"/>
      <c r="BY32" s="351"/>
      <c r="BZ32" s="368">
        <f>-[10]Domlongtermissues!BY183</f>
        <v>-5585924</v>
      </c>
      <c r="CA32" s="365"/>
      <c r="CB32" s="333"/>
      <c r="CC32" s="351"/>
      <c r="CD32" s="351"/>
      <c r="CE32" s="367">
        <f>-[10]Domlongtermissues!CD183</f>
        <v>-1360296</v>
      </c>
      <c r="CF32" s="365"/>
      <c r="CG32" s="333"/>
      <c r="CH32" s="351"/>
      <c r="CI32" s="351"/>
      <c r="CJ32" s="367">
        <f>-[10]Domlongtermissues!CI183</f>
        <v>-515486</v>
      </c>
      <c r="CK32" s="365"/>
      <c r="CL32" s="333"/>
      <c r="CM32" s="351"/>
      <c r="CN32" s="351"/>
      <c r="CO32" s="367">
        <f>-[10]Domlongtermissues!CN183</f>
        <v>-670006</v>
      </c>
      <c r="CP32" s="365"/>
      <c r="CQ32" s="333"/>
      <c r="CR32" s="351"/>
      <c r="CS32" s="351"/>
      <c r="CT32" s="367">
        <f>-[10]Domlongtermissues!CS183</f>
        <v>-271993</v>
      </c>
      <c r="CU32" s="365"/>
      <c r="CV32" s="333"/>
      <c r="CW32" s="351"/>
      <c r="CX32" s="351"/>
      <c r="CY32" s="367">
        <f>-[10]Domlongtermissues!CX183</f>
        <v>-350772</v>
      </c>
      <c r="CZ32" s="365"/>
      <c r="DA32" s="333"/>
      <c r="DB32" s="351"/>
      <c r="DC32" s="351"/>
      <c r="DD32" s="367">
        <f>-[10]Domlongtermissues!DC183</f>
        <v>-77228</v>
      </c>
      <c r="DE32" s="365"/>
      <c r="DF32" s="333"/>
      <c r="DG32" s="351"/>
      <c r="DH32" s="351"/>
      <c r="DI32" s="367">
        <f>-[10]Domlongtermissues!DH183</f>
        <v>-682857</v>
      </c>
      <c r="DJ32" s="365"/>
      <c r="DK32" s="333"/>
      <c r="DL32" s="351"/>
      <c r="DM32" s="351"/>
      <c r="DN32" s="367">
        <f>-[10]Domlongtermissues!DM183</f>
        <v>-605254</v>
      </c>
      <c r="DO32" s="365"/>
      <c r="DP32" s="333"/>
      <c r="DQ32" s="351"/>
      <c r="DR32" s="351"/>
      <c r="DS32" s="367">
        <f>-[10]Domlongtermissues!DR183</f>
        <v>-375351</v>
      </c>
      <c r="DT32" s="365"/>
      <c r="DU32" s="333"/>
      <c r="DV32" s="351"/>
      <c r="DW32" s="351"/>
      <c r="DX32" s="367">
        <f>-[10]Domlongtermissues!DW183</f>
        <v>-335778</v>
      </c>
      <c r="DY32" s="365"/>
      <c r="DZ32" s="333"/>
      <c r="EA32" s="351"/>
      <c r="EB32" s="351"/>
      <c r="EC32" s="367">
        <f>-[10]Domlongtermissues!EB183</f>
        <v>-274925</v>
      </c>
      <c r="ED32" s="365"/>
      <c r="EE32" s="333"/>
      <c r="EF32" s="351"/>
      <c r="EG32" s="351"/>
      <c r="EH32" s="367">
        <f>-[10]Domlongtermissues!EG183</f>
        <v>-65978</v>
      </c>
      <c r="EI32" s="365"/>
      <c r="EJ32" s="333"/>
      <c r="EK32" s="351"/>
      <c r="EL32" s="351"/>
      <c r="EM32" s="367">
        <f>-[10]Domlongtermissues!EL183</f>
        <v>-1875782</v>
      </c>
      <c r="EN32" s="365"/>
      <c r="EO32" s="333"/>
      <c r="EP32" s="345"/>
      <c r="ES32" s="349"/>
      <c r="ET32" s="349"/>
      <c r="EU32" s="349"/>
    </row>
    <row r="33" spans="1:151" x14ac:dyDescent="0.2">
      <c r="A33" s="333"/>
      <c r="B33" s="333"/>
      <c r="C33" s="345" t="s">
        <v>282</v>
      </c>
      <c r="D33" s="333"/>
      <c r="E33" s="382" t="s">
        <v>277</v>
      </c>
      <c r="F33" s="383"/>
      <c r="G33" s="383"/>
      <c r="H33" s="370">
        <f>-[10]Domredemp!G14+[10]Domredemp!CD99</f>
        <v>0</v>
      </c>
      <c r="I33" s="365"/>
      <c r="J33" s="333"/>
      <c r="K33" s="351"/>
      <c r="L33" s="351"/>
      <c r="M33" s="370">
        <f>-[10]Domredemp!L14+[10]Domredemp!L99</f>
        <v>-3035000</v>
      </c>
      <c r="N33" s="365"/>
      <c r="O33" s="333"/>
      <c r="P33" s="351"/>
      <c r="Q33" s="351"/>
      <c r="R33" s="370">
        <f>-[10]Domredemp!Q14+[10]Domredemp!Q99</f>
        <v>-3410000</v>
      </c>
      <c r="S33" s="365"/>
      <c r="T33" s="333"/>
      <c r="U33" s="351"/>
      <c r="V33" s="351"/>
      <c r="W33" s="370">
        <f>-[10]Domredemp!V14+[10]Domredemp!V99</f>
        <v>0</v>
      </c>
      <c r="X33" s="365"/>
      <c r="Y33" s="333"/>
      <c r="Z33" s="351"/>
      <c r="AA33" s="351"/>
      <c r="AB33" s="370">
        <f>-[10]Domredemp!AA14+[10]Domredemp!AA99</f>
        <v>0</v>
      </c>
      <c r="AC33" s="365"/>
      <c r="AD33" s="333"/>
      <c r="AE33" s="351"/>
      <c r="AF33" s="351"/>
      <c r="AG33" s="370">
        <f>-[10]Domredemp!AF14+[10]Domredemp!AF99</f>
        <v>0</v>
      </c>
      <c r="AH33" s="365"/>
      <c r="AI33" s="333"/>
      <c r="AJ33" s="351"/>
      <c r="AK33" s="351"/>
      <c r="AL33" s="370">
        <f>-[10]Domredemp!AK14+[10]Domredemp!AK99</f>
        <v>0</v>
      </c>
      <c r="AM33" s="365"/>
      <c r="AN33" s="333"/>
      <c r="AO33" s="351"/>
      <c r="AP33" s="351"/>
      <c r="AQ33" s="370">
        <f>-[10]Domredemp!AP14+[10]Domredemp!AP99</f>
        <v>0</v>
      </c>
      <c r="AR33" s="365"/>
      <c r="AS33" s="333"/>
      <c r="AT33" s="351"/>
      <c r="AU33" s="351"/>
      <c r="AV33" s="370">
        <f>-[10]Domredemp!AU14+[10]Domredemp!AU99</f>
        <v>0</v>
      </c>
      <c r="AW33" s="365"/>
      <c r="AX33" s="333"/>
      <c r="AY33" s="351"/>
      <c r="AZ33" s="351"/>
      <c r="BA33" s="370">
        <f>-[10]Domredemp!AZ14+[10]Domredemp!AZ99</f>
        <v>0</v>
      </c>
      <c r="BB33" s="365"/>
      <c r="BC33" s="333"/>
      <c r="BD33" s="351"/>
      <c r="BE33" s="351"/>
      <c r="BF33" s="370">
        <f>-[10]Domredemp!BE14+[10]Domredemp!BE99</f>
        <v>0</v>
      </c>
      <c r="BG33" s="365"/>
      <c r="BH33" s="333"/>
      <c r="BI33" s="351"/>
      <c r="BJ33" s="351"/>
      <c r="BK33" s="370">
        <f>-[10]Domredemp!BJ14+[10]Domredemp!BJ99</f>
        <v>0</v>
      </c>
      <c r="BL33" s="365"/>
      <c r="BM33" s="333"/>
      <c r="BN33" s="351"/>
      <c r="BO33" s="351"/>
      <c r="BP33" s="370">
        <f>-[10]Domredemp!BO14+[10]Domredemp!BO99</f>
        <v>0</v>
      </c>
      <c r="BQ33" s="365"/>
      <c r="BR33" s="333"/>
      <c r="BS33" s="351"/>
      <c r="BT33" s="351"/>
      <c r="BU33" s="370">
        <f>-[10]Domredemp!BT14+[10]Domredemp!BT99</f>
        <v>-6445000</v>
      </c>
      <c r="BV33" s="365"/>
      <c r="BW33" s="333"/>
      <c r="BX33" s="351"/>
      <c r="BY33" s="351"/>
      <c r="BZ33" s="369">
        <f>-[10]Domredemp!BY14+[10]Domredemp!BY99</f>
        <v>-48025000</v>
      </c>
      <c r="CA33" s="365"/>
      <c r="CB33" s="333"/>
      <c r="CC33" s="351"/>
      <c r="CD33" s="351"/>
      <c r="CE33" s="370">
        <f>-[10]Domredemp!CD14+[10]Domredemp!CD99</f>
        <v>-10180000</v>
      </c>
      <c r="CF33" s="365"/>
      <c r="CG33" s="333"/>
      <c r="CH33" s="351"/>
      <c r="CI33" s="351"/>
      <c r="CJ33" s="370">
        <f>-[10]Domredemp!CI14+[10]Domredemp!CI99</f>
        <v>-3175000</v>
      </c>
      <c r="CK33" s="365"/>
      <c r="CL33" s="333"/>
      <c r="CM33" s="351"/>
      <c r="CN33" s="351"/>
      <c r="CO33" s="370">
        <f>-[10]Domredemp!CN14+[10]Domredemp!CN99</f>
        <v>-6985000</v>
      </c>
      <c r="CP33" s="365"/>
      <c r="CQ33" s="333"/>
      <c r="CR33" s="351"/>
      <c r="CS33" s="351"/>
      <c r="CT33" s="370">
        <f>-[10]Domredemp!CS14+[10]Domredemp!CS99</f>
        <v>-3165000</v>
      </c>
      <c r="CU33" s="365"/>
      <c r="CV33" s="333"/>
      <c r="CW33" s="351"/>
      <c r="CX33" s="351"/>
      <c r="CY33" s="370">
        <f>-[10]Domredemp!CX14+[10]Domredemp!CX99</f>
        <v>-4370000</v>
      </c>
      <c r="CZ33" s="365"/>
      <c r="DA33" s="333"/>
      <c r="DB33" s="351"/>
      <c r="DC33" s="351"/>
      <c r="DD33" s="370">
        <f>-[10]Domredemp!DC14+[10]Domredemp!DC99</f>
        <v>-2270000</v>
      </c>
      <c r="DE33" s="365"/>
      <c r="DF33" s="333"/>
      <c r="DG33" s="351"/>
      <c r="DH33" s="351"/>
      <c r="DI33" s="370">
        <f>-[10]Domredemp!DH14+[10]Domredemp!DH99</f>
        <v>-4260000</v>
      </c>
      <c r="DJ33" s="365"/>
      <c r="DK33" s="333"/>
      <c r="DL33" s="351"/>
      <c r="DM33" s="351"/>
      <c r="DN33" s="370">
        <f>-[10]Domredemp!DM14+[10]Domredemp!DM99</f>
        <v>-3475000</v>
      </c>
      <c r="DO33" s="365"/>
      <c r="DP33" s="333"/>
      <c r="DQ33" s="351"/>
      <c r="DR33" s="351"/>
      <c r="DS33" s="370">
        <f>-[10]Domredemp!DR14+[10]Domredemp!DR99</f>
        <v>-3320000</v>
      </c>
      <c r="DT33" s="365"/>
      <c r="DU33" s="333"/>
      <c r="DV33" s="351"/>
      <c r="DW33" s="351"/>
      <c r="DX33" s="370">
        <f>-[10]Domredemp!DW14+[10]Domredemp!DW99</f>
        <v>-2325000</v>
      </c>
      <c r="DY33" s="365"/>
      <c r="DZ33" s="333"/>
      <c r="EA33" s="351"/>
      <c r="EB33" s="351"/>
      <c r="EC33" s="370">
        <f>-[10]Domredemp!EB14+[10]Domredemp!EB99</f>
        <v>-2615000</v>
      </c>
      <c r="ED33" s="365"/>
      <c r="EE33" s="333"/>
      <c r="EF33" s="351"/>
      <c r="EG33" s="351"/>
      <c r="EH33" s="370">
        <f>-[10]Domredemp!EG14+[10]Domredemp!HD99</f>
        <v>-1885000</v>
      </c>
      <c r="EI33" s="365"/>
      <c r="EJ33" s="333"/>
      <c r="EK33" s="351"/>
      <c r="EL33" s="351"/>
      <c r="EM33" s="370">
        <f>-[10]Domredemp!EL14+[10]Domredemp!HI99</f>
        <v>-13355000</v>
      </c>
      <c r="EN33" s="365"/>
      <c r="EO33" s="333"/>
      <c r="EP33" s="345"/>
      <c r="ES33" s="349"/>
      <c r="ET33" s="349"/>
      <c r="EU33" s="349"/>
    </row>
    <row r="34" spans="1:151" x14ac:dyDescent="0.2">
      <c r="A34" s="333"/>
      <c r="B34" s="333"/>
      <c r="C34" s="345"/>
      <c r="D34" s="333"/>
      <c r="E34" s="382"/>
      <c r="F34" s="383"/>
      <c r="G34" s="383"/>
      <c r="H34" s="333"/>
      <c r="I34" s="365"/>
      <c r="J34" s="333"/>
      <c r="K34" s="351"/>
      <c r="L34" s="351"/>
      <c r="M34" s="333"/>
      <c r="N34" s="365"/>
      <c r="O34" s="333"/>
      <c r="P34" s="351"/>
      <c r="Q34" s="351"/>
      <c r="R34" s="333"/>
      <c r="S34" s="365"/>
      <c r="T34" s="333"/>
      <c r="U34" s="351"/>
      <c r="V34" s="351"/>
      <c r="W34" s="333"/>
      <c r="X34" s="365"/>
      <c r="Y34" s="333"/>
      <c r="Z34" s="351"/>
      <c r="AA34" s="351"/>
      <c r="AB34" s="333"/>
      <c r="AC34" s="365"/>
      <c r="AD34" s="333"/>
      <c r="AE34" s="351"/>
      <c r="AF34" s="351"/>
      <c r="AG34" s="333"/>
      <c r="AH34" s="365"/>
      <c r="AI34" s="333"/>
      <c r="AJ34" s="351"/>
      <c r="AK34" s="351"/>
      <c r="AL34" s="333"/>
      <c r="AM34" s="365"/>
      <c r="AN34" s="333"/>
      <c r="AO34" s="351"/>
      <c r="AP34" s="351"/>
      <c r="AQ34" s="333"/>
      <c r="AR34" s="365"/>
      <c r="AS34" s="333"/>
      <c r="AT34" s="351"/>
      <c r="AU34" s="351"/>
      <c r="AV34" s="333"/>
      <c r="AW34" s="365"/>
      <c r="AX34" s="333"/>
      <c r="AY34" s="351"/>
      <c r="AZ34" s="351"/>
      <c r="BA34" s="333"/>
      <c r="BB34" s="365"/>
      <c r="BC34" s="333"/>
      <c r="BD34" s="351"/>
      <c r="BE34" s="351"/>
      <c r="BF34" s="333"/>
      <c r="BG34" s="365"/>
      <c r="BH34" s="333"/>
      <c r="BI34" s="351"/>
      <c r="BJ34" s="351"/>
      <c r="BK34" s="333"/>
      <c r="BL34" s="365"/>
      <c r="BM34" s="333"/>
      <c r="BN34" s="351"/>
      <c r="BO34" s="351"/>
      <c r="BP34" s="333"/>
      <c r="BQ34" s="365"/>
      <c r="BR34" s="333"/>
      <c r="BS34" s="351"/>
      <c r="BT34" s="351"/>
      <c r="BU34" s="333"/>
      <c r="BV34" s="365"/>
      <c r="BW34" s="333"/>
      <c r="BX34" s="351"/>
      <c r="BY34" s="351"/>
      <c r="BZ34" s="371"/>
      <c r="CA34" s="365"/>
      <c r="CB34" s="333"/>
      <c r="CC34" s="351"/>
      <c r="CD34" s="351"/>
      <c r="CE34" s="333"/>
      <c r="CF34" s="365"/>
      <c r="CG34" s="333"/>
      <c r="CH34" s="351"/>
      <c r="CI34" s="351"/>
      <c r="CJ34" s="333"/>
      <c r="CK34" s="365"/>
      <c r="CL34" s="333"/>
      <c r="CM34" s="351"/>
      <c r="CN34" s="351"/>
      <c r="CO34" s="333"/>
      <c r="CP34" s="365"/>
      <c r="CQ34" s="333"/>
      <c r="CR34" s="351"/>
      <c r="CS34" s="351"/>
      <c r="CT34" s="333"/>
      <c r="CU34" s="365"/>
      <c r="CV34" s="333"/>
      <c r="CW34" s="351"/>
      <c r="CX34" s="351"/>
      <c r="CY34" s="333"/>
      <c r="CZ34" s="365"/>
      <c r="DA34" s="333"/>
      <c r="DB34" s="351"/>
      <c r="DC34" s="351"/>
      <c r="DD34" s="333"/>
      <c r="DE34" s="365"/>
      <c r="DF34" s="333"/>
      <c r="DG34" s="351"/>
      <c r="DH34" s="351"/>
      <c r="DI34" s="333"/>
      <c r="DJ34" s="365"/>
      <c r="DK34" s="333"/>
      <c r="DL34" s="351"/>
      <c r="DM34" s="351"/>
      <c r="DN34" s="333"/>
      <c r="DO34" s="365"/>
      <c r="DP34" s="333"/>
      <c r="DQ34" s="351"/>
      <c r="DR34" s="351"/>
      <c r="DS34" s="333"/>
      <c r="DT34" s="365"/>
      <c r="DU34" s="333"/>
      <c r="DV34" s="351"/>
      <c r="DW34" s="351"/>
      <c r="DX34" s="333"/>
      <c r="DY34" s="365"/>
      <c r="DZ34" s="333"/>
      <c r="EA34" s="351"/>
      <c r="EB34" s="351"/>
      <c r="EC34" s="333"/>
      <c r="ED34" s="365"/>
      <c r="EE34" s="333"/>
      <c r="EF34" s="351"/>
      <c r="EG34" s="351"/>
      <c r="EH34" s="333"/>
      <c r="EI34" s="365"/>
      <c r="EJ34" s="333"/>
      <c r="EK34" s="351"/>
      <c r="EL34" s="351"/>
      <c r="EM34" s="333"/>
      <c r="EN34" s="365"/>
      <c r="EO34" s="333"/>
      <c r="EP34" s="345"/>
      <c r="ES34" s="349"/>
      <c r="ET34" s="349"/>
      <c r="EU34" s="349"/>
    </row>
    <row r="35" spans="1:151" x14ac:dyDescent="0.2">
      <c r="A35" s="333"/>
      <c r="B35" s="333"/>
      <c r="C35" s="345" t="s">
        <v>283</v>
      </c>
      <c r="D35" s="333"/>
      <c r="E35" s="384"/>
      <c r="F35" s="385"/>
      <c r="G35" s="385"/>
      <c r="H35" s="333">
        <f>SUM(H36:H37)</f>
        <v>0</v>
      </c>
      <c r="I35" s="365"/>
      <c r="J35" s="333"/>
      <c r="K35" s="351"/>
      <c r="L35" s="351"/>
      <c r="M35" s="333">
        <f>SUM(M36:M37)</f>
        <v>0</v>
      </c>
      <c r="N35" s="365"/>
      <c r="O35" s="333"/>
      <c r="P35" s="351"/>
      <c r="Q35" s="351"/>
      <c r="R35" s="333">
        <f>SUM(R36:R37)</f>
        <v>46261</v>
      </c>
      <c r="S35" s="365"/>
      <c r="T35" s="333"/>
      <c r="U35" s="351"/>
      <c r="V35" s="351"/>
      <c r="W35" s="333">
        <f>SUM(W36:W37)</f>
        <v>0</v>
      </c>
      <c r="X35" s="365"/>
      <c r="Y35" s="333"/>
      <c r="Z35" s="351"/>
      <c r="AA35" s="351"/>
      <c r="AB35" s="333">
        <f>SUM(AB36:AB37)</f>
        <v>0</v>
      </c>
      <c r="AC35" s="365"/>
      <c r="AD35" s="333"/>
      <c r="AE35" s="351"/>
      <c r="AF35" s="351"/>
      <c r="AG35" s="333">
        <f>SUM(AG36:AG37)</f>
        <v>0</v>
      </c>
      <c r="AH35" s="365"/>
      <c r="AI35" s="333"/>
      <c r="AJ35" s="351"/>
      <c r="AK35" s="351"/>
      <c r="AL35" s="333">
        <f>SUM(AL36:AL37)</f>
        <v>0</v>
      </c>
      <c r="AM35" s="365"/>
      <c r="AN35" s="333"/>
      <c r="AO35" s="351"/>
      <c r="AP35" s="351"/>
      <c r="AQ35" s="333">
        <f>SUM(AQ36:AQ37)</f>
        <v>0</v>
      </c>
      <c r="AR35" s="365"/>
      <c r="AS35" s="333"/>
      <c r="AT35" s="351"/>
      <c r="AU35" s="351"/>
      <c r="AV35" s="333">
        <f>SUM(AV36:AV37)</f>
        <v>0</v>
      </c>
      <c r="AW35" s="365"/>
      <c r="AX35" s="333"/>
      <c r="AY35" s="351"/>
      <c r="AZ35" s="351"/>
      <c r="BA35" s="333">
        <f>SUM(BA36:BA37)</f>
        <v>0</v>
      </c>
      <c r="BB35" s="365"/>
      <c r="BC35" s="333"/>
      <c r="BD35" s="351"/>
      <c r="BE35" s="351"/>
      <c r="BF35" s="333">
        <f>SUM(BF36:BF37)</f>
        <v>0</v>
      </c>
      <c r="BG35" s="365"/>
      <c r="BH35" s="333"/>
      <c r="BI35" s="351"/>
      <c r="BJ35" s="351"/>
      <c r="BK35" s="333">
        <f>SUM(BK36:BK37)</f>
        <v>0</v>
      </c>
      <c r="BL35" s="365"/>
      <c r="BM35" s="333"/>
      <c r="BN35" s="351"/>
      <c r="BO35" s="351"/>
      <c r="BP35" s="333">
        <f>SUM(BP36:BP37)</f>
        <v>0</v>
      </c>
      <c r="BQ35" s="365"/>
      <c r="BR35" s="333"/>
      <c r="BS35" s="351"/>
      <c r="BT35" s="351"/>
      <c r="BU35" s="333">
        <f>SUM(BU36:BU37)</f>
        <v>46261</v>
      </c>
      <c r="BV35" s="365"/>
      <c r="BW35" s="333"/>
      <c r="BX35" s="351"/>
      <c r="BY35" s="351"/>
      <c r="BZ35" s="371">
        <f>SUM(BZ36:BZ37)</f>
        <v>0</v>
      </c>
      <c r="CA35" s="365"/>
      <c r="CB35" s="333"/>
      <c r="CC35" s="351"/>
      <c r="CD35" s="351"/>
      <c r="CE35" s="333">
        <f>SUM(CE36:CE37)</f>
        <v>0</v>
      </c>
      <c r="CF35" s="365"/>
      <c r="CG35" s="333"/>
      <c r="CH35" s="351"/>
      <c r="CI35" s="351"/>
      <c r="CJ35" s="333">
        <f>SUM(CJ36:CJ37)</f>
        <v>0</v>
      </c>
      <c r="CK35" s="365"/>
      <c r="CL35" s="333"/>
      <c r="CM35" s="351"/>
      <c r="CN35" s="351"/>
      <c r="CO35" s="333">
        <f>SUM(CO36:CO37)</f>
        <v>0</v>
      </c>
      <c r="CP35" s="365"/>
      <c r="CQ35" s="333"/>
      <c r="CR35" s="351"/>
      <c r="CS35" s="351"/>
      <c r="CT35" s="333">
        <f>SUM(CT36:CT37)</f>
        <v>0</v>
      </c>
      <c r="CU35" s="365"/>
      <c r="CV35" s="333"/>
      <c r="CW35" s="351"/>
      <c r="CX35" s="351"/>
      <c r="CY35" s="333">
        <f>SUM(CY36:CY37)</f>
        <v>0</v>
      </c>
      <c r="CZ35" s="365"/>
      <c r="DA35" s="333"/>
      <c r="DB35" s="351"/>
      <c r="DC35" s="351"/>
      <c r="DD35" s="333">
        <f>SUM(DD36:DD37)</f>
        <v>0</v>
      </c>
      <c r="DE35" s="365"/>
      <c r="DF35" s="333"/>
      <c r="DG35" s="351"/>
      <c r="DH35" s="351"/>
      <c r="DI35" s="333">
        <f>SUM(DI36:DI37)</f>
        <v>0</v>
      </c>
      <c r="DJ35" s="365"/>
      <c r="DK35" s="333"/>
      <c r="DL35" s="351"/>
      <c r="DM35" s="351"/>
      <c r="DN35" s="333">
        <f>SUM(DN36:DN37)</f>
        <v>0</v>
      </c>
      <c r="DO35" s="365"/>
      <c r="DP35" s="333"/>
      <c r="DQ35" s="351"/>
      <c r="DR35" s="351"/>
      <c r="DS35" s="333">
        <f>SUM(DS36:DS37)</f>
        <v>0</v>
      </c>
      <c r="DT35" s="365"/>
      <c r="DU35" s="333"/>
      <c r="DV35" s="351"/>
      <c r="DW35" s="351"/>
      <c r="DX35" s="333">
        <f>SUM(DX36:DX37)</f>
        <v>0</v>
      </c>
      <c r="DY35" s="365"/>
      <c r="DZ35" s="333"/>
      <c r="EA35" s="351"/>
      <c r="EB35" s="351"/>
      <c r="EC35" s="333">
        <f>SUM(EC36:EC37)</f>
        <v>90245</v>
      </c>
      <c r="ED35" s="365"/>
      <c r="EE35" s="333"/>
      <c r="EF35" s="351"/>
      <c r="EG35" s="351"/>
      <c r="EH35" s="333">
        <f>SUM(EH36:EH37)</f>
        <v>-90245</v>
      </c>
      <c r="EI35" s="365"/>
      <c r="EJ35" s="333"/>
      <c r="EK35" s="351"/>
      <c r="EL35" s="351"/>
      <c r="EM35" s="333">
        <f>SUM(EM36:EM37)</f>
        <v>0</v>
      </c>
      <c r="EN35" s="365"/>
      <c r="EO35" s="333"/>
      <c r="EP35" s="345"/>
      <c r="ES35" s="349"/>
      <c r="ET35" s="349"/>
      <c r="EU35" s="349"/>
    </row>
    <row r="36" spans="1:151" x14ac:dyDescent="0.2">
      <c r="A36" s="333"/>
      <c r="B36" s="333"/>
      <c r="C36" s="345" t="s">
        <v>284</v>
      </c>
      <c r="D36" s="333"/>
      <c r="E36" s="382" t="s">
        <v>274</v>
      </c>
      <c r="F36" s="383"/>
      <c r="G36" s="383"/>
      <c r="H36" s="366">
        <f>[10]Domlongtermissues!G15</f>
        <v>0</v>
      </c>
      <c r="I36" s="365"/>
      <c r="J36" s="333"/>
      <c r="K36" s="351"/>
      <c r="L36" s="351"/>
      <c r="M36" s="366">
        <f>[10]Domlongtermissues!L15</f>
        <v>827198</v>
      </c>
      <c r="N36" s="365"/>
      <c r="O36" s="333"/>
      <c r="P36" s="351"/>
      <c r="Q36" s="351"/>
      <c r="R36" s="366">
        <f>[10]Domlongtermissues!Q15</f>
        <v>3114442</v>
      </c>
      <c r="S36" s="365"/>
      <c r="T36" s="333"/>
      <c r="U36" s="351"/>
      <c r="V36" s="351"/>
      <c r="W36" s="366">
        <f>[10]Domlongtermissues!V15</f>
        <v>0</v>
      </c>
      <c r="X36" s="365"/>
      <c r="Y36" s="333"/>
      <c r="Z36" s="351"/>
      <c r="AA36" s="351"/>
      <c r="AB36" s="366">
        <f>[10]Domlongtermissues!AA15</f>
        <v>0</v>
      </c>
      <c r="AC36" s="365"/>
      <c r="AD36" s="333"/>
      <c r="AE36" s="351"/>
      <c r="AF36" s="351"/>
      <c r="AG36" s="366">
        <f>[10]Domlongtermissues!AF15</f>
        <v>0</v>
      </c>
      <c r="AH36" s="365"/>
      <c r="AI36" s="333"/>
      <c r="AJ36" s="351"/>
      <c r="AK36" s="351"/>
      <c r="AL36" s="366">
        <f>[10]Domlongtermissues!AK15</f>
        <v>0</v>
      </c>
      <c r="AM36" s="365"/>
      <c r="AN36" s="333"/>
      <c r="AO36" s="351"/>
      <c r="AP36" s="351"/>
      <c r="AQ36" s="366">
        <f>[10]Domlongtermissues!AP15</f>
        <v>0</v>
      </c>
      <c r="AR36" s="365"/>
      <c r="AS36" s="333"/>
      <c r="AT36" s="351"/>
      <c r="AU36" s="351"/>
      <c r="AV36" s="366">
        <f>[10]Domlongtermissues!AU15</f>
        <v>0</v>
      </c>
      <c r="AW36" s="365"/>
      <c r="AX36" s="333"/>
      <c r="AY36" s="351"/>
      <c r="AZ36" s="351"/>
      <c r="BA36" s="366">
        <f>[10]Domlongtermissues!AZ15</f>
        <v>0</v>
      </c>
      <c r="BB36" s="365"/>
      <c r="BC36" s="333"/>
      <c r="BD36" s="351"/>
      <c r="BE36" s="351"/>
      <c r="BF36" s="366">
        <f>[10]Domlongtermissues!BE15</f>
        <v>0</v>
      </c>
      <c r="BG36" s="365"/>
      <c r="BH36" s="333"/>
      <c r="BI36" s="351"/>
      <c r="BJ36" s="351"/>
      <c r="BK36" s="366">
        <f>[10]Domlongtermissues!BJ15</f>
        <v>0</v>
      </c>
      <c r="BL36" s="365"/>
      <c r="BM36" s="333"/>
      <c r="BN36" s="351"/>
      <c r="BO36" s="351"/>
      <c r="BP36" s="366">
        <f>[10]Domlongtermissues!BO15</f>
        <v>0</v>
      </c>
      <c r="BQ36" s="365"/>
      <c r="BR36" s="333"/>
      <c r="BS36" s="351"/>
      <c r="BT36" s="351"/>
      <c r="BU36" s="366">
        <f>[10]Domlongtermissues!BT15</f>
        <v>3941640</v>
      </c>
      <c r="BV36" s="365"/>
      <c r="BW36" s="333"/>
      <c r="BX36" s="351"/>
      <c r="BY36" s="351"/>
      <c r="BZ36" s="364">
        <f>+[10]Domlongtermissues!BY15</f>
        <v>7476976</v>
      </c>
      <c r="CA36" s="365"/>
      <c r="CB36" s="333"/>
      <c r="CC36" s="351"/>
      <c r="CD36" s="351"/>
      <c r="CE36" s="366">
        <f>[10]Domlongtermissues!CD15</f>
        <v>195061</v>
      </c>
      <c r="CF36" s="365"/>
      <c r="CG36" s="333"/>
      <c r="CH36" s="351"/>
      <c r="CI36" s="351"/>
      <c r="CJ36" s="366">
        <f>[10]Domlongtermissues!CI15</f>
        <v>0</v>
      </c>
      <c r="CK36" s="365"/>
      <c r="CL36" s="333"/>
      <c r="CM36" s="351"/>
      <c r="CN36" s="351"/>
      <c r="CO36" s="366">
        <f>[10]Domlongtermissues!CN15</f>
        <v>956108</v>
      </c>
      <c r="CP36" s="365"/>
      <c r="CQ36" s="333"/>
      <c r="CR36" s="351"/>
      <c r="CS36" s="351"/>
      <c r="CT36" s="366">
        <f>[10]Domlongtermissues!CS15</f>
        <v>380371</v>
      </c>
      <c r="CU36" s="365"/>
      <c r="CV36" s="333"/>
      <c r="CW36" s="351"/>
      <c r="CX36" s="351"/>
      <c r="CY36" s="366">
        <f>[10]Domlongtermissues!CX15</f>
        <v>83879</v>
      </c>
      <c r="CZ36" s="365"/>
      <c r="DA36" s="333"/>
      <c r="DB36" s="351"/>
      <c r="DC36" s="351"/>
      <c r="DD36" s="366">
        <f>[10]Domlongtermissues!DC15</f>
        <v>27624</v>
      </c>
      <c r="DE36" s="365"/>
      <c r="DF36" s="333"/>
      <c r="DG36" s="351"/>
      <c r="DH36" s="351"/>
      <c r="DI36" s="366">
        <f>[10]Domlongtermissues!DH15</f>
        <v>481602</v>
      </c>
      <c r="DJ36" s="365"/>
      <c r="DK36" s="333"/>
      <c r="DL36" s="351"/>
      <c r="DM36" s="351"/>
      <c r="DN36" s="366">
        <f>[10]Domlongtermissues!DM15</f>
        <v>1204105</v>
      </c>
      <c r="DO36" s="365"/>
      <c r="DP36" s="333"/>
      <c r="DQ36" s="351"/>
      <c r="DR36" s="351"/>
      <c r="DS36" s="366">
        <f>[10]Domlongtermissues!DR15</f>
        <v>342784</v>
      </c>
      <c r="DT36" s="365"/>
      <c r="DU36" s="333"/>
      <c r="DV36" s="351"/>
      <c r="DW36" s="351"/>
      <c r="DX36" s="366">
        <f>[10]Domlongtermissues!DW15</f>
        <v>0</v>
      </c>
      <c r="DY36" s="365"/>
      <c r="DZ36" s="333"/>
      <c r="EA36" s="351"/>
      <c r="EB36" s="351"/>
      <c r="EC36" s="366">
        <f>[10]Domlongtermissues!EB15</f>
        <v>772365</v>
      </c>
      <c r="ED36" s="365"/>
      <c r="EE36" s="333"/>
      <c r="EF36" s="351"/>
      <c r="EG36" s="351"/>
      <c r="EH36" s="366">
        <f>[10]Domlongtermissues!EG15</f>
        <v>3033077</v>
      </c>
      <c r="EI36" s="365"/>
      <c r="EJ36" s="333"/>
      <c r="EK36" s="351"/>
      <c r="EL36" s="351"/>
      <c r="EM36" s="366">
        <f>[10]Domlongtermissues!EL15</f>
        <v>195061</v>
      </c>
      <c r="EN36" s="365"/>
      <c r="EO36" s="333"/>
      <c r="EP36" s="345"/>
      <c r="ES36" s="349"/>
      <c r="ET36" s="349"/>
      <c r="EU36" s="349"/>
    </row>
    <row r="37" spans="1:151" x14ac:dyDescent="0.2">
      <c r="A37" s="333"/>
      <c r="B37" s="333"/>
      <c r="C37" s="345" t="s">
        <v>285</v>
      </c>
      <c r="D37" s="333"/>
      <c r="E37" s="382" t="s">
        <v>277</v>
      </c>
      <c r="F37" s="383"/>
      <c r="G37" s="383"/>
      <c r="H37" s="370">
        <f>-[10]Domredemp!G15</f>
        <v>0</v>
      </c>
      <c r="I37" s="365"/>
      <c r="J37" s="333"/>
      <c r="K37" s="351"/>
      <c r="L37" s="351"/>
      <c r="M37" s="370">
        <f>-[10]Domredemp!L15</f>
        <v>-827198</v>
      </c>
      <c r="N37" s="365"/>
      <c r="O37" s="333"/>
      <c r="P37" s="351"/>
      <c r="Q37" s="351"/>
      <c r="R37" s="370">
        <f>-[10]Domredemp!Q15</f>
        <v>-3068181</v>
      </c>
      <c r="S37" s="365"/>
      <c r="T37" s="333"/>
      <c r="U37" s="351"/>
      <c r="V37" s="351"/>
      <c r="W37" s="370">
        <f>-[10]Domredemp!V15</f>
        <v>0</v>
      </c>
      <c r="X37" s="365"/>
      <c r="Y37" s="333"/>
      <c r="Z37" s="351"/>
      <c r="AA37" s="351"/>
      <c r="AB37" s="370">
        <f>-[10]Domredemp!AA15</f>
        <v>0</v>
      </c>
      <c r="AC37" s="365"/>
      <c r="AD37" s="333"/>
      <c r="AE37" s="351"/>
      <c r="AF37" s="351"/>
      <c r="AG37" s="370">
        <f>-[10]Domredemp!AF15</f>
        <v>0</v>
      </c>
      <c r="AH37" s="365"/>
      <c r="AI37" s="333"/>
      <c r="AJ37" s="351"/>
      <c r="AK37" s="351"/>
      <c r="AL37" s="370">
        <f>-[10]Domredemp!AK15</f>
        <v>0</v>
      </c>
      <c r="AM37" s="365"/>
      <c r="AN37" s="333"/>
      <c r="AO37" s="351"/>
      <c r="AP37" s="351"/>
      <c r="AQ37" s="370">
        <f>-[10]Domredemp!AP15</f>
        <v>0</v>
      </c>
      <c r="AR37" s="365"/>
      <c r="AS37" s="333"/>
      <c r="AT37" s="351"/>
      <c r="AU37" s="351"/>
      <c r="AV37" s="370">
        <f>-[10]Domredemp!AU15</f>
        <v>0</v>
      </c>
      <c r="AW37" s="365"/>
      <c r="AX37" s="333"/>
      <c r="AY37" s="351"/>
      <c r="AZ37" s="351"/>
      <c r="BA37" s="370">
        <f>-[10]Domredemp!AZ15</f>
        <v>0</v>
      </c>
      <c r="BB37" s="365"/>
      <c r="BC37" s="333"/>
      <c r="BD37" s="351"/>
      <c r="BE37" s="351"/>
      <c r="BF37" s="370">
        <f>-[10]Domredemp!BE15</f>
        <v>0</v>
      </c>
      <c r="BG37" s="365"/>
      <c r="BH37" s="333"/>
      <c r="BI37" s="351"/>
      <c r="BJ37" s="351"/>
      <c r="BK37" s="370">
        <f>-[10]Domredemp!BJ15</f>
        <v>0</v>
      </c>
      <c r="BL37" s="365"/>
      <c r="BM37" s="333"/>
      <c r="BN37" s="351"/>
      <c r="BO37" s="351"/>
      <c r="BP37" s="370">
        <f>-[10]Domredemp!BO15</f>
        <v>0</v>
      </c>
      <c r="BQ37" s="365"/>
      <c r="BR37" s="333"/>
      <c r="BS37" s="351"/>
      <c r="BT37" s="351"/>
      <c r="BU37" s="370">
        <f>-[10]Domredemp!BT15</f>
        <v>-3895379</v>
      </c>
      <c r="BV37" s="365"/>
      <c r="BW37" s="333"/>
      <c r="BX37" s="351"/>
      <c r="BY37" s="351"/>
      <c r="BZ37" s="369">
        <f>-[10]Domredemp!BY15</f>
        <v>-7476976</v>
      </c>
      <c r="CA37" s="365"/>
      <c r="CB37" s="333"/>
      <c r="CC37" s="351"/>
      <c r="CD37" s="351"/>
      <c r="CE37" s="370">
        <f>-[10]Domredemp!CD15</f>
        <v>-195061</v>
      </c>
      <c r="CF37" s="365"/>
      <c r="CG37" s="333"/>
      <c r="CH37" s="351"/>
      <c r="CI37" s="351"/>
      <c r="CJ37" s="370">
        <f>-[10]Domredemp!CI15</f>
        <v>0</v>
      </c>
      <c r="CK37" s="365"/>
      <c r="CL37" s="333"/>
      <c r="CM37" s="351"/>
      <c r="CN37" s="351"/>
      <c r="CO37" s="370">
        <f>-[10]Domredemp!CN15</f>
        <v>-956108</v>
      </c>
      <c r="CP37" s="365"/>
      <c r="CQ37" s="333"/>
      <c r="CR37" s="351"/>
      <c r="CS37" s="351"/>
      <c r="CT37" s="370">
        <f>-[10]Domredemp!CS15</f>
        <v>-380371</v>
      </c>
      <c r="CU37" s="365"/>
      <c r="CV37" s="333"/>
      <c r="CW37" s="351"/>
      <c r="CX37" s="351"/>
      <c r="CY37" s="370">
        <f>-[10]Domredemp!CX15</f>
        <v>-83879</v>
      </c>
      <c r="CZ37" s="365"/>
      <c r="DA37" s="333"/>
      <c r="DB37" s="351"/>
      <c r="DC37" s="351"/>
      <c r="DD37" s="370">
        <f>-[10]Domredemp!DC15</f>
        <v>-27624</v>
      </c>
      <c r="DE37" s="365"/>
      <c r="DF37" s="333"/>
      <c r="DG37" s="351"/>
      <c r="DH37" s="351"/>
      <c r="DI37" s="370">
        <f>-[10]Domredemp!DH15</f>
        <v>-481602</v>
      </c>
      <c r="DJ37" s="365"/>
      <c r="DK37" s="333"/>
      <c r="DL37" s="351"/>
      <c r="DM37" s="351"/>
      <c r="DN37" s="370">
        <f>-[10]Domredemp!DM15</f>
        <v>-1204105</v>
      </c>
      <c r="DO37" s="365"/>
      <c r="DP37" s="333"/>
      <c r="DQ37" s="351"/>
      <c r="DR37" s="351"/>
      <c r="DS37" s="370">
        <f>-[10]Domredemp!DR15</f>
        <v>-342784</v>
      </c>
      <c r="DT37" s="365"/>
      <c r="DU37" s="333"/>
      <c r="DV37" s="351"/>
      <c r="DW37" s="351"/>
      <c r="DX37" s="370">
        <f>-[10]Domredemp!DW15</f>
        <v>0</v>
      </c>
      <c r="DY37" s="365"/>
      <c r="DZ37" s="333"/>
      <c r="EA37" s="351"/>
      <c r="EB37" s="351"/>
      <c r="EC37" s="370">
        <f>-[10]Domredemp!EB15</f>
        <v>-682120</v>
      </c>
      <c r="ED37" s="365"/>
      <c r="EE37" s="333"/>
      <c r="EF37" s="351"/>
      <c r="EG37" s="351"/>
      <c r="EH37" s="370">
        <f>-[10]Domredemp!EG15</f>
        <v>-3123322</v>
      </c>
      <c r="EI37" s="365"/>
      <c r="EJ37" s="333"/>
      <c r="EK37" s="351"/>
      <c r="EL37" s="351"/>
      <c r="EM37" s="370">
        <f>-[10]Domredemp!EL15</f>
        <v>-195061</v>
      </c>
      <c r="EN37" s="365"/>
      <c r="EO37" s="333"/>
      <c r="EP37" s="345"/>
      <c r="ES37" s="349"/>
      <c r="ET37" s="349"/>
      <c r="EU37" s="349"/>
    </row>
    <row r="38" spans="1:151" x14ac:dyDescent="0.2">
      <c r="A38" s="333"/>
      <c r="B38" s="333"/>
      <c r="C38" s="345"/>
      <c r="D38" s="333"/>
      <c r="E38" s="384"/>
      <c r="F38" s="385"/>
      <c r="G38" s="386"/>
      <c r="H38" s="376"/>
      <c r="I38" s="375"/>
      <c r="J38" s="333"/>
      <c r="K38" s="351"/>
      <c r="L38" s="373"/>
      <c r="M38" s="376"/>
      <c r="N38" s="375"/>
      <c r="O38" s="333"/>
      <c r="P38" s="351"/>
      <c r="Q38" s="373"/>
      <c r="R38" s="376"/>
      <c r="S38" s="375"/>
      <c r="T38" s="333"/>
      <c r="U38" s="351"/>
      <c r="V38" s="373"/>
      <c r="W38" s="376"/>
      <c r="X38" s="375"/>
      <c r="Y38" s="333"/>
      <c r="Z38" s="351"/>
      <c r="AA38" s="373"/>
      <c r="AB38" s="376"/>
      <c r="AC38" s="375"/>
      <c r="AD38" s="333"/>
      <c r="AE38" s="351"/>
      <c r="AF38" s="373"/>
      <c r="AG38" s="376"/>
      <c r="AH38" s="375"/>
      <c r="AI38" s="333"/>
      <c r="AJ38" s="351"/>
      <c r="AK38" s="373"/>
      <c r="AL38" s="376"/>
      <c r="AM38" s="375"/>
      <c r="AN38" s="333"/>
      <c r="AO38" s="351"/>
      <c r="AP38" s="373"/>
      <c r="AQ38" s="376"/>
      <c r="AR38" s="375"/>
      <c r="AS38" s="333"/>
      <c r="AT38" s="351"/>
      <c r="AU38" s="373"/>
      <c r="AV38" s="376"/>
      <c r="AW38" s="375"/>
      <c r="AX38" s="333"/>
      <c r="AY38" s="351"/>
      <c r="AZ38" s="373"/>
      <c r="BA38" s="376"/>
      <c r="BB38" s="375"/>
      <c r="BC38" s="333"/>
      <c r="BD38" s="351"/>
      <c r="BE38" s="373"/>
      <c r="BF38" s="376"/>
      <c r="BG38" s="375"/>
      <c r="BH38" s="333"/>
      <c r="BI38" s="351"/>
      <c r="BJ38" s="373"/>
      <c r="BK38" s="376"/>
      <c r="BL38" s="375"/>
      <c r="BM38" s="333"/>
      <c r="BN38" s="351"/>
      <c r="BO38" s="373"/>
      <c r="BP38" s="376"/>
      <c r="BQ38" s="375"/>
      <c r="BR38" s="333"/>
      <c r="BS38" s="351"/>
      <c r="BT38" s="373"/>
      <c r="BU38" s="376"/>
      <c r="BV38" s="375"/>
      <c r="BW38" s="333"/>
      <c r="BX38" s="351"/>
      <c r="BY38" s="373"/>
      <c r="BZ38" s="374"/>
      <c r="CA38" s="375"/>
      <c r="CB38" s="333"/>
      <c r="CC38" s="351"/>
      <c r="CD38" s="373"/>
      <c r="CE38" s="376"/>
      <c r="CF38" s="375"/>
      <c r="CG38" s="333"/>
      <c r="CH38" s="351"/>
      <c r="CI38" s="373"/>
      <c r="CJ38" s="376"/>
      <c r="CK38" s="375"/>
      <c r="CL38" s="333"/>
      <c r="CM38" s="351"/>
      <c r="CN38" s="373"/>
      <c r="CO38" s="376"/>
      <c r="CP38" s="375"/>
      <c r="CQ38" s="333"/>
      <c r="CR38" s="351"/>
      <c r="CS38" s="373"/>
      <c r="CT38" s="376"/>
      <c r="CU38" s="375"/>
      <c r="CV38" s="333"/>
      <c r="CW38" s="351"/>
      <c r="CX38" s="373"/>
      <c r="CY38" s="376"/>
      <c r="CZ38" s="375"/>
      <c r="DA38" s="333"/>
      <c r="DB38" s="351"/>
      <c r="DC38" s="373"/>
      <c r="DD38" s="376"/>
      <c r="DE38" s="375"/>
      <c r="DF38" s="333"/>
      <c r="DG38" s="351"/>
      <c r="DH38" s="373"/>
      <c r="DI38" s="376"/>
      <c r="DJ38" s="375"/>
      <c r="DK38" s="333"/>
      <c r="DL38" s="351"/>
      <c r="DM38" s="373"/>
      <c r="DN38" s="376"/>
      <c r="DO38" s="375"/>
      <c r="DP38" s="333"/>
      <c r="DQ38" s="351"/>
      <c r="DR38" s="373"/>
      <c r="DS38" s="376"/>
      <c r="DT38" s="375"/>
      <c r="DU38" s="333"/>
      <c r="DV38" s="351"/>
      <c r="DW38" s="373"/>
      <c r="DX38" s="376"/>
      <c r="DY38" s="375"/>
      <c r="DZ38" s="333"/>
      <c r="EA38" s="351"/>
      <c r="EB38" s="373"/>
      <c r="EC38" s="376"/>
      <c r="ED38" s="375"/>
      <c r="EE38" s="333"/>
      <c r="EF38" s="351"/>
      <c r="EG38" s="373"/>
      <c r="EH38" s="376"/>
      <c r="EI38" s="375"/>
      <c r="EJ38" s="333"/>
      <c r="EK38" s="351"/>
      <c r="EL38" s="373"/>
      <c r="EM38" s="376"/>
      <c r="EN38" s="375"/>
      <c r="EO38" s="333"/>
      <c r="EP38" s="345"/>
      <c r="ES38" s="349"/>
      <c r="ET38" s="349"/>
      <c r="EU38" s="349"/>
    </row>
    <row r="39" spans="1:151" x14ac:dyDescent="0.2">
      <c r="A39" s="333"/>
      <c r="B39" s="333"/>
      <c r="C39" s="345"/>
      <c r="D39" s="333"/>
      <c r="E39" s="384"/>
      <c r="F39" s="385"/>
      <c r="G39" s="387"/>
      <c r="H39" s="333"/>
      <c r="I39" s="333"/>
      <c r="J39" s="333"/>
      <c r="K39" s="351"/>
      <c r="L39" s="333"/>
      <c r="M39" s="333"/>
      <c r="N39" s="333"/>
      <c r="O39" s="333"/>
      <c r="P39" s="351"/>
      <c r="Q39" s="333"/>
      <c r="R39" s="333"/>
      <c r="S39" s="333"/>
      <c r="T39" s="333"/>
      <c r="U39" s="351"/>
      <c r="V39" s="333"/>
      <c r="W39" s="333"/>
      <c r="X39" s="333"/>
      <c r="Y39" s="333"/>
      <c r="Z39" s="351"/>
      <c r="AA39" s="333"/>
      <c r="AB39" s="333"/>
      <c r="AC39" s="333"/>
      <c r="AD39" s="333"/>
      <c r="AE39" s="351"/>
      <c r="AF39" s="333"/>
      <c r="AG39" s="333"/>
      <c r="AH39" s="333"/>
      <c r="AI39" s="333"/>
      <c r="AJ39" s="351"/>
      <c r="AK39" s="333"/>
      <c r="AL39" s="333"/>
      <c r="AM39" s="333"/>
      <c r="AN39" s="333"/>
      <c r="AO39" s="351"/>
      <c r="AP39" s="333"/>
      <c r="AQ39" s="333"/>
      <c r="AR39" s="333"/>
      <c r="AS39" s="333"/>
      <c r="AT39" s="351"/>
      <c r="AU39" s="333"/>
      <c r="AV39" s="333"/>
      <c r="AW39" s="333"/>
      <c r="AX39" s="333"/>
      <c r="AY39" s="351"/>
      <c r="AZ39" s="333"/>
      <c r="BA39" s="333"/>
      <c r="BB39" s="333"/>
      <c r="BC39" s="333"/>
      <c r="BD39" s="351"/>
      <c r="BE39" s="333"/>
      <c r="BF39" s="333"/>
      <c r="BG39" s="333"/>
      <c r="BH39" s="333"/>
      <c r="BI39" s="351"/>
      <c r="BJ39" s="333"/>
      <c r="BK39" s="333"/>
      <c r="BL39" s="333"/>
      <c r="BM39" s="333"/>
      <c r="BN39" s="351"/>
      <c r="BO39" s="333"/>
      <c r="BP39" s="333"/>
      <c r="BQ39" s="333"/>
      <c r="BR39" s="333"/>
      <c r="BS39" s="351"/>
      <c r="BT39" s="333"/>
      <c r="BU39" s="333"/>
      <c r="BV39" s="333"/>
      <c r="BW39" s="333"/>
      <c r="BX39" s="351"/>
      <c r="BY39" s="333"/>
      <c r="BZ39" s="371"/>
      <c r="CA39" s="333"/>
      <c r="CB39" s="333"/>
      <c r="CC39" s="351"/>
      <c r="CD39" s="333"/>
      <c r="CE39" s="333"/>
      <c r="CF39" s="333"/>
      <c r="CG39" s="333"/>
      <c r="CH39" s="351"/>
      <c r="CI39" s="333"/>
      <c r="CJ39" s="333"/>
      <c r="CK39" s="333"/>
      <c r="CL39" s="333"/>
      <c r="CM39" s="351"/>
      <c r="CN39" s="333"/>
      <c r="CO39" s="333"/>
      <c r="CP39" s="333"/>
      <c r="CQ39" s="333"/>
      <c r="CR39" s="351"/>
      <c r="CS39" s="333"/>
      <c r="CT39" s="333"/>
      <c r="CU39" s="333"/>
      <c r="CV39" s="333"/>
      <c r="CW39" s="351"/>
      <c r="CX39" s="333"/>
      <c r="CY39" s="333"/>
      <c r="CZ39" s="333"/>
      <c r="DA39" s="333"/>
      <c r="DB39" s="351"/>
      <c r="DC39" s="333"/>
      <c r="DD39" s="333"/>
      <c r="DE39" s="333"/>
      <c r="DF39" s="333"/>
      <c r="DG39" s="351"/>
      <c r="DH39" s="333"/>
      <c r="DI39" s="333"/>
      <c r="DJ39" s="333"/>
      <c r="DK39" s="333"/>
      <c r="DL39" s="351"/>
      <c r="DM39" s="333"/>
      <c r="DN39" s="333"/>
      <c r="DO39" s="333"/>
      <c r="DP39" s="333"/>
      <c r="DQ39" s="351"/>
      <c r="DR39" s="333"/>
      <c r="DS39" s="333"/>
      <c r="DT39" s="333"/>
      <c r="DU39" s="333"/>
      <c r="DV39" s="351"/>
      <c r="DW39" s="333"/>
      <c r="DX39" s="333"/>
      <c r="DY39" s="333"/>
      <c r="DZ39" s="333"/>
      <c r="EA39" s="351"/>
      <c r="EB39" s="333"/>
      <c r="EC39" s="333"/>
      <c r="ED39" s="333"/>
      <c r="EE39" s="333"/>
      <c r="EF39" s="351"/>
      <c r="EG39" s="333"/>
      <c r="EH39" s="333"/>
      <c r="EI39" s="333"/>
      <c r="EJ39" s="333"/>
      <c r="EK39" s="351"/>
      <c r="EL39" s="333"/>
      <c r="EM39" s="333"/>
      <c r="EN39" s="333"/>
      <c r="EO39" s="333"/>
      <c r="EP39" s="345"/>
      <c r="ES39" s="349"/>
      <c r="ET39" s="349"/>
      <c r="EU39" s="349"/>
    </row>
    <row r="40" spans="1:151" s="349" customFormat="1" x14ac:dyDescent="0.2">
      <c r="A40" s="334"/>
      <c r="B40" s="334"/>
      <c r="C40" s="352" t="s">
        <v>286</v>
      </c>
      <c r="D40" s="334"/>
      <c r="E40" s="382" t="s">
        <v>287</v>
      </c>
      <c r="F40" s="383"/>
      <c r="G40" s="388"/>
      <c r="H40" s="334">
        <f>+H41+H48+H55</f>
        <v>31920000</v>
      </c>
      <c r="I40" s="334"/>
      <c r="J40" s="334"/>
      <c r="K40" s="354"/>
      <c r="L40" s="388"/>
      <c r="M40" s="334">
        <f>+M41+M48+M55</f>
        <v>46626420</v>
      </c>
      <c r="N40" s="334"/>
      <c r="O40" s="334"/>
      <c r="P40" s="354"/>
      <c r="Q40" s="388"/>
      <c r="R40" s="334">
        <f>+R41+R48+R55</f>
        <v>-15761600</v>
      </c>
      <c r="S40" s="334"/>
      <c r="T40" s="334"/>
      <c r="U40" s="354"/>
      <c r="V40" s="388"/>
      <c r="W40" s="334">
        <f>+W41+W48+W55</f>
        <v>0</v>
      </c>
      <c r="X40" s="334"/>
      <c r="Y40" s="334"/>
      <c r="Z40" s="354"/>
      <c r="AA40" s="388"/>
      <c r="AB40" s="334">
        <f>+AB41+AB48+AB55</f>
        <v>0</v>
      </c>
      <c r="AC40" s="334"/>
      <c r="AD40" s="334"/>
      <c r="AE40" s="354"/>
      <c r="AF40" s="388"/>
      <c r="AG40" s="334">
        <f>+AG41+AG48+AG55</f>
        <v>0</v>
      </c>
      <c r="AH40" s="334"/>
      <c r="AI40" s="334"/>
      <c r="AJ40" s="354"/>
      <c r="AK40" s="388"/>
      <c r="AL40" s="334">
        <f>+AL41+AL48+AL55</f>
        <v>0</v>
      </c>
      <c r="AM40" s="334"/>
      <c r="AN40" s="334"/>
      <c r="AO40" s="354"/>
      <c r="AP40" s="388"/>
      <c r="AQ40" s="334">
        <f>+AQ41+AQ48+AQ55</f>
        <v>0</v>
      </c>
      <c r="AR40" s="334"/>
      <c r="AS40" s="334"/>
      <c r="AT40" s="354"/>
      <c r="AU40" s="388"/>
      <c r="AV40" s="334">
        <f>+AV41+AV48+AV55</f>
        <v>0</v>
      </c>
      <c r="AW40" s="334"/>
      <c r="AX40" s="334"/>
      <c r="AY40" s="354"/>
      <c r="AZ40" s="388"/>
      <c r="BA40" s="334">
        <f>+BA41+BA48+BA55</f>
        <v>0</v>
      </c>
      <c r="BB40" s="334"/>
      <c r="BC40" s="334"/>
      <c r="BD40" s="354"/>
      <c r="BE40" s="388"/>
      <c r="BF40" s="334">
        <f>+BF41+BF48+BF55</f>
        <v>0</v>
      </c>
      <c r="BG40" s="334"/>
      <c r="BH40" s="334"/>
      <c r="BI40" s="354"/>
      <c r="BJ40" s="388"/>
      <c r="BK40" s="334">
        <f>+BK41+BK48+BK55</f>
        <v>0</v>
      </c>
      <c r="BL40" s="334"/>
      <c r="BM40" s="334"/>
      <c r="BN40" s="354"/>
      <c r="BO40" s="388"/>
      <c r="BP40" s="334">
        <f>+BP41+BP48+BP55</f>
        <v>0</v>
      </c>
      <c r="BQ40" s="334"/>
      <c r="BR40" s="334"/>
      <c r="BS40" s="354"/>
      <c r="BT40" s="388"/>
      <c r="BU40" s="334">
        <f>+BU41+BU48+BU55</f>
        <v>30864820</v>
      </c>
      <c r="BV40" s="334"/>
      <c r="BW40" s="334"/>
      <c r="BX40" s="354"/>
      <c r="BY40" s="388"/>
      <c r="BZ40" s="357">
        <f>+BZ41+BZ48+BZ55</f>
        <v>27396681</v>
      </c>
      <c r="CA40" s="334"/>
      <c r="CB40" s="334"/>
      <c r="CC40" s="354"/>
      <c r="CD40" s="388"/>
      <c r="CE40" s="334">
        <f>+CE41+CE48+CE55</f>
        <v>0</v>
      </c>
      <c r="CF40" s="334"/>
      <c r="CG40" s="334"/>
      <c r="CH40" s="354"/>
      <c r="CI40" s="388"/>
      <c r="CJ40" s="334">
        <f>+CJ41+CJ48+CJ55</f>
        <v>-6054</v>
      </c>
      <c r="CK40" s="334"/>
      <c r="CL40" s="334"/>
      <c r="CM40" s="354"/>
      <c r="CN40" s="388"/>
      <c r="CO40" s="334">
        <f>+CO41+CO48+CO55</f>
        <v>14088400</v>
      </c>
      <c r="CP40" s="334"/>
      <c r="CQ40" s="334"/>
      <c r="CR40" s="354"/>
      <c r="CS40" s="388"/>
      <c r="CT40" s="334">
        <f>+CT41+CT48+CT55</f>
        <v>0</v>
      </c>
      <c r="CU40" s="334"/>
      <c r="CV40" s="334"/>
      <c r="CW40" s="354"/>
      <c r="CX40" s="388"/>
      <c r="CY40" s="334">
        <f>+CY41+CY48+CY55</f>
        <v>0</v>
      </c>
      <c r="CZ40" s="334"/>
      <c r="DA40" s="334"/>
      <c r="DB40" s="354"/>
      <c r="DC40" s="388"/>
      <c r="DD40" s="334">
        <f>+DD41+DD48+DD55</f>
        <v>-3912780</v>
      </c>
      <c r="DE40" s="334"/>
      <c r="DF40" s="334"/>
      <c r="DG40" s="354"/>
      <c r="DH40" s="388"/>
      <c r="DI40" s="334">
        <f>+DI41+DI48+DI55</f>
        <v>0</v>
      </c>
      <c r="DJ40" s="334"/>
      <c r="DK40" s="334"/>
      <c r="DL40" s="354"/>
      <c r="DM40" s="388"/>
      <c r="DN40" s="334">
        <f>+DN41+DN48+DN55</f>
        <v>6098240</v>
      </c>
      <c r="DO40" s="334"/>
      <c r="DP40" s="334"/>
      <c r="DQ40" s="354"/>
      <c r="DR40" s="388"/>
      <c r="DS40" s="334">
        <f>+DS41+DS48+DS55</f>
        <v>0</v>
      </c>
      <c r="DT40" s="334"/>
      <c r="DU40" s="334"/>
      <c r="DV40" s="354"/>
      <c r="DW40" s="388"/>
      <c r="DX40" s="334">
        <f>+DX41+DX48+DX55</f>
        <v>0</v>
      </c>
      <c r="DY40" s="334"/>
      <c r="DZ40" s="334"/>
      <c r="EA40" s="354"/>
      <c r="EB40" s="388"/>
      <c r="EC40" s="334">
        <f>+EC41+EC48+EC55</f>
        <v>0</v>
      </c>
      <c r="ED40" s="334"/>
      <c r="EE40" s="334"/>
      <c r="EF40" s="354"/>
      <c r="EG40" s="388"/>
      <c r="EH40" s="334">
        <f>+EH41+EH48+EH55</f>
        <v>11128875</v>
      </c>
      <c r="EI40" s="334"/>
      <c r="EJ40" s="334"/>
      <c r="EK40" s="354"/>
      <c r="EL40" s="388"/>
      <c r="EM40" s="334">
        <f>+EM41+EM48+EM55</f>
        <v>-6054</v>
      </c>
      <c r="EN40" s="334"/>
      <c r="EO40" s="334"/>
      <c r="EP40" s="352"/>
      <c r="EQ40" s="334"/>
    </row>
    <row r="41" spans="1:151" x14ac:dyDescent="0.2">
      <c r="A41" s="333"/>
      <c r="B41" s="333"/>
      <c r="C41" s="345" t="s">
        <v>272</v>
      </c>
      <c r="D41" s="333"/>
      <c r="E41" s="384"/>
      <c r="F41" s="385"/>
      <c r="G41" s="389"/>
      <c r="H41" s="359">
        <f>SUM(H42:H46)</f>
        <v>31920000</v>
      </c>
      <c r="I41" s="360"/>
      <c r="J41" s="333"/>
      <c r="K41" s="351"/>
      <c r="L41" s="389"/>
      <c r="M41" s="359">
        <f>SUM(M42:M46)</f>
        <v>46626420</v>
      </c>
      <c r="N41" s="360"/>
      <c r="O41" s="333"/>
      <c r="P41" s="351"/>
      <c r="Q41" s="389"/>
      <c r="R41" s="359">
        <f>SUM(R42:R46)</f>
        <v>-15761600</v>
      </c>
      <c r="S41" s="360"/>
      <c r="T41" s="333"/>
      <c r="U41" s="351"/>
      <c r="V41" s="389"/>
      <c r="W41" s="359">
        <f>SUM(W42:W46)</f>
        <v>0</v>
      </c>
      <c r="X41" s="360"/>
      <c r="Y41" s="333"/>
      <c r="Z41" s="351"/>
      <c r="AA41" s="389"/>
      <c r="AB41" s="359">
        <f>SUM(AB42:AB46)</f>
        <v>0</v>
      </c>
      <c r="AC41" s="360"/>
      <c r="AD41" s="333"/>
      <c r="AE41" s="351"/>
      <c r="AF41" s="389"/>
      <c r="AG41" s="359">
        <f>SUM(AG42:AG46)</f>
        <v>0</v>
      </c>
      <c r="AH41" s="360"/>
      <c r="AI41" s="333"/>
      <c r="AJ41" s="351"/>
      <c r="AK41" s="389"/>
      <c r="AL41" s="359">
        <f>SUM(AL42:AL46)</f>
        <v>0</v>
      </c>
      <c r="AM41" s="360"/>
      <c r="AN41" s="333"/>
      <c r="AO41" s="351"/>
      <c r="AP41" s="389"/>
      <c r="AQ41" s="359">
        <f>SUM(AQ42:AQ46)</f>
        <v>0</v>
      </c>
      <c r="AR41" s="360"/>
      <c r="AS41" s="333"/>
      <c r="AT41" s="351"/>
      <c r="AU41" s="389"/>
      <c r="AV41" s="359">
        <f>SUM(AV42:AV46)</f>
        <v>0</v>
      </c>
      <c r="AW41" s="360"/>
      <c r="AX41" s="333"/>
      <c r="AY41" s="351"/>
      <c r="AZ41" s="389"/>
      <c r="BA41" s="359">
        <f>SUM(BA42:BA46)</f>
        <v>0</v>
      </c>
      <c r="BB41" s="360"/>
      <c r="BC41" s="333"/>
      <c r="BD41" s="351"/>
      <c r="BE41" s="389"/>
      <c r="BF41" s="359">
        <f>SUM(BF42:BF46)</f>
        <v>0</v>
      </c>
      <c r="BG41" s="360"/>
      <c r="BH41" s="333"/>
      <c r="BI41" s="351"/>
      <c r="BJ41" s="389"/>
      <c r="BK41" s="359">
        <f>SUM(BK42:BK46)</f>
        <v>0</v>
      </c>
      <c r="BL41" s="360"/>
      <c r="BM41" s="333"/>
      <c r="BN41" s="351"/>
      <c r="BO41" s="389"/>
      <c r="BP41" s="359">
        <f>SUM(BP42:BP46)</f>
        <v>0</v>
      </c>
      <c r="BQ41" s="360"/>
      <c r="BR41" s="333"/>
      <c r="BS41" s="351"/>
      <c r="BT41" s="389"/>
      <c r="BU41" s="359">
        <f>SUM(BU42:BU46)</f>
        <v>30864820</v>
      </c>
      <c r="BV41" s="360"/>
      <c r="BW41" s="333"/>
      <c r="BX41" s="351"/>
      <c r="BY41" s="389"/>
      <c r="BZ41" s="363">
        <f>SUM(BZ42:BZ46)</f>
        <v>27396681</v>
      </c>
      <c r="CA41" s="360"/>
      <c r="CB41" s="333"/>
      <c r="CC41" s="351"/>
      <c r="CD41" s="389"/>
      <c r="CE41" s="359">
        <f>SUM(CE42:CE46)</f>
        <v>0</v>
      </c>
      <c r="CF41" s="360"/>
      <c r="CG41" s="333"/>
      <c r="CH41" s="351"/>
      <c r="CI41" s="389"/>
      <c r="CJ41" s="359">
        <f>SUM(CJ42:CJ46)</f>
        <v>-6054</v>
      </c>
      <c r="CK41" s="360"/>
      <c r="CL41" s="333"/>
      <c r="CM41" s="351"/>
      <c r="CN41" s="389"/>
      <c r="CO41" s="359">
        <f>SUM(CO42:CO46)</f>
        <v>14088400</v>
      </c>
      <c r="CP41" s="360"/>
      <c r="CQ41" s="333"/>
      <c r="CR41" s="351"/>
      <c r="CS41" s="389"/>
      <c r="CT41" s="359">
        <f>SUM(CT42:CT46)</f>
        <v>0</v>
      </c>
      <c r="CU41" s="360"/>
      <c r="CV41" s="333"/>
      <c r="CW41" s="351"/>
      <c r="CX41" s="389"/>
      <c r="CY41" s="359">
        <f>SUM(CY42:CY46)</f>
        <v>0</v>
      </c>
      <c r="CZ41" s="360"/>
      <c r="DA41" s="333"/>
      <c r="DB41" s="351"/>
      <c r="DC41" s="389"/>
      <c r="DD41" s="359">
        <f>SUM(DD42:DD46)</f>
        <v>-3912780</v>
      </c>
      <c r="DE41" s="360"/>
      <c r="DF41" s="333"/>
      <c r="DG41" s="351"/>
      <c r="DH41" s="389"/>
      <c r="DI41" s="359">
        <f>SUM(DI42:DI46)</f>
        <v>0</v>
      </c>
      <c r="DJ41" s="360"/>
      <c r="DK41" s="333"/>
      <c r="DL41" s="351"/>
      <c r="DM41" s="389"/>
      <c r="DN41" s="359">
        <f>SUM(DN42:DN46)</f>
        <v>6098240</v>
      </c>
      <c r="DO41" s="360"/>
      <c r="DP41" s="333"/>
      <c r="DQ41" s="351"/>
      <c r="DR41" s="389"/>
      <c r="DS41" s="359">
        <f>SUM(DS42:DS46)</f>
        <v>0</v>
      </c>
      <c r="DT41" s="360"/>
      <c r="DU41" s="333"/>
      <c r="DV41" s="351"/>
      <c r="DW41" s="389"/>
      <c r="DX41" s="359">
        <f>SUM(DX42:DX46)</f>
        <v>0</v>
      </c>
      <c r="DY41" s="360"/>
      <c r="DZ41" s="333"/>
      <c r="EA41" s="351"/>
      <c r="EB41" s="389"/>
      <c r="EC41" s="359">
        <f>SUM(EC42:EC46)</f>
        <v>0</v>
      </c>
      <c r="ED41" s="360"/>
      <c r="EE41" s="333"/>
      <c r="EF41" s="351"/>
      <c r="EG41" s="389"/>
      <c r="EH41" s="359">
        <f>SUM(EH42:EH46)</f>
        <v>11128875</v>
      </c>
      <c r="EI41" s="360"/>
      <c r="EJ41" s="333"/>
      <c r="EK41" s="351"/>
      <c r="EL41" s="389"/>
      <c r="EM41" s="359">
        <f>SUM(EM42:EM46)</f>
        <v>-6054</v>
      </c>
      <c r="EN41" s="360"/>
      <c r="EO41" s="333"/>
      <c r="EP41" s="345"/>
      <c r="ES41" s="349"/>
      <c r="ET41" s="349"/>
      <c r="EU41" s="349"/>
    </row>
    <row r="42" spans="1:151" x14ac:dyDescent="0.2">
      <c r="A42" s="333"/>
      <c r="B42" s="333"/>
      <c r="C42" s="345" t="s">
        <v>273</v>
      </c>
      <c r="D42" s="333"/>
      <c r="E42" s="350"/>
      <c r="F42" s="377"/>
      <c r="G42" s="377"/>
      <c r="H42" s="366">
        <f>+[10]Foreigndebt!G17</f>
        <v>47880000</v>
      </c>
      <c r="I42" s="365"/>
      <c r="J42" s="333"/>
      <c r="K42" s="351"/>
      <c r="L42" s="377"/>
      <c r="M42" s="366">
        <f>+[10]Foreigndebt!L17</f>
        <v>46626420</v>
      </c>
      <c r="N42" s="365"/>
      <c r="O42" s="333"/>
      <c r="P42" s="351"/>
      <c r="Q42" s="377"/>
      <c r="R42" s="366">
        <f>+[10]Foreigndebt!Q17</f>
        <v>0</v>
      </c>
      <c r="S42" s="365"/>
      <c r="T42" s="333"/>
      <c r="U42" s="351"/>
      <c r="V42" s="377"/>
      <c r="W42" s="366">
        <f>+[10]Foreigndebt!V17</f>
        <v>0</v>
      </c>
      <c r="X42" s="365"/>
      <c r="Y42" s="333"/>
      <c r="Z42" s="351"/>
      <c r="AA42" s="377"/>
      <c r="AB42" s="366">
        <f>+[10]Foreigndebt!AA17</f>
        <v>0</v>
      </c>
      <c r="AC42" s="365"/>
      <c r="AD42" s="333"/>
      <c r="AE42" s="351"/>
      <c r="AF42" s="377"/>
      <c r="AG42" s="366">
        <f>+[10]Foreigndebt!AF17</f>
        <v>0</v>
      </c>
      <c r="AH42" s="365"/>
      <c r="AI42" s="333"/>
      <c r="AJ42" s="351"/>
      <c r="AK42" s="377"/>
      <c r="AL42" s="366">
        <f>+[10]Foreigndebt!AK17</f>
        <v>0</v>
      </c>
      <c r="AM42" s="365"/>
      <c r="AN42" s="333"/>
      <c r="AO42" s="351"/>
      <c r="AP42" s="377"/>
      <c r="AQ42" s="366">
        <f>+[10]Foreigndebt!AP17</f>
        <v>0</v>
      </c>
      <c r="AR42" s="365"/>
      <c r="AS42" s="333"/>
      <c r="AT42" s="351"/>
      <c r="AU42" s="377"/>
      <c r="AV42" s="366">
        <f>+[10]Foreigndebt!AU17</f>
        <v>0</v>
      </c>
      <c r="AW42" s="365"/>
      <c r="AX42" s="333"/>
      <c r="AY42" s="351"/>
      <c r="AZ42" s="377"/>
      <c r="BA42" s="366">
        <f>+[10]Foreigndebt!AZ17</f>
        <v>0</v>
      </c>
      <c r="BB42" s="365"/>
      <c r="BC42" s="333"/>
      <c r="BD42" s="351"/>
      <c r="BE42" s="377"/>
      <c r="BF42" s="366">
        <f>+[10]Foreigndebt!BE17</f>
        <v>0</v>
      </c>
      <c r="BG42" s="365"/>
      <c r="BH42" s="333"/>
      <c r="BI42" s="351"/>
      <c r="BJ42" s="377"/>
      <c r="BK42" s="366">
        <f>+[10]Foreigndebt!BJ17</f>
        <v>0</v>
      </c>
      <c r="BL42" s="365"/>
      <c r="BM42" s="333"/>
      <c r="BN42" s="351"/>
      <c r="BO42" s="377"/>
      <c r="BP42" s="366">
        <f>+[10]Foreigndebt!BO17</f>
        <v>0</v>
      </c>
      <c r="BQ42" s="365"/>
      <c r="BR42" s="333"/>
      <c r="BS42" s="351"/>
      <c r="BT42" s="377"/>
      <c r="BU42" s="366">
        <f>+[10]Foreigndebt!BT17</f>
        <v>46626420</v>
      </c>
      <c r="BV42" s="365"/>
      <c r="BW42" s="333"/>
      <c r="BX42" s="351"/>
      <c r="BY42" s="377"/>
      <c r="BZ42" s="364">
        <f>[10]Foreigndebt!BY13</f>
        <v>31315515</v>
      </c>
      <c r="CA42" s="365"/>
      <c r="CB42" s="333"/>
      <c r="CC42" s="351"/>
      <c r="CD42" s="377"/>
      <c r="CE42" s="366">
        <f>+[10]Foreigndebt!CD17</f>
        <v>0</v>
      </c>
      <c r="CF42" s="365"/>
      <c r="CG42" s="333"/>
      <c r="CH42" s="351"/>
      <c r="CI42" s="377"/>
      <c r="CJ42" s="366">
        <f>+[10]Foreigndebt!CI17</f>
        <v>0</v>
      </c>
      <c r="CK42" s="365"/>
      <c r="CL42" s="333"/>
      <c r="CM42" s="351"/>
      <c r="CN42" s="377"/>
      <c r="CO42" s="366">
        <f>+[10]Foreigndebt!CN17</f>
        <v>14088400</v>
      </c>
      <c r="CP42" s="365"/>
      <c r="CQ42" s="333"/>
      <c r="CR42" s="351"/>
      <c r="CS42" s="377"/>
      <c r="CT42" s="366">
        <f>+[10]Foreigndebt!CS17</f>
        <v>0</v>
      </c>
      <c r="CU42" s="365"/>
      <c r="CV42" s="333"/>
      <c r="CW42" s="351"/>
      <c r="CX42" s="377"/>
      <c r="CY42" s="366">
        <f>+[10]Foreigndebt!CX17</f>
        <v>0</v>
      </c>
      <c r="CZ42" s="365"/>
      <c r="DA42" s="333"/>
      <c r="DB42" s="351"/>
      <c r="DC42" s="377"/>
      <c r="DD42" s="366">
        <f>+[10]Foreigndebt!DC17</f>
        <v>0</v>
      </c>
      <c r="DE42" s="365"/>
      <c r="DF42" s="333"/>
      <c r="DG42" s="351"/>
      <c r="DH42" s="377"/>
      <c r="DI42" s="366">
        <f>+[10]Foreigndebt!DH17</f>
        <v>0</v>
      </c>
      <c r="DJ42" s="365"/>
      <c r="DK42" s="333"/>
      <c r="DL42" s="351"/>
      <c r="DM42" s="377"/>
      <c r="DN42" s="366">
        <f>+[10]Foreigndebt!DM17</f>
        <v>6098240</v>
      </c>
      <c r="DO42" s="365"/>
      <c r="DP42" s="333"/>
      <c r="DQ42" s="351"/>
      <c r="DR42" s="377"/>
      <c r="DS42" s="366">
        <f>+[10]Foreigndebt!DR17</f>
        <v>0</v>
      </c>
      <c r="DT42" s="365"/>
      <c r="DU42" s="333"/>
      <c r="DV42" s="351"/>
      <c r="DW42" s="377"/>
      <c r="DX42" s="366">
        <f>+[10]Foreigndebt!DW17</f>
        <v>0</v>
      </c>
      <c r="DY42" s="365"/>
      <c r="DZ42" s="333"/>
      <c r="EA42" s="351"/>
      <c r="EB42" s="377"/>
      <c r="EC42" s="366">
        <f>+[10]Foreigndebt!EB17</f>
        <v>0</v>
      </c>
      <c r="ED42" s="365"/>
      <c r="EE42" s="333"/>
      <c r="EF42" s="351"/>
      <c r="EG42" s="377"/>
      <c r="EH42" s="366">
        <f>+[10]Foreigndebt!EG17</f>
        <v>11128875</v>
      </c>
      <c r="EI42" s="365"/>
      <c r="EJ42" s="333"/>
      <c r="EK42" s="351"/>
      <c r="EL42" s="377"/>
      <c r="EM42" s="366">
        <f>+[10]Foreigndebt!EL17</f>
        <v>0</v>
      </c>
      <c r="EN42" s="365"/>
      <c r="EO42" s="333"/>
      <c r="EP42" s="345"/>
      <c r="ES42" s="349"/>
      <c r="ET42" s="349"/>
      <c r="EU42" s="349"/>
    </row>
    <row r="43" spans="1:151" ht="12.75" hidden="1" customHeight="1" x14ac:dyDescent="0.2">
      <c r="A43" s="333"/>
      <c r="B43" s="333"/>
      <c r="C43" s="345" t="s">
        <v>275</v>
      </c>
      <c r="D43" s="333"/>
      <c r="E43" s="350"/>
      <c r="F43" s="377"/>
      <c r="G43" s="377"/>
      <c r="H43" s="367">
        <f>-[10]Foreigndebt!G19</f>
        <v>0</v>
      </c>
      <c r="I43" s="365"/>
      <c r="J43" s="333"/>
      <c r="K43" s="351"/>
      <c r="L43" s="377"/>
      <c r="M43" s="367">
        <f>-[10]Foreigndebt!L19</f>
        <v>0</v>
      </c>
      <c r="N43" s="365"/>
      <c r="O43" s="333"/>
      <c r="P43" s="351"/>
      <c r="Q43" s="377"/>
      <c r="R43" s="367">
        <f>-[10]Foreigndebt!Q19</f>
        <v>0</v>
      </c>
      <c r="S43" s="365"/>
      <c r="T43" s="333"/>
      <c r="U43" s="351"/>
      <c r="V43" s="377"/>
      <c r="W43" s="367">
        <f>-[10]Foreigndebt!V19</f>
        <v>0</v>
      </c>
      <c r="X43" s="365"/>
      <c r="Y43" s="333"/>
      <c r="Z43" s="351"/>
      <c r="AA43" s="377"/>
      <c r="AB43" s="367">
        <f>-[10]Foreigndebt!AA19</f>
        <v>0</v>
      </c>
      <c r="AC43" s="365"/>
      <c r="AD43" s="333"/>
      <c r="AE43" s="351"/>
      <c r="AF43" s="377"/>
      <c r="AG43" s="367">
        <f>-[10]Foreigndebt!AF19</f>
        <v>0</v>
      </c>
      <c r="AH43" s="365"/>
      <c r="AI43" s="333"/>
      <c r="AJ43" s="351"/>
      <c r="AK43" s="377"/>
      <c r="AL43" s="367">
        <f>-[10]Foreigndebt!AK19</f>
        <v>0</v>
      </c>
      <c r="AM43" s="365"/>
      <c r="AN43" s="333"/>
      <c r="AO43" s="351"/>
      <c r="AP43" s="377"/>
      <c r="AQ43" s="367">
        <f>-[10]Foreigndebt!AP19</f>
        <v>0</v>
      </c>
      <c r="AR43" s="365"/>
      <c r="AS43" s="333"/>
      <c r="AT43" s="351"/>
      <c r="AU43" s="377"/>
      <c r="AV43" s="367">
        <f>-[10]Foreigndebt!AU19</f>
        <v>0</v>
      </c>
      <c r="AW43" s="365"/>
      <c r="AX43" s="333"/>
      <c r="AY43" s="351"/>
      <c r="AZ43" s="377"/>
      <c r="BA43" s="367">
        <f>-[10]Foreigndebt!AZ19</f>
        <v>0</v>
      </c>
      <c r="BB43" s="365"/>
      <c r="BC43" s="333"/>
      <c r="BD43" s="351"/>
      <c r="BE43" s="377"/>
      <c r="BF43" s="367">
        <f>-[10]Foreigndebt!BE19</f>
        <v>0</v>
      </c>
      <c r="BG43" s="365"/>
      <c r="BH43" s="333"/>
      <c r="BI43" s="351"/>
      <c r="BJ43" s="377"/>
      <c r="BK43" s="367">
        <f>-[10]Foreigndebt!BJ19</f>
        <v>0</v>
      </c>
      <c r="BL43" s="365"/>
      <c r="BM43" s="333"/>
      <c r="BN43" s="351"/>
      <c r="BO43" s="377"/>
      <c r="BP43" s="367">
        <f>-[10]Foreigndebt!BO19</f>
        <v>0</v>
      </c>
      <c r="BQ43" s="365"/>
      <c r="BR43" s="333"/>
      <c r="BS43" s="351"/>
      <c r="BT43" s="377"/>
      <c r="BU43" s="367">
        <f>-[10]Foreigndebt!BT19</f>
        <v>0</v>
      </c>
      <c r="BV43" s="365"/>
      <c r="BW43" s="333"/>
      <c r="BX43" s="351"/>
      <c r="BY43" s="377"/>
      <c r="BZ43" s="368">
        <f>-[10]Foreigndebt!BY19</f>
        <v>0</v>
      </c>
      <c r="CA43" s="365"/>
      <c r="CB43" s="333"/>
      <c r="CC43" s="351"/>
      <c r="CD43" s="377"/>
      <c r="CE43" s="367">
        <f>-[10]Foreigndebt!CD19</f>
        <v>0</v>
      </c>
      <c r="CF43" s="365"/>
      <c r="CG43" s="333"/>
      <c r="CH43" s="351"/>
      <c r="CI43" s="377"/>
      <c r="CJ43" s="367">
        <f>-[10]Foreigndebt!CI19</f>
        <v>0</v>
      </c>
      <c r="CK43" s="365"/>
      <c r="CL43" s="333"/>
      <c r="CM43" s="351"/>
      <c r="CN43" s="377"/>
      <c r="CO43" s="367">
        <f>-[10]Foreigndebt!CN19</f>
        <v>0</v>
      </c>
      <c r="CP43" s="365"/>
      <c r="CQ43" s="333"/>
      <c r="CR43" s="351"/>
      <c r="CS43" s="377"/>
      <c r="CT43" s="367">
        <f>-[10]Foreigndebt!CS19</f>
        <v>0</v>
      </c>
      <c r="CU43" s="365"/>
      <c r="CV43" s="333"/>
      <c r="CW43" s="351"/>
      <c r="CX43" s="377"/>
      <c r="CY43" s="367">
        <f>-[10]Foreigndebt!CX19</f>
        <v>0</v>
      </c>
      <c r="CZ43" s="365"/>
      <c r="DA43" s="333"/>
      <c r="DB43" s="351"/>
      <c r="DC43" s="377"/>
      <c r="DD43" s="367">
        <f>-[10]Foreigndebt!DC19</f>
        <v>0</v>
      </c>
      <c r="DE43" s="365"/>
      <c r="DF43" s="333"/>
      <c r="DG43" s="351"/>
      <c r="DH43" s="377"/>
      <c r="DI43" s="367">
        <f>-[10]Foreigndebt!DH19</f>
        <v>0</v>
      </c>
      <c r="DJ43" s="365"/>
      <c r="DK43" s="333"/>
      <c r="DL43" s="351"/>
      <c r="DM43" s="377"/>
      <c r="DN43" s="367">
        <f>-[10]Foreigndebt!DM19</f>
        <v>0</v>
      </c>
      <c r="DO43" s="365"/>
      <c r="DP43" s="333"/>
      <c r="DQ43" s="351"/>
      <c r="DR43" s="377"/>
      <c r="DS43" s="367">
        <f>-[10]Foreigndebt!DR19</f>
        <v>0</v>
      </c>
      <c r="DT43" s="365"/>
      <c r="DU43" s="333"/>
      <c r="DV43" s="351"/>
      <c r="DW43" s="377"/>
      <c r="DX43" s="367">
        <f>-[10]Foreigndebt!DW19</f>
        <v>0</v>
      </c>
      <c r="DY43" s="365"/>
      <c r="DZ43" s="333"/>
      <c r="EA43" s="351"/>
      <c r="EB43" s="377"/>
      <c r="EC43" s="367">
        <f>-[10]Foreigndebt!EB19</f>
        <v>0</v>
      </c>
      <c r="ED43" s="365"/>
      <c r="EE43" s="333"/>
      <c r="EF43" s="351"/>
      <c r="EG43" s="377"/>
      <c r="EH43" s="367">
        <f>-[10]Foreigndebt!EG19</f>
        <v>0</v>
      </c>
      <c r="EI43" s="365"/>
      <c r="EJ43" s="333"/>
      <c r="EK43" s="351"/>
      <c r="EL43" s="377"/>
      <c r="EM43" s="367">
        <f>-[10]Foreigndebt!EL19</f>
        <v>0</v>
      </c>
      <c r="EN43" s="365"/>
      <c r="EO43" s="333"/>
      <c r="EP43" s="345"/>
      <c r="ES43" s="349"/>
      <c r="ET43" s="349"/>
      <c r="EU43" s="349"/>
    </row>
    <row r="44" spans="1:151" x14ac:dyDescent="0.2">
      <c r="A44" s="333"/>
      <c r="B44" s="333"/>
      <c r="C44" s="345" t="s">
        <v>276</v>
      </c>
      <c r="D44" s="333"/>
      <c r="E44" s="350"/>
      <c r="F44" s="377"/>
      <c r="G44" s="377"/>
      <c r="H44" s="367"/>
      <c r="I44" s="365"/>
      <c r="J44" s="333"/>
      <c r="K44" s="351"/>
      <c r="L44" s="377"/>
      <c r="M44" s="367"/>
      <c r="N44" s="365"/>
      <c r="O44" s="333"/>
      <c r="P44" s="351"/>
      <c r="Q44" s="377"/>
      <c r="R44" s="367"/>
      <c r="S44" s="365"/>
      <c r="T44" s="333"/>
      <c r="U44" s="351"/>
      <c r="V44" s="377"/>
      <c r="W44" s="367"/>
      <c r="X44" s="365"/>
      <c r="Y44" s="333"/>
      <c r="Z44" s="351"/>
      <c r="AA44" s="377"/>
      <c r="AB44" s="367"/>
      <c r="AC44" s="365"/>
      <c r="AD44" s="333"/>
      <c r="AE44" s="351"/>
      <c r="AF44" s="377"/>
      <c r="AG44" s="367"/>
      <c r="AH44" s="365"/>
      <c r="AI44" s="333"/>
      <c r="AJ44" s="351"/>
      <c r="AK44" s="377"/>
      <c r="AL44" s="367"/>
      <c r="AM44" s="365"/>
      <c r="AN44" s="333"/>
      <c r="AO44" s="351"/>
      <c r="AP44" s="377"/>
      <c r="AQ44" s="367"/>
      <c r="AR44" s="365"/>
      <c r="AS44" s="333"/>
      <c r="AT44" s="351"/>
      <c r="AU44" s="377"/>
      <c r="AV44" s="367"/>
      <c r="AW44" s="365"/>
      <c r="AX44" s="333"/>
      <c r="AY44" s="351"/>
      <c r="AZ44" s="377"/>
      <c r="BA44" s="367"/>
      <c r="BB44" s="365"/>
      <c r="BC44" s="333"/>
      <c r="BD44" s="351"/>
      <c r="BE44" s="377"/>
      <c r="BF44" s="367"/>
      <c r="BG44" s="365"/>
      <c r="BH44" s="333"/>
      <c r="BI44" s="351"/>
      <c r="BJ44" s="377"/>
      <c r="BK44" s="367"/>
      <c r="BL44" s="365"/>
      <c r="BM44" s="333"/>
      <c r="BN44" s="351"/>
      <c r="BO44" s="377"/>
      <c r="BP44" s="367"/>
      <c r="BQ44" s="365"/>
      <c r="BR44" s="333"/>
      <c r="BS44" s="351"/>
      <c r="BT44" s="377"/>
      <c r="BU44" s="367"/>
      <c r="BV44" s="365"/>
      <c r="BW44" s="333"/>
      <c r="BX44" s="351"/>
      <c r="BY44" s="377"/>
      <c r="BZ44" s="368"/>
      <c r="CA44" s="365"/>
      <c r="CB44" s="333"/>
      <c r="CC44" s="351"/>
      <c r="CD44" s="377"/>
      <c r="CE44" s="367"/>
      <c r="CF44" s="365"/>
      <c r="CG44" s="333"/>
      <c r="CH44" s="351"/>
      <c r="CI44" s="377"/>
      <c r="CJ44" s="367"/>
      <c r="CK44" s="365"/>
      <c r="CL44" s="333"/>
      <c r="CM44" s="351"/>
      <c r="CN44" s="377"/>
      <c r="CO44" s="367"/>
      <c r="CP44" s="365"/>
      <c r="CQ44" s="333"/>
      <c r="CR44" s="351"/>
      <c r="CS44" s="377"/>
      <c r="CT44" s="367"/>
      <c r="CU44" s="365"/>
      <c r="CV44" s="333"/>
      <c r="CW44" s="351"/>
      <c r="CX44" s="377"/>
      <c r="CY44" s="367"/>
      <c r="CZ44" s="365"/>
      <c r="DA44" s="333"/>
      <c r="DB44" s="351"/>
      <c r="DC44" s="377"/>
      <c r="DD44" s="367"/>
      <c r="DE44" s="365"/>
      <c r="DF44" s="333"/>
      <c r="DG44" s="351"/>
      <c r="DH44" s="377"/>
      <c r="DI44" s="367"/>
      <c r="DJ44" s="365"/>
      <c r="DK44" s="333"/>
      <c r="DL44" s="351"/>
      <c r="DM44" s="377"/>
      <c r="DN44" s="367"/>
      <c r="DO44" s="365"/>
      <c r="DP44" s="333"/>
      <c r="DQ44" s="351"/>
      <c r="DR44" s="377"/>
      <c r="DS44" s="367"/>
      <c r="DT44" s="365"/>
      <c r="DU44" s="333"/>
      <c r="DV44" s="351"/>
      <c r="DW44" s="377"/>
      <c r="DX44" s="367"/>
      <c r="DY44" s="365"/>
      <c r="DZ44" s="333"/>
      <c r="EA44" s="351"/>
      <c r="EB44" s="377"/>
      <c r="EC44" s="367"/>
      <c r="ED44" s="365"/>
      <c r="EE44" s="333"/>
      <c r="EF44" s="351"/>
      <c r="EG44" s="377"/>
      <c r="EH44" s="367"/>
      <c r="EI44" s="365"/>
      <c r="EJ44" s="333"/>
      <c r="EK44" s="351"/>
      <c r="EL44" s="377"/>
      <c r="EM44" s="367"/>
      <c r="EN44" s="365"/>
      <c r="EO44" s="333"/>
      <c r="EP44" s="345"/>
      <c r="ES44" s="349"/>
      <c r="ET44" s="349"/>
      <c r="EU44" s="349"/>
    </row>
    <row r="45" spans="1:151" x14ac:dyDescent="0.2">
      <c r="A45" s="333"/>
      <c r="B45" s="333"/>
      <c r="C45" s="123" t="s">
        <v>288</v>
      </c>
      <c r="D45" s="333"/>
      <c r="E45" s="350"/>
      <c r="F45" s="377"/>
      <c r="G45" s="377"/>
      <c r="H45" s="367">
        <f>-[10]Foreigndebt!G108</f>
        <v>-7115000</v>
      </c>
      <c r="I45" s="365"/>
      <c r="J45" s="333"/>
      <c r="K45" s="351"/>
      <c r="L45" s="377"/>
      <c r="M45" s="367">
        <f>-[10]Foreigndebt!L108</f>
        <v>0</v>
      </c>
      <c r="N45" s="365"/>
      <c r="O45" s="333"/>
      <c r="P45" s="351"/>
      <c r="Q45" s="377"/>
      <c r="R45" s="367">
        <f>-[10]Foreigndebt!Q108</f>
        <v>-7115000</v>
      </c>
      <c r="S45" s="365"/>
      <c r="T45" s="333"/>
      <c r="U45" s="351"/>
      <c r="V45" s="377"/>
      <c r="W45" s="367">
        <f>-[10]Foreigndebt!V108</f>
        <v>0</v>
      </c>
      <c r="X45" s="365"/>
      <c r="Y45" s="333"/>
      <c r="Z45" s="351"/>
      <c r="AA45" s="377"/>
      <c r="AB45" s="367">
        <f>-[10]Foreigndebt!AA108</f>
        <v>0</v>
      </c>
      <c r="AC45" s="365"/>
      <c r="AD45" s="333"/>
      <c r="AE45" s="351"/>
      <c r="AF45" s="377"/>
      <c r="AG45" s="367">
        <f>-[10]Foreigndebt!AF108</f>
        <v>0</v>
      </c>
      <c r="AH45" s="365"/>
      <c r="AI45" s="333"/>
      <c r="AJ45" s="351"/>
      <c r="AK45" s="377"/>
      <c r="AL45" s="367">
        <f>-[10]Foreigndebt!AK108</f>
        <v>0</v>
      </c>
      <c r="AM45" s="365"/>
      <c r="AN45" s="333"/>
      <c r="AO45" s="351"/>
      <c r="AP45" s="377"/>
      <c r="AQ45" s="367">
        <f>-[10]Foreigndebt!AP108</f>
        <v>0</v>
      </c>
      <c r="AR45" s="365"/>
      <c r="AS45" s="333"/>
      <c r="AT45" s="351"/>
      <c r="AU45" s="377"/>
      <c r="AV45" s="367">
        <f>-[10]Foreigndebt!AU108</f>
        <v>0</v>
      </c>
      <c r="AW45" s="365"/>
      <c r="AX45" s="333"/>
      <c r="AY45" s="351"/>
      <c r="AZ45" s="377"/>
      <c r="BA45" s="367">
        <f>-[10]Foreigndebt!AZ108</f>
        <v>0</v>
      </c>
      <c r="BB45" s="365"/>
      <c r="BC45" s="333"/>
      <c r="BD45" s="351"/>
      <c r="BE45" s="377"/>
      <c r="BF45" s="367">
        <f>-[10]Foreigndebt!BE108</f>
        <v>0</v>
      </c>
      <c r="BG45" s="365"/>
      <c r="BH45" s="333"/>
      <c r="BI45" s="351"/>
      <c r="BJ45" s="377"/>
      <c r="BK45" s="367">
        <f>-[10]Foreigndebt!BJ108</f>
        <v>0</v>
      </c>
      <c r="BL45" s="365"/>
      <c r="BM45" s="333"/>
      <c r="BN45" s="351"/>
      <c r="BO45" s="377"/>
      <c r="BP45" s="367">
        <f>-[10]Foreigndebt!BO108</f>
        <v>0</v>
      </c>
      <c r="BQ45" s="365"/>
      <c r="BR45" s="333"/>
      <c r="BS45" s="351"/>
      <c r="BT45" s="377"/>
      <c r="BU45" s="367">
        <f>-[10]Foreigndebt!BT108</f>
        <v>-7115000</v>
      </c>
      <c r="BV45" s="365"/>
      <c r="BW45" s="333"/>
      <c r="BX45" s="351"/>
      <c r="BY45" s="377"/>
      <c r="BZ45" s="368">
        <f>-[10]Foreigndebt!BY108</f>
        <v>-1995428</v>
      </c>
      <c r="CA45" s="365"/>
      <c r="CB45" s="333"/>
      <c r="CC45" s="351"/>
      <c r="CD45" s="377"/>
      <c r="CE45" s="367">
        <f>-[10]Foreigndebt!CD108</f>
        <v>0</v>
      </c>
      <c r="CF45" s="365"/>
      <c r="CG45" s="333"/>
      <c r="CH45" s="351"/>
      <c r="CI45" s="377"/>
      <c r="CJ45" s="367">
        <f>-[10]Foreigndebt!CI108</f>
        <v>-1940</v>
      </c>
      <c r="CK45" s="365"/>
      <c r="CL45" s="333"/>
      <c r="CM45" s="351"/>
      <c r="CN45" s="377"/>
      <c r="CO45" s="367">
        <f>-[10]Foreigndebt!CN108</f>
        <v>0</v>
      </c>
      <c r="CP45" s="365"/>
      <c r="CQ45" s="333"/>
      <c r="CR45" s="351"/>
      <c r="CS45" s="377"/>
      <c r="CT45" s="367">
        <f>-[10]Foreigndebt!CS108</f>
        <v>0</v>
      </c>
      <c r="CU45" s="365"/>
      <c r="CV45" s="333"/>
      <c r="CW45" s="351"/>
      <c r="CX45" s="377"/>
      <c r="CY45" s="367">
        <f>-[10]Foreigndebt!CX108</f>
        <v>0</v>
      </c>
      <c r="CZ45" s="365"/>
      <c r="DA45" s="333"/>
      <c r="DB45" s="351"/>
      <c r="DC45" s="377"/>
      <c r="DD45" s="367">
        <f>-[10]Foreigndebt!DC108</f>
        <v>-1993488</v>
      </c>
      <c r="DE45" s="365"/>
      <c r="DF45" s="333"/>
      <c r="DG45" s="351"/>
      <c r="DH45" s="377"/>
      <c r="DI45" s="367">
        <f>-[10]Foreigndebt!DH108</f>
        <v>0</v>
      </c>
      <c r="DJ45" s="365"/>
      <c r="DK45" s="333"/>
      <c r="DL45" s="351"/>
      <c r="DM45" s="377"/>
      <c r="DN45" s="367">
        <f>-[10]Foreigndebt!DM108</f>
        <v>0</v>
      </c>
      <c r="DO45" s="365"/>
      <c r="DP45" s="333"/>
      <c r="DQ45" s="351"/>
      <c r="DR45" s="377"/>
      <c r="DS45" s="367">
        <f>-[10]Foreigndebt!DR108</f>
        <v>0</v>
      </c>
      <c r="DT45" s="365"/>
      <c r="DU45" s="333"/>
      <c r="DV45" s="351"/>
      <c r="DW45" s="377"/>
      <c r="DX45" s="367">
        <f>-[10]Foreigndebt!DW108</f>
        <v>0</v>
      </c>
      <c r="DY45" s="365"/>
      <c r="DZ45" s="333"/>
      <c r="EA45" s="351"/>
      <c r="EB45" s="377"/>
      <c r="EC45" s="367">
        <f>-[10]Foreigndebt!EB108</f>
        <v>0</v>
      </c>
      <c r="ED45" s="365"/>
      <c r="EE45" s="333"/>
      <c r="EF45" s="351"/>
      <c r="EG45" s="377"/>
      <c r="EH45" s="367">
        <f>-[10]Foreigndebt!EG108</f>
        <v>0</v>
      </c>
      <c r="EI45" s="365"/>
      <c r="EJ45" s="333"/>
      <c r="EK45" s="351"/>
      <c r="EL45" s="377"/>
      <c r="EM45" s="367">
        <f>-[10]Foreigndebt!EL108</f>
        <v>-1940</v>
      </c>
      <c r="EN45" s="365"/>
      <c r="EO45" s="333"/>
      <c r="EP45" s="345"/>
      <c r="ES45" s="349"/>
      <c r="ET45" s="349"/>
      <c r="EU45" s="349"/>
    </row>
    <row r="46" spans="1:151" x14ac:dyDescent="0.2">
      <c r="A46" s="333"/>
      <c r="B46" s="333"/>
      <c r="C46" s="123" t="s">
        <v>289</v>
      </c>
      <c r="D46" s="333"/>
      <c r="E46" s="350"/>
      <c r="F46" s="377"/>
      <c r="G46" s="377"/>
      <c r="H46" s="370">
        <f>-[10]Foreigndebt!G109</f>
        <v>-8845000</v>
      </c>
      <c r="I46" s="365"/>
      <c r="J46" s="333"/>
      <c r="K46" s="351"/>
      <c r="L46" s="377"/>
      <c r="M46" s="370">
        <f>-[10]Foreigndebt!L109</f>
        <v>0</v>
      </c>
      <c r="N46" s="365"/>
      <c r="O46" s="333"/>
      <c r="P46" s="351"/>
      <c r="Q46" s="377"/>
      <c r="R46" s="370">
        <f>-[10]Foreigndebt!Q109</f>
        <v>-8646600</v>
      </c>
      <c r="S46" s="365"/>
      <c r="T46" s="333"/>
      <c r="U46" s="351"/>
      <c r="V46" s="377"/>
      <c r="W46" s="370">
        <f>-[10]Foreigndebt!V109</f>
        <v>0</v>
      </c>
      <c r="X46" s="365"/>
      <c r="Y46" s="333"/>
      <c r="Z46" s="351"/>
      <c r="AA46" s="377"/>
      <c r="AB46" s="370">
        <f>-[10]Foreigndebt!AA109</f>
        <v>0</v>
      </c>
      <c r="AC46" s="365"/>
      <c r="AD46" s="333"/>
      <c r="AE46" s="351"/>
      <c r="AF46" s="377"/>
      <c r="AG46" s="370">
        <f>-[10]Foreigndebt!AF109</f>
        <v>0</v>
      </c>
      <c r="AH46" s="365"/>
      <c r="AI46" s="333"/>
      <c r="AJ46" s="351"/>
      <c r="AK46" s="377"/>
      <c r="AL46" s="370">
        <f>-[10]Foreigndebt!AK109</f>
        <v>0</v>
      </c>
      <c r="AM46" s="365"/>
      <c r="AN46" s="333"/>
      <c r="AO46" s="351"/>
      <c r="AP46" s="377"/>
      <c r="AQ46" s="370">
        <f>-[10]Foreigndebt!AP109</f>
        <v>0</v>
      </c>
      <c r="AR46" s="365"/>
      <c r="AS46" s="333"/>
      <c r="AT46" s="351"/>
      <c r="AU46" s="377"/>
      <c r="AV46" s="370">
        <f>-[10]Foreigndebt!AU109</f>
        <v>0</v>
      </c>
      <c r="AW46" s="365"/>
      <c r="AX46" s="333"/>
      <c r="AY46" s="351"/>
      <c r="AZ46" s="377"/>
      <c r="BA46" s="370">
        <f>-[10]Foreigndebt!AZ109</f>
        <v>0</v>
      </c>
      <c r="BB46" s="365"/>
      <c r="BC46" s="333"/>
      <c r="BD46" s="351"/>
      <c r="BE46" s="377"/>
      <c r="BF46" s="370">
        <f>-[10]Foreigndebt!BE109</f>
        <v>0</v>
      </c>
      <c r="BG46" s="365"/>
      <c r="BH46" s="333"/>
      <c r="BI46" s="351"/>
      <c r="BJ46" s="377"/>
      <c r="BK46" s="370">
        <f>-[10]Foreigndebt!BJ109</f>
        <v>0</v>
      </c>
      <c r="BL46" s="365"/>
      <c r="BM46" s="333"/>
      <c r="BN46" s="351"/>
      <c r="BO46" s="377"/>
      <c r="BP46" s="370">
        <f>-[10]Foreigndebt!BO109</f>
        <v>0</v>
      </c>
      <c r="BQ46" s="365"/>
      <c r="BR46" s="333"/>
      <c r="BS46" s="351"/>
      <c r="BT46" s="377"/>
      <c r="BU46" s="370">
        <f>-[10]Foreigndebt!BT109</f>
        <v>-8646600</v>
      </c>
      <c r="BV46" s="365"/>
      <c r="BW46" s="333"/>
      <c r="BX46" s="351"/>
      <c r="BY46" s="377"/>
      <c r="BZ46" s="369">
        <f>-[10]Foreigndebt!BY109</f>
        <v>-1923406</v>
      </c>
      <c r="CA46" s="365"/>
      <c r="CB46" s="333"/>
      <c r="CC46" s="351"/>
      <c r="CD46" s="377"/>
      <c r="CE46" s="370">
        <f>-[10]Foreigndebt!CD109</f>
        <v>0</v>
      </c>
      <c r="CF46" s="365"/>
      <c r="CG46" s="333"/>
      <c r="CH46" s="351"/>
      <c r="CI46" s="377"/>
      <c r="CJ46" s="370">
        <f>-[10]Foreigndebt!CI109</f>
        <v>-4114</v>
      </c>
      <c r="CK46" s="365"/>
      <c r="CL46" s="333"/>
      <c r="CM46" s="351"/>
      <c r="CN46" s="377"/>
      <c r="CO46" s="370">
        <f>-[10]Foreigndebt!CN109</f>
        <v>0</v>
      </c>
      <c r="CP46" s="365"/>
      <c r="CQ46" s="333"/>
      <c r="CR46" s="351"/>
      <c r="CS46" s="377"/>
      <c r="CT46" s="370">
        <f>-[10]Foreigndebt!CS109</f>
        <v>0</v>
      </c>
      <c r="CU46" s="365"/>
      <c r="CV46" s="333"/>
      <c r="CW46" s="351"/>
      <c r="CX46" s="377"/>
      <c r="CY46" s="370">
        <f>-[10]Foreigndebt!CX109</f>
        <v>0</v>
      </c>
      <c r="CZ46" s="365"/>
      <c r="DA46" s="333"/>
      <c r="DB46" s="351"/>
      <c r="DC46" s="377"/>
      <c r="DD46" s="370">
        <f>-[10]Foreigndebt!DC109</f>
        <v>-1919292</v>
      </c>
      <c r="DE46" s="365"/>
      <c r="DF46" s="333"/>
      <c r="DG46" s="351"/>
      <c r="DH46" s="377"/>
      <c r="DI46" s="370">
        <f>-[10]Foreigndebt!DH109</f>
        <v>0</v>
      </c>
      <c r="DJ46" s="365"/>
      <c r="DK46" s="333"/>
      <c r="DL46" s="351"/>
      <c r="DM46" s="377"/>
      <c r="DN46" s="370">
        <f>-[10]Foreigndebt!DM109</f>
        <v>0</v>
      </c>
      <c r="DO46" s="365"/>
      <c r="DP46" s="333"/>
      <c r="DQ46" s="351"/>
      <c r="DR46" s="377"/>
      <c r="DS46" s="370">
        <f>-[10]Foreigndebt!DR109</f>
        <v>0</v>
      </c>
      <c r="DT46" s="365"/>
      <c r="DU46" s="333"/>
      <c r="DV46" s="351"/>
      <c r="DW46" s="377"/>
      <c r="DX46" s="370">
        <f>-[10]Foreigndebt!DW109</f>
        <v>0</v>
      </c>
      <c r="DY46" s="365"/>
      <c r="DZ46" s="333"/>
      <c r="EA46" s="351"/>
      <c r="EB46" s="377"/>
      <c r="EC46" s="370">
        <f>-[10]Foreigndebt!EB109</f>
        <v>0</v>
      </c>
      <c r="ED46" s="365"/>
      <c r="EE46" s="333"/>
      <c r="EF46" s="351"/>
      <c r="EG46" s="377"/>
      <c r="EH46" s="370">
        <f>-[10]Foreigndebt!EG109</f>
        <v>0</v>
      </c>
      <c r="EI46" s="365"/>
      <c r="EJ46" s="333"/>
      <c r="EK46" s="351"/>
      <c r="EL46" s="377"/>
      <c r="EM46" s="370">
        <f>-[10]Foreigndebt!EL109</f>
        <v>-4114</v>
      </c>
      <c r="EN46" s="365"/>
      <c r="EO46" s="333"/>
      <c r="EP46" s="345"/>
      <c r="ES46" s="349"/>
      <c r="ET46" s="349"/>
      <c r="EU46" s="349"/>
    </row>
    <row r="47" spans="1:151" ht="13.9" hidden="1" customHeight="1" x14ac:dyDescent="0.2">
      <c r="A47" s="333"/>
      <c r="B47" s="333"/>
      <c r="C47" s="345"/>
      <c r="D47" s="333"/>
      <c r="E47" s="350"/>
      <c r="F47" s="377"/>
      <c r="G47" s="377"/>
      <c r="H47" s="333"/>
      <c r="I47" s="365"/>
      <c r="J47" s="333"/>
      <c r="K47" s="351"/>
      <c r="L47" s="377"/>
      <c r="M47" s="333"/>
      <c r="N47" s="365"/>
      <c r="O47" s="333"/>
      <c r="P47" s="351"/>
      <c r="Q47" s="377"/>
      <c r="R47" s="333"/>
      <c r="S47" s="365"/>
      <c r="T47" s="333"/>
      <c r="U47" s="351"/>
      <c r="V47" s="377"/>
      <c r="W47" s="333"/>
      <c r="X47" s="365"/>
      <c r="Y47" s="333"/>
      <c r="Z47" s="351"/>
      <c r="AA47" s="377"/>
      <c r="AB47" s="333"/>
      <c r="AC47" s="365"/>
      <c r="AD47" s="333"/>
      <c r="AE47" s="351"/>
      <c r="AF47" s="377"/>
      <c r="AG47" s="333"/>
      <c r="AH47" s="365"/>
      <c r="AI47" s="333"/>
      <c r="AJ47" s="351"/>
      <c r="AK47" s="377"/>
      <c r="AL47" s="333"/>
      <c r="AM47" s="365"/>
      <c r="AN47" s="333"/>
      <c r="AO47" s="351"/>
      <c r="AP47" s="377"/>
      <c r="AQ47" s="333"/>
      <c r="AR47" s="365"/>
      <c r="AS47" s="333"/>
      <c r="AT47" s="351"/>
      <c r="AU47" s="377"/>
      <c r="AV47" s="333"/>
      <c r="AW47" s="365"/>
      <c r="AX47" s="333"/>
      <c r="AY47" s="351"/>
      <c r="AZ47" s="377"/>
      <c r="BA47" s="333"/>
      <c r="BB47" s="365"/>
      <c r="BC47" s="333"/>
      <c r="BD47" s="351"/>
      <c r="BE47" s="377"/>
      <c r="BF47" s="333"/>
      <c r="BG47" s="365"/>
      <c r="BH47" s="333"/>
      <c r="BI47" s="351"/>
      <c r="BJ47" s="377"/>
      <c r="BK47" s="333"/>
      <c r="BL47" s="365"/>
      <c r="BM47" s="333"/>
      <c r="BN47" s="351"/>
      <c r="BO47" s="377"/>
      <c r="BP47" s="333"/>
      <c r="BQ47" s="365"/>
      <c r="BR47" s="333"/>
      <c r="BS47" s="351"/>
      <c r="BT47" s="377"/>
      <c r="BU47" s="333"/>
      <c r="BV47" s="365"/>
      <c r="BW47" s="333"/>
      <c r="BX47" s="351"/>
      <c r="BY47" s="377"/>
      <c r="BZ47" s="371"/>
      <c r="CA47" s="365"/>
      <c r="CB47" s="333"/>
      <c r="CC47" s="351"/>
      <c r="CD47" s="377"/>
      <c r="CE47" s="333"/>
      <c r="CF47" s="365"/>
      <c r="CG47" s="333"/>
      <c r="CH47" s="351"/>
      <c r="CI47" s="377"/>
      <c r="CJ47" s="333"/>
      <c r="CK47" s="365"/>
      <c r="CL47" s="333"/>
      <c r="CM47" s="351"/>
      <c r="CN47" s="377"/>
      <c r="CO47" s="333"/>
      <c r="CP47" s="365"/>
      <c r="CQ47" s="333"/>
      <c r="CR47" s="351"/>
      <c r="CS47" s="377"/>
      <c r="CT47" s="333"/>
      <c r="CU47" s="365"/>
      <c r="CV47" s="333"/>
      <c r="CW47" s="351"/>
      <c r="CX47" s="377"/>
      <c r="CY47" s="333"/>
      <c r="CZ47" s="365"/>
      <c r="DA47" s="333"/>
      <c r="DB47" s="351"/>
      <c r="DC47" s="377"/>
      <c r="DD47" s="333"/>
      <c r="DE47" s="365"/>
      <c r="DF47" s="333"/>
      <c r="DG47" s="351"/>
      <c r="DH47" s="377"/>
      <c r="DI47" s="333"/>
      <c r="DJ47" s="365"/>
      <c r="DK47" s="333"/>
      <c r="DL47" s="351"/>
      <c r="DM47" s="377"/>
      <c r="DN47" s="333"/>
      <c r="DO47" s="365"/>
      <c r="DP47" s="333"/>
      <c r="DQ47" s="351"/>
      <c r="DR47" s="377"/>
      <c r="DS47" s="333"/>
      <c r="DT47" s="365"/>
      <c r="DU47" s="333"/>
      <c r="DV47" s="351"/>
      <c r="DW47" s="377"/>
      <c r="DX47" s="333"/>
      <c r="DY47" s="365"/>
      <c r="DZ47" s="333"/>
      <c r="EA47" s="351"/>
      <c r="EB47" s="377"/>
      <c r="EC47" s="333"/>
      <c r="ED47" s="365"/>
      <c r="EE47" s="333"/>
      <c r="EF47" s="351"/>
      <c r="EG47" s="377"/>
      <c r="EH47" s="333"/>
      <c r="EI47" s="365"/>
      <c r="EJ47" s="333"/>
      <c r="EK47" s="351"/>
      <c r="EL47" s="377"/>
      <c r="EM47" s="333"/>
      <c r="EN47" s="365"/>
      <c r="EO47" s="333"/>
      <c r="EP47" s="345"/>
      <c r="ES47" s="349"/>
      <c r="ET47" s="349"/>
      <c r="EU47" s="349"/>
    </row>
    <row r="48" spans="1:151" ht="13.9" hidden="1" customHeight="1" x14ac:dyDescent="0.2">
      <c r="A48" s="333"/>
      <c r="B48" s="333"/>
      <c r="C48" s="345" t="s">
        <v>279</v>
      </c>
      <c r="D48" s="333"/>
      <c r="E48" s="350"/>
      <c r="F48" s="377"/>
      <c r="G48" s="377"/>
      <c r="H48" s="333">
        <f>SUM(H49:H53)</f>
        <v>0</v>
      </c>
      <c r="I48" s="365"/>
      <c r="J48" s="333"/>
      <c r="K48" s="351"/>
      <c r="L48" s="377"/>
      <c r="M48" s="333">
        <f>SUM(M49:M53)</f>
        <v>0</v>
      </c>
      <c r="N48" s="365"/>
      <c r="O48" s="333"/>
      <c r="P48" s="351"/>
      <c r="Q48" s="377"/>
      <c r="R48" s="333">
        <f>SUM(R49:R53)</f>
        <v>0</v>
      </c>
      <c r="S48" s="365"/>
      <c r="T48" s="333"/>
      <c r="U48" s="351"/>
      <c r="V48" s="377"/>
      <c r="W48" s="333">
        <f>SUM(W49:W53)</f>
        <v>0</v>
      </c>
      <c r="X48" s="365"/>
      <c r="Y48" s="333"/>
      <c r="Z48" s="351"/>
      <c r="AA48" s="377"/>
      <c r="AB48" s="333">
        <f>SUM(AB49:AB53)</f>
        <v>0</v>
      </c>
      <c r="AC48" s="365"/>
      <c r="AD48" s="333"/>
      <c r="AE48" s="351"/>
      <c r="AF48" s="377"/>
      <c r="AG48" s="333">
        <f>SUM(AG49:AG53)</f>
        <v>0</v>
      </c>
      <c r="AH48" s="365"/>
      <c r="AI48" s="333"/>
      <c r="AJ48" s="351"/>
      <c r="AK48" s="377"/>
      <c r="AL48" s="333">
        <f>SUM(AL49:AL53)</f>
        <v>0</v>
      </c>
      <c r="AM48" s="365"/>
      <c r="AN48" s="333"/>
      <c r="AO48" s="351"/>
      <c r="AP48" s="377"/>
      <c r="AQ48" s="333">
        <f>SUM(AQ49:AQ53)</f>
        <v>0</v>
      </c>
      <c r="AR48" s="365"/>
      <c r="AS48" s="333"/>
      <c r="AT48" s="351"/>
      <c r="AU48" s="377"/>
      <c r="AV48" s="333">
        <f>SUM(AV49:AV53)</f>
        <v>0</v>
      </c>
      <c r="AW48" s="365"/>
      <c r="AX48" s="333"/>
      <c r="AY48" s="351"/>
      <c r="AZ48" s="377"/>
      <c r="BA48" s="333">
        <f>SUM(BA49:BA53)</f>
        <v>0</v>
      </c>
      <c r="BB48" s="365"/>
      <c r="BC48" s="333"/>
      <c r="BD48" s="351"/>
      <c r="BE48" s="377"/>
      <c r="BF48" s="333">
        <f>SUM(BF49:BF53)</f>
        <v>0</v>
      </c>
      <c r="BG48" s="365"/>
      <c r="BH48" s="333"/>
      <c r="BI48" s="351"/>
      <c r="BJ48" s="377"/>
      <c r="BK48" s="333">
        <f>SUM(BK49:BK53)</f>
        <v>0</v>
      </c>
      <c r="BL48" s="365"/>
      <c r="BM48" s="333"/>
      <c r="BN48" s="351"/>
      <c r="BO48" s="377"/>
      <c r="BP48" s="333">
        <f>SUM(BP49:BP53)</f>
        <v>0</v>
      </c>
      <c r="BQ48" s="365"/>
      <c r="BR48" s="333"/>
      <c r="BS48" s="351"/>
      <c r="BT48" s="377"/>
      <c r="BU48" s="333">
        <f>SUM(BU49:BU53)</f>
        <v>0</v>
      </c>
      <c r="BV48" s="365"/>
      <c r="BW48" s="333"/>
      <c r="BX48" s="351"/>
      <c r="BY48" s="377"/>
      <c r="BZ48" s="371">
        <f>SUM(BZ49:BZ53)</f>
        <v>0</v>
      </c>
      <c r="CA48" s="365"/>
      <c r="CB48" s="333"/>
      <c r="CC48" s="351"/>
      <c r="CD48" s="377"/>
      <c r="CE48" s="333">
        <f>SUM(CE49:CE53)</f>
        <v>0</v>
      </c>
      <c r="CF48" s="365"/>
      <c r="CG48" s="333"/>
      <c r="CH48" s="351"/>
      <c r="CI48" s="377"/>
      <c r="CJ48" s="333">
        <f>SUM(CJ49:CJ53)</f>
        <v>0</v>
      </c>
      <c r="CK48" s="365"/>
      <c r="CL48" s="333"/>
      <c r="CM48" s="351"/>
      <c r="CN48" s="377"/>
      <c r="CO48" s="333">
        <f>SUM(CO49:CO53)</f>
        <v>0</v>
      </c>
      <c r="CP48" s="365"/>
      <c r="CQ48" s="333"/>
      <c r="CR48" s="351"/>
      <c r="CS48" s="377"/>
      <c r="CT48" s="333">
        <f>SUM(CT49:CT53)</f>
        <v>0</v>
      </c>
      <c r="CU48" s="365"/>
      <c r="CV48" s="333"/>
      <c r="CW48" s="351"/>
      <c r="CX48" s="377"/>
      <c r="CY48" s="333">
        <f>SUM(CY49:CY53)</f>
        <v>0</v>
      </c>
      <c r="CZ48" s="365"/>
      <c r="DA48" s="333"/>
      <c r="DB48" s="351"/>
      <c r="DC48" s="377"/>
      <c r="DD48" s="333">
        <f>SUM(DD49:DD53)</f>
        <v>0</v>
      </c>
      <c r="DE48" s="365"/>
      <c r="DF48" s="333"/>
      <c r="DG48" s="351"/>
      <c r="DH48" s="377"/>
      <c r="DI48" s="333">
        <f>SUM(DI49:DI53)</f>
        <v>0</v>
      </c>
      <c r="DJ48" s="365"/>
      <c r="DK48" s="333"/>
      <c r="DL48" s="351"/>
      <c r="DM48" s="377"/>
      <c r="DN48" s="333">
        <f>SUM(DN49:DN53)</f>
        <v>0</v>
      </c>
      <c r="DO48" s="365"/>
      <c r="DP48" s="333"/>
      <c r="DQ48" s="351"/>
      <c r="DR48" s="377"/>
      <c r="DS48" s="333">
        <f>SUM(DS49:DS53)</f>
        <v>0</v>
      </c>
      <c r="DT48" s="365"/>
      <c r="DU48" s="333"/>
      <c r="DV48" s="351"/>
      <c r="DW48" s="377"/>
      <c r="DX48" s="333">
        <f>SUM(DX49:DX53)</f>
        <v>0</v>
      </c>
      <c r="DY48" s="365"/>
      <c r="DZ48" s="333"/>
      <c r="EA48" s="351"/>
      <c r="EB48" s="377"/>
      <c r="EC48" s="333">
        <f>SUM(EC49:EC53)</f>
        <v>0</v>
      </c>
      <c r="ED48" s="365"/>
      <c r="EE48" s="333"/>
      <c r="EF48" s="351"/>
      <c r="EG48" s="377"/>
      <c r="EH48" s="333">
        <f>SUM(EH49:EH53)</f>
        <v>0</v>
      </c>
      <c r="EI48" s="365"/>
      <c r="EJ48" s="333"/>
      <c r="EK48" s="351"/>
      <c r="EL48" s="377"/>
      <c r="EM48" s="333">
        <f>SUM(EM49:EM53)</f>
        <v>0</v>
      </c>
      <c r="EN48" s="365"/>
      <c r="EO48" s="333"/>
      <c r="EP48" s="345"/>
      <c r="ES48" s="349"/>
      <c r="ET48" s="349"/>
      <c r="EU48" s="349"/>
    </row>
    <row r="49" spans="1:151" ht="13.9" hidden="1" customHeight="1" x14ac:dyDescent="0.2">
      <c r="A49" s="333"/>
      <c r="B49" s="333"/>
      <c r="C49" s="345" t="s">
        <v>273</v>
      </c>
      <c r="D49" s="333"/>
      <c r="E49" s="350"/>
      <c r="F49" s="377"/>
      <c r="G49" s="377"/>
      <c r="H49" s="366">
        <f>[10]Foreigndebt!G62</f>
        <v>0</v>
      </c>
      <c r="I49" s="365"/>
      <c r="J49" s="333"/>
      <c r="K49" s="351"/>
      <c r="L49" s="377"/>
      <c r="M49" s="366">
        <f>[10]Foreigndebt!L62</f>
        <v>0</v>
      </c>
      <c r="N49" s="365"/>
      <c r="O49" s="333"/>
      <c r="P49" s="351"/>
      <c r="Q49" s="377"/>
      <c r="R49" s="366">
        <f>[10]Foreigndebt!Q62</f>
        <v>0</v>
      </c>
      <c r="S49" s="365"/>
      <c r="T49" s="333"/>
      <c r="U49" s="351"/>
      <c r="V49" s="377"/>
      <c r="W49" s="366">
        <f>[10]Foreigndebt!V62</f>
        <v>0</v>
      </c>
      <c r="X49" s="365"/>
      <c r="Y49" s="333"/>
      <c r="Z49" s="351"/>
      <c r="AA49" s="377"/>
      <c r="AB49" s="366">
        <f>[10]Foreigndebt!AA62</f>
        <v>0</v>
      </c>
      <c r="AC49" s="365"/>
      <c r="AD49" s="333"/>
      <c r="AE49" s="351"/>
      <c r="AF49" s="377"/>
      <c r="AG49" s="366">
        <f>[10]Foreigndebt!AF62</f>
        <v>0</v>
      </c>
      <c r="AH49" s="365"/>
      <c r="AI49" s="333"/>
      <c r="AJ49" s="351"/>
      <c r="AK49" s="377"/>
      <c r="AL49" s="366">
        <f>[10]Foreigndebt!AK62</f>
        <v>0</v>
      </c>
      <c r="AM49" s="365"/>
      <c r="AN49" s="333"/>
      <c r="AO49" s="351"/>
      <c r="AP49" s="377"/>
      <c r="AQ49" s="366">
        <f>[10]Foreigndebt!AP62</f>
        <v>0</v>
      </c>
      <c r="AR49" s="365"/>
      <c r="AS49" s="333"/>
      <c r="AT49" s="351"/>
      <c r="AU49" s="377"/>
      <c r="AV49" s="366">
        <f>[10]Foreigndebt!AU62</f>
        <v>0</v>
      </c>
      <c r="AW49" s="365"/>
      <c r="AX49" s="333"/>
      <c r="AY49" s="351"/>
      <c r="AZ49" s="377"/>
      <c r="BA49" s="366">
        <f>[10]Foreigndebt!AZ62</f>
        <v>0</v>
      </c>
      <c r="BB49" s="365"/>
      <c r="BC49" s="333"/>
      <c r="BD49" s="351"/>
      <c r="BE49" s="377"/>
      <c r="BF49" s="366">
        <f>[10]Foreigndebt!BE62</f>
        <v>0</v>
      </c>
      <c r="BG49" s="365"/>
      <c r="BH49" s="333"/>
      <c r="BI49" s="351"/>
      <c r="BJ49" s="377"/>
      <c r="BK49" s="366">
        <f>[10]Foreigndebt!BJ62</f>
        <v>0</v>
      </c>
      <c r="BL49" s="365"/>
      <c r="BM49" s="333"/>
      <c r="BN49" s="351"/>
      <c r="BO49" s="377"/>
      <c r="BP49" s="366">
        <f>[10]Foreigndebt!BO62</f>
        <v>0</v>
      </c>
      <c r="BQ49" s="365"/>
      <c r="BR49" s="333"/>
      <c r="BS49" s="351"/>
      <c r="BT49" s="377"/>
      <c r="BU49" s="366">
        <f>[10]Foreigndebt!BT62</f>
        <v>0</v>
      </c>
      <c r="BV49" s="365"/>
      <c r="BW49" s="333"/>
      <c r="BX49" s="351"/>
      <c r="BY49" s="377"/>
      <c r="BZ49" s="364">
        <f>[10]Foreigndebt!BY63</f>
        <v>0</v>
      </c>
      <c r="CA49" s="365"/>
      <c r="CB49" s="333"/>
      <c r="CC49" s="351"/>
      <c r="CD49" s="377"/>
      <c r="CE49" s="366">
        <f>[10]Foreigndebt!CD62</f>
        <v>0</v>
      </c>
      <c r="CF49" s="365"/>
      <c r="CG49" s="333"/>
      <c r="CH49" s="351"/>
      <c r="CI49" s="377"/>
      <c r="CJ49" s="366">
        <f>[10]Foreigndebt!CI62</f>
        <v>0</v>
      </c>
      <c r="CK49" s="365"/>
      <c r="CL49" s="333"/>
      <c r="CM49" s="351"/>
      <c r="CN49" s="377"/>
      <c r="CO49" s="366">
        <f>[10]Foreigndebt!CN62</f>
        <v>0</v>
      </c>
      <c r="CP49" s="365"/>
      <c r="CQ49" s="333"/>
      <c r="CR49" s="351"/>
      <c r="CS49" s="377"/>
      <c r="CT49" s="366">
        <f>[10]Foreigndebt!CS62</f>
        <v>0</v>
      </c>
      <c r="CU49" s="365"/>
      <c r="CV49" s="333"/>
      <c r="CW49" s="351"/>
      <c r="CX49" s="377"/>
      <c r="CY49" s="366">
        <f>[10]Foreigndebt!CX62</f>
        <v>0</v>
      </c>
      <c r="CZ49" s="365"/>
      <c r="DA49" s="333"/>
      <c r="DB49" s="351"/>
      <c r="DC49" s="377"/>
      <c r="DD49" s="366">
        <f>[10]Foreigndebt!DC62</f>
        <v>0</v>
      </c>
      <c r="DE49" s="365"/>
      <c r="DF49" s="333"/>
      <c r="DG49" s="351"/>
      <c r="DH49" s="377"/>
      <c r="DI49" s="366">
        <f>[10]Foreigndebt!DH62</f>
        <v>0</v>
      </c>
      <c r="DJ49" s="365"/>
      <c r="DK49" s="333"/>
      <c r="DL49" s="351"/>
      <c r="DM49" s="377"/>
      <c r="DN49" s="366">
        <f>[10]Foreigndebt!DM62</f>
        <v>0</v>
      </c>
      <c r="DO49" s="365"/>
      <c r="DP49" s="333"/>
      <c r="DQ49" s="351"/>
      <c r="DR49" s="377"/>
      <c r="DS49" s="366">
        <f>[10]Foreigndebt!DR62</f>
        <v>0</v>
      </c>
      <c r="DT49" s="365"/>
      <c r="DU49" s="333"/>
      <c r="DV49" s="351"/>
      <c r="DW49" s="377"/>
      <c r="DX49" s="366">
        <f>[10]Foreigndebt!DW62</f>
        <v>0</v>
      </c>
      <c r="DY49" s="365"/>
      <c r="DZ49" s="333"/>
      <c r="EA49" s="351"/>
      <c r="EB49" s="377"/>
      <c r="EC49" s="366">
        <f>[10]Foreigndebt!EB62</f>
        <v>0</v>
      </c>
      <c r="ED49" s="365"/>
      <c r="EE49" s="333"/>
      <c r="EF49" s="351"/>
      <c r="EG49" s="377"/>
      <c r="EH49" s="366">
        <f>[10]Foreigndebt!EG62</f>
        <v>0</v>
      </c>
      <c r="EI49" s="365"/>
      <c r="EJ49" s="333"/>
      <c r="EK49" s="351"/>
      <c r="EL49" s="377"/>
      <c r="EM49" s="366">
        <f>[10]Foreigndebt!EL62</f>
        <v>0</v>
      </c>
      <c r="EN49" s="365"/>
      <c r="EO49" s="333"/>
      <c r="EP49" s="345"/>
      <c r="ES49" s="349"/>
      <c r="ET49" s="349"/>
      <c r="EU49" s="349"/>
    </row>
    <row r="50" spans="1:151" ht="13.9" hidden="1" customHeight="1" x14ac:dyDescent="0.2">
      <c r="A50" s="333"/>
      <c r="B50" s="333"/>
      <c r="C50" s="345" t="s">
        <v>275</v>
      </c>
      <c r="D50" s="333"/>
      <c r="E50" s="350"/>
      <c r="F50" s="377"/>
      <c r="G50" s="377"/>
      <c r="H50" s="367">
        <f>-[10]Foreigndebt!G64</f>
        <v>0</v>
      </c>
      <c r="I50" s="365"/>
      <c r="J50" s="333"/>
      <c r="K50" s="351"/>
      <c r="L50" s="377"/>
      <c r="M50" s="367">
        <f>-[10]Foreigndebt!L64</f>
        <v>0</v>
      </c>
      <c r="N50" s="365"/>
      <c r="O50" s="333"/>
      <c r="P50" s="351"/>
      <c r="Q50" s="377"/>
      <c r="R50" s="367">
        <f>-[10]Foreigndebt!Q64</f>
        <v>0</v>
      </c>
      <c r="S50" s="365"/>
      <c r="T50" s="333"/>
      <c r="U50" s="351"/>
      <c r="V50" s="377"/>
      <c r="W50" s="367">
        <f>-[10]Foreigndebt!V64</f>
        <v>0</v>
      </c>
      <c r="X50" s="365"/>
      <c r="Y50" s="333"/>
      <c r="Z50" s="351"/>
      <c r="AA50" s="377"/>
      <c r="AB50" s="367">
        <f>-[10]Foreigndebt!AA64</f>
        <v>0</v>
      </c>
      <c r="AC50" s="365"/>
      <c r="AD50" s="333"/>
      <c r="AE50" s="351"/>
      <c r="AF50" s="377"/>
      <c r="AG50" s="367">
        <f>-[10]Foreigndebt!AF64</f>
        <v>0</v>
      </c>
      <c r="AH50" s="365"/>
      <c r="AI50" s="333"/>
      <c r="AJ50" s="351"/>
      <c r="AK50" s="377"/>
      <c r="AL50" s="367">
        <f>-[10]Foreigndebt!AK64</f>
        <v>0</v>
      </c>
      <c r="AM50" s="365"/>
      <c r="AN50" s="333"/>
      <c r="AO50" s="351"/>
      <c r="AP50" s="377"/>
      <c r="AQ50" s="367">
        <f>-[10]Foreigndebt!AP64</f>
        <v>0</v>
      </c>
      <c r="AR50" s="365"/>
      <c r="AS50" s="333"/>
      <c r="AT50" s="351"/>
      <c r="AU50" s="377"/>
      <c r="AV50" s="367">
        <f>-[10]Foreigndebt!AU64</f>
        <v>0</v>
      </c>
      <c r="AW50" s="365"/>
      <c r="AX50" s="333"/>
      <c r="AY50" s="351"/>
      <c r="AZ50" s="377"/>
      <c r="BA50" s="367">
        <f>-[10]Foreigndebt!AZ64</f>
        <v>0</v>
      </c>
      <c r="BB50" s="365"/>
      <c r="BC50" s="333"/>
      <c r="BD50" s="351"/>
      <c r="BE50" s="377"/>
      <c r="BF50" s="367">
        <f>-[10]Foreigndebt!BE64</f>
        <v>0</v>
      </c>
      <c r="BG50" s="365"/>
      <c r="BH50" s="333"/>
      <c r="BI50" s="351"/>
      <c r="BJ50" s="377"/>
      <c r="BK50" s="367">
        <f>-[10]Foreigndebt!BJ64</f>
        <v>0</v>
      </c>
      <c r="BL50" s="365"/>
      <c r="BM50" s="333"/>
      <c r="BN50" s="351"/>
      <c r="BO50" s="377"/>
      <c r="BP50" s="367">
        <f>-[10]Foreigndebt!BO64</f>
        <v>0</v>
      </c>
      <c r="BQ50" s="365"/>
      <c r="BR50" s="333"/>
      <c r="BS50" s="351"/>
      <c r="BT50" s="377"/>
      <c r="BU50" s="367">
        <f>-[10]Foreigndebt!BT64</f>
        <v>0</v>
      </c>
      <c r="BV50" s="365"/>
      <c r="BW50" s="333"/>
      <c r="BX50" s="351"/>
      <c r="BY50" s="377"/>
      <c r="BZ50" s="368">
        <v>0</v>
      </c>
      <c r="CA50" s="365"/>
      <c r="CB50" s="333"/>
      <c r="CC50" s="351"/>
      <c r="CD50" s="377"/>
      <c r="CE50" s="367">
        <f>-[10]Foreigndebt!CD64</f>
        <v>0</v>
      </c>
      <c r="CF50" s="365"/>
      <c r="CG50" s="333"/>
      <c r="CH50" s="351"/>
      <c r="CI50" s="377"/>
      <c r="CJ50" s="367">
        <f>-[10]Foreigndebt!CI64</f>
        <v>0</v>
      </c>
      <c r="CK50" s="365"/>
      <c r="CL50" s="333"/>
      <c r="CM50" s="351"/>
      <c r="CN50" s="377"/>
      <c r="CO50" s="367">
        <f>-[10]Foreigndebt!CN64</f>
        <v>0</v>
      </c>
      <c r="CP50" s="365"/>
      <c r="CQ50" s="333"/>
      <c r="CR50" s="351"/>
      <c r="CS50" s="377"/>
      <c r="CT50" s="367">
        <f>-[10]Foreigndebt!CS64</f>
        <v>0</v>
      </c>
      <c r="CU50" s="365"/>
      <c r="CV50" s="333"/>
      <c r="CW50" s="351"/>
      <c r="CX50" s="377"/>
      <c r="CY50" s="367">
        <f>-[10]Foreigndebt!CX64</f>
        <v>0</v>
      </c>
      <c r="CZ50" s="365"/>
      <c r="DA50" s="333"/>
      <c r="DB50" s="351"/>
      <c r="DC50" s="377"/>
      <c r="DD50" s="367">
        <f>-[10]Foreigndebt!DC64</f>
        <v>0</v>
      </c>
      <c r="DE50" s="365"/>
      <c r="DF50" s="333"/>
      <c r="DG50" s="351"/>
      <c r="DH50" s="377"/>
      <c r="DI50" s="367">
        <f>-[10]Foreigndebt!DH64</f>
        <v>0</v>
      </c>
      <c r="DJ50" s="365"/>
      <c r="DK50" s="333"/>
      <c r="DL50" s="351"/>
      <c r="DM50" s="377"/>
      <c r="DN50" s="367">
        <f>-[10]Foreigndebt!DM64</f>
        <v>0</v>
      </c>
      <c r="DO50" s="365"/>
      <c r="DP50" s="333"/>
      <c r="DQ50" s="351"/>
      <c r="DR50" s="377"/>
      <c r="DS50" s="367">
        <f>-[10]Foreigndebt!DR64</f>
        <v>0</v>
      </c>
      <c r="DT50" s="365"/>
      <c r="DU50" s="333"/>
      <c r="DV50" s="351"/>
      <c r="DW50" s="377"/>
      <c r="DX50" s="367">
        <f>-[10]Foreigndebt!DW64</f>
        <v>0</v>
      </c>
      <c r="DY50" s="365"/>
      <c r="DZ50" s="333"/>
      <c r="EA50" s="351"/>
      <c r="EB50" s="377"/>
      <c r="EC50" s="367">
        <f>-[10]Foreigndebt!EB64</f>
        <v>0</v>
      </c>
      <c r="ED50" s="365"/>
      <c r="EE50" s="333"/>
      <c r="EF50" s="351"/>
      <c r="EG50" s="377"/>
      <c r="EH50" s="367">
        <f>-[10]Foreigndebt!EG64</f>
        <v>0</v>
      </c>
      <c r="EI50" s="365"/>
      <c r="EJ50" s="333"/>
      <c r="EK50" s="351"/>
      <c r="EL50" s="377"/>
      <c r="EM50" s="367">
        <f>-[10]Foreigndebt!EL64</f>
        <v>0</v>
      </c>
      <c r="EN50" s="365"/>
      <c r="EO50" s="333"/>
      <c r="EP50" s="345"/>
      <c r="ES50" s="349"/>
      <c r="ET50" s="349"/>
      <c r="EU50" s="349"/>
    </row>
    <row r="51" spans="1:151" ht="13.9" hidden="1" customHeight="1" x14ac:dyDescent="0.2">
      <c r="A51" s="333"/>
      <c r="B51" s="333"/>
      <c r="C51" s="345" t="s">
        <v>290</v>
      </c>
      <c r="D51" s="333"/>
      <c r="E51" s="350"/>
      <c r="F51" s="377"/>
      <c r="G51" s="377"/>
      <c r="H51" s="367"/>
      <c r="I51" s="365"/>
      <c r="J51" s="333"/>
      <c r="K51" s="351"/>
      <c r="L51" s="377"/>
      <c r="M51" s="367"/>
      <c r="N51" s="365"/>
      <c r="O51" s="333"/>
      <c r="P51" s="351"/>
      <c r="Q51" s="377"/>
      <c r="R51" s="367"/>
      <c r="S51" s="365"/>
      <c r="T51" s="333"/>
      <c r="U51" s="351"/>
      <c r="V51" s="377"/>
      <c r="W51" s="367"/>
      <c r="X51" s="365"/>
      <c r="Y51" s="333"/>
      <c r="Z51" s="351"/>
      <c r="AA51" s="377"/>
      <c r="AB51" s="367"/>
      <c r="AC51" s="365"/>
      <c r="AD51" s="333"/>
      <c r="AE51" s="351"/>
      <c r="AF51" s="377"/>
      <c r="AG51" s="367"/>
      <c r="AH51" s="365"/>
      <c r="AI51" s="333"/>
      <c r="AJ51" s="351"/>
      <c r="AK51" s="377"/>
      <c r="AL51" s="367"/>
      <c r="AM51" s="365"/>
      <c r="AN51" s="333"/>
      <c r="AO51" s="351"/>
      <c r="AP51" s="377"/>
      <c r="AQ51" s="367"/>
      <c r="AR51" s="365"/>
      <c r="AS51" s="333"/>
      <c r="AT51" s="351"/>
      <c r="AU51" s="377"/>
      <c r="AV51" s="367"/>
      <c r="AW51" s="365"/>
      <c r="AX51" s="333"/>
      <c r="AY51" s="351"/>
      <c r="AZ51" s="377"/>
      <c r="BA51" s="367"/>
      <c r="BB51" s="365"/>
      <c r="BC51" s="333"/>
      <c r="BD51" s="351"/>
      <c r="BE51" s="377"/>
      <c r="BF51" s="367"/>
      <c r="BG51" s="365"/>
      <c r="BH51" s="333"/>
      <c r="BI51" s="351"/>
      <c r="BJ51" s="377"/>
      <c r="BK51" s="367"/>
      <c r="BL51" s="365"/>
      <c r="BM51" s="333"/>
      <c r="BN51" s="351"/>
      <c r="BO51" s="377"/>
      <c r="BP51" s="367"/>
      <c r="BQ51" s="365"/>
      <c r="BR51" s="333"/>
      <c r="BS51" s="351"/>
      <c r="BT51" s="377"/>
      <c r="BU51" s="367"/>
      <c r="BV51" s="365"/>
      <c r="BW51" s="333"/>
      <c r="BX51" s="351"/>
      <c r="BY51" s="377"/>
      <c r="BZ51" s="368"/>
      <c r="CA51" s="365"/>
      <c r="CB51" s="333"/>
      <c r="CC51" s="351"/>
      <c r="CD51" s="377"/>
      <c r="CE51" s="367"/>
      <c r="CF51" s="365"/>
      <c r="CG51" s="333"/>
      <c r="CH51" s="351"/>
      <c r="CI51" s="377"/>
      <c r="CJ51" s="367"/>
      <c r="CK51" s="365"/>
      <c r="CL51" s="333"/>
      <c r="CM51" s="351"/>
      <c r="CN51" s="377"/>
      <c r="CO51" s="367"/>
      <c r="CP51" s="365"/>
      <c r="CQ51" s="333"/>
      <c r="CR51" s="351"/>
      <c r="CS51" s="377"/>
      <c r="CT51" s="367"/>
      <c r="CU51" s="365"/>
      <c r="CV51" s="333"/>
      <c r="CW51" s="351"/>
      <c r="CX51" s="377"/>
      <c r="CY51" s="367"/>
      <c r="CZ51" s="365"/>
      <c r="DA51" s="333"/>
      <c r="DB51" s="351"/>
      <c r="DC51" s="377"/>
      <c r="DD51" s="367"/>
      <c r="DE51" s="365"/>
      <c r="DF51" s="333"/>
      <c r="DG51" s="351"/>
      <c r="DH51" s="377"/>
      <c r="DI51" s="367"/>
      <c r="DJ51" s="365"/>
      <c r="DK51" s="333"/>
      <c r="DL51" s="351"/>
      <c r="DM51" s="377"/>
      <c r="DN51" s="367"/>
      <c r="DO51" s="365"/>
      <c r="DP51" s="333"/>
      <c r="DQ51" s="351"/>
      <c r="DR51" s="377"/>
      <c r="DS51" s="367"/>
      <c r="DT51" s="365"/>
      <c r="DU51" s="333"/>
      <c r="DV51" s="351"/>
      <c r="DW51" s="377"/>
      <c r="DX51" s="367"/>
      <c r="DY51" s="365"/>
      <c r="DZ51" s="333"/>
      <c r="EA51" s="351"/>
      <c r="EB51" s="377"/>
      <c r="EC51" s="367"/>
      <c r="ED51" s="365"/>
      <c r="EE51" s="333"/>
      <c r="EF51" s="351"/>
      <c r="EG51" s="377"/>
      <c r="EH51" s="367"/>
      <c r="EI51" s="365"/>
      <c r="EJ51" s="333"/>
      <c r="EK51" s="351"/>
      <c r="EL51" s="377"/>
      <c r="EM51" s="367"/>
      <c r="EN51" s="365"/>
      <c r="EO51" s="333"/>
      <c r="EP51" s="345"/>
      <c r="ES51" s="349"/>
      <c r="ET51" s="349"/>
      <c r="EU51" s="349"/>
    </row>
    <row r="52" spans="1:151" ht="13.9" hidden="1" customHeight="1" x14ac:dyDescent="0.2">
      <c r="A52" s="333"/>
      <c r="B52" s="333"/>
      <c r="C52" s="123" t="s">
        <v>291</v>
      </c>
      <c r="D52" s="333"/>
      <c r="E52" s="350"/>
      <c r="F52" s="377"/>
      <c r="G52" s="377"/>
      <c r="H52" s="367">
        <f>-[10]Foreigndebt!G156</f>
        <v>0</v>
      </c>
      <c r="I52" s="365"/>
      <c r="J52" s="333"/>
      <c r="K52" s="351"/>
      <c r="L52" s="377"/>
      <c r="M52" s="367">
        <f>-[10]Foreigndebt!L156</f>
        <v>0</v>
      </c>
      <c r="N52" s="365"/>
      <c r="O52" s="333"/>
      <c r="P52" s="351"/>
      <c r="Q52" s="377"/>
      <c r="R52" s="367">
        <f>-[10]Foreigndebt!Q156</f>
        <v>0</v>
      </c>
      <c r="S52" s="365"/>
      <c r="T52" s="333"/>
      <c r="U52" s="351"/>
      <c r="V52" s="377"/>
      <c r="W52" s="367">
        <f>-[10]Foreigndebt!V156</f>
        <v>0</v>
      </c>
      <c r="X52" s="365"/>
      <c r="Y52" s="333"/>
      <c r="Z52" s="351"/>
      <c r="AA52" s="377"/>
      <c r="AB52" s="367">
        <f>-[10]Foreigndebt!AA156</f>
        <v>0</v>
      </c>
      <c r="AC52" s="365"/>
      <c r="AD52" s="333"/>
      <c r="AE52" s="351"/>
      <c r="AF52" s="377"/>
      <c r="AG52" s="367">
        <f>-[10]Foreigndebt!AF156</f>
        <v>0</v>
      </c>
      <c r="AH52" s="365"/>
      <c r="AI52" s="333"/>
      <c r="AJ52" s="351"/>
      <c r="AK52" s="377"/>
      <c r="AL52" s="367">
        <f>-[10]Foreigndebt!AK156</f>
        <v>0</v>
      </c>
      <c r="AM52" s="365"/>
      <c r="AN52" s="333"/>
      <c r="AO52" s="351"/>
      <c r="AP52" s="377"/>
      <c r="AQ52" s="367">
        <f>-[10]Foreigndebt!AP156</f>
        <v>0</v>
      </c>
      <c r="AR52" s="365"/>
      <c r="AS52" s="333"/>
      <c r="AT52" s="351"/>
      <c r="AU52" s="377"/>
      <c r="AV52" s="367">
        <f>-[10]Foreigndebt!AU156</f>
        <v>0</v>
      </c>
      <c r="AW52" s="365"/>
      <c r="AX52" s="333"/>
      <c r="AY52" s="351"/>
      <c r="AZ52" s="377"/>
      <c r="BA52" s="367">
        <f>-[10]Foreigndebt!AZ156</f>
        <v>0</v>
      </c>
      <c r="BB52" s="365"/>
      <c r="BC52" s="333"/>
      <c r="BD52" s="351"/>
      <c r="BE52" s="377"/>
      <c r="BF52" s="367">
        <f>-[10]Foreigndebt!BE156</f>
        <v>0</v>
      </c>
      <c r="BG52" s="365"/>
      <c r="BH52" s="333"/>
      <c r="BI52" s="351"/>
      <c r="BJ52" s="377"/>
      <c r="BK52" s="367">
        <f>-[10]Foreigndebt!BJ156</f>
        <v>0</v>
      </c>
      <c r="BL52" s="365"/>
      <c r="BM52" s="333"/>
      <c r="BN52" s="351"/>
      <c r="BO52" s="377"/>
      <c r="BP52" s="367">
        <f>-[10]Foreigndebt!BO156</f>
        <v>0</v>
      </c>
      <c r="BQ52" s="365"/>
      <c r="BR52" s="333"/>
      <c r="BS52" s="351"/>
      <c r="BT52" s="377"/>
      <c r="BU52" s="367">
        <f>-[10]Foreigndebt!BT156</f>
        <v>0</v>
      </c>
      <c r="BV52" s="365"/>
      <c r="BW52" s="333"/>
      <c r="BX52" s="351"/>
      <c r="BY52" s="377"/>
      <c r="BZ52" s="368">
        <f>-[10]Foreigndebt!BY156</f>
        <v>0</v>
      </c>
      <c r="CA52" s="365"/>
      <c r="CB52" s="333"/>
      <c r="CC52" s="351"/>
      <c r="CD52" s="377"/>
      <c r="CE52" s="367">
        <f>-[10]Foreigndebt!CD156</f>
        <v>0</v>
      </c>
      <c r="CF52" s="365"/>
      <c r="CG52" s="333"/>
      <c r="CH52" s="351"/>
      <c r="CI52" s="377"/>
      <c r="CJ52" s="367">
        <f>-[10]Foreigndebt!CI156</f>
        <v>0</v>
      </c>
      <c r="CK52" s="365"/>
      <c r="CL52" s="333"/>
      <c r="CM52" s="351"/>
      <c r="CN52" s="377"/>
      <c r="CO52" s="367">
        <f>-[10]Foreigndebt!CN156</f>
        <v>0</v>
      </c>
      <c r="CP52" s="365"/>
      <c r="CQ52" s="333"/>
      <c r="CR52" s="351"/>
      <c r="CS52" s="377"/>
      <c r="CT52" s="367">
        <f>-[10]Foreigndebt!CS156</f>
        <v>0</v>
      </c>
      <c r="CU52" s="365"/>
      <c r="CV52" s="333"/>
      <c r="CW52" s="351"/>
      <c r="CX52" s="377"/>
      <c r="CY52" s="367">
        <f>-[10]Foreigndebt!CX156</f>
        <v>0</v>
      </c>
      <c r="CZ52" s="365"/>
      <c r="DA52" s="333"/>
      <c r="DB52" s="351"/>
      <c r="DC52" s="377"/>
      <c r="DD52" s="367">
        <f>-[10]Foreigndebt!DC156</f>
        <v>0</v>
      </c>
      <c r="DE52" s="365"/>
      <c r="DF52" s="333"/>
      <c r="DG52" s="351"/>
      <c r="DH52" s="377"/>
      <c r="DI52" s="367">
        <f>-[10]Foreigndebt!DH156</f>
        <v>0</v>
      </c>
      <c r="DJ52" s="365"/>
      <c r="DK52" s="333"/>
      <c r="DL52" s="351"/>
      <c r="DM52" s="377"/>
      <c r="DN52" s="367">
        <f>-[10]Foreigndebt!DM156</f>
        <v>0</v>
      </c>
      <c r="DO52" s="365"/>
      <c r="DP52" s="333"/>
      <c r="DQ52" s="351"/>
      <c r="DR52" s="377"/>
      <c r="DS52" s="367">
        <f>-[10]Foreigndebt!DR156</f>
        <v>0</v>
      </c>
      <c r="DT52" s="365"/>
      <c r="DU52" s="333"/>
      <c r="DV52" s="351"/>
      <c r="DW52" s="377"/>
      <c r="DX52" s="367">
        <f>-[10]Foreigndebt!DW156</f>
        <v>0</v>
      </c>
      <c r="DY52" s="365"/>
      <c r="DZ52" s="333"/>
      <c r="EA52" s="351"/>
      <c r="EB52" s="377"/>
      <c r="EC52" s="367">
        <f>-[10]Foreigndebt!EB156</f>
        <v>0</v>
      </c>
      <c r="ED52" s="365"/>
      <c r="EE52" s="333"/>
      <c r="EF52" s="351"/>
      <c r="EG52" s="377"/>
      <c r="EH52" s="367">
        <f>-[10]Foreigndebt!EG156</f>
        <v>0</v>
      </c>
      <c r="EI52" s="365"/>
      <c r="EJ52" s="333"/>
      <c r="EK52" s="351"/>
      <c r="EL52" s="377"/>
      <c r="EM52" s="367">
        <f>-[10]Foreigndebt!EL156</f>
        <v>0</v>
      </c>
      <c r="EN52" s="365"/>
      <c r="EO52" s="333"/>
      <c r="EP52" s="345"/>
      <c r="ES52" s="349"/>
      <c r="ET52" s="349"/>
      <c r="EU52" s="349"/>
    </row>
    <row r="53" spans="1:151" ht="13.9" hidden="1" customHeight="1" x14ac:dyDescent="0.2">
      <c r="A53" s="333"/>
      <c r="B53" s="333"/>
      <c r="C53" s="123" t="s">
        <v>292</v>
      </c>
      <c r="D53" s="333"/>
      <c r="E53" s="350"/>
      <c r="F53" s="377"/>
      <c r="G53" s="377"/>
      <c r="H53" s="370">
        <f>-[10]Foreigndebt!G157</f>
        <v>0</v>
      </c>
      <c r="I53" s="365"/>
      <c r="J53" s="333"/>
      <c r="K53" s="351"/>
      <c r="L53" s="377"/>
      <c r="M53" s="370">
        <f>-[10]Foreigndebt!L157</f>
        <v>0</v>
      </c>
      <c r="N53" s="365"/>
      <c r="O53" s="333"/>
      <c r="P53" s="351"/>
      <c r="Q53" s="377"/>
      <c r="R53" s="370">
        <f>-[10]Foreigndebt!Q157</f>
        <v>0</v>
      </c>
      <c r="S53" s="365"/>
      <c r="T53" s="333"/>
      <c r="U53" s="351"/>
      <c r="V53" s="377"/>
      <c r="W53" s="370">
        <f>-[10]Foreigndebt!V157</f>
        <v>0</v>
      </c>
      <c r="X53" s="365"/>
      <c r="Y53" s="333"/>
      <c r="Z53" s="351"/>
      <c r="AA53" s="377"/>
      <c r="AB53" s="370">
        <f>-[10]Foreigndebt!AA157</f>
        <v>0</v>
      </c>
      <c r="AC53" s="365"/>
      <c r="AD53" s="333"/>
      <c r="AE53" s="351"/>
      <c r="AF53" s="377"/>
      <c r="AG53" s="370">
        <f>-[10]Foreigndebt!AF157</f>
        <v>0</v>
      </c>
      <c r="AH53" s="365"/>
      <c r="AI53" s="333"/>
      <c r="AJ53" s="351"/>
      <c r="AK53" s="377"/>
      <c r="AL53" s="370">
        <f>-[10]Foreigndebt!AK157</f>
        <v>0</v>
      </c>
      <c r="AM53" s="365"/>
      <c r="AN53" s="333"/>
      <c r="AO53" s="351"/>
      <c r="AP53" s="377"/>
      <c r="AQ53" s="370">
        <f>-[10]Foreigndebt!AP157</f>
        <v>0</v>
      </c>
      <c r="AR53" s="365"/>
      <c r="AS53" s="333"/>
      <c r="AT53" s="351"/>
      <c r="AU53" s="377"/>
      <c r="AV53" s="370">
        <f>-[10]Foreigndebt!AU157</f>
        <v>0</v>
      </c>
      <c r="AW53" s="365"/>
      <c r="AX53" s="333"/>
      <c r="AY53" s="351"/>
      <c r="AZ53" s="377"/>
      <c r="BA53" s="370">
        <f>-[10]Foreigndebt!AZ157</f>
        <v>0</v>
      </c>
      <c r="BB53" s="365"/>
      <c r="BC53" s="333"/>
      <c r="BD53" s="351"/>
      <c r="BE53" s="377"/>
      <c r="BF53" s="370">
        <f>-[10]Foreigndebt!BE157</f>
        <v>0</v>
      </c>
      <c r="BG53" s="365"/>
      <c r="BH53" s="333"/>
      <c r="BI53" s="351"/>
      <c r="BJ53" s="377"/>
      <c r="BK53" s="370">
        <f>-[10]Foreigndebt!BJ157</f>
        <v>0</v>
      </c>
      <c r="BL53" s="365"/>
      <c r="BM53" s="333"/>
      <c r="BN53" s="351"/>
      <c r="BO53" s="377"/>
      <c r="BP53" s="370">
        <f>-[10]Foreigndebt!BO157</f>
        <v>0</v>
      </c>
      <c r="BQ53" s="365"/>
      <c r="BR53" s="333"/>
      <c r="BS53" s="351"/>
      <c r="BT53" s="377"/>
      <c r="BU53" s="370">
        <f>-[10]Foreigndebt!BT157</f>
        <v>0</v>
      </c>
      <c r="BV53" s="365"/>
      <c r="BW53" s="333"/>
      <c r="BX53" s="351"/>
      <c r="BY53" s="377"/>
      <c r="BZ53" s="369">
        <f>-[10]Foreigndebt!BY157</f>
        <v>0</v>
      </c>
      <c r="CA53" s="365"/>
      <c r="CB53" s="333"/>
      <c r="CC53" s="351"/>
      <c r="CD53" s="377"/>
      <c r="CE53" s="370">
        <f>-[10]Foreigndebt!CD157</f>
        <v>0</v>
      </c>
      <c r="CF53" s="365"/>
      <c r="CG53" s="333"/>
      <c r="CH53" s="351"/>
      <c r="CI53" s="377"/>
      <c r="CJ53" s="370">
        <f>-[10]Foreigndebt!CI157</f>
        <v>0</v>
      </c>
      <c r="CK53" s="365"/>
      <c r="CL53" s="333"/>
      <c r="CM53" s="351"/>
      <c r="CN53" s="377"/>
      <c r="CO53" s="370">
        <f>-[10]Foreigndebt!CN157</f>
        <v>0</v>
      </c>
      <c r="CP53" s="365"/>
      <c r="CQ53" s="333"/>
      <c r="CR53" s="351"/>
      <c r="CS53" s="377"/>
      <c r="CT53" s="370">
        <f>-[10]Foreigndebt!CS157</f>
        <v>0</v>
      </c>
      <c r="CU53" s="365"/>
      <c r="CV53" s="333"/>
      <c r="CW53" s="351"/>
      <c r="CX53" s="377"/>
      <c r="CY53" s="370">
        <f>-[10]Foreigndebt!CX157</f>
        <v>0</v>
      </c>
      <c r="CZ53" s="365"/>
      <c r="DA53" s="333"/>
      <c r="DB53" s="351"/>
      <c r="DC53" s="377"/>
      <c r="DD53" s="370">
        <f>-[10]Foreigndebt!DC157</f>
        <v>0</v>
      </c>
      <c r="DE53" s="365"/>
      <c r="DF53" s="333"/>
      <c r="DG53" s="351"/>
      <c r="DH53" s="377"/>
      <c r="DI53" s="370">
        <f>-[10]Foreigndebt!DH157</f>
        <v>0</v>
      </c>
      <c r="DJ53" s="365"/>
      <c r="DK53" s="333"/>
      <c r="DL53" s="351"/>
      <c r="DM53" s="377"/>
      <c r="DN53" s="370">
        <f>-[10]Foreigndebt!DM157</f>
        <v>0</v>
      </c>
      <c r="DO53" s="365"/>
      <c r="DP53" s="333"/>
      <c r="DQ53" s="351"/>
      <c r="DR53" s="377"/>
      <c r="DS53" s="370">
        <f>-[10]Foreigndebt!DR157</f>
        <v>0</v>
      </c>
      <c r="DT53" s="365"/>
      <c r="DU53" s="333"/>
      <c r="DV53" s="351"/>
      <c r="DW53" s="377"/>
      <c r="DX53" s="370">
        <f>-[10]Foreigndebt!DW157</f>
        <v>0</v>
      </c>
      <c r="DY53" s="365"/>
      <c r="DZ53" s="333"/>
      <c r="EA53" s="351"/>
      <c r="EB53" s="377"/>
      <c r="EC53" s="370">
        <f>-[10]Foreigndebt!EB157</f>
        <v>0</v>
      </c>
      <c r="ED53" s="365"/>
      <c r="EE53" s="333"/>
      <c r="EF53" s="351"/>
      <c r="EG53" s="377"/>
      <c r="EH53" s="370">
        <f>-[10]Foreigndebt!EG157</f>
        <v>0</v>
      </c>
      <c r="EI53" s="365"/>
      <c r="EJ53" s="333"/>
      <c r="EK53" s="351"/>
      <c r="EL53" s="377"/>
      <c r="EM53" s="370">
        <f>-[10]Foreigndebt!EL157</f>
        <v>0</v>
      </c>
      <c r="EN53" s="365"/>
      <c r="EO53" s="333"/>
      <c r="EP53" s="345"/>
      <c r="ES53" s="349"/>
      <c r="ET53" s="349"/>
      <c r="EU53" s="349"/>
    </row>
    <row r="54" spans="1:151" ht="13.9" hidden="1" customHeight="1" x14ac:dyDescent="0.2">
      <c r="A54" s="333"/>
      <c r="B54" s="333"/>
      <c r="C54" s="345"/>
      <c r="D54" s="333"/>
      <c r="E54" s="350"/>
      <c r="F54" s="377"/>
      <c r="G54" s="377"/>
      <c r="H54" s="333"/>
      <c r="I54" s="365"/>
      <c r="J54" s="333"/>
      <c r="K54" s="351"/>
      <c r="L54" s="377"/>
      <c r="M54" s="333"/>
      <c r="N54" s="365"/>
      <c r="O54" s="333"/>
      <c r="P54" s="351"/>
      <c r="Q54" s="377"/>
      <c r="R54" s="333"/>
      <c r="S54" s="365"/>
      <c r="T54" s="333"/>
      <c r="U54" s="351"/>
      <c r="V54" s="377"/>
      <c r="W54" s="333"/>
      <c r="X54" s="365"/>
      <c r="Y54" s="333"/>
      <c r="Z54" s="351"/>
      <c r="AA54" s="377"/>
      <c r="AB54" s="333"/>
      <c r="AC54" s="365"/>
      <c r="AD54" s="333"/>
      <c r="AE54" s="351"/>
      <c r="AF54" s="377"/>
      <c r="AG54" s="333"/>
      <c r="AH54" s="365"/>
      <c r="AI54" s="333"/>
      <c r="AJ54" s="351"/>
      <c r="AK54" s="377"/>
      <c r="AL54" s="333"/>
      <c r="AM54" s="365"/>
      <c r="AN54" s="333"/>
      <c r="AO54" s="351"/>
      <c r="AP54" s="377"/>
      <c r="AQ54" s="333"/>
      <c r="AR54" s="365"/>
      <c r="AS54" s="333"/>
      <c r="AT54" s="351"/>
      <c r="AU54" s="377"/>
      <c r="AV54" s="333"/>
      <c r="AW54" s="365"/>
      <c r="AX54" s="333"/>
      <c r="AY54" s="351"/>
      <c r="AZ54" s="377"/>
      <c r="BA54" s="333"/>
      <c r="BB54" s="365"/>
      <c r="BC54" s="333"/>
      <c r="BD54" s="351"/>
      <c r="BE54" s="377"/>
      <c r="BF54" s="333"/>
      <c r="BG54" s="365"/>
      <c r="BH54" s="333"/>
      <c r="BI54" s="351"/>
      <c r="BJ54" s="377"/>
      <c r="BK54" s="333"/>
      <c r="BL54" s="365"/>
      <c r="BM54" s="333"/>
      <c r="BN54" s="351"/>
      <c r="BO54" s="377"/>
      <c r="BP54" s="333"/>
      <c r="BQ54" s="365"/>
      <c r="BR54" s="333"/>
      <c r="BS54" s="351"/>
      <c r="BT54" s="377"/>
      <c r="BU54" s="333"/>
      <c r="BV54" s="365"/>
      <c r="BW54" s="333"/>
      <c r="BX54" s="351"/>
      <c r="BY54" s="377"/>
      <c r="BZ54" s="371"/>
      <c r="CA54" s="365"/>
      <c r="CB54" s="333"/>
      <c r="CC54" s="351"/>
      <c r="CD54" s="377"/>
      <c r="CE54" s="333"/>
      <c r="CF54" s="365"/>
      <c r="CG54" s="333"/>
      <c r="CH54" s="351"/>
      <c r="CI54" s="377"/>
      <c r="CJ54" s="333"/>
      <c r="CK54" s="365"/>
      <c r="CL54" s="333"/>
      <c r="CM54" s="351"/>
      <c r="CN54" s="377"/>
      <c r="CO54" s="333"/>
      <c r="CP54" s="365"/>
      <c r="CQ54" s="333"/>
      <c r="CR54" s="351"/>
      <c r="CS54" s="377"/>
      <c r="CT54" s="333"/>
      <c r="CU54" s="365"/>
      <c r="CV54" s="333"/>
      <c r="CW54" s="351"/>
      <c r="CX54" s="377"/>
      <c r="CY54" s="333"/>
      <c r="CZ54" s="365"/>
      <c r="DA54" s="333"/>
      <c r="DB54" s="351"/>
      <c r="DC54" s="377"/>
      <c r="DD54" s="333"/>
      <c r="DE54" s="365"/>
      <c r="DF54" s="333"/>
      <c r="DG54" s="351"/>
      <c r="DH54" s="377"/>
      <c r="DI54" s="333"/>
      <c r="DJ54" s="365"/>
      <c r="DK54" s="333"/>
      <c r="DL54" s="351"/>
      <c r="DM54" s="377"/>
      <c r="DN54" s="333"/>
      <c r="DO54" s="365"/>
      <c r="DP54" s="333"/>
      <c r="DQ54" s="351"/>
      <c r="DR54" s="377"/>
      <c r="DS54" s="333"/>
      <c r="DT54" s="365"/>
      <c r="DU54" s="333"/>
      <c r="DV54" s="351"/>
      <c r="DW54" s="377"/>
      <c r="DX54" s="333"/>
      <c r="DY54" s="365"/>
      <c r="DZ54" s="333"/>
      <c r="EA54" s="351"/>
      <c r="EB54" s="377"/>
      <c r="EC54" s="333"/>
      <c r="ED54" s="365"/>
      <c r="EE54" s="333"/>
      <c r="EF54" s="351"/>
      <c r="EG54" s="377"/>
      <c r="EH54" s="333"/>
      <c r="EI54" s="365"/>
      <c r="EJ54" s="333"/>
      <c r="EK54" s="351"/>
      <c r="EL54" s="377"/>
      <c r="EM54" s="333"/>
      <c r="EN54" s="365"/>
      <c r="EO54" s="333"/>
      <c r="EP54" s="345"/>
      <c r="ES54" s="349"/>
      <c r="ET54" s="349"/>
      <c r="EU54" s="349"/>
    </row>
    <row r="55" spans="1:151" ht="12.75" hidden="1" customHeight="1" x14ac:dyDescent="0.2">
      <c r="A55" s="333"/>
      <c r="B55" s="333"/>
      <c r="C55" s="345" t="s">
        <v>293</v>
      </c>
      <c r="D55" s="333"/>
      <c r="E55" s="350"/>
      <c r="F55" s="377"/>
      <c r="G55" s="377"/>
      <c r="H55" s="333">
        <v>0</v>
      </c>
      <c r="I55" s="365"/>
      <c r="J55" s="333"/>
      <c r="K55" s="351"/>
      <c r="L55" s="377"/>
      <c r="M55" s="333">
        <f>SUM(M56:M60)</f>
        <v>0</v>
      </c>
      <c r="N55" s="365"/>
      <c r="O55" s="333"/>
      <c r="P55" s="351"/>
      <c r="Q55" s="377"/>
      <c r="R55" s="333">
        <f>SUM(R56:R60)</f>
        <v>0</v>
      </c>
      <c r="S55" s="365"/>
      <c r="T55" s="333"/>
      <c r="U55" s="351"/>
      <c r="V55" s="377"/>
      <c r="W55" s="333">
        <f>SUM(W56:W60)</f>
        <v>0</v>
      </c>
      <c r="X55" s="365"/>
      <c r="Y55" s="333"/>
      <c r="Z55" s="351"/>
      <c r="AA55" s="377"/>
      <c r="AB55" s="333">
        <f>SUM(AB56:AB60)</f>
        <v>0</v>
      </c>
      <c r="AC55" s="365"/>
      <c r="AD55" s="333"/>
      <c r="AE55" s="351"/>
      <c r="AF55" s="377"/>
      <c r="AG55" s="333">
        <f>SUM(AG56:AG60)</f>
        <v>0</v>
      </c>
      <c r="AH55" s="365"/>
      <c r="AI55" s="333"/>
      <c r="AJ55" s="351"/>
      <c r="AK55" s="377"/>
      <c r="AL55" s="333">
        <f>SUM(AL56:AL60)</f>
        <v>0</v>
      </c>
      <c r="AM55" s="365"/>
      <c r="AN55" s="333"/>
      <c r="AO55" s="351"/>
      <c r="AP55" s="377"/>
      <c r="AQ55" s="333">
        <f>SUM(AQ56:AQ60)</f>
        <v>0</v>
      </c>
      <c r="AR55" s="365"/>
      <c r="AS55" s="333"/>
      <c r="AT55" s="351"/>
      <c r="AU55" s="377"/>
      <c r="AV55" s="333">
        <f>SUM(AV56:AV60)</f>
        <v>0</v>
      </c>
      <c r="AW55" s="365"/>
      <c r="AX55" s="333"/>
      <c r="AY55" s="351"/>
      <c r="AZ55" s="377"/>
      <c r="BA55" s="333">
        <f>SUM(BA56:BA60)</f>
        <v>0</v>
      </c>
      <c r="BB55" s="365"/>
      <c r="BC55" s="333"/>
      <c r="BD55" s="351"/>
      <c r="BE55" s="377"/>
      <c r="BF55" s="333">
        <f>SUM(BF56:BF60)</f>
        <v>0</v>
      </c>
      <c r="BG55" s="365"/>
      <c r="BH55" s="333"/>
      <c r="BI55" s="351"/>
      <c r="BJ55" s="377"/>
      <c r="BK55" s="333">
        <f>SUM(BK56:BK60)</f>
        <v>0</v>
      </c>
      <c r="BL55" s="365"/>
      <c r="BM55" s="333"/>
      <c r="BN55" s="351"/>
      <c r="BO55" s="377"/>
      <c r="BP55" s="333">
        <f>SUM(BP56:BP60)</f>
        <v>0</v>
      </c>
      <c r="BQ55" s="365"/>
      <c r="BR55" s="333"/>
      <c r="BS55" s="351"/>
      <c r="BT55" s="377"/>
      <c r="BU55" s="333">
        <f>SUM(BU56:BU60)</f>
        <v>0</v>
      </c>
      <c r="BV55" s="365"/>
      <c r="BW55" s="333"/>
      <c r="BX55" s="351"/>
      <c r="BY55" s="377"/>
      <c r="BZ55" s="371">
        <v>0</v>
      </c>
      <c r="CA55" s="365"/>
      <c r="CB55" s="333"/>
      <c r="CC55" s="351"/>
      <c r="CD55" s="377"/>
      <c r="CE55" s="333">
        <f>SUM(CE56:CE60)</f>
        <v>0</v>
      </c>
      <c r="CF55" s="365"/>
      <c r="CG55" s="333"/>
      <c r="CH55" s="351"/>
      <c r="CI55" s="377"/>
      <c r="CJ55" s="333">
        <f>SUM(CJ56:CJ60)</f>
        <v>0</v>
      </c>
      <c r="CK55" s="365"/>
      <c r="CL55" s="333"/>
      <c r="CM55" s="351"/>
      <c r="CN55" s="377"/>
      <c r="CO55" s="333">
        <f>SUM(CO56:CO60)</f>
        <v>0</v>
      </c>
      <c r="CP55" s="365"/>
      <c r="CQ55" s="333"/>
      <c r="CR55" s="351"/>
      <c r="CS55" s="377"/>
      <c r="CT55" s="333">
        <f>SUM(CT56:CT60)</f>
        <v>0</v>
      </c>
      <c r="CU55" s="365"/>
      <c r="CV55" s="333"/>
      <c r="CW55" s="351"/>
      <c r="CX55" s="377"/>
      <c r="CY55" s="333">
        <f>SUM(CY56:CY60)</f>
        <v>0</v>
      </c>
      <c r="CZ55" s="365"/>
      <c r="DA55" s="333"/>
      <c r="DB55" s="351"/>
      <c r="DC55" s="377"/>
      <c r="DD55" s="333">
        <f>SUM(DD56:DD60)</f>
        <v>0</v>
      </c>
      <c r="DE55" s="365"/>
      <c r="DF55" s="333"/>
      <c r="DG55" s="351"/>
      <c r="DH55" s="377"/>
      <c r="DI55" s="333">
        <f>SUM(DI56:DI60)</f>
        <v>0</v>
      </c>
      <c r="DJ55" s="365"/>
      <c r="DK55" s="333"/>
      <c r="DL55" s="351"/>
      <c r="DM55" s="377"/>
      <c r="DN55" s="333">
        <f>SUM(DN56:DN60)</f>
        <v>0</v>
      </c>
      <c r="DO55" s="365"/>
      <c r="DP55" s="333"/>
      <c r="DQ55" s="351"/>
      <c r="DR55" s="377"/>
      <c r="DS55" s="333">
        <f>SUM(DS56:DS60)</f>
        <v>0</v>
      </c>
      <c r="DT55" s="365"/>
      <c r="DU55" s="333"/>
      <c r="DV55" s="351"/>
      <c r="DW55" s="377"/>
      <c r="DX55" s="333">
        <f>SUM(DX56:DX60)</f>
        <v>0</v>
      </c>
      <c r="DY55" s="365"/>
      <c r="DZ55" s="333"/>
      <c r="EA55" s="351"/>
      <c r="EB55" s="377"/>
      <c r="EC55" s="333">
        <f>SUM(EC56:EC60)</f>
        <v>0</v>
      </c>
      <c r="ED55" s="365"/>
      <c r="EE55" s="333"/>
      <c r="EF55" s="351"/>
      <c r="EG55" s="377"/>
      <c r="EH55" s="333">
        <f>SUM(EH56:EH60)</f>
        <v>0</v>
      </c>
      <c r="EI55" s="365"/>
      <c r="EJ55" s="333"/>
      <c r="EK55" s="351"/>
      <c r="EL55" s="377"/>
      <c r="EM55" s="333">
        <f>SUM(EM56:EM60)</f>
        <v>0</v>
      </c>
      <c r="EN55" s="365"/>
      <c r="EO55" s="333"/>
      <c r="EP55" s="345"/>
      <c r="ES55" s="349"/>
      <c r="ET55" s="349"/>
      <c r="EU55" s="349"/>
    </row>
    <row r="56" spans="1:151" ht="13.9" hidden="1" customHeight="1" x14ac:dyDescent="0.2">
      <c r="A56" s="333"/>
      <c r="B56" s="333"/>
      <c r="C56" s="345" t="s">
        <v>273</v>
      </c>
      <c r="D56" s="333"/>
      <c r="E56" s="350"/>
      <c r="F56" s="377"/>
      <c r="G56" s="377"/>
      <c r="H56" s="366">
        <v>0</v>
      </c>
      <c r="I56" s="365"/>
      <c r="J56" s="333"/>
      <c r="K56" s="351"/>
      <c r="L56" s="377"/>
      <c r="M56" s="366">
        <f>[10]Foreigndebt!L72</f>
        <v>0</v>
      </c>
      <c r="N56" s="365"/>
      <c r="O56" s="333"/>
      <c r="P56" s="351"/>
      <c r="Q56" s="377"/>
      <c r="R56" s="366">
        <f>[10]Foreigndebt!Q72</f>
        <v>0</v>
      </c>
      <c r="S56" s="365"/>
      <c r="T56" s="333"/>
      <c r="U56" s="351"/>
      <c r="V56" s="377"/>
      <c r="W56" s="366">
        <f>[10]Foreigndebt!V72</f>
        <v>0</v>
      </c>
      <c r="X56" s="365"/>
      <c r="Y56" s="333"/>
      <c r="Z56" s="351"/>
      <c r="AA56" s="377"/>
      <c r="AB56" s="366">
        <f>[10]Foreigndebt!AA72</f>
        <v>0</v>
      </c>
      <c r="AC56" s="365"/>
      <c r="AD56" s="333"/>
      <c r="AE56" s="351"/>
      <c r="AF56" s="377"/>
      <c r="AG56" s="366">
        <f>[10]Foreigndebt!AF72</f>
        <v>0</v>
      </c>
      <c r="AH56" s="365"/>
      <c r="AI56" s="333"/>
      <c r="AJ56" s="351"/>
      <c r="AK56" s="377"/>
      <c r="AL56" s="366">
        <f>[10]Foreigndebt!AK72</f>
        <v>0</v>
      </c>
      <c r="AM56" s="365"/>
      <c r="AN56" s="333"/>
      <c r="AO56" s="351"/>
      <c r="AP56" s="377"/>
      <c r="AQ56" s="366">
        <f>[10]Foreigndebt!AP72</f>
        <v>0</v>
      </c>
      <c r="AR56" s="365"/>
      <c r="AS56" s="333"/>
      <c r="AT56" s="351"/>
      <c r="AU56" s="377"/>
      <c r="AV56" s="366">
        <f>[10]Foreigndebt!AU72</f>
        <v>0</v>
      </c>
      <c r="AW56" s="365"/>
      <c r="AX56" s="333"/>
      <c r="AY56" s="351"/>
      <c r="AZ56" s="377"/>
      <c r="BA56" s="366">
        <f>[10]Foreigndebt!AZ72</f>
        <v>0</v>
      </c>
      <c r="BB56" s="365"/>
      <c r="BC56" s="333"/>
      <c r="BD56" s="351"/>
      <c r="BE56" s="377"/>
      <c r="BF56" s="366">
        <f>[10]Foreigndebt!BE72</f>
        <v>0</v>
      </c>
      <c r="BG56" s="365"/>
      <c r="BH56" s="333"/>
      <c r="BI56" s="351"/>
      <c r="BJ56" s="377"/>
      <c r="BK56" s="366">
        <f>[10]Foreigndebt!BJ72</f>
        <v>0</v>
      </c>
      <c r="BL56" s="365"/>
      <c r="BM56" s="333"/>
      <c r="BN56" s="351"/>
      <c r="BO56" s="377"/>
      <c r="BP56" s="366">
        <f>[10]Foreigndebt!BO72</f>
        <v>0</v>
      </c>
      <c r="BQ56" s="365"/>
      <c r="BR56" s="333"/>
      <c r="BS56" s="351"/>
      <c r="BT56" s="377"/>
      <c r="BU56" s="366">
        <f>[10]Foreigndebt!BT72</f>
        <v>0</v>
      </c>
      <c r="BV56" s="365"/>
      <c r="BW56" s="333"/>
      <c r="BX56" s="351"/>
      <c r="BY56" s="377"/>
      <c r="BZ56" s="364">
        <v>0</v>
      </c>
      <c r="CA56" s="365"/>
      <c r="CB56" s="333"/>
      <c r="CC56" s="351"/>
      <c r="CD56" s="377"/>
      <c r="CE56" s="366">
        <f>[10]Foreigndebt!CD72</f>
        <v>0</v>
      </c>
      <c r="CF56" s="365"/>
      <c r="CG56" s="333"/>
      <c r="CH56" s="351"/>
      <c r="CI56" s="377"/>
      <c r="CJ56" s="366">
        <f>[10]Foreigndebt!CI72</f>
        <v>0</v>
      </c>
      <c r="CK56" s="365"/>
      <c r="CL56" s="333"/>
      <c r="CM56" s="351"/>
      <c r="CN56" s="377"/>
      <c r="CO56" s="366">
        <f>[10]Foreigndebt!CN72</f>
        <v>0</v>
      </c>
      <c r="CP56" s="365"/>
      <c r="CQ56" s="333"/>
      <c r="CR56" s="351"/>
      <c r="CS56" s="377"/>
      <c r="CT56" s="366">
        <f>[10]Foreigndebt!CS72</f>
        <v>0</v>
      </c>
      <c r="CU56" s="365"/>
      <c r="CV56" s="333"/>
      <c r="CW56" s="351"/>
      <c r="CX56" s="377"/>
      <c r="CY56" s="366">
        <f>[10]Foreigndebt!CX72</f>
        <v>0</v>
      </c>
      <c r="CZ56" s="365"/>
      <c r="DA56" s="333"/>
      <c r="DB56" s="351"/>
      <c r="DC56" s="377"/>
      <c r="DD56" s="366">
        <f>[10]Foreigndebt!DC72</f>
        <v>0</v>
      </c>
      <c r="DE56" s="365"/>
      <c r="DF56" s="333"/>
      <c r="DG56" s="351"/>
      <c r="DH56" s="377"/>
      <c r="DI56" s="366">
        <f>[10]Foreigndebt!DH72</f>
        <v>0</v>
      </c>
      <c r="DJ56" s="365"/>
      <c r="DK56" s="333"/>
      <c r="DL56" s="351"/>
      <c r="DM56" s="377"/>
      <c r="DN56" s="366">
        <f>[10]Foreigndebt!DM72</f>
        <v>0</v>
      </c>
      <c r="DO56" s="365"/>
      <c r="DP56" s="333"/>
      <c r="DQ56" s="351"/>
      <c r="DR56" s="377"/>
      <c r="DS56" s="366">
        <f>[10]Foreigndebt!DR72</f>
        <v>0</v>
      </c>
      <c r="DT56" s="365"/>
      <c r="DU56" s="333"/>
      <c r="DV56" s="351"/>
      <c r="DW56" s="377"/>
      <c r="DX56" s="366">
        <f>[10]Foreigndebt!DW72</f>
        <v>0</v>
      </c>
      <c r="DY56" s="365"/>
      <c r="DZ56" s="333"/>
      <c r="EA56" s="351"/>
      <c r="EB56" s="377"/>
      <c r="EC56" s="366">
        <f>[10]Foreigndebt!EB72</f>
        <v>0</v>
      </c>
      <c r="ED56" s="365"/>
      <c r="EE56" s="333"/>
      <c r="EF56" s="351"/>
      <c r="EG56" s="377"/>
      <c r="EH56" s="366">
        <f>[10]Foreigndebt!EG72</f>
        <v>0</v>
      </c>
      <c r="EI56" s="365"/>
      <c r="EJ56" s="333"/>
      <c r="EK56" s="351"/>
      <c r="EL56" s="377"/>
      <c r="EM56" s="366">
        <f>[10]Foreigndebt!EL72</f>
        <v>0</v>
      </c>
      <c r="EN56" s="365"/>
      <c r="EO56" s="333"/>
      <c r="EP56" s="345"/>
      <c r="ES56" s="349"/>
      <c r="ET56" s="349"/>
      <c r="EU56" s="349"/>
    </row>
    <row r="57" spans="1:151" ht="13.9" hidden="1" customHeight="1" x14ac:dyDescent="0.2">
      <c r="A57" s="333"/>
      <c r="B57" s="333"/>
      <c r="C57" s="345" t="s">
        <v>275</v>
      </c>
      <c r="D57" s="333"/>
      <c r="E57" s="350"/>
      <c r="F57" s="377"/>
      <c r="G57" s="377"/>
      <c r="H57" s="367">
        <v>0</v>
      </c>
      <c r="I57" s="365"/>
      <c r="J57" s="333"/>
      <c r="K57" s="351"/>
      <c r="L57" s="377"/>
      <c r="M57" s="367">
        <f>-[10]Foreigndebt!L74</f>
        <v>0</v>
      </c>
      <c r="N57" s="365"/>
      <c r="O57" s="333"/>
      <c r="P57" s="351"/>
      <c r="Q57" s="377"/>
      <c r="R57" s="367">
        <f>-[10]Foreigndebt!Q74</f>
        <v>0</v>
      </c>
      <c r="S57" s="365"/>
      <c r="T57" s="333"/>
      <c r="U57" s="351"/>
      <c r="V57" s="377"/>
      <c r="W57" s="367">
        <f>-[10]Foreigndebt!V74</f>
        <v>0</v>
      </c>
      <c r="X57" s="365"/>
      <c r="Y57" s="333"/>
      <c r="Z57" s="351"/>
      <c r="AA57" s="377"/>
      <c r="AB57" s="367">
        <f>-[10]Foreigndebt!AA74</f>
        <v>0</v>
      </c>
      <c r="AC57" s="365"/>
      <c r="AD57" s="333"/>
      <c r="AE57" s="351"/>
      <c r="AF57" s="377"/>
      <c r="AG57" s="367">
        <f>-[10]Foreigndebt!AF74</f>
        <v>0</v>
      </c>
      <c r="AH57" s="365"/>
      <c r="AI57" s="333"/>
      <c r="AJ57" s="351"/>
      <c r="AK57" s="377"/>
      <c r="AL57" s="367">
        <f>-[10]Foreigndebt!AK74</f>
        <v>0</v>
      </c>
      <c r="AM57" s="365"/>
      <c r="AN57" s="333"/>
      <c r="AO57" s="351"/>
      <c r="AP57" s="377"/>
      <c r="AQ57" s="367">
        <f>-[10]Foreigndebt!AP74</f>
        <v>0</v>
      </c>
      <c r="AR57" s="365"/>
      <c r="AS57" s="333"/>
      <c r="AT57" s="351"/>
      <c r="AU57" s="377"/>
      <c r="AV57" s="367">
        <f>-[10]Foreigndebt!AU74</f>
        <v>0</v>
      </c>
      <c r="AW57" s="365"/>
      <c r="AX57" s="333"/>
      <c r="AY57" s="351"/>
      <c r="AZ57" s="377"/>
      <c r="BA57" s="367">
        <f>-[10]Foreigndebt!AZ74</f>
        <v>0</v>
      </c>
      <c r="BB57" s="365"/>
      <c r="BC57" s="333"/>
      <c r="BD57" s="351"/>
      <c r="BE57" s="377"/>
      <c r="BF57" s="367">
        <f>-[10]Foreigndebt!BE74</f>
        <v>0</v>
      </c>
      <c r="BG57" s="365"/>
      <c r="BH57" s="333"/>
      <c r="BI57" s="351"/>
      <c r="BJ57" s="377"/>
      <c r="BK57" s="367">
        <f>-[10]Foreigndebt!BJ74</f>
        <v>0</v>
      </c>
      <c r="BL57" s="365"/>
      <c r="BM57" s="333"/>
      <c r="BN57" s="351"/>
      <c r="BO57" s="377"/>
      <c r="BP57" s="367">
        <f>-[10]Foreigndebt!BO74</f>
        <v>0</v>
      </c>
      <c r="BQ57" s="365"/>
      <c r="BR57" s="333"/>
      <c r="BS57" s="351"/>
      <c r="BT57" s="377"/>
      <c r="BU57" s="367">
        <f>-[10]Foreigndebt!BT74</f>
        <v>0</v>
      </c>
      <c r="BV57" s="365"/>
      <c r="BW57" s="333"/>
      <c r="BX57" s="351"/>
      <c r="BY57" s="377"/>
      <c r="BZ57" s="368">
        <v>0</v>
      </c>
      <c r="CA57" s="365"/>
      <c r="CB57" s="333"/>
      <c r="CC57" s="351"/>
      <c r="CD57" s="377"/>
      <c r="CE57" s="367">
        <f>-[10]Foreigndebt!CD74</f>
        <v>0</v>
      </c>
      <c r="CF57" s="365"/>
      <c r="CG57" s="333"/>
      <c r="CH57" s="351"/>
      <c r="CI57" s="377"/>
      <c r="CJ57" s="367">
        <f>-[10]Foreigndebt!CI74</f>
        <v>0</v>
      </c>
      <c r="CK57" s="365"/>
      <c r="CL57" s="333"/>
      <c r="CM57" s="351"/>
      <c r="CN57" s="377"/>
      <c r="CO57" s="367">
        <f>-[10]Foreigndebt!CN74</f>
        <v>0</v>
      </c>
      <c r="CP57" s="365"/>
      <c r="CQ57" s="333"/>
      <c r="CR57" s="351"/>
      <c r="CS57" s="377"/>
      <c r="CT57" s="367">
        <f>-[10]Foreigndebt!CS74</f>
        <v>0</v>
      </c>
      <c r="CU57" s="365"/>
      <c r="CV57" s="333"/>
      <c r="CW57" s="351"/>
      <c r="CX57" s="377"/>
      <c r="CY57" s="367">
        <f>-[10]Foreigndebt!CX74</f>
        <v>0</v>
      </c>
      <c r="CZ57" s="365"/>
      <c r="DA57" s="333"/>
      <c r="DB57" s="351"/>
      <c r="DC57" s="377"/>
      <c r="DD57" s="367">
        <f>-[10]Foreigndebt!DC74</f>
        <v>0</v>
      </c>
      <c r="DE57" s="365"/>
      <c r="DF57" s="333"/>
      <c r="DG57" s="351"/>
      <c r="DH57" s="377"/>
      <c r="DI57" s="367">
        <f>-[10]Foreigndebt!DH74</f>
        <v>0</v>
      </c>
      <c r="DJ57" s="365"/>
      <c r="DK57" s="333"/>
      <c r="DL57" s="351"/>
      <c r="DM57" s="377"/>
      <c r="DN57" s="367">
        <f>-[10]Foreigndebt!DM74</f>
        <v>0</v>
      </c>
      <c r="DO57" s="365"/>
      <c r="DP57" s="333"/>
      <c r="DQ57" s="351"/>
      <c r="DR57" s="377"/>
      <c r="DS57" s="367">
        <f>-[10]Foreigndebt!DR74</f>
        <v>0</v>
      </c>
      <c r="DT57" s="365"/>
      <c r="DU57" s="333"/>
      <c r="DV57" s="351"/>
      <c r="DW57" s="377"/>
      <c r="DX57" s="367">
        <f>-[10]Foreigndebt!DW74</f>
        <v>0</v>
      </c>
      <c r="DY57" s="365"/>
      <c r="DZ57" s="333"/>
      <c r="EA57" s="351"/>
      <c r="EB57" s="377"/>
      <c r="EC57" s="367">
        <f>-[10]Foreigndebt!EB74</f>
        <v>0</v>
      </c>
      <c r="ED57" s="365"/>
      <c r="EE57" s="333"/>
      <c r="EF57" s="351"/>
      <c r="EG57" s="377"/>
      <c r="EH57" s="367">
        <f>-[10]Foreigndebt!EG74</f>
        <v>0</v>
      </c>
      <c r="EI57" s="365"/>
      <c r="EJ57" s="333"/>
      <c r="EK57" s="351"/>
      <c r="EL57" s="377"/>
      <c r="EM57" s="367">
        <f>-[10]Foreigndebt!EL74</f>
        <v>0</v>
      </c>
      <c r="EN57" s="365"/>
      <c r="EO57" s="333"/>
      <c r="EP57" s="345"/>
      <c r="ES57" s="349"/>
      <c r="ET57" s="349"/>
      <c r="EU57" s="349"/>
    </row>
    <row r="58" spans="1:151" ht="13.9" hidden="1" customHeight="1" x14ac:dyDescent="0.2">
      <c r="A58" s="333"/>
      <c r="B58" s="333"/>
      <c r="C58" s="345" t="s">
        <v>278</v>
      </c>
      <c r="D58" s="333"/>
      <c r="E58" s="350"/>
      <c r="F58" s="377"/>
      <c r="G58" s="377"/>
      <c r="H58" s="367"/>
      <c r="I58" s="365"/>
      <c r="J58" s="333"/>
      <c r="K58" s="351"/>
      <c r="L58" s="377"/>
      <c r="M58" s="367"/>
      <c r="N58" s="365"/>
      <c r="O58" s="333"/>
      <c r="P58" s="351"/>
      <c r="Q58" s="377"/>
      <c r="R58" s="367"/>
      <c r="S58" s="365"/>
      <c r="T58" s="333"/>
      <c r="U58" s="351"/>
      <c r="V58" s="377"/>
      <c r="W58" s="367"/>
      <c r="X58" s="365"/>
      <c r="Y58" s="333"/>
      <c r="Z58" s="351"/>
      <c r="AA58" s="377"/>
      <c r="AB58" s="367"/>
      <c r="AC58" s="365"/>
      <c r="AD58" s="333"/>
      <c r="AE58" s="351"/>
      <c r="AF58" s="377"/>
      <c r="AG58" s="367"/>
      <c r="AH58" s="365"/>
      <c r="AI58" s="333"/>
      <c r="AJ58" s="351"/>
      <c r="AK58" s="377"/>
      <c r="AL58" s="367"/>
      <c r="AM58" s="365"/>
      <c r="AN58" s="333"/>
      <c r="AO58" s="351"/>
      <c r="AP58" s="377"/>
      <c r="AQ58" s="367"/>
      <c r="AR58" s="365"/>
      <c r="AS58" s="333"/>
      <c r="AT58" s="351"/>
      <c r="AU58" s="377"/>
      <c r="AV58" s="367"/>
      <c r="AW58" s="365"/>
      <c r="AX58" s="333"/>
      <c r="AY58" s="351"/>
      <c r="AZ58" s="377"/>
      <c r="BA58" s="367"/>
      <c r="BB58" s="365"/>
      <c r="BC58" s="333"/>
      <c r="BD58" s="351"/>
      <c r="BE58" s="377"/>
      <c r="BF58" s="367"/>
      <c r="BG58" s="365"/>
      <c r="BH58" s="333"/>
      <c r="BI58" s="351"/>
      <c r="BJ58" s="377"/>
      <c r="BK58" s="367"/>
      <c r="BL58" s="365"/>
      <c r="BM58" s="333"/>
      <c r="BN58" s="351"/>
      <c r="BO58" s="377"/>
      <c r="BP58" s="367"/>
      <c r="BQ58" s="365"/>
      <c r="BR58" s="333"/>
      <c r="BS58" s="351"/>
      <c r="BT58" s="377"/>
      <c r="BU58" s="367"/>
      <c r="BV58" s="365"/>
      <c r="BW58" s="333"/>
      <c r="BX58" s="351"/>
      <c r="BY58" s="377"/>
      <c r="BZ58" s="368"/>
      <c r="CA58" s="365"/>
      <c r="CB58" s="333"/>
      <c r="CC58" s="351"/>
      <c r="CD58" s="377"/>
      <c r="CE58" s="367"/>
      <c r="CF58" s="365"/>
      <c r="CG58" s="333"/>
      <c r="CH58" s="351"/>
      <c r="CI58" s="377"/>
      <c r="CJ58" s="367"/>
      <c r="CK58" s="365"/>
      <c r="CL58" s="333"/>
      <c r="CM58" s="351"/>
      <c r="CN58" s="377"/>
      <c r="CO58" s="367"/>
      <c r="CP58" s="365"/>
      <c r="CQ58" s="333"/>
      <c r="CR58" s="351"/>
      <c r="CS58" s="377"/>
      <c r="CT58" s="367"/>
      <c r="CU58" s="365"/>
      <c r="CV58" s="333"/>
      <c r="CW58" s="351"/>
      <c r="CX58" s="377"/>
      <c r="CY58" s="367"/>
      <c r="CZ58" s="365"/>
      <c r="DA58" s="333"/>
      <c r="DB58" s="351"/>
      <c r="DC58" s="377"/>
      <c r="DD58" s="367"/>
      <c r="DE58" s="365"/>
      <c r="DF58" s="333"/>
      <c r="DG58" s="351"/>
      <c r="DH58" s="377"/>
      <c r="DI58" s="367"/>
      <c r="DJ58" s="365"/>
      <c r="DK58" s="333"/>
      <c r="DL58" s="351"/>
      <c r="DM58" s="377"/>
      <c r="DN58" s="367"/>
      <c r="DO58" s="365"/>
      <c r="DP58" s="333"/>
      <c r="DQ58" s="351"/>
      <c r="DR58" s="377"/>
      <c r="DS58" s="367"/>
      <c r="DT58" s="365"/>
      <c r="DU58" s="333"/>
      <c r="DV58" s="351"/>
      <c r="DW58" s="377"/>
      <c r="DX58" s="367"/>
      <c r="DY58" s="365"/>
      <c r="DZ58" s="333"/>
      <c r="EA58" s="351"/>
      <c r="EB58" s="377"/>
      <c r="EC58" s="367"/>
      <c r="ED58" s="365"/>
      <c r="EE58" s="333"/>
      <c r="EF58" s="351"/>
      <c r="EG58" s="377"/>
      <c r="EH58" s="367"/>
      <c r="EI58" s="365"/>
      <c r="EJ58" s="333"/>
      <c r="EK58" s="351"/>
      <c r="EL58" s="377"/>
      <c r="EM58" s="367"/>
      <c r="EN58" s="365"/>
      <c r="EO58" s="333"/>
      <c r="EP58" s="345"/>
      <c r="ES58" s="349"/>
      <c r="ET58" s="349"/>
      <c r="EU58" s="349"/>
    </row>
    <row r="59" spans="1:151" ht="13.9" hidden="1" customHeight="1" x14ac:dyDescent="0.2">
      <c r="A59" s="333"/>
      <c r="B59" s="333"/>
      <c r="C59" s="123" t="s">
        <v>291</v>
      </c>
      <c r="D59" s="333"/>
      <c r="E59" s="350"/>
      <c r="F59" s="377"/>
      <c r="G59" s="377"/>
      <c r="H59" s="367">
        <v>0</v>
      </c>
      <c r="I59" s="365"/>
      <c r="J59" s="333"/>
      <c r="K59" s="351"/>
      <c r="L59" s="377"/>
      <c r="M59" s="367">
        <f>-[10]Foreigndebt!L168</f>
        <v>0</v>
      </c>
      <c r="N59" s="365"/>
      <c r="O59" s="333"/>
      <c r="P59" s="351"/>
      <c r="Q59" s="377"/>
      <c r="R59" s="367">
        <f>-[10]Foreigndebt!Q168</f>
        <v>0</v>
      </c>
      <c r="S59" s="365"/>
      <c r="T59" s="333"/>
      <c r="U59" s="351"/>
      <c r="V59" s="377"/>
      <c r="W59" s="367">
        <f>-[10]Foreigndebt!V168</f>
        <v>0</v>
      </c>
      <c r="X59" s="365"/>
      <c r="Y59" s="333"/>
      <c r="Z59" s="351"/>
      <c r="AA59" s="377"/>
      <c r="AB59" s="367">
        <f>-[10]Foreigndebt!AA168</f>
        <v>0</v>
      </c>
      <c r="AC59" s="365"/>
      <c r="AD59" s="333"/>
      <c r="AE59" s="351"/>
      <c r="AF59" s="377"/>
      <c r="AG59" s="367">
        <f>-[10]Foreigndebt!AF168</f>
        <v>0</v>
      </c>
      <c r="AH59" s="365"/>
      <c r="AI59" s="333"/>
      <c r="AJ59" s="351"/>
      <c r="AK59" s="377"/>
      <c r="AL59" s="367">
        <f>-[10]Foreigndebt!AK168</f>
        <v>0</v>
      </c>
      <c r="AM59" s="365"/>
      <c r="AN59" s="333"/>
      <c r="AO59" s="351"/>
      <c r="AP59" s="377"/>
      <c r="AQ59" s="367">
        <f>-[10]Foreigndebt!AP168</f>
        <v>0</v>
      </c>
      <c r="AR59" s="365"/>
      <c r="AS59" s="333"/>
      <c r="AT59" s="351"/>
      <c r="AU59" s="377"/>
      <c r="AV59" s="367">
        <f>-[10]Foreigndebt!AU168</f>
        <v>0</v>
      </c>
      <c r="AW59" s="365"/>
      <c r="AX59" s="333"/>
      <c r="AY59" s="351"/>
      <c r="AZ59" s="377"/>
      <c r="BA59" s="367">
        <f>-[10]Foreigndebt!AZ168</f>
        <v>0</v>
      </c>
      <c r="BB59" s="365"/>
      <c r="BC59" s="333"/>
      <c r="BD59" s="351"/>
      <c r="BE59" s="377"/>
      <c r="BF59" s="367">
        <f>-[10]Foreigndebt!BE168</f>
        <v>0</v>
      </c>
      <c r="BG59" s="365"/>
      <c r="BH59" s="333"/>
      <c r="BI59" s="351"/>
      <c r="BJ59" s="377"/>
      <c r="BK59" s="367">
        <f>-[10]Foreigndebt!BJ168</f>
        <v>0</v>
      </c>
      <c r="BL59" s="365"/>
      <c r="BM59" s="333"/>
      <c r="BN59" s="351"/>
      <c r="BO59" s="377"/>
      <c r="BP59" s="367">
        <f>-[10]Foreigndebt!BO168</f>
        <v>0</v>
      </c>
      <c r="BQ59" s="365"/>
      <c r="BR59" s="333"/>
      <c r="BS59" s="351"/>
      <c r="BT59" s="377"/>
      <c r="BU59" s="367">
        <f>-[10]Foreigndebt!BT168</f>
        <v>0</v>
      </c>
      <c r="BV59" s="365"/>
      <c r="BW59" s="333"/>
      <c r="BX59" s="351"/>
      <c r="BY59" s="377"/>
      <c r="BZ59" s="368">
        <v>0</v>
      </c>
      <c r="CA59" s="365"/>
      <c r="CB59" s="333"/>
      <c r="CC59" s="351"/>
      <c r="CD59" s="377"/>
      <c r="CE59" s="367">
        <f>-[10]Foreigndebt!CD168</f>
        <v>0</v>
      </c>
      <c r="CF59" s="365"/>
      <c r="CG59" s="333"/>
      <c r="CH59" s="351"/>
      <c r="CI59" s="377"/>
      <c r="CJ59" s="367">
        <f>-[10]Foreigndebt!CI168</f>
        <v>0</v>
      </c>
      <c r="CK59" s="365"/>
      <c r="CL59" s="333"/>
      <c r="CM59" s="351"/>
      <c r="CN59" s="377"/>
      <c r="CO59" s="367">
        <f>-[10]Foreigndebt!CN168</f>
        <v>0</v>
      </c>
      <c r="CP59" s="365"/>
      <c r="CQ59" s="333"/>
      <c r="CR59" s="351"/>
      <c r="CS59" s="377"/>
      <c r="CT59" s="367">
        <f>-[10]Foreigndebt!CS168</f>
        <v>0</v>
      </c>
      <c r="CU59" s="365"/>
      <c r="CV59" s="333"/>
      <c r="CW59" s="351"/>
      <c r="CX59" s="377"/>
      <c r="CY59" s="367">
        <f>-[10]Foreigndebt!CX168</f>
        <v>0</v>
      </c>
      <c r="CZ59" s="365"/>
      <c r="DA59" s="333"/>
      <c r="DB59" s="351"/>
      <c r="DC59" s="377"/>
      <c r="DD59" s="367">
        <f>-[10]Foreigndebt!DC168</f>
        <v>0</v>
      </c>
      <c r="DE59" s="365"/>
      <c r="DF59" s="333"/>
      <c r="DG59" s="351"/>
      <c r="DH59" s="377"/>
      <c r="DI59" s="367">
        <f>-[10]Foreigndebt!DH168</f>
        <v>0</v>
      </c>
      <c r="DJ59" s="365"/>
      <c r="DK59" s="333"/>
      <c r="DL59" s="351"/>
      <c r="DM59" s="377"/>
      <c r="DN59" s="367">
        <f>-[10]Foreigndebt!DM168</f>
        <v>0</v>
      </c>
      <c r="DO59" s="365"/>
      <c r="DP59" s="333"/>
      <c r="DQ59" s="351"/>
      <c r="DR59" s="377"/>
      <c r="DS59" s="367">
        <f>-[10]Foreigndebt!DR168</f>
        <v>0</v>
      </c>
      <c r="DT59" s="365"/>
      <c r="DU59" s="333"/>
      <c r="DV59" s="351"/>
      <c r="DW59" s="377"/>
      <c r="DX59" s="367">
        <f>-[10]Foreigndebt!DW168</f>
        <v>0</v>
      </c>
      <c r="DY59" s="365"/>
      <c r="DZ59" s="333"/>
      <c r="EA59" s="351"/>
      <c r="EB59" s="377"/>
      <c r="EC59" s="367">
        <f>-[10]Foreigndebt!EB168</f>
        <v>0</v>
      </c>
      <c r="ED59" s="365"/>
      <c r="EE59" s="333"/>
      <c r="EF59" s="351"/>
      <c r="EG59" s="377"/>
      <c r="EH59" s="367">
        <f>-[10]Foreigndebt!EG168</f>
        <v>0</v>
      </c>
      <c r="EI59" s="365"/>
      <c r="EJ59" s="333"/>
      <c r="EK59" s="351"/>
      <c r="EL59" s="377"/>
      <c r="EM59" s="367">
        <f>-[10]Foreigndebt!EL168</f>
        <v>0</v>
      </c>
      <c r="EN59" s="365"/>
      <c r="EO59" s="333"/>
      <c r="EP59" s="345"/>
      <c r="ES59" s="349"/>
      <c r="ET59" s="349"/>
      <c r="EU59" s="349"/>
    </row>
    <row r="60" spans="1:151" ht="13.9" hidden="1" customHeight="1" x14ac:dyDescent="0.2">
      <c r="A60" s="333"/>
      <c r="B60" s="333"/>
      <c r="C60" s="123" t="s">
        <v>292</v>
      </c>
      <c r="D60" s="333"/>
      <c r="E60" s="350"/>
      <c r="F60" s="377"/>
      <c r="G60" s="377"/>
      <c r="H60" s="370">
        <v>0</v>
      </c>
      <c r="I60" s="365"/>
      <c r="J60" s="333"/>
      <c r="K60" s="351"/>
      <c r="L60" s="377"/>
      <c r="M60" s="370">
        <f>-[10]Foreigndebt!L169</f>
        <v>0</v>
      </c>
      <c r="N60" s="365"/>
      <c r="O60" s="333"/>
      <c r="P60" s="351"/>
      <c r="Q60" s="377"/>
      <c r="R60" s="370">
        <f>-[10]Foreigndebt!Q169</f>
        <v>0</v>
      </c>
      <c r="S60" s="365"/>
      <c r="T60" s="333"/>
      <c r="U60" s="351"/>
      <c r="V60" s="377"/>
      <c r="W60" s="370">
        <f>-[10]Foreigndebt!V169</f>
        <v>0</v>
      </c>
      <c r="X60" s="365"/>
      <c r="Y60" s="333"/>
      <c r="Z60" s="351"/>
      <c r="AA60" s="377"/>
      <c r="AB60" s="370">
        <f>-[10]Foreigndebt!AA169</f>
        <v>0</v>
      </c>
      <c r="AC60" s="365"/>
      <c r="AD60" s="333"/>
      <c r="AE60" s="351"/>
      <c r="AF60" s="377"/>
      <c r="AG60" s="370">
        <f>-[10]Foreigndebt!AF169</f>
        <v>0</v>
      </c>
      <c r="AH60" s="365"/>
      <c r="AI60" s="333"/>
      <c r="AJ60" s="351"/>
      <c r="AK60" s="377"/>
      <c r="AL60" s="370">
        <f>-[10]Foreigndebt!AK169</f>
        <v>0</v>
      </c>
      <c r="AM60" s="365"/>
      <c r="AN60" s="333"/>
      <c r="AO60" s="351"/>
      <c r="AP60" s="377"/>
      <c r="AQ60" s="370">
        <f>-[10]Foreigndebt!AP169</f>
        <v>0</v>
      </c>
      <c r="AR60" s="365"/>
      <c r="AS60" s="333"/>
      <c r="AT60" s="351"/>
      <c r="AU60" s="377"/>
      <c r="AV60" s="370">
        <f>-[10]Foreigndebt!AU169</f>
        <v>0</v>
      </c>
      <c r="AW60" s="365"/>
      <c r="AX60" s="333"/>
      <c r="AY60" s="351"/>
      <c r="AZ60" s="377"/>
      <c r="BA60" s="370">
        <f>-[10]Foreigndebt!AZ169</f>
        <v>0</v>
      </c>
      <c r="BB60" s="365"/>
      <c r="BC60" s="333"/>
      <c r="BD60" s="351"/>
      <c r="BE60" s="377"/>
      <c r="BF60" s="370">
        <f>-[10]Foreigndebt!BE169</f>
        <v>0</v>
      </c>
      <c r="BG60" s="365"/>
      <c r="BH60" s="333"/>
      <c r="BI60" s="351"/>
      <c r="BJ60" s="377"/>
      <c r="BK60" s="370">
        <f>-[10]Foreigndebt!BJ169</f>
        <v>0</v>
      </c>
      <c r="BL60" s="365"/>
      <c r="BM60" s="333"/>
      <c r="BN60" s="351"/>
      <c r="BO60" s="377"/>
      <c r="BP60" s="370">
        <f>-[10]Foreigndebt!BO169</f>
        <v>0</v>
      </c>
      <c r="BQ60" s="365"/>
      <c r="BR60" s="333"/>
      <c r="BS60" s="351"/>
      <c r="BT60" s="377"/>
      <c r="BU60" s="370">
        <f>-[10]Foreigndebt!BT169</f>
        <v>0</v>
      </c>
      <c r="BV60" s="365"/>
      <c r="BW60" s="333"/>
      <c r="BX60" s="351"/>
      <c r="BY60" s="377"/>
      <c r="BZ60" s="369">
        <v>0</v>
      </c>
      <c r="CA60" s="365"/>
      <c r="CB60" s="333"/>
      <c r="CC60" s="351"/>
      <c r="CD60" s="377"/>
      <c r="CE60" s="370">
        <f>-[10]Foreigndebt!CD169</f>
        <v>0</v>
      </c>
      <c r="CF60" s="365"/>
      <c r="CG60" s="333"/>
      <c r="CH60" s="351"/>
      <c r="CI60" s="377"/>
      <c r="CJ60" s="370">
        <f>-[10]Foreigndebt!CI169</f>
        <v>0</v>
      </c>
      <c r="CK60" s="365"/>
      <c r="CL60" s="333"/>
      <c r="CM60" s="351"/>
      <c r="CN60" s="377"/>
      <c r="CO60" s="370">
        <f>-[10]Foreigndebt!CN169</f>
        <v>0</v>
      </c>
      <c r="CP60" s="365"/>
      <c r="CQ60" s="333"/>
      <c r="CR60" s="351"/>
      <c r="CS60" s="377"/>
      <c r="CT60" s="370">
        <f>-[10]Foreigndebt!CS169</f>
        <v>0</v>
      </c>
      <c r="CU60" s="365"/>
      <c r="CV60" s="333"/>
      <c r="CW60" s="351"/>
      <c r="CX60" s="377"/>
      <c r="CY60" s="370">
        <f>-[10]Foreigndebt!CX169</f>
        <v>0</v>
      </c>
      <c r="CZ60" s="365"/>
      <c r="DA60" s="333"/>
      <c r="DB60" s="351"/>
      <c r="DC60" s="377"/>
      <c r="DD60" s="370">
        <f>-[10]Foreigndebt!DC169</f>
        <v>0</v>
      </c>
      <c r="DE60" s="365"/>
      <c r="DF60" s="333"/>
      <c r="DG60" s="351"/>
      <c r="DH60" s="377"/>
      <c r="DI60" s="370">
        <f>-[10]Foreigndebt!DH169</f>
        <v>0</v>
      </c>
      <c r="DJ60" s="365"/>
      <c r="DK60" s="333"/>
      <c r="DL60" s="351"/>
      <c r="DM60" s="377"/>
      <c r="DN60" s="370">
        <f>-[10]Foreigndebt!DM169</f>
        <v>0</v>
      </c>
      <c r="DO60" s="365"/>
      <c r="DP60" s="333"/>
      <c r="DQ60" s="351"/>
      <c r="DR60" s="377"/>
      <c r="DS60" s="370">
        <f>-[10]Foreigndebt!DR169</f>
        <v>0</v>
      </c>
      <c r="DT60" s="365"/>
      <c r="DU60" s="333"/>
      <c r="DV60" s="351"/>
      <c r="DW60" s="377"/>
      <c r="DX60" s="370">
        <f>-[10]Foreigndebt!DW169</f>
        <v>0</v>
      </c>
      <c r="DY60" s="365"/>
      <c r="DZ60" s="333"/>
      <c r="EA60" s="351"/>
      <c r="EB60" s="377"/>
      <c r="EC60" s="370">
        <f>-[10]Foreigndebt!EB169</f>
        <v>0</v>
      </c>
      <c r="ED60" s="365"/>
      <c r="EE60" s="333"/>
      <c r="EF60" s="351"/>
      <c r="EG60" s="377"/>
      <c r="EH60" s="370">
        <f>-[10]Foreigndebt!EG169</f>
        <v>0</v>
      </c>
      <c r="EI60" s="365"/>
      <c r="EJ60" s="333"/>
      <c r="EK60" s="351"/>
      <c r="EL60" s="377"/>
      <c r="EM60" s="370">
        <f>-[10]Foreigndebt!EL169</f>
        <v>0</v>
      </c>
      <c r="EN60" s="365"/>
      <c r="EO60" s="333"/>
      <c r="EP60" s="345"/>
      <c r="ES60" s="349"/>
      <c r="ET60" s="349"/>
      <c r="EU60" s="349"/>
    </row>
    <row r="61" spans="1:151" x14ac:dyDescent="0.2">
      <c r="A61" s="333"/>
      <c r="B61" s="333"/>
      <c r="C61" s="345"/>
      <c r="D61" s="333"/>
      <c r="E61" s="350"/>
      <c r="F61" s="377"/>
      <c r="G61" s="390"/>
      <c r="H61" s="376"/>
      <c r="I61" s="375"/>
      <c r="J61" s="333"/>
      <c r="K61" s="351"/>
      <c r="L61" s="390"/>
      <c r="M61" s="376"/>
      <c r="N61" s="375"/>
      <c r="O61" s="333"/>
      <c r="P61" s="351"/>
      <c r="Q61" s="390"/>
      <c r="R61" s="376"/>
      <c r="S61" s="375"/>
      <c r="T61" s="333"/>
      <c r="U61" s="351"/>
      <c r="V61" s="390"/>
      <c r="W61" s="376"/>
      <c r="X61" s="375"/>
      <c r="Y61" s="333"/>
      <c r="Z61" s="351"/>
      <c r="AA61" s="390"/>
      <c r="AB61" s="376"/>
      <c r="AC61" s="375"/>
      <c r="AD61" s="333"/>
      <c r="AE61" s="351"/>
      <c r="AF61" s="390"/>
      <c r="AG61" s="376"/>
      <c r="AH61" s="375"/>
      <c r="AI61" s="333"/>
      <c r="AJ61" s="351"/>
      <c r="AK61" s="390"/>
      <c r="AL61" s="376"/>
      <c r="AM61" s="375"/>
      <c r="AN61" s="333"/>
      <c r="AO61" s="351"/>
      <c r="AP61" s="390"/>
      <c r="AQ61" s="376"/>
      <c r="AR61" s="375"/>
      <c r="AS61" s="333"/>
      <c r="AT61" s="351"/>
      <c r="AU61" s="390"/>
      <c r="AV61" s="376"/>
      <c r="AW61" s="375"/>
      <c r="AX61" s="333"/>
      <c r="AY61" s="351"/>
      <c r="AZ61" s="390"/>
      <c r="BA61" s="376"/>
      <c r="BB61" s="375"/>
      <c r="BC61" s="333"/>
      <c r="BD61" s="351"/>
      <c r="BE61" s="390"/>
      <c r="BF61" s="376"/>
      <c r="BG61" s="375"/>
      <c r="BH61" s="333"/>
      <c r="BI61" s="351"/>
      <c r="BJ61" s="390"/>
      <c r="BK61" s="376"/>
      <c r="BL61" s="375"/>
      <c r="BM61" s="333"/>
      <c r="BN61" s="351"/>
      <c r="BO61" s="390"/>
      <c r="BP61" s="376"/>
      <c r="BQ61" s="375"/>
      <c r="BR61" s="333"/>
      <c r="BS61" s="351"/>
      <c r="BT61" s="390"/>
      <c r="BU61" s="376"/>
      <c r="BV61" s="375"/>
      <c r="BW61" s="333"/>
      <c r="BX61" s="351"/>
      <c r="BY61" s="390"/>
      <c r="BZ61" s="374"/>
      <c r="CA61" s="375"/>
      <c r="CB61" s="333"/>
      <c r="CC61" s="351"/>
      <c r="CD61" s="390"/>
      <c r="CE61" s="376"/>
      <c r="CF61" s="375"/>
      <c r="CG61" s="333"/>
      <c r="CH61" s="351"/>
      <c r="CI61" s="390"/>
      <c r="CJ61" s="376"/>
      <c r="CK61" s="375"/>
      <c r="CL61" s="333"/>
      <c r="CM61" s="351"/>
      <c r="CN61" s="390"/>
      <c r="CO61" s="376"/>
      <c r="CP61" s="375"/>
      <c r="CQ61" s="333"/>
      <c r="CR61" s="351"/>
      <c r="CS61" s="390"/>
      <c r="CT61" s="376"/>
      <c r="CU61" s="375"/>
      <c r="CV61" s="333"/>
      <c r="CW61" s="351"/>
      <c r="CX61" s="390"/>
      <c r="CY61" s="376"/>
      <c r="CZ61" s="375"/>
      <c r="DA61" s="333"/>
      <c r="DB61" s="351"/>
      <c r="DC61" s="390"/>
      <c r="DD61" s="376"/>
      <c r="DE61" s="375"/>
      <c r="DF61" s="333"/>
      <c r="DG61" s="351"/>
      <c r="DH61" s="390"/>
      <c r="DI61" s="376"/>
      <c r="DJ61" s="375"/>
      <c r="DK61" s="333"/>
      <c r="DL61" s="351"/>
      <c r="DM61" s="390"/>
      <c r="DN61" s="376"/>
      <c r="DO61" s="375"/>
      <c r="DP61" s="333"/>
      <c r="DQ61" s="351"/>
      <c r="DR61" s="390"/>
      <c r="DS61" s="376"/>
      <c r="DT61" s="375"/>
      <c r="DU61" s="333"/>
      <c r="DV61" s="351"/>
      <c r="DW61" s="390"/>
      <c r="DX61" s="376"/>
      <c r="DY61" s="375"/>
      <c r="DZ61" s="333"/>
      <c r="EA61" s="351"/>
      <c r="EB61" s="390"/>
      <c r="EC61" s="376"/>
      <c r="ED61" s="375"/>
      <c r="EE61" s="333"/>
      <c r="EF61" s="351"/>
      <c r="EG61" s="390"/>
      <c r="EH61" s="376"/>
      <c r="EI61" s="375"/>
      <c r="EJ61" s="333"/>
      <c r="EK61" s="351"/>
      <c r="EL61" s="390"/>
      <c r="EM61" s="376"/>
      <c r="EN61" s="375"/>
      <c r="EO61" s="333"/>
      <c r="EP61" s="345"/>
      <c r="ES61" s="349"/>
      <c r="ET61" s="349"/>
      <c r="EU61" s="349"/>
    </row>
    <row r="62" spans="1:151" x14ac:dyDescent="0.2">
      <c r="A62" s="333"/>
      <c r="B62" s="333"/>
      <c r="C62" s="345"/>
      <c r="D62" s="333"/>
      <c r="E62" s="350"/>
      <c r="F62" s="377"/>
      <c r="G62" s="378"/>
      <c r="H62" s="333"/>
      <c r="I62" s="333"/>
      <c r="J62" s="333"/>
      <c r="K62" s="351"/>
      <c r="L62" s="333"/>
      <c r="M62" s="333"/>
      <c r="N62" s="333"/>
      <c r="O62" s="333"/>
      <c r="P62" s="351"/>
      <c r="Q62" s="333"/>
      <c r="R62" s="333"/>
      <c r="S62" s="333"/>
      <c r="T62" s="333"/>
      <c r="U62" s="351"/>
      <c r="V62" s="333"/>
      <c r="W62" s="333"/>
      <c r="X62" s="333"/>
      <c r="Y62" s="333"/>
      <c r="Z62" s="351"/>
      <c r="AA62" s="333"/>
      <c r="AB62" s="333"/>
      <c r="AC62" s="333"/>
      <c r="AD62" s="333"/>
      <c r="AE62" s="351"/>
      <c r="AF62" s="333"/>
      <c r="AG62" s="333"/>
      <c r="AH62" s="333"/>
      <c r="AI62" s="333"/>
      <c r="AJ62" s="351"/>
      <c r="AK62" s="333"/>
      <c r="AL62" s="333"/>
      <c r="AM62" s="333"/>
      <c r="AN62" s="333"/>
      <c r="AO62" s="351"/>
      <c r="AP62" s="333"/>
      <c r="AQ62" s="333"/>
      <c r="AR62" s="333"/>
      <c r="AS62" s="333"/>
      <c r="AT62" s="351"/>
      <c r="AU62" s="333"/>
      <c r="AV62" s="333"/>
      <c r="AW62" s="333"/>
      <c r="AX62" s="333"/>
      <c r="AY62" s="351"/>
      <c r="AZ62" s="333"/>
      <c r="BA62" s="333"/>
      <c r="BB62" s="333"/>
      <c r="BC62" s="333"/>
      <c r="BD62" s="351"/>
      <c r="BE62" s="333"/>
      <c r="BF62" s="333"/>
      <c r="BG62" s="333"/>
      <c r="BH62" s="333"/>
      <c r="BI62" s="351"/>
      <c r="BJ62" s="333"/>
      <c r="BK62" s="333"/>
      <c r="BL62" s="333"/>
      <c r="BM62" s="333"/>
      <c r="BN62" s="351"/>
      <c r="BO62" s="333"/>
      <c r="BP62" s="333"/>
      <c r="BQ62" s="333"/>
      <c r="BR62" s="333"/>
      <c r="BS62" s="351"/>
      <c r="BT62" s="333"/>
      <c r="BU62" s="333"/>
      <c r="BV62" s="333"/>
      <c r="BW62" s="333"/>
      <c r="BX62" s="351"/>
      <c r="BY62" s="333"/>
      <c r="BZ62" s="371"/>
      <c r="CA62" s="333"/>
      <c r="CB62" s="333"/>
      <c r="CC62" s="351"/>
      <c r="CD62" s="333"/>
      <c r="CE62" s="333"/>
      <c r="CF62" s="333"/>
      <c r="CG62" s="333"/>
      <c r="CH62" s="351"/>
      <c r="CI62" s="333"/>
      <c r="CJ62" s="333"/>
      <c r="CK62" s="333"/>
      <c r="CL62" s="333"/>
      <c r="CM62" s="351"/>
      <c r="CN62" s="333"/>
      <c r="CO62" s="333"/>
      <c r="CP62" s="333"/>
      <c r="CQ62" s="333"/>
      <c r="CR62" s="351"/>
      <c r="CS62" s="333"/>
      <c r="CT62" s="333"/>
      <c r="CU62" s="333"/>
      <c r="CV62" s="333"/>
      <c r="CW62" s="351"/>
      <c r="CX62" s="333"/>
      <c r="CY62" s="333"/>
      <c r="CZ62" s="333"/>
      <c r="DA62" s="333"/>
      <c r="DB62" s="351"/>
      <c r="DC62" s="333"/>
      <c r="DD62" s="333"/>
      <c r="DE62" s="333"/>
      <c r="DF62" s="333"/>
      <c r="DG62" s="351"/>
      <c r="DH62" s="333"/>
      <c r="DI62" s="333"/>
      <c r="DJ62" s="333"/>
      <c r="DK62" s="333"/>
      <c r="DL62" s="351"/>
      <c r="DM62" s="333"/>
      <c r="DN62" s="333"/>
      <c r="DO62" s="333"/>
      <c r="DP62" s="333"/>
      <c r="DQ62" s="351"/>
      <c r="DR62" s="333"/>
      <c r="DS62" s="333"/>
      <c r="DT62" s="333"/>
      <c r="DU62" s="333"/>
      <c r="DV62" s="351"/>
      <c r="DW62" s="333"/>
      <c r="DX62" s="333"/>
      <c r="DY62" s="333"/>
      <c r="DZ62" s="333"/>
      <c r="EA62" s="351"/>
      <c r="EB62" s="333"/>
      <c r="EC62" s="333"/>
      <c r="ED62" s="333"/>
      <c r="EE62" s="333"/>
      <c r="EF62" s="351"/>
      <c r="EG62" s="333"/>
      <c r="EH62" s="333"/>
      <c r="EI62" s="333"/>
      <c r="EJ62" s="333"/>
      <c r="EK62" s="351"/>
      <c r="EL62" s="333"/>
      <c r="EM62" s="333"/>
      <c r="EN62" s="333"/>
      <c r="EO62" s="333"/>
      <c r="EP62" s="345"/>
      <c r="ES62" s="349"/>
      <c r="ET62" s="349"/>
      <c r="EU62" s="349"/>
    </row>
    <row r="63" spans="1:151" s="349" customFormat="1" x14ac:dyDescent="0.2">
      <c r="A63" s="334"/>
      <c r="B63" s="334"/>
      <c r="C63" s="352" t="s">
        <v>294</v>
      </c>
      <c r="D63" s="334"/>
      <c r="E63" s="382" t="s">
        <v>295</v>
      </c>
      <c r="F63" s="383"/>
      <c r="G63" s="388"/>
      <c r="H63" s="355">
        <f>SUM(H64:H69)</f>
        <v>106184839.37800026</v>
      </c>
      <c r="I63" s="355"/>
      <c r="J63" s="355"/>
      <c r="K63" s="356"/>
      <c r="L63" s="355"/>
      <c r="M63" s="334">
        <f>SUM(M64:M69)</f>
        <v>-22462869.771990001</v>
      </c>
      <c r="N63" s="334"/>
      <c r="O63" s="334"/>
      <c r="P63" s="354"/>
      <c r="Q63" s="334"/>
      <c r="R63" s="334">
        <f>SUM(R64:R69)</f>
        <v>8028973.5351800174</v>
      </c>
      <c r="S63" s="334"/>
      <c r="T63" s="334"/>
      <c r="U63" s="354"/>
      <c r="V63" s="334"/>
      <c r="W63" s="334">
        <f>SUM(W64:W69)</f>
        <v>287722671</v>
      </c>
      <c r="X63" s="334"/>
      <c r="Y63" s="334"/>
      <c r="Z63" s="354"/>
      <c r="AA63" s="334"/>
      <c r="AB63" s="334">
        <f>SUM(AB64:AB69)</f>
        <v>0</v>
      </c>
      <c r="AC63" s="334"/>
      <c r="AD63" s="334"/>
      <c r="AE63" s="354"/>
      <c r="AF63" s="334"/>
      <c r="AG63" s="334">
        <f>SUM(AG64:AG69)</f>
        <v>0</v>
      </c>
      <c r="AH63" s="334"/>
      <c r="AI63" s="334"/>
      <c r="AJ63" s="354"/>
      <c r="AK63" s="334"/>
      <c r="AL63" s="334">
        <f>SUM(AL64:AL69)</f>
        <v>0</v>
      </c>
      <c r="AM63" s="334"/>
      <c r="AN63" s="334"/>
      <c r="AO63" s="354"/>
      <c r="AP63" s="334"/>
      <c r="AQ63" s="334">
        <f>SUM(AQ64:AQ69)</f>
        <v>0</v>
      </c>
      <c r="AR63" s="334"/>
      <c r="AS63" s="334"/>
      <c r="AT63" s="354"/>
      <c r="AU63" s="334"/>
      <c r="AV63" s="334">
        <f>SUM(AV64:AV69)</f>
        <v>0</v>
      </c>
      <c r="AW63" s="334"/>
      <c r="AX63" s="334"/>
      <c r="AY63" s="354"/>
      <c r="AZ63" s="334"/>
      <c r="BA63" s="334">
        <f>SUM(BA64:BA69)</f>
        <v>0</v>
      </c>
      <c r="BB63" s="334"/>
      <c r="BC63" s="334"/>
      <c r="BD63" s="354"/>
      <c r="BE63" s="334"/>
      <c r="BF63" s="334">
        <f>SUM(BF64:BF69)</f>
        <v>0</v>
      </c>
      <c r="BG63" s="334"/>
      <c r="BH63" s="334"/>
      <c r="BI63" s="354"/>
      <c r="BJ63" s="334"/>
      <c r="BK63" s="334">
        <f>SUM(BK64:BK69)</f>
        <v>0</v>
      </c>
      <c r="BL63" s="334"/>
      <c r="BM63" s="334"/>
      <c r="BN63" s="354"/>
      <c r="BO63" s="334"/>
      <c r="BP63" s="334">
        <f>SUM(BP64:BP69)</f>
        <v>0</v>
      </c>
      <c r="BQ63" s="334"/>
      <c r="BR63" s="334"/>
      <c r="BS63" s="354"/>
      <c r="BT63" s="334"/>
      <c r="BU63" s="334">
        <f>SUM(BU64:BU69)</f>
        <v>-14433896.236809984</v>
      </c>
      <c r="BV63" s="334"/>
      <c r="BW63" s="334"/>
      <c r="BX63" s="354"/>
      <c r="BY63" s="334"/>
      <c r="BZ63" s="357">
        <f>SUM(BZ64:BZ69)</f>
        <v>77304870.963354081</v>
      </c>
      <c r="CA63" s="355"/>
      <c r="CB63" s="355"/>
      <c r="CC63" s="356"/>
      <c r="CD63" s="355"/>
      <c r="CE63" s="355">
        <f>SUM(CE64:CE69)</f>
        <v>44290935.219140023</v>
      </c>
      <c r="CF63" s="355"/>
      <c r="CG63" s="355"/>
      <c r="CH63" s="356"/>
      <c r="CI63" s="355"/>
      <c r="CJ63" s="334">
        <f>SUM(CJ64:CJ69)</f>
        <v>-14022271.991829976</v>
      </c>
      <c r="CK63" s="334"/>
      <c r="CL63" s="334"/>
      <c r="CM63" s="354"/>
      <c r="CN63" s="334"/>
      <c r="CO63" s="334">
        <f>SUM(CO64:CO69)</f>
        <v>-106124988.63388997</v>
      </c>
      <c r="CP63" s="334"/>
      <c r="CQ63" s="334"/>
      <c r="CR63" s="354"/>
      <c r="CS63" s="334"/>
      <c r="CT63" s="334">
        <f>SUM(CT64:CT69)</f>
        <v>111669585.09893996</v>
      </c>
      <c r="CU63" s="334"/>
      <c r="CV63" s="334"/>
      <c r="CW63" s="354"/>
      <c r="CX63" s="334"/>
      <c r="CY63" s="334">
        <f>SUM(CY64:CY69)</f>
        <v>18126075.986003995</v>
      </c>
      <c r="CZ63" s="334"/>
      <c r="DA63" s="334"/>
      <c r="DB63" s="354"/>
      <c r="DC63" s="334"/>
      <c r="DD63" s="334">
        <f>SUM(DD64:DD69)</f>
        <v>-12357983.619869992</v>
      </c>
      <c r="DE63" s="334"/>
      <c r="DF63" s="334"/>
      <c r="DG63" s="354"/>
      <c r="DH63" s="334"/>
      <c r="DI63" s="334">
        <f>SUM(DI64:DI69)</f>
        <v>12671526.501660004</v>
      </c>
      <c r="DJ63" s="334"/>
      <c r="DK63" s="334"/>
      <c r="DL63" s="354"/>
      <c r="DM63" s="334"/>
      <c r="DN63" s="334">
        <f>SUM(DN64:DN69)</f>
        <v>-179680.68023005128</v>
      </c>
      <c r="DO63" s="334"/>
      <c r="DP63" s="334"/>
      <c r="DQ63" s="354"/>
      <c r="DR63" s="334"/>
      <c r="DS63" s="334">
        <f>SUM(DS64:DS69)</f>
        <v>-60800389.438979983</v>
      </c>
      <c r="DT63" s="334"/>
      <c r="DU63" s="334"/>
      <c r="DV63" s="354"/>
      <c r="DW63" s="334"/>
      <c r="DX63" s="334">
        <f>SUM(DX64:DX69)</f>
        <v>104635309.54605</v>
      </c>
      <c r="DY63" s="334"/>
      <c r="DZ63" s="334"/>
      <c r="EA63" s="354"/>
      <c r="EB63" s="334"/>
      <c r="EC63" s="334">
        <f>SUM(EC64:EC69)</f>
        <v>-24028968.173719943</v>
      </c>
      <c r="ED63" s="334"/>
      <c r="EE63" s="334"/>
      <c r="EF63" s="354"/>
      <c r="EG63" s="334"/>
      <c r="EH63" s="334">
        <f>SUM(EH64:EH69)</f>
        <v>3425721.1500800252</v>
      </c>
      <c r="EI63" s="334"/>
      <c r="EJ63" s="334"/>
      <c r="EK63" s="354"/>
      <c r="EL63" s="334"/>
      <c r="EM63" s="334">
        <f>SUM(EM64:EM69)</f>
        <v>30268663.227310047</v>
      </c>
      <c r="EN63" s="334"/>
      <c r="EO63" s="334"/>
      <c r="EP63" s="352"/>
      <c r="EQ63" s="334"/>
      <c r="ET63" s="391"/>
    </row>
    <row r="64" spans="1:151" ht="12.75" customHeight="1" x14ac:dyDescent="0.2">
      <c r="A64" s="333"/>
      <c r="B64" s="333"/>
      <c r="C64" s="345" t="s">
        <v>296</v>
      </c>
      <c r="D64" s="333"/>
      <c r="E64" s="350"/>
      <c r="F64" s="377"/>
      <c r="G64" s="381"/>
      <c r="H64" s="359">
        <f>+[10]Cashbalances!H12</f>
        <v>99611000</v>
      </c>
      <c r="I64" s="360"/>
      <c r="J64" s="333"/>
      <c r="K64" s="351"/>
      <c r="L64" s="358"/>
      <c r="M64" s="359">
        <f>+[10]Cashbalances!M12</f>
        <v>-23712019</v>
      </c>
      <c r="N64" s="360"/>
      <c r="O64" s="333"/>
      <c r="P64" s="351"/>
      <c r="Q64" s="358"/>
      <c r="R64" s="359">
        <f>+[10]Cashbalances!R12</f>
        <v>9974227</v>
      </c>
      <c r="S64" s="360"/>
      <c r="T64" s="333"/>
      <c r="U64" s="351"/>
      <c r="V64" s="358"/>
      <c r="W64" s="359">
        <f>+[10]Cashbalances!W12</f>
        <v>287722671</v>
      </c>
      <c r="X64" s="360"/>
      <c r="Y64" s="333"/>
      <c r="Z64" s="351"/>
      <c r="AA64" s="358"/>
      <c r="AB64" s="359">
        <f>+[10]Cashbalances!AB12</f>
        <v>0</v>
      </c>
      <c r="AC64" s="360"/>
      <c r="AD64" s="333"/>
      <c r="AE64" s="351"/>
      <c r="AF64" s="358"/>
      <c r="AG64" s="359">
        <f>+[10]Cashbalances!AG12</f>
        <v>0</v>
      </c>
      <c r="AH64" s="360"/>
      <c r="AI64" s="333"/>
      <c r="AJ64" s="351"/>
      <c r="AK64" s="358"/>
      <c r="AL64" s="359">
        <f>+[10]Cashbalances!AL12</f>
        <v>0</v>
      </c>
      <c r="AM64" s="360"/>
      <c r="AN64" s="333"/>
      <c r="AO64" s="351"/>
      <c r="AP64" s="358"/>
      <c r="AQ64" s="359">
        <f>+[10]Cashbalances!AQ12</f>
        <v>0</v>
      </c>
      <c r="AR64" s="360"/>
      <c r="AS64" s="333"/>
      <c r="AT64" s="351"/>
      <c r="AU64" s="358"/>
      <c r="AV64" s="359">
        <f>+[10]Cashbalances!AV12</f>
        <v>0</v>
      </c>
      <c r="AW64" s="360"/>
      <c r="AX64" s="333"/>
      <c r="AY64" s="351"/>
      <c r="AZ64" s="358"/>
      <c r="BA64" s="359">
        <f>+[10]Cashbalances!BA12</f>
        <v>0</v>
      </c>
      <c r="BB64" s="360"/>
      <c r="BC64" s="333"/>
      <c r="BD64" s="351"/>
      <c r="BE64" s="358"/>
      <c r="BF64" s="359">
        <f>+[10]Cashbalances!BF12</f>
        <v>0</v>
      </c>
      <c r="BG64" s="360"/>
      <c r="BH64" s="333"/>
      <c r="BI64" s="351"/>
      <c r="BJ64" s="358"/>
      <c r="BK64" s="359">
        <f>+[10]Cashbalances!BK12</f>
        <v>0</v>
      </c>
      <c r="BL64" s="360"/>
      <c r="BM64" s="333"/>
      <c r="BN64" s="351"/>
      <c r="BO64" s="358"/>
      <c r="BP64" s="359">
        <f>+[10]Cashbalances!BP12</f>
        <v>0</v>
      </c>
      <c r="BQ64" s="360"/>
      <c r="BR64" s="333"/>
      <c r="BS64" s="351"/>
      <c r="BT64" s="358"/>
      <c r="BU64" s="359">
        <f>+[10]Cashbalances!BU12</f>
        <v>-13737792</v>
      </c>
      <c r="BV64" s="360"/>
      <c r="BW64" s="333"/>
      <c r="BX64" s="351"/>
      <c r="BY64" s="358"/>
      <c r="BZ64" s="363">
        <f>+[10]Cashbalances!BZ12</f>
        <v>63618801</v>
      </c>
      <c r="CA64" s="360"/>
      <c r="CB64" s="333"/>
      <c r="CC64" s="351"/>
      <c r="CD64" s="358"/>
      <c r="CE64" s="361">
        <f>+[10]Cashbalances!CE12</f>
        <v>46082220</v>
      </c>
      <c r="CF64" s="392"/>
      <c r="CG64" s="393"/>
      <c r="CH64" s="394"/>
      <c r="CI64" s="395"/>
      <c r="CJ64" s="359">
        <f>+[10]Cashbalances!CJ12</f>
        <v>-13324945</v>
      </c>
      <c r="CK64" s="360"/>
      <c r="CL64" s="333"/>
      <c r="CM64" s="351"/>
      <c r="CN64" s="358"/>
      <c r="CO64" s="359">
        <f>+[10]Cashbalances!CO12</f>
        <v>-108017275</v>
      </c>
      <c r="CP64" s="360"/>
      <c r="CQ64" s="333"/>
      <c r="CR64" s="351"/>
      <c r="CS64" s="358"/>
      <c r="CT64" s="359">
        <f>+[10]Cashbalances!CT12</f>
        <v>112130563</v>
      </c>
      <c r="CU64" s="360"/>
      <c r="CV64" s="333"/>
      <c r="CW64" s="351"/>
      <c r="CX64" s="358"/>
      <c r="CY64" s="359">
        <f>+[10]Cashbalances!CY12</f>
        <v>19378870</v>
      </c>
      <c r="CZ64" s="360"/>
      <c r="DA64" s="333"/>
      <c r="DB64" s="351"/>
      <c r="DC64" s="358"/>
      <c r="DD64" s="359">
        <f>+[10]Cashbalances!DD12</f>
        <v>-9089134</v>
      </c>
      <c r="DE64" s="360"/>
      <c r="DF64" s="333"/>
      <c r="DG64" s="351"/>
      <c r="DH64" s="358"/>
      <c r="DI64" s="359">
        <f>+[10]Cashbalances!DI12</f>
        <v>8656413</v>
      </c>
      <c r="DJ64" s="360"/>
      <c r="DK64" s="333"/>
      <c r="DL64" s="351"/>
      <c r="DM64" s="358"/>
      <c r="DN64" s="359">
        <f>+[10]Cashbalances!DN12</f>
        <v>-11758617</v>
      </c>
      <c r="DO64" s="360"/>
      <c r="DP64" s="333"/>
      <c r="DQ64" s="351"/>
      <c r="DR64" s="358"/>
      <c r="DS64" s="359">
        <f>+[10]Cashbalances!DS12</f>
        <v>-63824067</v>
      </c>
      <c r="DT64" s="360"/>
      <c r="DU64" s="333"/>
      <c r="DV64" s="351"/>
      <c r="DW64" s="358"/>
      <c r="DX64" s="359">
        <f>+[10]Cashbalances!DX12</f>
        <v>109696169</v>
      </c>
      <c r="DY64" s="360"/>
      <c r="DZ64" s="333"/>
      <c r="EA64" s="351"/>
      <c r="EB64" s="358"/>
      <c r="EC64" s="359">
        <f>+[10]Cashbalances!EC12</f>
        <v>-26342016</v>
      </c>
      <c r="ED64" s="360"/>
      <c r="EE64" s="333"/>
      <c r="EF64" s="351"/>
      <c r="EG64" s="358"/>
      <c r="EH64" s="359">
        <f>+[10]Cashbalances!EH12</f>
        <v>30620</v>
      </c>
      <c r="EI64" s="360"/>
      <c r="EJ64" s="333"/>
      <c r="EK64" s="351"/>
      <c r="EL64" s="358"/>
      <c r="EM64" s="359">
        <f>+[10]Cashbalances!EM12</f>
        <v>32757275</v>
      </c>
      <c r="EN64" s="360"/>
      <c r="EO64" s="333"/>
      <c r="EP64" s="345"/>
      <c r="ES64" s="349"/>
      <c r="ET64" s="349"/>
      <c r="EU64" s="349"/>
    </row>
    <row r="65" spans="1:151" ht="12.75" customHeight="1" x14ac:dyDescent="0.2">
      <c r="A65" s="333"/>
      <c r="B65" s="333"/>
      <c r="C65" s="345" t="s">
        <v>297</v>
      </c>
      <c r="D65" s="333"/>
      <c r="E65" s="350"/>
      <c r="F65" s="377"/>
      <c r="G65" s="377"/>
      <c r="H65" s="333">
        <f>+[10]Cashbalances!H23</f>
        <v>0</v>
      </c>
      <c r="I65" s="365"/>
      <c r="J65" s="333"/>
      <c r="K65" s="351"/>
      <c r="L65" s="351"/>
      <c r="M65" s="333">
        <f>+[10]Cashbalances!M23</f>
        <v>32499994</v>
      </c>
      <c r="N65" s="365"/>
      <c r="O65" s="333"/>
      <c r="P65" s="351"/>
      <c r="Q65" s="351"/>
      <c r="R65" s="333">
        <f>+[10]Cashbalances!R23</f>
        <v>1683425</v>
      </c>
      <c r="S65" s="365"/>
      <c r="T65" s="333"/>
      <c r="U65" s="351"/>
      <c r="V65" s="351"/>
      <c r="W65" s="333">
        <f>+[10]Cashbalances!W23</f>
        <v>0</v>
      </c>
      <c r="X65" s="365"/>
      <c r="Y65" s="333"/>
      <c r="Z65" s="351"/>
      <c r="AA65" s="351"/>
      <c r="AB65" s="333">
        <f>+[10]Cashbalances!AB23</f>
        <v>0</v>
      </c>
      <c r="AC65" s="365"/>
      <c r="AD65" s="333"/>
      <c r="AE65" s="351"/>
      <c r="AF65" s="351"/>
      <c r="AG65" s="333">
        <f>+[10]Cashbalances!AG23</f>
        <v>0</v>
      </c>
      <c r="AH65" s="365"/>
      <c r="AI65" s="333"/>
      <c r="AJ65" s="351"/>
      <c r="AK65" s="351"/>
      <c r="AL65" s="333">
        <f>+[10]Cashbalances!AL23</f>
        <v>0</v>
      </c>
      <c r="AM65" s="365"/>
      <c r="AN65" s="333"/>
      <c r="AO65" s="351"/>
      <c r="AP65" s="351"/>
      <c r="AQ65" s="333">
        <f>+[10]Cashbalances!AQ23</f>
        <v>0</v>
      </c>
      <c r="AR65" s="365"/>
      <c r="AS65" s="333"/>
      <c r="AT65" s="351"/>
      <c r="AU65" s="351"/>
      <c r="AV65" s="333">
        <f>+[10]Cashbalances!AV23</f>
        <v>0</v>
      </c>
      <c r="AW65" s="365"/>
      <c r="AX65" s="333"/>
      <c r="AY65" s="351"/>
      <c r="AZ65" s="351"/>
      <c r="BA65" s="333">
        <f>+[10]Cashbalances!BA23</f>
        <v>0</v>
      </c>
      <c r="BB65" s="365"/>
      <c r="BC65" s="333"/>
      <c r="BD65" s="351"/>
      <c r="BE65" s="351"/>
      <c r="BF65" s="333">
        <f>+[10]Cashbalances!BF23</f>
        <v>0</v>
      </c>
      <c r="BG65" s="365"/>
      <c r="BH65" s="333"/>
      <c r="BI65" s="351"/>
      <c r="BJ65" s="351"/>
      <c r="BK65" s="333">
        <f>+[10]Cashbalances!BK23</f>
        <v>0</v>
      </c>
      <c r="BL65" s="365"/>
      <c r="BM65" s="333"/>
      <c r="BN65" s="351"/>
      <c r="BO65" s="351"/>
      <c r="BP65" s="333">
        <f>+[10]Cashbalances!BP23</f>
        <v>0</v>
      </c>
      <c r="BQ65" s="365"/>
      <c r="BR65" s="333"/>
      <c r="BS65" s="351"/>
      <c r="BT65" s="351"/>
      <c r="BU65" s="333">
        <f>+[10]Cashbalances!BU23</f>
        <v>34183419</v>
      </c>
      <c r="BV65" s="365"/>
      <c r="BW65" s="333"/>
      <c r="BX65" s="351"/>
      <c r="BY65" s="351"/>
      <c r="BZ65" s="371">
        <f>+[10]Cashbalances!BZ23</f>
        <v>-17675966</v>
      </c>
      <c r="CA65" s="365"/>
      <c r="CB65" s="333"/>
      <c r="CC65" s="351"/>
      <c r="CD65" s="351"/>
      <c r="CE65" s="333">
        <f>+[10]Cashbalances!CE23</f>
        <v>-8786316</v>
      </c>
      <c r="CF65" s="365"/>
      <c r="CG65" s="333"/>
      <c r="CH65" s="351"/>
      <c r="CI65" s="351"/>
      <c r="CJ65" s="333">
        <f>+[10]Cashbalances!CJ23</f>
        <v>10103585</v>
      </c>
      <c r="CK65" s="365"/>
      <c r="CL65" s="333"/>
      <c r="CM65" s="351"/>
      <c r="CN65" s="351"/>
      <c r="CO65" s="333">
        <f>+[10]Cashbalances!CO23</f>
        <v>-1521846</v>
      </c>
      <c r="CP65" s="365"/>
      <c r="CQ65" s="333"/>
      <c r="CR65" s="351"/>
      <c r="CS65" s="351"/>
      <c r="CT65" s="333">
        <f>+[10]Cashbalances!CT23</f>
        <v>6074461</v>
      </c>
      <c r="CU65" s="365"/>
      <c r="CV65" s="333"/>
      <c r="CW65" s="351"/>
      <c r="CX65" s="351"/>
      <c r="CY65" s="333">
        <f>+[10]Cashbalances!CY23</f>
        <v>516138</v>
      </c>
      <c r="CZ65" s="365"/>
      <c r="DA65" s="333"/>
      <c r="DB65" s="351"/>
      <c r="DC65" s="351"/>
      <c r="DD65" s="333">
        <f>+[10]Cashbalances!DD23</f>
        <v>-12799947</v>
      </c>
      <c r="DE65" s="365"/>
      <c r="DF65" s="333"/>
      <c r="DG65" s="351"/>
      <c r="DH65" s="351"/>
      <c r="DI65" s="333">
        <f>+[10]Cashbalances!DI23</f>
        <v>4934831</v>
      </c>
      <c r="DJ65" s="365"/>
      <c r="DK65" s="333"/>
      <c r="DL65" s="351"/>
      <c r="DM65" s="351"/>
      <c r="DN65" s="333">
        <f>+[10]Cashbalances!DN23</f>
        <v>-5282423</v>
      </c>
      <c r="DO65" s="365"/>
      <c r="DP65" s="333"/>
      <c r="DQ65" s="351"/>
      <c r="DR65" s="351"/>
      <c r="DS65" s="333">
        <f>+[10]Cashbalances!DS23</f>
        <v>2079416</v>
      </c>
      <c r="DT65" s="365"/>
      <c r="DU65" s="333"/>
      <c r="DV65" s="351"/>
      <c r="DW65" s="351"/>
      <c r="DX65" s="333">
        <f>+[10]Cashbalances!DX23</f>
        <v>-12244714</v>
      </c>
      <c r="DY65" s="365"/>
      <c r="DZ65" s="333"/>
      <c r="EA65" s="351"/>
      <c r="EB65" s="351"/>
      <c r="EC65" s="333">
        <f>+[10]Cashbalances!EC23</f>
        <v>14186127</v>
      </c>
      <c r="ED65" s="365"/>
      <c r="EE65" s="333"/>
      <c r="EF65" s="351"/>
      <c r="EG65" s="351"/>
      <c r="EH65" s="333">
        <f>+[10]Cashbalances!EH23</f>
        <v>-14935278</v>
      </c>
      <c r="EI65" s="365"/>
      <c r="EJ65" s="333"/>
      <c r="EK65" s="351"/>
      <c r="EL65" s="351"/>
      <c r="EM65" s="333">
        <f>+[10]Cashbalances!EM23</f>
        <v>1317269</v>
      </c>
      <c r="EN65" s="365"/>
      <c r="EO65" s="333"/>
      <c r="EP65" s="345"/>
      <c r="ES65" s="349"/>
      <c r="ET65" s="349"/>
      <c r="EU65" s="349"/>
    </row>
    <row r="66" spans="1:151" ht="12.75" customHeight="1" x14ac:dyDescent="0.2">
      <c r="A66" s="333"/>
      <c r="B66" s="333"/>
      <c r="C66" s="123" t="s">
        <v>298</v>
      </c>
      <c r="D66" s="333"/>
      <c r="E66" s="350"/>
      <c r="F66" s="377"/>
      <c r="G66" s="377"/>
      <c r="H66" s="333">
        <f>+[10]Cashbalances!H25</f>
        <v>0</v>
      </c>
      <c r="I66" s="365"/>
      <c r="J66" s="333"/>
      <c r="K66" s="351"/>
      <c r="L66" s="351"/>
      <c r="M66" s="333">
        <f>[10]Cashbalances!M25</f>
        <v>0</v>
      </c>
      <c r="N66" s="365"/>
      <c r="O66" s="333"/>
      <c r="P66" s="351"/>
      <c r="Q66" s="351"/>
      <c r="R66" s="333">
        <f>[10]Cashbalances!R25</f>
        <v>0</v>
      </c>
      <c r="S66" s="365"/>
      <c r="T66" s="333"/>
      <c r="U66" s="351"/>
      <c r="V66" s="351"/>
      <c r="W66" s="333">
        <f>[10]Cashbalances!W25</f>
        <v>0</v>
      </c>
      <c r="X66" s="365"/>
      <c r="Y66" s="333"/>
      <c r="Z66" s="351"/>
      <c r="AA66" s="351"/>
      <c r="AB66" s="333">
        <f>[10]Cashbalances!AB25</f>
        <v>0</v>
      </c>
      <c r="AC66" s="365"/>
      <c r="AD66" s="333"/>
      <c r="AE66" s="351"/>
      <c r="AF66" s="351"/>
      <c r="AG66" s="333">
        <f>[10]Cashbalances!AG25</f>
        <v>0</v>
      </c>
      <c r="AH66" s="365"/>
      <c r="AI66" s="333"/>
      <c r="AJ66" s="351"/>
      <c r="AK66" s="351"/>
      <c r="AL66" s="333">
        <f>[10]Cashbalances!AL25</f>
        <v>0</v>
      </c>
      <c r="AM66" s="365"/>
      <c r="AN66" s="333"/>
      <c r="AO66" s="351"/>
      <c r="AP66" s="351"/>
      <c r="AQ66" s="333">
        <f>[10]Cashbalances!AQ25</f>
        <v>0</v>
      </c>
      <c r="AR66" s="365"/>
      <c r="AS66" s="333"/>
      <c r="AT66" s="351"/>
      <c r="AU66" s="351"/>
      <c r="AV66" s="333">
        <f>[10]Cashbalances!AV25</f>
        <v>0</v>
      </c>
      <c r="AW66" s="365"/>
      <c r="AX66" s="333"/>
      <c r="AY66" s="351"/>
      <c r="AZ66" s="351"/>
      <c r="BA66" s="333">
        <f>[10]Cashbalances!BA25</f>
        <v>0</v>
      </c>
      <c r="BB66" s="365"/>
      <c r="BC66" s="333"/>
      <c r="BD66" s="351"/>
      <c r="BE66" s="351"/>
      <c r="BF66" s="333">
        <f>[10]Cashbalances!BF25</f>
        <v>0</v>
      </c>
      <c r="BG66" s="365"/>
      <c r="BH66" s="333"/>
      <c r="BI66" s="351"/>
      <c r="BJ66" s="351"/>
      <c r="BK66" s="333">
        <f>[10]Cashbalances!BK25</f>
        <v>0</v>
      </c>
      <c r="BL66" s="365"/>
      <c r="BM66" s="333"/>
      <c r="BN66" s="351"/>
      <c r="BO66" s="351"/>
      <c r="BP66" s="333">
        <f>[10]Cashbalances!BP25</f>
        <v>0</v>
      </c>
      <c r="BQ66" s="365"/>
      <c r="BR66" s="333"/>
      <c r="BS66" s="351"/>
      <c r="BT66" s="351"/>
      <c r="BU66" s="333">
        <f>[10]Cashbalances!BU25</f>
        <v>0</v>
      </c>
      <c r="BV66" s="365"/>
      <c r="BW66" s="333"/>
      <c r="BX66" s="351"/>
      <c r="BY66" s="351"/>
      <c r="BZ66" s="371">
        <f>+[10]Cashbalances!BZ25</f>
        <v>0</v>
      </c>
      <c r="CA66" s="365"/>
      <c r="CB66" s="333"/>
      <c r="CC66" s="351"/>
      <c r="CD66" s="351"/>
      <c r="CE66" s="333">
        <f>[10]Cashbalances!CE25</f>
        <v>0</v>
      </c>
      <c r="CF66" s="365"/>
      <c r="CG66" s="333"/>
      <c r="CH66" s="351"/>
      <c r="CI66" s="351"/>
      <c r="CJ66" s="333">
        <f>[10]Cashbalances!CJ25</f>
        <v>0</v>
      </c>
      <c r="CK66" s="365"/>
      <c r="CL66" s="333"/>
      <c r="CM66" s="351"/>
      <c r="CN66" s="351"/>
      <c r="CO66" s="333">
        <f>[10]Cashbalances!CO25</f>
        <v>0</v>
      </c>
      <c r="CP66" s="365"/>
      <c r="CQ66" s="333"/>
      <c r="CR66" s="351"/>
      <c r="CS66" s="351"/>
      <c r="CT66" s="333">
        <f>[10]Cashbalances!CT25</f>
        <v>0</v>
      </c>
      <c r="CU66" s="365"/>
      <c r="CV66" s="333"/>
      <c r="CW66" s="351"/>
      <c r="CX66" s="351"/>
      <c r="CY66" s="333">
        <f>[10]Cashbalances!CY25</f>
        <v>0</v>
      </c>
      <c r="CZ66" s="365"/>
      <c r="DA66" s="333"/>
      <c r="DB66" s="351"/>
      <c r="DC66" s="351"/>
      <c r="DD66" s="333">
        <f>[10]Cashbalances!DD25</f>
        <v>0</v>
      </c>
      <c r="DE66" s="365"/>
      <c r="DF66" s="333"/>
      <c r="DG66" s="351"/>
      <c r="DH66" s="351"/>
      <c r="DI66" s="333">
        <f>[10]Cashbalances!DI25</f>
        <v>0</v>
      </c>
      <c r="DJ66" s="365"/>
      <c r="DK66" s="333"/>
      <c r="DL66" s="351"/>
      <c r="DM66" s="351"/>
      <c r="DN66" s="333">
        <f>[10]Cashbalances!DN25</f>
        <v>0</v>
      </c>
      <c r="DO66" s="365"/>
      <c r="DP66" s="333"/>
      <c r="DQ66" s="351"/>
      <c r="DR66" s="351"/>
      <c r="DS66" s="333">
        <f>[10]Cashbalances!DS25</f>
        <v>0</v>
      </c>
      <c r="DT66" s="365"/>
      <c r="DU66" s="333"/>
      <c r="DV66" s="351"/>
      <c r="DW66" s="351"/>
      <c r="DX66" s="333">
        <f>[10]Cashbalances!DX25</f>
        <v>0</v>
      </c>
      <c r="DY66" s="365"/>
      <c r="DZ66" s="333"/>
      <c r="EA66" s="351"/>
      <c r="EB66" s="351"/>
      <c r="EC66" s="333">
        <f>[10]Cashbalances!EC25</f>
        <v>0</v>
      </c>
      <c r="ED66" s="365"/>
      <c r="EE66" s="333"/>
      <c r="EF66" s="351"/>
      <c r="EG66" s="351"/>
      <c r="EH66" s="333">
        <f>[10]Cashbalances!EH25</f>
        <v>0</v>
      </c>
      <c r="EI66" s="365"/>
      <c r="EJ66" s="333"/>
      <c r="EK66" s="351"/>
      <c r="EL66" s="351"/>
      <c r="EM66" s="333">
        <f>[10]Cashbalances!EM25</f>
        <v>0</v>
      </c>
      <c r="EN66" s="365"/>
      <c r="EO66" s="333"/>
      <c r="EP66" s="345"/>
      <c r="ES66" s="349"/>
      <c r="ET66" s="349"/>
      <c r="EU66" s="349"/>
    </row>
    <row r="67" spans="1:151" ht="12.75" customHeight="1" x14ac:dyDescent="0.2">
      <c r="A67" s="333"/>
      <c r="B67" s="333"/>
      <c r="C67" s="345" t="s">
        <v>299</v>
      </c>
      <c r="D67" s="333"/>
      <c r="E67" s="350"/>
      <c r="F67" s="377"/>
      <c r="G67" s="377"/>
      <c r="H67" s="333">
        <f>+[10]Cashbalances!H27</f>
        <v>6573839.3780002603</v>
      </c>
      <c r="I67" s="365"/>
      <c r="J67" s="333"/>
      <c r="K67" s="351"/>
      <c r="L67" s="351"/>
      <c r="M67" s="333">
        <f>+[10]Cashbalances!M27</f>
        <v>1585476</v>
      </c>
      <c r="N67" s="365"/>
      <c r="O67" s="333"/>
      <c r="P67" s="351"/>
      <c r="Q67" s="351"/>
      <c r="R67" s="333">
        <f>+[10]Cashbalances!R27</f>
        <v>1883939</v>
      </c>
      <c r="S67" s="365"/>
      <c r="T67" s="333"/>
      <c r="U67" s="351"/>
      <c r="V67" s="351"/>
      <c r="W67" s="333">
        <f>+[10]Cashbalances!W27</f>
        <v>0</v>
      </c>
      <c r="X67" s="365"/>
      <c r="Y67" s="333"/>
      <c r="Z67" s="351"/>
      <c r="AA67" s="351"/>
      <c r="AB67" s="333">
        <f>+[10]Cashbalances!AB27</f>
        <v>0</v>
      </c>
      <c r="AC67" s="365"/>
      <c r="AD67" s="333"/>
      <c r="AE67" s="351"/>
      <c r="AF67" s="351"/>
      <c r="AG67" s="333">
        <f>+[10]Cashbalances!AG27</f>
        <v>0</v>
      </c>
      <c r="AH67" s="365"/>
      <c r="AI67" s="333"/>
      <c r="AJ67" s="351"/>
      <c r="AK67" s="351"/>
      <c r="AL67" s="333">
        <f>+[10]Cashbalances!AL27</f>
        <v>0</v>
      </c>
      <c r="AM67" s="365"/>
      <c r="AN67" s="333"/>
      <c r="AO67" s="351"/>
      <c r="AP67" s="351"/>
      <c r="AQ67" s="333">
        <f>+[10]Cashbalances!AQ27</f>
        <v>0</v>
      </c>
      <c r="AR67" s="365"/>
      <c r="AS67" s="333"/>
      <c r="AT67" s="351"/>
      <c r="AU67" s="351"/>
      <c r="AV67" s="333">
        <f>+[10]Cashbalances!AV27</f>
        <v>0</v>
      </c>
      <c r="AW67" s="365"/>
      <c r="AX67" s="333"/>
      <c r="AY67" s="351"/>
      <c r="AZ67" s="351"/>
      <c r="BA67" s="333">
        <f>+[10]Cashbalances!BA27</f>
        <v>0</v>
      </c>
      <c r="BB67" s="365"/>
      <c r="BC67" s="333"/>
      <c r="BD67" s="351"/>
      <c r="BE67" s="351"/>
      <c r="BF67" s="333">
        <f>+[10]Cashbalances!BF27</f>
        <v>0</v>
      </c>
      <c r="BG67" s="365"/>
      <c r="BH67" s="333"/>
      <c r="BI67" s="351"/>
      <c r="BJ67" s="351"/>
      <c r="BK67" s="333">
        <f>+[10]Cashbalances!BK27</f>
        <v>0</v>
      </c>
      <c r="BL67" s="365"/>
      <c r="BM67" s="333"/>
      <c r="BN67" s="351"/>
      <c r="BO67" s="351"/>
      <c r="BP67" s="333">
        <f>+[10]Cashbalances!BP27</f>
        <v>0</v>
      </c>
      <c r="BQ67" s="365"/>
      <c r="BR67" s="333"/>
      <c r="BS67" s="351"/>
      <c r="BT67" s="351"/>
      <c r="BU67" s="333">
        <f>+[10]Cashbalances!BU27</f>
        <v>3469415</v>
      </c>
      <c r="BV67" s="365"/>
      <c r="BW67" s="333"/>
      <c r="BX67" s="351"/>
      <c r="BY67" s="351"/>
      <c r="BZ67" s="371">
        <f>+[10]Cashbalances!BZ28</f>
        <v>25341605</v>
      </c>
      <c r="CA67" s="365"/>
      <c r="CB67" s="333"/>
      <c r="CC67" s="351"/>
      <c r="CD67" s="351"/>
      <c r="CE67" s="333">
        <f>+[10]Cashbalances!CE27</f>
        <v>1088487</v>
      </c>
      <c r="CF67" s="365"/>
      <c r="CG67" s="333"/>
      <c r="CH67" s="351"/>
      <c r="CI67" s="351"/>
      <c r="CJ67" s="333">
        <f>+[10]Cashbalances!CJ27</f>
        <v>1683039</v>
      </c>
      <c r="CK67" s="365"/>
      <c r="CL67" s="333"/>
      <c r="CM67" s="351"/>
      <c r="CN67" s="351"/>
      <c r="CO67" s="333">
        <f>+[10]Cashbalances!CO27</f>
        <v>239249</v>
      </c>
      <c r="CP67" s="365"/>
      <c r="CQ67" s="333"/>
      <c r="CR67" s="351"/>
      <c r="CS67" s="351"/>
      <c r="CT67" s="333">
        <f>+[10]Cashbalances!CT27</f>
        <v>17656</v>
      </c>
      <c r="CU67" s="365"/>
      <c r="CV67" s="333"/>
      <c r="CW67" s="351"/>
      <c r="CX67" s="351"/>
      <c r="CY67" s="333">
        <f>+[10]Cashbalances!CY27</f>
        <v>1013935</v>
      </c>
      <c r="CZ67" s="365"/>
      <c r="DA67" s="333"/>
      <c r="DB67" s="351"/>
      <c r="DC67" s="351"/>
      <c r="DD67" s="333">
        <f>+[10]Cashbalances!DD27</f>
        <v>1111697</v>
      </c>
      <c r="DE67" s="365"/>
      <c r="DF67" s="333"/>
      <c r="DG67" s="351"/>
      <c r="DH67" s="351"/>
      <c r="DI67" s="333">
        <f>+[10]Cashbalances!DI27</f>
        <v>530072</v>
      </c>
      <c r="DJ67" s="365"/>
      <c r="DK67" s="333"/>
      <c r="DL67" s="351"/>
      <c r="DM67" s="351"/>
      <c r="DN67" s="333">
        <f>+[10]Cashbalances!DN27</f>
        <v>6511671</v>
      </c>
      <c r="DO67" s="365"/>
      <c r="DP67" s="333"/>
      <c r="DQ67" s="351"/>
      <c r="DR67" s="351"/>
      <c r="DS67" s="333">
        <f>+[10]Cashbalances!DS27</f>
        <v>560492</v>
      </c>
      <c r="DT67" s="365"/>
      <c r="DU67" s="333"/>
      <c r="DV67" s="351"/>
      <c r="DW67" s="351"/>
      <c r="DX67" s="333">
        <f>+[10]Cashbalances!DX27</f>
        <v>2756088</v>
      </c>
      <c r="DY67" s="365"/>
      <c r="DZ67" s="333"/>
      <c r="EA67" s="351"/>
      <c r="EB67" s="351"/>
      <c r="EC67" s="333">
        <f>+[10]Cashbalances!EC27</f>
        <v>8032775</v>
      </c>
      <c r="ED67" s="365"/>
      <c r="EE67" s="333"/>
      <c r="EF67" s="351"/>
      <c r="EG67" s="351"/>
      <c r="EH67" s="333">
        <f>+[10]Cashbalances!EH27</f>
        <v>1796444</v>
      </c>
      <c r="EI67" s="365"/>
      <c r="EJ67" s="333"/>
      <c r="EK67" s="351"/>
      <c r="EL67" s="351"/>
      <c r="EM67" s="333">
        <f>+[10]Cashbalances!EM27</f>
        <v>2771526</v>
      </c>
      <c r="EN67" s="365"/>
      <c r="EO67" s="333"/>
      <c r="EP67" s="345"/>
      <c r="ES67" s="349"/>
      <c r="ET67" s="349"/>
      <c r="EU67" s="349"/>
    </row>
    <row r="68" spans="1:151" ht="12.75" customHeight="1" x14ac:dyDescent="0.2">
      <c r="A68" s="333"/>
      <c r="B68" s="333"/>
      <c r="C68" s="345" t="s">
        <v>300</v>
      </c>
      <c r="D68" s="333"/>
      <c r="E68" s="350"/>
      <c r="F68" s="377"/>
      <c r="G68" s="377"/>
      <c r="H68" s="333">
        <f>+[10]Cashbalances!H30</f>
        <v>0</v>
      </c>
      <c r="I68" s="365"/>
      <c r="J68" s="333"/>
      <c r="K68" s="351"/>
      <c r="L68" s="351"/>
      <c r="M68" s="333">
        <f>+[10]Cashbalances!M30</f>
        <v>0</v>
      </c>
      <c r="N68" s="365"/>
      <c r="O68" s="333"/>
      <c r="P68" s="351"/>
      <c r="Q68" s="351"/>
      <c r="R68" s="333">
        <f>+[10]Cashbalances!R30</f>
        <v>0</v>
      </c>
      <c r="S68" s="365"/>
      <c r="T68" s="333"/>
      <c r="U68" s="351"/>
      <c r="V68" s="351"/>
      <c r="W68" s="333">
        <f>+[10]Cashbalances!W30</f>
        <v>0</v>
      </c>
      <c r="X68" s="365"/>
      <c r="Y68" s="333"/>
      <c r="Z68" s="351"/>
      <c r="AA68" s="351"/>
      <c r="AB68" s="333">
        <f>+[10]Cashbalances!AB30</f>
        <v>0</v>
      </c>
      <c r="AC68" s="365"/>
      <c r="AD68" s="333"/>
      <c r="AE68" s="351"/>
      <c r="AF68" s="351"/>
      <c r="AG68" s="333">
        <f>+[10]Cashbalances!AG30</f>
        <v>0</v>
      </c>
      <c r="AH68" s="365"/>
      <c r="AI68" s="333"/>
      <c r="AJ68" s="351"/>
      <c r="AK68" s="351"/>
      <c r="AL68" s="333">
        <f>+[10]Cashbalances!AL30</f>
        <v>0</v>
      </c>
      <c r="AM68" s="365"/>
      <c r="AN68" s="333"/>
      <c r="AO68" s="351"/>
      <c r="AP68" s="351"/>
      <c r="AQ68" s="333">
        <f>+[10]Cashbalances!AQ30</f>
        <v>0</v>
      </c>
      <c r="AR68" s="365"/>
      <c r="AS68" s="333"/>
      <c r="AT68" s="351"/>
      <c r="AU68" s="351"/>
      <c r="AV68" s="333">
        <f>+[10]Cashbalances!AV30</f>
        <v>0</v>
      </c>
      <c r="AW68" s="365"/>
      <c r="AX68" s="333"/>
      <c r="AY68" s="351"/>
      <c r="AZ68" s="351"/>
      <c r="BA68" s="333">
        <f>+[10]Cashbalances!BA30</f>
        <v>0</v>
      </c>
      <c r="BB68" s="365"/>
      <c r="BC68" s="333"/>
      <c r="BD68" s="351"/>
      <c r="BE68" s="351"/>
      <c r="BF68" s="333">
        <f>+[10]Cashbalances!BF30</f>
        <v>0</v>
      </c>
      <c r="BG68" s="365"/>
      <c r="BH68" s="333"/>
      <c r="BI68" s="351"/>
      <c r="BJ68" s="351"/>
      <c r="BK68" s="333">
        <f>+[10]Cashbalances!BK30</f>
        <v>0</v>
      </c>
      <c r="BL68" s="365"/>
      <c r="BM68" s="333"/>
      <c r="BN68" s="351"/>
      <c r="BO68" s="351"/>
      <c r="BP68" s="333">
        <f>+[10]Cashbalances!BP30</f>
        <v>0</v>
      </c>
      <c r="BQ68" s="365"/>
      <c r="BR68" s="333"/>
      <c r="BS68" s="351"/>
      <c r="BT68" s="351"/>
      <c r="BU68" s="333">
        <f>+[10]Cashbalances!BU30</f>
        <v>0</v>
      </c>
      <c r="BV68" s="365"/>
      <c r="BW68" s="333"/>
      <c r="BX68" s="351"/>
      <c r="BY68" s="351"/>
      <c r="BZ68" s="371">
        <f>+[10]Cashbalances!BZ30</f>
        <v>-915497</v>
      </c>
      <c r="CA68" s="365"/>
      <c r="CB68" s="333"/>
      <c r="CC68" s="351"/>
      <c r="CD68" s="351"/>
      <c r="CE68" s="393">
        <f>+[10]Cashbalances!CE30</f>
        <v>0</v>
      </c>
      <c r="CF68" s="396"/>
      <c r="CG68" s="393"/>
      <c r="CH68" s="394"/>
      <c r="CI68" s="394"/>
      <c r="CJ68" s="333">
        <f>+[10]Cashbalances!CJ30</f>
        <v>0</v>
      </c>
      <c r="CK68" s="365"/>
      <c r="CL68" s="333"/>
      <c r="CM68" s="351"/>
      <c r="CN68" s="351"/>
      <c r="CO68" s="333">
        <f>+[10]Cashbalances!CO30</f>
        <v>-34139</v>
      </c>
      <c r="CP68" s="365"/>
      <c r="CQ68" s="333"/>
      <c r="CR68" s="351"/>
      <c r="CS68" s="351"/>
      <c r="CT68" s="333">
        <f>+[10]Cashbalances!CT30</f>
        <v>0</v>
      </c>
      <c r="CU68" s="365"/>
      <c r="CV68" s="333"/>
      <c r="CW68" s="351"/>
      <c r="CX68" s="351"/>
      <c r="CY68" s="333">
        <f>+[10]Cashbalances!CY30</f>
        <v>0</v>
      </c>
      <c r="CZ68" s="365"/>
      <c r="DA68" s="333"/>
      <c r="DB68" s="351"/>
      <c r="DC68" s="351"/>
      <c r="DD68" s="333">
        <f>+[10]Cashbalances!DD30</f>
        <v>-578417</v>
      </c>
      <c r="DE68" s="365"/>
      <c r="DF68" s="333"/>
      <c r="DG68" s="351"/>
      <c r="DH68" s="351"/>
      <c r="DI68" s="333">
        <f>+[10]Cashbalances!DI30</f>
        <v>0</v>
      </c>
      <c r="DJ68" s="365"/>
      <c r="DK68" s="333"/>
      <c r="DL68" s="351"/>
      <c r="DM68" s="351"/>
      <c r="DN68" s="333">
        <f>+[10]Cashbalances!DN30</f>
        <v>-266903</v>
      </c>
      <c r="DO68" s="365"/>
      <c r="DP68" s="333"/>
      <c r="DQ68" s="351"/>
      <c r="DR68" s="351"/>
      <c r="DS68" s="333">
        <f>+[10]Cashbalances!DS30</f>
        <v>0</v>
      </c>
      <c r="DT68" s="365"/>
      <c r="DU68" s="333"/>
      <c r="DV68" s="351"/>
      <c r="DW68" s="351"/>
      <c r="DX68" s="333">
        <f>+[10]Cashbalances!DX30</f>
        <v>0</v>
      </c>
      <c r="DY68" s="365"/>
      <c r="DZ68" s="333"/>
      <c r="EA68" s="351"/>
      <c r="EB68" s="351"/>
      <c r="EC68" s="333">
        <f>+[10]Cashbalances!EC30</f>
        <v>-14320</v>
      </c>
      <c r="ED68" s="365"/>
      <c r="EE68" s="333"/>
      <c r="EF68" s="351"/>
      <c r="EG68" s="351"/>
      <c r="EH68" s="333">
        <f>+[10]Cashbalances!EH30</f>
        <v>-21718</v>
      </c>
      <c r="EI68" s="365"/>
      <c r="EJ68" s="333"/>
      <c r="EK68" s="351"/>
      <c r="EL68" s="351"/>
      <c r="EM68" s="333">
        <f>+[10]Cashbalances!EM30</f>
        <v>0</v>
      </c>
      <c r="EN68" s="365"/>
      <c r="EO68" s="333"/>
      <c r="EP68" s="345"/>
      <c r="ES68" s="349"/>
      <c r="ET68" s="349"/>
      <c r="EU68" s="349"/>
    </row>
    <row r="69" spans="1:151" ht="12.75" customHeight="1" x14ac:dyDescent="0.2">
      <c r="A69" s="333"/>
      <c r="B69" s="333"/>
      <c r="C69" s="345" t="s">
        <v>301</v>
      </c>
      <c r="D69" s="333"/>
      <c r="E69" s="350"/>
      <c r="F69" s="377"/>
      <c r="G69" s="390"/>
      <c r="H69" s="376">
        <f>+[10]Cashbalances!H33</f>
        <v>0</v>
      </c>
      <c r="I69" s="375"/>
      <c r="J69" s="333"/>
      <c r="K69" s="351"/>
      <c r="L69" s="373"/>
      <c r="M69" s="376">
        <f>+[10]Cashbalances!M33</f>
        <v>-32836320.771990001</v>
      </c>
      <c r="N69" s="375"/>
      <c r="O69" s="333"/>
      <c r="P69" s="351"/>
      <c r="Q69" s="373"/>
      <c r="R69" s="376">
        <f>+[10]Cashbalances!R33</f>
        <v>-5512617.4648199826</v>
      </c>
      <c r="S69" s="375"/>
      <c r="T69" s="333"/>
      <c r="U69" s="351"/>
      <c r="V69" s="373"/>
      <c r="W69" s="376">
        <f>+[10]Cashbalances!W33</f>
        <v>0</v>
      </c>
      <c r="X69" s="375"/>
      <c r="Y69" s="333"/>
      <c r="Z69" s="351"/>
      <c r="AA69" s="373"/>
      <c r="AB69" s="376">
        <f>+[10]Cashbalances!AB33</f>
        <v>0</v>
      </c>
      <c r="AC69" s="375"/>
      <c r="AD69" s="333"/>
      <c r="AE69" s="351"/>
      <c r="AF69" s="373"/>
      <c r="AG69" s="376">
        <f>+[10]Cashbalances!AG33</f>
        <v>0</v>
      </c>
      <c r="AH69" s="375"/>
      <c r="AI69" s="333"/>
      <c r="AJ69" s="351"/>
      <c r="AK69" s="373"/>
      <c r="AL69" s="376">
        <f>+[10]Cashbalances!AL33</f>
        <v>0</v>
      </c>
      <c r="AM69" s="375"/>
      <c r="AN69" s="333"/>
      <c r="AO69" s="351"/>
      <c r="AP69" s="373"/>
      <c r="AQ69" s="376">
        <f>+[10]Cashbalances!AQ33</f>
        <v>0</v>
      </c>
      <c r="AR69" s="375"/>
      <c r="AS69" s="333"/>
      <c r="AT69" s="351"/>
      <c r="AU69" s="373"/>
      <c r="AV69" s="376">
        <f>+[10]Cashbalances!AV33</f>
        <v>0</v>
      </c>
      <c r="AW69" s="375"/>
      <c r="AX69" s="333"/>
      <c r="AY69" s="351"/>
      <c r="AZ69" s="373"/>
      <c r="BA69" s="376">
        <f>+[10]Cashbalances!BA33</f>
        <v>0</v>
      </c>
      <c r="BB69" s="375"/>
      <c r="BC69" s="333"/>
      <c r="BD69" s="351"/>
      <c r="BE69" s="373"/>
      <c r="BF69" s="376">
        <f>+[10]Cashbalances!BF33</f>
        <v>0</v>
      </c>
      <c r="BG69" s="375"/>
      <c r="BH69" s="333"/>
      <c r="BI69" s="351"/>
      <c r="BJ69" s="373"/>
      <c r="BK69" s="376">
        <f>+[10]Cashbalances!BK33</f>
        <v>0</v>
      </c>
      <c r="BL69" s="375"/>
      <c r="BM69" s="333"/>
      <c r="BN69" s="351"/>
      <c r="BO69" s="373"/>
      <c r="BP69" s="376">
        <f>+[10]Cashbalances!BP33</f>
        <v>0</v>
      </c>
      <c r="BQ69" s="375"/>
      <c r="BR69" s="333"/>
      <c r="BS69" s="351"/>
      <c r="BT69" s="373"/>
      <c r="BU69" s="376">
        <f>+[10]Cashbalances!BU33</f>
        <v>-38348938.236809984</v>
      </c>
      <c r="BV69" s="375"/>
      <c r="BW69" s="333"/>
      <c r="BX69" s="351"/>
      <c r="BY69" s="373"/>
      <c r="BZ69" s="374">
        <f>+[10]Cashbalances!BZ33</f>
        <v>6935927.9633540809</v>
      </c>
      <c r="CA69" s="375"/>
      <c r="CB69" s="333"/>
      <c r="CC69" s="351"/>
      <c r="CD69" s="373"/>
      <c r="CE69" s="376">
        <f>+[10]Cashbalances!CE33</f>
        <v>5906544.219140023</v>
      </c>
      <c r="CF69" s="375"/>
      <c r="CG69" s="333"/>
      <c r="CH69" s="351"/>
      <c r="CI69" s="373"/>
      <c r="CJ69" s="376">
        <f>+[10]Cashbalances!CJ33</f>
        <v>-12483950.991829976</v>
      </c>
      <c r="CK69" s="375"/>
      <c r="CL69" s="333"/>
      <c r="CM69" s="351"/>
      <c r="CN69" s="373"/>
      <c r="CO69" s="376">
        <f>+[10]Cashbalances!CO33</f>
        <v>3209022.3661100268</v>
      </c>
      <c r="CP69" s="375"/>
      <c r="CQ69" s="333"/>
      <c r="CR69" s="351"/>
      <c r="CS69" s="373"/>
      <c r="CT69" s="376">
        <f>+[10]Cashbalances!CT33</f>
        <v>-6553094.9010600448</v>
      </c>
      <c r="CU69" s="375"/>
      <c r="CV69" s="333"/>
      <c r="CW69" s="351"/>
      <c r="CX69" s="373"/>
      <c r="CY69" s="376">
        <f>+[10]Cashbalances!CY33</f>
        <v>-2782867.0139960051</v>
      </c>
      <c r="CZ69" s="375"/>
      <c r="DA69" s="333"/>
      <c r="DB69" s="351"/>
      <c r="DC69" s="373"/>
      <c r="DD69" s="376">
        <f>+[10]Cashbalances!DD33</f>
        <v>8997817.3801300079</v>
      </c>
      <c r="DE69" s="375"/>
      <c r="DF69" s="333"/>
      <c r="DG69" s="351"/>
      <c r="DH69" s="373"/>
      <c r="DI69" s="376">
        <f>+[10]Cashbalances!DI33</f>
        <v>-1449789.4983399957</v>
      </c>
      <c r="DJ69" s="375"/>
      <c r="DK69" s="333"/>
      <c r="DL69" s="351"/>
      <c r="DM69" s="373"/>
      <c r="DN69" s="376">
        <f>+[10]Cashbalances!DN33</f>
        <v>10616591.319769949</v>
      </c>
      <c r="DO69" s="375"/>
      <c r="DP69" s="333"/>
      <c r="DQ69" s="351"/>
      <c r="DR69" s="373"/>
      <c r="DS69" s="376">
        <f>+[10]Cashbalances!DS33</f>
        <v>383769.56102001667</v>
      </c>
      <c r="DT69" s="375"/>
      <c r="DU69" s="333"/>
      <c r="DV69" s="351"/>
      <c r="DW69" s="373"/>
      <c r="DX69" s="376">
        <f>+[10]Cashbalances!DX33</f>
        <v>4427766.5460499972</v>
      </c>
      <c r="DY69" s="375"/>
      <c r="DZ69" s="333"/>
      <c r="EA69" s="351"/>
      <c r="EB69" s="373"/>
      <c r="EC69" s="376">
        <f>+[10]Cashbalances!EC33</f>
        <v>-19891534.173719943</v>
      </c>
      <c r="ED69" s="375"/>
      <c r="EE69" s="333"/>
      <c r="EF69" s="351"/>
      <c r="EG69" s="373"/>
      <c r="EH69" s="376">
        <f>+[10]Cashbalances!EH33</f>
        <v>16555653.150080025</v>
      </c>
      <c r="EI69" s="375"/>
      <c r="EJ69" s="333"/>
      <c r="EK69" s="351"/>
      <c r="EL69" s="373"/>
      <c r="EM69" s="376">
        <f>[10]Cashbalances!EM33</f>
        <v>-6577406.7726899534</v>
      </c>
      <c r="EN69" s="375"/>
      <c r="EO69" s="333"/>
      <c r="EP69" s="345"/>
      <c r="ES69" s="349"/>
      <c r="ET69" s="349"/>
      <c r="EU69" s="349"/>
    </row>
    <row r="70" spans="1:151" x14ac:dyDescent="0.2">
      <c r="A70" s="333"/>
      <c r="B70" s="333"/>
      <c r="C70" s="345"/>
      <c r="D70" s="333"/>
      <c r="E70" s="350"/>
      <c r="F70" s="377"/>
      <c r="G70" s="378"/>
      <c r="H70" s="333"/>
      <c r="I70" s="333"/>
      <c r="J70" s="333"/>
      <c r="K70" s="351"/>
      <c r="L70" s="333"/>
      <c r="M70" s="333"/>
      <c r="N70" s="333"/>
      <c r="O70" s="333"/>
      <c r="P70" s="351"/>
      <c r="Q70" s="333"/>
      <c r="R70" s="333"/>
      <c r="S70" s="333"/>
      <c r="T70" s="333"/>
      <c r="U70" s="351"/>
      <c r="V70" s="333"/>
      <c r="W70" s="333"/>
      <c r="X70" s="333"/>
      <c r="Y70" s="333"/>
      <c r="Z70" s="351"/>
      <c r="AA70" s="333"/>
      <c r="AB70" s="333"/>
      <c r="AC70" s="333"/>
      <c r="AD70" s="333"/>
      <c r="AE70" s="351"/>
      <c r="AF70" s="333"/>
      <c r="AG70" s="333"/>
      <c r="AH70" s="333"/>
      <c r="AI70" s="333"/>
      <c r="AJ70" s="351"/>
      <c r="AK70" s="333"/>
      <c r="AL70" s="333"/>
      <c r="AM70" s="333"/>
      <c r="AN70" s="333"/>
      <c r="AO70" s="351"/>
      <c r="AP70" s="333"/>
      <c r="AQ70" s="333"/>
      <c r="AR70" s="333"/>
      <c r="AS70" s="333"/>
      <c r="AT70" s="351"/>
      <c r="AU70" s="333"/>
      <c r="AV70" s="333"/>
      <c r="AW70" s="333"/>
      <c r="AX70" s="333"/>
      <c r="AY70" s="351"/>
      <c r="AZ70" s="333"/>
      <c r="BA70" s="333"/>
      <c r="BB70" s="333"/>
      <c r="BC70" s="333"/>
      <c r="BD70" s="351"/>
      <c r="BE70" s="333"/>
      <c r="BF70" s="333"/>
      <c r="BG70" s="333"/>
      <c r="BH70" s="333"/>
      <c r="BI70" s="351"/>
      <c r="BJ70" s="333"/>
      <c r="BK70" s="333"/>
      <c r="BL70" s="333"/>
      <c r="BM70" s="333"/>
      <c r="BN70" s="351"/>
      <c r="BO70" s="333"/>
      <c r="BP70" s="333"/>
      <c r="BQ70" s="333"/>
      <c r="BR70" s="333"/>
      <c r="BS70" s="351"/>
      <c r="BT70" s="333"/>
      <c r="BU70" s="333"/>
      <c r="BV70" s="333"/>
      <c r="BW70" s="333"/>
      <c r="BX70" s="351"/>
      <c r="BY70" s="333"/>
      <c r="BZ70" s="371"/>
      <c r="CA70" s="333"/>
      <c r="CB70" s="333"/>
      <c r="CC70" s="351"/>
      <c r="CD70" s="333"/>
      <c r="CE70" s="333"/>
      <c r="CF70" s="333"/>
      <c r="CG70" s="333"/>
      <c r="CH70" s="351"/>
      <c r="CI70" s="333"/>
      <c r="CJ70" s="333"/>
      <c r="CK70" s="333"/>
      <c r="CL70" s="333"/>
      <c r="CM70" s="351"/>
      <c r="CN70" s="333"/>
      <c r="CO70" s="333"/>
      <c r="CP70" s="333"/>
      <c r="CQ70" s="333"/>
      <c r="CR70" s="351"/>
      <c r="CS70" s="333"/>
      <c r="CT70" s="333"/>
      <c r="CU70" s="333"/>
      <c r="CV70" s="333"/>
      <c r="CW70" s="351"/>
      <c r="CX70" s="333"/>
      <c r="CY70" s="333"/>
      <c r="CZ70" s="333"/>
      <c r="DA70" s="333"/>
      <c r="DB70" s="351"/>
      <c r="DC70" s="333"/>
      <c r="DD70" s="333"/>
      <c r="DE70" s="333"/>
      <c r="DF70" s="333"/>
      <c r="DG70" s="351"/>
      <c r="DH70" s="333"/>
      <c r="DI70" s="333"/>
      <c r="DJ70" s="333"/>
      <c r="DK70" s="333"/>
      <c r="DL70" s="351"/>
      <c r="DM70" s="333"/>
      <c r="DN70" s="333"/>
      <c r="DO70" s="333"/>
      <c r="DP70" s="333"/>
      <c r="DQ70" s="351"/>
      <c r="DR70" s="333"/>
      <c r="DS70" s="333"/>
      <c r="DT70" s="333"/>
      <c r="DU70" s="333"/>
      <c r="DV70" s="351"/>
      <c r="DW70" s="333"/>
      <c r="DX70" s="333"/>
      <c r="DY70" s="333"/>
      <c r="DZ70" s="333"/>
      <c r="EA70" s="351"/>
      <c r="EB70" s="333"/>
      <c r="EC70" s="333"/>
      <c r="ED70" s="333"/>
      <c r="EE70" s="333"/>
      <c r="EF70" s="351"/>
      <c r="EG70" s="333"/>
      <c r="EH70" s="333"/>
      <c r="EI70" s="333"/>
      <c r="EJ70" s="333"/>
      <c r="EK70" s="351"/>
      <c r="EL70" s="333"/>
      <c r="EM70" s="333"/>
      <c r="EN70" s="333"/>
      <c r="EO70" s="333"/>
      <c r="EP70" s="345"/>
      <c r="ES70" s="349"/>
      <c r="ET70" s="349"/>
      <c r="EU70" s="349"/>
    </row>
    <row r="71" spans="1:151" s="349" customFormat="1" x14ac:dyDescent="0.2">
      <c r="A71" s="334"/>
      <c r="B71" s="334"/>
      <c r="C71" s="397" t="s">
        <v>302</v>
      </c>
      <c r="D71" s="398"/>
      <c r="E71" s="353"/>
      <c r="F71" s="399"/>
      <c r="G71" s="400"/>
      <c r="H71" s="401">
        <f>+H13+H23+H40+H63</f>
        <v>387212839.37800026</v>
      </c>
      <c r="I71" s="401"/>
      <c r="J71" s="401"/>
      <c r="K71" s="402"/>
      <c r="L71" s="401"/>
      <c r="M71" s="401">
        <f>+M13+M23+M40+M63</f>
        <v>45209505.228009999</v>
      </c>
      <c r="N71" s="401"/>
      <c r="O71" s="401"/>
      <c r="P71" s="402"/>
      <c r="Q71" s="401"/>
      <c r="R71" s="401">
        <f>+R13+R23+R40+R63</f>
        <v>17130039.535180017</v>
      </c>
      <c r="S71" s="401"/>
      <c r="T71" s="401"/>
      <c r="U71" s="402"/>
      <c r="V71" s="401"/>
      <c r="W71" s="401">
        <f>+W13+W23+W40+W63</f>
        <v>287722671</v>
      </c>
      <c r="X71" s="401"/>
      <c r="Y71" s="401"/>
      <c r="Z71" s="402"/>
      <c r="AA71" s="401"/>
      <c r="AB71" s="401">
        <f>+AB13+AB23+AB40+AB63</f>
        <v>0</v>
      </c>
      <c r="AC71" s="401"/>
      <c r="AD71" s="401"/>
      <c r="AE71" s="402"/>
      <c r="AF71" s="401"/>
      <c r="AG71" s="401">
        <f>+AG13+AG23+AG40+AG63</f>
        <v>0</v>
      </c>
      <c r="AH71" s="401"/>
      <c r="AI71" s="401"/>
      <c r="AJ71" s="402"/>
      <c r="AK71" s="401"/>
      <c r="AL71" s="401">
        <f>+AL13+AL23+AL40+AL63</f>
        <v>0</v>
      </c>
      <c r="AM71" s="401"/>
      <c r="AN71" s="401"/>
      <c r="AO71" s="402"/>
      <c r="AP71" s="401"/>
      <c r="AQ71" s="401">
        <f>+AQ13+AQ23+AQ40+AQ63</f>
        <v>0</v>
      </c>
      <c r="AR71" s="401"/>
      <c r="AS71" s="401"/>
      <c r="AT71" s="402"/>
      <c r="AU71" s="401"/>
      <c r="AV71" s="401">
        <f>+AV13+AV23+AV40+AV63</f>
        <v>0</v>
      </c>
      <c r="AW71" s="401"/>
      <c r="AX71" s="401"/>
      <c r="AY71" s="402"/>
      <c r="AZ71" s="401"/>
      <c r="BA71" s="401">
        <f>+BA13+BA23+BA40+BA63</f>
        <v>0</v>
      </c>
      <c r="BB71" s="401"/>
      <c r="BC71" s="401"/>
      <c r="BD71" s="402"/>
      <c r="BE71" s="401"/>
      <c r="BF71" s="401">
        <f>+BF13+BF23+BF40+BF63</f>
        <v>0</v>
      </c>
      <c r="BG71" s="401"/>
      <c r="BH71" s="401"/>
      <c r="BI71" s="402"/>
      <c r="BJ71" s="401"/>
      <c r="BK71" s="401">
        <f>+BK13+BK23+BK40+BK63</f>
        <v>0</v>
      </c>
      <c r="BL71" s="401"/>
      <c r="BM71" s="401"/>
      <c r="BN71" s="402"/>
      <c r="BO71" s="401"/>
      <c r="BP71" s="401">
        <f>+BP13+BP23+BP40+BP63</f>
        <v>0</v>
      </c>
      <c r="BQ71" s="401"/>
      <c r="BR71" s="401"/>
      <c r="BS71" s="402"/>
      <c r="BT71" s="401"/>
      <c r="BU71" s="401">
        <f>+BU13+BU23+BU40+BU63</f>
        <v>62339544.763190016</v>
      </c>
      <c r="BV71" s="401"/>
      <c r="BW71" s="401"/>
      <c r="BX71" s="402"/>
      <c r="BY71" s="401"/>
      <c r="BZ71" s="403">
        <f>+BZ13+BZ23+BZ40+BZ63</f>
        <v>325668163.96335411</v>
      </c>
      <c r="CA71" s="401"/>
      <c r="CB71" s="401"/>
      <c r="CC71" s="402"/>
      <c r="CD71" s="401"/>
      <c r="CE71" s="401">
        <f>+CE13+CE23+CE40+CE63</f>
        <v>80363106.219140023</v>
      </c>
      <c r="CF71" s="401"/>
      <c r="CG71" s="398"/>
      <c r="CH71" s="402"/>
      <c r="CI71" s="401"/>
      <c r="CJ71" s="401">
        <f>+CJ13+CJ23+CJ40+CJ63</f>
        <v>5443714.0081700236</v>
      </c>
      <c r="CK71" s="401"/>
      <c r="CL71" s="401"/>
      <c r="CM71" s="402"/>
      <c r="CN71" s="401"/>
      <c r="CO71" s="401">
        <f>+CO13+CO23+CO40+CO63</f>
        <v>-63147812.633889973</v>
      </c>
      <c r="CP71" s="401"/>
      <c r="CQ71" s="401"/>
      <c r="CR71" s="402"/>
      <c r="CS71" s="401"/>
      <c r="CT71" s="401">
        <f>+CT13+CT23+CT40+CT63</f>
        <v>133237815.09893996</v>
      </c>
      <c r="CU71" s="401"/>
      <c r="CV71" s="401"/>
      <c r="CW71" s="402"/>
      <c r="CX71" s="401"/>
      <c r="CY71" s="401">
        <f>+CY13+CY23+CY40+CY63</f>
        <v>39271319.986003995</v>
      </c>
      <c r="CZ71" s="401"/>
      <c r="DA71" s="401"/>
      <c r="DB71" s="402"/>
      <c r="DC71" s="401"/>
      <c r="DD71" s="401">
        <f>+DD13+DD23+DD40+DD63</f>
        <v>7282332.3801300079</v>
      </c>
      <c r="DE71" s="401"/>
      <c r="DF71" s="401"/>
      <c r="DG71" s="402"/>
      <c r="DH71" s="401"/>
      <c r="DI71" s="401">
        <f>+DI13+DI23+DI40+DI63</f>
        <v>36796929.501660004</v>
      </c>
      <c r="DJ71" s="401"/>
      <c r="DK71" s="401"/>
      <c r="DL71" s="402"/>
      <c r="DM71" s="401"/>
      <c r="DN71" s="401">
        <f>+DN13+DN23+DN40+DN63</f>
        <v>21781581.319769949</v>
      </c>
      <c r="DO71" s="401"/>
      <c r="DP71" s="401"/>
      <c r="DQ71" s="402"/>
      <c r="DR71" s="401"/>
      <c r="DS71" s="401">
        <f>+DS13+DS23+DS40+DS63</f>
        <v>-41889213.438979983</v>
      </c>
      <c r="DT71" s="401"/>
      <c r="DU71" s="401"/>
      <c r="DV71" s="402"/>
      <c r="DW71" s="401"/>
      <c r="DX71" s="401">
        <f>+DX13+DX23+DX40+DX63</f>
        <v>65925976.546049997</v>
      </c>
      <c r="DY71" s="401"/>
      <c r="DZ71" s="401"/>
      <c r="EA71" s="402"/>
      <c r="EB71" s="401"/>
      <c r="EC71" s="401">
        <f>+EC13+EC23+EC40+EC63</f>
        <v>3383581.8262800574</v>
      </c>
      <c r="ED71" s="401"/>
      <c r="EE71" s="401"/>
      <c r="EF71" s="402"/>
      <c r="EG71" s="401"/>
      <c r="EH71" s="401">
        <f>+EH13+EH23+EH40+EH63</f>
        <v>37218833.150080025</v>
      </c>
      <c r="EI71" s="401"/>
      <c r="EJ71" s="401"/>
      <c r="EK71" s="402"/>
      <c r="EL71" s="401"/>
      <c r="EM71" s="401">
        <f>+EM13+EM23+EM40+EM63</f>
        <v>85806820.227310047</v>
      </c>
      <c r="EN71" s="401"/>
      <c r="EO71" s="404"/>
      <c r="EP71" s="352"/>
      <c r="EQ71" s="334"/>
    </row>
    <row r="72" spans="1:151" ht="15" customHeight="1" x14ac:dyDescent="0.2">
      <c r="A72" s="333"/>
      <c r="B72" s="333"/>
      <c r="C72" s="405"/>
      <c r="D72" s="406"/>
      <c r="E72" s="406"/>
      <c r="F72" s="406"/>
      <c r="G72" s="406"/>
      <c r="H72" s="406"/>
      <c r="I72" s="406"/>
      <c r="J72" s="406"/>
      <c r="K72" s="406"/>
      <c r="L72" s="406"/>
      <c r="M72" s="406"/>
      <c r="N72" s="406"/>
      <c r="O72" s="406"/>
      <c r="P72" s="406"/>
      <c r="Q72" s="406"/>
      <c r="R72" s="406"/>
      <c r="S72" s="406"/>
      <c r="T72" s="406"/>
      <c r="U72" s="406"/>
      <c r="V72" s="406"/>
      <c r="W72" s="406"/>
      <c r="X72" s="406"/>
      <c r="Y72" s="406"/>
      <c r="Z72" s="406"/>
      <c r="AA72" s="406"/>
      <c r="AB72" s="406"/>
      <c r="AC72" s="406"/>
      <c r="AD72" s="406"/>
      <c r="AE72" s="406"/>
      <c r="AF72" s="406"/>
      <c r="AG72" s="406"/>
      <c r="AH72" s="406"/>
      <c r="AI72" s="406"/>
      <c r="AJ72" s="406"/>
      <c r="AK72" s="406"/>
      <c r="AL72" s="406"/>
      <c r="AM72" s="406"/>
      <c r="AN72" s="406"/>
      <c r="AO72" s="406"/>
      <c r="AP72" s="406"/>
      <c r="AQ72" s="406"/>
      <c r="AR72" s="406"/>
      <c r="AS72" s="406"/>
      <c r="AT72" s="406"/>
      <c r="AU72" s="406"/>
      <c r="AV72" s="406"/>
      <c r="AW72" s="406"/>
      <c r="AX72" s="406"/>
      <c r="AY72" s="406"/>
      <c r="AZ72" s="406"/>
      <c r="BA72" s="406"/>
      <c r="BB72" s="406"/>
      <c r="BC72" s="406"/>
      <c r="BD72" s="406"/>
      <c r="BE72" s="406"/>
      <c r="BF72" s="406"/>
      <c r="BG72" s="406"/>
      <c r="BH72" s="406"/>
      <c r="BI72" s="406"/>
      <c r="BJ72" s="406"/>
      <c r="BK72" s="406"/>
      <c r="BL72" s="406"/>
      <c r="BM72" s="406"/>
      <c r="BN72" s="406"/>
      <c r="BO72" s="406"/>
      <c r="BP72" s="406"/>
      <c r="BQ72" s="406"/>
      <c r="BR72" s="406"/>
      <c r="BS72" s="406"/>
      <c r="BT72" s="406"/>
      <c r="BU72" s="406"/>
      <c r="BV72" s="406"/>
      <c r="BW72" s="406"/>
      <c r="BX72" s="406"/>
      <c r="BY72" s="406"/>
      <c r="BZ72" s="406"/>
      <c r="CA72" s="406"/>
      <c r="CB72" s="406"/>
      <c r="CC72" s="406"/>
      <c r="CD72" s="406"/>
      <c r="CE72" s="406"/>
      <c r="CF72" s="406"/>
      <c r="CG72" s="406"/>
      <c r="CH72" s="406"/>
      <c r="CI72" s="406"/>
      <c r="CJ72" s="406"/>
      <c r="CK72" s="406"/>
      <c r="CL72" s="406"/>
      <c r="CM72" s="406"/>
      <c r="CN72" s="406"/>
      <c r="CO72" s="406"/>
      <c r="CP72" s="406"/>
      <c r="CQ72" s="406"/>
      <c r="CR72" s="406"/>
      <c r="CS72" s="406"/>
      <c r="CT72" s="406"/>
      <c r="CU72" s="406"/>
      <c r="CV72" s="406"/>
      <c r="CW72" s="406"/>
      <c r="CX72" s="406"/>
      <c r="CY72" s="406"/>
      <c r="CZ72" s="406"/>
      <c r="DA72" s="406"/>
      <c r="DB72" s="406"/>
      <c r="DC72" s="406"/>
      <c r="DD72" s="406"/>
      <c r="DE72" s="406"/>
      <c r="DF72" s="406"/>
      <c r="DG72" s="406"/>
      <c r="DH72" s="406"/>
      <c r="DI72" s="406"/>
      <c r="DJ72" s="406"/>
      <c r="DK72" s="406"/>
      <c r="DL72" s="406"/>
      <c r="DM72" s="406"/>
      <c r="DN72" s="406"/>
      <c r="DO72" s="406"/>
      <c r="DP72" s="406"/>
      <c r="DQ72" s="406"/>
      <c r="DR72" s="406"/>
      <c r="DS72" s="406"/>
      <c r="DT72" s="406"/>
      <c r="DU72" s="406"/>
      <c r="DV72" s="406"/>
      <c r="DW72" s="406"/>
      <c r="DX72" s="406"/>
      <c r="DY72" s="406"/>
      <c r="DZ72" s="406"/>
      <c r="EA72" s="406"/>
      <c r="EB72" s="406"/>
      <c r="EC72" s="406"/>
      <c r="ED72" s="406"/>
      <c r="EE72" s="406"/>
      <c r="EF72" s="406"/>
      <c r="EG72" s="406"/>
      <c r="EH72" s="406"/>
      <c r="EI72" s="406"/>
      <c r="EJ72" s="406"/>
      <c r="EK72" s="406"/>
      <c r="EL72" s="406"/>
      <c r="EM72" s="406"/>
      <c r="EN72" s="406"/>
      <c r="EO72" s="406"/>
      <c r="EP72" s="333"/>
      <c r="ET72" s="349"/>
    </row>
    <row r="73" spans="1:151" x14ac:dyDescent="0.2">
      <c r="A73" s="333"/>
      <c r="B73" s="333"/>
      <c r="C73" s="333"/>
      <c r="D73" s="333"/>
      <c r="E73" s="333"/>
      <c r="F73" s="333"/>
      <c r="G73" s="333"/>
      <c r="H73" s="333"/>
      <c r="I73" s="333"/>
      <c r="J73" s="333"/>
      <c r="K73" s="333"/>
      <c r="L73" s="333"/>
      <c r="M73" s="333"/>
      <c r="N73" s="333"/>
      <c r="O73" s="333"/>
      <c r="P73" s="333"/>
      <c r="Q73" s="333"/>
      <c r="R73" s="333"/>
      <c r="S73" s="333"/>
      <c r="T73" s="333"/>
      <c r="U73" s="333"/>
      <c r="V73" s="333"/>
      <c r="W73" s="333"/>
      <c r="X73" s="333"/>
      <c r="Y73" s="333"/>
      <c r="Z73" s="333"/>
      <c r="AA73" s="333"/>
      <c r="AB73" s="333"/>
      <c r="AC73" s="333"/>
      <c r="AD73" s="333"/>
      <c r="AE73" s="333"/>
      <c r="AF73" s="333"/>
      <c r="AG73" s="333"/>
      <c r="AH73" s="333"/>
      <c r="AI73" s="333"/>
      <c r="AJ73" s="333"/>
      <c r="AK73" s="333"/>
      <c r="AL73" s="333"/>
      <c r="AM73" s="333"/>
      <c r="AN73" s="333"/>
      <c r="AO73" s="333"/>
      <c r="AP73" s="333"/>
      <c r="AQ73" s="333"/>
      <c r="AR73" s="333"/>
      <c r="AS73" s="333"/>
      <c r="AT73" s="333"/>
      <c r="AU73" s="333"/>
      <c r="AV73" s="333"/>
      <c r="AW73" s="333"/>
      <c r="AX73" s="333"/>
      <c r="AY73" s="333"/>
      <c r="AZ73" s="333"/>
      <c r="BA73" s="333"/>
      <c r="BB73" s="333"/>
      <c r="BC73" s="333"/>
      <c r="BD73" s="333"/>
      <c r="BE73" s="333"/>
      <c r="BF73" s="333"/>
      <c r="BG73" s="333"/>
      <c r="BH73" s="333"/>
      <c r="BI73" s="333"/>
      <c r="BJ73" s="333"/>
      <c r="BK73" s="333"/>
      <c r="BL73" s="333"/>
      <c r="BM73" s="333"/>
      <c r="BN73" s="333"/>
      <c r="BO73" s="333"/>
      <c r="BP73" s="333"/>
      <c r="BQ73" s="333"/>
      <c r="BR73" s="333"/>
      <c r="BS73" s="333"/>
      <c r="BT73" s="333"/>
      <c r="BU73" s="333"/>
      <c r="BV73" s="333"/>
      <c r="BW73" s="333"/>
      <c r="BX73" s="333"/>
      <c r="BY73" s="333"/>
      <c r="BZ73" s="333"/>
      <c r="CA73" s="333"/>
      <c r="CB73" s="333"/>
      <c r="CC73" s="333"/>
      <c r="CD73" s="333"/>
      <c r="CE73" s="333"/>
      <c r="CF73" s="333"/>
      <c r="CG73" s="333"/>
      <c r="CH73" s="333"/>
      <c r="CI73" s="333"/>
      <c r="CJ73" s="333"/>
      <c r="CK73" s="333"/>
      <c r="CL73" s="333"/>
      <c r="CM73" s="333"/>
      <c r="CN73" s="333"/>
      <c r="CO73" s="333"/>
      <c r="CP73" s="333"/>
      <c r="CQ73" s="333"/>
      <c r="CR73" s="333"/>
      <c r="CS73" s="333"/>
      <c r="CT73" s="333"/>
      <c r="CU73" s="333"/>
      <c r="CV73" s="333"/>
      <c r="CW73" s="333"/>
      <c r="CX73" s="333"/>
      <c r="CY73" s="333"/>
      <c r="CZ73" s="333"/>
      <c r="DA73" s="333"/>
      <c r="DB73" s="333"/>
      <c r="DC73" s="333"/>
      <c r="DD73" s="333"/>
      <c r="DE73" s="333"/>
      <c r="DF73" s="333"/>
      <c r="DG73" s="333"/>
      <c r="DH73" s="333"/>
      <c r="DI73" s="333"/>
      <c r="DJ73" s="333"/>
      <c r="DK73" s="333"/>
      <c r="DL73" s="333"/>
      <c r="DM73" s="333"/>
      <c r="DN73" s="333"/>
      <c r="DO73" s="333"/>
      <c r="DP73" s="333"/>
      <c r="DQ73" s="333"/>
      <c r="DR73" s="333"/>
      <c r="DS73" s="333"/>
      <c r="DT73" s="333"/>
      <c r="DU73" s="333"/>
      <c r="DV73" s="333"/>
      <c r="DW73" s="333"/>
      <c r="DX73" s="333"/>
      <c r="DY73" s="333"/>
      <c r="DZ73" s="333"/>
      <c r="EA73" s="333"/>
      <c r="EB73" s="333"/>
      <c r="EC73" s="333"/>
      <c r="ED73" s="333"/>
      <c r="EE73" s="333"/>
      <c r="EF73" s="333"/>
      <c r="EG73" s="333"/>
      <c r="EH73" s="333"/>
      <c r="EI73" s="333"/>
      <c r="EJ73" s="333"/>
      <c r="EK73" s="333"/>
      <c r="EL73" s="333"/>
      <c r="EM73" s="333"/>
      <c r="EN73" s="333"/>
      <c r="EO73" s="333"/>
      <c r="EP73" s="333"/>
    </row>
    <row r="74" spans="1:151" ht="15" customHeight="1" x14ac:dyDescent="0.2">
      <c r="B74" s="333"/>
      <c r="C74" s="333"/>
      <c r="D74" s="333"/>
      <c r="E74" s="333"/>
      <c r="F74" s="333"/>
      <c r="G74" s="333"/>
      <c r="H74" s="333"/>
      <c r="I74" s="333"/>
      <c r="J74" s="333"/>
      <c r="K74" s="333"/>
      <c r="L74" s="333"/>
      <c r="M74" s="333"/>
      <c r="N74" s="333"/>
      <c r="O74" s="333"/>
      <c r="P74" s="333"/>
      <c r="Q74" s="333"/>
      <c r="R74" s="333"/>
      <c r="S74" s="333"/>
      <c r="T74" s="333"/>
      <c r="U74" s="333"/>
      <c r="V74" s="333"/>
      <c r="W74" s="333"/>
      <c r="X74" s="333"/>
      <c r="Y74" s="333"/>
      <c r="Z74" s="333"/>
      <c r="AA74" s="333"/>
      <c r="AB74" s="333"/>
      <c r="AC74" s="333"/>
      <c r="AD74" s="333"/>
      <c r="AE74" s="333"/>
      <c r="AF74" s="333"/>
      <c r="AG74" s="333"/>
      <c r="AH74" s="333"/>
      <c r="AI74" s="333"/>
      <c r="AJ74" s="333"/>
      <c r="AK74" s="333"/>
      <c r="AL74" s="333"/>
      <c r="AM74" s="333"/>
      <c r="AN74" s="333"/>
      <c r="AO74" s="333"/>
      <c r="AP74" s="333"/>
      <c r="AQ74" s="333"/>
      <c r="AR74" s="333"/>
      <c r="AS74" s="333"/>
      <c r="AT74" s="333"/>
      <c r="AU74" s="333"/>
      <c r="AV74" s="333"/>
      <c r="AW74" s="333"/>
      <c r="AX74" s="333"/>
      <c r="AY74" s="333"/>
      <c r="AZ74" s="333"/>
      <c r="BA74" s="333"/>
      <c r="BB74" s="333"/>
      <c r="BC74" s="333"/>
      <c r="BD74" s="333"/>
      <c r="BE74" s="333"/>
      <c r="BF74" s="333"/>
      <c r="BG74" s="333"/>
      <c r="BH74" s="333"/>
      <c r="BI74" s="333"/>
      <c r="BJ74" s="333"/>
      <c r="BK74" s="333"/>
      <c r="BL74" s="333"/>
      <c r="BM74" s="333"/>
      <c r="BN74" s="333"/>
      <c r="BO74" s="333"/>
      <c r="BP74" s="333"/>
      <c r="BQ74" s="333"/>
      <c r="BR74" s="333"/>
      <c r="BS74" s="333"/>
      <c r="BT74" s="333"/>
      <c r="BU74" s="333"/>
      <c r="BV74" s="333"/>
      <c r="BW74" s="333"/>
      <c r="BX74" s="333"/>
      <c r="BY74" s="333"/>
      <c r="BZ74" s="333"/>
      <c r="CA74" s="333"/>
      <c r="CB74" s="333"/>
      <c r="CC74" s="333"/>
      <c r="CD74" s="333"/>
      <c r="CE74" s="333"/>
      <c r="CF74" s="333"/>
      <c r="CG74" s="333"/>
      <c r="CH74" s="333"/>
      <c r="CI74" s="333"/>
      <c r="CJ74" s="333"/>
      <c r="CK74" s="333"/>
      <c r="CL74" s="333"/>
      <c r="CM74" s="333"/>
      <c r="CN74" s="333"/>
      <c r="CO74" s="333"/>
      <c r="CP74" s="333"/>
      <c r="CQ74" s="333"/>
      <c r="CR74" s="333"/>
      <c r="CS74" s="333"/>
      <c r="CT74" s="333"/>
      <c r="CU74" s="333"/>
      <c r="CV74" s="333"/>
      <c r="CW74" s="333"/>
      <c r="CX74" s="333"/>
      <c r="CY74" s="333"/>
      <c r="CZ74" s="333"/>
      <c r="DA74" s="333"/>
      <c r="DB74" s="333"/>
      <c r="DC74" s="333"/>
      <c r="DD74" s="333"/>
      <c r="DE74" s="333"/>
      <c r="DF74" s="333"/>
      <c r="DG74" s="333"/>
      <c r="DH74" s="333"/>
      <c r="DI74" s="333"/>
      <c r="DJ74" s="333"/>
      <c r="DK74" s="333"/>
      <c r="DL74" s="333"/>
      <c r="DM74" s="333"/>
      <c r="DN74" s="333"/>
      <c r="DO74" s="333"/>
      <c r="DP74" s="333"/>
      <c r="DQ74" s="333"/>
      <c r="DR74" s="333"/>
      <c r="DS74" s="333"/>
      <c r="DT74" s="333"/>
      <c r="DU74" s="333"/>
      <c r="DV74" s="333"/>
      <c r="DW74" s="333"/>
      <c r="DX74" s="333"/>
      <c r="DY74" s="333"/>
      <c r="DZ74" s="333"/>
      <c r="EA74" s="333"/>
      <c r="EB74" s="333"/>
      <c r="EC74" s="333"/>
      <c r="ED74" s="333"/>
      <c r="EE74" s="333"/>
      <c r="EF74" s="333"/>
      <c r="EG74" s="333"/>
      <c r="EH74" s="333"/>
      <c r="EI74" s="333"/>
      <c r="EJ74" s="333"/>
      <c r="EK74" s="333"/>
      <c r="EL74" s="333"/>
      <c r="EM74" s="333"/>
      <c r="EN74" s="333"/>
      <c r="EO74" s="333"/>
      <c r="EP74" s="333"/>
    </row>
    <row r="75" spans="1:151" s="407" customFormat="1" ht="15" hidden="1" customHeight="1" x14ac:dyDescent="0.2">
      <c r="B75" s="408"/>
      <c r="D75" s="409"/>
      <c r="E75" s="408"/>
      <c r="F75" s="408"/>
      <c r="G75" s="408"/>
      <c r="H75" s="408"/>
      <c r="I75" s="408"/>
      <c r="J75" s="408"/>
      <c r="K75" s="408"/>
      <c r="L75" s="408"/>
      <c r="M75" s="408"/>
      <c r="N75" s="408"/>
      <c r="O75" s="408"/>
      <c r="P75" s="408"/>
      <c r="Q75" s="408"/>
      <c r="R75" s="408"/>
      <c r="S75" s="408"/>
      <c r="T75" s="408"/>
      <c r="U75" s="408"/>
      <c r="V75" s="408"/>
      <c r="W75" s="408"/>
      <c r="X75" s="408"/>
      <c r="Y75" s="408"/>
      <c r="Z75" s="408"/>
      <c r="AA75" s="408"/>
      <c r="AB75" s="408"/>
      <c r="AC75" s="408"/>
      <c r="AD75" s="408"/>
      <c r="AE75" s="408"/>
      <c r="AF75" s="408"/>
      <c r="AG75" s="408"/>
      <c r="AH75" s="408"/>
      <c r="AI75" s="408"/>
      <c r="AJ75" s="408"/>
      <c r="AK75" s="408"/>
      <c r="AL75" s="410"/>
      <c r="AM75" s="408"/>
      <c r="AN75" s="408"/>
      <c r="AO75" s="408"/>
      <c r="AP75" s="408"/>
      <c r="AQ75" s="408"/>
      <c r="AR75" s="408"/>
      <c r="AS75" s="408"/>
      <c r="AT75" s="408"/>
      <c r="AU75" s="408"/>
      <c r="AV75" s="408"/>
      <c r="AW75" s="408"/>
      <c r="AX75" s="408"/>
      <c r="AY75" s="408"/>
      <c r="AZ75" s="408"/>
      <c r="BA75" s="408"/>
      <c r="BB75" s="408"/>
      <c r="BC75" s="408"/>
      <c r="BD75" s="408"/>
      <c r="BE75" s="408"/>
      <c r="BF75" s="408"/>
      <c r="BG75" s="408"/>
      <c r="BH75" s="408"/>
      <c r="BI75" s="408"/>
      <c r="BJ75" s="408"/>
      <c r="BK75" s="408"/>
      <c r="BL75" s="408"/>
      <c r="BM75" s="408"/>
      <c r="BN75" s="408"/>
      <c r="BO75" s="408"/>
      <c r="BP75" s="408"/>
      <c r="BQ75" s="408"/>
      <c r="BR75" s="408"/>
      <c r="BS75" s="408"/>
      <c r="BT75" s="408"/>
      <c r="BU75" s="408"/>
      <c r="BV75" s="408"/>
      <c r="BW75" s="334">
        <f>+BW76+BW83</f>
        <v>26665953</v>
      </c>
      <c r="BX75" s="408"/>
      <c r="BY75" s="408"/>
      <c r="BZ75" s="408"/>
      <c r="CA75" s="408"/>
      <c r="CB75" s="408"/>
      <c r="CC75" s="408"/>
      <c r="CD75" s="408"/>
      <c r="CE75" s="408"/>
      <c r="CF75" s="408"/>
      <c r="CG75" s="408"/>
      <c r="CH75" s="408"/>
      <c r="CI75" s="408"/>
      <c r="CJ75" s="408"/>
      <c r="CK75" s="408"/>
      <c r="CL75" s="408"/>
      <c r="CM75" s="408"/>
      <c r="CN75" s="408"/>
      <c r="CO75" s="408"/>
      <c r="CP75" s="408"/>
      <c r="CQ75" s="408"/>
      <c r="CR75" s="408"/>
      <c r="CS75" s="408"/>
      <c r="CT75" s="408"/>
      <c r="CU75" s="408"/>
      <c r="CV75" s="408"/>
      <c r="CW75" s="408"/>
      <c r="CX75" s="408"/>
      <c r="CY75" s="408"/>
      <c r="CZ75" s="408"/>
      <c r="DA75" s="408"/>
      <c r="DB75" s="408"/>
      <c r="DC75" s="408"/>
      <c r="DD75" s="408"/>
      <c r="DE75" s="408"/>
      <c r="DF75" s="408"/>
      <c r="DG75" s="408"/>
      <c r="DH75" s="408"/>
      <c r="DI75" s="408"/>
      <c r="DJ75" s="408"/>
      <c r="DK75" s="408"/>
      <c r="DL75" s="408"/>
      <c r="DM75" s="408"/>
      <c r="DN75" s="408"/>
      <c r="DO75" s="408"/>
      <c r="DP75" s="408"/>
      <c r="DQ75" s="408"/>
      <c r="DR75" s="408"/>
      <c r="DS75" s="408"/>
      <c r="DT75" s="408"/>
      <c r="DU75" s="408"/>
      <c r="DV75" s="408"/>
      <c r="DW75" s="408"/>
      <c r="DX75" s="408"/>
      <c r="DY75" s="408"/>
      <c r="DZ75" s="408"/>
      <c r="EA75" s="408"/>
      <c r="EB75" s="408"/>
      <c r="EC75" s="408"/>
      <c r="ED75" s="408"/>
      <c r="EE75" s="408"/>
      <c r="EF75" s="408"/>
      <c r="EG75" s="408"/>
      <c r="EH75" s="408"/>
      <c r="EI75" s="408"/>
      <c r="EJ75" s="408"/>
      <c r="EK75" s="408"/>
      <c r="EL75" s="408"/>
      <c r="EM75" s="408"/>
      <c r="EN75" s="408"/>
      <c r="EO75" s="408"/>
      <c r="EP75" s="408"/>
      <c r="EQ75" s="408"/>
    </row>
    <row r="76" spans="1:151" s="407" customFormat="1" ht="15" hidden="1" customHeight="1" x14ac:dyDescent="0.2">
      <c r="B76" s="408"/>
      <c r="C76" s="411"/>
      <c r="D76" s="409"/>
      <c r="E76" s="408"/>
      <c r="F76" s="408"/>
      <c r="G76" s="408"/>
      <c r="H76" s="408"/>
      <c r="I76" s="408"/>
      <c r="J76" s="408"/>
      <c r="K76" s="408"/>
      <c r="L76" s="408"/>
      <c r="M76" s="408"/>
      <c r="N76" s="408"/>
      <c r="O76" s="408"/>
      <c r="P76" s="408"/>
      <c r="Q76" s="408"/>
      <c r="R76" s="408"/>
      <c r="S76" s="408"/>
      <c r="T76" s="408"/>
      <c r="U76" s="408"/>
      <c r="V76" s="408"/>
      <c r="W76" s="408"/>
      <c r="X76" s="408"/>
      <c r="Y76" s="408"/>
      <c r="Z76" s="408"/>
      <c r="AA76" s="408"/>
      <c r="AB76" s="408"/>
      <c r="AC76" s="408"/>
      <c r="AD76" s="408"/>
      <c r="AE76" s="408"/>
      <c r="AF76" s="408"/>
      <c r="AG76" s="408"/>
      <c r="AH76" s="408"/>
      <c r="AI76" s="408"/>
      <c r="AJ76" s="408"/>
      <c r="AK76" s="408"/>
      <c r="AL76" s="408"/>
      <c r="AM76" s="408"/>
      <c r="AN76" s="408"/>
      <c r="AO76" s="408"/>
      <c r="AP76" s="408"/>
      <c r="AQ76" s="408"/>
      <c r="AR76" s="408"/>
      <c r="AS76" s="408"/>
      <c r="AT76" s="408"/>
      <c r="AU76" s="408"/>
      <c r="AV76" s="408"/>
      <c r="AW76" s="408"/>
      <c r="AX76" s="408"/>
      <c r="AY76" s="408"/>
      <c r="AZ76" s="408"/>
      <c r="BA76" s="408"/>
      <c r="BB76" s="408"/>
      <c r="BC76" s="408"/>
      <c r="BD76" s="408"/>
      <c r="BE76" s="408"/>
      <c r="BF76" s="408"/>
      <c r="BG76" s="408"/>
      <c r="BH76" s="408"/>
      <c r="BI76" s="408"/>
      <c r="BJ76" s="408"/>
      <c r="BK76" s="408"/>
      <c r="BL76" s="408"/>
      <c r="BM76" s="408"/>
      <c r="BN76" s="408"/>
      <c r="BO76" s="408"/>
      <c r="BP76" s="408"/>
      <c r="BQ76" s="408"/>
      <c r="BR76" s="408"/>
      <c r="BS76" s="408"/>
      <c r="BT76" s="408"/>
      <c r="BU76" s="408"/>
      <c r="BV76" s="408"/>
      <c r="BW76" s="333">
        <f>SUM(BW77:BW81)</f>
        <v>26665953</v>
      </c>
      <c r="BX76" s="408"/>
      <c r="BY76" s="408"/>
      <c r="BZ76" s="408"/>
      <c r="CA76" s="408"/>
      <c r="CB76" s="408"/>
      <c r="CC76" s="408"/>
      <c r="CD76" s="408"/>
      <c r="CE76" s="408"/>
      <c r="CF76" s="408"/>
      <c r="CG76" s="408"/>
      <c r="CH76" s="408"/>
      <c r="CI76" s="408"/>
      <c r="CJ76" s="408"/>
      <c r="CK76" s="408"/>
      <c r="CL76" s="408"/>
      <c r="CM76" s="408"/>
      <c r="CN76" s="408"/>
      <c r="CO76" s="408"/>
      <c r="CP76" s="408"/>
      <c r="CQ76" s="408"/>
      <c r="CR76" s="408"/>
      <c r="CS76" s="408"/>
      <c r="CT76" s="408"/>
      <c r="CU76" s="408"/>
      <c r="CV76" s="408"/>
      <c r="CW76" s="408"/>
      <c r="CX76" s="408"/>
      <c r="CY76" s="408"/>
      <c r="CZ76" s="408"/>
      <c r="DA76" s="408"/>
      <c r="DB76" s="408"/>
      <c r="DC76" s="408"/>
      <c r="DD76" s="408"/>
      <c r="DE76" s="408"/>
      <c r="DF76" s="408"/>
      <c r="DG76" s="408"/>
      <c r="DH76" s="408"/>
      <c r="DI76" s="408"/>
      <c r="DJ76" s="408"/>
      <c r="DK76" s="408"/>
      <c r="DL76" s="408"/>
      <c r="DM76" s="408"/>
      <c r="DN76" s="408"/>
      <c r="DO76" s="408"/>
      <c r="DP76" s="408"/>
      <c r="DQ76" s="408"/>
      <c r="DR76" s="408"/>
      <c r="DS76" s="408"/>
      <c r="DT76" s="408"/>
      <c r="DU76" s="408"/>
      <c r="DV76" s="408"/>
      <c r="DW76" s="408"/>
      <c r="DX76" s="408"/>
      <c r="DY76" s="408"/>
      <c r="DZ76" s="408"/>
      <c r="EA76" s="408"/>
      <c r="EB76" s="408"/>
      <c r="EC76" s="408"/>
      <c r="ED76" s="408"/>
      <c r="EE76" s="408"/>
      <c r="EF76" s="408"/>
      <c r="EG76" s="408"/>
      <c r="EH76" s="408"/>
      <c r="EI76" s="408"/>
      <c r="EJ76" s="408"/>
      <c r="EK76" s="408"/>
      <c r="EL76" s="408"/>
      <c r="EM76" s="408"/>
      <c r="EN76" s="408"/>
      <c r="EO76" s="408"/>
      <c r="EP76" s="408"/>
      <c r="EQ76" s="408"/>
    </row>
    <row r="77" spans="1:151" ht="15" hidden="1" customHeight="1" x14ac:dyDescent="0.2">
      <c r="B77" s="333"/>
      <c r="C77" s="333"/>
      <c r="D77" s="333"/>
      <c r="E77" s="333"/>
      <c r="F77" s="333"/>
      <c r="G77" s="333"/>
      <c r="H77" s="333"/>
      <c r="I77" s="333"/>
      <c r="J77" s="333"/>
      <c r="K77" s="333"/>
      <c r="L77" s="333"/>
      <c r="M77" s="333">
        <f t="shared" ref="M77:BU81" si="1">M13-CE13</f>
        <v>-8385350</v>
      </c>
      <c r="N77" s="333">
        <f t="shared" si="1"/>
        <v>0</v>
      </c>
      <c r="O77" s="333">
        <f t="shared" si="1"/>
        <v>0</v>
      </c>
      <c r="P77" s="333">
        <f t="shared" si="1"/>
        <v>0</v>
      </c>
      <c r="Q77" s="333">
        <f t="shared" si="1"/>
        <v>0</v>
      </c>
      <c r="R77" s="333">
        <f t="shared" si="1"/>
        <v>6068016</v>
      </c>
      <c r="S77" s="333">
        <f t="shared" si="1"/>
        <v>0</v>
      </c>
      <c r="T77" s="333">
        <f t="shared" si="1"/>
        <v>0</v>
      </c>
      <c r="U77" s="333">
        <f t="shared" si="1"/>
        <v>0</v>
      </c>
      <c r="V77" s="333">
        <f t="shared" si="1"/>
        <v>0</v>
      </c>
      <c r="W77" s="333">
        <f t="shared" si="1"/>
        <v>-5151867</v>
      </c>
      <c r="X77" s="333">
        <f t="shared" si="1"/>
        <v>0</v>
      </c>
      <c r="Y77" s="333">
        <f t="shared" si="1"/>
        <v>0</v>
      </c>
      <c r="Z77" s="333">
        <f t="shared" si="1"/>
        <v>0</v>
      </c>
      <c r="AA77" s="333">
        <f t="shared" si="1"/>
        <v>0</v>
      </c>
      <c r="AB77" s="333">
        <f t="shared" si="1"/>
        <v>7112395</v>
      </c>
      <c r="AC77" s="333">
        <f t="shared" si="1"/>
        <v>0</v>
      </c>
      <c r="AD77" s="333">
        <f t="shared" si="1"/>
        <v>0</v>
      </c>
      <c r="AE77" s="333">
        <f t="shared" si="1"/>
        <v>0</v>
      </c>
      <c r="AF77" s="333">
        <f t="shared" si="1"/>
        <v>0</v>
      </c>
      <c r="AG77" s="333">
        <f t="shared" si="1"/>
        <v>2312355</v>
      </c>
      <c r="AH77" s="333">
        <f t="shared" si="1"/>
        <v>0</v>
      </c>
      <c r="AI77" s="333">
        <f t="shared" si="1"/>
        <v>0</v>
      </c>
      <c r="AJ77" s="333">
        <f t="shared" si="1"/>
        <v>0</v>
      </c>
      <c r="AK77" s="333">
        <f t="shared" si="1"/>
        <v>0</v>
      </c>
      <c r="AL77" s="333">
        <f t="shared" si="1"/>
        <v>-2272137</v>
      </c>
      <c r="AM77" s="333">
        <f t="shared" si="1"/>
        <v>0</v>
      </c>
      <c r="AN77" s="333">
        <f t="shared" si="1"/>
        <v>0</v>
      </c>
      <c r="AO77" s="333">
        <f t="shared" si="1"/>
        <v>0</v>
      </c>
      <c r="AP77" s="333">
        <f t="shared" si="1"/>
        <v>0</v>
      </c>
      <c r="AQ77" s="333">
        <f t="shared" si="1"/>
        <v>3832432</v>
      </c>
      <c r="AR77" s="333">
        <f t="shared" si="1"/>
        <v>0</v>
      </c>
      <c r="AS77" s="333">
        <f t="shared" si="1"/>
        <v>0</v>
      </c>
      <c r="AT77" s="333">
        <f t="shared" si="1"/>
        <v>0</v>
      </c>
      <c r="AU77" s="333">
        <f t="shared" si="1"/>
        <v>0</v>
      </c>
      <c r="AV77" s="333">
        <f t="shared" si="1"/>
        <v>3742209</v>
      </c>
      <c r="AW77" s="333">
        <f t="shared" si="1"/>
        <v>0</v>
      </c>
      <c r="AX77" s="333">
        <f t="shared" si="1"/>
        <v>0</v>
      </c>
      <c r="AY77" s="333">
        <f t="shared" si="1"/>
        <v>0</v>
      </c>
      <c r="AZ77" s="333">
        <f t="shared" si="1"/>
        <v>0</v>
      </c>
      <c r="BA77" s="333">
        <f t="shared" si="1"/>
        <v>1384946</v>
      </c>
      <c r="BB77" s="333">
        <f t="shared" si="1"/>
        <v>0</v>
      </c>
      <c r="BC77" s="333">
        <f t="shared" si="1"/>
        <v>0</v>
      </c>
      <c r="BD77" s="333">
        <f t="shared" si="1"/>
        <v>0</v>
      </c>
      <c r="BE77" s="333">
        <f t="shared" si="1"/>
        <v>0</v>
      </c>
      <c r="BF77" s="333">
        <f t="shared" si="1"/>
        <v>-429685</v>
      </c>
      <c r="BG77" s="333">
        <f t="shared" si="1"/>
        <v>0</v>
      </c>
      <c r="BH77" s="333">
        <f t="shared" si="1"/>
        <v>0</v>
      </c>
      <c r="BI77" s="333">
        <f t="shared" si="1"/>
        <v>0</v>
      </c>
      <c r="BJ77" s="333">
        <f t="shared" si="1"/>
        <v>0</v>
      </c>
      <c r="BK77" s="333">
        <f t="shared" si="1"/>
        <v>-2124947</v>
      </c>
      <c r="BL77" s="333">
        <f t="shared" si="1"/>
        <v>0</v>
      </c>
      <c r="BM77" s="333">
        <f t="shared" si="1"/>
        <v>0</v>
      </c>
      <c r="BN77" s="333">
        <f t="shared" si="1"/>
        <v>0</v>
      </c>
      <c r="BO77" s="333">
        <f t="shared" si="1"/>
        <v>0</v>
      </c>
      <c r="BP77" s="333">
        <f t="shared" si="1"/>
        <v>2304116</v>
      </c>
      <c r="BQ77" s="333">
        <f t="shared" si="1"/>
        <v>0</v>
      </c>
      <c r="BR77" s="333">
        <f t="shared" si="1"/>
        <v>0</v>
      </c>
      <c r="BS77" s="333">
        <f t="shared" si="1"/>
        <v>0</v>
      </c>
      <c r="BT77" s="333">
        <f t="shared" si="1"/>
        <v>0</v>
      </c>
      <c r="BU77" s="333">
        <f t="shared" si="1"/>
        <v>-2317334</v>
      </c>
      <c r="BV77" s="333"/>
      <c r="BW77" s="333">
        <f>SUM(O77:BR77)</f>
        <v>16777833</v>
      </c>
      <c r="BX77" s="333"/>
      <c r="BY77" s="333"/>
      <c r="BZ77" s="333">
        <f>M63+R63+W63+AB63+AG63</f>
        <v>273288774.76319003</v>
      </c>
      <c r="CA77" s="333"/>
      <c r="CB77" s="333"/>
      <c r="CC77" s="333"/>
      <c r="CD77" s="333"/>
      <c r="CE77" s="333"/>
      <c r="CF77" s="333"/>
      <c r="CG77" s="333"/>
      <c r="CH77" s="333"/>
      <c r="CI77" s="333"/>
      <c r="CJ77" s="333"/>
      <c r="CK77" s="333"/>
      <c r="CL77" s="333"/>
      <c r="CM77" s="333"/>
      <c r="CN77" s="333"/>
      <c r="CO77" s="333"/>
      <c r="CP77" s="333"/>
      <c r="CQ77" s="333"/>
      <c r="CR77" s="333"/>
      <c r="CS77" s="333"/>
      <c r="CT77" s="333"/>
      <c r="CU77" s="333"/>
      <c r="CV77" s="333"/>
      <c r="CW77" s="333"/>
      <c r="CX77" s="333"/>
      <c r="CY77" s="333"/>
      <c r="CZ77" s="333"/>
      <c r="DA77" s="333"/>
      <c r="DB77" s="333"/>
      <c r="DC77" s="333"/>
      <c r="DD77" s="333"/>
      <c r="DE77" s="333"/>
      <c r="DF77" s="333"/>
      <c r="DG77" s="333"/>
      <c r="DH77" s="333"/>
      <c r="DI77" s="333"/>
      <c r="DJ77" s="333"/>
      <c r="DK77" s="333"/>
      <c r="DL77" s="333"/>
      <c r="DM77" s="333"/>
      <c r="DN77" s="333"/>
      <c r="DO77" s="333"/>
      <c r="DP77" s="333"/>
      <c r="DQ77" s="333"/>
      <c r="DR77" s="333"/>
      <c r="DS77" s="333"/>
      <c r="DT77" s="333"/>
      <c r="DU77" s="333"/>
      <c r="DV77" s="333"/>
      <c r="DW77" s="333"/>
      <c r="DX77" s="333"/>
      <c r="DY77" s="333"/>
      <c r="DZ77" s="333"/>
      <c r="EA77" s="333"/>
      <c r="EB77" s="333"/>
      <c r="EC77" s="333"/>
      <c r="ED77" s="333"/>
      <c r="EE77" s="333"/>
      <c r="EF77" s="333"/>
      <c r="EG77" s="333"/>
      <c r="EH77" s="333"/>
      <c r="EI77" s="333"/>
      <c r="EJ77" s="333"/>
      <c r="EK77" s="333"/>
      <c r="EL77" s="333"/>
      <c r="EM77" s="333"/>
      <c r="EN77" s="333"/>
      <c r="EO77" s="333"/>
      <c r="EP77" s="333"/>
    </row>
    <row r="78" spans="1:151" ht="15" hidden="1" customHeight="1" x14ac:dyDescent="0.2">
      <c r="B78" s="333"/>
      <c r="C78" s="412"/>
      <c r="D78" s="333"/>
      <c r="E78" s="333"/>
      <c r="F78" s="333"/>
      <c r="G78" s="333"/>
      <c r="H78" s="413"/>
      <c r="I78" s="333"/>
      <c r="J78" s="333"/>
      <c r="K78" s="333"/>
      <c r="L78" s="333"/>
      <c r="M78" s="333">
        <f t="shared" si="1"/>
        <v>-1671550</v>
      </c>
      <c r="N78" s="333">
        <f t="shared" si="1"/>
        <v>0</v>
      </c>
      <c r="O78" s="333">
        <f t="shared" si="1"/>
        <v>0</v>
      </c>
      <c r="P78" s="333">
        <f t="shared" si="1"/>
        <v>0</v>
      </c>
      <c r="Q78" s="333">
        <f t="shared" si="1"/>
        <v>0</v>
      </c>
      <c r="R78" s="333">
        <f t="shared" si="1"/>
        <v>-865880</v>
      </c>
      <c r="S78" s="333">
        <f t="shared" si="1"/>
        <v>0</v>
      </c>
      <c r="T78" s="333">
        <f t="shared" si="1"/>
        <v>0</v>
      </c>
      <c r="U78" s="333">
        <f t="shared" si="1"/>
        <v>0</v>
      </c>
      <c r="V78" s="333">
        <f t="shared" si="1"/>
        <v>0</v>
      </c>
      <c r="W78" s="333">
        <f t="shared" si="1"/>
        <v>-5155820</v>
      </c>
      <c r="X78" s="333">
        <f t="shared" si="1"/>
        <v>0</v>
      </c>
      <c r="Y78" s="333">
        <f t="shared" si="1"/>
        <v>0</v>
      </c>
      <c r="Z78" s="333">
        <f t="shared" si="1"/>
        <v>0</v>
      </c>
      <c r="AA78" s="333">
        <f t="shared" si="1"/>
        <v>0</v>
      </c>
      <c r="AB78" s="333">
        <f t="shared" si="1"/>
        <v>6892610</v>
      </c>
      <c r="AC78" s="333">
        <f t="shared" si="1"/>
        <v>0</v>
      </c>
      <c r="AD78" s="333">
        <f t="shared" si="1"/>
        <v>0</v>
      </c>
      <c r="AE78" s="333">
        <f t="shared" si="1"/>
        <v>0</v>
      </c>
      <c r="AF78" s="333">
        <f t="shared" si="1"/>
        <v>0</v>
      </c>
      <c r="AG78" s="333">
        <f t="shared" si="1"/>
        <v>2536130</v>
      </c>
      <c r="AH78" s="333">
        <f t="shared" si="1"/>
        <v>0</v>
      </c>
      <c r="AI78" s="333">
        <f t="shared" si="1"/>
        <v>0</v>
      </c>
      <c r="AJ78" s="333">
        <f t="shared" si="1"/>
        <v>0</v>
      </c>
      <c r="AK78" s="333">
        <f t="shared" si="1"/>
        <v>0</v>
      </c>
      <c r="AL78" s="333">
        <f t="shared" si="1"/>
        <v>329200</v>
      </c>
      <c r="AM78" s="333">
        <f t="shared" si="1"/>
        <v>0</v>
      </c>
      <c r="AN78" s="333">
        <f t="shared" si="1"/>
        <v>0</v>
      </c>
      <c r="AO78" s="333">
        <f t="shared" si="1"/>
        <v>0</v>
      </c>
      <c r="AP78" s="333">
        <f t="shared" si="1"/>
        <v>0</v>
      </c>
      <c r="AQ78" s="333">
        <f t="shared" si="1"/>
        <v>3215700</v>
      </c>
      <c r="AR78" s="333">
        <f t="shared" si="1"/>
        <v>0</v>
      </c>
      <c r="AS78" s="333">
        <f t="shared" si="1"/>
        <v>0</v>
      </c>
      <c r="AT78" s="333">
        <f t="shared" si="1"/>
        <v>0</v>
      </c>
      <c r="AU78" s="333">
        <f t="shared" si="1"/>
        <v>0</v>
      </c>
      <c r="AV78" s="333">
        <f t="shared" si="1"/>
        <v>1759060</v>
      </c>
      <c r="AW78" s="333">
        <f t="shared" si="1"/>
        <v>0</v>
      </c>
      <c r="AX78" s="333">
        <f t="shared" si="1"/>
        <v>0</v>
      </c>
      <c r="AY78" s="333">
        <f t="shared" si="1"/>
        <v>0</v>
      </c>
      <c r="AZ78" s="333">
        <f t="shared" si="1"/>
        <v>0</v>
      </c>
      <c r="BA78" s="333">
        <f t="shared" si="1"/>
        <v>1386320</v>
      </c>
      <c r="BB78" s="333">
        <f t="shared" si="1"/>
        <v>0</v>
      </c>
      <c r="BC78" s="333">
        <f t="shared" si="1"/>
        <v>0</v>
      </c>
      <c r="BD78" s="333">
        <f t="shared" si="1"/>
        <v>0</v>
      </c>
      <c r="BE78" s="333">
        <f t="shared" si="1"/>
        <v>0</v>
      </c>
      <c r="BF78" s="333">
        <f t="shared" si="1"/>
        <v>-459040</v>
      </c>
      <c r="BG78" s="333">
        <f t="shared" si="1"/>
        <v>0</v>
      </c>
      <c r="BH78" s="333">
        <f t="shared" si="1"/>
        <v>0</v>
      </c>
      <c r="BI78" s="333">
        <f t="shared" si="1"/>
        <v>0</v>
      </c>
      <c r="BJ78" s="333">
        <f t="shared" si="1"/>
        <v>0</v>
      </c>
      <c r="BK78" s="333">
        <f t="shared" si="1"/>
        <v>-1594210</v>
      </c>
      <c r="BL78" s="333">
        <f t="shared" si="1"/>
        <v>0</v>
      </c>
      <c r="BM78" s="333">
        <f t="shared" si="1"/>
        <v>0</v>
      </c>
      <c r="BN78" s="333">
        <f t="shared" si="1"/>
        <v>0</v>
      </c>
      <c r="BO78" s="333">
        <f t="shared" si="1"/>
        <v>0</v>
      </c>
      <c r="BP78" s="333">
        <f t="shared" si="1"/>
        <v>1844050</v>
      </c>
      <c r="BQ78" s="333">
        <f t="shared" si="1"/>
        <v>0</v>
      </c>
      <c r="BR78" s="333">
        <f t="shared" si="1"/>
        <v>0</v>
      </c>
      <c r="BS78" s="333">
        <f t="shared" si="1"/>
        <v>0</v>
      </c>
      <c r="BT78" s="333">
        <f t="shared" si="1"/>
        <v>0</v>
      </c>
      <c r="BU78" s="333">
        <f t="shared" si="1"/>
        <v>-2537430</v>
      </c>
      <c r="BV78" s="333"/>
      <c r="BW78" s="333">
        <f>SUM(O78:BR78)</f>
        <v>9888120</v>
      </c>
      <c r="BX78" s="333"/>
      <c r="BY78" s="333"/>
      <c r="BZ78" s="333"/>
      <c r="CA78" s="333"/>
      <c r="CB78" s="333"/>
      <c r="CC78" s="333"/>
      <c r="CD78" s="333"/>
      <c r="CE78" s="333"/>
      <c r="CF78" s="333"/>
      <c r="CG78" s="333"/>
      <c r="CH78" s="333"/>
      <c r="CI78" s="333"/>
      <c r="CJ78" s="333"/>
      <c r="CK78" s="333"/>
      <c r="CL78" s="333"/>
      <c r="CM78" s="333"/>
      <c r="CN78" s="333"/>
      <c r="CO78" s="333"/>
      <c r="CP78" s="333"/>
      <c r="CQ78" s="333"/>
      <c r="CR78" s="333"/>
      <c r="CS78" s="333"/>
      <c r="CT78" s="333"/>
      <c r="CU78" s="333"/>
      <c r="CV78" s="333"/>
      <c r="CW78" s="333"/>
      <c r="CX78" s="333"/>
      <c r="CY78" s="333"/>
      <c r="CZ78" s="333"/>
      <c r="DA78" s="333"/>
      <c r="DB78" s="333"/>
      <c r="DC78" s="333"/>
      <c r="DD78" s="333"/>
      <c r="DE78" s="333"/>
      <c r="DF78" s="333"/>
      <c r="DG78" s="333"/>
      <c r="DH78" s="333"/>
      <c r="DI78" s="333"/>
      <c r="DJ78" s="333"/>
      <c r="DK78" s="333"/>
      <c r="DL78" s="333"/>
      <c r="DM78" s="333"/>
      <c r="DN78" s="333"/>
      <c r="DO78" s="333"/>
      <c r="DP78" s="333"/>
      <c r="DQ78" s="333"/>
      <c r="DR78" s="333"/>
      <c r="DS78" s="333"/>
      <c r="DT78" s="333"/>
      <c r="DU78" s="333"/>
      <c r="DV78" s="333"/>
      <c r="DW78" s="333"/>
      <c r="DX78" s="333"/>
      <c r="DY78" s="333"/>
      <c r="DZ78" s="333"/>
      <c r="EA78" s="333"/>
      <c r="EB78" s="333"/>
      <c r="EC78" s="333"/>
      <c r="ED78" s="333"/>
      <c r="EE78" s="333"/>
      <c r="EF78" s="333"/>
      <c r="EG78" s="333"/>
      <c r="EH78" s="333"/>
      <c r="EI78" s="333"/>
      <c r="EJ78" s="333"/>
      <c r="EK78" s="333"/>
      <c r="EL78" s="333"/>
      <c r="EM78" s="333"/>
      <c r="EN78" s="333"/>
      <c r="EO78" s="333"/>
      <c r="EP78" s="333"/>
    </row>
    <row r="79" spans="1:151" ht="15" hidden="1" customHeight="1" x14ac:dyDescent="0.2">
      <c r="B79" s="333"/>
      <c r="C79" s="333"/>
      <c r="D79" s="333"/>
      <c r="E79" s="333"/>
      <c r="F79" s="333"/>
      <c r="G79" s="333"/>
      <c r="H79" s="333"/>
      <c r="I79" s="333"/>
      <c r="J79" s="333"/>
      <c r="K79" s="333"/>
      <c r="L79" s="333"/>
      <c r="M79" s="333">
        <f t="shared" si="1"/>
        <v>0</v>
      </c>
      <c r="N79" s="333">
        <f t="shared" si="1"/>
        <v>0</v>
      </c>
      <c r="O79" s="333">
        <f t="shared" si="1"/>
        <v>0</v>
      </c>
      <c r="P79" s="333">
        <f t="shared" si="1"/>
        <v>0</v>
      </c>
      <c r="Q79" s="333">
        <f t="shared" si="1"/>
        <v>0</v>
      </c>
      <c r="R79" s="333">
        <f t="shared" si="1"/>
        <v>0</v>
      </c>
      <c r="S79" s="333">
        <f t="shared" si="1"/>
        <v>0</v>
      </c>
      <c r="T79" s="333">
        <f t="shared" si="1"/>
        <v>0</v>
      </c>
      <c r="U79" s="333">
        <f t="shared" si="1"/>
        <v>0</v>
      </c>
      <c r="V79" s="333">
        <f t="shared" si="1"/>
        <v>0</v>
      </c>
      <c r="W79" s="333">
        <f t="shared" si="1"/>
        <v>0</v>
      </c>
      <c r="X79" s="333">
        <f t="shared" si="1"/>
        <v>0</v>
      </c>
      <c r="Y79" s="333">
        <f t="shared" si="1"/>
        <v>0</v>
      </c>
      <c r="Z79" s="333">
        <f t="shared" si="1"/>
        <v>0</v>
      </c>
      <c r="AA79" s="333">
        <f t="shared" si="1"/>
        <v>0</v>
      </c>
      <c r="AB79" s="333">
        <f t="shared" si="1"/>
        <v>0</v>
      </c>
      <c r="AC79" s="333">
        <f t="shared" si="1"/>
        <v>0</v>
      </c>
      <c r="AD79" s="333">
        <f t="shared" si="1"/>
        <v>0</v>
      </c>
      <c r="AE79" s="333">
        <f t="shared" si="1"/>
        <v>0</v>
      </c>
      <c r="AF79" s="333">
        <f t="shared" si="1"/>
        <v>0</v>
      </c>
      <c r="AG79" s="333">
        <f t="shared" si="1"/>
        <v>0</v>
      </c>
      <c r="AH79" s="333">
        <f t="shared" si="1"/>
        <v>0</v>
      </c>
      <c r="AI79" s="333">
        <f t="shared" si="1"/>
        <v>0</v>
      </c>
      <c r="AJ79" s="333">
        <f t="shared" si="1"/>
        <v>0</v>
      </c>
      <c r="AK79" s="333">
        <f t="shared" si="1"/>
        <v>0</v>
      </c>
      <c r="AL79" s="333">
        <f t="shared" si="1"/>
        <v>0</v>
      </c>
      <c r="AM79" s="333">
        <f t="shared" si="1"/>
        <v>0</v>
      </c>
      <c r="AN79" s="333">
        <f t="shared" si="1"/>
        <v>0</v>
      </c>
      <c r="AO79" s="333">
        <f t="shared" si="1"/>
        <v>0</v>
      </c>
      <c r="AP79" s="333">
        <f t="shared" si="1"/>
        <v>0</v>
      </c>
      <c r="AQ79" s="333">
        <f t="shared" si="1"/>
        <v>0</v>
      </c>
      <c r="AR79" s="333">
        <f t="shared" si="1"/>
        <v>0</v>
      </c>
      <c r="AS79" s="333">
        <f t="shared" si="1"/>
        <v>0</v>
      </c>
      <c r="AT79" s="333">
        <f t="shared" si="1"/>
        <v>0</v>
      </c>
      <c r="AU79" s="333">
        <f t="shared" si="1"/>
        <v>0</v>
      </c>
      <c r="AV79" s="333">
        <f t="shared" si="1"/>
        <v>0</v>
      </c>
      <c r="AW79" s="333">
        <f t="shared" si="1"/>
        <v>0</v>
      </c>
      <c r="AX79" s="333">
        <f t="shared" si="1"/>
        <v>0</v>
      </c>
      <c r="AY79" s="333">
        <f t="shared" si="1"/>
        <v>0</v>
      </c>
      <c r="AZ79" s="333">
        <f t="shared" si="1"/>
        <v>0</v>
      </c>
      <c r="BA79" s="333">
        <f t="shared" si="1"/>
        <v>0</v>
      </c>
      <c r="BB79" s="333">
        <f t="shared" si="1"/>
        <v>0</v>
      </c>
      <c r="BC79" s="333">
        <f t="shared" si="1"/>
        <v>0</v>
      </c>
      <c r="BD79" s="333">
        <f t="shared" si="1"/>
        <v>0</v>
      </c>
      <c r="BE79" s="333">
        <f t="shared" si="1"/>
        <v>0</v>
      </c>
      <c r="BF79" s="333">
        <f t="shared" si="1"/>
        <v>0</v>
      </c>
      <c r="BG79" s="333">
        <f t="shared" si="1"/>
        <v>0</v>
      </c>
      <c r="BH79" s="333">
        <f t="shared" si="1"/>
        <v>0</v>
      </c>
      <c r="BI79" s="333">
        <f t="shared" si="1"/>
        <v>0</v>
      </c>
      <c r="BJ79" s="333">
        <f t="shared" si="1"/>
        <v>0</v>
      </c>
      <c r="BK79" s="333">
        <f t="shared" si="1"/>
        <v>0</v>
      </c>
      <c r="BL79" s="333">
        <f t="shared" si="1"/>
        <v>0</v>
      </c>
      <c r="BM79" s="333">
        <f t="shared" si="1"/>
        <v>0</v>
      </c>
      <c r="BN79" s="333">
        <f t="shared" si="1"/>
        <v>0</v>
      </c>
      <c r="BO79" s="333">
        <f t="shared" si="1"/>
        <v>0</v>
      </c>
      <c r="BP79" s="333">
        <f t="shared" si="1"/>
        <v>0</v>
      </c>
      <c r="BQ79" s="333">
        <f t="shared" si="1"/>
        <v>0</v>
      </c>
      <c r="BR79" s="333">
        <f t="shared" si="1"/>
        <v>0</v>
      </c>
      <c r="BS79" s="333">
        <f t="shared" si="1"/>
        <v>0</v>
      </c>
      <c r="BT79" s="333">
        <f t="shared" si="1"/>
        <v>0</v>
      </c>
      <c r="BU79" s="333">
        <f t="shared" si="1"/>
        <v>0</v>
      </c>
      <c r="BV79" s="333"/>
      <c r="BW79" s="333">
        <f>SUM(O79:BR79)</f>
        <v>0</v>
      </c>
      <c r="BX79" s="333"/>
      <c r="BY79" s="333"/>
      <c r="BZ79" s="333"/>
      <c r="CA79" s="333"/>
      <c r="CB79" s="333"/>
      <c r="CC79" s="333"/>
      <c r="CD79" s="333"/>
      <c r="CE79" s="333"/>
      <c r="CF79" s="333"/>
      <c r="CG79" s="333"/>
      <c r="CH79" s="333"/>
      <c r="CI79" s="333"/>
      <c r="CJ79" s="333"/>
      <c r="CK79" s="333"/>
      <c r="CL79" s="333"/>
      <c r="CM79" s="333"/>
      <c r="CN79" s="333"/>
      <c r="CO79" s="333"/>
      <c r="CP79" s="333"/>
      <c r="CQ79" s="333"/>
      <c r="CR79" s="333"/>
      <c r="CS79" s="333"/>
      <c r="CT79" s="333"/>
      <c r="CU79" s="333"/>
      <c r="CV79" s="333"/>
      <c r="CW79" s="333"/>
      <c r="CX79" s="333"/>
      <c r="CY79" s="333"/>
      <c r="CZ79" s="333"/>
      <c r="DA79" s="333"/>
      <c r="DB79" s="333"/>
      <c r="DC79" s="333"/>
      <c r="DD79" s="333"/>
      <c r="DE79" s="333"/>
      <c r="DF79" s="333"/>
      <c r="DG79" s="333"/>
      <c r="DH79" s="333"/>
      <c r="DI79" s="333"/>
      <c r="DJ79" s="333"/>
      <c r="DK79" s="333"/>
      <c r="DL79" s="333"/>
      <c r="DM79" s="333"/>
      <c r="DN79" s="333"/>
      <c r="DO79" s="333"/>
      <c r="DP79" s="333"/>
      <c r="DQ79" s="333"/>
      <c r="DR79" s="333"/>
      <c r="DS79" s="333"/>
      <c r="DT79" s="333"/>
      <c r="DU79" s="333"/>
      <c r="DV79" s="333"/>
      <c r="DW79" s="333"/>
      <c r="DX79" s="333"/>
      <c r="DY79" s="333"/>
      <c r="DZ79" s="333"/>
      <c r="EA79" s="333"/>
      <c r="EB79" s="333"/>
      <c r="EC79" s="333"/>
      <c r="ED79" s="333"/>
      <c r="EE79" s="333"/>
      <c r="EF79" s="333"/>
      <c r="EG79" s="333"/>
      <c r="EH79" s="333"/>
      <c r="EI79" s="333"/>
      <c r="EJ79" s="333"/>
      <c r="EK79" s="333"/>
      <c r="EL79" s="333"/>
      <c r="EM79" s="333"/>
      <c r="EN79" s="333"/>
      <c r="EO79" s="333"/>
      <c r="EP79" s="333"/>
    </row>
    <row r="80" spans="1:151" ht="15" hidden="1" customHeight="1" x14ac:dyDescent="0.2">
      <c r="B80" s="333"/>
      <c r="C80" s="333"/>
      <c r="D80" s="333"/>
      <c r="E80" s="333"/>
      <c r="F80" s="333"/>
      <c r="G80" s="333"/>
      <c r="H80" s="333"/>
      <c r="I80" s="333"/>
      <c r="J80" s="333"/>
      <c r="K80" s="333"/>
      <c r="L80" s="333"/>
      <c r="M80" s="333">
        <f t="shared" si="1"/>
        <v>772150</v>
      </c>
      <c r="N80" s="333">
        <f t="shared" si="1"/>
        <v>0</v>
      </c>
      <c r="O80" s="333">
        <f t="shared" si="1"/>
        <v>0</v>
      </c>
      <c r="P80" s="333">
        <f t="shared" si="1"/>
        <v>0</v>
      </c>
      <c r="Q80" s="333">
        <f t="shared" si="1"/>
        <v>0</v>
      </c>
      <c r="R80" s="333">
        <f t="shared" si="1"/>
        <v>1922440</v>
      </c>
      <c r="S80" s="333">
        <f t="shared" si="1"/>
        <v>0</v>
      </c>
      <c r="T80" s="333">
        <f t="shared" si="1"/>
        <v>0</v>
      </c>
      <c r="U80" s="333">
        <f t="shared" si="1"/>
        <v>0</v>
      </c>
      <c r="V80" s="333">
        <f t="shared" si="1"/>
        <v>0</v>
      </c>
      <c r="W80" s="333">
        <f t="shared" si="1"/>
        <v>85680</v>
      </c>
      <c r="X80" s="333">
        <f t="shared" si="1"/>
        <v>0</v>
      </c>
      <c r="Y80" s="333">
        <f t="shared" si="1"/>
        <v>0</v>
      </c>
      <c r="Z80" s="333">
        <f t="shared" si="1"/>
        <v>0</v>
      </c>
      <c r="AA80" s="333">
        <f t="shared" si="1"/>
        <v>0</v>
      </c>
      <c r="AB80" s="333">
        <f t="shared" si="1"/>
        <v>1117300</v>
      </c>
      <c r="AC80" s="333">
        <f t="shared" si="1"/>
        <v>0</v>
      </c>
      <c r="AD80" s="333">
        <f t="shared" si="1"/>
        <v>0</v>
      </c>
      <c r="AE80" s="333">
        <f t="shared" si="1"/>
        <v>0</v>
      </c>
      <c r="AF80" s="333">
        <f t="shared" si="1"/>
        <v>0</v>
      </c>
      <c r="AG80" s="333">
        <f t="shared" si="1"/>
        <v>-63870</v>
      </c>
      <c r="AH80" s="333">
        <f t="shared" si="1"/>
        <v>0</v>
      </c>
      <c r="AI80" s="333">
        <f t="shared" si="1"/>
        <v>0</v>
      </c>
      <c r="AJ80" s="333">
        <f t="shared" si="1"/>
        <v>0</v>
      </c>
      <c r="AK80" s="333">
        <f t="shared" si="1"/>
        <v>0</v>
      </c>
      <c r="AL80" s="333">
        <f t="shared" si="1"/>
        <v>0</v>
      </c>
      <c r="AM80" s="333">
        <f t="shared" si="1"/>
        <v>0</v>
      </c>
      <c r="AN80" s="333">
        <f t="shared" si="1"/>
        <v>0</v>
      </c>
      <c r="AO80" s="333">
        <f t="shared" si="1"/>
        <v>0</v>
      </c>
      <c r="AP80" s="333">
        <f t="shared" si="1"/>
        <v>0</v>
      </c>
      <c r="AQ80" s="333">
        <f t="shared" si="1"/>
        <v>-1327030</v>
      </c>
      <c r="AR80" s="333">
        <f t="shared" si="1"/>
        <v>0</v>
      </c>
      <c r="AS80" s="333">
        <f t="shared" si="1"/>
        <v>0</v>
      </c>
      <c r="AT80" s="333">
        <f t="shared" si="1"/>
        <v>0</v>
      </c>
      <c r="AU80" s="333">
        <f t="shared" si="1"/>
        <v>0</v>
      </c>
      <c r="AV80" s="333">
        <f t="shared" si="1"/>
        <v>-34120</v>
      </c>
      <c r="AW80" s="333">
        <f t="shared" si="1"/>
        <v>0</v>
      </c>
      <c r="AX80" s="333">
        <f t="shared" si="1"/>
        <v>0</v>
      </c>
      <c r="AY80" s="333">
        <f t="shared" si="1"/>
        <v>0</v>
      </c>
      <c r="AZ80" s="333">
        <f t="shared" si="1"/>
        <v>0</v>
      </c>
      <c r="BA80" s="333">
        <f t="shared" si="1"/>
        <v>557000</v>
      </c>
      <c r="BB80" s="333">
        <f t="shared" si="1"/>
        <v>0</v>
      </c>
      <c r="BC80" s="333">
        <f t="shared" si="1"/>
        <v>0</v>
      </c>
      <c r="BD80" s="333">
        <f t="shared" si="1"/>
        <v>0</v>
      </c>
      <c r="BE80" s="333">
        <f t="shared" si="1"/>
        <v>0</v>
      </c>
      <c r="BF80" s="333">
        <f t="shared" si="1"/>
        <v>2215030</v>
      </c>
      <c r="BG80" s="333">
        <f t="shared" si="1"/>
        <v>0</v>
      </c>
      <c r="BH80" s="333">
        <f t="shared" si="1"/>
        <v>0</v>
      </c>
      <c r="BI80" s="333">
        <f t="shared" si="1"/>
        <v>0</v>
      </c>
      <c r="BJ80" s="333">
        <f t="shared" si="1"/>
        <v>0</v>
      </c>
      <c r="BK80" s="333">
        <f t="shared" si="1"/>
        <v>683870</v>
      </c>
      <c r="BL80" s="333">
        <f t="shared" si="1"/>
        <v>0</v>
      </c>
      <c r="BM80" s="333">
        <f t="shared" si="1"/>
        <v>0</v>
      </c>
      <c r="BN80" s="333">
        <f t="shared" si="1"/>
        <v>0</v>
      </c>
      <c r="BO80" s="333">
        <f t="shared" si="1"/>
        <v>0</v>
      </c>
      <c r="BP80" s="333">
        <f t="shared" si="1"/>
        <v>750850</v>
      </c>
      <c r="BQ80" s="333">
        <f t="shared" si="1"/>
        <v>0</v>
      </c>
      <c r="BR80" s="333">
        <f t="shared" si="1"/>
        <v>0</v>
      </c>
      <c r="BS80" s="333">
        <f t="shared" si="1"/>
        <v>0</v>
      </c>
      <c r="BT80" s="333">
        <f t="shared" si="1"/>
        <v>0</v>
      </c>
      <c r="BU80" s="333">
        <f t="shared" si="1"/>
        <v>2694590</v>
      </c>
      <c r="BV80" s="333"/>
      <c r="BW80" s="333"/>
      <c r="BX80" s="333"/>
      <c r="BY80" s="333"/>
      <c r="BZ80" s="333"/>
      <c r="CA80" s="333"/>
      <c r="CB80" s="333"/>
      <c r="CC80" s="333"/>
      <c r="CD80" s="333"/>
      <c r="CE80" s="333"/>
      <c r="CF80" s="333"/>
      <c r="CG80" s="333"/>
      <c r="CH80" s="333"/>
      <c r="CI80" s="333"/>
      <c r="CJ80" s="333"/>
      <c r="CK80" s="333"/>
      <c r="CL80" s="333"/>
      <c r="CM80" s="333"/>
      <c r="CN80" s="333"/>
      <c r="CO80" s="333"/>
      <c r="CP80" s="333"/>
      <c r="CQ80" s="333"/>
      <c r="CR80" s="333"/>
      <c r="CS80" s="333"/>
      <c r="CT80" s="333"/>
      <c r="CU80" s="333"/>
      <c r="CV80" s="333"/>
      <c r="CW80" s="333"/>
      <c r="CX80" s="333"/>
      <c r="CY80" s="333"/>
      <c r="CZ80" s="333"/>
      <c r="DA80" s="333"/>
      <c r="DB80" s="333"/>
      <c r="DC80" s="333"/>
      <c r="DD80" s="333"/>
      <c r="DE80" s="333"/>
      <c r="DF80" s="333"/>
      <c r="DG80" s="333"/>
      <c r="DH80" s="333"/>
      <c r="DI80" s="333"/>
      <c r="DJ80" s="333"/>
      <c r="DK80" s="333"/>
      <c r="DL80" s="333"/>
      <c r="DM80" s="333"/>
      <c r="DN80" s="333"/>
      <c r="DO80" s="333"/>
      <c r="DP80" s="333"/>
      <c r="DQ80" s="333"/>
      <c r="DR80" s="333"/>
      <c r="DS80" s="333"/>
      <c r="DT80" s="333"/>
      <c r="DU80" s="333"/>
      <c r="DV80" s="333"/>
      <c r="DW80" s="333"/>
      <c r="DX80" s="333"/>
      <c r="DY80" s="333"/>
      <c r="DZ80" s="333"/>
      <c r="EA80" s="333"/>
      <c r="EB80" s="333"/>
      <c r="EC80" s="333"/>
      <c r="ED80" s="333"/>
      <c r="EE80" s="333"/>
      <c r="EF80" s="333"/>
      <c r="EG80" s="333"/>
      <c r="EH80" s="333"/>
      <c r="EI80" s="333"/>
      <c r="EJ80" s="333"/>
      <c r="EK80" s="333"/>
      <c r="EL80" s="333"/>
      <c r="EM80" s="333"/>
      <c r="EN80" s="333"/>
      <c r="EO80" s="333"/>
      <c r="EP80" s="333"/>
    </row>
    <row r="81" spans="2:147" ht="15" hidden="1" customHeight="1" x14ac:dyDescent="0.2">
      <c r="B81" s="333"/>
      <c r="C81" s="333"/>
      <c r="D81" s="333"/>
      <c r="E81" s="333"/>
      <c r="F81" s="333"/>
      <c r="G81" s="333"/>
      <c r="H81" s="333"/>
      <c r="I81" s="333"/>
      <c r="J81" s="333"/>
      <c r="K81" s="333"/>
      <c r="L81" s="333"/>
      <c r="M81" s="333">
        <f t="shared" si="1"/>
        <v>-325630</v>
      </c>
      <c r="N81" s="333">
        <f t="shared" si="1"/>
        <v>0</v>
      </c>
      <c r="O81" s="333">
        <f t="shared" si="1"/>
        <v>0</v>
      </c>
      <c r="P81" s="333">
        <f t="shared" si="1"/>
        <v>0</v>
      </c>
      <c r="Q81" s="333">
        <f t="shared" si="1"/>
        <v>0</v>
      </c>
      <c r="R81" s="333">
        <f t="shared" si="1"/>
        <v>2624700</v>
      </c>
      <c r="S81" s="333">
        <f t="shared" si="1"/>
        <v>0</v>
      </c>
      <c r="T81" s="333">
        <f t="shared" si="1"/>
        <v>0</v>
      </c>
      <c r="U81" s="333">
        <f t="shared" si="1"/>
        <v>0</v>
      </c>
      <c r="V81" s="333">
        <f t="shared" si="1"/>
        <v>0</v>
      </c>
      <c r="W81" s="333">
        <f t="shared" si="1"/>
        <v>-7519560</v>
      </c>
      <c r="X81" s="333">
        <f t="shared" ref="X81:BU86" si="2">X17-CP17</f>
        <v>0</v>
      </c>
      <c r="Y81" s="333">
        <f t="shared" si="2"/>
        <v>0</v>
      </c>
      <c r="Z81" s="333">
        <f t="shared" si="2"/>
        <v>0</v>
      </c>
      <c r="AA81" s="333">
        <f t="shared" si="2"/>
        <v>0</v>
      </c>
      <c r="AB81" s="333">
        <f t="shared" si="2"/>
        <v>2051100</v>
      </c>
      <c r="AC81" s="333">
        <f t="shared" si="2"/>
        <v>0</v>
      </c>
      <c r="AD81" s="333">
        <f t="shared" si="2"/>
        <v>0</v>
      </c>
      <c r="AE81" s="333">
        <f t="shared" si="2"/>
        <v>0</v>
      </c>
      <c r="AF81" s="333">
        <f t="shared" si="2"/>
        <v>0</v>
      </c>
      <c r="AG81" s="333">
        <f t="shared" si="2"/>
        <v>3139640</v>
      </c>
      <c r="AH81" s="333">
        <f t="shared" si="2"/>
        <v>0</v>
      </c>
      <c r="AI81" s="333">
        <f t="shared" si="2"/>
        <v>0</v>
      </c>
      <c r="AJ81" s="333">
        <f t="shared" si="2"/>
        <v>0</v>
      </c>
      <c r="AK81" s="333">
        <f t="shared" si="2"/>
        <v>0</v>
      </c>
      <c r="AL81" s="333">
        <f t="shared" si="2"/>
        <v>641700</v>
      </c>
      <c r="AM81" s="333">
        <f t="shared" si="2"/>
        <v>0</v>
      </c>
      <c r="AN81" s="333">
        <f t="shared" si="2"/>
        <v>0</v>
      </c>
      <c r="AO81" s="333">
        <f t="shared" si="2"/>
        <v>0</v>
      </c>
      <c r="AP81" s="333">
        <f t="shared" si="2"/>
        <v>0</v>
      </c>
      <c r="AQ81" s="333">
        <f t="shared" si="2"/>
        <v>-173400</v>
      </c>
      <c r="AR81" s="333">
        <f t="shared" si="2"/>
        <v>0</v>
      </c>
      <c r="AS81" s="333">
        <f t="shared" si="2"/>
        <v>0</v>
      </c>
      <c r="AT81" s="333">
        <f t="shared" si="2"/>
        <v>0</v>
      </c>
      <c r="AU81" s="333">
        <f t="shared" si="2"/>
        <v>0</v>
      </c>
      <c r="AV81" s="333">
        <f t="shared" si="2"/>
        <v>1391570</v>
      </c>
      <c r="AW81" s="333">
        <f t="shared" si="2"/>
        <v>0</v>
      </c>
      <c r="AX81" s="333">
        <f t="shared" si="2"/>
        <v>0</v>
      </c>
      <c r="AY81" s="333">
        <f t="shared" si="2"/>
        <v>0</v>
      </c>
      <c r="AZ81" s="333">
        <f t="shared" si="2"/>
        <v>0</v>
      </c>
      <c r="BA81" s="333">
        <f t="shared" si="2"/>
        <v>2287990</v>
      </c>
      <c r="BB81" s="333">
        <f t="shared" si="2"/>
        <v>0</v>
      </c>
      <c r="BC81" s="333">
        <f t="shared" si="2"/>
        <v>0</v>
      </c>
      <c r="BD81" s="333">
        <f t="shared" si="2"/>
        <v>0</v>
      </c>
      <c r="BE81" s="333">
        <f t="shared" si="2"/>
        <v>0</v>
      </c>
      <c r="BF81" s="333">
        <f t="shared" si="2"/>
        <v>469350</v>
      </c>
      <c r="BG81" s="333">
        <f t="shared" si="2"/>
        <v>0</v>
      </c>
      <c r="BH81" s="333">
        <f t="shared" si="2"/>
        <v>0</v>
      </c>
      <c r="BI81" s="333">
        <f t="shared" si="2"/>
        <v>0</v>
      </c>
      <c r="BJ81" s="333">
        <f t="shared" si="2"/>
        <v>0</v>
      </c>
      <c r="BK81" s="333">
        <f t="shared" si="2"/>
        <v>-1787880</v>
      </c>
      <c r="BL81" s="333">
        <f t="shared" si="2"/>
        <v>0</v>
      </c>
      <c r="BM81" s="333">
        <f t="shared" si="2"/>
        <v>0</v>
      </c>
      <c r="BN81" s="333">
        <f t="shared" si="2"/>
        <v>0</v>
      </c>
      <c r="BO81" s="333">
        <f t="shared" si="2"/>
        <v>0</v>
      </c>
      <c r="BP81" s="333">
        <f t="shared" si="2"/>
        <v>-2771820</v>
      </c>
      <c r="BQ81" s="333">
        <f t="shared" si="2"/>
        <v>0</v>
      </c>
      <c r="BR81" s="333">
        <f t="shared" si="2"/>
        <v>0</v>
      </c>
      <c r="BS81" s="333">
        <f t="shared" si="2"/>
        <v>0</v>
      </c>
      <c r="BT81" s="333">
        <f t="shared" si="2"/>
        <v>0</v>
      </c>
      <c r="BU81" s="333">
        <f t="shared" si="2"/>
        <v>2299070</v>
      </c>
      <c r="BV81" s="333"/>
      <c r="BW81" s="333"/>
      <c r="BX81" s="333"/>
      <c r="BY81" s="333"/>
      <c r="BZ81" s="333"/>
      <c r="CA81" s="333"/>
      <c r="CB81" s="333"/>
      <c r="CC81" s="333"/>
      <c r="CD81" s="333"/>
      <c r="CE81" s="333"/>
      <c r="CF81" s="333"/>
      <c r="CG81" s="333"/>
      <c r="CH81" s="333"/>
      <c r="CI81" s="333"/>
      <c r="CJ81" s="333"/>
      <c r="CK81" s="333"/>
      <c r="CL81" s="333"/>
      <c r="CM81" s="333"/>
      <c r="CN81" s="333"/>
      <c r="CO81" s="333"/>
      <c r="CP81" s="333"/>
      <c r="CQ81" s="333"/>
      <c r="CR81" s="333"/>
      <c r="CS81" s="333"/>
      <c r="CT81" s="333"/>
      <c r="CU81" s="333"/>
      <c r="CV81" s="333"/>
      <c r="CW81" s="333"/>
      <c r="CX81" s="333"/>
      <c r="CY81" s="333"/>
      <c r="CZ81" s="333"/>
      <c r="DA81" s="333"/>
      <c r="DB81" s="333"/>
      <c r="DC81" s="333"/>
      <c r="DD81" s="333"/>
      <c r="DE81" s="333"/>
      <c r="DF81" s="333"/>
      <c r="DG81" s="333"/>
      <c r="DH81" s="333"/>
      <c r="DI81" s="333"/>
      <c r="DJ81" s="333"/>
      <c r="DK81" s="333"/>
      <c r="DL81" s="333"/>
      <c r="DM81" s="333"/>
      <c r="DN81" s="333"/>
      <c r="DO81" s="333"/>
      <c r="DP81" s="333"/>
      <c r="DQ81" s="333"/>
      <c r="DR81" s="333"/>
      <c r="DS81" s="333"/>
      <c r="DT81" s="333"/>
      <c r="DU81" s="333"/>
      <c r="DV81" s="333"/>
      <c r="DW81" s="333"/>
      <c r="DX81" s="333"/>
      <c r="DY81" s="333"/>
      <c r="DZ81" s="333"/>
      <c r="EA81" s="333"/>
      <c r="EB81" s="333"/>
      <c r="EC81" s="333"/>
      <c r="ED81" s="333"/>
      <c r="EE81" s="333"/>
      <c r="EF81" s="333"/>
      <c r="EG81" s="333"/>
      <c r="EH81" s="333"/>
      <c r="EI81" s="333"/>
      <c r="EJ81" s="333"/>
      <c r="EK81" s="333"/>
      <c r="EL81" s="333"/>
      <c r="EM81" s="333"/>
      <c r="EN81" s="333"/>
      <c r="EO81" s="333"/>
      <c r="EP81" s="333"/>
    </row>
    <row r="82" spans="2:147" hidden="1" x14ac:dyDescent="0.2">
      <c r="M82" s="333">
        <f t="shared" ref="M82:AB90" si="3">M18-CE18</f>
        <v>5465800</v>
      </c>
      <c r="N82" s="333">
        <f t="shared" si="3"/>
        <v>0</v>
      </c>
      <c r="O82" s="333">
        <f t="shared" si="3"/>
        <v>0</v>
      </c>
      <c r="P82" s="333">
        <f t="shared" si="3"/>
        <v>0</v>
      </c>
      <c r="Q82" s="333">
        <f t="shared" si="3"/>
        <v>0</v>
      </c>
      <c r="R82" s="333">
        <f t="shared" si="3"/>
        <v>1056980</v>
      </c>
      <c r="S82" s="333">
        <f t="shared" si="3"/>
        <v>0</v>
      </c>
      <c r="T82" s="333">
        <f t="shared" si="3"/>
        <v>0</v>
      </c>
      <c r="U82" s="333">
        <f t="shared" si="3"/>
        <v>0</v>
      </c>
      <c r="V82" s="333">
        <f t="shared" si="3"/>
        <v>0</v>
      </c>
      <c r="W82" s="333">
        <f t="shared" si="3"/>
        <v>1200000</v>
      </c>
      <c r="X82" s="333">
        <f t="shared" si="2"/>
        <v>0</v>
      </c>
      <c r="Y82" s="333">
        <f t="shared" si="2"/>
        <v>0</v>
      </c>
      <c r="Z82" s="333">
        <f t="shared" si="2"/>
        <v>0</v>
      </c>
      <c r="AA82" s="333">
        <f t="shared" si="2"/>
        <v>0</v>
      </c>
      <c r="AB82" s="333">
        <f t="shared" si="2"/>
        <v>1531850</v>
      </c>
      <c r="AC82" s="333">
        <f t="shared" si="2"/>
        <v>0</v>
      </c>
      <c r="AD82" s="333">
        <f t="shared" si="2"/>
        <v>0</v>
      </c>
      <c r="AE82" s="333">
        <f t="shared" si="2"/>
        <v>0</v>
      </c>
      <c r="AF82" s="333">
        <f t="shared" si="2"/>
        <v>0</v>
      </c>
      <c r="AG82" s="333">
        <f t="shared" si="2"/>
        <v>960000</v>
      </c>
      <c r="AH82" s="333">
        <f t="shared" si="2"/>
        <v>0</v>
      </c>
      <c r="AI82" s="333">
        <f t="shared" si="2"/>
        <v>0</v>
      </c>
      <c r="AJ82" s="333">
        <f t="shared" si="2"/>
        <v>0</v>
      </c>
      <c r="AK82" s="333">
        <f t="shared" si="2"/>
        <v>0</v>
      </c>
      <c r="AL82" s="333">
        <f t="shared" si="2"/>
        <v>-1512500</v>
      </c>
      <c r="AM82" s="333">
        <f t="shared" si="2"/>
        <v>0</v>
      </c>
      <c r="AN82" s="333">
        <f t="shared" si="2"/>
        <v>0</v>
      </c>
      <c r="AO82" s="333">
        <f t="shared" si="2"/>
        <v>0</v>
      </c>
      <c r="AP82" s="333">
        <f t="shared" si="2"/>
        <v>0</v>
      </c>
      <c r="AQ82" s="333">
        <f t="shared" si="2"/>
        <v>2093400</v>
      </c>
      <c r="AR82" s="333">
        <f t="shared" si="2"/>
        <v>0</v>
      </c>
      <c r="AS82" s="333">
        <f t="shared" si="2"/>
        <v>0</v>
      </c>
      <c r="AT82" s="333">
        <f t="shared" si="2"/>
        <v>0</v>
      </c>
      <c r="AU82" s="333">
        <f t="shared" si="2"/>
        <v>0</v>
      </c>
      <c r="AV82" s="333">
        <f t="shared" si="2"/>
        <v>654690</v>
      </c>
      <c r="AW82" s="333">
        <f t="shared" si="2"/>
        <v>0</v>
      </c>
      <c r="AX82" s="333">
        <f t="shared" si="2"/>
        <v>0</v>
      </c>
      <c r="AY82" s="333">
        <f t="shared" si="2"/>
        <v>0</v>
      </c>
      <c r="AZ82" s="333">
        <f t="shared" si="2"/>
        <v>0</v>
      </c>
      <c r="BA82" s="333">
        <f t="shared" si="2"/>
        <v>1050590</v>
      </c>
      <c r="BB82" s="333">
        <f t="shared" si="2"/>
        <v>0</v>
      </c>
      <c r="BC82" s="333">
        <f t="shared" si="2"/>
        <v>0</v>
      </c>
      <c r="BD82" s="333">
        <f t="shared" si="2"/>
        <v>0</v>
      </c>
      <c r="BE82" s="333">
        <f t="shared" si="2"/>
        <v>0</v>
      </c>
      <c r="BF82" s="333">
        <f t="shared" si="2"/>
        <v>-2970970</v>
      </c>
      <c r="BG82" s="333">
        <f t="shared" si="2"/>
        <v>0</v>
      </c>
      <c r="BH82" s="333">
        <f t="shared" si="2"/>
        <v>0</v>
      </c>
      <c r="BI82" s="333">
        <f t="shared" si="2"/>
        <v>0</v>
      </c>
      <c r="BJ82" s="333">
        <f t="shared" si="2"/>
        <v>0</v>
      </c>
      <c r="BK82" s="333">
        <f t="shared" si="2"/>
        <v>328400</v>
      </c>
      <c r="BL82" s="333">
        <f t="shared" si="2"/>
        <v>0</v>
      </c>
      <c r="BM82" s="333">
        <f t="shared" si="2"/>
        <v>0</v>
      </c>
      <c r="BN82" s="333">
        <f t="shared" si="2"/>
        <v>0</v>
      </c>
      <c r="BO82" s="333">
        <f t="shared" si="2"/>
        <v>0</v>
      </c>
      <c r="BP82" s="333">
        <f t="shared" si="2"/>
        <v>667020</v>
      </c>
      <c r="BQ82" s="333">
        <f t="shared" si="2"/>
        <v>0</v>
      </c>
      <c r="BR82" s="333">
        <f t="shared" si="2"/>
        <v>0</v>
      </c>
      <c r="BS82" s="333">
        <f t="shared" si="2"/>
        <v>0</v>
      </c>
      <c r="BT82" s="333">
        <f t="shared" si="2"/>
        <v>0</v>
      </c>
      <c r="BU82" s="333">
        <f t="shared" si="2"/>
        <v>6522780</v>
      </c>
      <c r="BV82" s="333"/>
      <c r="BW82" s="333"/>
      <c r="BX82" s="333"/>
      <c r="BY82" s="333"/>
      <c r="BZ82" s="333"/>
    </row>
    <row r="83" spans="2:147" hidden="1" x14ac:dyDescent="0.2">
      <c r="M83" s="333">
        <f t="shared" si="3"/>
        <v>-7583870</v>
      </c>
      <c r="N83" s="333">
        <f t="shared" si="3"/>
        <v>0</v>
      </c>
      <c r="O83" s="333">
        <f t="shared" si="3"/>
        <v>0</v>
      </c>
      <c r="P83" s="333">
        <f t="shared" si="3"/>
        <v>0</v>
      </c>
      <c r="Q83" s="333">
        <f t="shared" si="3"/>
        <v>0</v>
      </c>
      <c r="R83" s="333">
        <f t="shared" si="3"/>
        <v>-6470000</v>
      </c>
      <c r="S83" s="333">
        <f t="shared" si="3"/>
        <v>0</v>
      </c>
      <c r="T83" s="333">
        <f t="shared" si="3"/>
        <v>0</v>
      </c>
      <c r="U83" s="333">
        <f t="shared" si="3"/>
        <v>0</v>
      </c>
      <c r="V83" s="333">
        <f t="shared" si="3"/>
        <v>0</v>
      </c>
      <c r="W83" s="333">
        <f t="shared" si="3"/>
        <v>1078060</v>
      </c>
      <c r="X83" s="333">
        <f t="shared" si="2"/>
        <v>0</v>
      </c>
      <c r="Y83" s="333">
        <f t="shared" si="2"/>
        <v>0</v>
      </c>
      <c r="Z83" s="333">
        <f t="shared" si="2"/>
        <v>0</v>
      </c>
      <c r="AA83" s="333">
        <f t="shared" si="2"/>
        <v>0</v>
      </c>
      <c r="AB83" s="333">
        <f t="shared" si="2"/>
        <v>2192360</v>
      </c>
      <c r="AC83" s="333">
        <f t="shared" si="2"/>
        <v>0</v>
      </c>
      <c r="AD83" s="333">
        <f t="shared" si="2"/>
        <v>0</v>
      </c>
      <c r="AE83" s="333">
        <f t="shared" si="2"/>
        <v>0</v>
      </c>
      <c r="AF83" s="333">
        <f t="shared" si="2"/>
        <v>0</v>
      </c>
      <c r="AG83" s="333">
        <f t="shared" si="2"/>
        <v>-1499640</v>
      </c>
      <c r="AH83" s="333">
        <f t="shared" si="2"/>
        <v>0</v>
      </c>
      <c r="AI83" s="333">
        <f t="shared" si="2"/>
        <v>0</v>
      </c>
      <c r="AJ83" s="333">
        <f t="shared" si="2"/>
        <v>0</v>
      </c>
      <c r="AK83" s="333">
        <f t="shared" si="2"/>
        <v>0</v>
      </c>
      <c r="AL83" s="333">
        <f t="shared" si="2"/>
        <v>1200000</v>
      </c>
      <c r="AM83" s="333">
        <f t="shared" si="2"/>
        <v>0</v>
      </c>
      <c r="AN83" s="333">
        <f t="shared" si="2"/>
        <v>0</v>
      </c>
      <c r="AO83" s="333">
        <f t="shared" si="2"/>
        <v>0</v>
      </c>
      <c r="AP83" s="333">
        <f t="shared" si="2"/>
        <v>0</v>
      </c>
      <c r="AQ83" s="333">
        <f t="shared" si="2"/>
        <v>2622730</v>
      </c>
      <c r="AR83" s="333">
        <f t="shared" si="2"/>
        <v>0</v>
      </c>
      <c r="AS83" s="333">
        <f t="shared" si="2"/>
        <v>0</v>
      </c>
      <c r="AT83" s="333">
        <f t="shared" si="2"/>
        <v>0</v>
      </c>
      <c r="AU83" s="333">
        <f t="shared" si="2"/>
        <v>0</v>
      </c>
      <c r="AV83" s="333">
        <f t="shared" si="2"/>
        <v>-253080</v>
      </c>
      <c r="AW83" s="333">
        <f t="shared" si="2"/>
        <v>0</v>
      </c>
      <c r="AX83" s="333">
        <f t="shared" si="2"/>
        <v>0</v>
      </c>
      <c r="AY83" s="333">
        <f t="shared" si="2"/>
        <v>0</v>
      </c>
      <c r="AZ83" s="333">
        <f t="shared" si="2"/>
        <v>0</v>
      </c>
      <c r="BA83" s="333">
        <f t="shared" si="2"/>
        <v>-2509260</v>
      </c>
      <c r="BB83" s="333">
        <f t="shared" si="2"/>
        <v>0</v>
      </c>
      <c r="BC83" s="333">
        <f t="shared" si="2"/>
        <v>0</v>
      </c>
      <c r="BD83" s="333">
        <f t="shared" si="2"/>
        <v>0</v>
      </c>
      <c r="BE83" s="333">
        <f t="shared" si="2"/>
        <v>0</v>
      </c>
      <c r="BF83" s="333">
        <f t="shared" si="2"/>
        <v>-172450</v>
      </c>
      <c r="BG83" s="333">
        <f t="shared" si="2"/>
        <v>0</v>
      </c>
      <c r="BH83" s="333">
        <f t="shared" si="2"/>
        <v>0</v>
      </c>
      <c r="BI83" s="333">
        <f t="shared" si="2"/>
        <v>0</v>
      </c>
      <c r="BJ83" s="333">
        <f t="shared" si="2"/>
        <v>0</v>
      </c>
      <c r="BK83" s="333">
        <f t="shared" si="2"/>
        <v>-818600</v>
      </c>
      <c r="BL83" s="333">
        <f t="shared" si="2"/>
        <v>0</v>
      </c>
      <c r="BM83" s="333">
        <f t="shared" si="2"/>
        <v>0</v>
      </c>
      <c r="BN83" s="333">
        <f t="shared" si="2"/>
        <v>0</v>
      </c>
      <c r="BO83" s="333">
        <f t="shared" si="2"/>
        <v>0</v>
      </c>
      <c r="BP83" s="333">
        <f t="shared" si="2"/>
        <v>3198000</v>
      </c>
      <c r="BQ83" s="333">
        <f t="shared" si="2"/>
        <v>0</v>
      </c>
      <c r="BR83" s="333">
        <f t="shared" si="2"/>
        <v>0</v>
      </c>
      <c r="BS83" s="333">
        <f t="shared" si="2"/>
        <v>0</v>
      </c>
      <c r="BT83" s="333">
        <f t="shared" si="2"/>
        <v>0</v>
      </c>
      <c r="BU83" s="333">
        <f t="shared" si="2"/>
        <v>-14053870</v>
      </c>
      <c r="BV83" s="333"/>
      <c r="BW83" s="333"/>
      <c r="BX83" s="333"/>
      <c r="BY83" s="333"/>
      <c r="BZ83" s="333"/>
    </row>
    <row r="84" spans="2:147" hidden="1" x14ac:dyDescent="0.2">
      <c r="M84" s="333">
        <f t="shared" si="3"/>
        <v>0</v>
      </c>
      <c r="N84" s="333">
        <f t="shared" si="3"/>
        <v>0</v>
      </c>
      <c r="O84" s="333">
        <f t="shared" si="3"/>
        <v>0</v>
      </c>
      <c r="P84" s="333">
        <f t="shared" si="3"/>
        <v>0</v>
      </c>
      <c r="Q84" s="333">
        <f t="shared" si="3"/>
        <v>0</v>
      </c>
      <c r="R84" s="333">
        <f t="shared" si="3"/>
        <v>0</v>
      </c>
      <c r="S84" s="333">
        <f t="shared" si="3"/>
        <v>0</v>
      </c>
      <c r="T84" s="333">
        <f t="shared" si="3"/>
        <v>0</v>
      </c>
      <c r="U84" s="333">
        <f t="shared" si="3"/>
        <v>0</v>
      </c>
      <c r="V84" s="333">
        <f t="shared" si="3"/>
        <v>0</v>
      </c>
      <c r="W84" s="333">
        <f t="shared" si="3"/>
        <v>0</v>
      </c>
      <c r="X84" s="333">
        <f t="shared" si="2"/>
        <v>0</v>
      </c>
      <c r="Y84" s="333">
        <f t="shared" si="2"/>
        <v>0</v>
      </c>
      <c r="Z84" s="333">
        <f t="shared" si="2"/>
        <v>0</v>
      </c>
      <c r="AA84" s="333">
        <f t="shared" si="2"/>
        <v>0</v>
      </c>
      <c r="AB84" s="333">
        <f t="shared" si="2"/>
        <v>0</v>
      </c>
      <c r="AC84" s="333">
        <f t="shared" si="2"/>
        <v>0</v>
      </c>
      <c r="AD84" s="333">
        <f t="shared" si="2"/>
        <v>0</v>
      </c>
      <c r="AE84" s="333">
        <f t="shared" si="2"/>
        <v>0</v>
      </c>
      <c r="AF84" s="333">
        <f t="shared" si="2"/>
        <v>0</v>
      </c>
      <c r="AG84" s="333">
        <f t="shared" si="2"/>
        <v>0</v>
      </c>
      <c r="AH84" s="333">
        <f t="shared" si="2"/>
        <v>0</v>
      </c>
      <c r="AI84" s="333">
        <f t="shared" si="2"/>
        <v>0</v>
      </c>
      <c r="AJ84" s="333">
        <f t="shared" si="2"/>
        <v>0</v>
      </c>
      <c r="AK84" s="333">
        <f t="shared" si="2"/>
        <v>0</v>
      </c>
      <c r="AL84" s="333">
        <f t="shared" si="2"/>
        <v>0</v>
      </c>
      <c r="AM84" s="333">
        <f t="shared" si="2"/>
        <v>0</v>
      </c>
      <c r="AN84" s="333">
        <f t="shared" si="2"/>
        <v>0</v>
      </c>
      <c r="AO84" s="333">
        <f t="shared" si="2"/>
        <v>0</v>
      </c>
      <c r="AP84" s="333">
        <f t="shared" si="2"/>
        <v>0</v>
      </c>
      <c r="AQ84" s="333">
        <f t="shared" si="2"/>
        <v>0</v>
      </c>
      <c r="AR84" s="333">
        <f t="shared" si="2"/>
        <v>0</v>
      </c>
      <c r="AS84" s="333">
        <f t="shared" si="2"/>
        <v>0</v>
      </c>
      <c r="AT84" s="333">
        <f t="shared" si="2"/>
        <v>0</v>
      </c>
      <c r="AU84" s="333">
        <f t="shared" si="2"/>
        <v>0</v>
      </c>
      <c r="AV84" s="333">
        <f t="shared" si="2"/>
        <v>0</v>
      </c>
      <c r="AW84" s="333">
        <f t="shared" si="2"/>
        <v>0</v>
      </c>
      <c r="AX84" s="333">
        <f t="shared" si="2"/>
        <v>0</v>
      </c>
      <c r="AY84" s="333">
        <f t="shared" si="2"/>
        <v>0</v>
      </c>
      <c r="AZ84" s="333">
        <f t="shared" si="2"/>
        <v>0</v>
      </c>
      <c r="BA84" s="333">
        <f t="shared" si="2"/>
        <v>0</v>
      </c>
      <c r="BB84" s="333">
        <f t="shared" si="2"/>
        <v>0</v>
      </c>
      <c r="BC84" s="333">
        <f t="shared" si="2"/>
        <v>0</v>
      </c>
      <c r="BD84" s="333">
        <f t="shared" si="2"/>
        <v>0</v>
      </c>
      <c r="BE84" s="333">
        <f t="shared" si="2"/>
        <v>0</v>
      </c>
      <c r="BF84" s="333">
        <f t="shared" si="2"/>
        <v>0</v>
      </c>
      <c r="BG84" s="333">
        <f t="shared" si="2"/>
        <v>0</v>
      </c>
      <c r="BH84" s="333">
        <f t="shared" si="2"/>
        <v>0</v>
      </c>
      <c r="BI84" s="333">
        <f t="shared" si="2"/>
        <v>0</v>
      </c>
      <c r="BJ84" s="333">
        <f t="shared" si="2"/>
        <v>0</v>
      </c>
      <c r="BK84" s="333">
        <f t="shared" si="2"/>
        <v>0</v>
      </c>
      <c r="BL84" s="333">
        <f t="shared" si="2"/>
        <v>0</v>
      </c>
      <c r="BM84" s="333">
        <f t="shared" si="2"/>
        <v>0</v>
      </c>
      <c r="BN84" s="333">
        <f t="shared" si="2"/>
        <v>0</v>
      </c>
      <c r="BO84" s="333">
        <f t="shared" si="2"/>
        <v>0</v>
      </c>
      <c r="BP84" s="333">
        <f t="shared" si="2"/>
        <v>0</v>
      </c>
      <c r="BQ84" s="333">
        <f t="shared" si="2"/>
        <v>0</v>
      </c>
      <c r="BR84" s="333">
        <f t="shared" si="2"/>
        <v>0</v>
      </c>
      <c r="BS84" s="333">
        <f t="shared" si="2"/>
        <v>0</v>
      </c>
      <c r="BT84" s="333">
        <f t="shared" si="2"/>
        <v>0</v>
      </c>
      <c r="BU84" s="333">
        <f t="shared" si="2"/>
        <v>0</v>
      </c>
      <c r="BV84" s="333"/>
      <c r="BW84" s="333"/>
      <c r="BX84" s="333"/>
      <c r="BY84" s="333"/>
      <c r="BZ84" s="333"/>
    </row>
    <row r="85" spans="2:147" hidden="1" x14ac:dyDescent="0.2">
      <c r="M85" s="333">
        <f t="shared" si="3"/>
        <v>-6713800</v>
      </c>
      <c r="N85" s="333">
        <f t="shared" si="3"/>
        <v>0</v>
      </c>
      <c r="O85" s="333">
        <f t="shared" si="3"/>
        <v>0</v>
      </c>
      <c r="P85" s="333">
        <f t="shared" si="3"/>
        <v>0</v>
      </c>
      <c r="Q85" s="333">
        <f t="shared" si="3"/>
        <v>0</v>
      </c>
      <c r="R85" s="333">
        <f t="shared" si="3"/>
        <v>6933896</v>
      </c>
      <c r="S85" s="333">
        <f t="shared" si="3"/>
        <v>0</v>
      </c>
      <c r="T85" s="333">
        <f t="shared" si="3"/>
        <v>0</v>
      </c>
      <c r="U85" s="333">
        <f t="shared" si="3"/>
        <v>0</v>
      </c>
      <c r="V85" s="333">
        <f t="shared" si="3"/>
        <v>0</v>
      </c>
      <c r="W85" s="333">
        <f t="shared" si="3"/>
        <v>3953</v>
      </c>
      <c r="X85" s="333">
        <f t="shared" si="2"/>
        <v>0</v>
      </c>
      <c r="Y85" s="333">
        <f t="shared" si="2"/>
        <v>0</v>
      </c>
      <c r="Z85" s="333">
        <f t="shared" si="2"/>
        <v>0</v>
      </c>
      <c r="AA85" s="333">
        <f t="shared" si="2"/>
        <v>0</v>
      </c>
      <c r="AB85" s="333">
        <f t="shared" si="2"/>
        <v>219785</v>
      </c>
      <c r="AC85" s="333">
        <f t="shared" si="2"/>
        <v>0</v>
      </c>
      <c r="AD85" s="333">
        <f t="shared" si="2"/>
        <v>0</v>
      </c>
      <c r="AE85" s="333">
        <f t="shared" si="2"/>
        <v>0</v>
      </c>
      <c r="AF85" s="333">
        <f t="shared" si="2"/>
        <v>0</v>
      </c>
      <c r="AG85" s="333">
        <f t="shared" si="2"/>
        <v>-223775</v>
      </c>
      <c r="AH85" s="333">
        <f t="shared" si="2"/>
        <v>0</v>
      </c>
      <c r="AI85" s="333">
        <f t="shared" si="2"/>
        <v>0</v>
      </c>
      <c r="AJ85" s="333">
        <f t="shared" si="2"/>
        <v>0</v>
      </c>
      <c r="AK85" s="333">
        <f t="shared" si="2"/>
        <v>0</v>
      </c>
      <c r="AL85" s="333">
        <f t="shared" si="2"/>
        <v>-2601337</v>
      </c>
      <c r="AM85" s="333">
        <f t="shared" si="2"/>
        <v>0</v>
      </c>
      <c r="AN85" s="333">
        <f t="shared" si="2"/>
        <v>0</v>
      </c>
      <c r="AO85" s="333">
        <f t="shared" si="2"/>
        <v>0</v>
      </c>
      <c r="AP85" s="333">
        <f t="shared" si="2"/>
        <v>0</v>
      </c>
      <c r="AQ85" s="333">
        <f t="shared" si="2"/>
        <v>616732</v>
      </c>
      <c r="AR85" s="333">
        <f t="shared" si="2"/>
        <v>0</v>
      </c>
      <c r="AS85" s="333">
        <f t="shared" si="2"/>
        <v>0</v>
      </c>
      <c r="AT85" s="333">
        <f t="shared" si="2"/>
        <v>0</v>
      </c>
      <c r="AU85" s="333">
        <f t="shared" si="2"/>
        <v>0</v>
      </c>
      <c r="AV85" s="333">
        <f t="shared" si="2"/>
        <v>1983149</v>
      </c>
      <c r="AW85" s="333">
        <f t="shared" si="2"/>
        <v>0</v>
      </c>
      <c r="AX85" s="333">
        <f t="shared" si="2"/>
        <v>0</v>
      </c>
      <c r="AY85" s="333">
        <f t="shared" si="2"/>
        <v>0</v>
      </c>
      <c r="AZ85" s="333">
        <f t="shared" si="2"/>
        <v>0</v>
      </c>
      <c r="BA85" s="333">
        <f t="shared" si="2"/>
        <v>-1374</v>
      </c>
      <c r="BB85" s="333">
        <f t="shared" si="2"/>
        <v>0</v>
      </c>
      <c r="BC85" s="333">
        <f t="shared" si="2"/>
        <v>0</v>
      </c>
      <c r="BD85" s="333">
        <f t="shared" si="2"/>
        <v>0</v>
      </c>
      <c r="BE85" s="333">
        <f t="shared" si="2"/>
        <v>0</v>
      </c>
      <c r="BF85" s="333">
        <f t="shared" si="2"/>
        <v>29355</v>
      </c>
      <c r="BG85" s="333">
        <f t="shared" si="2"/>
        <v>0</v>
      </c>
      <c r="BH85" s="333">
        <f t="shared" si="2"/>
        <v>0</v>
      </c>
      <c r="BI85" s="333">
        <f t="shared" si="2"/>
        <v>0</v>
      </c>
      <c r="BJ85" s="333">
        <f t="shared" si="2"/>
        <v>0</v>
      </c>
      <c r="BK85" s="333">
        <f t="shared" si="2"/>
        <v>-530737</v>
      </c>
      <c r="BL85" s="333">
        <f t="shared" si="2"/>
        <v>0</v>
      </c>
      <c r="BM85" s="333">
        <f t="shared" si="2"/>
        <v>0</v>
      </c>
      <c r="BN85" s="333">
        <f t="shared" si="2"/>
        <v>0</v>
      </c>
      <c r="BO85" s="333">
        <f t="shared" si="2"/>
        <v>0</v>
      </c>
      <c r="BP85" s="333">
        <f t="shared" si="2"/>
        <v>460066</v>
      </c>
      <c r="BQ85" s="333">
        <f t="shared" si="2"/>
        <v>0</v>
      </c>
      <c r="BR85" s="333">
        <f t="shared" si="2"/>
        <v>0</v>
      </c>
      <c r="BS85" s="333">
        <f t="shared" si="2"/>
        <v>0</v>
      </c>
      <c r="BT85" s="333">
        <f t="shared" si="2"/>
        <v>0</v>
      </c>
      <c r="BU85" s="333">
        <f t="shared" si="2"/>
        <v>220096</v>
      </c>
      <c r="BV85" s="333"/>
      <c r="BW85" s="333"/>
      <c r="BX85" s="333"/>
      <c r="BY85" s="333"/>
      <c r="BZ85" s="333"/>
    </row>
    <row r="86" spans="2:147" hidden="1" x14ac:dyDescent="0.2">
      <c r="M86" s="333">
        <f t="shared" si="3"/>
        <v>0</v>
      </c>
      <c r="N86" s="333">
        <f t="shared" si="3"/>
        <v>0</v>
      </c>
      <c r="O86" s="333">
        <f t="shared" si="3"/>
        <v>0</v>
      </c>
      <c r="P86" s="333">
        <f t="shared" si="3"/>
        <v>0</v>
      </c>
      <c r="Q86" s="333">
        <f t="shared" si="3"/>
        <v>0</v>
      </c>
      <c r="R86" s="333">
        <f t="shared" si="3"/>
        <v>0</v>
      </c>
      <c r="S86" s="333">
        <f t="shared" si="3"/>
        <v>0</v>
      </c>
      <c r="T86" s="333">
        <f t="shared" si="3"/>
        <v>0</v>
      </c>
      <c r="U86" s="333">
        <f t="shared" si="3"/>
        <v>0</v>
      </c>
      <c r="V86" s="333">
        <f t="shared" si="3"/>
        <v>0</v>
      </c>
      <c r="W86" s="333">
        <f t="shared" si="3"/>
        <v>0</v>
      </c>
      <c r="X86" s="333">
        <f t="shared" si="2"/>
        <v>0</v>
      </c>
      <c r="Y86" s="333">
        <f t="shared" si="2"/>
        <v>0</v>
      </c>
      <c r="Z86" s="333">
        <f t="shared" si="2"/>
        <v>0</v>
      </c>
      <c r="AA86" s="333">
        <f t="shared" si="2"/>
        <v>0</v>
      </c>
      <c r="AB86" s="333">
        <f t="shared" si="2"/>
        <v>0</v>
      </c>
      <c r="AC86" s="333">
        <f t="shared" ref="AC86:BU90" si="4">AC22-CU22</f>
        <v>0</v>
      </c>
      <c r="AD86" s="333">
        <f t="shared" si="4"/>
        <v>0</v>
      </c>
      <c r="AE86" s="333">
        <f t="shared" si="4"/>
        <v>0</v>
      </c>
      <c r="AF86" s="333">
        <f t="shared" si="4"/>
        <v>0</v>
      </c>
      <c r="AG86" s="333">
        <f t="shared" si="4"/>
        <v>0</v>
      </c>
      <c r="AH86" s="333">
        <f t="shared" si="4"/>
        <v>0</v>
      </c>
      <c r="AI86" s="333">
        <f t="shared" si="4"/>
        <v>0</v>
      </c>
      <c r="AJ86" s="333">
        <f t="shared" si="4"/>
        <v>0</v>
      </c>
      <c r="AK86" s="333">
        <f t="shared" si="4"/>
        <v>0</v>
      </c>
      <c r="AL86" s="333">
        <f t="shared" si="4"/>
        <v>0</v>
      </c>
      <c r="AM86" s="333">
        <f t="shared" si="4"/>
        <v>0</v>
      </c>
      <c r="AN86" s="333">
        <f t="shared" si="4"/>
        <v>0</v>
      </c>
      <c r="AO86" s="333">
        <f t="shared" si="4"/>
        <v>0</v>
      </c>
      <c r="AP86" s="333">
        <f t="shared" si="4"/>
        <v>0</v>
      </c>
      <c r="AQ86" s="333">
        <f t="shared" si="4"/>
        <v>0</v>
      </c>
      <c r="AR86" s="333">
        <f t="shared" si="4"/>
        <v>0</v>
      </c>
      <c r="AS86" s="333">
        <f t="shared" si="4"/>
        <v>0</v>
      </c>
      <c r="AT86" s="333">
        <f t="shared" si="4"/>
        <v>0</v>
      </c>
      <c r="AU86" s="333">
        <f t="shared" si="4"/>
        <v>0</v>
      </c>
      <c r="AV86" s="333">
        <f t="shared" si="4"/>
        <v>0</v>
      </c>
      <c r="AW86" s="333">
        <f t="shared" si="4"/>
        <v>0</v>
      </c>
      <c r="AX86" s="333">
        <f t="shared" si="4"/>
        <v>0</v>
      </c>
      <c r="AY86" s="333">
        <f t="shared" si="4"/>
        <v>0</v>
      </c>
      <c r="AZ86" s="333">
        <f t="shared" si="4"/>
        <v>0</v>
      </c>
      <c r="BA86" s="333">
        <f t="shared" si="4"/>
        <v>0</v>
      </c>
      <c r="BB86" s="333">
        <f t="shared" si="4"/>
        <v>0</v>
      </c>
      <c r="BC86" s="333">
        <f t="shared" si="4"/>
        <v>0</v>
      </c>
      <c r="BD86" s="333">
        <f t="shared" si="4"/>
        <v>0</v>
      </c>
      <c r="BE86" s="333">
        <f t="shared" si="4"/>
        <v>0</v>
      </c>
      <c r="BF86" s="333">
        <f t="shared" si="4"/>
        <v>0</v>
      </c>
      <c r="BG86" s="333">
        <f t="shared" si="4"/>
        <v>0</v>
      </c>
      <c r="BH86" s="333">
        <f t="shared" si="4"/>
        <v>0</v>
      </c>
      <c r="BI86" s="333">
        <f t="shared" si="4"/>
        <v>0</v>
      </c>
      <c r="BJ86" s="333">
        <f t="shared" si="4"/>
        <v>0</v>
      </c>
      <c r="BK86" s="333">
        <f t="shared" si="4"/>
        <v>0</v>
      </c>
      <c r="BL86" s="333">
        <f t="shared" si="4"/>
        <v>0</v>
      </c>
      <c r="BM86" s="333">
        <f t="shared" si="4"/>
        <v>0</v>
      </c>
      <c r="BN86" s="333">
        <f t="shared" si="4"/>
        <v>0</v>
      </c>
      <c r="BO86" s="333">
        <f t="shared" si="4"/>
        <v>0</v>
      </c>
      <c r="BP86" s="333">
        <f t="shared" si="4"/>
        <v>0</v>
      </c>
      <c r="BQ86" s="333">
        <f t="shared" si="4"/>
        <v>0</v>
      </c>
      <c r="BR86" s="333">
        <f t="shared" si="4"/>
        <v>0</v>
      </c>
      <c r="BS86" s="333">
        <f t="shared" si="4"/>
        <v>0</v>
      </c>
      <c r="BT86" s="333">
        <f t="shared" si="4"/>
        <v>0</v>
      </c>
      <c r="BU86" s="333">
        <f t="shared" si="4"/>
        <v>0</v>
      </c>
      <c r="BV86" s="333"/>
      <c r="BW86" s="333"/>
      <c r="BX86" s="333"/>
      <c r="BY86" s="333"/>
      <c r="BZ86" s="333"/>
    </row>
    <row r="87" spans="2:147" hidden="1" x14ac:dyDescent="0.2">
      <c r="M87" s="333">
        <f t="shared" si="3"/>
        <v>-6640866</v>
      </c>
      <c r="N87" s="333">
        <f t="shared" si="3"/>
        <v>0</v>
      </c>
      <c r="O87" s="333">
        <f t="shared" si="3"/>
        <v>0</v>
      </c>
      <c r="P87" s="333">
        <f t="shared" si="3"/>
        <v>0</v>
      </c>
      <c r="Q87" s="333">
        <f t="shared" si="3"/>
        <v>0</v>
      </c>
      <c r="R87" s="333">
        <f t="shared" si="3"/>
        <v>-677390</v>
      </c>
      <c r="S87" s="333">
        <f t="shared" si="3"/>
        <v>0</v>
      </c>
      <c r="T87" s="333">
        <f t="shared" si="3"/>
        <v>0</v>
      </c>
      <c r="U87" s="333">
        <f t="shared" si="3"/>
        <v>0</v>
      </c>
      <c r="V87" s="333">
        <f t="shared" si="3"/>
        <v>0</v>
      </c>
      <c r="W87" s="333">
        <f t="shared" si="3"/>
        <v>-23736909</v>
      </c>
      <c r="X87" s="333">
        <f t="shared" si="3"/>
        <v>0</v>
      </c>
      <c r="Y87" s="333">
        <f t="shared" si="3"/>
        <v>0</v>
      </c>
      <c r="Z87" s="333">
        <f t="shared" si="3"/>
        <v>0</v>
      </c>
      <c r="AA87" s="333">
        <f t="shared" si="3"/>
        <v>0</v>
      </c>
      <c r="AB87" s="333">
        <f t="shared" si="3"/>
        <v>-28680625</v>
      </c>
      <c r="AC87" s="333">
        <f t="shared" si="4"/>
        <v>0</v>
      </c>
      <c r="AD87" s="333">
        <f t="shared" si="4"/>
        <v>0</v>
      </c>
      <c r="AE87" s="333">
        <f t="shared" si="4"/>
        <v>0</v>
      </c>
      <c r="AF87" s="333">
        <f t="shared" si="4"/>
        <v>0</v>
      </c>
      <c r="AG87" s="333">
        <f t="shared" si="4"/>
        <v>-23457599</v>
      </c>
      <c r="AH87" s="333">
        <f t="shared" si="4"/>
        <v>0</v>
      </c>
      <c r="AI87" s="333">
        <f t="shared" si="4"/>
        <v>0</v>
      </c>
      <c r="AJ87" s="333">
        <f t="shared" si="4"/>
        <v>0</v>
      </c>
      <c r="AK87" s="333">
        <f t="shared" si="4"/>
        <v>0</v>
      </c>
      <c r="AL87" s="333">
        <f t="shared" si="4"/>
        <v>-21280959</v>
      </c>
      <c r="AM87" s="333">
        <f t="shared" si="4"/>
        <v>0</v>
      </c>
      <c r="AN87" s="333">
        <f t="shared" si="4"/>
        <v>0</v>
      </c>
      <c r="AO87" s="333">
        <f t="shared" si="4"/>
        <v>0</v>
      </c>
      <c r="AP87" s="333">
        <f t="shared" si="4"/>
        <v>0</v>
      </c>
      <c r="AQ87" s="333">
        <f t="shared" si="4"/>
        <v>-27957835</v>
      </c>
      <c r="AR87" s="333">
        <f t="shared" si="4"/>
        <v>0</v>
      </c>
      <c r="AS87" s="333">
        <f t="shared" si="4"/>
        <v>0</v>
      </c>
      <c r="AT87" s="333">
        <f t="shared" si="4"/>
        <v>0</v>
      </c>
      <c r="AU87" s="333">
        <f t="shared" si="4"/>
        <v>0</v>
      </c>
      <c r="AV87" s="333">
        <f t="shared" si="4"/>
        <v>-19605231</v>
      </c>
      <c r="AW87" s="333">
        <f t="shared" si="4"/>
        <v>0</v>
      </c>
      <c r="AX87" s="333">
        <f t="shared" si="4"/>
        <v>0</v>
      </c>
      <c r="AY87" s="333">
        <f t="shared" si="4"/>
        <v>0</v>
      </c>
      <c r="AZ87" s="333">
        <f t="shared" si="4"/>
        <v>0</v>
      </c>
      <c r="BA87" s="333">
        <f t="shared" si="4"/>
        <v>-20296122</v>
      </c>
      <c r="BB87" s="333">
        <f t="shared" si="4"/>
        <v>0</v>
      </c>
      <c r="BC87" s="333">
        <f t="shared" si="4"/>
        <v>0</v>
      </c>
      <c r="BD87" s="333">
        <f t="shared" si="4"/>
        <v>0</v>
      </c>
      <c r="BE87" s="333">
        <f t="shared" si="4"/>
        <v>0</v>
      </c>
      <c r="BF87" s="333">
        <f t="shared" si="4"/>
        <v>39139018</v>
      </c>
      <c r="BG87" s="333">
        <f t="shared" si="4"/>
        <v>0</v>
      </c>
      <c r="BH87" s="333">
        <f t="shared" si="4"/>
        <v>0</v>
      </c>
      <c r="BI87" s="333">
        <f t="shared" si="4"/>
        <v>0</v>
      </c>
      <c r="BJ87" s="333">
        <f t="shared" si="4"/>
        <v>0</v>
      </c>
      <c r="BK87" s="333">
        <f t="shared" si="4"/>
        <v>-25287603</v>
      </c>
      <c r="BL87" s="333">
        <f t="shared" si="4"/>
        <v>0</v>
      </c>
      <c r="BM87" s="333">
        <f t="shared" si="4"/>
        <v>0</v>
      </c>
      <c r="BN87" s="333">
        <f t="shared" si="4"/>
        <v>0</v>
      </c>
      <c r="BO87" s="333">
        <f t="shared" si="4"/>
        <v>0</v>
      </c>
      <c r="BP87" s="333">
        <f t="shared" si="4"/>
        <v>-24968353</v>
      </c>
      <c r="BQ87" s="333">
        <f t="shared" si="4"/>
        <v>0</v>
      </c>
      <c r="BR87" s="333">
        <f t="shared" si="4"/>
        <v>0</v>
      </c>
      <c r="BS87" s="333">
        <f t="shared" si="4"/>
        <v>0</v>
      </c>
      <c r="BT87" s="333">
        <f t="shared" si="4"/>
        <v>0</v>
      </c>
      <c r="BU87" s="333">
        <f t="shared" si="4"/>
        <v>-7318256</v>
      </c>
      <c r="BV87" s="333"/>
      <c r="BW87" s="333"/>
      <c r="BX87" s="333"/>
      <c r="BY87" s="333"/>
      <c r="BZ87" s="333"/>
    </row>
    <row r="88" spans="2:147" hidden="1" x14ac:dyDescent="0.2">
      <c r="M88" s="333">
        <f t="shared" si="3"/>
        <v>-6555393</v>
      </c>
      <c r="N88" s="333">
        <f t="shared" si="3"/>
        <v>0</v>
      </c>
      <c r="O88" s="333">
        <f t="shared" si="3"/>
        <v>0</v>
      </c>
      <c r="P88" s="333">
        <f t="shared" si="3"/>
        <v>0</v>
      </c>
      <c r="Q88" s="333">
        <f t="shared" si="3"/>
        <v>0</v>
      </c>
      <c r="R88" s="333">
        <f t="shared" si="3"/>
        <v>-685403</v>
      </c>
      <c r="S88" s="333">
        <f t="shared" si="3"/>
        <v>0</v>
      </c>
      <c r="T88" s="333">
        <f t="shared" si="3"/>
        <v>0</v>
      </c>
      <c r="U88" s="333">
        <f t="shared" si="3"/>
        <v>0</v>
      </c>
      <c r="V88" s="333">
        <f t="shared" si="3"/>
        <v>0</v>
      </c>
      <c r="W88" s="333">
        <f t="shared" si="3"/>
        <v>-23681234</v>
      </c>
      <c r="X88" s="333">
        <f t="shared" si="3"/>
        <v>0</v>
      </c>
      <c r="Y88" s="333">
        <f t="shared" si="3"/>
        <v>0</v>
      </c>
      <c r="Z88" s="333">
        <f t="shared" si="3"/>
        <v>0</v>
      </c>
      <c r="AA88" s="333">
        <f t="shared" si="3"/>
        <v>0</v>
      </c>
      <c r="AB88" s="333">
        <f t="shared" si="3"/>
        <v>-28661100</v>
      </c>
      <c r="AC88" s="333">
        <f t="shared" si="4"/>
        <v>0</v>
      </c>
      <c r="AD88" s="333">
        <f t="shared" si="4"/>
        <v>0</v>
      </c>
      <c r="AE88" s="333">
        <f t="shared" si="4"/>
        <v>0</v>
      </c>
      <c r="AF88" s="333">
        <f t="shared" si="4"/>
        <v>0</v>
      </c>
      <c r="AG88" s="333">
        <f t="shared" si="4"/>
        <v>-23342406</v>
      </c>
      <c r="AH88" s="333">
        <f t="shared" si="4"/>
        <v>0</v>
      </c>
      <c r="AI88" s="333">
        <f t="shared" si="4"/>
        <v>0</v>
      </c>
      <c r="AJ88" s="333">
        <f t="shared" si="4"/>
        <v>0</v>
      </c>
      <c r="AK88" s="333">
        <f t="shared" si="4"/>
        <v>0</v>
      </c>
      <c r="AL88" s="333">
        <f t="shared" si="4"/>
        <v>-21441003</v>
      </c>
      <c r="AM88" s="333">
        <f t="shared" si="4"/>
        <v>0</v>
      </c>
      <c r="AN88" s="333">
        <f t="shared" si="4"/>
        <v>0</v>
      </c>
      <c r="AO88" s="333">
        <f t="shared" si="4"/>
        <v>0</v>
      </c>
      <c r="AP88" s="333">
        <f t="shared" si="4"/>
        <v>0</v>
      </c>
      <c r="AQ88" s="333">
        <f t="shared" si="4"/>
        <v>-27882872</v>
      </c>
      <c r="AR88" s="333">
        <f t="shared" si="4"/>
        <v>0</v>
      </c>
      <c r="AS88" s="333">
        <f t="shared" si="4"/>
        <v>0</v>
      </c>
      <c r="AT88" s="333">
        <f t="shared" si="4"/>
        <v>0</v>
      </c>
      <c r="AU88" s="333">
        <f t="shared" si="4"/>
        <v>0</v>
      </c>
      <c r="AV88" s="333">
        <f t="shared" si="4"/>
        <v>-19576600</v>
      </c>
      <c r="AW88" s="333">
        <f t="shared" si="4"/>
        <v>0</v>
      </c>
      <c r="AX88" s="333">
        <f t="shared" si="4"/>
        <v>0</v>
      </c>
      <c r="AY88" s="333">
        <f t="shared" si="4"/>
        <v>0</v>
      </c>
      <c r="AZ88" s="333">
        <f t="shared" si="4"/>
        <v>0</v>
      </c>
      <c r="BA88" s="333">
        <f t="shared" si="4"/>
        <v>-20282793</v>
      </c>
      <c r="BB88" s="333">
        <f t="shared" si="4"/>
        <v>0</v>
      </c>
      <c r="BC88" s="333">
        <f t="shared" si="4"/>
        <v>0</v>
      </c>
      <c r="BD88" s="333">
        <f t="shared" si="4"/>
        <v>0</v>
      </c>
      <c r="BE88" s="333">
        <f t="shared" si="4"/>
        <v>0</v>
      </c>
      <c r="BF88" s="333">
        <f t="shared" si="4"/>
        <v>39151262</v>
      </c>
      <c r="BG88" s="333">
        <f t="shared" si="4"/>
        <v>0</v>
      </c>
      <c r="BH88" s="333">
        <f t="shared" si="4"/>
        <v>0</v>
      </c>
      <c r="BI88" s="333">
        <f t="shared" si="4"/>
        <v>0</v>
      </c>
      <c r="BJ88" s="333">
        <f t="shared" si="4"/>
        <v>0</v>
      </c>
      <c r="BK88" s="333">
        <f t="shared" si="4"/>
        <v>-25073273</v>
      </c>
      <c r="BL88" s="333">
        <f t="shared" si="4"/>
        <v>0</v>
      </c>
      <c r="BM88" s="333">
        <f t="shared" si="4"/>
        <v>0</v>
      </c>
      <c r="BN88" s="333">
        <f t="shared" si="4"/>
        <v>0</v>
      </c>
      <c r="BO88" s="333">
        <f t="shared" si="4"/>
        <v>0</v>
      </c>
      <c r="BP88" s="333">
        <f t="shared" si="4"/>
        <v>-25180568</v>
      </c>
      <c r="BQ88" s="333">
        <f t="shared" si="4"/>
        <v>0</v>
      </c>
      <c r="BR88" s="333">
        <f t="shared" si="4"/>
        <v>0</v>
      </c>
      <c r="BS88" s="333">
        <f t="shared" si="4"/>
        <v>0</v>
      </c>
      <c r="BT88" s="333">
        <f t="shared" si="4"/>
        <v>0</v>
      </c>
      <c r="BU88" s="333">
        <f t="shared" si="4"/>
        <v>-7240796</v>
      </c>
      <c r="BV88" s="333"/>
      <c r="BW88" s="333"/>
      <c r="BX88" s="333"/>
      <c r="BY88" s="333"/>
      <c r="BZ88" s="333"/>
      <c r="EQ88" s="332"/>
    </row>
    <row r="89" spans="2:147" hidden="1" x14ac:dyDescent="0.2">
      <c r="M89" s="333">
        <f t="shared" si="3"/>
        <v>-8497467</v>
      </c>
      <c r="N89" s="333">
        <f t="shared" si="3"/>
        <v>0</v>
      </c>
      <c r="O89" s="333">
        <f t="shared" si="3"/>
        <v>0</v>
      </c>
      <c r="P89" s="333">
        <f t="shared" si="3"/>
        <v>0</v>
      </c>
      <c r="Q89" s="333">
        <f t="shared" si="3"/>
        <v>0</v>
      </c>
      <c r="R89" s="333">
        <f t="shared" si="3"/>
        <v>-794622</v>
      </c>
      <c r="S89" s="333">
        <f t="shared" si="3"/>
        <v>0</v>
      </c>
      <c r="T89" s="333">
        <f t="shared" si="3"/>
        <v>0</v>
      </c>
      <c r="U89" s="333">
        <f t="shared" si="3"/>
        <v>0</v>
      </c>
      <c r="V89" s="333">
        <f t="shared" si="3"/>
        <v>0</v>
      </c>
      <c r="W89" s="333">
        <f t="shared" si="3"/>
        <v>-27576195</v>
      </c>
      <c r="X89" s="333">
        <f t="shared" si="3"/>
        <v>0</v>
      </c>
      <c r="Y89" s="333">
        <f t="shared" si="3"/>
        <v>0</v>
      </c>
      <c r="Z89" s="333">
        <f t="shared" si="3"/>
        <v>0</v>
      </c>
      <c r="AA89" s="333">
        <f t="shared" si="3"/>
        <v>0</v>
      </c>
      <c r="AB89" s="333">
        <f t="shared" si="3"/>
        <v>-32976789</v>
      </c>
      <c r="AC89" s="333">
        <f t="shared" si="4"/>
        <v>0</v>
      </c>
      <c r="AD89" s="333">
        <f t="shared" si="4"/>
        <v>0</v>
      </c>
      <c r="AE89" s="333">
        <f t="shared" si="4"/>
        <v>0</v>
      </c>
      <c r="AF89" s="333">
        <f t="shared" si="4"/>
        <v>0</v>
      </c>
      <c r="AG89" s="333">
        <f t="shared" si="4"/>
        <v>-27670253</v>
      </c>
      <c r="AH89" s="333">
        <f t="shared" si="4"/>
        <v>0</v>
      </c>
      <c r="AI89" s="333">
        <f t="shared" si="4"/>
        <v>0</v>
      </c>
      <c r="AJ89" s="333">
        <f t="shared" si="4"/>
        <v>0</v>
      </c>
      <c r="AK89" s="333">
        <f t="shared" si="4"/>
        <v>0</v>
      </c>
      <c r="AL89" s="333">
        <f t="shared" si="4"/>
        <v>-25324462</v>
      </c>
      <c r="AM89" s="333">
        <f t="shared" si="4"/>
        <v>0</v>
      </c>
      <c r="AN89" s="333">
        <f t="shared" si="4"/>
        <v>0</v>
      </c>
      <c r="AO89" s="333">
        <f t="shared" si="4"/>
        <v>0</v>
      </c>
      <c r="AP89" s="333">
        <f t="shared" si="4"/>
        <v>0</v>
      </c>
      <c r="AQ89" s="333">
        <f t="shared" si="4"/>
        <v>-33828275</v>
      </c>
      <c r="AR89" s="333">
        <f t="shared" si="4"/>
        <v>0</v>
      </c>
      <c r="AS89" s="333">
        <f t="shared" si="4"/>
        <v>0</v>
      </c>
      <c r="AT89" s="333">
        <f t="shared" si="4"/>
        <v>0</v>
      </c>
      <c r="AU89" s="333">
        <f t="shared" si="4"/>
        <v>0</v>
      </c>
      <c r="AV89" s="333">
        <f t="shared" si="4"/>
        <v>-23303905</v>
      </c>
      <c r="AW89" s="333">
        <f t="shared" si="4"/>
        <v>0</v>
      </c>
      <c r="AX89" s="333">
        <f t="shared" si="4"/>
        <v>0</v>
      </c>
      <c r="AY89" s="333">
        <f t="shared" si="4"/>
        <v>0</v>
      </c>
      <c r="AZ89" s="333">
        <f t="shared" si="4"/>
        <v>0</v>
      </c>
      <c r="BA89" s="333">
        <f t="shared" si="4"/>
        <v>-24962859</v>
      </c>
      <c r="BB89" s="333">
        <f t="shared" si="4"/>
        <v>0</v>
      </c>
      <c r="BC89" s="333">
        <f t="shared" si="4"/>
        <v>0</v>
      </c>
      <c r="BD89" s="333">
        <f t="shared" si="4"/>
        <v>0</v>
      </c>
      <c r="BE89" s="333">
        <f t="shared" si="4"/>
        <v>0</v>
      </c>
      <c r="BF89" s="333">
        <f t="shared" si="4"/>
        <v>-21654275</v>
      </c>
      <c r="BG89" s="333">
        <f t="shared" si="4"/>
        <v>0</v>
      </c>
      <c r="BH89" s="333">
        <f t="shared" si="4"/>
        <v>0</v>
      </c>
      <c r="BI89" s="333">
        <f t="shared" si="4"/>
        <v>0</v>
      </c>
      <c r="BJ89" s="333">
        <f t="shared" si="4"/>
        <v>0</v>
      </c>
      <c r="BK89" s="333">
        <f t="shared" si="4"/>
        <v>-28691924</v>
      </c>
      <c r="BL89" s="333">
        <f t="shared" si="4"/>
        <v>0</v>
      </c>
      <c r="BM89" s="333">
        <f t="shared" si="4"/>
        <v>0</v>
      </c>
      <c r="BN89" s="333">
        <f t="shared" si="4"/>
        <v>0</v>
      </c>
      <c r="BO89" s="333">
        <f t="shared" si="4"/>
        <v>0</v>
      </c>
      <c r="BP89" s="333">
        <f t="shared" si="4"/>
        <v>-28529070</v>
      </c>
      <c r="BQ89" s="333">
        <f t="shared" si="4"/>
        <v>0</v>
      </c>
      <c r="BR89" s="333">
        <f t="shared" si="4"/>
        <v>0</v>
      </c>
      <c r="BS89" s="333">
        <f t="shared" si="4"/>
        <v>0</v>
      </c>
      <c r="BT89" s="333">
        <f t="shared" si="4"/>
        <v>0</v>
      </c>
      <c r="BU89" s="333">
        <f t="shared" si="4"/>
        <v>-9292089</v>
      </c>
      <c r="BV89" s="333"/>
      <c r="BW89" s="333"/>
      <c r="EQ89" s="332"/>
    </row>
    <row r="90" spans="2:147" hidden="1" x14ac:dyDescent="0.2">
      <c r="M90" s="333">
        <f t="shared" si="3"/>
        <v>2287368</v>
      </c>
      <c r="N90" s="333">
        <f t="shared" si="3"/>
        <v>0</v>
      </c>
      <c r="O90" s="333">
        <f t="shared" si="3"/>
        <v>0</v>
      </c>
      <c r="P90" s="333">
        <f t="shared" si="3"/>
        <v>0</v>
      </c>
      <c r="Q90" s="333">
        <f t="shared" si="3"/>
        <v>0</v>
      </c>
      <c r="R90" s="333">
        <f t="shared" si="3"/>
        <v>129454</v>
      </c>
      <c r="S90" s="333">
        <f t="shared" si="3"/>
        <v>0</v>
      </c>
      <c r="T90" s="333">
        <f t="shared" si="3"/>
        <v>0</v>
      </c>
      <c r="U90" s="333">
        <f t="shared" si="3"/>
        <v>0</v>
      </c>
      <c r="V90" s="333">
        <f t="shared" si="3"/>
        <v>0</v>
      </c>
      <c r="W90" s="333">
        <f t="shared" si="3"/>
        <v>3697051</v>
      </c>
      <c r="X90" s="333">
        <f t="shared" si="3"/>
        <v>0</v>
      </c>
      <c r="Y90" s="333">
        <f t="shared" si="3"/>
        <v>0</v>
      </c>
      <c r="Z90" s="333">
        <f t="shared" si="3"/>
        <v>0</v>
      </c>
      <c r="AA90" s="333">
        <f t="shared" si="3"/>
        <v>0</v>
      </c>
      <c r="AB90" s="333">
        <f t="shared" si="3"/>
        <v>4028774</v>
      </c>
      <c r="AC90" s="333">
        <f t="shared" si="4"/>
        <v>0</v>
      </c>
      <c r="AD90" s="333">
        <f t="shared" si="4"/>
        <v>0</v>
      </c>
      <c r="AE90" s="333">
        <f t="shared" si="4"/>
        <v>0</v>
      </c>
      <c r="AF90" s="333">
        <f t="shared" si="4"/>
        <v>0</v>
      </c>
      <c r="AG90" s="333">
        <f t="shared" si="4"/>
        <v>4063950</v>
      </c>
      <c r="AH90" s="333">
        <f t="shared" si="4"/>
        <v>0</v>
      </c>
      <c r="AI90" s="333">
        <f t="shared" si="4"/>
        <v>0</v>
      </c>
      <c r="AJ90" s="333">
        <f t="shared" si="4"/>
        <v>0</v>
      </c>
      <c r="AK90" s="333">
        <f t="shared" si="4"/>
        <v>0</v>
      </c>
      <c r="AL90" s="333">
        <f t="shared" si="4"/>
        <v>3732222</v>
      </c>
      <c r="AM90" s="333">
        <f t="shared" si="4"/>
        <v>0</v>
      </c>
      <c r="AN90" s="333">
        <f t="shared" si="4"/>
        <v>0</v>
      </c>
      <c r="AO90" s="333">
        <f t="shared" si="4"/>
        <v>0</v>
      </c>
      <c r="AP90" s="333">
        <f t="shared" si="4"/>
        <v>0</v>
      </c>
      <c r="AQ90" s="333">
        <f t="shared" si="4"/>
        <v>5478270</v>
      </c>
      <c r="AR90" s="333">
        <f t="shared" si="4"/>
        <v>0</v>
      </c>
      <c r="AS90" s="333">
        <f t="shared" si="4"/>
        <v>0</v>
      </c>
      <c r="AT90" s="333">
        <f t="shared" si="4"/>
        <v>0</v>
      </c>
      <c r="AU90" s="333">
        <f t="shared" si="4"/>
        <v>0</v>
      </c>
      <c r="AV90" s="333">
        <f t="shared" si="4"/>
        <v>3339881</v>
      </c>
      <c r="AW90" s="333">
        <f t="shared" si="4"/>
        <v>0</v>
      </c>
      <c r="AX90" s="333">
        <f t="shared" si="4"/>
        <v>0</v>
      </c>
      <c r="AY90" s="333">
        <f t="shared" si="4"/>
        <v>0</v>
      </c>
      <c r="AZ90" s="333">
        <f t="shared" si="4"/>
        <v>0</v>
      </c>
      <c r="BA90" s="333">
        <f t="shared" si="4"/>
        <v>4186870</v>
      </c>
      <c r="BB90" s="333">
        <f t="shared" si="4"/>
        <v>0</v>
      </c>
      <c r="BC90" s="333">
        <f t="shared" si="4"/>
        <v>0</v>
      </c>
      <c r="BD90" s="333">
        <f t="shared" si="4"/>
        <v>0</v>
      </c>
      <c r="BE90" s="333">
        <f t="shared" si="4"/>
        <v>0</v>
      </c>
      <c r="BF90" s="333">
        <f t="shared" si="4"/>
        <v>2875651</v>
      </c>
      <c r="BG90" s="333">
        <f t="shared" si="4"/>
        <v>0</v>
      </c>
      <c r="BH90" s="333">
        <f t="shared" si="4"/>
        <v>0</v>
      </c>
      <c r="BI90" s="333">
        <f t="shared" si="4"/>
        <v>0</v>
      </c>
      <c r="BJ90" s="333">
        <f t="shared" si="4"/>
        <v>0</v>
      </c>
      <c r="BK90" s="333">
        <f t="shared" si="4"/>
        <v>3208682</v>
      </c>
      <c r="BL90" s="333">
        <f t="shared" si="4"/>
        <v>0</v>
      </c>
      <c r="BM90" s="333">
        <f t="shared" si="4"/>
        <v>0</v>
      </c>
      <c r="BN90" s="333">
        <f t="shared" si="4"/>
        <v>0</v>
      </c>
      <c r="BO90" s="333">
        <f t="shared" si="4"/>
        <v>0</v>
      </c>
      <c r="BP90" s="333">
        <f t="shared" si="4"/>
        <v>3095740</v>
      </c>
      <c r="BQ90" s="333">
        <f t="shared" si="4"/>
        <v>0</v>
      </c>
      <c r="BR90" s="333">
        <f t="shared" si="4"/>
        <v>0</v>
      </c>
      <c r="BS90" s="333">
        <f t="shared" si="4"/>
        <v>0</v>
      </c>
      <c r="BT90" s="333">
        <f t="shared" si="4"/>
        <v>0</v>
      </c>
      <c r="BU90" s="333">
        <f t="shared" si="4"/>
        <v>2416822</v>
      </c>
      <c r="BV90" s="333"/>
      <c r="BW90" s="333">
        <f>-[10]Domredemp!BV166</f>
        <v>0</v>
      </c>
      <c r="EQ90" s="332"/>
    </row>
    <row r="91" spans="2:147" hidden="1" x14ac:dyDescent="0.2">
      <c r="M91" s="333" t="e">
        <f>#REF!-#REF!</f>
        <v>#REF!</v>
      </c>
      <c r="N91" s="333" t="e">
        <f>#REF!-#REF!</f>
        <v>#REF!</v>
      </c>
      <c r="O91" s="333" t="e">
        <f>#REF!-#REF!</f>
        <v>#REF!</v>
      </c>
      <c r="P91" s="333" t="e">
        <f>#REF!-#REF!</f>
        <v>#REF!</v>
      </c>
      <c r="Q91" s="333" t="e">
        <f>#REF!-#REF!</f>
        <v>#REF!</v>
      </c>
      <c r="R91" s="333" t="e">
        <f>#REF!-#REF!</f>
        <v>#REF!</v>
      </c>
      <c r="S91" s="333" t="e">
        <f>#REF!-#REF!</f>
        <v>#REF!</v>
      </c>
      <c r="T91" s="333" t="e">
        <f>#REF!-#REF!</f>
        <v>#REF!</v>
      </c>
      <c r="U91" s="333" t="e">
        <f>#REF!-#REF!</f>
        <v>#REF!</v>
      </c>
      <c r="V91" s="333" t="e">
        <f>#REF!-#REF!</f>
        <v>#REF!</v>
      </c>
      <c r="W91" s="333" t="e">
        <f>#REF!-#REF!</f>
        <v>#REF!</v>
      </c>
      <c r="X91" s="333" t="e">
        <f>#REF!-#REF!</f>
        <v>#REF!</v>
      </c>
      <c r="Y91" s="333" t="e">
        <f>#REF!-#REF!</f>
        <v>#REF!</v>
      </c>
      <c r="Z91" s="333" t="e">
        <f>#REF!-#REF!</f>
        <v>#REF!</v>
      </c>
      <c r="AA91" s="333" t="e">
        <f>#REF!-#REF!</f>
        <v>#REF!</v>
      </c>
      <c r="AB91" s="333" t="e">
        <f>#REF!-#REF!</f>
        <v>#REF!</v>
      </c>
      <c r="AC91" s="333" t="e">
        <f>#REF!-#REF!</f>
        <v>#REF!</v>
      </c>
      <c r="AD91" s="333" t="e">
        <f>#REF!-#REF!</f>
        <v>#REF!</v>
      </c>
      <c r="AE91" s="333" t="e">
        <f>#REF!-#REF!</f>
        <v>#REF!</v>
      </c>
      <c r="AF91" s="333" t="e">
        <f>#REF!-#REF!</f>
        <v>#REF!</v>
      </c>
      <c r="AG91" s="333" t="e">
        <f>#REF!-#REF!</f>
        <v>#REF!</v>
      </c>
      <c r="AH91" s="333" t="e">
        <f>#REF!-#REF!</f>
        <v>#REF!</v>
      </c>
      <c r="AI91" s="333" t="e">
        <f>#REF!-#REF!</f>
        <v>#REF!</v>
      </c>
      <c r="AJ91" s="333" t="e">
        <f>#REF!-#REF!</f>
        <v>#REF!</v>
      </c>
      <c r="AK91" s="333" t="e">
        <f>#REF!-#REF!</f>
        <v>#REF!</v>
      </c>
      <c r="AL91" s="333" t="e">
        <f>#REF!-#REF!</f>
        <v>#REF!</v>
      </c>
      <c r="AM91" s="333" t="e">
        <f>#REF!-#REF!</f>
        <v>#REF!</v>
      </c>
      <c r="AN91" s="333" t="e">
        <f>#REF!-#REF!</f>
        <v>#REF!</v>
      </c>
      <c r="AO91" s="333" t="e">
        <f>#REF!-#REF!</f>
        <v>#REF!</v>
      </c>
      <c r="AP91" s="333" t="e">
        <f>#REF!-#REF!</f>
        <v>#REF!</v>
      </c>
      <c r="AQ91" s="333" t="e">
        <f>#REF!-#REF!</f>
        <v>#REF!</v>
      </c>
      <c r="AR91" s="333" t="e">
        <f>#REF!-#REF!</f>
        <v>#REF!</v>
      </c>
      <c r="AS91" s="333" t="e">
        <f>#REF!-#REF!</f>
        <v>#REF!</v>
      </c>
      <c r="AT91" s="333" t="e">
        <f>#REF!-#REF!</f>
        <v>#REF!</v>
      </c>
      <c r="AU91" s="333" t="e">
        <f>#REF!-#REF!</f>
        <v>#REF!</v>
      </c>
      <c r="AV91" s="333" t="e">
        <f>#REF!-#REF!</f>
        <v>#REF!</v>
      </c>
      <c r="AW91" s="333" t="e">
        <f>#REF!-#REF!</f>
        <v>#REF!</v>
      </c>
      <c r="AX91" s="333" t="e">
        <f>#REF!-#REF!</f>
        <v>#REF!</v>
      </c>
      <c r="AY91" s="333" t="e">
        <f>#REF!-#REF!</f>
        <v>#REF!</v>
      </c>
      <c r="AZ91" s="333" t="e">
        <f>#REF!-#REF!</f>
        <v>#REF!</v>
      </c>
      <c r="BA91" s="333" t="e">
        <f>#REF!-#REF!</f>
        <v>#REF!</v>
      </c>
      <c r="BB91" s="333" t="e">
        <f>#REF!-#REF!</f>
        <v>#REF!</v>
      </c>
      <c r="BC91" s="333" t="e">
        <f>#REF!-#REF!</f>
        <v>#REF!</v>
      </c>
      <c r="BD91" s="333" t="e">
        <f>#REF!-#REF!</f>
        <v>#REF!</v>
      </c>
      <c r="BE91" s="333" t="e">
        <f>#REF!-#REF!</f>
        <v>#REF!</v>
      </c>
      <c r="BF91" s="333" t="e">
        <f>#REF!-#REF!</f>
        <v>#REF!</v>
      </c>
      <c r="BG91" s="333" t="e">
        <f>#REF!-#REF!</f>
        <v>#REF!</v>
      </c>
      <c r="BH91" s="333" t="e">
        <f>#REF!-#REF!</f>
        <v>#REF!</v>
      </c>
      <c r="BI91" s="333" t="e">
        <f>#REF!-#REF!</f>
        <v>#REF!</v>
      </c>
      <c r="BJ91" s="333" t="e">
        <f>#REF!-#REF!</f>
        <v>#REF!</v>
      </c>
      <c r="BK91" s="333" t="e">
        <f>#REF!-#REF!</f>
        <v>#REF!</v>
      </c>
      <c r="BL91" s="333" t="e">
        <f>#REF!-#REF!</f>
        <v>#REF!</v>
      </c>
      <c r="BM91" s="333" t="e">
        <f>#REF!-#REF!</f>
        <v>#REF!</v>
      </c>
      <c r="BN91" s="333" t="e">
        <f>#REF!-#REF!</f>
        <v>#REF!</v>
      </c>
      <c r="BO91" s="333" t="e">
        <f>#REF!-#REF!</f>
        <v>#REF!</v>
      </c>
      <c r="BP91" s="333" t="e">
        <f>#REF!-#REF!</f>
        <v>#REF!</v>
      </c>
      <c r="BQ91" s="333" t="e">
        <f>#REF!-#REF!</f>
        <v>#REF!</v>
      </c>
      <c r="BR91" s="333" t="e">
        <f>#REF!-#REF!</f>
        <v>#REF!</v>
      </c>
      <c r="BS91" s="333" t="e">
        <f>#REF!-#REF!</f>
        <v>#REF!</v>
      </c>
      <c r="BT91" s="333" t="e">
        <f>#REF!-#REF!</f>
        <v>#REF!</v>
      </c>
      <c r="BU91" s="333" t="e">
        <f>#REF!-#REF!</f>
        <v>#REF!</v>
      </c>
      <c r="BV91" s="333"/>
      <c r="BW91" s="333">
        <f>-[10]Domredemp!BV169+[10]Domredemp!BV278</f>
        <v>0</v>
      </c>
      <c r="EQ91" s="332"/>
    </row>
    <row r="92" spans="2:147" hidden="1" x14ac:dyDescent="0.2">
      <c r="M92" s="333">
        <f t="shared" ref="M92:BU96" si="5">M27-CE27</f>
        <v>-345294</v>
      </c>
      <c r="N92" s="333">
        <f t="shared" si="5"/>
        <v>0</v>
      </c>
      <c r="O92" s="333">
        <f t="shared" si="5"/>
        <v>0</v>
      </c>
      <c r="P92" s="333">
        <f t="shared" si="5"/>
        <v>0</v>
      </c>
      <c r="Q92" s="333">
        <f t="shared" si="5"/>
        <v>0</v>
      </c>
      <c r="R92" s="333">
        <f t="shared" si="5"/>
        <v>-20235</v>
      </c>
      <c r="S92" s="333">
        <f t="shared" si="5"/>
        <v>0</v>
      </c>
      <c r="T92" s="333">
        <f t="shared" si="5"/>
        <v>0</v>
      </c>
      <c r="U92" s="333">
        <f t="shared" si="5"/>
        <v>0</v>
      </c>
      <c r="V92" s="333">
        <f t="shared" si="5"/>
        <v>0</v>
      </c>
      <c r="W92" s="333">
        <f t="shared" si="5"/>
        <v>197910</v>
      </c>
      <c r="X92" s="333">
        <f t="shared" si="5"/>
        <v>0</v>
      </c>
      <c r="Y92" s="333">
        <f t="shared" si="5"/>
        <v>0</v>
      </c>
      <c r="Z92" s="333">
        <f t="shared" si="5"/>
        <v>0</v>
      </c>
      <c r="AA92" s="333">
        <f t="shared" si="5"/>
        <v>0</v>
      </c>
      <c r="AB92" s="333">
        <f t="shared" si="5"/>
        <v>286915</v>
      </c>
      <c r="AC92" s="333">
        <f t="shared" si="5"/>
        <v>0</v>
      </c>
      <c r="AD92" s="333">
        <f t="shared" si="5"/>
        <v>0</v>
      </c>
      <c r="AE92" s="333">
        <f t="shared" si="5"/>
        <v>0</v>
      </c>
      <c r="AF92" s="333">
        <f t="shared" si="5"/>
        <v>0</v>
      </c>
      <c r="AG92" s="333">
        <f t="shared" si="5"/>
        <v>263897</v>
      </c>
      <c r="AH92" s="333">
        <f t="shared" si="5"/>
        <v>0</v>
      </c>
      <c r="AI92" s="333">
        <f t="shared" si="5"/>
        <v>0</v>
      </c>
      <c r="AJ92" s="333">
        <f t="shared" si="5"/>
        <v>0</v>
      </c>
      <c r="AK92" s="333">
        <f t="shared" si="5"/>
        <v>0</v>
      </c>
      <c r="AL92" s="333">
        <f t="shared" si="5"/>
        <v>151237</v>
      </c>
      <c r="AM92" s="333">
        <f t="shared" si="5"/>
        <v>0</v>
      </c>
      <c r="AN92" s="333">
        <f t="shared" si="5"/>
        <v>0</v>
      </c>
      <c r="AO92" s="333">
        <f t="shared" si="5"/>
        <v>0</v>
      </c>
      <c r="AP92" s="333">
        <f t="shared" si="5"/>
        <v>0</v>
      </c>
      <c r="AQ92" s="333">
        <f t="shared" si="5"/>
        <v>467133</v>
      </c>
      <c r="AR92" s="333">
        <f t="shared" si="5"/>
        <v>0</v>
      </c>
      <c r="AS92" s="333">
        <f t="shared" si="5"/>
        <v>0</v>
      </c>
      <c r="AT92" s="333">
        <f t="shared" si="5"/>
        <v>0</v>
      </c>
      <c r="AU92" s="333">
        <f t="shared" si="5"/>
        <v>0</v>
      </c>
      <c r="AV92" s="333">
        <f t="shared" si="5"/>
        <v>387424</v>
      </c>
      <c r="AW92" s="333">
        <f t="shared" si="5"/>
        <v>0</v>
      </c>
      <c r="AX92" s="333">
        <f t="shared" si="5"/>
        <v>0</v>
      </c>
      <c r="AY92" s="333">
        <f t="shared" si="5"/>
        <v>0</v>
      </c>
      <c r="AZ92" s="333">
        <f t="shared" si="5"/>
        <v>0</v>
      </c>
      <c r="BA92" s="333">
        <f t="shared" si="5"/>
        <v>493196</v>
      </c>
      <c r="BB92" s="333">
        <f t="shared" si="5"/>
        <v>0</v>
      </c>
      <c r="BC92" s="333">
        <f t="shared" si="5"/>
        <v>0</v>
      </c>
      <c r="BD92" s="333">
        <f t="shared" si="5"/>
        <v>0</v>
      </c>
      <c r="BE92" s="333">
        <f t="shared" si="5"/>
        <v>0</v>
      </c>
      <c r="BF92" s="333">
        <f t="shared" si="5"/>
        <v>57929886</v>
      </c>
      <c r="BG92" s="333">
        <f t="shared" si="5"/>
        <v>0</v>
      </c>
      <c r="BH92" s="333">
        <f t="shared" si="5"/>
        <v>0</v>
      </c>
      <c r="BI92" s="333">
        <f t="shared" si="5"/>
        <v>0</v>
      </c>
      <c r="BJ92" s="333">
        <f t="shared" si="5"/>
        <v>0</v>
      </c>
      <c r="BK92" s="333">
        <f t="shared" si="5"/>
        <v>409969</v>
      </c>
      <c r="BL92" s="333">
        <f t="shared" si="5"/>
        <v>0</v>
      </c>
      <c r="BM92" s="333">
        <f t="shared" si="5"/>
        <v>0</v>
      </c>
      <c r="BN92" s="333">
        <f t="shared" si="5"/>
        <v>0</v>
      </c>
      <c r="BO92" s="333">
        <f t="shared" si="5"/>
        <v>0</v>
      </c>
      <c r="BP92" s="333">
        <f t="shared" si="5"/>
        <v>252762</v>
      </c>
      <c r="BQ92" s="333">
        <f t="shared" si="5"/>
        <v>0</v>
      </c>
      <c r="BR92" s="333">
        <f t="shared" si="5"/>
        <v>0</v>
      </c>
      <c r="BS92" s="333">
        <f t="shared" si="5"/>
        <v>0</v>
      </c>
      <c r="BT92" s="333">
        <f t="shared" si="5"/>
        <v>0</v>
      </c>
      <c r="BU92" s="333">
        <f t="shared" si="5"/>
        <v>-365529</v>
      </c>
      <c r="BV92" s="333"/>
      <c r="BW92" s="333"/>
      <c r="EQ92" s="332"/>
    </row>
    <row r="93" spans="2:147" hidden="1" x14ac:dyDescent="0.2">
      <c r="M93" s="333">
        <f t="shared" si="5"/>
        <v>0</v>
      </c>
      <c r="N93" s="333">
        <f t="shared" si="5"/>
        <v>0</v>
      </c>
      <c r="O93" s="333">
        <f t="shared" si="5"/>
        <v>0</v>
      </c>
      <c r="P93" s="333">
        <f t="shared" si="5"/>
        <v>0</v>
      </c>
      <c r="Q93" s="333">
        <f t="shared" si="5"/>
        <v>0</v>
      </c>
      <c r="R93" s="333">
        <f t="shared" si="5"/>
        <v>0</v>
      </c>
      <c r="S93" s="333">
        <f t="shared" si="5"/>
        <v>0</v>
      </c>
      <c r="T93" s="333">
        <f t="shared" si="5"/>
        <v>0</v>
      </c>
      <c r="U93" s="333">
        <f t="shared" si="5"/>
        <v>0</v>
      </c>
      <c r="V93" s="333">
        <f t="shared" si="5"/>
        <v>0</v>
      </c>
      <c r="W93" s="333">
        <f t="shared" si="5"/>
        <v>0</v>
      </c>
      <c r="X93" s="333">
        <f t="shared" si="5"/>
        <v>0</v>
      </c>
      <c r="Y93" s="333">
        <f t="shared" si="5"/>
        <v>0</v>
      </c>
      <c r="Z93" s="333">
        <f t="shared" si="5"/>
        <v>0</v>
      </c>
      <c r="AA93" s="333">
        <f t="shared" si="5"/>
        <v>0</v>
      </c>
      <c r="AB93" s="333">
        <f t="shared" si="5"/>
        <v>0</v>
      </c>
      <c r="AC93" s="333">
        <f t="shared" si="5"/>
        <v>0</v>
      </c>
      <c r="AD93" s="333">
        <f t="shared" si="5"/>
        <v>0</v>
      </c>
      <c r="AE93" s="333">
        <f t="shared" si="5"/>
        <v>0</v>
      </c>
      <c r="AF93" s="333">
        <f t="shared" si="5"/>
        <v>0</v>
      </c>
      <c r="AG93" s="333">
        <f t="shared" si="5"/>
        <v>0</v>
      </c>
      <c r="AH93" s="333">
        <f t="shared" si="5"/>
        <v>0</v>
      </c>
      <c r="AI93" s="333">
        <f t="shared" si="5"/>
        <v>0</v>
      </c>
      <c r="AJ93" s="333">
        <f t="shared" si="5"/>
        <v>0</v>
      </c>
      <c r="AK93" s="333">
        <f t="shared" si="5"/>
        <v>0</v>
      </c>
      <c r="AL93" s="333">
        <f t="shared" si="5"/>
        <v>0</v>
      </c>
      <c r="AM93" s="333">
        <f t="shared" si="5"/>
        <v>0</v>
      </c>
      <c r="AN93" s="333">
        <f t="shared" si="5"/>
        <v>0</v>
      </c>
      <c r="AO93" s="333">
        <f t="shared" si="5"/>
        <v>0</v>
      </c>
      <c r="AP93" s="333">
        <f t="shared" si="5"/>
        <v>0</v>
      </c>
      <c r="AQ93" s="333">
        <f t="shared" si="5"/>
        <v>0</v>
      </c>
      <c r="AR93" s="333">
        <f t="shared" si="5"/>
        <v>0</v>
      </c>
      <c r="AS93" s="333">
        <f t="shared" si="5"/>
        <v>0</v>
      </c>
      <c r="AT93" s="333">
        <f t="shared" si="5"/>
        <v>0</v>
      </c>
      <c r="AU93" s="333">
        <f t="shared" si="5"/>
        <v>0</v>
      </c>
      <c r="AV93" s="333">
        <f t="shared" si="5"/>
        <v>0</v>
      </c>
      <c r="AW93" s="333">
        <f t="shared" si="5"/>
        <v>0</v>
      </c>
      <c r="AX93" s="333">
        <f t="shared" si="5"/>
        <v>0</v>
      </c>
      <c r="AY93" s="333">
        <f t="shared" si="5"/>
        <v>0</v>
      </c>
      <c r="AZ93" s="333">
        <f t="shared" si="5"/>
        <v>0</v>
      </c>
      <c r="BA93" s="333">
        <f t="shared" si="5"/>
        <v>0</v>
      </c>
      <c r="BB93" s="333">
        <f t="shared" si="5"/>
        <v>0</v>
      </c>
      <c r="BC93" s="333">
        <f t="shared" si="5"/>
        <v>0</v>
      </c>
      <c r="BD93" s="333">
        <f t="shared" si="5"/>
        <v>0</v>
      </c>
      <c r="BE93" s="333">
        <f t="shared" si="5"/>
        <v>0</v>
      </c>
      <c r="BF93" s="333">
        <f t="shared" si="5"/>
        <v>0</v>
      </c>
      <c r="BG93" s="333">
        <f t="shared" si="5"/>
        <v>0</v>
      </c>
      <c r="BH93" s="333">
        <f t="shared" si="5"/>
        <v>0</v>
      </c>
      <c r="BI93" s="333">
        <f t="shared" si="5"/>
        <v>0</v>
      </c>
      <c r="BJ93" s="333">
        <f t="shared" si="5"/>
        <v>0</v>
      </c>
      <c r="BK93" s="333">
        <f t="shared" si="5"/>
        <v>0</v>
      </c>
      <c r="BL93" s="333">
        <f t="shared" si="5"/>
        <v>0</v>
      </c>
      <c r="BM93" s="333">
        <f t="shared" si="5"/>
        <v>0</v>
      </c>
      <c r="BN93" s="333">
        <f t="shared" si="5"/>
        <v>0</v>
      </c>
      <c r="BO93" s="333">
        <f t="shared" si="5"/>
        <v>0</v>
      </c>
      <c r="BP93" s="333">
        <f t="shared" si="5"/>
        <v>0</v>
      </c>
      <c r="BQ93" s="333">
        <f t="shared" si="5"/>
        <v>0</v>
      </c>
      <c r="BR93" s="333">
        <f t="shared" si="5"/>
        <v>0</v>
      </c>
      <c r="BS93" s="333">
        <f t="shared" si="5"/>
        <v>0</v>
      </c>
      <c r="BT93" s="333">
        <f t="shared" si="5"/>
        <v>0</v>
      </c>
      <c r="BU93" s="333">
        <f t="shared" si="5"/>
        <v>0</v>
      </c>
      <c r="BV93" s="333"/>
      <c r="BW93" s="333">
        <f>SUM(BW94:BW96)</f>
        <v>0</v>
      </c>
      <c r="EQ93" s="332"/>
    </row>
    <row r="94" spans="2:147" hidden="1" x14ac:dyDescent="0.2">
      <c r="M94" s="333">
        <f t="shared" si="5"/>
        <v>0</v>
      </c>
      <c r="N94" s="333">
        <f t="shared" si="5"/>
        <v>0</v>
      </c>
      <c r="O94" s="333">
        <f t="shared" si="5"/>
        <v>0</v>
      </c>
      <c r="P94" s="333">
        <f t="shared" si="5"/>
        <v>0</v>
      </c>
      <c r="Q94" s="333">
        <f t="shared" si="5"/>
        <v>0</v>
      </c>
      <c r="R94" s="333">
        <f t="shared" si="5"/>
        <v>0</v>
      </c>
      <c r="S94" s="333">
        <f t="shared" si="5"/>
        <v>0</v>
      </c>
      <c r="T94" s="333">
        <f t="shared" si="5"/>
        <v>0</v>
      </c>
      <c r="U94" s="333">
        <f t="shared" si="5"/>
        <v>0</v>
      </c>
      <c r="V94" s="333">
        <f t="shared" si="5"/>
        <v>0</v>
      </c>
      <c r="W94" s="333">
        <f t="shared" si="5"/>
        <v>0</v>
      </c>
      <c r="X94" s="333">
        <f t="shared" si="5"/>
        <v>0</v>
      </c>
      <c r="Y94" s="333">
        <f t="shared" si="5"/>
        <v>0</v>
      </c>
      <c r="Z94" s="333">
        <f t="shared" si="5"/>
        <v>0</v>
      </c>
      <c r="AA94" s="333">
        <f t="shared" si="5"/>
        <v>0</v>
      </c>
      <c r="AB94" s="333">
        <f t="shared" si="5"/>
        <v>0</v>
      </c>
      <c r="AC94" s="333">
        <f t="shared" si="5"/>
        <v>0</v>
      </c>
      <c r="AD94" s="333">
        <f t="shared" si="5"/>
        <v>0</v>
      </c>
      <c r="AE94" s="333">
        <f t="shared" si="5"/>
        <v>0</v>
      </c>
      <c r="AF94" s="333">
        <f t="shared" si="5"/>
        <v>0</v>
      </c>
      <c r="AG94" s="333">
        <f t="shared" si="5"/>
        <v>0</v>
      </c>
      <c r="AH94" s="333">
        <f t="shared" si="5"/>
        <v>0</v>
      </c>
      <c r="AI94" s="333">
        <f t="shared" si="5"/>
        <v>0</v>
      </c>
      <c r="AJ94" s="333">
        <f t="shared" si="5"/>
        <v>0</v>
      </c>
      <c r="AK94" s="333">
        <f t="shared" si="5"/>
        <v>0</v>
      </c>
      <c r="AL94" s="333">
        <f t="shared" si="5"/>
        <v>0</v>
      </c>
      <c r="AM94" s="333">
        <f t="shared" si="5"/>
        <v>0</v>
      </c>
      <c r="AN94" s="333">
        <f t="shared" si="5"/>
        <v>0</v>
      </c>
      <c r="AO94" s="333">
        <f t="shared" si="5"/>
        <v>0</v>
      </c>
      <c r="AP94" s="333">
        <f t="shared" si="5"/>
        <v>0</v>
      </c>
      <c r="AQ94" s="333">
        <f t="shared" si="5"/>
        <v>0</v>
      </c>
      <c r="AR94" s="333">
        <f t="shared" si="5"/>
        <v>0</v>
      </c>
      <c r="AS94" s="333">
        <f t="shared" si="5"/>
        <v>0</v>
      </c>
      <c r="AT94" s="333">
        <f t="shared" si="5"/>
        <v>0</v>
      </c>
      <c r="AU94" s="333">
        <f t="shared" si="5"/>
        <v>0</v>
      </c>
      <c r="AV94" s="333">
        <f t="shared" si="5"/>
        <v>0</v>
      </c>
      <c r="AW94" s="333">
        <f t="shared" si="5"/>
        <v>0</v>
      </c>
      <c r="AX94" s="333">
        <f t="shared" si="5"/>
        <v>0</v>
      </c>
      <c r="AY94" s="333">
        <f t="shared" si="5"/>
        <v>0</v>
      </c>
      <c r="AZ94" s="333">
        <f t="shared" si="5"/>
        <v>0</v>
      </c>
      <c r="BA94" s="333">
        <f t="shared" si="5"/>
        <v>0</v>
      </c>
      <c r="BB94" s="333">
        <f t="shared" si="5"/>
        <v>0</v>
      </c>
      <c r="BC94" s="333">
        <f t="shared" si="5"/>
        <v>0</v>
      </c>
      <c r="BD94" s="333">
        <f t="shared" si="5"/>
        <v>0</v>
      </c>
      <c r="BE94" s="333">
        <f t="shared" si="5"/>
        <v>0</v>
      </c>
      <c r="BF94" s="333">
        <f t="shared" si="5"/>
        <v>0</v>
      </c>
      <c r="BG94" s="333">
        <f t="shared" si="5"/>
        <v>0</v>
      </c>
      <c r="BH94" s="333">
        <f t="shared" si="5"/>
        <v>0</v>
      </c>
      <c r="BI94" s="333">
        <f t="shared" si="5"/>
        <v>0</v>
      </c>
      <c r="BJ94" s="333">
        <f t="shared" si="5"/>
        <v>0</v>
      </c>
      <c r="BK94" s="333">
        <f t="shared" si="5"/>
        <v>0</v>
      </c>
      <c r="BL94" s="333">
        <f t="shared" si="5"/>
        <v>0</v>
      </c>
      <c r="BM94" s="333">
        <f t="shared" si="5"/>
        <v>0</v>
      </c>
      <c r="BN94" s="333">
        <f t="shared" si="5"/>
        <v>0</v>
      </c>
      <c r="BO94" s="333">
        <f t="shared" si="5"/>
        <v>0</v>
      </c>
      <c r="BP94" s="333">
        <f t="shared" si="5"/>
        <v>0</v>
      </c>
      <c r="BQ94" s="333">
        <f t="shared" si="5"/>
        <v>0</v>
      </c>
      <c r="BR94" s="333">
        <f t="shared" si="5"/>
        <v>0</v>
      </c>
      <c r="BS94" s="333">
        <f t="shared" si="5"/>
        <v>0</v>
      </c>
      <c r="BT94" s="333">
        <f t="shared" si="5"/>
        <v>0</v>
      </c>
      <c r="BU94" s="333">
        <f t="shared" si="5"/>
        <v>0</v>
      </c>
      <c r="BV94" s="333"/>
      <c r="BW94" s="333">
        <f>[10]Domlongtermissues!BV101</f>
        <v>0</v>
      </c>
      <c r="EQ94" s="332"/>
    </row>
    <row r="95" spans="2:147" hidden="1" x14ac:dyDescent="0.2">
      <c r="M95" s="333">
        <f t="shared" si="5"/>
        <v>-85473</v>
      </c>
      <c r="N95" s="333">
        <f t="shared" si="5"/>
        <v>0</v>
      </c>
      <c r="O95" s="333">
        <f t="shared" si="5"/>
        <v>0</v>
      </c>
      <c r="P95" s="333">
        <f t="shared" si="5"/>
        <v>0</v>
      </c>
      <c r="Q95" s="333">
        <f t="shared" si="5"/>
        <v>0</v>
      </c>
      <c r="R95" s="333">
        <f t="shared" si="5"/>
        <v>-38248</v>
      </c>
      <c r="S95" s="333">
        <f t="shared" si="5"/>
        <v>0</v>
      </c>
      <c r="T95" s="333">
        <f t="shared" si="5"/>
        <v>0</v>
      </c>
      <c r="U95" s="333">
        <f t="shared" si="5"/>
        <v>0</v>
      </c>
      <c r="V95" s="333">
        <f t="shared" si="5"/>
        <v>0</v>
      </c>
      <c r="W95" s="333">
        <f t="shared" si="5"/>
        <v>-55675</v>
      </c>
      <c r="X95" s="333">
        <f t="shared" si="5"/>
        <v>0</v>
      </c>
      <c r="Y95" s="333">
        <f t="shared" si="5"/>
        <v>0</v>
      </c>
      <c r="Z95" s="333">
        <f t="shared" si="5"/>
        <v>0</v>
      </c>
      <c r="AA95" s="333">
        <f t="shared" si="5"/>
        <v>0</v>
      </c>
      <c r="AB95" s="333">
        <f t="shared" si="5"/>
        <v>-19525</v>
      </c>
      <c r="AC95" s="333">
        <f t="shared" si="5"/>
        <v>0</v>
      </c>
      <c r="AD95" s="333">
        <f t="shared" si="5"/>
        <v>0</v>
      </c>
      <c r="AE95" s="333">
        <f t="shared" si="5"/>
        <v>0</v>
      </c>
      <c r="AF95" s="333">
        <f t="shared" si="5"/>
        <v>0</v>
      </c>
      <c r="AG95" s="333">
        <f t="shared" si="5"/>
        <v>-115193</v>
      </c>
      <c r="AH95" s="333">
        <f t="shared" si="5"/>
        <v>0</v>
      </c>
      <c r="AI95" s="333">
        <f t="shared" si="5"/>
        <v>0</v>
      </c>
      <c r="AJ95" s="333">
        <f t="shared" si="5"/>
        <v>0</v>
      </c>
      <c r="AK95" s="333">
        <f t="shared" si="5"/>
        <v>0</v>
      </c>
      <c r="AL95" s="333">
        <f t="shared" si="5"/>
        <v>160044</v>
      </c>
      <c r="AM95" s="333">
        <f t="shared" si="5"/>
        <v>0</v>
      </c>
      <c r="AN95" s="333">
        <f t="shared" si="5"/>
        <v>0</v>
      </c>
      <c r="AO95" s="333">
        <f t="shared" si="5"/>
        <v>0</v>
      </c>
      <c r="AP95" s="333">
        <f t="shared" si="5"/>
        <v>0</v>
      </c>
      <c r="AQ95" s="333">
        <f t="shared" si="5"/>
        <v>-74963</v>
      </c>
      <c r="AR95" s="333">
        <f t="shared" si="5"/>
        <v>0</v>
      </c>
      <c r="AS95" s="333">
        <f t="shared" si="5"/>
        <v>0</v>
      </c>
      <c r="AT95" s="333">
        <f t="shared" si="5"/>
        <v>0</v>
      </c>
      <c r="AU95" s="333">
        <f t="shared" si="5"/>
        <v>0</v>
      </c>
      <c r="AV95" s="333">
        <f t="shared" si="5"/>
        <v>-28631</v>
      </c>
      <c r="AW95" s="333">
        <f t="shared" si="5"/>
        <v>0</v>
      </c>
      <c r="AX95" s="333">
        <f t="shared" si="5"/>
        <v>0</v>
      </c>
      <c r="AY95" s="333">
        <f t="shared" si="5"/>
        <v>0</v>
      </c>
      <c r="AZ95" s="333">
        <f t="shared" si="5"/>
        <v>0</v>
      </c>
      <c r="BA95" s="333">
        <f t="shared" si="5"/>
        <v>-13329</v>
      </c>
      <c r="BB95" s="333">
        <f t="shared" si="5"/>
        <v>0</v>
      </c>
      <c r="BC95" s="333">
        <f t="shared" si="5"/>
        <v>0</v>
      </c>
      <c r="BD95" s="333">
        <f t="shared" si="5"/>
        <v>0</v>
      </c>
      <c r="BE95" s="333">
        <f t="shared" si="5"/>
        <v>0</v>
      </c>
      <c r="BF95" s="333">
        <f t="shared" si="5"/>
        <v>-12244</v>
      </c>
      <c r="BG95" s="333">
        <f t="shared" si="5"/>
        <v>0</v>
      </c>
      <c r="BH95" s="333">
        <f t="shared" si="5"/>
        <v>0</v>
      </c>
      <c r="BI95" s="333">
        <f t="shared" si="5"/>
        <v>0</v>
      </c>
      <c r="BJ95" s="333">
        <f t="shared" si="5"/>
        <v>0</v>
      </c>
      <c r="BK95" s="333">
        <f t="shared" si="5"/>
        <v>-124085</v>
      </c>
      <c r="BL95" s="333">
        <f t="shared" si="5"/>
        <v>0</v>
      </c>
      <c r="BM95" s="333">
        <f t="shared" si="5"/>
        <v>0</v>
      </c>
      <c r="BN95" s="333">
        <f t="shared" si="5"/>
        <v>0</v>
      </c>
      <c r="BO95" s="333">
        <f t="shared" si="5"/>
        <v>0</v>
      </c>
      <c r="BP95" s="333">
        <f t="shared" si="5"/>
        <v>121970</v>
      </c>
      <c r="BQ95" s="333">
        <f t="shared" si="5"/>
        <v>0</v>
      </c>
      <c r="BR95" s="333">
        <f t="shared" si="5"/>
        <v>0</v>
      </c>
      <c r="BS95" s="333">
        <f t="shared" si="5"/>
        <v>0</v>
      </c>
      <c r="BT95" s="333">
        <f t="shared" si="5"/>
        <v>0</v>
      </c>
      <c r="BU95" s="333">
        <f t="shared" si="5"/>
        <v>-123721</v>
      </c>
      <c r="BV95" s="333"/>
      <c r="BW95" s="333">
        <f>-[10]Domlongtermissues!BV321</f>
        <v>0</v>
      </c>
      <c r="EQ95" s="332"/>
    </row>
    <row r="96" spans="2:147" hidden="1" x14ac:dyDescent="0.2">
      <c r="M96" s="333">
        <f t="shared" si="5"/>
        <v>-8253520</v>
      </c>
      <c r="N96" s="333">
        <f t="shared" si="5"/>
        <v>0</v>
      </c>
      <c r="O96" s="333">
        <f t="shared" si="5"/>
        <v>0</v>
      </c>
      <c r="P96" s="333">
        <f t="shared" si="5"/>
        <v>0</v>
      </c>
      <c r="Q96" s="333">
        <f t="shared" si="5"/>
        <v>0</v>
      </c>
      <c r="R96" s="333">
        <f t="shared" si="5"/>
        <v>286578</v>
      </c>
      <c r="S96" s="333">
        <f t="shared" si="5"/>
        <v>0</v>
      </c>
      <c r="T96" s="333">
        <f t="shared" si="5"/>
        <v>0</v>
      </c>
      <c r="U96" s="333">
        <f t="shared" si="5"/>
        <v>0</v>
      </c>
      <c r="V96" s="333">
        <f t="shared" si="5"/>
        <v>0</v>
      </c>
      <c r="W96" s="333">
        <f t="shared" si="5"/>
        <v>-7710681</v>
      </c>
      <c r="X96" s="333">
        <f t="shared" ref="X96:BU101" si="6">X31-CP31</f>
        <v>0</v>
      </c>
      <c r="Y96" s="333">
        <f t="shared" si="6"/>
        <v>0</v>
      </c>
      <c r="Z96" s="333">
        <f t="shared" si="6"/>
        <v>0</v>
      </c>
      <c r="AA96" s="333">
        <f t="shared" si="6"/>
        <v>0</v>
      </c>
      <c r="AB96" s="333">
        <f t="shared" si="6"/>
        <v>-3456518</v>
      </c>
      <c r="AC96" s="333">
        <f t="shared" si="6"/>
        <v>0</v>
      </c>
      <c r="AD96" s="333">
        <f t="shared" si="6"/>
        <v>0</v>
      </c>
      <c r="AE96" s="333">
        <f t="shared" si="6"/>
        <v>0</v>
      </c>
      <c r="AF96" s="333">
        <f t="shared" si="6"/>
        <v>0</v>
      </c>
      <c r="AG96" s="333">
        <f t="shared" si="6"/>
        <v>-4835965</v>
      </c>
      <c r="AH96" s="333">
        <f t="shared" si="6"/>
        <v>0</v>
      </c>
      <c r="AI96" s="333">
        <f t="shared" si="6"/>
        <v>0</v>
      </c>
      <c r="AJ96" s="333">
        <f t="shared" si="6"/>
        <v>0</v>
      </c>
      <c r="AK96" s="333">
        <f t="shared" si="6"/>
        <v>0</v>
      </c>
      <c r="AL96" s="333">
        <f t="shared" si="6"/>
        <v>-2187184</v>
      </c>
      <c r="AM96" s="333">
        <f t="shared" si="6"/>
        <v>0</v>
      </c>
      <c r="AN96" s="333">
        <f t="shared" si="6"/>
        <v>0</v>
      </c>
      <c r="AO96" s="333">
        <f t="shared" si="6"/>
        <v>0</v>
      </c>
      <c r="AP96" s="333">
        <f t="shared" si="6"/>
        <v>0</v>
      </c>
      <c r="AQ96" s="333">
        <f t="shared" si="6"/>
        <v>-5017820</v>
      </c>
      <c r="AR96" s="333">
        <f t="shared" si="6"/>
        <v>0</v>
      </c>
      <c r="AS96" s="333">
        <f t="shared" si="6"/>
        <v>0</v>
      </c>
      <c r="AT96" s="333">
        <f t="shared" si="6"/>
        <v>0</v>
      </c>
      <c r="AU96" s="333">
        <f t="shared" si="6"/>
        <v>0</v>
      </c>
      <c r="AV96" s="333">
        <f t="shared" si="6"/>
        <v>-4108885</v>
      </c>
      <c r="AW96" s="333">
        <f t="shared" si="6"/>
        <v>0</v>
      </c>
      <c r="AX96" s="333">
        <f t="shared" si="6"/>
        <v>0</v>
      </c>
      <c r="AY96" s="333">
        <f t="shared" si="6"/>
        <v>0</v>
      </c>
      <c r="AZ96" s="333">
        <f t="shared" si="6"/>
        <v>0</v>
      </c>
      <c r="BA96" s="333">
        <f t="shared" si="6"/>
        <v>-3708680</v>
      </c>
      <c r="BB96" s="333">
        <f t="shared" si="6"/>
        <v>0</v>
      </c>
      <c r="BC96" s="333">
        <f t="shared" si="6"/>
        <v>0</v>
      </c>
      <c r="BD96" s="333">
        <f t="shared" si="6"/>
        <v>0</v>
      </c>
      <c r="BE96" s="333">
        <f t="shared" si="6"/>
        <v>0</v>
      </c>
      <c r="BF96" s="333">
        <f t="shared" si="6"/>
        <v>-2673022</v>
      </c>
      <c r="BG96" s="333">
        <f t="shared" si="6"/>
        <v>0</v>
      </c>
      <c r="BH96" s="333">
        <f t="shared" si="6"/>
        <v>0</v>
      </c>
      <c r="BI96" s="333">
        <f t="shared" si="6"/>
        <v>0</v>
      </c>
      <c r="BJ96" s="333">
        <f t="shared" si="6"/>
        <v>0</v>
      </c>
      <c r="BK96" s="333">
        <f t="shared" si="6"/>
        <v>-3014010</v>
      </c>
      <c r="BL96" s="333">
        <f t="shared" si="6"/>
        <v>0</v>
      </c>
      <c r="BM96" s="333">
        <f t="shared" si="6"/>
        <v>0</v>
      </c>
      <c r="BN96" s="333">
        <f t="shared" si="6"/>
        <v>0</v>
      </c>
      <c r="BO96" s="333">
        <f t="shared" si="6"/>
        <v>0</v>
      </c>
      <c r="BP96" s="333">
        <f t="shared" si="6"/>
        <v>-1829008</v>
      </c>
      <c r="BQ96" s="333">
        <f t="shared" si="6"/>
        <v>0</v>
      </c>
      <c r="BR96" s="333">
        <f t="shared" si="6"/>
        <v>0</v>
      </c>
      <c r="BS96" s="333">
        <f t="shared" si="6"/>
        <v>0</v>
      </c>
      <c r="BT96" s="333">
        <f t="shared" si="6"/>
        <v>0</v>
      </c>
      <c r="BU96" s="333">
        <f t="shared" si="6"/>
        <v>-7966942</v>
      </c>
      <c r="BV96" s="333"/>
      <c r="BW96" s="333">
        <f>-[10]Domredemp!BV167+[10]Domredemp!BV187</f>
        <v>0</v>
      </c>
      <c r="EQ96" s="332"/>
    </row>
    <row r="97" spans="13:147" hidden="1" x14ac:dyDescent="0.2">
      <c r="M97" s="333">
        <f t="shared" ref="M97:AB102" si="7">M32-CE32</f>
        <v>1023047</v>
      </c>
      <c r="N97" s="333">
        <f t="shared" si="7"/>
        <v>0</v>
      </c>
      <c r="O97" s="333">
        <f t="shared" si="7"/>
        <v>0</v>
      </c>
      <c r="P97" s="333">
        <f t="shared" si="7"/>
        <v>0</v>
      </c>
      <c r="Q97" s="333">
        <f t="shared" si="7"/>
        <v>0</v>
      </c>
      <c r="R97" s="333">
        <f t="shared" si="7"/>
        <v>-89826</v>
      </c>
      <c r="S97" s="333">
        <f t="shared" si="7"/>
        <v>0</v>
      </c>
      <c r="T97" s="333">
        <f t="shared" si="7"/>
        <v>0</v>
      </c>
      <c r="U97" s="333">
        <f t="shared" si="7"/>
        <v>0</v>
      </c>
      <c r="V97" s="333">
        <f t="shared" si="7"/>
        <v>0</v>
      </c>
      <c r="W97" s="333">
        <f t="shared" si="7"/>
        <v>670006</v>
      </c>
      <c r="X97" s="333">
        <f t="shared" si="6"/>
        <v>0</v>
      </c>
      <c r="Y97" s="333">
        <f t="shared" si="6"/>
        <v>0</v>
      </c>
      <c r="Z97" s="333">
        <f t="shared" si="6"/>
        <v>0</v>
      </c>
      <c r="AA97" s="333">
        <f t="shared" si="6"/>
        <v>0</v>
      </c>
      <c r="AB97" s="333">
        <f t="shared" si="6"/>
        <v>271993</v>
      </c>
      <c r="AC97" s="333">
        <f t="shared" si="6"/>
        <v>0</v>
      </c>
      <c r="AD97" s="333">
        <f t="shared" si="6"/>
        <v>0</v>
      </c>
      <c r="AE97" s="333">
        <f t="shared" si="6"/>
        <v>0</v>
      </c>
      <c r="AF97" s="333">
        <f t="shared" si="6"/>
        <v>0</v>
      </c>
      <c r="AG97" s="333">
        <f t="shared" si="6"/>
        <v>350772</v>
      </c>
      <c r="AH97" s="333">
        <f t="shared" si="6"/>
        <v>0</v>
      </c>
      <c r="AI97" s="333">
        <f t="shared" si="6"/>
        <v>0</v>
      </c>
      <c r="AJ97" s="333">
        <f t="shared" si="6"/>
        <v>0</v>
      </c>
      <c r="AK97" s="333">
        <f t="shared" si="6"/>
        <v>0</v>
      </c>
      <c r="AL97" s="333">
        <f t="shared" si="6"/>
        <v>77228</v>
      </c>
      <c r="AM97" s="333">
        <f t="shared" si="6"/>
        <v>0</v>
      </c>
      <c r="AN97" s="333">
        <f t="shared" si="6"/>
        <v>0</v>
      </c>
      <c r="AO97" s="333">
        <f t="shared" si="6"/>
        <v>0</v>
      </c>
      <c r="AP97" s="333">
        <f t="shared" si="6"/>
        <v>0</v>
      </c>
      <c r="AQ97" s="333">
        <f t="shared" si="6"/>
        <v>682857</v>
      </c>
      <c r="AR97" s="333">
        <f t="shared" si="6"/>
        <v>0</v>
      </c>
      <c r="AS97" s="333">
        <f t="shared" si="6"/>
        <v>0</v>
      </c>
      <c r="AT97" s="333">
        <f t="shared" si="6"/>
        <v>0</v>
      </c>
      <c r="AU97" s="333">
        <f t="shared" si="6"/>
        <v>0</v>
      </c>
      <c r="AV97" s="333">
        <f t="shared" si="6"/>
        <v>605254</v>
      </c>
      <c r="AW97" s="333">
        <f t="shared" si="6"/>
        <v>0</v>
      </c>
      <c r="AX97" s="333">
        <f t="shared" si="6"/>
        <v>0</v>
      </c>
      <c r="AY97" s="333">
        <f t="shared" si="6"/>
        <v>0</v>
      </c>
      <c r="AZ97" s="333">
        <f t="shared" si="6"/>
        <v>0</v>
      </c>
      <c r="BA97" s="333">
        <f t="shared" si="6"/>
        <v>375351</v>
      </c>
      <c r="BB97" s="333">
        <f t="shared" si="6"/>
        <v>0</v>
      </c>
      <c r="BC97" s="333">
        <f t="shared" si="6"/>
        <v>0</v>
      </c>
      <c r="BD97" s="333">
        <f t="shared" si="6"/>
        <v>0</v>
      </c>
      <c r="BE97" s="333">
        <f t="shared" si="6"/>
        <v>0</v>
      </c>
      <c r="BF97" s="333">
        <f t="shared" si="6"/>
        <v>335778</v>
      </c>
      <c r="BG97" s="333">
        <f t="shared" si="6"/>
        <v>0</v>
      </c>
      <c r="BH97" s="333">
        <f t="shared" si="6"/>
        <v>0</v>
      </c>
      <c r="BI97" s="333">
        <f t="shared" si="6"/>
        <v>0</v>
      </c>
      <c r="BJ97" s="333">
        <f t="shared" si="6"/>
        <v>0</v>
      </c>
      <c r="BK97" s="333">
        <f t="shared" si="6"/>
        <v>274925</v>
      </c>
      <c r="BL97" s="333">
        <f t="shared" si="6"/>
        <v>0</v>
      </c>
      <c r="BM97" s="333">
        <f t="shared" si="6"/>
        <v>0</v>
      </c>
      <c r="BN97" s="333">
        <f t="shared" si="6"/>
        <v>0</v>
      </c>
      <c r="BO97" s="333">
        <f t="shared" si="6"/>
        <v>0</v>
      </c>
      <c r="BP97" s="333">
        <f t="shared" si="6"/>
        <v>65978</v>
      </c>
      <c r="BQ97" s="333">
        <f t="shared" si="6"/>
        <v>0</v>
      </c>
      <c r="BR97" s="333">
        <f t="shared" si="6"/>
        <v>0</v>
      </c>
      <c r="BS97" s="333">
        <f t="shared" si="6"/>
        <v>0</v>
      </c>
      <c r="BT97" s="333">
        <f t="shared" si="6"/>
        <v>0</v>
      </c>
      <c r="BU97" s="333">
        <f t="shared" si="6"/>
        <v>933221</v>
      </c>
      <c r="BV97" s="333"/>
      <c r="BW97" s="333"/>
      <c r="EQ97" s="332"/>
    </row>
    <row r="98" spans="13:147" hidden="1" x14ac:dyDescent="0.2">
      <c r="M98" s="333">
        <f t="shared" si="7"/>
        <v>7145000</v>
      </c>
      <c r="N98" s="333">
        <f t="shared" si="7"/>
        <v>0</v>
      </c>
      <c r="O98" s="333">
        <f t="shared" si="7"/>
        <v>0</v>
      </c>
      <c r="P98" s="333">
        <f t="shared" si="7"/>
        <v>0</v>
      </c>
      <c r="Q98" s="333">
        <f t="shared" si="7"/>
        <v>0</v>
      </c>
      <c r="R98" s="333">
        <f t="shared" si="7"/>
        <v>-235000</v>
      </c>
      <c r="S98" s="333">
        <f t="shared" si="7"/>
        <v>0</v>
      </c>
      <c r="T98" s="333">
        <f t="shared" si="7"/>
        <v>0</v>
      </c>
      <c r="U98" s="333">
        <f t="shared" si="7"/>
        <v>0</v>
      </c>
      <c r="V98" s="333">
        <f t="shared" si="7"/>
        <v>0</v>
      </c>
      <c r="W98" s="333">
        <f t="shared" si="7"/>
        <v>6985000</v>
      </c>
      <c r="X98" s="333">
        <f t="shared" si="6"/>
        <v>0</v>
      </c>
      <c r="Y98" s="333">
        <f t="shared" si="6"/>
        <v>0</v>
      </c>
      <c r="Z98" s="333">
        <f t="shared" si="6"/>
        <v>0</v>
      </c>
      <c r="AA98" s="333">
        <f t="shared" si="6"/>
        <v>0</v>
      </c>
      <c r="AB98" s="333">
        <f t="shared" si="6"/>
        <v>3165000</v>
      </c>
      <c r="AC98" s="333">
        <f t="shared" si="6"/>
        <v>0</v>
      </c>
      <c r="AD98" s="333">
        <f t="shared" si="6"/>
        <v>0</v>
      </c>
      <c r="AE98" s="333">
        <f t="shared" si="6"/>
        <v>0</v>
      </c>
      <c r="AF98" s="333">
        <f t="shared" si="6"/>
        <v>0</v>
      </c>
      <c r="AG98" s="333">
        <f t="shared" si="6"/>
        <v>4370000</v>
      </c>
      <c r="AH98" s="333">
        <f t="shared" si="6"/>
        <v>0</v>
      </c>
      <c r="AI98" s="333">
        <f t="shared" si="6"/>
        <v>0</v>
      </c>
      <c r="AJ98" s="333">
        <f t="shared" si="6"/>
        <v>0</v>
      </c>
      <c r="AK98" s="333">
        <f t="shared" si="6"/>
        <v>0</v>
      </c>
      <c r="AL98" s="333">
        <f t="shared" si="6"/>
        <v>2270000</v>
      </c>
      <c r="AM98" s="333">
        <f t="shared" si="6"/>
        <v>0</v>
      </c>
      <c r="AN98" s="333">
        <f t="shared" si="6"/>
        <v>0</v>
      </c>
      <c r="AO98" s="333">
        <f t="shared" si="6"/>
        <v>0</v>
      </c>
      <c r="AP98" s="333">
        <f t="shared" si="6"/>
        <v>0</v>
      </c>
      <c r="AQ98" s="333">
        <f t="shared" si="6"/>
        <v>4260000</v>
      </c>
      <c r="AR98" s="333">
        <f t="shared" si="6"/>
        <v>0</v>
      </c>
      <c r="AS98" s="333">
        <f t="shared" si="6"/>
        <v>0</v>
      </c>
      <c r="AT98" s="333">
        <f t="shared" si="6"/>
        <v>0</v>
      </c>
      <c r="AU98" s="333">
        <f t="shared" si="6"/>
        <v>0</v>
      </c>
      <c r="AV98" s="333">
        <f t="shared" si="6"/>
        <v>3475000</v>
      </c>
      <c r="AW98" s="333">
        <f t="shared" si="6"/>
        <v>0</v>
      </c>
      <c r="AX98" s="333">
        <f t="shared" si="6"/>
        <v>0</v>
      </c>
      <c r="AY98" s="333">
        <f t="shared" si="6"/>
        <v>0</v>
      </c>
      <c r="AZ98" s="333">
        <f t="shared" si="6"/>
        <v>0</v>
      </c>
      <c r="BA98" s="333">
        <f t="shared" si="6"/>
        <v>3320000</v>
      </c>
      <c r="BB98" s="333">
        <f t="shared" si="6"/>
        <v>0</v>
      </c>
      <c r="BC98" s="333">
        <f t="shared" si="6"/>
        <v>0</v>
      </c>
      <c r="BD98" s="333">
        <f t="shared" si="6"/>
        <v>0</v>
      </c>
      <c r="BE98" s="333">
        <f t="shared" si="6"/>
        <v>0</v>
      </c>
      <c r="BF98" s="333">
        <f t="shared" si="6"/>
        <v>2325000</v>
      </c>
      <c r="BG98" s="333">
        <f t="shared" si="6"/>
        <v>0</v>
      </c>
      <c r="BH98" s="333">
        <f t="shared" si="6"/>
        <v>0</v>
      </c>
      <c r="BI98" s="333">
        <f t="shared" si="6"/>
        <v>0</v>
      </c>
      <c r="BJ98" s="333">
        <f t="shared" si="6"/>
        <v>0</v>
      </c>
      <c r="BK98" s="333">
        <f t="shared" si="6"/>
        <v>2615000</v>
      </c>
      <c r="BL98" s="333">
        <f t="shared" si="6"/>
        <v>0</v>
      </c>
      <c r="BM98" s="333">
        <f t="shared" si="6"/>
        <v>0</v>
      </c>
      <c r="BN98" s="333">
        <f t="shared" si="6"/>
        <v>0</v>
      </c>
      <c r="BO98" s="333">
        <f t="shared" si="6"/>
        <v>0</v>
      </c>
      <c r="BP98" s="333">
        <f t="shared" si="6"/>
        <v>1885000</v>
      </c>
      <c r="BQ98" s="333">
        <f t="shared" si="6"/>
        <v>0</v>
      </c>
      <c r="BR98" s="333">
        <f t="shared" si="6"/>
        <v>0</v>
      </c>
      <c r="BS98" s="333">
        <f t="shared" si="6"/>
        <v>0</v>
      </c>
      <c r="BT98" s="333">
        <f t="shared" si="6"/>
        <v>0</v>
      </c>
      <c r="BU98" s="333">
        <f t="shared" si="6"/>
        <v>6910000</v>
      </c>
      <c r="BV98" s="333"/>
      <c r="BW98" s="333">
        <f>SUM(BW99:BW100)</f>
        <v>0</v>
      </c>
      <c r="EQ98" s="332"/>
    </row>
    <row r="99" spans="13:147" hidden="1" x14ac:dyDescent="0.2">
      <c r="M99" s="333">
        <f t="shared" si="7"/>
        <v>0</v>
      </c>
      <c r="N99" s="333">
        <f t="shared" si="7"/>
        <v>0</v>
      </c>
      <c r="O99" s="333">
        <f t="shared" si="7"/>
        <v>0</v>
      </c>
      <c r="P99" s="333">
        <f t="shared" si="7"/>
        <v>0</v>
      </c>
      <c r="Q99" s="333">
        <f t="shared" si="7"/>
        <v>0</v>
      </c>
      <c r="R99" s="333">
        <f t="shared" si="7"/>
        <v>0</v>
      </c>
      <c r="S99" s="333">
        <f t="shared" si="7"/>
        <v>0</v>
      </c>
      <c r="T99" s="333">
        <f t="shared" si="7"/>
        <v>0</v>
      </c>
      <c r="U99" s="333">
        <f t="shared" si="7"/>
        <v>0</v>
      </c>
      <c r="V99" s="333">
        <f t="shared" si="7"/>
        <v>0</v>
      </c>
      <c r="W99" s="333">
        <f t="shared" si="7"/>
        <v>0</v>
      </c>
      <c r="X99" s="333">
        <f t="shared" si="6"/>
        <v>0</v>
      </c>
      <c r="Y99" s="333">
        <f t="shared" si="6"/>
        <v>0</v>
      </c>
      <c r="Z99" s="333">
        <f t="shared" si="6"/>
        <v>0</v>
      </c>
      <c r="AA99" s="333">
        <f t="shared" si="6"/>
        <v>0</v>
      </c>
      <c r="AB99" s="333">
        <f t="shared" si="6"/>
        <v>0</v>
      </c>
      <c r="AC99" s="333">
        <f t="shared" si="6"/>
        <v>0</v>
      </c>
      <c r="AD99" s="333">
        <f t="shared" si="6"/>
        <v>0</v>
      </c>
      <c r="AE99" s="333">
        <f t="shared" si="6"/>
        <v>0</v>
      </c>
      <c r="AF99" s="333">
        <f t="shared" si="6"/>
        <v>0</v>
      </c>
      <c r="AG99" s="333">
        <f t="shared" si="6"/>
        <v>0</v>
      </c>
      <c r="AH99" s="333">
        <f t="shared" si="6"/>
        <v>0</v>
      </c>
      <c r="AI99" s="333">
        <f t="shared" si="6"/>
        <v>0</v>
      </c>
      <c r="AJ99" s="333">
        <f t="shared" si="6"/>
        <v>0</v>
      </c>
      <c r="AK99" s="333">
        <f t="shared" si="6"/>
        <v>0</v>
      </c>
      <c r="AL99" s="333">
        <f t="shared" si="6"/>
        <v>0</v>
      </c>
      <c r="AM99" s="333">
        <f t="shared" si="6"/>
        <v>0</v>
      </c>
      <c r="AN99" s="333">
        <f t="shared" si="6"/>
        <v>0</v>
      </c>
      <c r="AO99" s="333">
        <f t="shared" si="6"/>
        <v>0</v>
      </c>
      <c r="AP99" s="333">
        <f t="shared" si="6"/>
        <v>0</v>
      </c>
      <c r="AQ99" s="333">
        <f t="shared" si="6"/>
        <v>0</v>
      </c>
      <c r="AR99" s="333">
        <f t="shared" si="6"/>
        <v>0</v>
      </c>
      <c r="AS99" s="333">
        <f t="shared" si="6"/>
        <v>0</v>
      </c>
      <c r="AT99" s="333">
        <f t="shared" si="6"/>
        <v>0</v>
      </c>
      <c r="AU99" s="333">
        <f t="shared" si="6"/>
        <v>0</v>
      </c>
      <c r="AV99" s="333">
        <f t="shared" si="6"/>
        <v>0</v>
      </c>
      <c r="AW99" s="333">
        <f t="shared" si="6"/>
        <v>0</v>
      </c>
      <c r="AX99" s="333">
        <f t="shared" si="6"/>
        <v>0</v>
      </c>
      <c r="AY99" s="333">
        <f t="shared" si="6"/>
        <v>0</v>
      </c>
      <c r="AZ99" s="333">
        <f t="shared" si="6"/>
        <v>0</v>
      </c>
      <c r="BA99" s="333">
        <f t="shared" si="6"/>
        <v>0</v>
      </c>
      <c r="BB99" s="333">
        <f t="shared" si="6"/>
        <v>0</v>
      </c>
      <c r="BC99" s="333">
        <f t="shared" si="6"/>
        <v>0</v>
      </c>
      <c r="BD99" s="333">
        <f t="shared" si="6"/>
        <v>0</v>
      </c>
      <c r="BE99" s="333">
        <f t="shared" si="6"/>
        <v>0</v>
      </c>
      <c r="BF99" s="333">
        <f t="shared" si="6"/>
        <v>0</v>
      </c>
      <c r="BG99" s="333">
        <f t="shared" si="6"/>
        <v>0</v>
      </c>
      <c r="BH99" s="333">
        <f t="shared" si="6"/>
        <v>0</v>
      </c>
      <c r="BI99" s="333">
        <f t="shared" si="6"/>
        <v>0</v>
      </c>
      <c r="BJ99" s="333">
        <f t="shared" si="6"/>
        <v>0</v>
      </c>
      <c r="BK99" s="333">
        <f t="shared" si="6"/>
        <v>0</v>
      </c>
      <c r="BL99" s="333">
        <f t="shared" si="6"/>
        <v>0</v>
      </c>
      <c r="BM99" s="333">
        <f t="shared" si="6"/>
        <v>0</v>
      </c>
      <c r="BN99" s="333">
        <f t="shared" si="6"/>
        <v>0</v>
      </c>
      <c r="BO99" s="333">
        <f t="shared" si="6"/>
        <v>0</v>
      </c>
      <c r="BP99" s="333">
        <f t="shared" si="6"/>
        <v>0</v>
      </c>
      <c r="BQ99" s="333">
        <f t="shared" si="6"/>
        <v>0</v>
      </c>
      <c r="BR99" s="333">
        <f t="shared" si="6"/>
        <v>0</v>
      </c>
      <c r="BS99" s="333">
        <f t="shared" si="6"/>
        <v>0</v>
      </c>
      <c r="BT99" s="333">
        <f t="shared" si="6"/>
        <v>0</v>
      </c>
      <c r="BU99" s="333">
        <f t="shared" si="6"/>
        <v>0</v>
      </c>
      <c r="BV99" s="333"/>
      <c r="BW99" s="333">
        <f>[10]Domlongtermissues!BV102</f>
        <v>0</v>
      </c>
      <c r="EQ99" s="332"/>
    </row>
    <row r="100" spans="13:147" hidden="1" x14ac:dyDescent="0.2">
      <c r="M100" s="333">
        <f t="shared" si="7"/>
        <v>0</v>
      </c>
      <c r="N100" s="333">
        <f t="shared" si="7"/>
        <v>0</v>
      </c>
      <c r="O100" s="333">
        <f t="shared" si="7"/>
        <v>0</v>
      </c>
      <c r="P100" s="333">
        <f t="shared" si="7"/>
        <v>0</v>
      </c>
      <c r="Q100" s="333">
        <f t="shared" si="7"/>
        <v>0</v>
      </c>
      <c r="R100" s="333">
        <f t="shared" si="7"/>
        <v>46261</v>
      </c>
      <c r="S100" s="333">
        <f t="shared" si="7"/>
        <v>0</v>
      </c>
      <c r="T100" s="333">
        <f t="shared" si="7"/>
        <v>0</v>
      </c>
      <c r="U100" s="333">
        <f t="shared" si="7"/>
        <v>0</v>
      </c>
      <c r="V100" s="333">
        <f t="shared" si="7"/>
        <v>0</v>
      </c>
      <c r="W100" s="333">
        <f t="shared" si="7"/>
        <v>0</v>
      </c>
      <c r="X100" s="333">
        <f t="shared" si="6"/>
        <v>0</v>
      </c>
      <c r="Y100" s="333">
        <f t="shared" si="6"/>
        <v>0</v>
      </c>
      <c r="Z100" s="333">
        <f t="shared" si="6"/>
        <v>0</v>
      </c>
      <c r="AA100" s="333">
        <f t="shared" si="6"/>
        <v>0</v>
      </c>
      <c r="AB100" s="333">
        <f t="shared" si="6"/>
        <v>0</v>
      </c>
      <c r="AC100" s="333">
        <f t="shared" si="6"/>
        <v>0</v>
      </c>
      <c r="AD100" s="333">
        <f t="shared" si="6"/>
        <v>0</v>
      </c>
      <c r="AE100" s="333">
        <f t="shared" si="6"/>
        <v>0</v>
      </c>
      <c r="AF100" s="333">
        <f t="shared" si="6"/>
        <v>0</v>
      </c>
      <c r="AG100" s="333">
        <f t="shared" si="6"/>
        <v>0</v>
      </c>
      <c r="AH100" s="333">
        <f t="shared" si="6"/>
        <v>0</v>
      </c>
      <c r="AI100" s="333">
        <f t="shared" si="6"/>
        <v>0</v>
      </c>
      <c r="AJ100" s="333">
        <f t="shared" si="6"/>
        <v>0</v>
      </c>
      <c r="AK100" s="333">
        <f t="shared" si="6"/>
        <v>0</v>
      </c>
      <c r="AL100" s="333">
        <f t="shared" si="6"/>
        <v>0</v>
      </c>
      <c r="AM100" s="333">
        <f t="shared" si="6"/>
        <v>0</v>
      </c>
      <c r="AN100" s="333">
        <f t="shared" si="6"/>
        <v>0</v>
      </c>
      <c r="AO100" s="333">
        <f t="shared" si="6"/>
        <v>0</v>
      </c>
      <c r="AP100" s="333">
        <f t="shared" si="6"/>
        <v>0</v>
      </c>
      <c r="AQ100" s="333">
        <f t="shared" si="6"/>
        <v>0</v>
      </c>
      <c r="AR100" s="333">
        <f t="shared" si="6"/>
        <v>0</v>
      </c>
      <c r="AS100" s="333">
        <f t="shared" si="6"/>
        <v>0</v>
      </c>
      <c r="AT100" s="333">
        <f t="shared" si="6"/>
        <v>0</v>
      </c>
      <c r="AU100" s="333">
        <f t="shared" si="6"/>
        <v>0</v>
      </c>
      <c r="AV100" s="333">
        <f t="shared" si="6"/>
        <v>0</v>
      </c>
      <c r="AW100" s="333">
        <f t="shared" si="6"/>
        <v>0</v>
      </c>
      <c r="AX100" s="333">
        <f t="shared" si="6"/>
        <v>0</v>
      </c>
      <c r="AY100" s="333">
        <f t="shared" si="6"/>
        <v>0</v>
      </c>
      <c r="AZ100" s="333">
        <f t="shared" si="6"/>
        <v>0</v>
      </c>
      <c r="BA100" s="333">
        <f t="shared" si="6"/>
        <v>0</v>
      </c>
      <c r="BB100" s="333">
        <f t="shared" si="6"/>
        <v>0</v>
      </c>
      <c r="BC100" s="333">
        <f t="shared" si="6"/>
        <v>0</v>
      </c>
      <c r="BD100" s="333">
        <f t="shared" si="6"/>
        <v>0</v>
      </c>
      <c r="BE100" s="333">
        <f t="shared" si="6"/>
        <v>0</v>
      </c>
      <c r="BF100" s="333">
        <f t="shared" si="6"/>
        <v>0</v>
      </c>
      <c r="BG100" s="333">
        <f t="shared" si="6"/>
        <v>0</v>
      </c>
      <c r="BH100" s="333">
        <f t="shared" si="6"/>
        <v>0</v>
      </c>
      <c r="BI100" s="333">
        <f t="shared" si="6"/>
        <v>0</v>
      </c>
      <c r="BJ100" s="333">
        <f t="shared" si="6"/>
        <v>0</v>
      </c>
      <c r="BK100" s="333">
        <f t="shared" si="6"/>
        <v>-90245</v>
      </c>
      <c r="BL100" s="333">
        <f t="shared" si="6"/>
        <v>0</v>
      </c>
      <c r="BM100" s="333">
        <f t="shared" si="6"/>
        <v>0</v>
      </c>
      <c r="BN100" s="333">
        <f t="shared" si="6"/>
        <v>0</v>
      </c>
      <c r="BO100" s="333">
        <f t="shared" si="6"/>
        <v>0</v>
      </c>
      <c r="BP100" s="333">
        <f t="shared" si="6"/>
        <v>90245</v>
      </c>
      <c r="BQ100" s="333">
        <f t="shared" si="6"/>
        <v>0</v>
      </c>
      <c r="BR100" s="333">
        <f t="shared" si="6"/>
        <v>0</v>
      </c>
      <c r="BS100" s="333">
        <f t="shared" si="6"/>
        <v>0</v>
      </c>
      <c r="BT100" s="333">
        <f t="shared" si="6"/>
        <v>0</v>
      </c>
      <c r="BU100" s="333">
        <f t="shared" si="6"/>
        <v>46261</v>
      </c>
      <c r="BV100" s="333"/>
      <c r="BW100" s="333">
        <f>-[10]Domredemp!BV168</f>
        <v>0</v>
      </c>
      <c r="EQ100" s="332"/>
    </row>
    <row r="101" spans="13:147" hidden="1" x14ac:dyDescent="0.2">
      <c r="M101" s="333">
        <f t="shared" si="7"/>
        <v>632137</v>
      </c>
      <c r="N101" s="333">
        <f t="shared" si="7"/>
        <v>0</v>
      </c>
      <c r="O101" s="333">
        <f t="shared" si="7"/>
        <v>0</v>
      </c>
      <c r="P101" s="333">
        <f t="shared" si="7"/>
        <v>0</v>
      </c>
      <c r="Q101" s="333">
        <f t="shared" si="7"/>
        <v>0</v>
      </c>
      <c r="R101" s="333">
        <f t="shared" si="7"/>
        <v>3114442</v>
      </c>
      <c r="S101" s="333">
        <f t="shared" si="7"/>
        <v>0</v>
      </c>
      <c r="T101" s="333">
        <f t="shared" si="7"/>
        <v>0</v>
      </c>
      <c r="U101" s="333">
        <f t="shared" si="7"/>
        <v>0</v>
      </c>
      <c r="V101" s="333">
        <f t="shared" si="7"/>
        <v>0</v>
      </c>
      <c r="W101" s="333">
        <f t="shared" si="7"/>
        <v>-956108</v>
      </c>
      <c r="X101" s="333">
        <f t="shared" si="6"/>
        <v>0</v>
      </c>
      <c r="Y101" s="333">
        <f t="shared" si="6"/>
        <v>0</v>
      </c>
      <c r="Z101" s="333">
        <f t="shared" si="6"/>
        <v>0</v>
      </c>
      <c r="AA101" s="333">
        <f t="shared" si="6"/>
        <v>0</v>
      </c>
      <c r="AB101" s="333">
        <f t="shared" si="6"/>
        <v>-380371</v>
      </c>
      <c r="AC101" s="333">
        <f t="shared" ref="AC101:BU102" si="8">AC36-CU36</f>
        <v>0</v>
      </c>
      <c r="AD101" s="333">
        <f t="shared" si="8"/>
        <v>0</v>
      </c>
      <c r="AE101" s="333">
        <f t="shared" si="8"/>
        <v>0</v>
      </c>
      <c r="AF101" s="333">
        <f t="shared" si="8"/>
        <v>0</v>
      </c>
      <c r="AG101" s="333">
        <f t="shared" si="8"/>
        <v>-83879</v>
      </c>
      <c r="AH101" s="333">
        <f t="shared" si="8"/>
        <v>0</v>
      </c>
      <c r="AI101" s="333">
        <f t="shared" si="8"/>
        <v>0</v>
      </c>
      <c r="AJ101" s="333">
        <f t="shared" si="8"/>
        <v>0</v>
      </c>
      <c r="AK101" s="333">
        <f t="shared" si="8"/>
        <v>0</v>
      </c>
      <c r="AL101" s="333">
        <f t="shared" si="8"/>
        <v>-27624</v>
      </c>
      <c r="AM101" s="333">
        <f t="shared" si="8"/>
        <v>0</v>
      </c>
      <c r="AN101" s="333">
        <f t="shared" si="8"/>
        <v>0</v>
      </c>
      <c r="AO101" s="333">
        <f t="shared" si="8"/>
        <v>0</v>
      </c>
      <c r="AP101" s="333">
        <f t="shared" si="8"/>
        <v>0</v>
      </c>
      <c r="AQ101" s="333">
        <f t="shared" si="8"/>
        <v>-481602</v>
      </c>
      <c r="AR101" s="333">
        <f t="shared" si="8"/>
        <v>0</v>
      </c>
      <c r="AS101" s="333">
        <f t="shared" si="8"/>
        <v>0</v>
      </c>
      <c r="AT101" s="333">
        <f t="shared" si="8"/>
        <v>0</v>
      </c>
      <c r="AU101" s="333">
        <f t="shared" si="8"/>
        <v>0</v>
      </c>
      <c r="AV101" s="333">
        <f t="shared" si="8"/>
        <v>-1204105</v>
      </c>
      <c r="AW101" s="333">
        <f t="shared" si="8"/>
        <v>0</v>
      </c>
      <c r="AX101" s="333">
        <f t="shared" si="8"/>
        <v>0</v>
      </c>
      <c r="AY101" s="333">
        <f t="shared" si="8"/>
        <v>0</v>
      </c>
      <c r="AZ101" s="333">
        <f t="shared" si="8"/>
        <v>0</v>
      </c>
      <c r="BA101" s="333">
        <f t="shared" si="8"/>
        <v>-342784</v>
      </c>
      <c r="BB101" s="333">
        <f t="shared" si="8"/>
        <v>0</v>
      </c>
      <c r="BC101" s="333">
        <f t="shared" si="8"/>
        <v>0</v>
      </c>
      <c r="BD101" s="333">
        <f t="shared" si="8"/>
        <v>0</v>
      </c>
      <c r="BE101" s="333">
        <f t="shared" si="8"/>
        <v>0</v>
      </c>
      <c r="BF101" s="333">
        <f t="shared" si="8"/>
        <v>0</v>
      </c>
      <c r="BG101" s="333">
        <f t="shared" si="8"/>
        <v>0</v>
      </c>
      <c r="BH101" s="333">
        <f t="shared" si="8"/>
        <v>0</v>
      </c>
      <c r="BI101" s="333">
        <f t="shared" si="8"/>
        <v>0</v>
      </c>
      <c r="BJ101" s="333">
        <f t="shared" si="8"/>
        <v>0</v>
      </c>
      <c r="BK101" s="333">
        <f t="shared" si="8"/>
        <v>-772365</v>
      </c>
      <c r="BL101" s="333">
        <f t="shared" si="8"/>
        <v>0</v>
      </c>
      <c r="BM101" s="333">
        <f t="shared" si="8"/>
        <v>0</v>
      </c>
      <c r="BN101" s="333">
        <f t="shared" si="8"/>
        <v>0</v>
      </c>
      <c r="BO101" s="333">
        <f t="shared" si="8"/>
        <v>0</v>
      </c>
      <c r="BP101" s="333">
        <f t="shared" si="8"/>
        <v>-3033077</v>
      </c>
      <c r="BQ101" s="333">
        <f t="shared" si="8"/>
        <v>0</v>
      </c>
      <c r="BR101" s="333">
        <f t="shared" si="8"/>
        <v>0</v>
      </c>
      <c r="BS101" s="333">
        <f t="shared" si="8"/>
        <v>0</v>
      </c>
      <c r="BT101" s="333">
        <f t="shared" si="8"/>
        <v>0</v>
      </c>
      <c r="BU101" s="333">
        <f t="shared" si="8"/>
        <v>3746579</v>
      </c>
      <c r="BV101" s="333"/>
      <c r="BW101" s="333"/>
      <c r="EQ101" s="332"/>
    </row>
    <row r="102" spans="13:147" hidden="1" x14ac:dyDescent="0.2">
      <c r="M102" s="333">
        <f t="shared" si="7"/>
        <v>-632137</v>
      </c>
      <c r="N102" s="333">
        <f t="shared" si="7"/>
        <v>0</v>
      </c>
      <c r="O102" s="333">
        <f t="shared" si="7"/>
        <v>0</v>
      </c>
      <c r="P102" s="333">
        <f t="shared" si="7"/>
        <v>0</v>
      </c>
      <c r="Q102" s="333">
        <f t="shared" si="7"/>
        <v>0</v>
      </c>
      <c r="R102" s="333">
        <f t="shared" si="7"/>
        <v>-3068181</v>
      </c>
      <c r="S102" s="333">
        <f t="shared" si="7"/>
        <v>0</v>
      </c>
      <c r="T102" s="333">
        <f t="shared" si="7"/>
        <v>0</v>
      </c>
      <c r="U102" s="333">
        <f t="shared" si="7"/>
        <v>0</v>
      </c>
      <c r="V102" s="333">
        <f t="shared" si="7"/>
        <v>0</v>
      </c>
      <c r="W102" s="333">
        <f t="shared" si="7"/>
        <v>956108</v>
      </c>
      <c r="X102" s="333">
        <f t="shared" si="7"/>
        <v>0</v>
      </c>
      <c r="Y102" s="333">
        <f t="shared" si="7"/>
        <v>0</v>
      </c>
      <c r="Z102" s="333">
        <f t="shared" si="7"/>
        <v>0</v>
      </c>
      <c r="AA102" s="333">
        <f t="shared" si="7"/>
        <v>0</v>
      </c>
      <c r="AB102" s="333">
        <f t="shared" si="7"/>
        <v>380371</v>
      </c>
      <c r="AC102" s="333">
        <f t="shared" si="8"/>
        <v>0</v>
      </c>
      <c r="AD102" s="333">
        <f t="shared" si="8"/>
        <v>0</v>
      </c>
      <c r="AE102" s="333">
        <f t="shared" si="8"/>
        <v>0</v>
      </c>
      <c r="AF102" s="333">
        <f t="shared" si="8"/>
        <v>0</v>
      </c>
      <c r="AG102" s="333">
        <f t="shared" si="8"/>
        <v>83879</v>
      </c>
      <c r="AH102" s="333">
        <f t="shared" si="8"/>
        <v>0</v>
      </c>
      <c r="AI102" s="333">
        <f t="shared" si="8"/>
        <v>0</v>
      </c>
      <c r="AJ102" s="333">
        <f t="shared" si="8"/>
        <v>0</v>
      </c>
      <c r="AK102" s="333">
        <f t="shared" si="8"/>
        <v>0</v>
      </c>
      <c r="AL102" s="333">
        <f t="shared" si="8"/>
        <v>27624</v>
      </c>
      <c r="AM102" s="333">
        <f t="shared" si="8"/>
        <v>0</v>
      </c>
      <c r="AN102" s="333">
        <f t="shared" si="8"/>
        <v>0</v>
      </c>
      <c r="AO102" s="333">
        <f t="shared" si="8"/>
        <v>0</v>
      </c>
      <c r="AP102" s="333">
        <f t="shared" si="8"/>
        <v>0</v>
      </c>
      <c r="AQ102" s="333">
        <f t="shared" si="8"/>
        <v>481602</v>
      </c>
      <c r="AR102" s="333">
        <f t="shared" si="8"/>
        <v>0</v>
      </c>
      <c r="AS102" s="333">
        <f t="shared" si="8"/>
        <v>0</v>
      </c>
      <c r="AT102" s="333">
        <f t="shared" si="8"/>
        <v>0</v>
      </c>
      <c r="AU102" s="333">
        <f t="shared" si="8"/>
        <v>0</v>
      </c>
      <c r="AV102" s="333">
        <f t="shared" si="8"/>
        <v>1204105</v>
      </c>
      <c r="AW102" s="333">
        <f t="shared" si="8"/>
        <v>0</v>
      </c>
      <c r="AX102" s="333">
        <f t="shared" si="8"/>
        <v>0</v>
      </c>
      <c r="AY102" s="333">
        <f t="shared" si="8"/>
        <v>0</v>
      </c>
      <c r="AZ102" s="333">
        <f t="shared" si="8"/>
        <v>0</v>
      </c>
      <c r="BA102" s="333">
        <f t="shared" si="8"/>
        <v>342784</v>
      </c>
      <c r="BB102" s="333">
        <f t="shared" si="8"/>
        <v>0</v>
      </c>
      <c r="BC102" s="333">
        <f t="shared" si="8"/>
        <v>0</v>
      </c>
      <c r="BD102" s="333">
        <f t="shared" si="8"/>
        <v>0</v>
      </c>
      <c r="BE102" s="333">
        <f t="shared" si="8"/>
        <v>0</v>
      </c>
      <c r="BF102" s="333">
        <f t="shared" si="8"/>
        <v>0</v>
      </c>
      <c r="BG102" s="333">
        <f t="shared" si="8"/>
        <v>0</v>
      </c>
      <c r="BH102" s="333">
        <f t="shared" si="8"/>
        <v>0</v>
      </c>
      <c r="BI102" s="333">
        <f t="shared" si="8"/>
        <v>0</v>
      </c>
      <c r="BJ102" s="333">
        <f t="shared" si="8"/>
        <v>0</v>
      </c>
      <c r="BK102" s="333">
        <f t="shared" si="8"/>
        <v>682120</v>
      </c>
      <c r="BL102" s="333">
        <f t="shared" si="8"/>
        <v>0</v>
      </c>
      <c r="BM102" s="333">
        <f t="shared" si="8"/>
        <v>0</v>
      </c>
      <c r="BN102" s="333">
        <f t="shared" si="8"/>
        <v>0</v>
      </c>
      <c r="BO102" s="333">
        <f t="shared" si="8"/>
        <v>0</v>
      </c>
      <c r="BP102" s="333">
        <f t="shared" si="8"/>
        <v>3123322</v>
      </c>
      <c r="BQ102" s="333">
        <f t="shared" si="8"/>
        <v>0</v>
      </c>
      <c r="BR102" s="333">
        <f t="shared" si="8"/>
        <v>0</v>
      </c>
      <c r="BS102" s="333">
        <f t="shared" si="8"/>
        <v>0</v>
      </c>
      <c r="BT102" s="333">
        <f t="shared" si="8"/>
        <v>0</v>
      </c>
      <c r="BU102" s="333">
        <f t="shared" si="8"/>
        <v>-3700318</v>
      </c>
      <c r="BV102" s="333"/>
      <c r="BW102" s="333">
        <f>SUM(BW103:BW103)</f>
        <v>0</v>
      </c>
      <c r="EQ102" s="332"/>
    </row>
    <row r="103" spans="13:147" hidden="1" x14ac:dyDescent="0.2">
      <c r="M103" s="333" t="e">
        <f>#REF!-#REF!</f>
        <v>#REF!</v>
      </c>
      <c r="N103" s="333" t="e">
        <f>#REF!-#REF!</f>
        <v>#REF!</v>
      </c>
      <c r="O103" s="333" t="e">
        <f>#REF!-#REF!</f>
        <v>#REF!</v>
      </c>
      <c r="P103" s="333" t="e">
        <f>#REF!-#REF!</f>
        <v>#REF!</v>
      </c>
      <c r="Q103" s="333" t="e">
        <f>#REF!-#REF!</f>
        <v>#REF!</v>
      </c>
      <c r="R103" s="333" t="e">
        <f>#REF!-#REF!</f>
        <v>#REF!</v>
      </c>
      <c r="S103" s="333" t="e">
        <f>#REF!-#REF!</f>
        <v>#REF!</v>
      </c>
      <c r="T103" s="333" t="e">
        <f>#REF!-#REF!</f>
        <v>#REF!</v>
      </c>
      <c r="U103" s="333" t="e">
        <f>#REF!-#REF!</f>
        <v>#REF!</v>
      </c>
      <c r="V103" s="333" t="e">
        <f>#REF!-#REF!</f>
        <v>#REF!</v>
      </c>
      <c r="W103" s="333" t="e">
        <f>#REF!-#REF!</f>
        <v>#REF!</v>
      </c>
      <c r="X103" s="333" t="e">
        <f>#REF!-#REF!</f>
        <v>#REF!</v>
      </c>
      <c r="Y103" s="333" t="e">
        <f>#REF!-#REF!</f>
        <v>#REF!</v>
      </c>
      <c r="Z103" s="333" t="e">
        <f>#REF!-#REF!</f>
        <v>#REF!</v>
      </c>
      <c r="AA103" s="333" t="e">
        <f>#REF!-#REF!</f>
        <v>#REF!</v>
      </c>
      <c r="AB103" s="333" t="e">
        <f>#REF!-#REF!</f>
        <v>#REF!</v>
      </c>
      <c r="AC103" s="333" t="e">
        <f>#REF!-#REF!</f>
        <v>#REF!</v>
      </c>
      <c r="AD103" s="333" t="e">
        <f>#REF!-#REF!</f>
        <v>#REF!</v>
      </c>
      <c r="AE103" s="333" t="e">
        <f>#REF!-#REF!</f>
        <v>#REF!</v>
      </c>
      <c r="AF103" s="333" t="e">
        <f>#REF!-#REF!</f>
        <v>#REF!</v>
      </c>
      <c r="AG103" s="333" t="e">
        <f>#REF!-#REF!</f>
        <v>#REF!</v>
      </c>
      <c r="AH103" s="333" t="e">
        <f>#REF!-#REF!</f>
        <v>#REF!</v>
      </c>
      <c r="AI103" s="333" t="e">
        <f>#REF!-#REF!</f>
        <v>#REF!</v>
      </c>
      <c r="AJ103" s="333" t="e">
        <f>#REF!-#REF!</f>
        <v>#REF!</v>
      </c>
      <c r="AK103" s="333" t="e">
        <f>#REF!-#REF!</f>
        <v>#REF!</v>
      </c>
      <c r="AL103" s="333" t="e">
        <f>#REF!-#REF!</f>
        <v>#REF!</v>
      </c>
      <c r="AM103" s="333" t="e">
        <f>#REF!-#REF!</f>
        <v>#REF!</v>
      </c>
      <c r="AN103" s="333" t="e">
        <f>#REF!-#REF!</f>
        <v>#REF!</v>
      </c>
      <c r="AO103" s="333" t="e">
        <f>#REF!-#REF!</f>
        <v>#REF!</v>
      </c>
      <c r="AP103" s="333" t="e">
        <f>#REF!-#REF!</f>
        <v>#REF!</v>
      </c>
      <c r="AQ103" s="333" t="e">
        <f>#REF!-#REF!</f>
        <v>#REF!</v>
      </c>
      <c r="AR103" s="333" t="e">
        <f>#REF!-#REF!</f>
        <v>#REF!</v>
      </c>
      <c r="AS103" s="333" t="e">
        <f>#REF!-#REF!</f>
        <v>#REF!</v>
      </c>
      <c r="AT103" s="333" t="e">
        <f>#REF!-#REF!</f>
        <v>#REF!</v>
      </c>
      <c r="AU103" s="333" t="e">
        <f>#REF!-#REF!</f>
        <v>#REF!</v>
      </c>
      <c r="AV103" s="333" t="e">
        <f>#REF!-#REF!</f>
        <v>#REF!</v>
      </c>
      <c r="AW103" s="333" t="e">
        <f>#REF!-#REF!</f>
        <v>#REF!</v>
      </c>
      <c r="AX103" s="333" t="e">
        <f>#REF!-#REF!</f>
        <v>#REF!</v>
      </c>
      <c r="AY103" s="333" t="e">
        <f>#REF!-#REF!</f>
        <v>#REF!</v>
      </c>
      <c r="AZ103" s="333" t="e">
        <f>#REF!-#REF!</f>
        <v>#REF!</v>
      </c>
      <c r="BA103" s="333" t="e">
        <f>#REF!-#REF!</f>
        <v>#REF!</v>
      </c>
      <c r="BB103" s="333" t="e">
        <f>#REF!-#REF!</f>
        <v>#REF!</v>
      </c>
      <c r="BC103" s="333" t="e">
        <f>#REF!-#REF!</f>
        <v>#REF!</v>
      </c>
      <c r="BD103" s="333" t="e">
        <f>#REF!-#REF!</f>
        <v>#REF!</v>
      </c>
      <c r="BE103" s="333" t="e">
        <f>#REF!-#REF!</f>
        <v>#REF!</v>
      </c>
      <c r="BF103" s="333" t="e">
        <f>#REF!-#REF!</f>
        <v>#REF!</v>
      </c>
      <c r="BG103" s="333" t="e">
        <f>#REF!-#REF!</f>
        <v>#REF!</v>
      </c>
      <c r="BH103" s="333" t="e">
        <f>#REF!-#REF!</f>
        <v>#REF!</v>
      </c>
      <c r="BI103" s="333" t="e">
        <f>#REF!-#REF!</f>
        <v>#REF!</v>
      </c>
      <c r="BJ103" s="333" t="e">
        <f>#REF!-#REF!</f>
        <v>#REF!</v>
      </c>
      <c r="BK103" s="333" t="e">
        <f>#REF!-#REF!</f>
        <v>#REF!</v>
      </c>
      <c r="BL103" s="333" t="e">
        <f>#REF!-#REF!</f>
        <v>#REF!</v>
      </c>
      <c r="BM103" s="333" t="e">
        <f>#REF!-#REF!</f>
        <v>#REF!</v>
      </c>
      <c r="BN103" s="333" t="e">
        <f>#REF!-#REF!</f>
        <v>#REF!</v>
      </c>
      <c r="BO103" s="333" t="e">
        <f>#REF!-#REF!</f>
        <v>#REF!</v>
      </c>
      <c r="BP103" s="333" t="e">
        <f>#REF!-#REF!</f>
        <v>#REF!</v>
      </c>
      <c r="BQ103" s="333" t="e">
        <f>#REF!-#REF!</f>
        <v>#REF!</v>
      </c>
      <c r="BR103" s="333" t="e">
        <f>#REF!-#REF!</f>
        <v>#REF!</v>
      </c>
      <c r="BS103" s="333" t="e">
        <f>#REF!-#REF!</f>
        <v>#REF!</v>
      </c>
      <c r="BT103" s="333" t="e">
        <f>#REF!-#REF!</f>
        <v>#REF!</v>
      </c>
      <c r="BU103" s="333" t="e">
        <f>#REF!-#REF!</f>
        <v>#REF!</v>
      </c>
      <c r="BV103" s="333"/>
      <c r="BW103" s="333">
        <f>[10]Domlongtermissues!BV103</f>
        <v>0</v>
      </c>
      <c r="EQ103" s="332"/>
    </row>
    <row r="104" spans="13:147" hidden="1" x14ac:dyDescent="0.2">
      <c r="M104" s="333" t="e">
        <f>#REF!-#REF!</f>
        <v>#REF!</v>
      </c>
      <c r="N104" s="333" t="e">
        <f>#REF!-#REF!</f>
        <v>#REF!</v>
      </c>
      <c r="O104" s="333" t="e">
        <f>#REF!-#REF!</f>
        <v>#REF!</v>
      </c>
      <c r="P104" s="333" t="e">
        <f>#REF!-#REF!</f>
        <v>#REF!</v>
      </c>
      <c r="Q104" s="333" t="e">
        <f>#REF!-#REF!</f>
        <v>#REF!</v>
      </c>
      <c r="R104" s="333" t="e">
        <f>#REF!-#REF!</f>
        <v>#REF!</v>
      </c>
      <c r="S104" s="333" t="e">
        <f>#REF!-#REF!</f>
        <v>#REF!</v>
      </c>
      <c r="T104" s="333" t="e">
        <f>#REF!-#REF!</f>
        <v>#REF!</v>
      </c>
      <c r="U104" s="333" t="e">
        <f>#REF!-#REF!</f>
        <v>#REF!</v>
      </c>
      <c r="V104" s="333" t="e">
        <f>#REF!-#REF!</f>
        <v>#REF!</v>
      </c>
      <c r="W104" s="333" t="e">
        <f>#REF!-#REF!</f>
        <v>#REF!</v>
      </c>
      <c r="X104" s="333" t="e">
        <f>#REF!-#REF!</f>
        <v>#REF!</v>
      </c>
      <c r="Y104" s="333" t="e">
        <f>#REF!-#REF!</f>
        <v>#REF!</v>
      </c>
      <c r="Z104" s="333" t="e">
        <f>#REF!-#REF!</f>
        <v>#REF!</v>
      </c>
      <c r="AA104" s="333" t="e">
        <f>#REF!-#REF!</f>
        <v>#REF!</v>
      </c>
      <c r="AB104" s="333" t="e">
        <f>#REF!-#REF!</f>
        <v>#REF!</v>
      </c>
      <c r="AC104" s="333" t="e">
        <f>#REF!-#REF!</f>
        <v>#REF!</v>
      </c>
      <c r="AD104" s="333" t="e">
        <f>#REF!-#REF!</f>
        <v>#REF!</v>
      </c>
      <c r="AE104" s="333" t="e">
        <f>#REF!-#REF!</f>
        <v>#REF!</v>
      </c>
      <c r="AF104" s="333" t="e">
        <f>#REF!-#REF!</f>
        <v>#REF!</v>
      </c>
      <c r="AG104" s="333" t="e">
        <f>#REF!-#REF!</f>
        <v>#REF!</v>
      </c>
      <c r="AH104" s="333" t="e">
        <f>#REF!-#REF!</f>
        <v>#REF!</v>
      </c>
      <c r="AI104" s="333" t="e">
        <f>#REF!-#REF!</f>
        <v>#REF!</v>
      </c>
      <c r="AJ104" s="333" t="e">
        <f>#REF!-#REF!</f>
        <v>#REF!</v>
      </c>
      <c r="AK104" s="333" t="e">
        <f>#REF!-#REF!</f>
        <v>#REF!</v>
      </c>
      <c r="AL104" s="333" t="e">
        <f>#REF!-#REF!</f>
        <v>#REF!</v>
      </c>
      <c r="AM104" s="333" t="e">
        <f>#REF!-#REF!</f>
        <v>#REF!</v>
      </c>
      <c r="AN104" s="333" t="e">
        <f>#REF!-#REF!</f>
        <v>#REF!</v>
      </c>
      <c r="AO104" s="333" t="e">
        <f>#REF!-#REF!</f>
        <v>#REF!</v>
      </c>
      <c r="AP104" s="333" t="e">
        <f>#REF!-#REF!</f>
        <v>#REF!</v>
      </c>
      <c r="AQ104" s="333" t="e">
        <f>#REF!-#REF!</f>
        <v>#REF!</v>
      </c>
      <c r="AR104" s="333" t="e">
        <f>#REF!-#REF!</f>
        <v>#REF!</v>
      </c>
      <c r="AS104" s="333" t="e">
        <f>#REF!-#REF!</f>
        <v>#REF!</v>
      </c>
      <c r="AT104" s="333" t="e">
        <f>#REF!-#REF!</f>
        <v>#REF!</v>
      </c>
      <c r="AU104" s="333" t="e">
        <f>#REF!-#REF!</f>
        <v>#REF!</v>
      </c>
      <c r="AV104" s="333" t="e">
        <f>#REF!-#REF!</f>
        <v>#REF!</v>
      </c>
      <c r="AW104" s="333" t="e">
        <f>#REF!-#REF!</f>
        <v>#REF!</v>
      </c>
      <c r="AX104" s="333" t="e">
        <f>#REF!-#REF!</f>
        <v>#REF!</v>
      </c>
      <c r="AY104" s="333" t="e">
        <f>#REF!-#REF!</f>
        <v>#REF!</v>
      </c>
      <c r="AZ104" s="333" t="e">
        <f>#REF!-#REF!</f>
        <v>#REF!</v>
      </c>
      <c r="BA104" s="333" t="e">
        <f>#REF!-#REF!</f>
        <v>#REF!</v>
      </c>
      <c r="BB104" s="333" t="e">
        <f>#REF!-#REF!</f>
        <v>#REF!</v>
      </c>
      <c r="BC104" s="333" t="e">
        <f>#REF!-#REF!</f>
        <v>#REF!</v>
      </c>
      <c r="BD104" s="333" t="e">
        <f>#REF!-#REF!</f>
        <v>#REF!</v>
      </c>
      <c r="BE104" s="333" t="e">
        <f>#REF!-#REF!</f>
        <v>#REF!</v>
      </c>
      <c r="BF104" s="333" t="e">
        <f>#REF!-#REF!</f>
        <v>#REF!</v>
      </c>
      <c r="BG104" s="333" t="e">
        <f>#REF!-#REF!</f>
        <v>#REF!</v>
      </c>
      <c r="BH104" s="333" t="e">
        <f>#REF!-#REF!</f>
        <v>#REF!</v>
      </c>
      <c r="BI104" s="333" t="e">
        <f>#REF!-#REF!</f>
        <v>#REF!</v>
      </c>
      <c r="BJ104" s="333" t="e">
        <f>#REF!-#REF!</f>
        <v>#REF!</v>
      </c>
      <c r="BK104" s="333" t="e">
        <f>#REF!-#REF!</f>
        <v>#REF!</v>
      </c>
      <c r="BL104" s="333" t="e">
        <f>#REF!-#REF!</f>
        <v>#REF!</v>
      </c>
      <c r="BM104" s="333" t="e">
        <f>#REF!-#REF!</f>
        <v>#REF!</v>
      </c>
      <c r="BN104" s="333" t="e">
        <f>#REF!-#REF!</f>
        <v>#REF!</v>
      </c>
      <c r="BO104" s="333" t="e">
        <f>#REF!-#REF!</f>
        <v>#REF!</v>
      </c>
      <c r="BP104" s="333" t="e">
        <f>#REF!-#REF!</f>
        <v>#REF!</v>
      </c>
      <c r="BQ104" s="333" t="e">
        <f>#REF!-#REF!</f>
        <v>#REF!</v>
      </c>
      <c r="BR104" s="333" t="e">
        <f>#REF!-#REF!</f>
        <v>#REF!</v>
      </c>
      <c r="BS104" s="333" t="e">
        <f>#REF!-#REF!</f>
        <v>#REF!</v>
      </c>
      <c r="BT104" s="333" t="e">
        <f>#REF!-#REF!</f>
        <v>#REF!</v>
      </c>
      <c r="BU104" s="333" t="e">
        <f>#REF!-#REF!</f>
        <v>#REF!</v>
      </c>
      <c r="BV104" s="333"/>
      <c r="BW104" s="333"/>
      <c r="EQ104" s="332"/>
    </row>
    <row r="105" spans="13:147" hidden="1" x14ac:dyDescent="0.2">
      <c r="M105" s="333" t="e">
        <f>#REF!-#REF!</f>
        <v>#REF!</v>
      </c>
      <c r="N105" s="333" t="e">
        <f>#REF!-#REF!</f>
        <v>#REF!</v>
      </c>
      <c r="O105" s="333" t="e">
        <f>#REF!-#REF!</f>
        <v>#REF!</v>
      </c>
      <c r="P105" s="333" t="e">
        <f>#REF!-#REF!</f>
        <v>#REF!</v>
      </c>
      <c r="Q105" s="333" t="e">
        <f>#REF!-#REF!</f>
        <v>#REF!</v>
      </c>
      <c r="R105" s="333" t="e">
        <f>#REF!-#REF!</f>
        <v>#REF!</v>
      </c>
      <c r="S105" s="333" t="e">
        <f>#REF!-#REF!</f>
        <v>#REF!</v>
      </c>
      <c r="T105" s="333" t="e">
        <f>#REF!-#REF!</f>
        <v>#REF!</v>
      </c>
      <c r="U105" s="333" t="e">
        <f>#REF!-#REF!</f>
        <v>#REF!</v>
      </c>
      <c r="V105" s="333" t="e">
        <f>#REF!-#REF!</f>
        <v>#REF!</v>
      </c>
      <c r="W105" s="333" t="e">
        <f>#REF!-#REF!</f>
        <v>#REF!</v>
      </c>
      <c r="X105" s="333" t="e">
        <f>#REF!-#REF!</f>
        <v>#REF!</v>
      </c>
      <c r="Y105" s="333" t="e">
        <f>#REF!-#REF!</f>
        <v>#REF!</v>
      </c>
      <c r="Z105" s="333" t="e">
        <f>#REF!-#REF!</f>
        <v>#REF!</v>
      </c>
      <c r="AA105" s="333" t="e">
        <f>#REF!-#REF!</f>
        <v>#REF!</v>
      </c>
      <c r="AB105" s="333" t="e">
        <f>#REF!-#REF!</f>
        <v>#REF!</v>
      </c>
      <c r="AC105" s="333" t="e">
        <f>#REF!-#REF!</f>
        <v>#REF!</v>
      </c>
      <c r="AD105" s="333" t="e">
        <f>#REF!-#REF!</f>
        <v>#REF!</v>
      </c>
      <c r="AE105" s="333" t="e">
        <f>#REF!-#REF!</f>
        <v>#REF!</v>
      </c>
      <c r="AF105" s="333" t="e">
        <f>#REF!-#REF!</f>
        <v>#REF!</v>
      </c>
      <c r="AG105" s="333" t="e">
        <f>#REF!-#REF!</f>
        <v>#REF!</v>
      </c>
      <c r="AH105" s="333" t="e">
        <f>#REF!-#REF!</f>
        <v>#REF!</v>
      </c>
      <c r="AI105" s="333" t="e">
        <f>#REF!-#REF!</f>
        <v>#REF!</v>
      </c>
      <c r="AJ105" s="333" t="e">
        <f>#REF!-#REF!</f>
        <v>#REF!</v>
      </c>
      <c r="AK105" s="333" t="e">
        <f>#REF!-#REF!</f>
        <v>#REF!</v>
      </c>
      <c r="AL105" s="333" t="e">
        <f>#REF!-#REF!</f>
        <v>#REF!</v>
      </c>
      <c r="AM105" s="333" t="e">
        <f>#REF!-#REF!</f>
        <v>#REF!</v>
      </c>
      <c r="AN105" s="333" t="e">
        <f>#REF!-#REF!</f>
        <v>#REF!</v>
      </c>
      <c r="AO105" s="333" t="e">
        <f>#REF!-#REF!</f>
        <v>#REF!</v>
      </c>
      <c r="AP105" s="333" t="e">
        <f>#REF!-#REF!</f>
        <v>#REF!</v>
      </c>
      <c r="AQ105" s="333" t="e">
        <f>#REF!-#REF!</f>
        <v>#REF!</v>
      </c>
      <c r="AR105" s="333" t="e">
        <f>#REF!-#REF!</f>
        <v>#REF!</v>
      </c>
      <c r="AS105" s="333" t="e">
        <f>#REF!-#REF!</f>
        <v>#REF!</v>
      </c>
      <c r="AT105" s="333" t="e">
        <f>#REF!-#REF!</f>
        <v>#REF!</v>
      </c>
      <c r="AU105" s="333" t="e">
        <f>#REF!-#REF!</f>
        <v>#REF!</v>
      </c>
      <c r="AV105" s="333" t="e">
        <f>#REF!-#REF!</f>
        <v>#REF!</v>
      </c>
      <c r="AW105" s="333" t="e">
        <f>#REF!-#REF!</f>
        <v>#REF!</v>
      </c>
      <c r="AX105" s="333" t="e">
        <f>#REF!-#REF!</f>
        <v>#REF!</v>
      </c>
      <c r="AY105" s="333" t="e">
        <f>#REF!-#REF!</f>
        <v>#REF!</v>
      </c>
      <c r="AZ105" s="333" t="e">
        <f>#REF!-#REF!</f>
        <v>#REF!</v>
      </c>
      <c r="BA105" s="333" t="e">
        <f>#REF!-#REF!</f>
        <v>#REF!</v>
      </c>
      <c r="BB105" s="333" t="e">
        <f>#REF!-#REF!</f>
        <v>#REF!</v>
      </c>
      <c r="BC105" s="333" t="e">
        <f>#REF!-#REF!</f>
        <v>#REF!</v>
      </c>
      <c r="BD105" s="333" t="e">
        <f>#REF!-#REF!</f>
        <v>#REF!</v>
      </c>
      <c r="BE105" s="333" t="e">
        <f>#REF!-#REF!</f>
        <v>#REF!</v>
      </c>
      <c r="BF105" s="333" t="e">
        <f>#REF!-#REF!</f>
        <v>#REF!</v>
      </c>
      <c r="BG105" s="333" t="e">
        <f>#REF!-#REF!</f>
        <v>#REF!</v>
      </c>
      <c r="BH105" s="333" t="e">
        <f>#REF!-#REF!</f>
        <v>#REF!</v>
      </c>
      <c r="BI105" s="333" t="e">
        <f>#REF!-#REF!</f>
        <v>#REF!</v>
      </c>
      <c r="BJ105" s="333" t="e">
        <f>#REF!-#REF!</f>
        <v>#REF!</v>
      </c>
      <c r="BK105" s="333" t="e">
        <f>#REF!-#REF!</f>
        <v>#REF!</v>
      </c>
      <c r="BL105" s="333" t="e">
        <f>#REF!-#REF!</f>
        <v>#REF!</v>
      </c>
      <c r="BM105" s="333" t="e">
        <f>#REF!-#REF!</f>
        <v>#REF!</v>
      </c>
      <c r="BN105" s="333" t="e">
        <f>#REF!-#REF!</f>
        <v>#REF!</v>
      </c>
      <c r="BO105" s="333" t="e">
        <f>#REF!-#REF!</f>
        <v>#REF!</v>
      </c>
      <c r="BP105" s="333" t="e">
        <f>#REF!-#REF!</f>
        <v>#REF!</v>
      </c>
      <c r="BQ105" s="333" t="e">
        <f>#REF!-#REF!</f>
        <v>#REF!</v>
      </c>
      <c r="BR105" s="333" t="e">
        <f>#REF!-#REF!</f>
        <v>#REF!</v>
      </c>
      <c r="BS105" s="333" t="e">
        <f>#REF!-#REF!</f>
        <v>#REF!</v>
      </c>
      <c r="BT105" s="333" t="e">
        <f>#REF!-#REF!</f>
        <v>#REF!</v>
      </c>
      <c r="BU105" s="333" t="e">
        <f>#REF!-#REF!</f>
        <v>#REF!</v>
      </c>
      <c r="BV105" s="333"/>
      <c r="BW105" s="333"/>
      <c r="EQ105" s="332"/>
    </row>
    <row r="106" spans="13:147" hidden="1" x14ac:dyDescent="0.2">
      <c r="M106" s="333">
        <f t="shared" ref="M106:BU106" si="9">M38-CE38</f>
        <v>0</v>
      </c>
      <c r="N106" s="333">
        <f t="shared" si="9"/>
        <v>0</v>
      </c>
      <c r="O106" s="333">
        <f t="shared" si="9"/>
        <v>0</v>
      </c>
      <c r="P106" s="333">
        <f t="shared" si="9"/>
        <v>0</v>
      </c>
      <c r="Q106" s="333">
        <f t="shared" si="9"/>
        <v>0</v>
      </c>
      <c r="R106" s="333">
        <f t="shared" si="9"/>
        <v>0</v>
      </c>
      <c r="S106" s="333">
        <f t="shared" si="9"/>
        <v>0</v>
      </c>
      <c r="T106" s="333">
        <f t="shared" si="9"/>
        <v>0</v>
      </c>
      <c r="U106" s="333">
        <f t="shared" si="9"/>
        <v>0</v>
      </c>
      <c r="V106" s="333">
        <f t="shared" si="9"/>
        <v>0</v>
      </c>
      <c r="W106" s="333">
        <f t="shared" si="9"/>
        <v>0</v>
      </c>
      <c r="X106" s="333">
        <f t="shared" si="9"/>
        <v>0</v>
      </c>
      <c r="Y106" s="333">
        <f t="shared" si="9"/>
        <v>0</v>
      </c>
      <c r="Z106" s="333">
        <f t="shared" si="9"/>
        <v>0</v>
      </c>
      <c r="AA106" s="333">
        <f t="shared" si="9"/>
        <v>0</v>
      </c>
      <c r="AB106" s="333">
        <f t="shared" si="9"/>
        <v>0</v>
      </c>
      <c r="AC106" s="333">
        <f t="shared" si="9"/>
        <v>0</v>
      </c>
      <c r="AD106" s="333">
        <f t="shared" si="9"/>
        <v>0</v>
      </c>
      <c r="AE106" s="333">
        <f t="shared" si="9"/>
        <v>0</v>
      </c>
      <c r="AF106" s="333">
        <f t="shared" si="9"/>
        <v>0</v>
      </c>
      <c r="AG106" s="333">
        <f t="shared" si="9"/>
        <v>0</v>
      </c>
      <c r="AH106" s="333">
        <f t="shared" si="9"/>
        <v>0</v>
      </c>
      <c r="AI106" s="333">
        <f t="shared" si="9"/>
        <v>0</v>
      </c>
      <c r="AJ106" s="333">
        <f t="shared" si="9"/>
        <v>0</v>
      </c>
      <c r="AK106" s="333">
        <f t="shared" si="9"/>
        <v>0</v>
      </c>
      <c r="AL106" s="333">
        <f t="shared" si="9"/>
        <v>0</v>
      </c>
      <c r="AM106" s="333">
        <f t="shared" si="9"/>
        <v>0</v>
      </c>
      <c r="AN106" s="333">
        <f t="shared" si="9"/>
        <v>0</v>
      </c>
      <c r="AO106" s="333">
        <f t="shared" si="9"/>
        <v>0</v>
      </c>
      <c r="AP106" s="333">
        <f t="shared" si="9"/>
        <v>0</v>
      </c>
      <c r="AQ106" s="333">
        <f t="shared" si="9"/>
        <v>0</v>
      </c>
      <c r="AR106" s="333">
        <f t="shared" si="9"/>
        <v>0</v>
      </c>
      <c r="AS106" s="333">
        <f t="shared" si="9"/>
        <v>0</v>
      </c>
      <c r="AT106" s="333">
        <f t="shared" si="9"/>
        <v>0</v>
      </c>
      <c r="AU106" s="333">
        <f t="shared" si="9"/>
        <v>0</v>
      </c>
      <c r="AV106" s="333">
        <f t="shared" si="9"/>
        <v>0</v>
      </c>
      <c r="AW106" s="333">
        <f t="shared" si="9"/>
        <v>0</v>
      </c>
      <c r="AX106" s="333">
        <f t="shared" si="9"/>
        <v>0</v>
      </c>
      <c r="AY106" s="333">
        <f t="shared" si="9"/>
        <v>0</v>
      </c>
      <c r="AZ106" s="333">
        <f t="shared" si="9"/>
        <v>0</v>
      </c>
      <c r="BA106" s="333">
        <f t="shared" si="9"/>
        <v>0</v>
      </c>
      <c r="BB106" s="333">
        <f t="shared" si="9"/>
        <v>0</v>
      </c>
      <c r="BC106" s="333">
        <f t="shared" si="9"/>
        <v>0</v>
      </c>
      <c r="BD106" s="333">
        <f t="shared" si="9"/>
        <v>0</v>
      </c>
      <c r="BE106" s="333">
        <f t="shared" si="9"/>
        <v>0</v>
      </c>
      <c r="BF106" s="333">
        <f t="shared" si="9"/>
        <v>0</v>
      </c>
      <c r="BG106" s="333">
        <f t="shared" si="9"/>
        <v>0</v>
      </c>
      <c r="BH106" s="333">
        <f t="shared" si="9"/>
        <v>0</v>
      </c>
      <c r="BI106" s="333">
        <f t="shared" si="9"/>
        <v>0</v>
      </c>
      <c r="BJ106" s="333">
        <f t="shared" si="9"/>
        <v>0</v>
      </c>
      <c r="BK106" s="333">
        <f t="shared" si="9"/>
        <v>0</v>
      </c>
      <c r="BL106" s="333">
        <f t="shared" si="9"/>
        <v>0</v>
      </c>
      <c r="BM106" s="333">
        <f t="shared" si="9"/>
        <v>0</v>
      </c>
      <c r="BN106" s="333">
        <f t="shared" si="9"/>
        <v>0</v>
      </c>
      <c r="BO106" s="333">
        <f t="shared" si="9"/>
        <v>0</v>
      </c>
      <c r="BP106" s="333">
        <f t="shared" si="9"/>
        <v>0</v>
      </c>
      <c r="BQ106" s="333">
        <f t="shared" si="9"/>
        <v>0</v>
      </c>
      <c r="BR106" s="333">
        <f t="shared" si="9"/>
        <v>0</v>
      </c>
      <c r="BS106" s="333">
        <f t="shared" si="9"/>
        <v>0</v>
      </c>
      <c r="BT106" s="333">
        <f t="shared" si="9"/>
        <v>0</v>
      </c>
      <c r="BU106" s="333">
        <f t="shared" si="9"/>
        <v>0</v>
      </c>
      <c r="BV106" s="333"/>
      <c r="BW106" s="333"/>
      <c r="EQ106" s="332"/>
    </row>
    <row r="107" spans="13:147" hidden="1" x14ac:dyDescent="0.2">
      <c r="BV107" s="333"/>
      <c r="BW107" s="334">
        <f>+BW108+BW116+BW123</f>
        <v>0</v>
      </c>
      <c r="EQ107" s="332"/>
    </row>
    <row r="108" spans="13:147" hidden="1" x14ac:dyDescent="0.2">
      <c r="BV108" s="333"/>
      <c r="BW108" s="333">
        <f>SUM(BW109:BW114)</f>
        <v>0</v>
      </c>
      <c r="EQ108" s="332"/>
    </row>
    <row r="109" spans="13:147" hidden="1" x14ac:dyDescent="0.2">
      <c r="BV109" s="333"/>
      <c r="BW109" s="333">
        <f>+[10]Foreigndebt!BV113</f>
        <v>0</v>
      </c>
      <c r="EQ109" s="332"/>
    </row>
    <row r="110" spans="13:147" hidden="1" x14ac:dyDescent="0.2">
      <c r="BV110" s="333"/>
      <c r="BW110" s="333">
        <f>-[10]Foreigndebt!BV115</f>
        <v>0</v>
      </c>
      <c r="EQ110" s="332"/>
    </row>
    <row r="111" spans="13:147" hidden="1" x14ac:dyDescent="0.2">
      <c r="BV111" s="333"/>
      <c r="BW111" s="333"/>
      <c r="EQ111" s="332"/>
    </row>
    <row r="112" spans="13:147" hidden="1" x14ac:dyDescent="0.2">
      <c r="BV112" s="333"/>
      <c r="BW112" s="333"/>
      <c r="EQ112" s="332"/>
    </row>
    <row r="113" spans="74:147" hidden="1" x14ac:dyDescent="0.2">
      <c r="BV113" s="333"/>
      <c r="BW113" s="333">
        <f>-[10]Foreigndebt!BV184</f>
        <v>0</v>
      </c>
      <c r="EQ113" s="332"/>
    </row>
    <row r="114" spans="74:147" hidden="1" x14ac:dyDescent="0.2">
      <c r="BV114" s="333"/>
      <c r="BW114" s="333">
        <f>-[10]Foreigndebt!BV185</f>
        <v>0</v>
      </c>
      <c r="EQ114" s="332"/>
    </row>
    <row r="115" spans="74:147" hidden="1" x14ac:dyDescent="0.2">
      <c r="BV115" s="333"/>
      <c r="BW115" s="333"/>
      <c r="EQ115" s="332"/>
    </row>
    <row r="116" spans="74:147" hidden="1" x14ac:dyDescent="0.2">
      <c r="BV116" s="333"/>
      <c r="BW116" s="333">
        <f>SUM(BW117:BW121)</f>
        <v>0</v>
      </c>
      <c r="EQ116" s="332"/>
    </row>
    <row r="117" spans="74:147" hidden="1" x14ac:dyDescent="0.2">
      <c r="BV117" s="333"/>
      <c r="BW117" s="333">
        <f>[10]Foreigndebt!BV134</f>
        <v>0</v>
      </c>
      <c r="EQ117" s="332"/>
    </row>
    <row r="118" spans="74:147" hidden="1" x14ac:dyDescent="0.2">
      <c r="BV118" s="333"/>
      <c r="BW118" s="333">
        <f>-[10]Foreigndebt!BV136</f>
        <v>0</v>
      </c>
      <c r="EQ118" s="332"/>
    </row>
    <row r="119" spans="74:147" hidden="1" x14ac:dyDescent="0.2">
      <c r="BV119" s="333"/>
      <c r="BW119" s="333"/>
      <c r="EQ119" s="332"/>
    </row>
    <row r="120" spans="74:147" hidden="1" x14ac:dyDescent="0.2">
      <c r="BV120" s="333"/>
      <c r="BW120" s="333">
        <f>-[10]Foreigndebt!BV227</f>
        <v>0</v>
      </c>
      <c r="EQ120" s="332"/>
    </row>
    <row r="121" spans="74:147" hidden="1" x14ac:dyDescent="0.2">
      <c r="BV121" s="333"/>
      <c r="BW121" s="333">
        <f>-[10]Foreigndebt!BV228</f>
        <v>0</v>
      </c>
      <c r="EQ121" s="332"/>
    </row>
    <row r="122" spans="74:147" hidden="1" x14ac:dyDescent="0.2">
      <c r="BV122" s="333"/>
      <c r="BW122" s="333"/>
      <c r="EQ122" s="332"/>
    </row>
    <row r="123" spans="74:147" hidden="1" x14ac:dyDescent="0.2">
      <c r="BV123" s="333"/>
      <c r="BW123" s="333">
        <f>SUM(BW124:BW128)</f>
        <v>0</v>
      </c>
      <c r="EQ123" s="332"/>
    </row>
    <row r="124" spans="74:147" hidden="1" x14ac:dyDescent="0.2">
      <c r="BV124" s="333"/>
      <c r="BW124" s="333">
        <f>[10]Foreigndebt!BV148</f>
        <v>0</v>
      </c>
      <c r="EQ124" s="332"/>
    </row>
    <row r="125" spans="74:147" hidden="1" x14ac:dyDescent="0.2">
      <c r="BV125" s="333"/>
      <c r="BW125" s="333">
        <f>-[10]Foreigndebt!BV150</f>
        <v>0</v>
      </c>
      <c r="EQ125" s="332"/>
    </row>
    <row r="126" spans="74:147" hidden="1" x14ac:dyDescent="0.2">
      <c r="BV126" s="333"/>
      <c r="BW126" s="333"/>
      <c r="EQ126" s="332"/>
    </row>
    <row r="127" spans="74:147" hidden="1" x14ac:dyDescent="0.2">
      <c r="BV127" s="333"/>
      <c r="BW127" s="333">
        <f>-[10]Foreigndebt!BV239</f>
        <v>0</v>
      </c>
      <c r="EQ127" s="332"/>
    </row>
    <row r="128" spans="74:147" hidden="1" x14ac:dyDescent="0.2">
      <c r="BV128" s="333"/>
      <c r="BW128" s="333">
        <f>-[10]Foreigndebt!BV240</f>
        <v>0</v>
      </c>
      <c r="EQ128" s="332"/>
    </row>
    <row r="129" spans="74:147" hidden="1" x14ac:dyDescent="0.2">
      <c r="BV129" s="333"/>
      <c r="BW129" s="333"/>
      <c r="EQ129" s="332"/>
    </row>
    <row r="130" spans="74:147" hidden="1" x14ac:dyDescent="0.2">
      <c r="BV130" s="333"/>
      <c r="BW130" s="333"/>
      <c r="EQ130" s="332"/>
    </row>
    <row r="131" spans="74:147" hidden="1" x14ac:dyDescent="0.2">
      <c r="BV131" s="333"/>
      <c r="BW131" s="334">
        <f>SUM(BW132:BW139)</f>
        <v>1</v>
      </c>
      <c r="EQ131" s="332"/>
    </row>
    <row r="132" spans="74:147" hidden="1" x14ac:dyDescent="0.2">
      <c r="BV132" s="333"/>
      <c r="BW132" s="333">
        <f>+[10]Cashbalances!BW81</f>
        <v>0</v>
      </c>
      <c r="EQ132" s="332"/>
    </row>
    <row r="133" spans="74:147" hidden="1" x14ac:dyDescent="0.2">
      <c r="BV133" s="333"/>
      <c r="BW133" s="333"/>
      <c r="EQ133" s="332"/>
    </row>
    <row r="134" spans="74:147" hidden="1" x14ac:dyDescent="0.2">
      <c r="BV134" s="333"/>
      <c r="BW134" s="333">
        <f>+[10]Cashbalances!BW92</f>
        <v>0</v>
      </c>
      <c r="EQ134" s="332"/>
    </row>
    <row r="135" spans="74:147" hidden="1" x14ac:dyDescent="0.2">
      <c r="BV135" s="333"/>
      <c r="BW135" s="333">
        <f>[10]Cashbalances!BW94</f>
        <v>0</v>
      </c>
      <c r="EQ135" s="332"/>
    </row>
    <row r="136" spans="74:147" hidden="1" x14ac:dyDescent="0.2">
      <c r="BV136" s="333"/>
      <c r="BW136" s="333">
        <f>+[10]Cashbalances!BW96</f>
        <v>0</v>
      </c>
      <c r="EQ136" s="332"/>
    </row>
    <row r="137" spans="74:147" hidden="1" x14ac:dyDescent="0.2">
      <c r="BV137" s="333"/>
      <c r="BW137" s="333">
        <f>+[10]Cashbalances!BW101</f>
        <v>0</v>
      </c>
      <c r="EQ137" s="332"/>
    </row>
    <row r="138" spans="74:147" hidden="1" x14ac:dyDescent="0.2">
      <c r="BV138" s="333"/>
      <c r="BW138" s="333"/>
      <c r="EQ138" s="332"/>
    </row>
    <row r="139" spans="74:147" x14ac:dyDescent="0.2">
      <c r="BV139" s="333"/>
      <c r="BW139" s="333">
        <f>+[10]Cashbalances!BW107+1</f>
        <v>1</v>
      </c>
      <c r="EQ139" s="332"/>
    </row>
    <row r="140" spans="74:147" x14ac:dyDescent="0.2">
      <c r="BV140" s="333"/>
      <c r="BW140" s="333"/>
      <c r="DX140" s="414"/>
      <c r="EQ140" s="332"/>
    </row>
    <row r="141" spans="74:147" x14ac:dyDescent="0.2">
      <c r="BV141" s="333"/>
      <c r="BW141" s="334">
        <f>+BW75+BW85+BW107+BW131</f>
        <v>26665954</v>
      </c>
      <c r="EQ141" s="332"/>
    </row>
    <row r="142" spans="74:147" x14ac:dyDescent="0.2">
      <c r="BV142" s="333"/>
      <c r="BW142" s="333"/>
      <c r="EQ142" s="332"/>
    </row>
  </sheetData>
  <mergeCells count="2">
    <mergeCell ref="H8:BU8"/>
    <mergeCell ref="BZ8:EM8"/>
  </mergeCells>
  <pageMargins left="0.70866141732283472" right="0.70866141732283472" top="0.74803149606299213" bottom="0.74803149606299213" header="0.31496062992125984" footer="0.31496062992125984"/>
  <pageSetup paperSize="9" scale="65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5EF3FD-2EBD-4CC5-B260-E4C4E7E7AD8F}">
  <dimension ref="A1:ET742"/>
  <sheetViews>
    <sheetView view="pageBreakPreview" topLeftCell="C360" zoomScale="90" zoomScaleNormal="100" zoomScaleSheetLayoutView="90" workbookViewId="0">
      <selection activeCell="R26" sqref="R26"/>
    </sheetView>
  </sheetViews>
  <sheetFormatPr defaultColWidth="10" defaultRowHeight="12.75" x14ac:dyDescent="0.2"/>
  <cols>
    <col min="1" max="1" width="1.85546875" style="332" hidden="1" customWidth="1"/>
    <col min="2" max="2" width="1.140625" style="332" hidden="1" customWidth="1"/>
    <col min="3" max="3" width="1" style="332" customWidth="1"/>
    <col min="4" max="4" width="56" style="332" customWidth="1"/>
    <col min="5" max="5" width="1" style="351" customWidth="1"/>
    <col min="6" max="6" width="1" style="332" customWidth="1"/>
    <col min="7" max="7" width="14.42578125" style="332" customWidth="1"/>
    <col min="8" max="9" width="1" style="332" customWidth="1"/>
    <col min="10" max="11" width="1" style="332" hidden="1" customWidth="1"/>
    <col min="12" max="12" width="17.85546875" style="332" hidden="1" customWidth="1"/>
    <col min="13" max="14" width="1" style="332" hidden="1" customWidth="1"/>
    <col min="15" max="16" width="1" style="332" customWidth="1"/>
    <col min="17" max="17" width="14.42578125" style="332" customWidth="1"/>
    <col min="18" max="19" width="1" style="332" customWidth="1"/>
    <col min="20" max="21" width="1" style="332" hidden="1" customWidth="1"/>
    <col min="22" max="22" width="17.85546875" style="332" hidden="1" customWidth="1"/>
    <col min="23" max="26" width="1" style="332" hidden="1" customWidth="1"/>
    <col min="27" max="27" width="17.85546875" style="332" hidden="1" customWidth="1"/>
    <col min="28" max="31" width="1" style="332" hidden="1" customWidth="1"/>
    <col min="32" max="32" width="17.85546875" style="332" hidden="1" customWidth="1"/>
    <col min="33" max="35" width="1" style="332" hidden="1" customWidth="1"/>
    <col min="36" max="36" width="1.140625" style="332" hidden="1" customWidth="1"/>
    <col min="37" max="37" width="17.85546875" style="332" hidden="1" customWidth="1"/>
    <col min="38" max="41" width="1" style="332" hidden="1" customWidth="1"/>
    <col min="42" max="42" width="17.85546875" style="332" hidden="1" customWidth="1"/>
    <col min="43" max="46" width="1" style="332" hidden="1" customWidth="1"/>
    <col min="47" max="47" width="17.85546875" style="332" hidden="1" customWidth="1"/>
    <col min="48" max="51" width="1" style="332" hidden="1" customWidth="1"/>
    <col min="52" max="52" width="17.85546875" style="332" hidden="1" customWidth="1"/>
    <col min="53" max="56" width="1" style="332" hidden="1" customWidth="1"/>
    <col min="57" max="57" width="17.85546875" style="332" hidden="1" customWidth="1"/>
    <col min="58" max="61" width="1" style="332" hidden="1" customWidth="1"/>
    <col min="62" max="62" width="17.85546875" style="332" hidden="1" customWidth="1"/>
    <col min="63" max="66" width="1" style="332" hidden="1" customWidth="1"/>
    <col min="67" max="67" width="17.85546875" style="332" hidden="1" customWidth="1"/>
    <col min="68" max="69" width="1" style="332" hidden="1" customWidth="1"/>
    <col min="70" max="71" width="1" style="332" customWidth="1"/>
    <col min="72" max="72" width="17.85546875" style="332" customWidth="1"/>
    <col min="73" max="76" width="1" style="332" customWidth="1"/>
    <col min="77" max="77" width="17.85546875" style="332" customWidth="1"/>
    <col min="78" max="79" width="1" style="332" customWidth="1"/>
    <col min="80" max="81" width="1" style="332" hidden="1" customWidth="1"/>
    <col min="82" max="82" width="17.85546875" style="332" hidden="1" customWidth="1"/>
    <col min="83" max="84" width="1" style="332" hidden="1" customWidth="1"/>
    <col min="85" max="86" width="1" style="332" customWidth="1"/>
    <col min="87" max="87" width="14.42578125" style="332" customWidth="1"/>
    <col min="88" max="89" width="1" style="332" customWidth="1"/>
    <col min="90" max="91" width="1" style="332" hidden="1" customWidth="1"/>
    <col min="92" max="92" width="17.85546875" style="332" hidden="1" customWidth="1"/>
    <col min="93" max="96" width="1" style="332" hidden="1" customWidth="1"/>
    <col min="97" max="97" width="17.85546875" style="332" hidden="1" customWidth="1"/>
    <col min="98" max="98" width="0.7109375" style="332" hidden="1" customWidth="1"/>
    <col min="99" max="101" width="1" style="332" hidden="1" customWidth="1"/>
    <col min="102" max="102" width="17.85546875" style="332" hidden="1" customWidth="1"/>
    <col min="103" max="106" width="1" style="332" hidden="1" customWidth="1"/>
    <col min="107" max="107" width="17.85546875" style="332" hidden="1" customWidth="1"/>
    <col min="108" max="111" width="1" style="332" hidden="1" customWidth="1"/>
    <col min="112" max="112" width="17.85546875" style="332" hidden="1" customWidth="1"/>
    <col min="113" max="116" width="1" style="332" hidden="1" customWidth="1"/>
    <col min="117" max="117" width="17.85546875" style="332" hidden="1" customWidth="1"/>
    <col min="118" max="121" width="1" style="332" hidden="1" customWidth="1"/>
    <col min="122" max="122" width="17.85546875" style="332" hidden="1" customWidth="1"/>
    <col min="123" max="126" width="1" style="332" hidden="1" customWidth="1"/>
    <col min="127" max="127" width="17.85546875" style="332" hidden="1" customWidth="1"/>
    <col min="128" max="131" width="1" style="332" hidden="1" customWidth="1"/>
    <col min="132" max="132" width="17.85546875" style="332" hidden="1" customWidth="1"/>
    <col min="133" max="136" width="1" style="332" hidden="1" customWidth="1"/>
    <col min="137" max="137" width="17.85546875" style="332" hidden="1" customWidth="1"/>
    <col min="138" max="139" width="1" style="332" hidden="1" customWidth="1"/>
    <col min="140" max="141" width="1" style="332" customWidth="1"/>
    <col min="142" max="142" width="14.42578125" style="332" customWidth="1"/>
    <col min="143" max="144" width="1" style="332" customWidth="1"/>
    <col min="145" max="145" width="2" style="332" customWidth="1"/>
    <col min="146" max="146" width="3.85546875" style="332" customWidth="1"/>
    <col min="147" max="147" width="15.7109375" style="332" customWidth="1"/>
    <col min="148" max="148" width="13.42578125" style="332" customWidth="1"/>
    <col min="149" max="149" width="13.85546875" style="332" customWidth="1"/>
    <col min="150" max="150" width="13.42578125" style="332" customWidth="1"/>
    <col min="151" max="16384" width="10" style="332"/>
  </cols>
  <sheetData>
    <row r="1" spans="1:149" x14ac:dyDescent="0.2"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>
        <f>1770000000+11234076861+1105000000</f>
        <v>14109076861</v>
      </c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  <c r="AJ1" s="333"/>
      <c r="AK1" s="333"/>
      <c r="AL1" s="333"/>
      <c r="AM1" s="333"/>
      <c r="AN1" s="333"/>
      <c r="AO1" s="333"/>
      <c r="AP1" s="333"/>
      <c r="AQ1" s="333"/>
      <c r="AR1" s="333"/>
      <c r="AS1" s="333"/>
      <c r="AT1" s="333"/>
      <c r="AU1" s="333"/>
      <c r="AV1" s="333"/>
      <c r="AW1" s="333"/>
      <c r="AX1" s="333"/>
      <c r="AY1" s="333"/>
      <c r="AZ1" s="333"/>
      <c r="BA1" s="333"/>
      <c r="BB1" s="333"/>
      <c r="BC1" s="333"/>
      <c r="BD1" s="333"/>
      <c r="BE1" s="333"/>
      <c r="BF1" s="333"/>
      <c r="BG1" s="333"/>
      <c r="BH1" s="333"/>
      <c r="BI1" s="333"/>
      <c r="BJ1" s="333"/>
      <c r="BK1" s="333"/>
      <c r="BL1" s="333"/>
      <c r="BM1" s="333"/>
      <c r="BN1" s="333"/>
      <c r="BO1" s="333"/>
      <c r="BP1" s="333"/>
      <c r="BQ1" s="333"/>
      <c r="BR1" s="333"/>
      <c r="BS1" s="333"/>
      <c r="BT1" s="333"/>
      <c r="BU1" s="333"/>
      <c r="BV1" s="333"/>
      <c r="BW1" s="333"/>
      <c r="BX1" s="333"/>
      <c r="BY1" s="333"/>
      <c r="BZ1" s="333"/>
      <c r="CA1" s="333"/>
      <c r="CB1" s="333"/>
      <c r="CC1" s="333"/>
      <c r="CD1" s="333"/>
      <c r="CE1" s="333"/>
      <c r="CF1" s="333"/>
      <c r="CG1" s="333"/>
      <c r="CH1" s="333"/>
      <c r="CI1" s="333"/>
      <c r="CJ1" s="333"/>
      <c r="CK1" s="333"/>
      <c r="CL1" s="333"/>
      <c r="CM1" s="333"/>
      <c r="CN1" s="333"/>
      <c r="CO1" s="333"/>
      <c r="CP1" s="333"/>
      <c r="CQ1" s="333"/>
      <c r="CR1" s="333"/>
      <c r="CS1" s="333"/>
      <c r="CT1" s="333"/>
      <c r="CU1" s="333"/>
      <c r="CV1" s="333"/>
      <c r="CW1" s="333"/>
      <c r="CX1" s="333"/>
      <c r="CY1" s="333"/>
      <c r="CZ1" s="333"/>
      <c r="DA1" s="333"/>
      <c r="DB1" s="333"/>
      <c r="DC1" s="333"/>
      <c r="DD1" s="333"/>
      <c r="DE1" s="333"/>
      <c r="DF1" s="333"/>
      <c r="DG1" s="333"/>
      <c r="DH1" s="333"/>
      <c r="DI1" s="333"/>
      <c r="DJ1" s="333"/>
      <c r="DK1" s="333"/>
      <c r="DL1" s="333"/>
      <c r="DM1" s="333"/>
      <c r="DN1" s="333"/>
      <c r="DO1" s="333"/>
      <c r="DP1" s="333"/>
      <c r="DQ1" s="333"/>
      <c r="DR1" s="333"/>
      <c r="DS1" s="333"/>
      <c r="DT1" s="333"/>
      <c r="DU1" s="333"/>
      <c r="DV1" s="333"/>
      <c r="DW1" s="333"/>
      <c r="DX1" s="333"/>
      <c r="DY1" s="333"/>
      <c r="DZ1" s="333"/>
      <c r="EA1" s="333"/>
      <c r="EB1" s="333"/>
      <c r="EC1" s="333"/>
      <c r="ED1" s="333"/>
      <c r="EE1" s="333"/>
      <c r="EF1" s="333"/>
      <c r="EG1" s="333"/>
      <c r="EH1" s="333"/>
      <c r="EI1" s="333"/>
      <c r="EJ1" s="333"/>
      <c r="EK1" s="333"/>
      <c r="EL1" s="333"/>
      <c r="EM1" s="333"/>
      <c r="EN1" s="333"/>
      <c r="EO1" s="333"/>
    </row>
    <row r="2" spans="1:149" ht="5.25" customHeight="1" x14ac:dyDescent="0.2">
      <c r="A2" s="333"/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  <c r="AI2" s="333"/>
      <c r="AJ2" s="333"/>
      <c r="AK2" s="333"/>
      <c r="AL2" s="333"/>
      <c r="AM2" s="333"/>
      <c r="AN2" s="333"/>
      <c r="AO2" s="333"/>
      <c r="AP2" s="333"/>
      <c r="AQ2" s="333"/>
      <c r="AR2" s="333"/>
      <c r="AS2" s="333"/>
      <c r="AT2" s="333"/>
      <c r="AU2" s="333"/>
      <c r="AV2" s="333"/>
      <c r="AW2" s="333"/>
      <c r="AX2" s="333"/>
      <c r="AY2" s="333"/>
      <c r="AZ2" s="333"/>
      <c r="BA2" s="333"/>
      <c r="BB2" s="333"/>
      <c r="BC2" s="333"/>
      <c r="BD2" s="333"/>
      <c r="BE2" s="333"/>
      <c r="BF2" s="333"/>
      <c r="BG2" s="333"/>
      <c r="BH2" s="333"/>
      <c r="BI2" s="333"/>
      <c r="BJ2" s="333"/>
      <c r="BK2" s="333"/>
      <c r="BL2" s="333"/>
      <c r="BM2" s="333"/>
      <c r="BN2" s="333"/>
      <c r="BO2" s="333"/>
      <c r="BP2" s="333"/>
      <c r="BQ2" s="333"/>
      <c r="BR2" s="333"/>
      <c r="BS2" s="333"/>
      <c r="BT2" s="333"/>
      <c r="BU2" s="333"/>
      <c r="BV2" s="333"/>
      <c r="BW2" s="333"/>
      <c r="BX2" s="333"/>
      <c r="BY2" s="333"/>
      <c r="BZ2" s="333"/>
      <c r="CA2" s="333"/>
      <c r="CB2" s="333"/>
      <c r="CC2" s="333"/>
      <c r="CD2" s="333"/>
      <c r="CE2" s="333"/>
      <c r="CF2" s="333"/>
      <c r="CG2" s="333"/>
      <c r="CH2" s="333"/>
      <c r="CI2" s="333"/>
      <c r="CJ2" s="333"/>
      <c r="CK2" s="333"/>
      <c r="CL2" s="333"/>
      <c r="CM2" s="333"/>
      <c r="CN2" s="333"/>
      <c r="CO2" s="333"/>
      <c r="CP2" s="333"/>
      <c r="CQ2" s="333"/>
      <c r="CR2" s="333"/>
      <c r="CS2" s="333"/>
      <c r="CT2" s="333"/>
      <c r="CU2" s="333"/>
      <c r="CV2" s="333"/>
      <c r="CW2" s="333"/>
      <c r="CX2" s="333"/>
      <c r="CY2" s="333"/>
      <c r="CZ2" s="333"/>
      <c r="DA2" s="333"/>
      <c r="DB2" s="333"/>
      <c r="DC2" s="333"/>
      <c r="DD2" s="333"/>
      <c r="DE2" s="333"/>
      <c r="DF2" s="333"/>
      <c r="DG2" s="333"/>
      <c r="DH2" s="333"/>
      <c r="DI2" s="333"/>
      <c r="DJ2" s="333"/>
      <c r="DK2" s="333"/>
      <c r="DL2" s="333"/>
      <c r="DM2" s="333"/>
      <c r="DN2" s="333"/>
      <c r="DO2" s="333"/>
      <c r="DP2" s="333"/>
      <c r="DQ2" s="333"/>
      <c r="DR2" s="333"/>
      <c r="DS2" s="333"/>
      <c r="DT2" s="333"/>
      <c r="DU2" s="333"/>
      <c r="DV2" s="333"/>
      <c r="DW2" s="333"/>
      <c r="DX2" s="333"/>
      <c r="DY2" s="333"/>
      <c r="DZ2" s="333"/>
      <c r="EA2" s="333"/>
      <c r="EB2" s="333"/>
      <c r="EC2" s="333"/>
      <c r="ED2" s="333"/>
      <c r="EE2" s="333"/>
      <c r="EF2" s="333"/>
      <c r="EG2" s="333"/>
      <c r="EH2" s="333"/>
      <c r="EI2" s="333"/>
      <c r="EJ2" s="333"/>
      <c r="EK2" s="333"/>
      <c r="EL2" s="333"/>
      <c r="EM2" s="333"/>
      <c r="EN2" s="333"/>
      <c r="EO2" s="333"/>
      <c r="EP2" s="333"/>
    </row>
    <row r="3" spans="1:149" x14ac:dyDescent="0.2">
      <c r="A3" s="333"/>
      <c r="B3" s="333"/>
      <c r="D3" s="333"/>
      <c r="E3" s="332"/>
      <c r="EO3" s="333"/>
    </row>
    <row r="4" spans="1:149" x14ac:dyDescent="0.2">
      <c r="A4" s="333"/>
      <c r="B4" s="333"/>
      <c r="D4" s="349"/>
      <c r="E4" s="349"/>
      <c r="F4" s="349"/>
      <c r="CN4" s="333"/>
      <c r="EO4" s="333"/>
    </row>
    <row r="5" spans="1:149" x14ac:dyDescent="0.2">
      <c r="A5" s="333"/>
      <c r="B5" s="333"/>
      <c r="E5" s="332"/>
      <c r="EO5" s="333"/>
    </row>
    <row r="6" spans="1:149" x14ac:dyDescent="0.2">
      <c r="A6" s="333"/>
      <c r="B6" s="333"/>
      <c r="E6" s="332">
        <v>0</v>
      </c>
      <c r="EO6" s="333"/>
    </row>
    <row r="7" spans="1:149" ht="15.75" x14ac:dyDescent="0.25">
      <c r="A7" s="333"/>
      <c r="B7" s="333"/>
      <c r="D7" s="415" t="s">
        <v>303</v>
      </c>
      <c r="E7" s="415">
        <v>0</v>
      </c>
      <c r="F7" s="415"/>
      <c r="G7" s="336"/>
      <c r="H7" s="336"/>
      <c r="I7" s="336"/>
      <c r="J7" s="336"/>
      <c r="K7" s="336"/>
      <c r="L7" s="336"/>
      <c r="M7" s="336"/>
      <c r="N7" s="336"/>
      <c r="O7" s="336"/>
      <c r="P7" s="336"/>
      <c r="Q7" s="336"/>
      <c r="R7" s="336"/>
      <c r="S7" s="336"/>
      <c r="T7" s="336"/>
      <c r="U7" s="336"/>
      <c r="V7" s="336"/>
      <c r="W7" s="336"/>
      <c r="X7" s="336"/>
      <c r="Y7" s="336"/>
      <c r="Z7" s="336"/>
      <c r="AA7" s="336"/>
      <c r="AB7" s="336"/>
      <c r="AC7" s="336"/>
      <c r="AD7" s="336"/>
      <c r="AE7" s="336"/>
      <c r="AF7" s="336"/>
      <c r="AG7" s="336"/>
      <c r="AH7" s="336"/>
      <c r="AI7" s="336"/>
      <c r="AJ7" s="336"/>
      <c r="AK7" s="336"/>
      <c r="AL7" s="336"/>
      <c r="AM7" s="336"/>
      <c r="AN7" s="336"/>
      <c r="AO7" s="336"/>
      <c r="AP7" s="336"/>
      <c r="AQ7" s="336"/>
      <c r="AR7" s="336"/>
      <c r="AS7" s="336"/>
      <c r="AT7" s="336"/>
      <c r="AU7" s="336"/>
      <c r="AV7" s="336"/>
      <c r="AW7" s="336"/>
      <c r="AX7" s="336"/>
      <c r="AY7" s="336"/>
      <c r="AZ7" s="336"/>
      <c r="BA7" s="336"/>
      <c r="BB7" s="336"/>
      <c r="BC7" s="336"/>
      <c r="BD7" s="336"/>
      <c r="BE7" s="336"/>
      <c r="BF7" s="336"/>
      <c r="BG7" s="336"/>
      <c r="BH7" s="336"/>
      <c r="BI7" s="336"/>
      <c r="BJ7" s="336"/>
      <c r="BK7" s="336"/>
      <c r="BL7" s="336"/>
      <c r="BM7" s="336"/>
      <c r="BN7" s="336"/>
      <c r="BO7" s="336"/>
      <c r="BP7" s="336"/>
      <c r="BQ7" s="336"/>
      <c r="BR7" s="336"/>
      <c r="BS7" s="336"/>
      <c r="BT7" s="336"/>
      <c r="BU7" s="336"/>
      <c r="BV7" s="336"/>
      <c r="BW7" s="336"/>
      <c r="BX7" s="336"/>
      <c r="BY7" s="336"/>
      <c r="BZ7" s="336"/>
      <c r="CA7" s="336"/>
      <c r="CB7" s="336"/>
      <c r="CC7" s="336"/>
      <c r="CD7" s="336"/>
      <c r="EJ7" s="336"/>
      <c r="EK7" s="336"/>
      <c r="EL7" s="336"/>
      <c r="EM7" s="336"/>
      <c r="EN7" s="336"/>
      <c r="EO7" s="333"/>
    </row>
    <row r="8" spans="1:149" ht="15" customHeight="1" x14ac:dyDescent="0.25">
      <c r="A8" s="333"/>
      <c r="B8" s="333"/>
      <c r="D8" s="352"/>
      <c r="E8" s="416">
        <v>0</v>
      </c>
      <c r="F8" s="417"/>
      <c r="G8" s="834" t="str">
        <f>[10]Summary!H8</f>
        <v>2022/23</v>
      </c>
      <c r="H8" s="834"/>
      <c r="I8" s="834"/>
      <c r="J8" s="834"/>
      <c r="K8" s="834"/>
      <c r="L8" s="834"/>
      <c r="M8" s="834"/>
      <c r="N8" s="834"/>
      <c r="O8" s="834"/>
      <c r="P8" s="834"/>
      <c r="Q8" s="834"/>
      <c r="R8" s="834"/>
      <c r="S8" s="834"/>
      <c r="T8" s="834"/>
      <c r="U8" s="834"/>
      <c r="V8" s="834"/>
      <c r="W8" s="834"/>
      <c r="X8" s="834"/>
      <c r="Y8" s="834"/>
      <c r="Z8" s="834"/>
      <c r="AA8" s="834"/>
      <c r="AB8" s="834"/>
      <c r="AC8" s="834"/>
      <c r="AD8" s="834"/>
      <c r="AE8" s="834"/>
      <c r="AF8" s="834"/>
      <c r="AG8" s="834"/>
      <c r="AH8" s="834"/>
      <c r="AI8" s="834"/>
      <c r="AJ8" s="834"/>
      <c r="AK8" s="834"/>
      <c r="AL8" s="834"/>
      <c r="AM8" s="834"/>
      <c r="AN8" s="834"/>
      <c r="AO8" s="834"/>
      <c r="AP8" s="834"/>
      <c r="AQ8" s="834"/>
      <c r="AR8" s="834"/>
      <c r="AS8" s="834"/>
      <c r="AT8" s="834"/>
      <c r="AU8" s="834"/>
      <c r="AV8" s="834"/>
      <c r="AW8" s="834"/>
      <c r="AX8" s="834"/>
      <c r="AY8" s="834"/>
      <c r="AZ8" s="834"/>
      <c r="BA8" s="834"/>
      <c r="BB8" s="834"/>
      <c r="BC8" s="834"/>
      <c r="BD8" s="834"/>
      <c r="BE8" s="834"/>
      <c r="BF8" s="834"/>
      <c r="BG8" s="834"/>
      <c r="BH8" s="834"/>
      <c r="BI8" s="834"/>
      <c r="BJ8" s="834"/>
      <c r="BK8" s="834"/>
      <c r="BL8" s="834"/>
      <c r="BM8" s="834"/>
      <c r="BN8" s="834"/>
      <c r="BO8" s="834"/>
      <c r="BP8" s="834"/>
      <c r="BQ8" s="834"/>
      <c r="BR8" s="834"/>
      <c r="BS8" s="834"/>
      <c r="BT8" s="834"/>
      <c r="BU8" s="834"/>
      <c r="BV8" s="850"/>
      <c r="BW8" s="418"/>
      <c r="BX8" s="419"/>
      <c r="BY8" s="851" t="str">
        <f>[10]Summary!BZ8</f>
        <v>2021/22</v>
      </c>
      <c r="BZ8" s="851"/>
      <c r="CA8" s="851"/>
      <c r="CB8" s="851"/>
      <c r="CC8" s="851"/>
      <c r="CD8" s="851"/>
      <c r="CE8" s="851"/>
      <c r="CF8" s="851"/>
      <c r="CG8" s="851"/>
      <c r="CH8" s="851"/>
      <c r="CI8" s="851"/>
      <c r="CJ8" s="851"/>
      <c r="CK8" s="851"/>
      <c r="CL8" s="851"/>
      <c r="CM8" s="851"/>
      <c r="CN8" s="851"/>
      <c r="CO8" s="851"/>
      <c r="CP8" s="851"/>
      <c r="CQ8" s="851"/>
      <c r="CR8" s="851"/>
      <c r="CS8" s="851"/>
      <c r="CT8" s="851"/>
      <c r="CU8" s="851"/>
      <c r="CV8" s="851"/>
      <c r="CW8" s="851"/>
      <c r="CX8" s="851"/>
      <c r="CY8" s="851"/>
      <c r="CZ8" s="851"/>
      <c r="DA8" s="851"/>
      <c r="DB8" s="851"/>
      <c r="DC8" s="851"/>
      <c r="DD8" s="851"/>
      <c r="DE8" s="851"/>
      <c r="DF8" s="851"/>
      <c r="DG8" s="851"/>
      <c r="DH8" s="851"/>
      <c r="DI8" s="851"/>
      <c r="DJ8" s="851"/>
      <c r="DK8" s="851"/>
      <c r="DL8" s="851"/>
      <c r="DM8" s="851"/>
      <c r="DN8" s="851"/>
      <c r="DO8" s="851"/>
      <c r="DP8" s="851"/>
      <c r="DQ8" s="851"/>
      <c r="DR8" s="851"/>
      <c r="DS8" s="851"/>
      <c r="DT8" s="851"/>
      <c r="DU8" s="851"/>
      <c r="DV8" s="851"/>
      <c r="DW8" s="851"/>
      <c r="DX8" s="851"/>
      <c r="DY8" s="851"/>
      <c r="DZ8" s="851"/>
      <c r="EA8" s="851"/>
      <c r="EB8" s="851"/>
      <c r="EC8" s="851"/>
      <c r="ED8" s="851"/>
      <c r="EE8" s="851"/>
      <c r="EF8" s="851"/>
      <c r="EG8" s="851"/>
      <c r="EH8" s="851"/>
      <c r="EI8" s="851"/>
      <c r="EJ8" s="851"/>
      <c r="EK8" s="851"/>
      <c r="EL8" s="851"/>
      <c r="EM8" s="851"/>
      <c r="EN8" s="420"/>
      <c r="EO8" s="345"/>
    </row>
    <row r="9" spans="1:149" ht="18" customHeight="1" x14ac:dyDescent="0.2">
      <c r="A9" s="333"/>
      <c r="B9" s="333"/>
      <c r="D9" s="345"/>
      <c r="E9" s="351">
        <v>0</v>
      </c>
      <c r="F9" s="333"/>
      <c r="G9" s="121" t="str">
        <f>[10]Summary!H9</f>
        <v>Budget</v>
      </c>
      <c r="H9" s="121"/>
      <c r="I9" s="121"/>
      <c r="J9" s="294"/>
      <c r="K9" s="121"/>
      <c r="L9" s="121" t="s">
        <v>4</v>
      </c>
      <c r="M9" s="121"/>
      <c r="N9" s="121"/>
      <c r="O9" s="294"/>
      <c r="P9" s="121"/>
      <c r="Q9" s="121" t="s">
        <v>5</v>
      </c>
      <c r="R9" s="121"/>
      <c r="S9" s="121"/>
      <c r="T9" s="294"/>
      <c r="U9" s="121"/>
      <c r="V9" s="121" t="s">
        <v>6</v>
      </c>
      <c r="W9" s="121"/>
      <c r="X9" s="121"/>
      <c r="Y9" s="294"/>
      <c r="Z9" s="121"/>
      <c r="AA9" s="121" t="s">
        <v>7</v>
      </c>
      <c r="AB9" s="121"/>
      <c r="AC9" s="121"/>
      <c r="AD9" s="294"/>
      <c r="AE9" s="121"/>
      <c r="AF9" s="121" t="s">
        <v>8</v>
      </c>
      <c r="AG9" s="121"/>
      <c r="AH9" s="121"/>
      <c r="AI9" s="294"/>
      <c r="AJ9" s="121"/>
      <c r="AK9" s="121" t="s">
        <v>9</v>
      </c>
      <c r="AL9" s="121"/>
      <c r="AM9" s="121"/>
      <c r="AN9" s="294"/>
      <c r="AO9" s="121"/>
      <c r="AP9" s="121" t="s">
        <v>10</v>
      </c>
      <c r="AQ9" s="121"/>
      <c r="AR9" s="121"/>
      <c r="AS9" s="294"/>
      <c r="AT9" s="121"/>
      <c r="AU9" s="121" t="s">
        <v>11</v>
      </c>
      <c r="AV9" s="121"/>
      <c r="AW9" s="121"/>
      <c r="AX9" s="294"/>
      <c r="AY9" s="121"/>
      <c r="AZ9" s="121" t="s">
        <v>12</v>
      </c>
      <c r="BA9" s="121"/>
      <c r="BB9" s="121"/>
      <c r="BC9" s="294"/>
      <c r="BD9" s="121"/>
      <c r="BE9" s="121" t="s">
        <v>13</v>
      </c>
      <c r="BF9" s="121"/>
      <c r="BG9" s="121"/>
      <c r="BH9" s="294"/>
      <c r="BI9" s="121"/>
      <c r="BJ9" s="121" t="s">
        <v>14</v>
      </c>
      <c r="BK9" s="121"/>
      <c r="BL9" s="121"/>
      <c r="BM9" s="294"/>
      <c r="BN9" s="121"/>
      <c r="BO9" s="121" t="s">
        <v>15</v>
      </c>
      <c r="BP9" s="121"/>
      <c r="BQ9" s="121"/>
      <c r="BR9" s="294"/>
      <c r="BS9" s="121"/>
      <c r="BT9" s="121" t="s">
        <v>16</v>
      </c>
      <c r="BU9" s="121"/>
      <c r="BV9" s="121"/>
      <c r="BW9" s="294"/>
      <c r="BX9" s="13"/>
      <c r="BY9" s="121" t="str">
        <f>[10]Summary!BZ9</f>
        <v>Preliminary</v>
      </c>
      <c r="BZ9" s="121"/>
      <c r="CA9" s="121"/>
      <c r="CB9" s="294"/>
      <c r="CC9" s="121"/>
      <c r="CD9" s="121" t="s">
        <v>4</v>
      </c>
      <c r="CE9" s="121"/>
      <c r="CF9" s="121"/>
      <c r="CG9" s="294"/>
      <c r="CH9" s="121"/>
      <c r="CI9" s="121" t="s">
        <v>5</v>
      </c>
      <c r="CJ9" s="121"/>
      <c r="CK9" s="121"/>
      <c r="CL9" s="294"/>
      <c r="CM9" s="121"/>
      <c r="CN9" s="121" t="s">
        <v>6</v>
      </c>
      <c r="CO9" s="121"/>
      <c r="CP9" s="121"/>
      <c r="CQ9" s="294"/>
      <c r="CR9" s="121"/>
      <c r="CS9" s="121" t="s">
        <v>7</v>
      </c>
      <c r="CT9" s="121"/>
      <c r="CU9" s="121"/>
      <c r="CV9" s="294"/>
      <c r="CW9" s="121"/>
      <c r="CX9" s="121" t="s">
        <v>8</v>
      </c>
      <c r="CY9" s="121"/>
      <c r="CZ9" s="121"/>
      <c r="DA9" s="294"/>
      <c r="DB9" s="121"/>
      <c r="DC9" s="121" t="s">
        <v>9</v>
      </c>
      <c r="DD9" s="121"/>
      <c r="DE9" s="121"/>
      <c r="DF9" s="294"/>
      <c r="DG9" s="121"/>
      <c r="DH9" s="121" t="s">
        <v>10</v>
      </c>
      <c r="DI9" s="121"/>
      <c r="DJ9" s="121"/>
      <c r="DK9" s="294"/>
      <c r="DL9" s="121"/>
      <c r="DM9" s="121" t="s">
        <v>11</v>
      </c>
      <c r="DN9" s="121"/>
      <c r="DO9" s="121"/>
      <c r="DP9" s="294"/>
      <c r="DQ9" s="121"/>
      <c r="DR9" s="121" t="s">
        <v>12</v>
      </c>
      <c r="DS9" s="121"/>
      <c r="DT9" s="121"/>
      <c r="DU9" s="294"/>
      <c r="DV9" s="121"/>
      <c r="DW9" s="121" t="s">
        <v>13</v>
      </c>
      <c r="DX9" s="121"/>
      <c r="DY9" s="121"/>
      <c r="DZ9" s="294"/>
      <c r="EA9" s="121"/>
      <c r="EB9" s="121" t="s">
        <v>14</v>
      </c>
      <c r="EC9" s="121"/>
      <c r="ED9" s="121"/>
      <c r="EE9" s="294"/>
      <c r="EF9" s="13"/>
      <c r="EG9" s="13" t="s">
        <v>15</v>
      </c>
      <c r="EH9" s="13"/>
      <c r="EI9" s="27"/>
      <c r="EJ9" s="294"/>
      <c r="EK9" s="13"/>
      <c r="EL9" s="121" t="s">
        <v>16</v>
      </c>
      <c r="EM9" s="121"/>
      <c r="EN9" s="121"/>
      <c r="EO9" s="345"/>
    </row>
    <row r="10" spans="1:149" x14ac:dyDescent="0.2">
      <c r="A10" s="333"/>
      <c r="B10" s="333"/>
      <c r="D10" s="346" t="s">
        <v>18</v>
      </c>
      <c r="E10" s="421">
        <v>0</v>
      </c>
      <c r="F10" s="422"/>
      <c r="G10" s="76" t="s">
        <v>19</v>
      </c>
      <c r="H10" s="76"/>
      <c r="I10" s="76"/>
      <c r="J10" s="74"/>
      <c r="K10" s="76"/>
      <c r="L10" s="347"/>
      <c r="M10" s="347"/>
      <c r="N10" s="347"/>
      <c r="O10" s="423"/>
      <c r="P10" s="347"/>
      <c r="Q10" s="347"/>
      <c r="R10" s="347"/>
      <c r="S10" s="347"/>
      <c r="T10" s="423"/>
      <c r="U10" s="347"/>
      <c r="V10" s="347"/>
      <c r="W10" s="347"/>
      <c r="X10" s="347"/>
      <c r="Y10" s="423"/>
      <c r="Z10" s="347"/>
      <c r="AA10" s="347"/>
      <c r="AB10" s="347"/>
      <c r="AC10" s="347"/>
      <c r="AD10" s="423"/>
      <c r="AE10" s="347"/>
      <c r="AF10" s="347"/>
      <c r="AG10" s="347"/>
      <c r="AH10" s="347"/>
      <c r="AI10" s="423"/>
      <c r="AJ10" s="347"/>
      <c r="AK10" s="347"/>
      <c r="AL10" s="347"/>
      <c r="AM10" s="347"/>
      <c r="AN10" s="423"/>
      <c r="AO10" s="347"/>
      <c r="AP10" s="347"/>
      <c r="AQ10" s="347"/>
      <c r="AR10" s="347"/>
      <c r="AS10" s="423"/>
      <c r="AT10" s="347"/>
      <c r="AU10" s="347"/>
      <c r="AV10" s="347"/>
      <c r="AW10" s="347"/>
      <c r="AX10" s="423"/>
      <c r="AY10" s="347"/>
      <c r="AZ10" s="347"/>
      <c r="BA10" s="347"/>
      <c r="BB10" s="347"/>
      <c r="BC10" s="423"/>
      <c r="BD10" s="347"/>
      <c r="BE10" s="347"/>
      <c r="BF10" s="347"/>
      <c r="BG10" s="347"/>
      <c r="BH10" s="423"/>
      <c r="BI10" s="347"/>
      <c r="BJ10" s="347"/>
      <c r="BK10" s="347"/>
      <c r="BL10" s="347"/>
      <c r="BM10" s="423"/>
      <c r="BN10" s="347"/>
      <c r="BO10" s="347"/>
      <c r="BP10" s="347"/>
      <c r="BQ10" s="347"/>
      <c r="BR10" s="423"/>
      <c r="BS10" s="347"/>
      <c r="BT10" s="347"/>
      <c r="BU10" s="121"/>
      <c r="BV10" s="121"/>
      <c r="BW10" s="211"/>
      <c r="BX10" s="76"/>
      <c r="BY10" s="121" t="s">
        <v>20</v>
      </c>
      <c r="BZ10" s="121"/>
      <c r="CA10" s="121"/>
      <c r="CB10" s="211"/>
      <c r="CC10" s="121"/>
      <c r="CD10" s="121"/>
      <c r="CE10" s="121"/>
      <c r="CF10" s="121"/>
      <c r="CG10" s="211"/>
      <c r="CH10" s="121"/>
      <c r="CI10" s="121"/>
      <c r="CJ10" s="121"/>
      <c r="CK10" s="121"/>
      <c r="CL10" s="211"/>
      <c r="CM10" s="121"/>
      <c r="CN10" s="121"/>
      <c r="CO10" s="121"/>
      <c r="CP10" s="121"/>
      <c r="CQ10" s="211"/>
      <c r="CR10" s="121"/>
      <c r="CS10" s="121"/>
      <c r="CT10" s="121"/>
      <c r="CU10" s="121"/>
      <c r="CV10" s="211"/>
      <c r="CW10" s="121"/>
      <c r="CX10" s="121"/>
      <c r="CY10" s="121"/>
      <c r="CZ10" s="121"/>
      <c r="DA10" s="211"/>
      <c r="DB10" s="121"/>
      <c r="DC10" s="121"/>
      <c r="DD10" s="121"/>
      <c r="DE10" s="121"/>
      <c r="DF10" s="211"/>
      <c r="DG10" s="121"/>
      <c r="DH10" s="121"/>
      <c r="DI10" s="121"/>
      <c r="DJ10" s="121"/>
      <c r="DK10" s="211"/>
      <c r="DL10" s="121"/>
      <c r="DM10" s="121"/>
      <c r="DN10" s="121"/>
      <c r="DO10" s="121"/>
      <c r="DP10" s="211"/>
      <c r="DQ10" s="121"/>
      <c r="DR10" s="121"/>
      <c r="DS10" s="121"/>
      <c r="DT10" s="121"/>
      <c r="DU10" s="211"/>
      <c r="DV10" s="121"/>
      <c r="DW10" s="121"/>
      <c r="DX10" s="121"/>
      <c r="DY10" s="121"/>
      <c r="DZ10" s="211"/>
      <c r="EA10" s="121"/>
      <c r="EB10" s="121"/>
      <c r="EC10" s="121"/>
      <c r="ED10" s="121"/>
      <c r="EE10" s="211"/>
      <c r="EF10" s="121"/>
      <c r="EG10" s="121"/>
      <c r="EH10" s="121"/>
      <c r="EI10" s="17"/>
      <c r="EJ10" s="74"/>
      <c r="EK10" s="121"/>
      <c r="EL10" s="121"/>
      <c r="EM10" s="121"/>
      <c r="EN10" s="121"/>
      <c r="EO10" s="345"/>
    </row>
    <row r="11" spans="1:149" x14ac:dyDescent="0.2">
      <c r="A11" s="333"/>
      <c r="B11" s="333"/>
      <c r="D11" s="424"/>
      <c r="E11" s="381"/>
      <c r="F11" s="425"/>
      <c r="G11" s="425"/>
      <c r="H11" s="425"/>
      <c r="I11" s="425"/>
      <c r="J11" s="381"/>
      <c r="K11" s="425"/>
      <c r="L11" s="425"/>
      <c r="M11" s="425"/>
      <c r="N11" s="425"/>
      <c r="O11" s="381"/>
      <c r="P11" s="425"/>
      <c r="Q11" s="425"/>
      <c r="R11" s="425"/>
      <c r="S11" s="425"/>
      <c r="T11" s="381"/>
      <c r="U11" s="425"/>
      <c r="V11" s="425"/>
      <c r="W11" s="425"/>
      <c r="X11" s="425"/>
      <c r="Y11" s="381"/>
      <c r="Z11" s="425"/>
      <c r="AA11" s="425"/>
      <c r="AB11" s="425"/>
      <c r="AC11" s="425"/>
      <c r="AD11" s="381"/>
      <c r="AE11" s="425"/>
      <c r="AF11" s="425"/>
      <c r="AG11" s="425"/>
      <c r="AH11" s="425"/>
      <c r="AI11" s="381"/>
      <c r="AJ11" s="425"/>
      <c r="AK11" s="425"/>
      <c r="AL11" s="425"/>
      <c r="AM11" s="425"/>
      <c r="AN11" s="381"/>
      <c r="AO11" s="425"/>
      <c r="AP11" s="425"/>
      <c r="AQ11" s="425"/>
      <c r="AR11" s="425"/>
      <c r="AS11" s="381"/>
      <c r="AT11" s="425"/>
      <c r="AU11" s="425"/>
      <c r="AV11" s="425"/>
      <c r="AW11" s="425"/>
      <c r="AX11" s="381"/>
      <c r="AY11" s="425"/>
      <c r="AZ11" s="425"/>
      <c r="BA11" s="425"/>
      <c r="BB11" s="425"/>
      <c r="BC11" s="381"/>
      <c r="BD11" s="425"/>
      <c r="BE11" s="425"/>
      <c r="BF11" s="425"/>
      <c r="BG11" s="425"/>
      <c r="BH11" s="381"/>
      <c r="BI11" s="425"/>
      <c r="BJ11" s="425"/>
      <c r="BK11" s="425"/>
      <c r="BL11" s="378"/>
      <c r="BM11" s="381"/>
      <c r="BN11" s="425"/>
      <c r="BO11" s="425"/>
      <c r="BP11" s="425"/>
      <c r="BQ11" s="425"/>
      <c r="BR11" s="381"/>
      <c r="BS11" s="378"/>
      <c r="BT11" s="359"/>
      <c r="BU11" s="359"/>
      <c r="BV11" s="359"/>
      <c r="BW11" s="358"/>
      <c r="BX11" s="359"/>
      <c r="BY11" s="425"/>
      <c r="BZ11" s="425"/>
      <c r="CA11" s="425"/>
      <c r="CB11" s="381"/>
      <c r="CC11" s="425"/>
      <c r="CD11" s="425"/>
      <c r="CE11" s="425"/>
      <c r="CF11" s="425"/>
      <c r="CG11" s="381"/>
      <c r="CH11" s="425"/>
      <c r="CI11" s="425"/>
      <c r="CJ11" s="425"/>
      <c r="CK11" s="425"/>
      <c r="CL11" s="381"/>
      <c r="CM11" s="425"/>
      <c r="CN11" s="425"/>
      <c r="CO11" s="425"/>
      <c r="CP11" s="425"/>
      <c r="CQ11" s="381"/>
      <c r="CR11" s="425"/>
      <c r="CS11" s="425"/>
      <c r="CT11" s="425"/>
      <c r="CU11" s="425"/>
      <c r="CV11" s="381"/>
      <c r="CW11" s="425"/>
      <c r="CX11" s="425"/>
      <c r="CY11" s="425"/>
      <c r="CZ11" s="425"/>
      <c r="DA11" s="381"/>
      <c r="DB11" s="425"/>
      <c r="DC11" s="425"/>
      <c r="DD11" s="425"/>
      <c r="DE11" s="425"/>
      <c r="DF11" s="381"/>
      <c r="DG11" s="425"/>
      <c r="DH11" s="425"/>
      <c r="DI11" s="425"/>
      <c r="DJ11" s="425"/>
      <c r="DK11" s="381"/>
      <c r="DL11" s="425"/>
      <c r="DM11" s="425"/>
      <c r="DN11" s="425"/>
      <c r="DO11" s="425"/>
      <c r="DP11" s="381"/>
      <c r="DQ11" s="425"/>
      <c r="DR11" s="425"/>
      <c r="DS11" s="425"/>
      <c r="DT11" s="425"/>
      <c r="DU11" s="381"/>
      <c r="DV11" s="425"/>
      <c r="DW11" s="425"/>
      <c r="DX11" s="425"/>
      <c r="DY11" s="425"/>
      <c r="DZ11" s="381"/>
      <c r="EA11" s="425"/>
      <c r="EB11" s="425"/>
      <c r="EC11" s="425"/>
      <c r="ED11" s="425"/>
      <c r="EE11" s="381"/>
      <c r="EF11" s="425"/>
      <c r="EG11" s="425"/>
      <c r="EH11" s="425"/>
      <c r="EI11" s="425"/>
      <c r="EJ11" s="377"/>
      <c r="EK11" s="425"/>
      <c r="EL11" s="359"/>
      <c r="EM11" s="359"/>
      <c r="EN11" s="426"/>
      <c r="EO11" s="345"/>
    </row>
    <row r="12" spans="1:149" s="349" customFormat="1" x14ac:dyDescent="0.2">
      <c r="A12" s="334"/>
      <c r="B12" s="334"/>
      <c r="D12" s="352" t="s">
        <v>304</v>
      </c>
      <c r="E12" s="354"/>
      <c r="F12" s="334"/>
      <c r="G12" s="380">
        <f>SUM(G13:G15)</f>
        <v>345915000</v>
      </c>
      <c r="H12" s="380"/>
      <c r="I12" s="380"/>
      <c r="J12" s="379"/>
      <c r="K12" s="380"/>
      <c r="L12" s="380">
        <f>SUM(L13:L15)</f>
        <v>28086572</v>
      </c>
      <c r="M12" s="380"/>
      <c r="N12" s="380"/>
      <c r="O12" s="379"/>
      <c r="P12" s="380"/>
      <c r="Q12" s="380">
        <f>SUM(Q13:Q15)</f>
        <v>37271586</v>
      </c>
      <c r="R12" s="380"/>
      <c r="S12" s="380"/>
      <c r="T12" s="379"/>
      <c r="U12" s="380"/>
      <c r="V12" s="380">
        <f>SUM(V13:V15)</f>
        <v>0</v>
      </c>
      <c r="W12" s="380"/>
      <c r="X12" s="380"/>
      <c r="Y12" s="379"/>
      <c r="Z12" s="380"/>
      <c r="AA12" s="380">
        <f>SUM(AA13:AA15)</f>
        <v>0</v>
      </c>
      <c r="AB12" s="380"/>
      <c r="AC12" s="380"/>
      <c r="AD12" s="379"/>
      <c r="AE12" s="380"/>
      <c r="AF12" s="380">
        <f>SUM(AF13:AF15)</f>
        <v>0</v>
      </c>
      <c r="AG12" s="380"/>
      <c r="AH12" s="380"/>
      <c r="AI12" s="379"/>
      <c r="AJ12" s="380"/>
      <c r="AK12" s="380">
        <f>SUM(AK13:AK15)</f>
        <v>0</v>
      </c>
      <c r="AL12" s="380"/>
      <c r="AM12" s="380"/>
      <c r="AN12" s="379"/>
      <c r="AO12" s="380"/>
      <c r="AP12" s="380">
        <f>SUM(AP13:AP15)</f>
        <v>0</v>
      </c>
      <c r="AQ12" s="380"/>
      <c r="AR12" s="380"/>
      <c r="AS12" s="379"/>
      <c r="AT12" s="380"/>
      <c r="AU12" s="380">
        <f>SUM(AU13:AU15)</f>
        <v>0</v>
      </c>
      <c r="AV12" s="380"/>
      <c r="AW12" s="380"/>
      <c r="AX12" s="379"/>
      <c r="AY12" s="380"/>
      <c r="AZ12" s="380">
        <f>SUM(AZ13:AZ15)</f>
        <v>0</v>
      </c>
      <c r="BA12" s="380"/>
      <c r="BB12" s="380"/>
      <c r="BC12" s="379"/>
      <c r="BD12" s="380"/>
      <c r="BE12" s="380">
        <f>SUM(BE13:BE15)</f>
        <v>0</v>
      </c>
      <c r="BF12" s="380"/>
      <c r="BG12" s="380"/>
      <c r="BH12" s="379"/>
      <c r="BI12" s="380"/>
      <c r="BJ12" s="380">
        <f>SUM(BJ13:BJ15)</f>
        <v>0</v>
      </c>
      <c r="BK12" s="380"/>
      <c r="BL12" s="380"/>
      <c r="BM12" s="379"/>
      <c r="BN12" s="380"/>
      <c r="BO12" s="380">
        <f>SUM(BO13:BO15)</f>
        <v>0</v>
      </c>
      <c r="BP12" s="380"/>
      <c r="BQ12" s="380"/>
      <c r="BR12" s="379"/>
      <c r="BS12" s="380"/>
      <c r="BT12" s="380">
        <f>SUM(BT13:BT15)</f>
        <v>65358158</v>
      </c>
      <c r="BU12" s="380"/>
      <c r="BV12" s="380"/>
      <c r="BW12" s="379"/>
      <c r="BX12" s="380"/>
      <c r="BY12" s="380">
        <f>SUM(BY13:BY15)</f>
        <v>399212305</v>
      </c>
      <c r="BZ12" s="380"/>
      <c r="CA12" s="380"/>
      <c r="CB12" s="379"/>
      <c r="CC12" s="380"/>
      <c r="CD12" s="380">
        <f>SUM(CD13:CD15)</f>
        <v>44205422</v>
      </c>
      <c r="CE12" s="380"/>
      <c r="CF12" s="380"/>
      <c r="CG12" s="379"/>
      <c r="CH12" s="380"/>
      <c r="CI12" s="380">
        <f>SUM(CI13:CI15)</f>
        <v>34665188</v>
      </c>
      <c r="CJ12" s="380"/>
      <c r="CK12" s="380"/>
      <c r="CL12" s="379"/>
      <c r="CM12" s="380"/>
      <c r="CN12" s="380">
        <f>SUM(CN13:CN15)</f>
        <v>36242984</v>
      </c>
      <c r="CO12" s="380"/>
      <c r="CP12" s="380"/>
      <c r="CQ12" s="379"/>
      <c r="CR12" s="380"/>
      <c r="CS12" s="380">
        <f>SUM(CS13:CS15)</f>
        <v>36813678</v>
      </c>
      <c r="CT12" s="380"/>
      <c r="CU12" s="380"/>
      <c r="CV12" s="379"/>
      <c r="CW12" s="380"/>
      <c r="CX12" s="380">
        <f>SUM(CX13:CX15)</f>
        <v>32590097</v>
      </c>
      <c r="CY12" s="380"/>
      <c r="CZ12" s="380"/>
      <c r="DA12" s="379"/>
      <c r="DB12" s="380"/>
      <c r="DC12" s="380">
        <f>SUM(DC13:DC15)</f>
        <v>27539270</v>
      </c>
      <c r="DD12" s="380"/>
      <c r="DE12" s="380"/>
      <c r="DF12" s="379"/>
      <c r="DG12" s="380"/>
      <c r="DH12" s="380">
        <f>SUM(DH13:DH15)</f>
        <v>39327697</v>
      </c>
      <c r="DI12" s="380"/>
      <c r="DJ12" s="380"/>
      <c r="DK12" s="379"/>
      <c r="DL12" s="380"/>
      <c r="DM12" s="380">
        <f>SUM(DM13:DM15)</f>
        <v>28616895</v>
      </c>
      <c r="DN12" s="380"/>
      <c r="DO12" s="380"/>
      <c r="DP12" s="379"/>
      <c r="DQ12" s="380"/>
      <c r="DR12" s="380">
        <f>SUM(DR13:DR15)</f>
        <v>29014323</v>
      </c>
      <c r="DS12" s="380"/>
      <c r="DT12" s="380"/>
      <c r="DU12" s="379"/>
      <c r="DV12" s="380"/>
      <c r="DW12" s="380">
        <f>SUM(DW13:DW15)</f>
        <v>24327297</v>
      </c>
      <c r="DX12" s="380"/>
      <c r="DY12" s="380"/>
      <c r="DZ12" s="379"/>
      <c r="EA12" s="380"/>
      <c r="EB12" s="380">
        <f>SUM(EB13:EB15)</f>
        <v>32478299</v>
      </c>
      <c r="EC12" s="380"/>
      <c r="ED12" s="380"/>
      <c r="EE12" s="379"/>
      <c r="EF12" s="380"/>
      <c r="EG12" s="380">
        <f>SUM(EG13:EG15)</f>
        <v>33391155</v>
      </c>
      <c r="EH12" s="380"/>
      <c r="EI12" s="380"/>
      <c r="EJ12" s="379"/>
      <c r="EK12" s="380"/>
      <c r="EL12" s="380">
        <f>SUM(EL13:EL15)</f>
        <v>78870610</v>
      </c>
      <c r="EM12" s="380"/>
      <c r="EN12" s="380"/>
      <c r="EO12" s="352"/>
    </row>
    <row r="13" spans="1:149" x14ac:dyDescent="0.2">
      <c r="A13" s="333"/>
      <c r="B13" s="333"/>
      <c r="D13" s="345" t="s">
        <v>305</v>
      </c>
      <c r="F13" s="358"/>
      <c r="G13" s="425">
        <f>+G17</f>
        <v>345915000</v>
      </c>
      <c r="H13" s="427"/>
      <c r="I13" s="378"/>
      <c r="J13" s="377"/>
      <c r="K13" s="381"/>
      <c r="L13" s="425">
        <f>+L17</f>
        <v>23849866</v>
      </c>
      <c r="M13" s="427"/>
      <c r="N13" s="378"/>
      <c r="O13" s="377"/>
      <c r="P13" s="381"/>
      <c r="Q13" s="425">
        <f>+Q17</f>
        <v>30102790</v>
      </c>
      <c r="R13" s="427"/>
      <c r="S13" s="378"/>
      <c r="T13" s="377"/>
      <c r="U13" s="381"/>
      <c r="V13" s="425">
        <f>+V17</f>
        <v>0</v>
      </c>
      <c r="W13" s="427"/>
      <c r="X13" s="378"/>
      <c r="Y13" s="377"/>
      <c r="Z13" s="381"/>
      <c r="AA13" s="425">
        <f>+AA17</f>
        <v>0</v>
      </c>
      <c r="AB13" s="427"/>
      <c r="AC13" s="378"/>
      <c r="AD13" s="377"/>
      <c r="AE13" s="381"/>
      <c r="AF13" s="425">
        <f>+AF17</f>
        <v>0</v>
      </c>
      <c r="AG13" s="427"/>
      <c r="AH13" s="378"/>
      <c r="AI13" s="377"/>
      <c r="AJ13" s="381"/>
      <c r="AK13" s="425">
        <f>+AK17</f>
        <v>0</v>
      </c>
      <c r="AL13" s="427"/>
      <c r="AM13" s="378"/>
      <c r="AN13" s="377"/>
      <c r="AO13" s="381"/>
      <c r="AP13" s="425">
        <f>+AP17</f>
        <v>0</v>
      </c>
      <c r="AQ13" s="427"/>
      <c r="AR13" s="378"/>
      <c r="AS13" s="377"/>
      <c r="AT13" s="381"/>
      <c r="AU13" s="425">
        <f>+AU17</f>
        <v>0</v>
      </c>
      <c r="AV13" s="427"/>
      <c r="AW13" s="378"/>
      <c r="AX13" s="377"/>
      <c r="AY13" s="381"/>
      <c r="AZ13" s="425">
        <f>+AZ17</f>
        <v>0</v>
      </c>
      <c r="BA13" s="427"/>
      <c r="BB13" s="378"/>
      <c r="BC13" s="377"/>
      <c r="BD13" s="381"/>
      <c r="BE13" s="425">
        <f>+BE17</f>
        <v>0</v>
      </c>
      <c r="BF13" s="427"/>
      <c r="BG13" s="378"/>
      <c r="BH13" s="377"/>
      <c r="BI13" s="381"/>
      <c r="BJ13" s="425">
        <f>+BJ17</f>
        <v>0</v>
      </c>
      <c r="BK13" s="427"/>
      <c r="BL13" s="378"/>
      <c r="BM13" s="377"/>
      <c r="BN13" s="381"/>
      <c r="BO13" s="425">
        <f>+BO17</f>
        <v>0</v>
      </c>
      <c r="BP13" s="427"/>
      <c r="BQ13" s="378"/>
      <c r="BR13" s="377"/>
      <c r="BS13" s="381"/>
      <c r="BT13" s="425">
        <f>+BT17</f>
        <v>53952656</v>
      </c>
      <c r="BU13" s="427"/>
      <c r="BV13" s="378"/>
      <c r="BW13" s="377"/>
      <c r="BX13" s="381"/>
      <c r="BY13" s="425">
        <f>+BY17</f>
        <v>337762752</v>
      </c>
      <c r="BZ13" s="427"/>
      <c r="CA13" s="378"/>
      <c r="CB13" s="377"/>
      <c r="CC13" s="381"/>
      <c r="CD13" s="425">
        <f>+CD17</f>
        <v>32347333</v>
      </c>
      <c r="CE13" s="427"/>
      <c r="CF13" s="378"/>
      <c r="CG13" s="377"/>
      <c r="CH13" s="381"/>
      <c r="CI13" s="425">
        <f>+CI17</f>
        <v>30897412</v>
      </c>
      <c r="CJ13" s="427"/>
      <c r="CK13" s="378"/>
      <c r="CL13" s="377"/>
      <c r="CM13" s="381"/>
      <c r="CN13" s="425">
        <f>+CN17</f>
        <v>27576195</v>
      </c>
      <c r="CO13" s="427"/>
      <c r="CP13" s="378"/>
      <c r="CQ13" s="377"/>
      <c r="CR13" s="381"/>
      <c r="CS13" s="425">
        <f>+CS17</f>
        <v>32976789</v>
      </c>
      <c r="CT13" s="427"/>
      <c r="CU13" s="378"/>
      <c r="CV13" s="377"/>
      <c r="CW13" s="381"/>
      <c r="CX13" s="425">
        <f>+CX17</f>
        <v>27670253</v>
      </c>
      <c r="CY13" s="427"/>
      <c r="CZ13" s="378"/>
      <c r="DA13" s="377"/>
      <c r="DB13" s="381"/>
      <c r="DC13" s="425">
        <f>+DC17</f>
        <v>25324462</v>
      </c>
      <c r="DD13" s="427"/>
      <c r="DE13" s="378"/>
      <c r="DF13" s="377"/>
      <c r="DG13" s="381"/>
      <c r="DH13" s="425">
        <f>+DH17</f>
        <v>33828275</v>
      </c>
      <c r="DI13" s="427"/>
      <c r="DJ13" s="378"/>
      <c r="DK13" s="377"/>
      <c r="DL13" s="381"/>
      <c r="DM13" s="425">
        <f>+DM17</f>
        <v>23303905</v>
      </c>
      <c r="DN13" s="427"/>
      <c r="DO13" s="378"/>
      <c r="DP13" s="377"/>
      <c r="DQ13" s="381"/>
      <c r="DR13" s="425">
        <f>+DR17</f>
        <v>24962859</v>
      </c>
      <c r="DS13" s="427"/>
      <c r="DT13" s="378"/>
      <c r="DU13" s="377"/>
      <c r="DV13" s="381"/>
      <c r="DW13" s="425">
        <f>+DW17</f>
        <v>21654275</v>
      </c>
      <c r="DX13" s="427"/>
      <c r="DY13" s="378"/>
      <c r="DZ13" s="377"/>
      <c r="EA13" s="381"/>
      <c r="EB13" s="425">
        <f>+EB17</f>
        <v>28691924</v>
      </c>
      <c r="EC13" s="427"/>
      <c r="ED13" s="378"/>
      <c r="EE13" s="377"/>
      <c r="EF13" s="381"/>
      <c r="EG13" s="425">
        <f>+EG17</f>
        <v>28529070</v>
      </c>
      <c r="EH13" s="427"/>
      <c r="EI13" s="378"/>
      <c r="EJ13" s="377"/>
      <c r="EK13" s="381"/>
      <c r="EL13" s="425">
        <f>+EL17</f>
        <v>63244745</v>
      </c>
      <c r="EM13" s="427"/>
      <c r="EN13" s="378"/>
      <c r="EO13" s="345"/>
      <c r="ER13" s="349"/>
      <c r="ES13" s="349"/>
    </row>
    <row r="14" spans="1:149" x14ac:dyDescent="0.2">
      <c r="A14" s="333"/>
      <c r="B14" s="333"/>
      <c r="D14" s="345" t="s">
        <v>306</v>
      </c>
      <c r="F14" s="351"/>
      <c r="G14" s="378">
        <f>G181</f>
        <v>0</v>
      </c>
      <c r="H14" s="428"/>
      <c r="I14" s="378"/>
      <c r="J14" s="377"/>
      <c r="K14" s="377"/>
      <c r="L14" s="378">
        <f>L181</f>
        <v>3409508</v>
      </c>
      <c r="M14" s="428"/>
      <c r="N14" s="378"/>
      <c r="O14" s="377"/>
      <c r="P14" s="377"/>
      <c r="Q14" s="378">
        <f>Q181</f>
        <v>4054354</v>
      </c>
      <c r="R14" s="428"/>
      <c r="S14" s="378"/>
      <c r="T14" s="377"/>
      <c r="U14" s="377"/>
      <c r="V14" s="378">
        <f>V181</f>
        <v>0</v>
      </c>
      <c r="W14" s="428"/>
      <c r="X14" s="378"/>
      <c r="Y14" s="377"/>
      <c r="Z14" s="377"/>
      <c r="AA14" s="378">
        <f>AA181</f>
        <v>0</v>
      </c>
      <c r="AB14" s="428"/>
      <c r="AC14" s="378"/>
      <c r="AD14" s="377"/>
      <c r="AE14" s="377"/>
      <c r="AF14" s="378">
        <f>AF181</f>
        <v>0</v>
      </c>
      <c r="AG14" s="428"/>
      <c r="AH14" s="378"/>
      <c r="AI14" s="377"/>
      <c r="AJ14" s="377"/>
      <c r="AK14" s="378">
        <f>AK181</f>
        <v>0</v>
      </c>
      <c r="AL14" s="428"/>
      <c r="AM14" s="378"/>
      <c r="AN14" s="377"/>
      <c r="AO14" s="377"/>
      <c r="AP14" s="378">
        <f>AP181</f>
        <v>0</v>
      </c>
      <c r="AQ14" s="428"/>
      <c r="AR14" s="378"/>
      <c r="AS14" s="377"/>
      <c r="AT14" s="377"/>
      <c r="AU14" s="378">
        <f>AU181</f>
        <v>0</v>
      </c>
      <c r="AV14" s="428"/>
      <c r="AW14" s="378"/>
      <c r="AX14" s="377"/>
      <c r="AY14" s="377"/>
      <c r="AZ14" s="378">
        <f>AZ181</f>
        <v>0</v>
      </c>
      <c r="BA14" s="428"/>
      <c r="BB14" s="378"/>
      <c r="BC14" s="377"/>
      <c r="BD14" s="377"/>
      <c r="BE14" s="378">
        <f>BE181</f>
        <v>0</v>
      </c>
      <c r="BF14" s="428"/>
      <c r="BH14" s="377"/>
      <c r="BI14" s="377"/>
      <c r="BJ14" s="378">
        <f>BJ181</f>
        <v>0</v>
      </c>
      <c r="BK14" s="428"/>
      <c r="BL14" s="378"/>
      <c r="BM14" s="377"/>
      <c r="BN14" s="377"/>
      <c r="BO14" s="378">
        <f>BO181</f>
        <v>0</v>
      </c>
      <c r="BP14" s="428"/>
      <c r="BQ14" s="378"/>
      <c r="BR14" s="377"/>
      <c r="BS14" s="377"/>
      <c r="BT14" s="378">
        <f>BT181</f>
        <v>7463862</v>
      </c>
      <c r="BU14" s="428"/>
      <c r="BV14" s="378"/>
      <c r="BW14" s="377"/>
      <c r="BX14" s="377"/>
      <c r="BY14" s="378">
        <f>BY181</f>
        <v>53972577</v>
      </c>
      <c r="BZ14" s="428"/>
      <c r="CA14" s="378"/>
      <c r="CB14" s="377"/>
      <c r="CC14" s="377"/>
      <c r="CD14" s="378">
        <f>CD181</f>
        <v>11663028</v>
      </c>
      <c r="CE14" s="428"/>
      <c r="CF14" s="378"/>
      <c r="CG14" s="377"/>
      <c r="CH14" s="377"/>
      <c r="CI14" s="378">
        <f>CI181</f>
        <v>3767776</v>
      </c>
      <c r="CJ14" s="428"/>
      <c r="CK14" s="378"/>
      <c r="CL14" s="377"/>
      <c r="CM14" s="377"/>
      <c r="CN14" s="378">
        <f>CN181</f>
        <v>7710681</v>
      </c>
      <c r="CO14" s="428"/>
      <c r="CP14" s="378"/>
      <c r="CQ14" s="377"/>
      <c r="CR14" s="377"/>
      <c r="CS14" s="378">
        <f>CS181</f>
        <v>3456518</v>
      </c>
      <c r="CT14" s="428"/>
      <c r="CU14" s="378"/>
      <c r="CV14" s="377"/>
      <c r="CW14" s="377"/>
      <c r="CX14" s="378">
        <f>CX181</f>
        <v>4835965</v>
      </c>
      <c r="CY14" s="428"/>
      <c r="CZ14" s="378"/>
      <c r="DA14" s="377"/>
      <c r="DB14" s="377"/>
      <c r="DC14" s="378">
        <f>DC181</f>
        <v>2187184</v>
      </c>
      <c r="DD14" s="428"/>
      <c r="DE14" s="378"/>
      <c r="DF14" s="377"/>
      <c r="DG14" s="377"/>
      <c r="DH14" s="378">
        <f>DH181</f>
        <v>5017820</v>
      </c>
      <c r="DI14" s="428"/>
      <c r="DJ14" s="378"/>
      <c r="DK14" s="377"/>
      <c r="DL14" s="377"/>
      <c r="DM14" s="378">
        <f>DM181</f>
        <v>4108885</v>
      </c>
      <c r="DN14" s="428"/>
      <c r="DO14" s="378"/>
      <c r="DP14" s="377"/>
      <c r="DQ14" s="377"/>
      <c r="DR14" s="378">
        <f>DR181</f>
        <v>3708680</v>
      </c>
      <c r="DS14" s="428"/>
      <c r="DT14" s="378"/>
      <c r="DU14" s="377"/>
      <c r="DV14" s="377"/>
      <c r="DW14" s="378">
        <f>DW181</f>
        <v>2673022</v>
      </c>
      <c r="DX14" s="428"/>
      <c r="DZ14" s="377"/>
      <c r="EA14" s="377"/>
      <c r="EB14" s="378">
        <f>EB181</f>
        <v>3014010</v>
      </c>
      <c r="EC14" s="428"/>
      <c r="ED14" s="378"/>
      <c r="EE14" s="377"/>
      <c r="EF14" s="377"/>
      <c r="EG14" s="378">
        <f>EG181</f>
        <v>1829008</v>
      </c>
      <c r="EH14" s="428"/>
      <c r="EI14" s="378"/>
      <c r="EJ14" s="377"/>
      <c r="EK14" s="377"/>
      <c r="EL14" s="378">
        <f>EL181</f>
        <v>15430804</v>
      </c>
      <c r="EM14" s="428"/>
      <c r="EN14" s="378"/>
      <c r="EO14" s="345"/>
      <c r="ER14" s="349"/>
      <c r="ES14" s="349"/>
    </row>
    <row r="15" spans="1:149" x14ac:dyDescent="0.2">
      <c r="A15" s="333"/>
      <c r="B15" s="333"/>
      <c r="D15" s="345" t="s">
        <v>307</v>
      </c>
      <c r="F15" s="373"/>
      <c r="G15" s="429">
        <f>G318</f>
        <v>0</v>
      </c>
      <c r="H15" s="430"/>
      <c r="I15" s="378"/>
      <c r="J15" s="377"/>
      <c r="K15" s="390"/>
      <c r="L15" s="429">
        <f>L318</f>
        <v>827198</v>
      </c>
      <c r="M15" s="430"/>
      <c r="N15" s="378"/>
      <c r="O15" s="377"/>
      <c r="P15" s="390"/>
      <c r="Q15" s="429">
        <f>Q318</f>
        <v>3114442</v>
      </c>
      <c r="R15" s="430"/>
      <c r="S15" s="378"/>
      <c r="T15" s="377"/>
      <c r="U15" s="390"/>
      <c r="V15" s="429">
        <f>V318</f>
        <v>0</v>
      </c>
      <c r="W15" s="430"/>
      <c r="X15" s="378"/>
      <c r="Y15" s="377"/>
      <c r="Z15" s="390"/>
      <c r="AA15" s="429">
        <f>AA318</f>
        <v>0</v>
      </c>
      <c r="AB15" s="430"/>
      <c r="AC15" s="378"/>
      <c r="AD15" s="377"/>
      <c r="AE15" s="390"/>
      <c r="AF15" s="429">
        <f>AF318</f>
        <v>0</v>
      </c>
      <c r="AG15" s="430"/>
      <c r="AH15" s="378"/>
      <c r="AI15" s="377"/>
      <c r="AJ15" s="390"/>
      <c r="AK15" s="429">
        <f>AK318</f>
        <v>0</v>
      </c>
      <c r="AL15" s="430"/>
      <c r="AM15" s="378"/>
      <c r="AN15" s="377"/>
      <c r="AO15" s="390"/>
      <c r="AP15" s="429">
        <f>AP318</f>
        <v>0</v>
      </c>
      <c r="AQ15" s="430"/>
      <c r="AR15" s="378"/>
      <c r="AS15" s="377"/>
      <c r="AT15" s="390"/>
      <c r="AU15" s="429">
        <f>AU318</f>
        <v>0</v>
      </c>
      <c r="AV15" s="430"/>
      <c r="AW15" s="378"/>
      <c r="AX15" s="377"/>
      <c r="AY15" s="390"/>
      <c r="AZ15" s="429">
        <f>AZ318</f>
        <v>0</v>
      </c>
      <c r="BA15" s="430"/>
      <c r="BB15" s="378"/>
      <c r="BC15" s="377"/>
      <c r="BD15" s="390"/>
      <c r="BE15" s="429">
        <f>BE318</f>
        <v>0</v>
      </c>
      <c r="BF15" s="430"/>
      <c r="BG15" s="378"/>
      <c r="BH15" s="377"/>
      <c r="BI15" s="390"/>
      <c r="BJ15" s="429">
        <f>BJ318</f>
        <v>0</v>
      </c>
      <c r="BK15" s="430"/>
      <c r="BL15" s="378"/>
      <c r="BM15" s="377"/>
      <c r="BN15" s="390"/>
      <c r="BO15" s="429">
        <f>BO318</f>
        <v>0</v>
      </c>
      <c r="BP15" s="430"/>
      <c r="BQ15" s="378"/>
      <c r="BR15" s="377"/>
      <c r="BS15" s="390"/>
      <c r="BT15" s="429">
        <f>BT318</f>
        <v>3941640</v>
      </c>
      <c r="BU15" s="430"/>
      <c r="BV15" s="378"/>
      <c r="BW15" s="377"/>
      <c r="BX15" s="390"/>
      <c r="BY15" s="429">
        <f>BY318</f>
        <v>7476976</v>
      </c>
      <c r="BZ15" s="430"/>
      <c r="CA15" s="378"/>
      <c r="CB15" s="377"/>
      <c r="CC15" s="390"/>
      <c r="CD15" s="429">
        <f>CD318</f>
        <v>195061</v>
      </c>
      <c r="CE15" s="430"/>
      <c r="CF15" s="378"/>
      <c r="CG15" s="377"/>
      <c r="CH15" s="390"/>
      <c r="CI15" s="429">
        <f>CI318</f>
        <v>0</v>
      </c>
      <c r="CJ15" s="430"/>
      <c r="CK15" s="378"/>
      <c r="CL15" s="377"/>
      <c r="CM15" s="390"/>
      <c r="CN15" s="429">
        <f>CN318</f>
        <v>956108</v>
      </c>
      <c r="CO15" s="430"/>
      <c r="CP15" s="378"/>
      <c r="CQ15" s="377"/>
      <c r="CR15" s="390"/>
      <c r="CS15" s="429">
        <f>CS318</f>
        <v>380371</v>
      </c>
      <c r="CT15" s="430"/>
      <c r="CU15" s="378"/>
      <c r="CV15" s="377"/>
      <c r="CW15" s="390"/>
      <c r="CX15" s="429">
        <f>CX318</f>
        <v>83879</v>
      </c>
      <c r="CY15" s="430"/>
      <c r="CZ15" s="378"/>
      <c r="DA15" s="377"/>
      <c r="DB15" s="390"/>
      <c r="DC15" s="429">
        <f>DC318</f>
        <v>27624</v>
      </c>
      <c r="DD15" s="430"/>
      <c r="DE15" s="378"/>
      <c r="DF15" s="377"/>
      <c r="DG15" s="390"/>
      <c r="DH15" s="429">
        <f>DH318</f>
        <v>481602</v>
      </c>
      <c r="DI15" s="430"/>
      <c r="DJ15" s="378"/>
      <c r="DK15" s="377"/>
      <c r="DL15" s="390"/>
      <c r="DM15" s="429">
        <f>DM318</f>
        <v>1204105</v>
      </c>
      <c r="DN15" s="430"/>
      <c r="DO15" s="378"/>
      <c r="DP15" s="377"/>
      <c r="DQ15" s="390"/>
      <c r="DR15" s="429">
        <f>DR318</f>
        <v>342784</v>
      </c>
      <c r="DS15" s="430"/>
      <c r="DT15" s="378"/>
      <c r="DU15" s="377"/>
      <c r="DV15" s="390"/>
      <c r="DW15" s="429">
        <f>DW318</f>
        <v>0</v>
      </c>
      <c r="DX15" s="430"/>
      <c r="DY15" s="378"/>
      <c r="DZ15" s="377"/>
      <c r="EA15" s="390"/>
      <c r="EB15" s="429">
        <f>EB318</f>
        <v>772365</v>
      </c>
      <c r="EC15" s="430"/>
      <c r="ED15" s="378"/>
      <c r="EE15" s="377"/>
      <c r="EF15" s="390"/>
      <c r="EG15" s="429">
        <f>EG318</f>
        <v>3033077</v>
      </c>
      <c r="EH15" s="430"/>
      <c r="EI15" s="378"/>
      <c r="EJ15" s="377"/>
      <c r="EK15" s="390"/>
      <c r="EL15" s="429">
        <f>EL318</f>
        <v>195061</v>
      </c>
      <c r="EM15" s="430"/>
      <c r="EN15" s="378"/>
      <c r="EO15" s="345"/>
      <c r="ER15" s="349"/>
      <c r="ES15" s="349"/>
    </row>
    <row r="16" spans="1:149" x14ac:dyDescent="0.2">
      <c r="A16" s="333"/>
      <c r="B16" s="333"/>
      <c r="D16" s="345"/>
      <c r="F16" s="333"/>
      <c r="G16" s="378"/>
      <c r="H16" s="378"/>
      <c r="I16" s="378"/>
      <c r="J16" s="377"/>
      <c r="K16" s="378"/>
      <c r="L16" s="378"/>
      <c r="M16" s="378"/>
      <c r="N16" s="378"/>
      <c r="O16" s="377"/>
      <c r="P16" s="378"/>
      <c r="Q16" s="378"/>
      <c r="R16" s="378"/>
      <c r="S16" s="378"/>
      <c r="T16" s="377"/>
      <c r="U16" s="378"/>
      <c r="V16" s="378"/>
      <c r="W16" s="378"/>
      <c r="X16" s="378"/>
      <c r="Y16" s="377"/>
      <c r="Z16" s="378"/>
      <c r="AA16" s="378"/>
      <c r="AB16" s="378"/>
      <c r="AC16" s="378"/>
      <c r="AD16" s="377"/>
      <c r="AE16" s="378"/>
      <c r="AF16" s="378"/>
      <c r="AG16" s="378"/>
      <c r="AH16" s="378"/>
      <c r="AI16" s="377"/>
      <c r="AJ16" s="378"/>
      <c r="AK16" s="378"/>
      <c r="AL16" s="378"/>
      <c r="AM16" s="378"/>
      <c r="AN16" s="377"/>
      <c r="AO16" s="378"/>
      <c r="AP16" s="378"/>
      <c r="AQ16" s="378"/>
      <c r="AR16" s="378"/>
      <c r="AS16" s="377"/>
      <c r="AT16" s="378"/>
      <c r="AU16" s="378"/>
      <c r="AV16" s="378"/>
      <c r="AW16" s="378"/>
      <c r="AX16" s="377"/>
      <c r="AY16" s="378"/>
      <c r="AZ16" s="378"/>
      <c r="BA16" s="378"/>
      <c r="BB16" s="378"/>
      <c r="BC16" s="377"/>
      <c r="BD16" s="378"/>
      <c r="BE16" s="378"/>
      <c r="BF16" s="378"/>
      <c r="BG16" s="378"/>
      <c r="BH16" s="377"/>
      <c r="BI16" s="378"/>
      <c r="BJ16" s="378"/>
      <c r="BK16" s="378"/>
      <c r="BL16" s="378"/>
      <c r="BM16" s="377"/>
      <c r="BN16" s="378"/>
      <c r="BO16" s="378"/>
      <c r="BP16" s="378"/>
      <c r="BQ16" s="378"/>
      <c r="BR16" s="377"/>
      <c r="BS16" s="378"/>
      <c r="BT16" s="378"/>
      <c r="BU16" s="378"/>
      <c r="BV16" s="378"/>
      <c r="BW16" s="377"/>
      <c r="BX16" s="378"/>
      <c r="BY16" s="378"/>
      <c r="BZ16" s="378"/>
      <c r="CA16" s="378"/>
      <c r="CB16" s="377"/>
      <c r="CC16" s="378"/>
      <c r="CD16" s="378"/>
      <c r="CE16" s="378"/>
      <c r="CF16" s="378"/>
      <c r="CG16" s="377"/>
      <c r="CH16" s="378"/>
      <c r="CI16" s="378"/>
      <c r="CJ16" s="378"/>
      <c r="CK16" s="378"/>
      <c r="CL16" s="377"/>
      <c r="CM16" s="378"/>
      <c r="CN16" s="378"/>
      <c r="CO16" s="378"/>
      <c r="CP16" s="378"/>
      <c r="CQ16" s="377"/>
      <c r="CR16" s="378"/>
      <c r="CS16" s="378"/>
      <c r="CT16" s="378"/>
      <c r="CU16" s="378"/>
      <c r="CV16" s="377"/>
      <c r="CW16" s="378"/>
      <c r="CX16" s="378"/>
      <c r="CY16" s="378"/>
      <c r="CZ16" s="378"/>
      <c r="DA16" s="377"/>
      <c r="DB16" s="378"/>
      <c r="DC16" s="378"/>
      <c r="DD16" s="378"/>
      <c r="DE16" s="378"/>
      <c r="DF16" s="377"/>
      <c r="DG16" s="378"/>
      <c r="DH16" s="378"/>
      <c r="DI16" s="378"/>
      <c r="DJ16" s="378"/>
      <c r="DK16" s="377"/>
      <c r="DL16" s="378"/>
      <c r="DM16" s="378"/>
      <c r="DN16" s="378"/>
      <c r="DO16" s="378"/>
      <c r="DP16" s="377"/>
      <c r="DQ16" s="378"/>
      <c r="DR16" s="378"/>
      <c r="DS16" s="378"/>
      <c r="DT16" s="378"/>
      <c r="DU16" s="377"/>
      <c r="DV16" s="378"/>
      <c r="DW16" s="378"/>
      <c r="DX16" s="378"/>
      <c r="DY16" s="378"/>
      <c r="DZ16" s="377"/>
      <c r="EA16" s="378"/>
      <c r="EB16" s="378"/>
      <c r="EC16" s="378"/>
      <c r="ED16" s="378"/>
      <c r="EE16" s="377"/>
      <c r="EF16" s="378"/>
      <c r="EG16" s="378"/>
      <c r="EH16" s="378"/>
      <c r="EI16" s="378"/>
      <c r="EJ16" s="377"/>
      <c r="EK16" s="378"/>
      <c r="EL16" s="378"/>
      <c r="EM16" s="378"/>
      <c r="EN16" s="378"/>
      <c r="EO16" s="345"/>
      <c r="ER16" s="349"/>
      <c r="ES16" s="349"/>
    </row>
    <row r="17" spans="1:150" s="349" customFormat="1" x14ac:dyDescent="0.2">
      <c r="A17" s="334"/>
      <c r="B17" s="334"/>
      <c r="D17" s="352" t="s">
        <v>308</v>
      </c>
      <c r="E17" s="354"/>
      <c r="F17" s="334"/>
      <c r="G17" s="431">
        <f>SUM(G18:G21)</f>
        <v>345915000</v>
      </c>
      <c r="H17" s="431"/>
      <c r="I17" s="431"/>
      <c r="J17" s="432"/>
      <c r="K17" s="431"/>
      <c r="L17" s="431">
        <f>SUM(L18:L21)</f>
        <v>23849866</v>
      </c>
      <c r="M17" s="431"/>
      <c r="N17" s="431"/>
      <c r="O17" s="432"/>
      <c r="P17" s="431"/>
      <c r="Q17" s="431">
        <f>SUM(Q18:Q21)</f>
        <v>30102790</v>
      </c>
      <c r="R17" s="431"/>
      <c r="S17" s="431"/>
      <c r="T17" s="432"/>
      <c r="U17" s="431"/>
      <c r="V17" s="431">
        <f>SUM(V18:V21)</f>
        <v>0</v>
      </c>
      <c r="W17" s="431"/>
      <c r="X17" s="431"/>
      <c r="Y17" s="432"/>
      <c r="Z17" s="431"/>
      <c r="AA17" s="431">
        <f>SUM(AA18:AA21)</f>
        <v>0</v>
      </c>
      <c r="AB17" s="431"/>
      <c r="AC17" s="431"/>
      <c r="AD17" s="432"/>
      <c r="AE17" s="431"/>
      <c r="AF17" s="431">
        <f>SUM(AF18:AF21)</f>
        <v>0</v>
      </c>
      <c r="AG17" s="431"/>
      <c r="AH17" s="431"/>
      <c r="AI17" s="432"/>
      <c r="AJ17" s="431"/>
      <c r="AK17" s="431">
        <f>SUM(AK18:AK21)</f>
        <v>0</v>
      </c>
      <c r="AL17" s="431"/>
      <c r="AM17" s="431"/>
      <c r="AN17" s="432"/>
      <c r="AO17" s="431"/>
      <c r="AP17" s="431">
        <f>SUM(AP18:AP21)</f>
        <v>0</v>
      </c>
      <c r="AQ17" s="431"/>
      <c r="AR17" s="431"/>
      <c r="AS17" s="432"/>
      <c r="AT17" s="431"/>
      <c r="AU17" s="431">
        <f>SUM(AU18:AU21)</f>
        <v>0</v>
      </c>
      <c r="AV17" s="431"/>
      <c r="AW17" s="431"/>
      <c r="AX17" s="432"/>
      <c r="AY17" s="431"/>
      <c r="AZ17" s="431">
        <f>SUM(AZ18:AZ21)</f>
        <v>0</v>
      </c>
      <c r="BA17" s="431"/>
      <c r="BB17" s="431"/>
      <c r="BC17" s="432"/>
      <c r="BD17" s="431"/>
      <c r="BE17" s="431">
        <f>SUM(BE18:BE21)</f>
        <v>0</v>
      </c>
      <c r="BF17" s="431"/>
      <c r="BG17" s="431"/>
      <c r="BH17" s="432"/>
      <c r="BI17" s="431"/>
      <c r="BJ17" s="431">
        <f>SUM(BJ18:BJ21)</f>
        <v>0</v>
      </c>
      <c r="BK17" s="431"/>
      <c r="BL17" s="431"/>
      <c r="BM17" s="432"/>
      <c r="BN17" s="431"/>
      <c r="BO17" s="431">
        <f>SUM(BO18:BO21)</f>
        <v>0</v>
      </c>
      <c r="BP17" s="431"/>
      <c r="BQ17" s="431"/>
      <c r="BR17" s="432"/>
      <c r="BS17" s="431"/>
      <c r="BT17" s="431">
        <f>SUM(BT18:BT21)</f>
        <v>53952656</v>
      </c>
      <c r="BU17" s="431"/>
      <c r="BV17" s="431"/>
      <c r="BW17" s="432"/>
      <c r="BX17" s="431"/>
      <c r="BY17" s="431">
        <f>SUM(BY18:BY21)</f>
        <v>337762752</v>
      </c>
      <c r="BZ17" s="431"/>
      <c r="CA17" s="431"/>
      <c r="CB17" s="432"/>
      <c r="CC17" s="431"/>
      <c r="CD17" s="431">
        <f>SUM(CD18:CD21)</f>
        <v>32347333</v>
      </c>
      <c r="CE17" s="431"/>
      <c r="CF17" s="431"/>
      <c r="CG17" s="432"/>
      <c r="CH17" s="431"/>
      <c r="CI17" s="431">
        <f>SUM(CI18:CI21)</f>
        <v>30897412</v>
      </c>
      <c r="CJ17" s="431"/>
      <c r="CK17" s="431"/>
      <c r="CL17" s="432"/>
      <c r="CM17" s="431"/>
      <c r="CN17" s="431">
        <f>SUM(CN18:CN21)</f>
        <v>27576195</v>
      </c>
      <c r="CO17" s="431"/>
      <c r="CP17" s="431"/>
      <c r="CQ17" s="432"/>
      <c r="CR17" s="431"/>
      <c r="CS17" s="431">
        <f>SUM(CS18:CS21)</f>
        <v>32976789</v>
      </c>
      <c r="CT17" s="431"/>
      <c r="CU17" s="431"/>
      <c r="CV17" s="432"/>
      <c r="CW17" s="431"/>
      <c r="CX17" s="431">
        <f>SUM(CX18:CX21)</f>
        <v>27670253</v>
      </c>
      <c r="CY17" s="431"/>
      <c r="CZ17" s="431"/>
      <c r="DA17" s="432"/>
      <c r="DB17" s="431"/>
      <c r="DC17" s="431">
        <f>SUM(DC18:DC21)</f>
        <v>25324462</v>
      </c>
      <c r="DD17" s="431"/>
      <c r="DE17" s="431"/>
      <c r="DF17" s="432"/>
      <c r="DG17" s="431"/>
      <c r="DH17" s="431">
        <f>SUM(DH18:DH21)</f>
        <v>33828275</v>
      </c>
      <c r="DI17" s="431"/>
      <c r="DJ17" s="431"/>
      <c r="DK17" s="432"/>
      <c r="DL17" s="431"/>
      <c r="DM17" s="431">
        <f>SUM(DM18:DM21)</f>
        <v>23303905</v>
      </c>
      <c r="DN17" s="431"/>
      <c r="DO17" s="431"/>
      <c r="DP17" s="432"/>
      <c r="DQ17" s="431"/>
      <c r="DR17" s="431">
        <f>SUM(DR18:DR21)</f>
        <v>24962859</v>
      </c>
      <c r="DS17" s="431"/>
      <c r="DT17" s="431"/>
      <c r="DU17" s="432"/>
      <c r="DV17" s="431"/>
      <c r="DW17" s="431">
        <f>SUM(DW18:DW21)</f>
        <v>21654275</v>
      </c>
      <c r="DX17" s="431"/>
      <c r="DY17" s="431"/>
      <c r="DZ17" s="432"/>
      <c r="EA17" s="431"/>
      <c r="EB17" s="431">
        <f>SUM(EB18:EB21)</f>
        <v>28691924</v>
      </c>
      <c r="EC17" s="431"/>
      <c r="ED17" s="431"/>
      <c r="EE17" s="432"/>
      <c r="EF17" s="431"/>
      <c r="EG17" s="431">
        <f>SUM(EG18:EG21)</f>
        <v>28529070</v>
      </c>
      <c r="EH17" s="431"/>
      <c r="EI17" s="431"/>
      <c r="EJ17" s="432"/>
      <c r="EK17" s="431"/>
      <c r="EL17" s="431">
        <f>SUM(EL18:EL21)</f>
        <v>63244745</v>
      </c>
      <c r="EM17" s="431"/>
      <c r="EN17" s="431"/>
      <c r="EO17" s="352"/>
      <c r="ET17" s="433"/>
    </row>
    <row r="18" spans="1:150" x14ac:dyDescent="0.2">
      <c r="A18" s="333"/>
      <c r="B18" s="333"/>
      <c r="D18" s="345" t="s">
        <v>309</v>
      </c>
      <c r="F18" s="358"/>
      <c r="G18" s="434">
        <f>330400000-3500000</f>
        <v>326900000</v>
      </c>
      <c r="H18" s="435"/>
      <c r="I18" s="436"/>
      <c r="J18" s="437"/>
      <c r="K18" s="438"/>
      <c r="L18" s="434">
        <f>+L24+L58+L64+L70+L76+L82+L88+L95+L100+L105+L110+L115+L120+L125+L130+L135+L140+L168+L172+L145+L28+L34+L52+L40+L150+L155+L46</f>
        <v>18874340</v>
      </c>
      <c r="M18" s="435"/>
      <c r="N18" s="436"/>
      <c r="O18" s="437"/>
      <c r="P18" s="438"/>
      <c r="Q18" s="434">
        <f>+Q24+Q58+Q64+Q70+Q76+Q82+Q88+Q95+Q100+Q105+Q110+Q115+Q120+Q125+Q130+Q135+Q140+Q168+Q172+Q145+Q28+Q34+Q52+Q40+Q150+Q155+Q46</f>
        <v>24447416</v>
      </c>
      <c r="R18" s="435"/>
      <c r="S18" s="436"/>
      <c r="T18" s="437"/>
      <c r="U18" s="438"/>
      <c r="V18" s="434">
        <f>+V24+V58+V64+V70+V76+V82+V88+V95+V100+V105+V110+V115+V120+V125+V130+V135+V140+V168+V172+V145+V28+V34+V52+V40+V150+V155+V46</f>
        <v>0</v>
      </c>
      <c r="W18" s="435"/>
      <c r="X18" s="436"/>
      <c r="Y18" s="437"/>
      <c r="Z18" s="438"/>
      <c r="AA18" s="434">
        <f>+AA24+AA58+AA64+AA70+AA76+AA82+AA88+AA95+AA100+AA105+AA110+AA115+AA120+AA125+AA130+AA135+AA140+AA168+AA172+AA145+AA28+AA34+AA52+AA40+AA150+AA155+AA46</f>
        <v>0</v>
      </c>
      <c r="AB18" s="435"/>
      <c r="AC18" s="436"/>
      <c r="AD18" s="437"/>
      <c r="AE18" s="438"/>
      <c r="AF18" s="434">
        <f>+AF24+AF58+AF64+AF70+AF76+AF82+AF88+AF95+AF100+AF105+AF110+AF115+AF120+AF125+AF130+AF135+AF140+AF168+AF172+AF145+AF28+AF34+AF52+AF40+AF150+AF155+AF46</f>
        <v>0</v>
      </c>
      <c r="AG18" s="435"/>
      <c r="AH18" s="436"/>
      <c r="AI18" s="437"/>
      <c r="AJ18" s="438"/>
      <c r="AK18" s="434">
        <f>+AK24+AK58+AK64+AK70+AK76+AK82+AK88+AK95+AK100+AK105+AK110+AK115+AK120+AK125+AK130+AK135+AK140+AK168+AK172+AK145+AK28+AK34+AK52+AK40+AK150+AK155+AK46</f>
        <v>0</v>
      </c>
      <c r="AL18" s="435"/>
      <c r="AM18" s="436"/>
      <c r="AN18" s="437"/>
      <c r="AO18" s="438"/>
      <c r="AP18" s="434">
        <f>+AP24+AP58+AP64+AP70+AP76+AP82+AP88+AP95+AP100+AP105+AP110+AP115+AP120+AP125+AP130+AP135+AP140+AP168+AP172+AP145+AP28+AP34+AP52+AP40+AP150+AP155+AP46</f>
        <v>0</v>
      </c>
      <c r="AQ18" s="435"/>
      <c r="AR18" s="436"/>
      <c r="AS18" s="437"/>
      <c r="AT18" s="438"/>
      <c r="AU18" s="434">
        <f>+AU24+AU58+AU64+AU70+AU76+AU82+AU88+AU95+AU100+AU105+AU110+AU115+AU120+AU125+AU130+AU135+AU140+AU168+AU172+AU145+AU28+AU34+AU52+AU40+AU150+AU155+AU46</f>
        <v>0</v>
      </c>
      <c r="AV18" s="435"/>
      <c r="AW18" s="436"/>
      <c r="AX18" s="437"/>
      <c r="AY18" s="438"/>
      <c r="AZ18" s="434">
        <f>+AZ24+AZ58+AZ64+AZ70+AZ76+AZ82+AZ88+AZ95+AZ100+AZ105+AZ110+AZ115+AZ120+AZ125+AZ130+AZ135+AZ140+AZ168+AZ172+AZ145+AZ28+AZ34+AZ52+AZ40+AZ150+AZ155+AZ46</f>
        <v>0</v>
      </c>
      <c r="BA18" s="435"/>
      <c r="BB18" s="436"/>
      <c r="BC18" s="437"/>
      <c r="BD18" s="438"/>
      <c r="BE18" s="434">
        <f>+BE24+BE58+BE64+BE70+BE76+BE82+BE88+BE95+BE100+BE105+BE110+BE115+BE120+BE125+BE130+BE135+BE140+BE168+BE172+BE145+BE28+BE34+BE52+BE40+BE150+BE155+BE46</f>
        <v>0</v>
      </c>
      <c r="BF18" s="435"/>
      <c r="BG18" s="436"/>
      <c r="BH18" s="437"/>
      <c r="BI18" s="438"/>
      <c r="BJ18" s="434">
        <f>+BJ24+BJ58+BJ64+BJ70+BJ76+BJ82+BJ88+BJ95+BJ100+BJ105+BJ110+BJ115+BJ120+BJ125+BJ130+BJ135+BJ140+BJ168+BJ172+BJ145+BJ28+BJ34+BJ52+BJ40+BJ150+BJ155+BJ46</f>
        <v>0</v>
      </c>
      <c r="BK18" s="435"/>
      <c r="BL18" s="436"/>
      <c r="BM18" s="437"/>
      <c r="BN18" s="438"/>
      <c r="BO18" s="434">
        <f>+BO24+BO58+BO64+BO70+BO76+BO82+BO88+BO95+BO100+BO105+BO110+BO115+BO120+BO125+BO130+BO135+BO140+BO168+BO172+BO145+BO28+BO34+BO52+BO40+BO150+BO155+BO46</f>
        <v>0</v>
      </c>
      <c r="BP18" s="435"/>
      <c r="BQ18" s="436"/>
      <c r="BR18" s="437"/>
      <c r="BS18" s="438"/>
      <c r="BT18" s="434">
        <f>+BT24+BT58+BT64+BT70+BT76+BT82+BT88+BT95+BT100+BT105+BT110+BT115+BT120+BT125+BT130+BT135+BT140+BT168+BT172+BT145+BT28+BT34+BT52+BT40+BT150+BT155+BT46</f>
        <v>43321756</v>
      </c>
      <c r="BU18" s="435"/>
      <c r="BV18" s="436"/>
      <c r="BW18" s="437"/>
      <c r="BX18" s="438"/>
      <c r="BY18" s="434">
        <f>+BY24+BY58+BY64+BY70+BY76+BY82+BY88+BY95+BY100+BY105+BY110+BY115+BY120+BY125+BY130+BY135+BY140+BY168+BY172+BY145+BY28+BY34+BY52+BY40+BY150+BY155+BY46</f>
        <v>266987645</v>
      </c>
      <c r="BZ18" s="435"/>
      <c r="CA18" s="436"/>
      <c r="CB18" s="437"/>
      <c r="CC18" s="438"/>
      <c r="CD18" s="434">
        <f>+CD24+CD58+CD64+CD70+CD76+CD82+CD88+CD95+CD100+CD105+CD110+CD115+CD120+CD125+CD130+CD135+CD140+CD168+CD172+CD145+CD28+CD34+CD52+CD40+CD150+CD155+CD46</f>
        <v>25697745</v>
      </c>
      <c r="CE18" s="435"/>
      <c r="CF18" s="436"/>
      <c r="CG18" s="437"/>
      <c r="CH18" s="438"/>
      <c r="CI18" s="434">
        <f>+CI24+CI58+CI64+CI70+CI76+CI82+CI88+CI95+CI100+CI105+CI110+CI115+CI120+CI125+CI130+CI135+CI140+CI168+CI172+CI145+CI28+CI34+CI52+CI40+CI150+CI155+CI46</f>
        <v>24482156</v>
      </c>
      <c r="CJ18" s="435"/>
      <c r="CK18" s="436"/>
      <c r="CL18" s="437"/>
      <c r="CM18" s="438"/>
      <c r="CN18" s="434">
        <f>+CN24+CN58+CN64+CN70+CN76+CN82+CN88+CN95+CN100+CN105+CN110+CN115+CN120+CN125+CN130+CN135+CN140+CN168+CN172+CN145+CN28+CN34+CN52+CN40+CN150+CN155+CN46</f>
        <v>21524984</v>
      </c>
      <c r="CO18" s="435"/>
      <c r="CP18" s="436"/>
      <c r="CQ18" s="437"/>
      <c r="CR18" s="438"/>
      <c r="CS18" s="434">
        <f>+CS24+CS58+CS64+CS70+CS76+CS82+CS88+CS95+CS100+CS105+CS110+CS115+CS120+CS125+CS130+CS135+CS140+CS168+CS172+CS145+CS28+CS34+CS52+CS40+CS150+CS155+CS46</f>
        <v>27318567</v>
      </c>
      <c r="CT18" s="435"/>
      <c r="CU18" s="436"/>
      <c r="CV18" s="437"/>
      <c r="CW18" s="438"/>
      <c r="CX18" s="434">
        <f>+CX24+CX58+CX64+CX70+CX76+CX82+CX88+CX95+CX100+CX105+CX110+CX115+CX120+CX125+CX130+CX135+CX140+CX168+CX172+CX145+CX28+CX34+CX52+CX40+CX150+CX155+CX46</f>
        <v>21385621</v>
      </c>
      <c r="CY18" s="435"/>
      <c r="CZ18" s="436"/>
      <c r="DA18" s="437"/>
      <c r="DB18" s="438"/>
      <c r="DC18" s="434">
        <f>+DC24+DC58+DC64+DC70+DC76+DC82+DC88+DC95+DC100+DC105+DC110+DC115+DC120+DC125+DC130+DC135+DC140+DC168+DC172+DC145+DC28+DC34+DC52+DC40+DC150+DC155+DC46</f>
        <v>19251348</v>
      </c>
      <c r="DD18" s="435"/>
      <c r="DE18" s="436"/>
      <c r="DF18" s="437"/>
      <c r="DG18" s="438"/>
      <c r="DH18" s="434">
        <f>+DH24+DH58+DH64+DH70+DH76+DH82+DH88+DH95+DH100+DH105+DH110+DH115+DH120+DH125+DH130+DH135+DH140+DH168+DH172+DH145+DH28+DH34+DH52+DH40+DH150+DH155+DH46</f>
        <v>26059821</v>
      </c>
      <c r="DI18" s="435"/>
      <c r="DJ18" s="436"/>
      <c r="DK18" s="437"/>
      <c r="DL18" s="438"/>
      <c r="DM18" s="434">
        <f>+DM24+DM58+DM64+DM70+DM76+DM82+DM88+DM95+DM100+DM105+DM110+DM115+DM120+DM125+DM130+DM135+DM140+DM168+DM172+DM145+DM28+DM34+DM52+DM40+DM150+DM155+DM46</f>
        <v>18397319</v>
      </c>
      <c r="DN18" s="435"/>
      <c r="DO18" s="436"/>
      <c r="DP18" s="437"/>
      <c r="DQ18" s="438"/>
      <c r="DR18" s="434">
        <f>+DR24+DR58+DR64+DR70+DR76+DR82+DR88+DR95+DR100+DR105+DR110+DR115+DR120+DR125+DR130+DR135+DR140+DR168+DR172+DR145+DR28+DR34+DR52+DR40+DR150+DR155+DR46</f>
        <v>18587367</v>
      </c>
      <c r="DS18" s="435"/>
      <c r="DT18" s="436"/>
      <c r="DU18" s="437"/>
      <c r="DV18" s="438"/>
      <c r="DW18" s="434">
        <f>+DW24+DW58+DW64+DW70+DW76+DW82+DW88+DW95+DW100+DW105+DW110+DW115+DW120+DW125+DW130+DW135+DW140+DW168+DW172+DW145+DW28+DW34+DW52+DW40+DW150+DW155+DW46</f>
        <v>17193465</v>
      </c>
      <c r="DX18" s="435"/>
      <c r="DY18" s="436"/>
      <c r="DZ18" s="437"/>
      <c r="EA18" s="438"/>
      <c r="EB18" s="434">
        <f>+EB24+EB58+EB64+EB70+EB76+EB82+EB88+EB95+EB100+EB105+EB110+EB115+EB120+EB125+EB130+EB135+EB140+EB168+EB172+EB145+EB28+EB34+EB52+EB40+EB150+EB155+EB46</f>
        <v>23509279</v>
      </c>
      <c r="EC18" s="435"/>
      <c r="ED18" s="436"/>
      <c r="EE18" s="437"/>
      <c r="EF18" s="438"/>
      <c r="EG18" s="434">
        <f>+EG24+EG58+EG64+EG70+EG76+EG82+EG88+EG95+EG100+EG105+EG110+EG115+EG120+EG125+EG130+EG135+EG140+EG168+EG172+EG145+EG28+EG34+EG52+EG40+EG150+EG155+EG46</f>
        <v>23579973</v>
      </c>
      <c r="EH18" s="435"/>
      <c r="EI18" s="436"/>
      <c r="EJ18" s="437"/>
      <c r="EK18" s="438"/>
      <c r="EL18" s="434">
        <f>+EL24+EL58+EL64+EL70+EL76+EL82+EL88+EL95+EL100+EL105+EL110+EL115+EL120+EL125+EL130+EL135+EL140+EL168+EL172+EL145+EL28+EL34+EL52+EL40+EL150+EL155+EL46</f>
        <v>50179901</v>
      </c>
      <c r="EM18" s="435"/>
      <c r="EN18" s="436"/>
      <c r="EO18" s="345"/>
      <c r="ER18" s="349"/>
      <c r="ES18" s="349"/>
      <c r="ET18" s="439"/>
    </row>
    <row r="19" spans="1:150" x14ac:dyDescent="0.2">
      <c r="A19" s="333"/>
      <c r="B19" s="333"/>
      <c r="D19" s="345" t="s">
        <v>275</v>
      </c>
      <c r="F19" s="351"/>
      <c r="G19" s="436">
        <v>19015000</v>
      </c>
      <c r="H19" s="440"/>
      <c r="I19" s="436"/>
      <c r="J19" s="437"/>
      <c r="K19" s="437"/>
      <c r="L19" s="436">
        <f>+L59+L65+L71+L77+L83+L89+L96+L101+L106+L111+L116+L121+L126+L131+L136+L141+L146+L29+L35+L53+L41+L151+L156+L47</f>
        <v>3357671</v>
      </c>
      <c r="M19" s="440"/>
      <c r="N19" s="436"/>
      <c r="O19" s="437"/>
      <c r="P19" s="437"/>
      <c r="Q19" s="436">
        <f>+Q59+Q65+Q71+Q77+Q83+Q89+Q96+Q101+Q106+Q111+Q116+Q121+Q126+Q131+Q136+Q141+Q146+Q29+Q35+Q53+Q41+Q151+Q156+Q47</f>
        <v>4348042</v>
      </c>
      <c r="R19" s="440"/>
      <c r="S19" s="436"/>
      <c r="T19" s="437"/>
      <c r="U19" s="437"/>
      <c r="V19" s="436">
        <f>+V59+V65+V71+V77+V83+V89+V96+V101+V106+V111+V116+V121+V126+V131+V136+V141+V146+V29+V35+V53+V41+V151+V156+V47</f>
        <v>0</v>
      </c>
      <c r="W19" s="440"/>
      <c r="X19" s="436"/>
      <c r="Y19" s="437"/>
      <c r="Z19" s="437"/>
      <c r="AA19" s="436">
        <f>+AA59+AA65+AA71+AA77+AA83+AA89+AA96+AA101+AA106+AA111+AA116+AA121+AA126+AA131+AA136+AA141+AA146+AA29+AA35+AA53+AA41+AA151+AA156+AA47</f>
        <v>0</v>
      </c>
      <c r="AB19" s="440"/>
      <c r="AC19" s="436"/>
      <c r="AD19" s="437"/>
      <c r="AE19" s="437"/>
      <c r="AF19" s="436">
        <f>+AF59+AF65+AF71+AF77+AF83+AF89+AF96+AF101+AF106+AF111+AF116+AF121+AF126+AF131+AF136+AF141+AF146+AF29+AF35+AF53+AF41+AF151+AF156+AF47</f>
        <v>0</v>
      </c>
      <c r="AG19" s="440"/>
      <c r="AH19" s="436"/>
      <c r="AI19" s="437"/>
      <c r="AJ19" s="437"/>
      <c r="AK19" s="436">
        <f>+AK59+AK65+AK71+AK77+AK83+AK89+AK96+AK101+AK106+AK111+AK116+AK121+AK126+AK131+AK136+AK141+AK146+AK29+AK35+AK53+AK41+AK151+AK156+AK47</f>
        <v>0</v>
      </c>
      <c r="AL19" s="440"/>
      <c r="AM19" s="436"/>
      <c r="AN19" s="437"/>
      <c r="AO19" s="437"/>
      <c r="AP19" s="436">
        <f>+AP59+AP65+AP71+AP77+AP83+AP89+AP96+AP101+AP106+AP111+AP116+AP121+AP126+AP131+AP136+AP141+AP146+AP29+AP35+AP53+AP41+AP151+AP156+AP47</f>
        <v>0</v>
      </c>
      <c r="AQ19" s="440"/>
      <c r="AR19" s="436"/>
      <c r="AS19" s="437"/>
      <c r="AT19" s="437"/>
      <c r="AU19" s="436">
        <f>+AU59+AU65+AU71+AU77+AU83+AU89+AU96+AU101+AU106+AU111+AU116+AU121+AU126+AU131+AU136+AU141+AU146+AU29+AU35+AU53+AU41+AU151+AU156+AU47</f>
        <v>0</v>
      </c>
      <c r="AV19" s="440"/>
      <c r="AW19" s="436"/>
      <c r="AX19" s="437"/>
      <c r="AY19" s="437"/>
      <c r="AZ19" s="436">
        <f>+AZ59+AZ65+AZ71+AZ77+AZ83+AZ89+AZ96+AZ101+AZ106+AZ111+AZ116+AZ121+AZ126+AZ131+AZ136+AZ141+AZ146+AZ29+AZ35+AZ53+AZ41+AZ151+AZ156+AZ47</f>
        <v>0</v>
      </c>
      <c r="BA19" s="440"/>
      <c r="BB19" s="436"/>
      <c r="BC19" s="437"/>
      <c r="BD19" s="437"/>
      <c r="BE19" s="436">
        <f>+BE59+BE65+BE71+BE77+BE83+BE89+BE96+BE101+BE106+BE111+BE116+BE121+BE126+BE131+BE136+BE141+BE146+BE29+BE35+BE53+BE41+BE151+BE156+BE47</f>
        <v>0</v>
      </c>
      <c r="BF19" s="440"/>
      <c r="BG19" s="436"/>
      <c r="BH19" s="437"/>
      <c r="BI19" s="437"/>
      <c r="BJ19" s="436">
        <f>+BJ59+BJ65+BJ71+BJ77+BJ83+BJ89+BJ96+BJ101+BJ106+BJ111+BJ116+BJ121+BJ126+BJ131+BJ136+BJ141+BJ146+BJ29+BJ35+BJ53+BJ41+BJ151+BJ156+BJ47</f>
        <v>0</v>
      </c>
      <c r="BK19" s="440"/>
      <c r="BL19" s="436"/>
      <c r="BM19" s="437"/>
      <c r="BN19" s="437"/>
      <c r="BO19" s="436">
        <f>+BO59+BO65+BO71+BO77+BO83+BO89+BO96+BO101+BO106+BO111+BO116+BO121+BO126+BO131+BO136+BO141+BO146+BO29+BO35+BO53+BO41+BO151+BO156+BO47</f>
        <v>0</v>
      </c>
      <c r="BP19" s="440"/>
      <c r="BQ19" s="436"/>
      <c r="BR19" s="437"/>
      <c r="BS19" s="437"/>
      <c r="BT19" s="436">
        <f>+BT59+BT65+BT71+BT77+BT83+BT89+BT96+BT101+BT106+BT111+BT116+BT121+BT126+BT131+BT136+BT141+BT146+BT29+BT35+BT53+BT41+BT151+BT156+BT47</f>
        <v>7705713</v>
      </c>
      <c r="BU19" s="440"/>
      <c r="BV19" s="436"/>
      <c r="BW19" s="437"/>
      <c r="BX19" s="437"/>
      <c r="BY19" s="436">
        <f>+BY59+BY65+BY71+BY77+BY83+BY89+BY96+BY101+BY106+BY111+BY116+BY121+BY126+BY131+BY136+BY141+BY146+BY29+BY35+BY53+BY41+BY151+BY156+BY47</f>
        <v>47829626</v>
      </c>
      <c r="BZ19" s="440"/>
      <c r="CA19" s="436"/>
      <c r="CB19" s="437"/>
      <c r="CC19" s="437"/>
      <c r="CD19" s="436">
        <f>+CD59+CD65+CD71+CD77+CD83+CD89+CD96+CD101+CD106+CD111+CD116+CD121+CD126+CD131+CD136+CD141+CD146+CD29+CD35+CD53+CD41+CD151+CD156+CD47</f>
        <v>5645039</v>
      </c>
      <c r="CE19" s="440"/>
      <c r="CF19" s="436"/>
      <c r="CG19" s="437"/>
      <c r="CH19" s="437"/>
      <c r="CI19" s="436">
        <f>+CI59+CI65+CI71+CI77+CI83+CI89+CI96+CI101+CI106+CI111+CI116+CI121+CI126+CI131+CI136+CI141+CI146+CI29+CI35+CI53+CI41+CI151+CI156+CI47</f>
        <v>4477496</v>
      </c>
      <c r="CJ19" s="440"/>
      <c r="CK19" s="436"/>
      <c r="CL19" s="437"/>
      <c r="CM19" s="437"/>
      <c r="CN19" s="436">
        <f>+CN59+CN65+CN71+CN77+CN83+CN89+CN96+CN101+CN106+CN111+CN116+CN121+CN126+CN131+CN136+CN141+CN146+CN29+CN35+CN53+CN41+CN151+CN156+CN47</f>
        <v>3697051</v>
      </c>
      <c r="CO19" s="440"/>
      <c r="CP19" s="436"/>
      <c r="CQ19" s="437"/>
      <c r="CR19" s="437"/>
      <c r="CS19" s="436">
        <f>+CS59+CS65+CS71+CS77+CS83+CS89+CS96+CS101+CS106+CS111+CS116+CS121+CS126+CS131+CS136+CS141+CS146+CS29+CS35+CS53+CS41+CS151+CS156+CS47</f>
        <v>4028774</v>
      </c>
      <c r="CT19" s="440"/>
      <c r="CU19" s="436"/>
      <c r="CV19" s="437"/>
      <c r="CW19" s="437"/>
      <c r="CX19" s="436">
        <f>+CX59+CX65+CX71+CX77+CX83+CX89+CX96+CX101+CX106+CX111+CX116+CX121+CX126+CX131+CX136+CX141+CX146+CX29+CX35+CX53+CX41+CX151+CX156+CX47</f>
        <v>4063950</v>
      </c>
      <c r="CY19" s="440"/>
      <c r="CZ19" s="436"/>
      <c r="DA19" s="437"/>
      <c r="DB19" s="437"/>
      <c r="DC19" s="436">
        <f>+DC59+DC65+DC71+DC77+DC83+DC89+DC96+DC101+DC106+DC111+DC116+DC121+DC126+DC131+DC136+DC141+DC146+DC29+DC35+DC53+DC41+DC151+DC156+DC47</f>
        <v>3732222</v>
      </c>
      <c r="DD19" s="440"/>
      <c r="DE19" s="436"/>
      <c r="DF19" s="437"/>
      <c r="DG19" s="437"/>
      <c r="DH19" s="436">
        <f>+DH59+DH65+DH71+DH77+DH83+DH89+DH96+DH101+DH106+DH111+DH116+DH121+DH126+DH131+DH136+DH141+DH146+DH29+DH35+DH53+DH41+DH151+DH156+DH47</f>
        <v>5478270</v>
      </c>
      <c r="DI19" s="440"/>
      <c r="DJ19" s="436"/>
      <c r="DK19" s="437"/>
      <c r="DL19" s="437"/>
      <c r="DM19" s="436">
        <f>+DM59+DM65+DM71+DM77+DM83+DM89+DM96+DM101+DM106+DM111+DM116+DM121+DM126+DM131+DM136+DM141+DM146+DM29+DM35+DM53+DM41+DM151+DM156+DM47</f>
        <v>3339881</v>
      </c>
      <c r="DN19" s="440"/>
      <c r="DO19" s="436"/>
      <c r="DP19" s="437"/>
      <c r="DQ19" s="437"/>
      <c r="DR19" s="436">
        <f>+DR59+DR65+DR71+DR77+DR83+DR89+DR96+DR101+DR106+DR111+DR116+DR121+DR126+DR131+DR136+DR141+DR146+DR29+DR35+DR53+DR41+DR151+DR156+DR47</f>
        <v>4186870</v>
      </c>
      <c r="DS19" s="440"/>
      <c r="DT19" s="436"/>
      <c r="DU19" s="437"/>
      <c r="DV19" s="437"/>
      <c r="DW19" s="436">
        <f>+DW59+DW65+DW71+DW77+DW83+DW89+DW96+DW101+DW106+DW111+DW116+DW121+DW126+DW131+DW136+DW141+DW146+DW29+DW35+DW53+DW41+DW151+DW156+DW47</f>
        <v>2875651</v>
      </c>
      <c r="DX19" s="440"/>
      <c r="DY19" s="436"/>
      <c r="DZ19" s="437"/>
      <c r="EA19" s="437"/>
      <c r="EB19" s="436">
        <f>+EB59+EB65+EB71+EB77+EB83+EB89+EB96+EB101+EB106+EB111+EB116+EB121+EB126+EB131+EB136+EB141+EB146+EB29+EB35+EB53+EB41+EB151+EB156+EB47</f>
        <v>3208682</v>
      </c>
      <c r="EC19" s="440"/>
      <c r="ED19" s="436"/>
      <c r="EE19" s="437"/>
      <c r="EF19" s="437"/>
      <c r="EG19" s="436">
        <f>+EG59+EG65+EG71+EG77+EG83+EG89+EG96+EG101+EG106+EG111+EG116+EG121+EG126+EG131+EG136+EG141+EG146+EG29+EG35+EG53+EG41+EG151+EG156+EG47</f>
        <v>3095740</v>
      </c>
      <c r="EH19" s="440"/>
      <c r="EI19" s="436"/>
      <c r="EJ19" s="437"/>
      <c r="EK19" s="437"/>
      <c r="EL19" s="436">
        <f>+EL59+EL65+EL71+EL77+EL83+EL89+EL96+EL101+EL106+EL111+EL116+EL121+EL126+EL131+EL136+EL141+EL146+EL29+EL35+EL53+EL41+EL151+EL156+EL47</f>
        <v>10122535</v>
      </c>
      <c r="EM19" s="440"/>
      <c r="EN19" s="436"/>
      <c r="EO19" s="345"/>
      <c r="ER19" s="349"/>
      <c r="ES19" s="349"/>
      <c r="ET19" s="439"/>
    </row>
    <row r="20" spans="1:150" x14ac:dyDescent="0.2">
      <c r="A20" s="333"/>
      <c r="B20" s="333"/>
      <c r="D20" s="345" t="s">
        <v>310</v>
      </c>
      <c r="F20" s="351"/>
      <c r="G20" s="436">
        <f>+G60+G66+G72+G78+G84+G90+G97+G102+G107+G112+G117+G122+G127+G132+G137+G142+G147+G30+G36+G54+G42+G152+G157+G48</f>
        <v>0</v>
      </c>
      <c r="H20" s="365"/>
      <c r="I20" s="333"/>
      <c r="J20" s="351"/>
      <c r="K20" s="351"/>
      <c r="L20" s="436">
        <f>+L60+L66+L72+L78+L84+L90+L97+L102+L107+L112+L117+L122+L127+L132+L137+L142+L147+L30+L36+L54+L42+L152+L157+L48</f>
        <v>0</v>
      </c>
      <c r="M20" s="440"/>
      <c r="N20" s="436"/>
      <c r="O20" s="437"/>
      <c r="P20" s="437"/>
      <c r="Q20" s="436">
        <f>+Q60+Q66+Q72+Q78+Q84+Q90+Q97+Q102+Q107+Q112+Q117+Q122+Q127+Q132+Q137+Q142+Q147+Q30+Q36+Q54+Q42+Q152+Q157+Q48</f>
        <v>0</v>
      </c>
      <c r="R20" s="440"/>
      <c r="S20" s="436"/>
      <c r="T20" s="437"/>
      <c r="U20" s="437"/>
      <c r="V20" s="436">
        <f>+V60+V66+V72+V78+V84+V90+V97+V102+V107+V112+V117+V122+V127+V132+V137+V142+V147+V30+V36+V54+V42+V152+V157+V48</f>
        <v>0</v>
      </c>
      <c r="W20" s="440"/>
      <c r="X20" s="436"/>
      <c r="Y20" s="437"/>
      <c r="Z20" s="437"/>
      <c r="AA20" s="436">
        <f>+AA60+AA66+AA72+AA78+AA84+AA90+AA97+AA102+AA107+AA112+AA117+AA122+AA127+AA132+AA137+AA142+AA147+AA30+AA36+AA54+AA42+AA152+AA157+AA48</f>
        <v>0</v>
      </c>
      <c r="AB20" s="440"/>
      <c r="AC20" s="436"/>
      <c r="AD20" s="437"/>
      <c r="AE20" s="437"/>
      <c r="AF20" s="436">
        <f>+AF60+AF66+AF72+AF78+AF84+AF90+AF97+AF102+AF107+AF112+AF117+AF122+AF127+AF132+AF137+AF142+AF147+AF30+AF36+AF54+AF42+AF152+AF157+AF48</f>
        <v>0</v>
      </c>
      <c r="AG20" s="440"/>
      <c r="AH20" s="436"/>
      <c r="AI20" s="437"/>
      <c r="AJ20" s="437"/>
      <c r="AK20" s="436">
        <f>+AK60+AK66+AK72+AK78+AK84+AK90+AK97+AK102+AK107+AK112+AK117+AK122+AK127+AK132+AK137+AK142+AK147+AK30+AK36+AK54+AK42+AK152+AK157+AK48</f>
        <v>0</v>
      </c>
      <c r="AL20" s="440"/>
      <c r="AM20" s="436"/>
      <c r="AN20" s="437"/>
      <c r="AO20" s="437"/>
      <c r="AP20" s="436">
        <f>+AP60+AP66+AP72+AP78+AP84+AP90+AP97+AP102+AP107+AP112+AP117+AP122+AP127+AP132+AP137+AP142+AP147+AP30+AP36+AP54+AP42+AP152+AP157+AP48</f>
        <v>0</v>
      </c>
      <c r="AQ20" s="440"/>
      <c r="AR20" s="436"/>
      <c r="AS20" s="437"/>
      <c r="AT20" s="437"/>
      <c r="AU20" s="436">
        <f>+AU60+AU66+AU72+AU78+AU84+AU90+AU97+AU102+AU107+AU112+AU117+AU122+AU127+AU132+AU137+AU142+AU147+AU30+AU36+AU54+AU42+AU152+AU157+AU48</f>
        <v>0</v>
      </c>
      <c r="AV20" s="440"/>
      <c r="AW20" s="436"/>
      <c r="AX20" s="437"/>
      <c r="AY20" s="437"/>
      <c r="AZ20" s="436">
        <f>+AZ60+AZ66+AZ72+AZ78+AZ84+AZ90+AZ97+AZ102+AZ107+AZ112+AZ117+AZ122+AZ127+AZ132+AZ137+AZ142+AZ147+AZ30+AZ36+AZ54+AZ42+AZ152+AZ157+AZ48</f>
        <v>0</v>
      </c>
      <c r="BA20" s="440"/>
      <c r="BB20" s="436"/>
      <c r="BC20" s="437"/>
      <c r="BD20" s="437"/>
      <c r="BE20" s="436">
        <f>+BE60+BE66+BE72+BE78+BE84+BE90+BE97+BE102+BE107+BE112+BE117+BE122+BE127+BE132+BE137+BE142+BE147+BE30+BE36+BE54+BE42+BE152+BE157+BE48</f>
        <v>0</v>
      </c>
      <c r="BF20" s="440"/>
      <c r="BG20" s="436"/>
      <c r="BH20" s="437"/>
      <c r="BI20" s="437"/>
      <c r="BJ20" s="436">
        <f>+BJ60+BJ66+BJ72+BJ78+BJ84+BJ90+BJ97+BJ102+BJ107+BJ112+BJ117+BJ122+BJ127+BJ132+BJ137+BJ142+BJ147+BJ30+BJ36+BJ54+BJ42+BJ152+BJ157+BJ48</f>
        <v>0</v>
      </c>
      <c r="BK20" s="440"/>
      <c r="BL20" s="436"/>
      <c r="BM20" s="437"/>
      <c r="BN20" s="437"/>
      <c r="BO20" s="436">
        <f>+BO60+BO66+BO72+BO78+BO84+BO90+BO97+BO102+BO107+BO112+BO117+BO122+BO127+BO132+BO137+BO142+BO147+BO30+BO36+BO54+BO42+BO152+BO157+BO48</f>
        <v>0</v>
      </c>
      <c r="BP20" s="440"/>
      <c r="BQ20" s="436"/>
      <c r="BR20" s="437"/>
      <c r="BS20" s="437"/>
      <c r="BT20" s="436">
        <f>+BT60+BT66+BT72+BT78+BT84+BT90+BT97+BT102+BT107+BT112+BT117+BT122+BT127+BT132+BT137+BT142+BT147+BT30+BT36+BT54+BT42+BT152+BT157+BT48</f>
        <v>0</v>
      </c>
      <c r="BU20" s="440"/>
      <c r="BV20" s="436"/>
      <c r="BW20" s="437"/>
      <c r="BX20" s="437"/>
      <c r="BY20" s="436">
        <f>+BY60+BY66+BY72+BY78+BY84+BY90+BY97+BY102+BY107+BY112+BY117+BY122+BY127+BY132+BY137+BY142+BY147+BY30+BY36+BY54+BY42+BY152+BY157+BY48</f>
        <v>-1380512</v>
      </c>
      <c r="BZ20" s="365"/>
      <c r="CA20" s="333"/>
      <c r="CB20" s="351"/>
      <c r="CC20" s="351"/>
      <c r="CD20" s="436">
        <f>+CD60+CD66+CD72+CD78+CD84+CD90+CD97+CD102+CD107+CD112+CD117+CD122+CD127+CD132+CD137+CD142+CD147+CD30+CD36+CD54+CD42+CD152+CD157+CD48</f>
        <v>-493</v>
      </c>
      <c r="CE20" s="440"/>
      <c r="CF20" s="436"/>
      <c r="CG20" s="437"/>
      <c r="CH20" s="437"/>
      <c r="CI20" s="436">
        <f>+CI60+CI66+CI72+CI78+CI84+CI90+CI97+CI102+CI107+CI112+CI117+CI122+CI127+CI132+CI137+CI142+CI147+CI30+CI36+CI54+CI42+CI152+CI157+CI48</f>
        <v>-193807</v>
      </c>
      <c r="CJ20" s="440"/>
      <c r="CK20" s="436"/>
      <c r="CL20" s="437"/>
      <c r="CM20" s="437"/>
      <c r="CN20" s="436">
        <f>+CN60+CN66+CN72+CN78+CN84+CN90+CN97+CN102+CN107+CN112+CN117+CN122+CN127+CN132+CN137+CN142+CN147+CN30+CN36+CN54+CN42+CN152+CN157+CN48</f>
        <v>-200</v>
      </c>
      <c r="CO20" s="440"/>
      <c r="CP20" s="436"/>
      <c r="CQ20" s="437"/>
      <c r="CR20" s="437"/>
      <c r="CS20" s="436">
        <f>+CS60+CS66+CS72+CS78+CS84+CS90+CS97+CS102+CS107+CS112+CS117+CS122+CS127+CS132+CS137+CS142+CS147+CS30+CS36+CS54+CS42+CS152+CS157+CS48</f>
        <v>-182826</v>
      </c>
      <c r="CT20" s="440"/>
      <c r="CU20" s="436"/>
      <c r="CV20" s="437"/>
      <c r="CW20" s="437"/>
      <c r="CX20" s="436">
        <f>+CX60+CX66+CX72+CX78+CX84+CX90+CX97+CX102+CX107+CX112+CX117+CX122+CX127+CX132+CX137+CX142+CX147+CX30+CX36+CX54+CX42+CX152+CX157+CX48</f>
        <v>0</v>
      </c>
      <c r="CY20" s="440"/>
      <c r="CZ20" s="436"/>
      <c r="DA20" s="437"/>
      <c r="DB20" s="437"/>
      <c r="DC20" s="436">
        <f>+DC60+DC66+DC72+DC78+DC84+DC90+DC97+DC102+DC107+DC112+DC117+DC122+DC127+DC132+DC137+DC142+DC147+DC30+DC36+DC54+DC42+DC152+DC157+DC48</f>
        <v>0</v>
      </c>
      <c r="DD20" s="440"/>
      <c r="DE20" s="436"/>
      <c r="DF20" s="437"/>
      <c r="DG20" s="437"/>
      <c r="DH20" s="436">
        <f>+DH60+DH66+DH72+DH78+DH84+DH90+DH97+DH102+DH107+DH112+DH117+DH122+DH127+DH132+DH137+DH142+DH147+DH30+DH36+DH54+DH42+DH152+DH157+DH48</f>
        <v>0</v>
      </c>
      <c r="DI20" s="440"/>
      <c r="DJ20" s="436"/>
      <c r="DK20" s="437"/>
      <c r="DL20" s="437"/>
      <c r="DM20" s="436">
        <f>+DM60+DM66+DM72+DM78+DM84+DM90+DM97+DM102+DM107+DM112+DM117+DM122+DM127+DM132+DM137+DM142+DM147+DM30+DM36+DM54+DM42+DM152+DM157+DM48</f>
        <v>-18</v>
      </c>
      <c r="DN20" s="440"/>
      <c r="DO20" s="436"/>
      <c r="DP20" s="437"/>
      <c r="DQ20" s="437"/>
      <c r="DR20" s="436">
        <f>+DR60+DR66+DR72+DR78+DR84+DR90+DR97+DR102+DR107+DR112+DR117+DR122+DR127+DR132+DR137+DR142+DR147+DR30+DR36+DR54+DR42+DR152+DR157+DR48</f>
        <v>0</v>
      </c>
      <c r="DS20" s="440"/>
      <c r="DT20" s="436"/>
      <c r="DU20" s="437"/>
      <c r="DV20" s="437"/>
      <c r="DW20" s="436">
        <f>+DW60+DW66+DW72+DW78+DW84+DW90+DW97+DW102+DW107+DW112+DW117+DW122+DW127+DW132+DW137+DW142+DW147+DW30+DW36+DW54+DW42+DW152+DW157+DW48</f>
        <v>-361232</v>
      </c>
      <c r="DX20" s="440"/>
      <c r="DY20" s="436"/>
      <c r="DZ20" s="437"/>
      <c r="EA20" s="437"/>
      <c r="EB20" s="436">
        <f>+EB60+EB66+EB72+EB78+EB84+EB90+EB97+EB102+EB107+EB112+EB117+EB122+EB127+EB132+EB137+EB142+EB147+EB30+EB36+EB54+EB42+EB152+EB157+EB48</f>
        <v>-209896</v>
      </c>
      <c r="EC20" s="440"/>
      <c r="ED20" s="436"/>
      <c r="EE20" s="437"/>
      <c r="EF20" s="437"/>
      <c r="EG20" s="436">
        <f>+EG60+EG66+EG72+EG78+EG84+EG90+EG97+EG102+EG107+EG112+EG117+EG122+EG127+EG132+EG137+EG142+EG147+EG30+EG36+EG54+EG42+EG152+EG157+EG48</f>
        <v>-432040</v>
      </c>
      <c r="EH20" s="440"/>
      <c r="EI20" s="436"/>
      <c r="EJ20" s="437"/>
      <c r="EK20" s="437"/>
      <c r="EL20" s="436">
        <f>+EL60+EL66+EL72+EL78+EL84+EL90+EL97+EL102+EL107+EL112+EL117+EL122+EL127+EL132+EL137+EL142+EL147+EL30+EL36+EL54+EL42+EL152+EL157+EL48</f>
        <v>-194300</v>
      </c>
      <c r="EM20" s="440"/>
      <c r="EN20" s="436"/>
      <c r="EO20" s="345"/>
      <c r="ER20" s="349"/>
      <c r="ES20" s="349"/>
      <c r="ET20" s="439"/>
    </row>
    <row r="21" spans="1:150" x14ac:dyDescent="0.2">
      <c r="A21" s="333"/>
      <c r="B21" s="333"/>
      <c r="D21" s="345" t="s">
        <v>311</v>
      </c>
      <c r="F21" s="373"/>
      <c r="G21" s="376">
        <f>+G31+G37+G43+G49+G55+G61+G67+G73+G79+G85+G91</f>
        <v>0</v>
      </c>
      <c r="H21" s="375"/>
      <c r="I21" s="333"/>
      <c r="J21" s="351"/>
      <c r="K21" s="373"/>
      <c r="L21" s="376">
        <f>+L31+L37+L43+L49+L55+L61+L67+L73+L79+L85+L91</f>
        <v>1617855</v>
      </c>
      <c r="M21" s="375"/>
      <c r="N21" s="333"/>
      <c r="O21" s="351"/>
      <c r="P21" s="373"/>
      <c r="Q21" s="376">
        <f>+Q31+Q37+Q43+Q49+Q55+Q61+Q67+Q73+Q79+Q85+Q91</f>
        <v>1307332</v>
      </c>
      <c r="R21" s="375"/>
      <c r="S21" s="333"/>
      <c r="T21" s="351"/>
      <c r="U21" s="373"/>
      <c r="V21" s="376">
        <f>+V31+V37+V43+V49+V55+V61+V67+V73+V79+V85+V91</f>
        <v>0</v>
      </c>
      <c r="W21" s="375"/>
      <c r="X21" s="333"/>
      <c r="Y21" s="351"/>
      <c r="Z21" s="373"/>
      <c r="AA21" s="376">
        <f>+AA31+AA37+AA43+AA49+AA55+AA61+AA67+AA73+AA79+AA85+AA91</f>
        <v>0</v>
      </c>
      <c r="AB21" s="375"/>
      <c r="AC21" s="333"/>
      <c r="AD21" s="351"/>
      <c r="AE21" s="373"/>
      <c r="AF21" s="376">
        <f>+AF31+AF37+AF43+AF49+AF55+AF61+AF67+AF73+AF79+AF85+AF91</f>
        <v>0</v>
      </c>
      <c r="AG21" s="375"/>
      <c r="AH21" s="333"/>
      <c r="AI21" s="351"/>
      <c r="AJ21" s="373"/>
      <c r="AK21" s="376">
        <f>+AK31+AK37+AK43+AK49+AK55+AK61+AK67+AK73+AK79+AK85+AK91</f>
        <v>0</v>
      </c>
      <c r="AL21" s="375"/>
      <c r="AM21" s="333"/>
      <c r="AN21" s="351"/>
      <c r="AO21" s="373"/>
      <c r="AP21" s="376">
        <f>+AP31+AP37+AP43+AP49+AP55+AP61+AP67+AP73+AP79+AP85+AP91</f>
        <v>0</v>
      </c>
      <c r="AQ21" s="375"/>
      <c r="AR21" s="333"/>
      <c r="AS21" s="351"/>
      <c r="AT21" s="373"/>
      <c r="AU21" s="376">
        <f>+AU31+AU37+AU43+AU49+AU55+AU61+AU67+AU73+AU79+AU85+AU91</f>
        <v>0</v>
      </c>
      <c r="AV21" s="375"/>
      <c r="AW21" s="333"/>
      <c r="AX21" s="351"/>
      <c r="AY21" s="373"/>
      <c r="AZ21" s="376">
        <f>+AZ31+AZ37+AZ43+AZ49+AZ55+AZ61+AZ67+AZ73+AZ79+AZ85+AZ91</f>
        <v>0</v>
      </c>
      <c r="BA21" s="375"/>
      <c r="BB21" s="333"/>
      <c r="BC21" s="351"/>
      <c r="BD21" s="373"/>
      <c r="BE21" s="376">
        <f>+BE31+BE37+BE43+BE49+BE55+BE61+BE67+BE73+BE79+BE85+BE91</f>
        <v>0</v>
      </c>
      <c r="BF21" s="375"/>
      <c r="BG21" s="333"/>
      <c r="BH21" s="351"/>
      <c r="BI21" s="373"/>
      <c r="BJ21" s="376">
        <f>+BJ31+BJ37+BJ43+BJ49+BJ55+BJ61+BJ67+BJ73+BJ79+BJ85+BJ91</f>
        <v>0</v>
      </c>
      <c r="BK21" s="375"/>
      <c r="BL21" s="333"/>
      <c r="BM21" s="351"/>
      <c r="BN21" s="373"/>
      <c r="BO21" s="376">
        <f>+BO31+BO37+BO43+BO49+BO55+BO61+BO67+BO73+BO79+BO85+BO91</f>
        <v>0</v>
      </c>
      <c r="BP21" s="375"/>
      <c r="BQ21" s="333"/>
      <c r="BR21" s="351"/>
      <c r="BS21" s="373"/>
      <c r="BT21" s="376">
        <f>+BT31+BT37+BT43+BT49+BT55+BT61+BT67+BT73+BT79+BT85+BT91</f>
        <v>2925187</v>
      </c>
      <c r="BU21" s="375"/>
      <c r="BV21" s="333"/>
      <c r="BW21" s="351"/>
      <c r="BX21" s="373"/>
      <c r="BY21" s="376">
        <f>+BY31+BY37+BY43+BY49+BY55+BY61+BY67+BY73+BY79+BY85+BY91</f>
        <v>24325993</v>
      </c>
      <c r="BZ21" s="375"/>
      <c r="CA21" s="333"/>
      <c r="CB21" s="351"/>
      <c r="CC21" s="373"/>
      <c r="CD21" s="376">
        <f>+CD31+CD37+CD43+CD49+CD55+CD61+CD67+CD73+CD79+CD85+CD91</f>
        <v>1005042</v>
      </c>
      <c r="CE21" s="375"/>
      <c r="CF21" s="333"/>
      <c r="CG21" s="351"/>
      <c r="CH21" s="373"/>
      <c r="CI21" s="376">
        <f>+CI31+CI37+CI43+CI49+CI55+CI61+CI67+CI73+CI79+CI85+CI91</f>
        <v>2131567</v>
      </c>
      <c r="CJ21" s="375"/>
      <c r="CK21" s="333"/>
      <c r="CL21" s="351"/>
      <c r="CM21" s="373"/>
      <c r="CN21" s="376">
        <f>+CN31+CN37+CN43+CN49+CN55+CN61+CN67+CN73+CN79+CN85+CN91</f>
        <v>2354360</v>
      </c>
      <c r="CO21" s="375"/>
      <c r="CP21" s="333"/>
      <c r="CQ21" s="351"/>
      <c r="CR21" s="373"/>
      <c r="CS21" s="376">
        <f>+CS31+CS37+CS43+CS49+CS55+CS61+CS67+CS73+CS79+CS85+CS91</f>
        <v>1812274</v>
      </c>
      <c r="CT21" s="375"/>
      <c r="CU21" s="333"/>
      <c r="CV21" s="351"/>
      <c r="CW21" s="373"/>
      <c r="CX21" s="376">
        <f>+CX31+CX37+CX43+CX49+CX55+CX61+CX67+CX73+CX79+CX85+CX91</f>
        <v>2220682</v>
      </c>
      <c r="CY21" s="375"/>
      <c r="CZ21" s="333"/>
      <c r="DA21" s="351"/>
      <c r="DB21" s="373"/>
      <c r="DC21" s="376">
        <f>+DC31+DC37+DC43+DC49+DC55+DC61+DC67+DC73+DC79+DC85+DC91</f>
        <v>2340892</v>
      </c>
      <c r="DD21" s="375"/>
      <c r="DE21" s="333"/>
      <c r="DF21" s="351"/>
      <c r="DG21" s="373"/>
      <c r="DH21" s="376">
        <f>+DH31+DH37+DH43+DH49+DH55+DH61+DH67+DH73+DH79+DH85+DH91</f>
        <v>2290184</v>
      </c>
      <c r="DI21" s="375"/>
      <c r="DJ21" s="333"/>
      <c r="DK21" s="351"/>
      <c r="DL21" s="373"/>
      <c r="DM21" s="376">
        <f>+DM31+DM37+DM43+DM49+DM55+DM61+DM67+DM73+DM79+DM85+DM91</f>
        <v>1566723</v>
      </c>
      <c r="DN21" s="375"/>
      <c r="DO21" s="333"/>
      <c r="DP21" s="351"/>
      <c r="DQ21" s="373"/>
      <c r="DR21" s="376">
        <f>+DR31+DR37+DR43+DR49+DR55+DR61+DR67+DR73+DR79+DR85+DR91</f>
        <v>2188622</v>
      </c>
      <c r="DS21" s="375"/>
      <c r="DT21" s="333"/>
      <c r="DU21" s="351"/>
      <c r="DV21" s="373"/>
      <c r="DW21" s="376">
        <f>+DW31+DW37+DW43+DW49+DW55+DW61+DW67+DW73+DW79+DW85+DW91</f>
        <v>1946391</v>
      </c>
      <c r="DX21" s="375"/>
      <c r="DY21" s="333"/>
      <c r="DZ21" s="351"/>
      <c r="EA21" s="373"/>
      <c r="EB21" s="376">
        <f>+EB31+EB37+EB43+EB49+EB55+EB61+EB67+EB73+EB79+EB85+EB91</f>
        <v>2183859</v>
      </c>
      <c r="EC21" s="375"/>
      <c r="ED21" s="333"/>
      <c r="EE21" s="351"/>
      <c r="EF21" s="373"/>
      <c r="EG21" s="376">
        <f>+EG31+EG37+EG43+EG49+EG55+EG61+EG67+EG73+EG79+EG85+EG91</f>
        <v>2285397</v>
      </c>
      <c r="EH21" s="375"/>
      <c r="EI21" s="333"/>
      <c r="EJ21" s="351"/>
      <c r="EK21" s="373"/>
      <c r="EL21" s="376">
        <f>+EL31+EL37+EL43+EL49+EL55+EL61+EL67+EL73+EL79+EL85+EL91</f>
        <v>3136609</v>
      </c>
      <c r="EM21" s="375"/>
      <c r="EN21" s="333"/>
      <c r="EO21" s="345"/>
      <c r="ER21" s="349"/>
      <c r="ES21" s="349"/>
    </row>
    <row r="22" spans="1:150" x14ac:dyDescent="0.2">
      <c r="A22" s="333"/>
      <c r="B22" s="333"/>
      <c r="D22" s="345"/>
      <c r="F22" s="333"/>
      <c r="G22" s="436"/>
      <c r="H22" s="436"/>
      <c r="I22" s="436"/>
      <c r="J22" s="437"/>
      <c r="K22" s="436"/>
      <c r="L22" s="436"/>
      <c r="M22" s="436"/>
      <c r="N22" s="436"/>
      <c r="O22" s="437"/>
      <c r="P22" s="436"/>
      <c r="Q22" s="436"/>
      <c r="R22" s="436"/>
      <c r="S22" s="436"/>
      <c r="T22" s="437"/>
      <c r="U22" s="436"/>
      <c r="V22" s="436"/>
      <c r="W22" s="436"/>
      <c r="X22" s="436"/>
      <c r="Y22" s="437"/>
      <c r="Z22" s="436"/>
      <c r="AA22" s="436"/>
      <c r="AB22" s="436"/>
      <c r="AC22" s="436"/>
      <c r="AD22" s="437"/>
      <c r="AE22" s="436"/>
      <c r="AF22" s="436"/>
      <c r="AG22" s="436"/>
      <c r="AH22" s="436"/>
      <c r="AI22" s="437"/>
      <c r="AJ22" s="436"/>
      <c r="AK22" s="436"/>
      <c r="AL22" s="436"/>
      <c r="AM22" s="436"/>
      <c r="AN22" s="437"/>
      <c r="AO22" s="436"/>
      <c r="AP22" s="436"/>
      <c r="AQ22" s="436"/>
      <c r="AR22" s="436"/>
      <c r="AS22" s="437"/>
      <c r="AT22" s="436"/>
      <c r="AU22" s="436"/>
      <c r="AV22" s="436"/>
      <c r="AW22" s="436"/>
      <c r="AX22" s="437"/>
      <c r="AY22" s="436"/>
      <c r="AZ22" s="436"/>
      <c r="BA22" s="436"/>
      <c r="BB22" s="436"/>
      <c r="BC22" s="437"/>
      <c r="BD22" s="436"/>
      <c r="BE22" s="436"/>
      <c r="BF22" s="436"/>
      <c r="BG22" s="436"/>
      <c r="BH22" s="437"/>
      <c r="BI22" s="436"/>
      <c r="BJ22" s="436"/>
      <c r="BK22" s="436"/>
      <c r="BL22" s="436"/>
      <c r="BM22" s="437"/>
      <c r="BN22" s="436"/>
      <c r="BO22" s="436"/>
      <c r="BP22" s="436"/>
      <c r="BQ22" s="436"/>
      <c r="BR22" s="437"/>
      <c r="BS22" s="436"/>
      <c r="BT22" s="436"/>
      <c r="BU22" s="436"/>
      <c r="BV22" s="436"/>
      <c r="BW22" s="437"/>
      <c r="BX22" s="436"/>
      <c r="BY22" s="436"/>
      <c r="BZ22" s="436"/>
      <c r="CA22" s="436"/>
      <c r="CB22" s="437"/>
      <c r="CC22" s="436"/>
      <c r="CD22" s="436"/>
      <c r="CE22" s="436"/>
      <c r="CF22" s="436"/>
      <c r="CG22" s="437"/>
      <c r="CH22" s="436"/>
      <c r="CI22" s="436"/>
      <c r="CJ22" s="436"/>
      <c r="CK22" s="436"/>
      <c r="CL22" s="437"/>
      <c r="CM22" s="436"/>
      <c r="CN22" s="436"/>
      <c r="CO22" s="436"/>
      <c r="CP22" s="436"/>
      <c r="CQ22" s="437"/>
      <c r="CR22" s="436"/>
      <c r="CS22" s="436"/>
      <c r="CT22" s="436"/>
      <c r="CU22" s="436"/>
      <c r="CV22" s="437"/>
      <c r="CW22" s="436"/>
      <c r="CX22" s="436"/>
      <c r="CY22" s="436"/>
      <c r="CZ22" s="436"/>
      <c r="DA22" s="437"/>
      <c r="DB22" s="436"/>
      <c r="DC22" s="436"/>
      <c r="DD22" s="436"/>
      <c r="DE22" s="436"/>
      <c r="DF22" s="437"/>
      <c r="DG22" s="436"/>
      <c r="DH22" s="436"/>
      <c r="DI22" s="436"/>
      <c r="DJ22" s="436"/>
      <c r="DK22" s="437"/>
      <c r="DL22" s="436"/>
      <c r="DM22" s="436"/>
      <c r="DN22" s="436"/>
      <c r="DO22" s="436"/>
      <c r="DP22" s="437"/>
      <c r="DQ22" s="436"/>
      <c r="DR22" s="436"/>
      <c r="DS22" s="436"/>
      <c r="DT22" s="436"/>
      <c r="DU22" s="437"/>
      <c r="DV22" s="436"/>
      <c r="DW22" s="436"/>
      <c r="DX22" s="436"/>
      <c r="DY22" s="436"/>
      <c r="DZ22" s="437"/>
      <c r="EA22" s="436"/>
      <c r="EB22" s="436"/>
      <c r="EC22" s="436"/>
      <c r="ED22" s="436"/>
      <c r="EE22" s="437"/>
      <c r="EF22" s="436"/>
      <c r="EG22" s="436"/>
      <c r="EH22" s="436"/>
      <c r="EI22" s="436"/>
      <c r="EJ22" s="437"/>
      <c r="EK22" s="436"/>
      <c r="EL22" s="436"/>
      <c r="EM22" s="436"/>
      <c r="EN22" s="436"/>
      <c r="EO22" s="345"/>
      <c r="ER22" s="349"/>
      <c r="ES22" s="349"/>
    </row>
    <row r="23" spans="1:150" ht="12.75" customHeight="1" x14ac:dyDescent="0.2">
      <c r="A23" s="333"/>
      <c r="B23" s="333"/>
      <c r="D23" s="345" t="s">
        <v>312</v>
      </c>
      <c r="F23" s="333"/>
      <c r="G23" s="436">
        <f>SUM(G24:G24)</f>
        <v>3500000</v>
      </c>
      <c r="H23" s="436"/>
      <c r="I23" s="436"/>
      <c r="J23" s="437"/>
      <c r="K23" s="436"/>
      <c r="L23" s="436">
        <f>SUM(L24:L24)</f>
        <v>979066</v>
      </c>
      <c r="M23" s="436"/>
      <c r="N23" s="436"/>
      <c r="O23" s="437"/>
      <c r="P23" s="436"/>
      <c r="Q23" s="436">
        <f>SUM(Q24:Q24)</f>
        <v>826458</v>
      </c>
      <c r="R23" s="436"/>
      <c r="S23" s="436"/>
      <c r="T23" s="437"/>
      <c r="U23" s="436"/>
      <c r="V23" s="436">
        <f>SUM(V24:V24)</f>
        <v>0</v>
      </c>
      <c r="W23" s="436"/>
      <c r="X23" s="436"/>
      <c r="Y23" s="437"/>
      <c r="Z23" s="436"/>
      <c r="AA23" s="436">
        <f>SUM(AA24:AA24)</f>
        <v>0</v>
      </c>
      <c r="AB23" s="436"/>
      <c r="AC23" s="436"/>
      <c r="AD23" s="437"/>
      <c r="AE23" s="436"/>
      <c r="AF23" s="436">
        <f>SUM(AF24:AF24)</f>
        <v>0</v>
      </c>
      <c r="AG23" s="436"/>
      <c r="AH23" s="436"/>
      <c r="AI23" s="437"/>
      <c r="AJ23" s="436"/>
      <c r="AK23" s="436">
        <f>SUM(AK24:AK24)</f>
        <v>0</v>
      </c>
      <c r="AL23" s="436"/>
      <c r="AM23" s="436"/>
      <c r="AN23" s="437"/>
      <c r="AO23" s="436"/>
      <c r="AP23" s="436">
        <f>SUM(AP24:AP24)</f>
        <v>0</v>
      </c>
      <c r="AQ23" s="436"/>
      <c r="AR23" s="436"/>
      <c r="AS23" s="437"/>
      <c r="AT23" s="436"/>
      <c r="AU23" s="436">
        <f>SUM(AU24:AU24)</f>
        <v>0</v>
      </c>
      <c r="AV23" s="436"/>
      <c r="AW23" s="436"/>
      <c r="AX23" s="437"/>
      <c r="AY23" s="436"/>
      <c r="AZ23" s="436">
        <f>SUM(AZ24:AZ24)</f>
        <v>0</v>
      </c>
      <c r="BA23" s="436"/>
      <c r="BB23" s="436"/>
      <c r="BC23" s="437"/>
      <c r="BD23" s="436"/>
      <c r="BE23" s="436">
        <f>SUM(BE24:BE24)</f>
        <v>0</v>
      </c>
      <c r="BF23" s="436"/>
      <c r="BG23" s="436"/>
      <c r="BH23" s="437"/>
      <c r="BI23" s="436"/>
      <c r="BJ23" s="436">
        <f>SUM(BJ24:BJ24)</f>
        <v>0</v>
      </c>
      <c r="BK23" s="436"/>
      <c r="BL23" s="436"/>
      <c r="BM23" s="437"/>
      <c r="BN23" s="436"/>
      <c r="BO23" s="436">
        <f>SUM(BO24:BO24)</f>
        <v>0</v>
      </c>
      <c r="BP23" s="436"/>
      <c r="BQ23" s="436"/>
      <c r="BR23" s="437"/>
      <c r="BS23" s="436"/>
      <c r="BT23" s="436">
        <f>SUM(BT24:BT24)</f>
        <v>1805524</v>
      </c>
      <c r="BU23" s="436"/>
      <c r="BV23" s="436"/>
      <c r="BW23" s="437"/>
      <c r="BX23" s="436"/>
      <c r="BY23" s="436">
        <f>SUM(BY24:BY24)</f>
        <v>6143108</v>
      </c>
      <c r="BZ23" s="436"/>
      <c r="CA23" s="436"/>
      <c r="CB23" s="437"/>
      <c r="CC23" s="436"/>
      <c r="CD23" s="436">
        <f>SUM(CD24:CD24)</f>
        <v>475483</v>
      </c>
      <c r="CE23" s="436"/>
      <c r="CF23" s="436"/>
      <c r="CG23" s="437"/>
      <c r="CH23" s="436"/>
      <c r="CI23" s="436">
        <f>SUM(CI24:CI24)</f>
        <v>400868</v>
      </c>
      <c r="CJ23" s="436"/>
      <c r="CK23" s="436"/>
      <c r="CL23" s="437"/>
      <c r="CM23" s="436"/>
      <c r="CN23" s="436">
        <f>SUM(CN24:CN24)</f>
        <v>392835</v>
      </c>
      <c r="CO23" s="436"/>
      <c r="CP23" s="436"/>
      <c r="CQ23" s="437"/>
      <c r="CR23" s="436"/>
      <c r="CS23" s="436">
        <f>SUM(CS24:CS24)</f>
        <v>421515</v>
      </c>
      <c r="CT23" s="436"/>
      <c r="CU23" s="436"/>
      <c r="CV23" s="437"/>
      <c r="CW23" s="436"/>
      <c r="CX23" s="436">
        <f>SUM(CX24:CX24)</f>
        <v>436571</v>
      </c>
      <c r="CY23" s="436"/>
      <c r="CZ23" s="436"/>
      <c r="DA23" s="437"/>
      <c r="DB23" s="436"/>
      <c r="DC23" s="436">
        <f>SUM(DC24:DC24)</f>
        <v>554570</v>
      </c>
      <c r="DD23" s="436"/>
      <c r="DE23" s="436"/>
      <c r="DF23" s="437"/>
      <c r="DG23" s="436"/>
      <c r="DH23" s="436">
        <f>SUM(DH24:DH24)</f>
        <v>554091</v>
      </c>
      <c r="DI23" s="436"/>
      <c r="DJ23" s="436"/>
      <c r="DK23" s="437"/>
      <c r="DL23" s="436"/>
      <c r="DM23" s="436">
        <f>SUM(DM24:DM24)</f>
        <v>628069</v>
      </c>
      <c r="DN23" s="436"/>
      <c r="DO23" s="436"/>
      <c r="DP23" s="437"/>
      <c r="DQ23" s="436"/>
      <c r="DR23" s="436">
        <f>SUM(DR24:DR24)</f>
        <v>721031</v>
      </c>
      <c r="DS23" s="436"/>
      <c r="DT23" s="436"/>
      <c r="DU23" s="437"/>
      <c r="DV23" s="436"/>
      <c r="DW23" s="436">
        <f>SUM(DW24:DW24)</f>
        <v>488907</v>
      </c>
      <c r="DX23" s="436"/>
      <c r="DY23" s="436"/>
      <c r="DZ23" s="437"/>
      <c r="EA23" s="436"/>
      <c r="EB23" s="436">
        <f>SUM(EB24:EB24)</f>
        <v>545495</v>
      </c>
      <c r="EC23" s="436"/>
      <c r="ED23" s="436"/>
      <c r="EE23" s="437"/>
      <c r="EF23" s="436"/>
      <c r="EG23" s="436">
        <f>SUM(EG24:EG24)</f>
        <v>523673</v>
      </c>
      <c r="EH23" s="436"/>
      <c r="EI23" s="436"/>
      <c r="EJ23" s="437"/>
      <c r="EK23" s="436"/>
      <c r="EL23" s="436">
        <f>SUM(EL24:EL24)</f>
        <v>876351</v>
      </c>
      <c r="EM23" s="436"/>
      <c r="EN23" s="436"/>
      <c r="EO23" s="345"/>
      <c r="ER23" s="349"/>
      <c r="ES23" s="349"/>
    </row>
    <row r="24" spans="1:150" x14ac:dyDescent="0.2">
      <c r="A24" s="333"/>
      <c r="B24" s="333"/>
      <c r="D24" s="372" t="s">
        <v>313</v>
      </c>
      <c r="E24" s="437"/>
      <c r="F24" s="441"/>
      <c r="G24" s="442">
        <v>3500000</v>
      </c>
      <c r="H24" s="443"/>
      <c r="I24" s="436"/>
      <c r="J24" s="437"/>
      <c r="K24" s="444"/>
      <c r="L24" s="442">
        <v>979066</v>
      </c>
      <c r="M24" s="443"/>
      <c r="N24" s="436"/>
      <c r="O24" s="437"/>
      <c r="P24" s="444"/>
      <c r="Q24" s="442">
        <v>826458</v>
      </c>
      <c r="R24" s="443"/>
      <c r="S24" s="436"/>
      <c r="T24" s="437"/>
      <c r="U24" s="444"/>
      <c r="V24" s="442">
        <v>0</v>
      </c>
      <c r="W24" s="443"/>
      <c r="X24" s="436"/>
      <c r="Y24" s="437"/>
      <c r="Z24" s="444"/>
      <c r="AA24" s="442">
        <v>0</v>
      </c>
      <c r="AB24" s="443"/>
      <c r="AC24" s="436"/>
      <c r="AD24" s="437"/>
      <c r="AE24" s="444"/>
      <c r="AF24" s="442">
        <v>0</v>
      </c>
      <c r="AG24" s="443"/>
      <c r="AH24" s="436"/>
      <c r="AI24" s="437"/>
      <c r="AJ24" s="444"/>
      <c r="AK24" s="442">
        <v>0</v>
      </c>
      <c r="AL24" s="443"/>
      <c r="AM24" s="436"/>
      <c r="AN24" s="437"/>
      <c r="AO24" s="444"/>
      <c r="AP24" s="442">
        <v>0</v>
      </c>
      <c r="AQ24" s="443"/>
      <c r="AR24" s="436"/>
      <c r="AS24" s="437"/>
      <c r="AT24" s="444"/>
      <c r="AU24" s="442">
        <v>0</v>
      </c>
      <c r="AV24" s="443"/>
      <c r="AW24" s="436"/>
      <c r="AX24" s="437"/>
      <c r="AY24" s="444"/>
      <c r="AZ24" s="442">
        <v>0</v>
      </c>
      <c r="BA24" s="443"/>
      <c r="BB24" s="436"/>
      <c r="BC24" s="437"/>
      <c r="BD24" s="444"/>
      <c r="BE24" s="442">
        <v>0</v>
      </c>
      <c r="BF24" s="443"/>
      <c r="BG24" s="436"/>
      <c r="BH24" s="437"/>
      <c r="BI24" s="444"/>
      <c r="BJ24" s="442">
        <v>0</v>
      </c>
      <c r="BK24" s="443"/>
      <c r="BL24" s="436"/>
      <c r="BM24" s="437"/>
      <c r="BN24" s="444"/>
      <c r="BO24" s="442">
        <v>0</v>
      </c>
      <c r="BP24" s="443"/>
      <c r="BQ24" s="436"/>
      <c r="BR24" s="437"/>
      <c r="BS24" s="444"/>
      <c r="BT24" s="445">
        <f>SUM(L24:BO24)</f>
        <v>1805524</v>
      </c>
      <c r="BU24" s="443"/>
      <c r="BV24" s="436"/>
      <c r="BW24" s="437"/>
      <c r="BX24" s="444"/>
      <c r="BY24" s="442">
        <v>6143108</v>
      </c>
      <c r="BZ24" s="443"/>
      <c r="CA24" s="436"/>
      <c r="CB24" s="437"/>
      <c r="CC24" s="444"/>
      <c r="CD24" s="442">
        <v>475483</v>
      </c>
      <c r="CE24" s="443"/>
      <c r="CF24" s="436"/>
      <c r="CG24" s="437"/>
      <c r="CH24" s="444"/>
      <c r="CI24" s="442">
        <v>400868</v>
      </c>
      <c r="CJ24" s="443"/>
      <c r="CK24" s="436"/>
      <c r="CL24" s="437"/>
      <c r="CM24" s="444"/>
      <c r="CN24" s="442">
        <v>392835</v>
      </c>
      <c r="CO24" s="443"/>
      <c r="CP24" s="436"/>
      <c r="CQ24" s="437"/>
      <c r="CR24" s="444"/>
      <c r="CS24" s="442">
        <v>421515</v>
      </c>
      <c r="CT24" s="443"/>
      <c r="CU24" s="436"/>
      <c r="CV24" s="437"/>
      <c r="CW24" s="444"/>
      <c r="CX24" s="442">
        <v>436571</v>
      </c>
      <c r="CY24" s="443"/>
      <c r="CZ24" s="436"/>
      <c r="DA24" s="437"/>
      <c r="DB24" s="444"/>
      <c r="DC24" s="442">
        <v>554570</v>
      </c>
      <c r="DD24" s="443"/>
      <c r="DE24" s="436"/>
      <c r="DF24" s="437"/>
      <c r="DG24" s="444"/>
      <c r="DH24" s="442">
        <v>554091</v>
      </c>
      <c r="DI24" s="443"/>
      <c r="DJ24" s="436"/>
      <c r="DK24" s="437"/>
      <c r="DL24" s="444"/>
      <c r="DM24" s="442">
        <v>628069</v>
      </c>
      <c r="DN24" s="443"/>
      <c r="DO24" s="436"/>
      <c r="DP24" s="437"/>
      <c r="DQ24" s="444"/>
      <c r="DR24" s="442">
        <v>721031</v>
      </c>
      <c r="DS24" s="443"/>
      <c r="DT24" s="436"/>
      <c r="DU24" s="437"/>
      <c r="DV24" s="444"/>
      <c r="DW24" s="442">
        <v>488907</v>
      </c>
      <c r="DX24" s="443"/>
      <c r="DY24" s="436"/>
      <c r="DZ24" s="437"/>
      <c r="EA24" s="444"/>
      <c r="EB24" s="442">
        <v>545495</v>
      </c>
      <c r="EC24" s="443"/>
      <c r="ED24" s="436"/>
      <c r="EE24" s="437"/>
      <c r="EF24" s="444"/>
      <c r="EG24" s="442">
        <v>523673</v>
      </c>
      <c r="EH24" s="443"/>
      <c r="EI24" s="436"/>
      <c r="EJ24" s="437"/>
      <c r="EK24" s="444"/>
      <c r="EL24" s="445">
        <f>SUM(CD24:CI24)</f>
        <v>876351</v>
      </c>
      <c r="EM24" s="443"/>
      <c r="EN24" s="436"/>
      <c r="EO24" s="345"/>
      <c r="ER24" s="349"/>
      <c r="ES24" s="349"/>
    </row>
    <row r="25" spans="1:150" x14ac:dyDescent="0.2">
      <c r="A25" s="333"/>
      <c r="B25" s="333"/>
      <c r="D25" s="372"/>
      <c r="E25" s="437"/>
      <c r="F25" s="333"/>
      <c r="G25" s="446"/>
      <c r="H25" s="436"/>
      <c r="I25" s="436"/>
      <c r="J25" s="437"/>
      <c r="K25" s="436"/>
      <c r="L25" s="446"/>
      <c r="M25" s="436"/>
      <c r="N25" s="436"/>
      <c r="O25" s="437"/>
      <c r="P25" s="436"/>
      <c r="Q25" s="446"/>
      <c r="R25" s="436"/>
      <c r="S25" s="436"/>
      <c r="T25" s="437"/>
      <c r="U25" s="436"/>
      <c r="V25" s="446"/>
      <c r="W25" s="436"/>
      <c r="X25" s="436"/>
      <c r="Y25" s="437"/>
      <c r="Z25" s="436"/>
      <c r="AA25" s="446"/>
      <c r="AB25" s="436"/>
      <c r="AC25" s="436"/>
      <c r="AD25" s="437"/>
      <c r="AE25" s="436"/>
      <c r="AF25" s="446"/>
      <c r="AG25" s="436"/>
      <c r="AH25" s="436"/>
      <c r="AI25" s="437"/>
      <c r="AJ25" s="436"/>
      <c r="AK25" s="446"/>
      <c r="AL25" s="436"/>
      <c r="AM25" s="436"/>
      <c r="AN25" s="437"/>
      <c r="AO25" s="436"/>
      <c r="AP25" s="446"/>
      <c r="AQ25" s="436"/>
      <c r="AR25" s="436"/>
      <c r="AS25" s="437"/>
      <c r="AT25" s="436"/>
      <c r="AU25" s="446"/>
      <c r="AV25" s="436"/>
      <c r="AW25" s="436"/>
      <c r="AX25" s="437"/>
      <c r="AY25" s="436"/>
      <c r="AZ25" s="446"/>
      <c r="BA25" s="436"/>
      <c r="BB25" s="436"/>
      <c r="BC25" s="437"/>
      <c r="BD25" s="436"/>
      <c r="BE25" s="446"/>
      <c r="BF25" s="436"/>
      <c r="BG25" s="436"/>
      <c r="BH25" s="437"/>
      <c r="BI25" s="436"/>
      <c r="BJ25" s="446"/>
      <c r="BK25" s="436"/>
      <c r="BL25" s="436"/>
      <c r="BM25" s="437"/>
      <c r="BN25" s="436"/>
      <c r="BO25" s="446"/>
      <c r="BP25" s="436"/>
      <c r="BQ25" s="436"/>
      <c r="BR25" s="437"/>
      <c r="BS25" s="436"/>
      <c r="BT25" s="436"/>
      <c r="BU25" s="436"/>
      <c r="BV25" s="436"/>
      <c r="BW25" s="437"/>
      <c r="BX25" s="436"/>
      <c r="BY25" s="446"/>
      <c r="BZ25" s="436"/>
      <c r="CA25" s="436"/>
      <c r="CB25" s="437"/>
      <c r="CC25" s="436"/>
      <c r="CD25" s="446"/>
      <c r="CE25" s="436"/>
      <c r="CF25" s="436"/>
      <c r="CG25" s="437"/>
      <c r="CH25" s="436"/>
      <c r="CI25" s="446"/>
      <c r="CJ25" s="436"/>
      <c r="CK25" s="436"/>
      <c r="CL25" s="437"/>
      <c r="CM25" s="436"/>
      <c r="CN25" s="446"/>
      <c r="CO25" s="436"/>
      <c r="CP25" s="436"/>
      <c r="CQ25" s="437"/>
      <c r="CR25" s="436"/>
      <c r="CS25" s="446"/>
      <c r="CT25" s="436"/>
      <c r="CU25" s="436"/>
      <c r="CV25" s="437"/>
      <c r="CW25" s="436"/>
      <c r="CX25" s="446"/>
      <c r="CY25" s="436"/>
      <c r="CZ25" s="436"/>
      <c r="DA25" s="437"/>
      <c r="DB25" s="436"/>
      <c r="DC25" s="446"/>
      <c r="DD25" s="436"/>
      <c r="DE25" s="436"/>
      <c r="DF25" s="437"/>
      <c r="DG25" s="436"/>
      <c r="DH25" s="446"/>
      <c r="DI25" s="436"/>
      <c r="DJ25" s="436"/>
      <c r="DK25" s="437"/>
      <c r="DL25" s="436"/>
      <c r="DM25" s="446"/>
      <c r="DN25" s="436"/>
      <c r="DO25" s="436"/>
      <c r="DP25" s="437"/>
      <c r="DQ25" s="436"/>
      <c r="DR25" s="446"/>
      <c r="DS25" s="436"/>
      <c r="DT25" s="436"/>
      <c r="DU25" s="437"/>
      <c r="DV25" s="436"/>
      <c r="DW25" s="446"/>
      <c r="DX25" s="436"/>
      <c r="DY25" s="436"/>
      <c r="DZ25" s="437"/>
      <c r="EA25" s="436"/>
      <c r="EB25" s="446"/>
      <c r="EC25" s="436"/>
      <c r="ED25" s="436"/>
      <c r="EE25" s="437"/>
      <c r="EF25" s="436"/>
      <c r="EG25" s="446"/>
      <c r="EH25" s="436"/>
      <c r="EI25" s="436"/>
      <c r="EJ25" s="437"/>
      <c r="EK25" s="436"/>
      <c r="EL25" s="436"/>
      <c r="EM25" s="436"/>
      <c r="EN25" s="436"/>
      <c r="EO25" s="345"/>
      <c r="ER25" s="349"/>
      <c r="ES25" s="349"/>
    </row>
    <row r="26" spans="1:150" x14ac:dyDescent="0.2">
      <c r="A26" s="333"/>
      <c r="B26" s="333"/>
      <c r="D26" s="352" t="s">
        <v>314</v>
      </c>
      <c r="E26" s="437"/>
      <c r="F26" s="333"/>
      <c r="G26" s="436"/>
      <c r="H26" s="436"/>
      <c r="I26" s="436"/>
      <c r="J26" s="437"/>
      <c r="K26" s="436"/>
      <c r="L26" s="436"/>
      <c r="M26" s="436"/>
      <c r="N26" s="436"/>
      <c r="O26" s="437"/>
      <c r="P26" s="436"/>
      <c r="Q26" s="436"/>
      <c r="R26" s="436"/>
      <c r="S26" s="436"/>
      <c r="T26" s="437"/>
      <c r="U26" s="436"/>
      <c r="V26" s="436"/>
      <c r="W26" s="436"/>
      <c r="X26" s="436"/>
      <c r="Y26" s="437"/>
      <c r="Z26" s="436"/>
      <c r="AA26" s="436"/>
      <c r="AB26" s="436"/>
      <c r="AC26" s="436"/>
      <c r="AD26" s="437"/>
      <c r="AE26" s="436"/>
      <c r="AF26" s="436"/>
      <c r="AG26" s="436"/>
      <c r="AH26" s="436"/>
      <c r="AI26" s="437"/>
      <c r="AJ26" s="436"/>
      <c r="AK26" s="436"/>
      <c r="AL26" s="436"/>
      <c r="AM26" s="436"/>
      <c r="AN26" s="437"/>
      <c r="AO26" s="436"/>
      <c r="AP26" s="436"/>
      <c r="AQ26" s="436"/>
      <c r="AR26" s="436"/>
      <c r="AS26" s="437"/>
      <c r="AT26" s="436"/>
      <c r="AU26" s="436"/>
      <c r="AV26" s="436"/>
      <c r="AW26" s="436"/>
      <c r="AX26" s="437"/>
      <c r="AY26" s="436"/>
      <c r="AZ26" s="436"/>
      <c r="BA26" s="436"/>
      <c r="BB26" s="436"/>
      <c r="BC26" s="437"/>
      <c r="BD26" s="436"/>
      <c r="BE26" s="436"/>
      <c r="BF26" s="436"/>
      <c r="BG26" s="436"/>
      <c r="BH26" s="437"/>
      <c r="BI26" s="436"/>
      <c r="BJ26" s="436"/>
      <c r="BK26" s="436"/>
      <c r="BL26" s="436"/>
      <c r="BM26" s="437"/>
      <c r="BN26" s="436"/>
      <c r="BO26" s="436"/>
      <c r="BP26" s="436"/>
      <c r="BQ26" s="436"/>
      <c r="BR26" s="437"/>
      <c r="BS26" s="436"/>
      <c r="BT26" s="436"/>
      <c r="BU26" s="436"/>
      <c r="BV26" s="436"/>
      <c r="BW26" s="437"/>
      <c r="BX26" s="436"/>
      <c r="BY26" s="436"/>
      <c r="BZ26" s="436"/>
      <c r="CA26" s="436"/>
      <c r="CB26" s="437"/>
      <c r="CC26" s="436"/>
      <c r="CD26" s="436"/>
      <c r="CE26" s="436"/>
      <c r="CF26" s="436"/>
      <c r="CG26" s="437"/>
      <c r="CH26" s="436"/>
      <c r="CI26" s="436"/>
      <c r="CJ26" s="436"/>
      <c r="CK26" s="436"/>
      <c r="CL26" s="437"/>
      <c r="CM26" s="436"/>
      <c r="CN26" s="436"/>
      <c r="CO26" s="436"/>
      <c r="CP26" s="436"/>
      <c r="CQ26" s="437"/>
      <c r="CR26" s="436"/>
      <c r="CS26" s="436"/>
      <c r="CT26" s="436"/>
      <c r="CU26" s="436"/>
      <c r="CV26" s="437"/>
      <c r="CW26" s="436"/>
      <c r="CX26" s="436"/>
      <c r="CY26" s="436"/>
      <c r="CZ26" s="436"/>
      <c r="DA26" s="437"/>
      <c r="DB26" s="436"/>
      <c r="DC26" s="436"/>
      <c r="DD26" s="436"/>
      <c r="DE26" s="436"/>
      <c r="DF26" s="437"/>
      <c r="DG26" s="436"/>
      <c r="DH26" s="436"/>
      <c r="DI26" s="436"/>
      <c r="DJ26" s="436"/>
      <c r="DK26" s="437"/>
      <c r="DL26" s="436"/>
      <c r="DM26" s="436"/>
      <c r="DN26" s="436"/>
      <c r="DO26" s="436"/>
      <c r="DP26" s="437"/>
      <c r="DQ26" s="436"/>
      <c r="DR26" s="436"/>
      <c r="DS26" s="436"/>
      <c r="DT26" s="436"/>
      <c r="DU26" s="437"/>
      <c r="DV26" s="436"/>
      <c r="DW26" s="436"/>
      <c r="DX26" s="436"/>
      <c r="DY26" s="436"/>
      <c r="DZ26" s="437"/>
      <c r="EA26" s="436"/>
      <c r="EB26" s="436"/>
      <c r="EC26" s="436"/>
      <c r="ED26" s="436"/>
      <c r="EE26" s="437"/>
      <c r="EF26" s="436"/>
      <c r="EG26" s="436"/>
      <c r="EH26" s="436"/>
      <c r="EI26" s="436"/>
      <c r="EJ26" s="437"/>
      <c r="EK26" s="436"/>
      <c r="EL26" s="436"/>
      <c r="EM26" s="436"/>
      <c r="EN26" s="436"/>
      <c r="EO26" s="345"/>
      <c r="ER26" s="349"/>
      <c r="ES26" s="349"/>
    </row>
    <row r="27" spans="1:150" ht="12.75" hidden="1" customHeight="1" x14ac:dyDescent="0.2">
      <c r="A27" s="333"/>
      <c r="B27" s="333"/>
      <c r="D27" s="345" t="s">
        <v>315</v>
      </c>
      <c r="E27" s="437"/>
      <c r="F27" s="333"/>
      <c r="G27" s="436">
        <f>SUM(G28:G31)</f>
        <v>0</v>
      </c>
      <c r="H27" s="436"/>
      <c r="I27" s="436"/>
      <c r="J27" s="437"/>
      <c r="K27" s="436"/>
      <c r="L27" s="436">
        <f>SUM(L28:L31)</f>
        <v>0</v>
      </c>
      <c r="M27" s="436"/>
      <c r="N27" s="436"/>
      <c r="O27" s="437"/>
      <c r="P27" s="436"/>
      <c r="Q27" s="436">
        <f>SUM(Q28:Q31)</f>
        <v>0</v>
      </c>
      <c r="R27" s="436"/>
      <c r="S27" s="436"/>
      <c r="T27" s="437"/>
      <c r="U27" s="436"/>
      <c r="V27" s="436">
        <f>SUM(V28:V31)</f>
        <v>0</v>
      </c>
      <c r="W27" s="436"/>
      <c r="X27" s="436"/>
      <c r="Y27" s="437"/>
      <c r="Z27" s="436"/>
      <c r="AA27" s="436">
        <f>SUM(AA28:AA31)</f>
        <v>0</v>
      </c>
      <c r="AB27" s="436"/>
      <c r="AC27" s="436"/>
      <c r="AD27" s="437"/>
      <c r="AE27" s="436"/>
      <c r="AF27" s="436">
        <f>SUM(AF28:AF31)</f>
        <v>0</v>
      </c>
      <c r="AG27" s="436"/>
      <c r="AH27" s="436"/>
      <c r="AI27" s="437"/>
      <c r="AJ27" s="436"/>
      <c r="AK27" s="436">
        <f>SUM(AK28:AK31)</f>
        <v>0</v>
      </c>
      <c r="AL27" s="436"/>
      <c r="AM27" s="436"/>
      <c r="AN27" s="437"/>
      <c r="AO27" s="436"/>
      <c r="AP27" s="436">
        <f>SUM(AP28:AP31)</f>
        <v>0</v>
      </c>
      <c r="AQ27" s="436"/>
      <c r="AR27" s="436"/>
      <c r="AS27" s="437"/>
      <c r="AT27" s="436"/>
      <c r="AU27" s="436">
        <f>SUM(AU28:AU31)</f>
        <v>0</v>
      </c>
      <c r="AV27" s="436"/>
      <c r="AW27" s="436"/>
      <c r="AX27" s="437"/>
      <c r="AY27" s="436"/>
      <c r="AZ27" s="436">
        <f>SUM(AZ28:AZ31)</f>
        <v>0</v>
      </c>
      <c r="BA27" s="436"/>
      <c r="BB27" s="436"/>
      <c r="BC27" s="437"/>
      <c r="BD27" s="436"/>
      <c r="BE27" s="436">
        <f>SUM(BE28:BE31)</f>
        <v>0</v>
      </c>
      <c r="BF27" s="436"/>
      <c r="BG27" s="436"/>
      <c r="BH27" s="437"/>
      <c r="BI27" s="436"/>
      <c r="BJ27" s="436">
        <f>SUM(BJ28:BJ31)</f>
        <v>0</v>
      </c>
      <c r="BK27" s="436"/>
      <c r="BL27" s="436"/>
      <c r="BM27" s="437"/>
      <c r="BN27" s="436"/>
      <c r="BO27" s="436">
        <f>SUM(BO28:BO31)</f>
        <v>0</v>
      </c>
      <c r="BP27" s="436"/>
      <c r="BQ27" s="436"/>
      <c r="BR27" s="437"/>
      <c r="BS27" s="436"/>
      <c r="BT27" s="436">
        <f>SUM(BT28:BT31)</f>
        <v>0</v>
      </c>
      <c r="BU27" s="436"/>
      <c r="BV27" s="436"/>
      <c r="BW27" s="437"/>
      <c r="BX27" s="436"/>
      <c r="BY27" s="436">
        <f>SUM(BY28:BY31)</f>
        <v>0</v>
      </c>
      <c r="BZ27" s="436"/>
      <c r="CA27" s="436"/>
      <c r="CB27" s="437"/>
      <c r="CC27" s="436"/>
      <c r="CD27" s="436">
        <f>SUM(CD28:CD31)</f>
        <v>0</v>
      </c>
      <c r="CE27" s="436"/>
      <c r="CF27" s="436"/>
      <c r="CG27" s="437"/>
      <c r="CH27" s="436"/>
      <c r="CI27" s="436">
        <f>SUM(CI28:CI31)</f>
        <v>0</v>
      </c>
      <c r="CJ27" s="436"/>
      <c r="CK27" s="436"/>
      <c r="CL27" s="437"/>
      <c r="CM27" s="436"/>
      <c r="CN27" s="436">
        <f>SUM(CN28:CN31)</f>
        <v>0</v>
      </c>
      <c r="CO27" s="436"/>
      <c r="CP27" s="436"/>
      <c r="CQ27" s="437"/>
      <c r="CR27" s="436"/>
      <c r="CS27" s="436">
        <f>SUM(CS28:CS31)</f>
        <v>0</v>
      </c>
      <c r="CT27" s="436"/>
      <c r="CU27" s="436"/>
      <c r="CV27" s="437"/>
      <c r="CW27" s="436"/>
      <c r="CX27" s="436">
        <f>SUM(CX28:CX31)</f>
        <v>0</v>
      </c>
      <c r="CY27" s="436"/>
      <c r="CZ27" s="436"/>
      <c r="DA27" s="437"/>
      <c r="DB27" s="436"/>
      <c r="DC27" s="436">
        <f>SUM(DC28:DC31)</f>
        <v>0</v>
      </c>
      <c r="DD27" s="436"/>
      <c r="DE27" s="436"/>
      <c r="DF27" s="437"/>
      <c r="DG27" s="436"/>
      <c r="DH27" s="436">
        <f>SUM(DH28:DH31)</f>
        <v>0</v>
      </c>
      <c r="DI27" s="436"/>
      <c r="DJ27" s="436"/>
      <c r="DK27" s="437"/>
      <c r="DL27" s="436"/>
      <c r="DM27" s="436">
        <f>SUM(DM28:DM31)</f>
        <v>0</v>
      </c>
      <c r="DN27" s="436"/>
      <c r="DO27" s="436"/>
      <c r="DP27" s="437"/>
      <c r="DQ27" s="436"/>
      <c r="DR27" s="436">
        <f>SUM(DR28:DR31)</f>
        <v>0</v>
      </c>
      <c r="DS27" s="436"/>
      <c r="DT27" s="436"/>
      <c r="DU27" s="437"/>
      <c r="DV27" s="436"/>
      <c r="DW27" s="436">
        <f>SUM(DW28:DW31)</f>
        <v>0</v>
      </c>
      <c r="DX27" s="436"/>
      <c r="DY27" s="436"/>
      <c r="DZ27" s="437"/>
      <c r="EA27" s="436"/>
      <c r="EB27" s="436">
        <f>SUM(EB28:EB31)</f>
        <v>0</v>
      </c>
      <c r="EC27" s="436"/>
      <c r="ED27" s="436"/>
      <c r="EE27" s="437"/>
      <c r="EF27" s="436"/>
      <c r="EG27" s="436">
        <f>SUM(EG28:EG31)</f>
        <v>0</v>
      </c>
      <c r="EH27" s="436"/>
      <c r="EI27" s="436"/>
      <c r="EJ27" s="437"/>
      <c r="EK27" s="436"/>
      <c r="EL27" s="436">
        <f>SUM(EL28:EL31)</f>
        <v>0</v>
      </c>
      <c r="EM27" s="436"/>
      <c r="EN27" s="436"/>
      <c r="EO27" s="345"/>
      <c r="ER27" s="349"/>
      <c r="ES27" s="349"/>
    </row>
    <row r="28" spans="1:150" ht="12.75" hidden="1" customHeight="1" x14ac:dyDescent="0.2">
      <c r="A28" s="333"/>
      <c r="B28" s="333"/>
      <c r="D28" s="345" t="s">
        <v>313</v>
      </c>
      <c r="E28" s="447"/>
      <c r="F28" s="358"/>
      <c r="G28" s="434">
        <v>0</v>
      </c>
      <c r="H28" s="435"/>
      <c r="I28" s="436"/>
      <c r="J28" s="437"/>
      <c r="K28" s="438"/>
      <c r="L28" s="434">
        <v>0</v>
      </c>
      <c r="M28" s="435"/>
      <c r="N28" s="436"/>
      <c r="O28" s="437"/>
      <c r="P28" s="438"/>
      <c r="Q28" s="434">
        <v>0</v>
      </c>
      <c r="R28" s="435"/>
      <c r="S28" s="436"/>
      <c r="T28" s="437"/>
      <c r="U28" s="438"/>
      <c r="V28" s="434">
        <v>0</v>
      </c>
      <c r="W28" s="435"/>
      <c r="X28" s="436"/>
      <c r="Y28" s="437"/>
      <c r="Z28" s="438"/>
      <c r="AA28" s="434">
        <v>0</v>
      </c>
      <c r="AB28" s="435"/>
      <c r="AC28" s="436"/>
      <c r="AD28" s="437"/>
      <c r="AE28" s="438"/>
      <c r="AF28" s="434">
        <v>0</v>
      </c>
      <c r="AG28" s="435"/>
      <c r="AH28" s="436"/>
      <c r="AI28" s="437"/>
      <c r="AJ28" s="438"/>
      <c r="AK28" s="434">
        <v>0</v>
      </c>
      <c r="AL28" s="435"/>
      <c r="AM28" s="436"/>
      <c r="AN28" s="437"/>
      <c r="AO28" s="438"/>
      <c r="AP28" s="434">
        <v>0</v>
      </c>
      <c r="AQ28" s="435"/>
      <c r="AR28" s="436"/>
      <c r="AS28" s="437"/>
      <c r="AT28" s="438"/>
      <c r="AU28" s="434">
        <v>0</v>
      </c>
      <c r="AV28" s="435"/>
      <c r="AW28" s="436"/>
      <c r="AX28" s="437"/>
      <c r="AY28" s="438"/>
      <c r="AZ28" s="434">
        <v>0</v>
      </c>
      <c r="BA28" s="435"/>
      <c r="BB28" s="436"/>
      <c r="BC28" s="437"/>
      <c r="BD28" s="438"/>
      <c r="BE28" s="434">
        <v>0</v>
      </c>
      <c r="BF28" s="435"/>
      <c r="BG28" s="436"/>
      <c r="BH28" s="437"/>
      <c r="BI28" s="438"/>
      <c r="BJ28" s="434">
        <v>0</v>
      </c>
      <c r="BK28" s="435"/>
      <c r="BL28" s="436"/>
      <c r="BM28" s="437"/>
      <c r="BN28" s="438"/>
      <c r="BO28" s="434">
        <v>0</v>
      </c>
      <c r="BP28" s="435"/>
      <c r="BQ28" s="436"/>
      <c r="BR28" s="437"/>
      <c r="BS28" s="438"/>
      <c r="BT28" s="434">
        <f>SUM(L28:BO28)</f>
        <v>0</v>
      </c>
      <c r="BU28" s="435"/>
      <c r="BV28" s="436"/>
      <c r="BW28" s="437"/>
      <c r="BX28" s="438"/>
      <c r="BY28" s="434">
        <v>0</v>
      </c>
      <c r="BZ28" s="435"/>
      <c r="CA28" s="436"/>
      <c r="CB28" s="437"/>
      <c r="CC28" s="438"/>
      <c r="CD28" s="434">
        <v>0</v>
      </c>
      <c r="CE28" s="435"/>
      <c r="CF28" s="436"/>
      <c r="CG28" s="437"/>
      <c r="CH28" s="438"/>
      <c r="CI28" s="434">
        <v>0</v>
      </c>
      <c r="CJ28" s="435"/>
      <c r="CK28" s="436"/>
      <c r="CL28" s="437"/>
      <c r="CM28" s="438"/>
      <c r="CN28" s="434">
        <v>0</v>
      </c>
      <c r="CO28" s="435"/>
      <c r="CP28" s="436"/>
      <c r="CQ28" s="437"/>
      <c r="CR28" s="438"/>
      <c r="CS28" s="434">
        <v>0</v>
      </c>
      <c r="CT28" s="435"/>
      <c r="CU28" s="436"/>
      <c r="CV28" s="437"/>
      <c r="CW28" s="438"/>
      <c r="CX28" s="434">
        <v>0</v>
      </c>
      <c r="CY28" s="435"/>
      <c r="CZ28" s="436"/>
      <c r="DA28" s="437"/>
      <c r="DB28" s="438"/>
      <c r="DC28" s="434">
        <v>0</v>
      </c>
      <c r="DD28" s="435"/>
      <c r="DE28" s="436"/>
      <c r="DF28" s="437"/>
      <c r="DG28" s="438"/>
      <c r="DH28" s="434">
        <v>0</v>
      </c>
      <c r="DI28" s="435"/>
      <c r="DJ28" s="436"/>
      <c r="DK28" s="437"/>
      <c r="DL28" s="438"/>
      <c r="DM28" s="434">
        <v>0</v>
      </c>
      <c r="DN28" s="435"/>
      <c r="DO28" s="436"/>
      <c r="DP28" s="437"/>
      <c r="DQ28" s="438"/>
      <c r="DR28" s="434">
        <v>0</v>
      </c>
      <c r="DS28" s="435"/>
      <c r="DT28" s="436"/>
      <c r="DU28" s="437"/>
      <c r="DV28" s="438"/>
      <c r="DW28" s="434">
        <v>0</v>
      </c>
      <c r="DX28" s="435"/>
      <c r="DY28" s="436"/>
      <c r="DZ28" s="437"/>
      <c r="EA28" s="438"/>
      <c r="EB28" s="434">
        <v>0</v>
      </c>
      <c r="EC28" s="435"/>
      <c r="ED28" s="436"/>
      <c r="EE28" s="437"/>
      <c r="EF28" s="438"/>
      <c r="EG28" s="434">
        <v>0</v>
      </c>
      <c r="EH28" s="435"/>
      <c r="EI28" s="436"/>
      <c r="EJ28" s="437"/>
      <c r="EK28" s="438"/>
      <c r="EL28" s="434">
        <f t="shared" ref="EL28:EL31" si="0">SUM(CD28:CD28)</f>
        <v>0</v>
      </c>
      <c r="EM28" s="435"/>
      <c r="EN28" s="436"/>
      <c r="EO28" s="345"/>
      <c r="ER28" s="349"/>
      <c r="ES28" s="349"/>
    </row>
    <row r="29" spans="1:150" ht="12.75" hidden="1" customHeight="1" x14ac:dyDescent="0.2">
      <c r="A29" s="333"/>
      <c r="B29" s="333"/>
      <c r="D29" s="345" t="s">
        <v>316</v>
      </c>
      <c r="E29" s="437"/>
      <c r="F29" s="351"/>
      <c r="G29" s="436">
        <v>0</v>
      </c>
      <c r="H29" s="440"/>
      <c r="I29" s="436"/>
      <c r="J29" s="437"/>
      <c r="K29" s="437"/>
      <c r="L29" s="436">
        <v>0</v>
      </c>
      <c r="M29" s="440"/>
      <c r="N29" s="436"/>
      <c r="O29" s="437"/>
      <c r="P29" s="437"/>
      <c r="Q29" s="436">
        <v>0</v>
      </c>
      <c r="R29" s="440"/>
      <c r="S29" s="436"/>
      <c r="T29" s="437"/>
      <c r="U29" s="437"/>
      <c r="V29" s="436">
        <v>0</v>
      </c>
      <c r="W29" s="440"/>
      <c r="X29" s="436"/>
      <c r="Y29" s="437"/>
      <c r="Z29" s="437"/>
      <c r="AA29" s="436">
        <v>0</v>
      </c>
      <c r="AB29" s="440"/>
      <c r="AC29" s="436"/>
      <c r="AD29" s="437"/>
      <c r="AE29" s="437"/>
      <c r="AF29" s="436">
        <v>0</v>
      </c>
      <c r="AG29" s="440"/>
      <c r="AH29" s="436"/>
      <c r="AI29" s="437"/>
      <c r="AJ29" s="437"/>
      <c r="AK29" s="436">
        <v>0</v>
      </c>
      <c r="AL29" s="440"/>
      <c r="AM29" s="436"/>
      <c r="AN29" s="437"/>
      <c r="AO29" s="437"/>
      <c r="AP29" s="436">
        <v>0</v>
      </c>
      <c r="AQ29" s="440"/>
      <c r="AR29" s="436"/>
      <c r="AS29" s="437"/>
      <c r="AT29" s="437"/>
      <c r="AU29" s="436">
        <v>0</v>
      </c>
      <c r="AV29" s="440"/>
      <c r="AW29" s="436"/>
      <c r="AX29" s="437"/>
      <c r="AY29" s="437"/>
      <c r="AZ29" s="436">
        <v>0</v>
      </c>
      <c r="BA29" s="440"/>
      <c r="BB29" s="436"/>
      <c r="BC29" s="437"/>
      <c r="BD29" s="437"/>
      <c r="BE29" s="436">
        <v>0</v>
      </c>
      <c r="BF29" s="440"/>
      <c r="BG29" s="436"/>
      <c r="BH29" s="437"/>
      <c r="BI29" s="437"/>
      <c r="BJ29" s="436">
        <v>0</v>
      </c>
      <c r="BK29" s="440"/>
      <c r="BL29" s="436"/>
      <c r="BM29" s="437"/>
      <c r="BN29" s="437"/>
      <c r="BO29" s="436">
        <v>0</v>
      </c>
      <c r="BP29" s="440"/>
      <c r="BQ29" s="436"/>
      <c r="BR29" s="437"/>
      <c r="BS29" s="437"/>
      <c r="BT29" s="436">
        <f>SUM(L29:BO29)</f>
        <v>0</v>
      </c>
      <c r="BU29" s="440"/>
      <c r="BV29" s="436"/>
      <c r="BW29" s="437"/>
      <c r="BX29" s="437"/>
      <c r="BY29" s="436">
        <v>0</v>
      </c>
      <c r="BZ29" s="440"/>
      <c r="CA29" s="436"/>
      <c r="CB29" s="437"/>
      <c r="CC29" s="437"/>
      <c r="CD29" s="436">
        <v>0</v>
      </c>
      <c r="CE29" s="440"/>
      <c r="CF29" s="436"/>
      <c r="CG29" s="437"/>
      <c r="CH29" s="437"/>
      <c r="CI29" s="436">
        <v>0</v>
      </c>
      <c r="CJ29" s="440"/>
      <c r="CK29" s="436"/>
      <c r="CL29" s="437"/>
      <c r="CM29" s="437"/>
      <c r="CN29" s="436">
        <v>0</v>
      </c>
      <c r="CO29" s="440"/>
      <c r="CP29" s="436"/>
      <c r="CQ29" s="437"/>
      <c r="CR29" s="437"/>
      <c r="CS29" s="436">
        <v>0</v>
      </c>
      <c r="CT29" s="440"/>
      <c r="CU29" s="436"/>
      <c r="CV29" s="437"/>
      <c r="CW29" s="437"/>
      <c r="CX29" s="436">
        <v>0</v>
      </c>
      <c r="CY29" s="440"/>
      <c r="CZ29" s="436"/>
      <c r="DA29" s="437"/>
      <c r="DB29" s="437"/>
      <c r="DC29" s="436">
        <v>0</v>
      </c>
      <c r="DD29" s="440"/>
      <c r="DE29" s="436"/>
      <c r="DF29" s="437"/>
      <c r="DG29" s="437"/>
      <c r="DH29" s="436">
        <v>0</v>
      </c>
      <c r="DI29" s="440"/>
      <c r="DJ29" s="436"/>
      <c r="DK29" s="437"/>
      <c r="DL29" s="437"/>
      <c r="DM29" s="436">
        <v>0</v>
      </c>
      <c r="DN29" s="440"/>
      <c r="DO29" s="436"/>
      <c r="DP29" s="437"/>
      <c r="DQ29" s="437"/>
      <c r="DR29" s="436">
        <v>0</v>
      </c>
      <c r="DS29" s="440"/>
      <c r="DT29" s="436"/>
      <c r="DU29" s="437"/>
      <c r="DV29" s="437"/>
      <c r="DW29" s="436">
        <v>0</v>
      </c>
      <c r="DX29" s="440"/>
      <c r="DY29" s="436"/>
      <c r="DZ29" s="437"/>
      <c r="EA29" s="437"/>
      <c r="EB29" s="436">
        <v>0</v>
      </c>
      <c r="EC29" s="440"/>
      <c r="ED29" s="436"/>
      <c r="EE29" s="437"/>
      <c r="EF29" s="437"/>
      <c r="EG29" s="436">
        <v>0</v>
      </c>
      <c r="EH29" s="440"/>
      <c r="EI29" s="436"/>
      <c r="EJ29" s="437"/>
      <c r="EK29" s="437"/>
      <c r="EL29" s="436">
        <f t="shared" si="0"/>
        <v>0</v>
      </c>
      <c r="EM29" s="440"/>
      <c r="EN29" s="436"/>
      <c r="EO29" s="345"/>
      <c r="ER29" s="349"/>
      <c r="ES29" s="349"/>
    </row>
    <row r="30" spans="1:150" ht="12.75" hidden="1" customHeight="1" x14ac:dyDescent="0.2">
      <c r="A30" s="333"/>
      <c r="B30" s="333"/>
      <c r="D30" s="345" t="s">
        <v>317</v>
      </c>
      <c r="E30" s="437"/>
      <c r="F30" s="351"/>
      <c r="G30" s="436">
        <v>0</v>
      </c>
      <c r="H30" s="440"/>
      <c r="I30" s="436"/>
      <c r="J30" s="437"/>
      <c r="K30" s="437"/>
      <c r="L30" s="436">
        <v>0</v>
      </c>
      <c r="M30" s="440"/>
      <c r="N30" s="436"/>
      <c r="O30" s="437"/>
      <c r="P30" s="437"/>
      <c r="Q30" s="436">
        <v>0</v>
      </c>
      <c r="R30" s="440"/>
      <c r="S30" s="436"/>
      <c r="T30" s="437"/>
      <c r="U30" s="437"/>
      <c r="V30" s="436">
        <v>0</v>
      </c>
      <c r="W30" s="440"/>
      <c r="X30" s="436"/>
      <c r="Y30" s="437"/>
      <c r="Z30" s="437"/>
      <c r="AA30" s="436">
        <v>0</v>
      </c>
      <c r="AB30" s="440"/>
      <c r="AC30" s="436"/>
      <c r="AD30" s="437"/>
      <c r="AE30" s="437"/>
      <c r="AF30" s="436">
        <v>0</v>
      </c>
      <c r="AG30" s="440"/>
      <c r="AH30" s="436"/>
      <c r="AI30" s="437"/>
      <c r="AJ30" s="437"/>
      <c r="AK30" s="436">
        <v>0</v>
      </c>
      <c r="AL30" s="440"/>
      <c r="AM30" s="436"/>
      <c r="AN30" s="437"/>
      <c r="AO30" s="437"/>
      <c r="AP30" s="436">
        <v>0</v>
      </c>
      <c r="AQ30" s="440"/>
      <c r="AR30" s="436"/>
      <c r="AS30" s="437"/>
      <c r="AT30" s="437"/>
      <c r="AU30" s="436">
        <v>0</v>
      </c>
      <c r="AV30" s="440"/>
      <c r="AW30" s="436"/>
      <c r="AX30" s="437"/>
      <c r="AY30" s="437"/>
      <c r="AZ30" s="436">
        <v>0</v>
      </c>
      <c r="BA30" s="440"/>
      <c r="BB30" s="436"/>
      <c r="BC30" s="437"/>
      <c r="BD30" s="437"/>
      <c r="BE30" s="436">
        <v>0</v>
      </c>
      <c r="BF30" s="440"/>
      <c r="BG30" s="436"/>
      <c r="BH30" s="437"/>
      <c r="BI30" s="437"/>
      <c r="BJ30" s="436">
        <v>0</v>
      </c>
      <c r="BK30" s="440"/>
      <c r="BL30" s="436"/>
      <c r="BM30" s="437"/>
      <c r="BN30" s="437"/>
      <c r="BO30" s="436">
        <v>0</v>
      </c>
      <c r="BP30" s="440"/>
      <c r="BQ30" s="436"/>
      <c r="BR30" s="437"/>
      <c r="BS30" s="437"/>
      <c r="BT30" s="436">
        <f>SUM(L30:BO30)</f>
        <v>0</v>
      </c>
      <c r="BU30" s="440"/>
      <c r="BV30" s="436"/>
      <c r="BW30" s="437"/>
      <c r="BX30" s="437"/>
      <c r="BY30" s="436">
        <v>0</v>
      </c>
      <c r="BZ30" s="440"/>
      <c r="CA30" s="436"/>
      <c r="CB30" s="437"/>
      <c r="CC30" s="437"/>
      <c r="CD30" s="436">
        <v>0</v>
      </c>
      <c r="CE30" s="440"/>
      <c r="CF30" s="436"/>
      <c r="CG30" s="437"/>
      <c r="CH30" s="437"/>
      <c r="CI30" s="436">
        <v>0</v>
      </c>
      <c r="CJ30" s="440"/>
      <c r="CK30" s="436"/>
      <c r="CL30" s="437"/>
      <c r="CM30" s="437"/>
      <c r="CN30" s="436">
        <v>0</v>
      </c>
      <c r="CO30" s="440"/>
      <c r="CP30" s="436"/>
      <c r="CQ30" s="437"/>
      <c r="CR30" s="437"/>
      <c r="CS30" s="436">
        <v>0</v>
      </c>
      <c r="CT30" s="440"/>
      <c r="CU30" s="436"/>
      <c r="CV30" s="437"/>
      <c r="CW30" s="437"/>
      <c r="CX30" s="436">
        <v>0</v>
      </c>
      <c r="CY30" s="440"/>
      <c r="CZ30" s="436"/>
      <c r="DA30" s="437"/>
      <c r="DB30" s="437"/>
      <c r="DC30" s="436">
        <v>0</v>
      </c>
      <c r="DD30" s="440"/>
      <c r="DE30" s="436"/>
      <c r="DF30" s="437"/>
      <c r="DG30" s="437"/>
      <c r="DH30" s="436">
        <v>0</v>
      </c>
      <c r="DI30" s="440"/>
      <c r="DJ30" s="436"/>
      <c r="DK30" s="437"/>
      <c r="DL30" s="437"/>
      <c r="DM30" s="436">
        <v>0</v>
      </c>
      <c r="DN30" s="440"/>
      <c r="DO30" s="436"/>
      <c r="DP30" s="437"/>
      <c r="DQ30" s="437"/>
      <c r="DR30" s="436">
        <v>0</v>
      </c>
      <c r="DS30" s="440"/>
      <c r="DT30" s="436"/>
      <c r="DU30" s="437"/>
      <c r="DV30" s="437"/>
      <c r="DW30" s="436">
        <v>0</v>
      </c>
      <c r="DX30" s="440"/>
      <c r="DY30" s="436"/>
      <c r="DZ30" s="437"/>
      <c r="EA30" s="437"/>
      <c r="EB30" s="436">
        <v>0</v>
      </c>
      <c r="EC30" s="440"/>
      <c r="ED30" s="436"/>
      <c r="EE30" s="437"/>
      <c r="EF30" s="437"/>
      <c r="EG30" s="436">
        <v>0</v>
      </c>
      <c r="EH30" s="440"/>
      <c r="EI30" s="436"/>
      <c r="EJ30" s="437"/>
      <c r="EK30" s="437"/>
      <c r="EL30" s="436">
        <f t="shared" si="0"/>
        <v>0</v>
      </c>
      <c r="EM30" s="440"/>
      <c r="EN30" s="436"/>
      <c r="EO30" s="345"/>
      <c r="ER30" s="349"/>
      <c r="ES30" s="349"/>
    </row>
    <row r="31" spans="1:150" ht="12.75" hidden="1" customHeight="1" x14ac:dyDescent="0.2">
      <c r="A31" s="333"/>
      <c r="B31" s="333"/>
      <c r="D31" s="345" t="s">
        <v>318</v>
      </c>
      <c r="E31" s="437"/>
      <c r="F31" s="373"/>
      <c r="G31" s="448">
        <v>0</v>
      </c>
      <c r="H31" s="449"/>
      <c r="I31" s="436"/>
      <c r="J31" s="437"/>
      <c r="K31" s="450"/>
      <c r="L31" s="448">
        <v>0</v>
      </c>
      <c r="M31" s="449"/>
      <c r="N31" s="436"/>
      <c r="O31" s="437"/>
      <c r="P31" s="450"/>
      <c r="Q31" s="448">
        <v>0</v>
      </c>
      <c r="R31" s="449"/>
      <c r="S31" s="436"/>
      <c r="T31" s="437"/>
      <c r="U31" s="450"/>
      <c r="V31" s="448">
        <v>0</v>
      </c>
      <c r="W31" s="449"/>
      <c r="X31" s="436"/>
      <c r="Y31" s="437"/>
      <c r="Z31" s="450"/>
      <c r="AA31" s="448">
        <v>0</v>
      </c>
      <c r="AB31" s="449"/>
      <c r="AC31" s="436"/>
      <c r="AD31" s="437"/>
      <c r="AE31" s="450"/>
      <c r="AF31" s="448">
        <v>0</v>
      </c>
      <c r="AG31" s="449"/>
      <c r="AH31" s="436"/>
      <c r="AI31" s="437"/>
      <c r="AJ31" s="450"/>
      <c r="AK31" s="448">
        <v>0</v>
      </c>
      <c r="AL31" s="449"/>
      <c r="AM31" s="436"/>
      <c r="AN31" s="437"/>
      <c r="AO31" s="450"/>
      <c r="AP31" s="448">
        <v>0</v>
      </c>
      <c r="AQ31" s="449"/>
      <c r="AR31" s="436"/>
      <c r="AS31" s="437"/>
      <c r="AT31" s="450"/>
      <c r="AU31" s="448">
        <v>0</v>
      </c>
      <c r="AV31" s="449"/>
      <c r="AW31" s="436"/>
      <c r="AX31" s="437"/>
      <c r="AY31" s="450"/>
      <c r="AZ31" s="448">
        <v>0</v>
      </c>
      <c r="BA31" s="449"/>
      <c r="BB31" s="436"/>
      <c r="BC31" s="437"/>
      <c r="BD31" s="450"/>
      <c r="BE31" s="448">
        <v>0</v>
      </c>
      <c r="BF31" s="449"/>
      <c r="BG31" s="436"/>
      <c r="BH31" s="437"/>
      <c r="BI31" s="450"/>
      <c r="BJ31" s="448">
        <v>0</v>
      </c>
      <c r="BK31" s="449"/>
      <c r="BL31" s="436"/>
      <c r="BM31" s="437"/>
      <c r="BN31" s="450"/>
      <c r="BO31" s="448">
        <v>0</v>
      </c>
      <c r="BP31" s="449"/>
      <c r="BQ31" s="436"/>
      <c r="BR31" s="437"/>
      <c r="BS31" s="450"/>
      <c r="BT31" s="448">
        <f>SUM(L31:BO31)</f>
        <v>0</v>
      </c>
      <c r="BU31" s="449"/>
      <c r="BV31" s="436"/>
      <c r="BW31" s="437"/>
      <c r="BX31" s="450"/>
      <c r="BY31" s="448">
        <v>0</v>
      </c>
      <c r="BZ31" s="449"/>
      <c r="CA31" s="436"/>
      <c r="CB31" s="437"/>
      <c r="CC31" s="450"/>
      <c r="CD31" s="448">
        <v>0</v>
      </c>
      <c r="CE31" s="449"/>
      <c r="CF31" s="436"/>
      <c r="CG31" s="437"/>
      <c r="CH31" s="450"/>
      <c r="CI31" s="448">
        <v>0</v>
      </c>
      <c r="CJ31" s="449"/>
      <c r="CK31" s="436"/>
      <c r="CL31" s="437"/>
      <c r="CM31" s="450"/>
      <c r="CN31" s="448">
        <v>0</v>
      </c>
      <c r="CO31" s="449"/>
      <c r="CP31" s="436"/>
      <c r="CQ31" s="437"/>
      <c r="CR31" s="450"/>
      <c r="CS31" s="448">
        <v>0</v>
      </c>
      <c r="CT31" s="449"/>
      <c r="CU31" s="436"/>
      <c r="CV31" s="437"/>
      <c r="CW31" s="450"/>
      <c r="CX31" s="448">
        <v>0</v>
      </c>
      <c r="CY31" s="449"/>
      <c r="CZ31" s="436"/>
      <c r="DA31" s="437"/>
      <c r="DB31" s="450"/>
      <c r="DC31" s="448">
        <v>0</v>
      </c>
      <c r="DD31" s="449"/>
      <c r="DE31" s="436"/>
      <c r="DF31" s="437"/>
      <c r="DG31" s="450"/>
      <c r="DH31" s="448">
        <v>0</v>
      </c>
      <c r="DI31" s="449"/>
      <c r="DJ31" s="436"/>
      <c r="DK31" s="437"/>
      <c r="DL31" s="450"/>
      <c r="DM31" s="448">
        <v>0</v>
      </c>
      <c r="DN31" s="449"/>
      <c r="DO31" s="436"/>
      <c r="DP31" s="437"/>
      <c r="DQ31" s="450"/>
      <c r="DR31" s="448">
        <v>0</v>
      </c>
      <c r="DS31" s="449"/>
      <c r="DT31" s="436"/>
      <c r="DU31" s="437"/>
      <c r="DV31" s="450"/>
      <c r="DW31" s="448">
        <v>0</v>
      </c>
      <c r="DX31" s="449"/>
      <c r="DY31" s="436"/>
      <c r="DZ31" s="437"/>
      <c r="EA31" s="450"/>
      <c r="EB31" s="448">
        <v>0</v>
      </c>
      <c r="EC31" s="449"/>
      <c r="ED31" s="436"/>
      <c r="EE31" s="437"/>
      <c r="EF31" s="450"/>
      <c r="EG31" s="448">
        <v>0</v>
      </c>
      <c r="EH31" s="449"/>
      <c r="EI31" s="436"/>
      <c r="EJ31" s="437"/>
      <c r="EK31" s="451"/>
      <c r="EL31" s="448">
        <f t="shared" si="0"/>
        <v>0</v>
      </c>
      <c r="EM31" s="452"/>
      <c r="EN31" s="436"/>
      <c r="EO31" s="345"/>
      <c r="ER31" s="349"/>
      <c r="ES31" s="349"/>
    </row>
    <row r="32" spans="1:150" hidden="1" x14ac:dyDescent="0.2">
      <c r="A32" s="333"/>
      <c r="B32" s="333"/>
      <c r="D32" s="345"/>
      <c r="E32" s="437"/>
      <c r="F32" s="333"/>
      <c r="G32" s="436"/>
      <c r="H32" s="436"/>
      <c r="I32" s="436"/>
      <c r="J32" s="437"/>
      <c r="K32" s="436"/>
      <c r="L32" s="436"/>
      <c r="M32" s="436"/>
      <c r="N32" s="436"/>
      <c r="O32" s="437"/>
      <c r="P32" s="436"/>
      <c r="Q32" s="436"/>
      <c r="R32" s="436"/>
      <c r="S32" s="436"/>
      <c r="T32" s="437"/>
      <c r="U32" s="436"/>
      <c r="V32" s="436"/>
      <c r="W32" s="436"/>
      <c r="X32" s="436"/>
      <c r="Y32" s="437"/>
      <c r="Z32" s="436"/>
      <c r="AA32" s="436"/>
      <c r="AB32" s="436"/>
      <c r="AC32" s="436"/>
      <c r="AD32" s="437"/>
      <c r="AE32" s="436"/>
      <c r="AF32" s="436"/>
      <c r="AG32" s="436"/>
      <c r="AH32" s="436"/>
      <c r="AI32" s="437"/>
      <c r="AJ32" s="436"/>
      <c r="AK32" s="436"/>
      <c r="AL32" s="436"/>
      <c r="AM32" s="436"/>
      <c r="AN32" s="437"/>
      <c r="AO32" s="436"/>
      <c r="AP32" s="436"/>
      <c r="AQ32" s="436"/>
      <c r="AR32" s="436"/>
      <c r="AS32" s="437"/>
      <c r="AT32" s="436"/>
      <c r="AU32" s="436"/>
      <c r="AV32" s="436"/>
      <c r="AW32" s="436"/>
      <c r="AX32" s="437"/>
      <c r="AY32" s="436"/>
      <c r="AZ32" s="436"/>
      <c r="BA32" s="436"/>
      <c r="BB32" s="436"/>
      <c r="BC32" s="437"/>
      <c r="BD32" s="436"/>
      <c r="BE32" s="436"/>
      <c r="BF32" s="436"/>
      <c r="BG32" s="436"/>
      <c r="BH32" s="437"/>
      <c r="BI32" s="436"/>
      <c r="BJ32" s="436"/>
      <c r="BK32" s="436"/>
      <c r="BL32" s="436"/>
      <c r="BM32" s="437"/>
      <c r="BN32" s="436"/>
      <c r="BO32" s="436"/>
      <c r="BP32" s="436"/>
      <c r="BQ32" s="436"/>
      <c r="BR32" s="437"/>
      <c r="BS32" s="436"/>
      <c r="BT32" s="436"/>
      <c r="BU32" s="436"/>
      <c r="BV32" s="436"/>
      <c r="BW32" s="437"/>
      <c r="BX32" s="436"/>
      <c r="BY32" s="436"/>
      <c r="BZ32" s="436"/>
      <c r="CA32" s="436"/>
      <c r="CB32" s="437"/>
      <c r="CC32" s="436"/>
      <c r="CD32" s="436"/>
      <c r="CE32" s="436"/>
      <c r="CF32" s="436"/>
      <c r="CG32" s="437"/>
      <c r="CH32" s="436"/>
      <c r="CI32" s="436"/>
      <c r="CJ32" s="436"/>
      <c r="CK32" s="436"/>
      <c r="CL32" s="437"/>
      <c r="CM32" s="436"/>
      <c r="CN32" s="436"/>
      <c r="CO32" s="436"/>
      <c r="CP32" s="436"/>
      <c r="CQ32" s="437"/>
      <c r="CR32" s="436"/>
      <c r="CS32" s="436"/>
      <c r="CT32" s="436"/>
      <c r="CU32" s="436"/>
      <c r="CV32" s="437"/>
      <c r="CW32" s="436"/>
      <c r="CX32" s="436"/>
      <c r="CY32" s="436"/>
      <c r="CZ32" s="436"/>
      <c r="DA32" s="437"/>
      <c r="DB32" s="436"/>
      <c r="DC32" s="436"/>
      <c r="DD32" s="436"/>
      <c r="DE32" s="436"/>
      <c r="DF32" s="437"/>
      <c r="DG32" s="436"/>
      <c r="DH32" s="436"/>
      <c r="DI32" s="436"/>
      <c r="DJ32" s="436"/>
      <c r="DK32" s="437"/>
      <c r="DL32" s="436"/>
      <c r="DM32" s="436"/>
      <c r="DN32" s="436"/>
      <c r="DO32" s="436"/>
      <c r="DP32" s="437"/>
      <c r="DQ32" s="436"/>
      <c r="DR32" s="436"/>
      <c r="DS32" s="436"/>
      <c r="DT32" s="436"/>
      <c r="DU32" s="437"/>
      <c r="DV32" s="436"/>
      <c r="DW32" s="436"/>
      <c r="DX32" s="436"/>
      <c r="DY32" s="436"/>
      <c r="DZ32" s="437"/>
      <c r="EA32" s="436"/>
      <c r="EB32" s="436"/>
      <c r="EC32" s="436"/>
      <c r="ED32" s="436"/>
      <c r="EE32" s="437"/>
      <c r="EF32" s="436"/>
      <c r="EG32" s="436"/>
      <c r="EH32" s="436"/>
      <c r="EI32" s="436"/>
      <c r="EJ32" s="437"/>
      <c r="EK32" s="436"/>
      <c r="EL32" s="436"/>
      <c r="EM32" s="436"/>
      <c r="EN32" s="436"/>
      <c r="EO32" s="345"/>
      <c r="ER32" s="349"/>
      <c r="ES32" s="349"/>
    </row>
    <row r="33" spans="1:149" ht="12.75" customHeight="1" x14ac:dyDescent="0.2">
      <c r="A33" s="333"/>
      <c r="B33" s="333"/>
      <c r="D33" s="345" t="s">
        <v>319</v>
      </c>
      <c r="E33" s="437"/>
      <c r="F33" s="333"/>
      <c r="G33" s="436">
        <f>SUM(G34:G37)</f>
        <v>0</v>
      </c>
      <c r="H33" s="436"/>
      <c r="I33" s="436"/>
      <c r="J33" s="437"/>
      <c r="K33" s="436"/>
      <c r="L33" s="436">
        <f>SUM(L34:L37)</f>
        <v>0</v>
      </c>
      <c r="M33" s="436"/>
      <c r="N33" s="436"/>
      <c r="O33" s="437"/>
      <c r="P33" s="436"/>
      <c r="Q33" s="436">
        <f>SUM(Q34:Q37)</f>
        <v>0</v>
      </c>
      <c r="R33" s="436"/>
      <c r="S33" s="436"/>
      <c r="T33" s="437"/>
      <c r="U33" s="436"/>
      <c r="V33" s="436">
        <f>SUM(V34:V37)</f>
        <v>0</v>
      </c>
      <c r="W33" s="436"/>
      <c r="X33" s="436"/>
      <c r="Y33" s="437"/>
      <c r="Z33" s="436"/>
      <c r="AA33" s="436">
        <f>SUM(AA34:AA37)</f>
        <v>0</v>
      </c>
      <c r="AB33" s="436"/>
      <c r="AC33" s="436"/>
      <c r="AD33" s="437"/>
      <c r="AE33" s="436"/>
      <c r="AF33" s="436">
        <f>SUM(AF34:AF37)</f>
        <v>0</v>
      </c>
      <c r="AG33" s="436"/>
      <c r="AH33" s="436"/>
      <c r="AI33" s="437"/>
      <c r="AJ33" s="436"/>
      <c r="AK33" s="436">
        <f>SUM(AK34:AK37)</f>
        <v>0</v>
      </c>
      <c r="AL33" s="436"/>
      <c r="AM33" s="436"/>
      <c r="AN33" s="437"/>
      <c r="AO33" s="436"/>
      <c r="AP33" s="436">
        <f>SUM(AP34:AP37)</f>
        <v>0</v>
      </c>
      <c r="AQ33" s="436"/>
      <c r="AR33" s="436"/>
      <c r="AS33" s="437"/>
      <c r="AT33" s="436"/>
      <c r="AU33" s="436">
        <f>SUM(AU34:AU37)</f>
        <v>0</v>
      </c>
      <c r="AV33" s="436"/>
      <c r="AW33" s="436"/>
      <c r="AX33" s="437"/>
      <c r="AY33" s="436"/>
      <c r="AZ33" s="436">
        <f>SUM(AZ34:AZ37)</f>
        <v>0</v>
      </c>
      <c r="BA33" s="436"/>
      <c r="BB33" s="436"/>
      <c r="BC33" s="437"/>
      <c r="BD33" s="436"/>
      <c r="BE33" s="436">
        <f>SUM(BE34:BE37)</f>
        <v>0</v>
      </c>
      <c r="BF33" s="436"/>
      <c r="BG33" s="436"/>
      <c r="BH33" s="437"/>
      <c r="BI33" s="436"/>
      <c r="BJ33" s="436">
        <f>SUM(BJ34:BJ37)</f>
        <v>0</v>
      </c>
      <c r="BK33" s="436"/>
      <c r="BL33" s="436"/>
      <c r="BM33" s="437"/>
      <c r="BN33" s="436"/>
      <c r="BO33" s="436">
        <f>SUM(BO34:BO37)</f>
        <v>0</v>
      </c>
      <c r="BP33" s="436"/>
      <c r="BQ33" s="436"/>
      <c r="BR33" s="437"/>
      <c r="BS33" s="436"/>
      <c r="BT33" s="436">
        <f>SUM(BT34:BT37)</f>
        <v>0</v>
      </c>
      <c r="BU33" s="436"/>
      <c r="BV33" s="436"/>
      <c r="BW33" s="437"/>
      <c r="BX33" s="436"/>
      <c r="BY33" s="436">
        <f>SUM(BY34:BY37)</f>
        <v>6825659</v>
      </c>
      <c r="BZ33" s="436"/>
      <c r="CA33" s="436"/>
      <c r="CB33" s="437"/>
      <c r="CC33" s="436"/>
      <c r="CD33" s="436">
        <f>SUM(CD34:CD37)</f>
        <v>484328</v>
      </c>
      <c r="CE33" s="436"/>
      <c r="CF33" s="436"/>
      <c r="CG33" s="437"/>
      <c r="CH33" s="436"/>
      <c r="CI33" s="436">
        <f>SUM(CI34:CI37)</f>
        <v>850726</v>
      </c>
      <c r="CJ33" s="436"/>
      <c r="CK33" s="436"/>
      <c r="CL33" s="437"/>
      <c r="CM33" s="436"/>
      <c r="CN33" s="436">
        <f>SUM(CN34:CN37)</f>
        <v>390117</v>
      </c>
      <c r="CO33" s="436"/>
      <c r="CP33" s="436"/>
      <c r="CQ33" s="437"/>
      <c r="CR33" s="436"/>
      <c r="CS33" s="436">
        <f>SUM(CS34:CS37)</f>
        <v>0</v>
      </c>
      <c r="CT33" s="436"/>
      <c r="CU33" s="436"/>
      <c r="CV33" s="437"/>
      <c r="CW33" s="436"/>
      <c r="CX33" s="436">
        <f>SUM(CX34:CX37)</f>
        <v>286240</v>
      </c>
      <c r="CY33" s="436"/>
      <c r="CZ33" s="436"/>
      <c r="DA33" s="437"/>
      <c r="DB33" s="436"/>
      <c r="DC33" s="436">
        <f>SUM(DC34:DC37)</f>
        <v>123945</v>
      </c>
      <c r="DD33" s="436"/>
      <c r="DE33" s="436"/>
      <c r="DF33" s="437"/>
      <c r="DG33" s="436"/>
      <c r="DH33" s="436">
        <f>SUM(DH34:DH37)</f>
        <v>15625</v>
      </c>
      <c r="DI33" s="436"/>
      <c r="DJ33" s="436"/>
      <c r="DK33" s="437"/>
      <c r="DL33" s="436"/>
      <c r="DM33" s="436">
        <f>SUM(DM34:DM37)</f>
        <v>0</v>
      </c>
      <c r="DN33" s="436"/>
      <c r="DO33" s="436"/>
      <c r="DP33" s="437"/>
      <c r="DQ33" s="436"/>
      <c r="DR33" s="436">
        <f>SUM(DR34:DR37)</f>
        <v>0</v>
      </c>
      <c r="DS33" s="436"/>
      <c r="DT33" s="436"/>
      <c r="DU33" s="437"/>
      <c r="DV33" s="436"/>
      <c r="DW33" s="436">
        <f>SUM(DW34:DW37)</f>
        <v>0</v>
      </c>
      <c r="DX33" s="436"/>
      <c r="DY33" s="436"/>
      <c r="DZ33" s="437"/>
      <c r="EA33" s="436"/>
      <c r="EB33" s="436">
        <f>SUM(EB34:EB37)</f>
        <v>1079385</v>
      </c>
      <c r="EC33" s="436"/>
      <c r="ED33" s="436"/>
      <c r="EE33" s="437"/>
      <c r="EF33" s="436"/>
      <c r="EG33" s="436">
        <f>SUM(EG34:EG37)</f>
        <v>3595293</v>
      </c>
      <c r="EH33" s="436"/>
      <c r="EI33" s="436"/>
      <c r="EJ33" s="437"/>
      <c r="EK33" s="436"/>
      <c r="EL33" s="436">
        <f>SUM(EL34:EL37)</f>
        <v>1335054</v>
      </c>
      <c r="EM33" s="436"/>
      <c r="EN33" s="436"/>
      <c r="EO33" s="345"/>
      <c r="ER33" s="349"/>
      <c r="ES33" s="349"/>
    </row>
    <row r="34" spans="1:149" ht="12.75" customHeight="1" x14ac:dyDescent="0.2">
      <c r="A34" s="333"/>
      <c r="B34" s="333"/>
      <c r="D34" s="345" t="s">
        <v>313</v>
      </c>
      <c r="E34" s="447"/>
      <c r="F34" s="358"/>
      <c r="G34" s="434">
        <v>0</v>
      </c>
      <c r="H34" s="435"/>
      <c r="I34" s="436"/>
      <c r="J34" s="437"/>
      <c r="K34" s="438"/>
      <c r="L34" s="434">
        <v>0</v>
      </c>
      <c r="M34" s="435"/>
      <c r="N34" s="436"/>
      <c r="O34" s="437"/>
      <c r="P34" s="438"/>
      <c r="Q34" s="434">
        <v>0</v>
      </c>
      <c r="R34" s="435"/>
      <c r="S34" s="436"/>
      <c r="T34" s="437"/>
      <c r="U34" s="438"/>
      <c r="V34" s="434">
        <v>0</v>
      </c>
      <c r="W34" s="435"/>
      <c r="X34" s="436"/>
      <c r="Y34" s="437"/>
      <c r="Z34" s="438"/>
      <c r="AA34" s="434">
        <v>0</v>
      </c>
      <c r="AB34" s="435"/>
      <c r="AC34" s="436"/>
      <c r="AD34" s="437"/>
      <c r="AE34" s="438"/>
      <c r="AF34" s="434">
        <v>0</v>
      </c>
      <c r="AG34" s="435"/>
      <c r="AH34" s="436"/>
      <c r="AI34" s="437"/>
      <c r="AJ34" s="438"/>
      <c r="AK34" s="434">
        <v>0</v>
      </c>
      <c r="AL34" s="435"/>
      <c r="AM34" s="436"/>
      <c r="AN34" s="437"/>
      <c r="AO34" s="438"/>
      <c r="AP34" s="434">
        <v>0</v>
      </c>
      <c r="AQ34" s="435"/>
      <c r="AR34" s="436"/>
      <c r="AS34" s="437"/>
      <c r="AT34" s="438"/>
      <c r="AU34" s="434">
        <v>0</v>
      </c>
      <c r="AV34" s="435"/>
      <c r="AW34" s="436"/>
      <c r="AX34" s="437"/>
      <c r="AY34" s="438"/>
      <c r="AZ34" s="434">
        <v>0</v>
      </c>
      <c r="BA34" s="435"/>
      <c r="BB34" s="436"/>
      <c r="BC34" s="437"/>
      <c r="BD34" s="438"/>
      <c r="BE34" s="434">
        <v>0</v>
      </c>
      <c r="BF34" s="435"/>
      <c r="BG34" s="436"/>
      <c r="BH34" s="437"/>
      <c r="BI34" s="438"/>
      <c r="BJ34" s="434">
        <v>0</v>
      </c>
      <c r="BK34" s="435"/>
      <c r="BL34" s="436"/>
      <c r="BM34" s="437"/>
      <c r="BN34" s="438"/>
      <c r="BO34" s="434">
        <v>0</v>
      </c>
      <c r="BP34" s="435"/>
      <c r="BQ34" s="436"/>
      <c r="BR34" s="437"/>
      <c r="BS34" s="438"/>
      <c r="BT34" s="434">
        <f>SUM(L34:BO34)</f>
        <v>0</v>
      </c>
      <c r="BU34" s="435"/>
      <c r="BV34" s="436"/>
      <c r="BW34" s="437"/>
      <c r="BX34" s="438"/>
      <c r="BY34" s="434">
        <v>4283892</v>
      </c>
      <c r="BZ34" s="435"/>
      <c r="CA34" s="436"/>
      <c r="CB34" s="437"/>
      <c r="CC34" s="438"/>
      <c r="CD34" s="434">
        <f>320000-5573</f>
        <v>314427</v>
      </c>
      <c r="CE34" s="435"/>
      <c r="CF34" s="436"/>
      <c r="CG34" s="437"/>
      <c r="CH34" s="438"/>
      <c r="CI34" s="434">
        <f>560000-3717</f>
        <v>556283</v>
      </c>
      <c r="CJ34" s="435"/>
      <c r="CK34" s="436"/>
      <c r="CL34" s="437"/>
      <c r="CM34" s="438"/>
      <c r="CN34" s="434">
        <f>255000-584+200</f>
        <v>254616</v>
      </c>
      <c r="CO34" s="435"/>
      <c r="CP34" s="436"/>
      <c r="CQ34" s="437"/>
      <c r="CR34" s="438"/>
      <c r="CS34" s="434">
        <v>0</v>
      </c>
      <c r="CT34" s="435"/>
      <c r="CU34" s="436"/>
      <c r="CV34" s="437"/>
      <c r="CW34" s="438"/>
      <c r="CX34" s="434">
        <f>185000-2864</f>
        <v>182136</v>
      </c>
      <c r="CY34" s="435"/>
      <c r="CZ34" s="436"/>
      <c r="DA34" s="437"/>
      <c r="DB34" s="438"/>
      <c r="DC34" s="434">
        <f>80000-820</f>
        <v>79180</v>
      </c>
      <c r="DD34" s="435"/>
      <c r="DE34" s="436"/>
      <c r="DF34" s="437"/>
      <c r="DG34" s="438"/>
      <c r="DH34" s="434">
        <f>10000-172</f>
        <v>9828</v>
      </c>
      <c r="DI34" s="435"/>
      <c r="DJ34" s="436"/>
      <c r="DK34" s="437"/>
      <c r="DL34" s="438"/>
      <c r="DM34" s="434">
        <v>0</v>
      </c>
      <c r="DN34" s="435"/>
      <c r="DO34" s="436"/>
      <c r="DP34" s="437"/>
      <c r="DQ34" s="438"/>
      <c r="DR34" s="434">
        <v>0</v>
      </c>
      <c r="DS34" s="435"/>
      <c r="DT34" s="436"/>
      <c r="DU34" s="437"/>
      <c r="DV34" s="438"/>
      <c r="DW34" s="434">
        <v>0</v>
      </c>
      <c r="DX34" s="435"/>
      <c r="DY34" s="436"/>
      <c r="DZ34" s="437"/>
      <c r="EA34" s="438"/>
      <c r="EB34" s="434">
        <f>680000-15283</f>
        <v>664717</v>
      </c>
      <c r="EC34" s="435"/>
      <c r="ED34" s="436"/>
      <c r="EE34" s="437"/>
      <c r="EF34" s="438"/>
      <c r="EG34" s="434">
        <f>2255000-32295</f>
        <v>2222705</v>
      </c>
      <c r="EH34" s="435"/>
      <c r="EI34" s="436"/>
      <c r="EJ34" s="437"/>
      <c r="EK34" s="438"/>
      <c r="EL34" s="434">
        <f t="shared" ref="EL34:EL37" si="1">SUM(CD34:CI34)</f>
        <v>870710</v>
      </c>
      <c r="EM34" s="435"/>
      <c r="EN34" s="436"/>
      <c r="EO34" s="345"/>
      <c r="ER34" s="349"/>
      <c r="ES34" s="349"/>
    </row>
    <row r="35" spans="1:149" ht="12.75" customHeight="1" x14ac:dyDescent="0.2">
      <c r="A35" s="333"/>
      <c r="B35" s="333"/>
      <c r="D35" s="345" t="s">
        <v>316</v>
      </c>
      <c r="E35" s="437"/>
      <c r="F35" s="351"/>
      <c r="G35" s="436">
        <v>0</v>
      </c>
      <c r="H35" s="440"/>
      <c r="I35" s="436"/>
      <c r="J35" s="437"/>
      <c r="K35" s="437"/>
      <c r="L35" s="436">
        <v>0</v>
      </c>
      <c r="M35" s="440"/>
      <c r="N35" s="436"/>
      <c r="O35" s="437"/>
      <c r="P35" s="437"/>
      <c r="Q35" s="436">
        <v>0</v>
      </c>
      <c r="R35" s="440"/>
      <c r="S35" s="436"/>
      <c r="T35" s="437"/>
      <c r="U35" s="437"/>
      <c r="V35" s="436">
        <v>0</v>
      </c>
      <c r="W35" s="440"/>
      <c r="X35" s="436"/>
      <c r="Y35" s="437"/>
      <c r="Z35" s="437"/>
      <c r="AA35" s="436">
        <v>0</v>
      </c>
      <c r="AB35" s="440"/>
      <c r="AC35" s="436"/>
      <c r="AD35" s="437"/>
      <c r="AE35" s="437"/>
      <c r="AF35" s="436">
        <v>0</v>
      </c>
      <c r="AG35" s="440"/>
      <c r="AH35" s="436"/>
      <c r="AI35" s="437"/>
      <c r="AJ35" s="437"/>
      <c r="AK35" s="436">
        <v>0</v>
      </c>
      <c r="AL35" s="440"/>
      <c r="AM35" s="436"/>
      <c r="AN35" s="437"/>
      <c r="AO35" s="437"/>
      <c r="AP35" s="436">
        <v>0</v>
      </c>
      <c r="AQ35" s="440"/>
      <c r="AR35" s="436"/>
      <c r="AS35" s="437"/>
      <c r="AT35" s="437"/>
      <c r="AU35" s="436">
        <v>0</v>
      </c>
      <c r="AV35" s="440"/>
      <c r="AW35" s="436"/>
      <c r="AX35" s="437"/>
      <c r="AY35" s="437"/>
      <c r="AZ35" s="436">
        <v>0</v>
      </c>
      <c r="BA35" s="440"/>
      <c r="BB35" s="436"/>
      <c r="BC35" s="437"/>
      <c r="BD35" s="437"/>
      <c r="BE35" s="436">
        <v>0</v>
      </c>
      <c r="BF35" s="440"/>
      <c r="BG35" s="436"/>
      <c r="BH35" s="437"/>
      <c r="BI35" s="437"/>
      <c r="BJ35" s="436">
        <v>0</v>
      </c>
      <c r="BK35" s="440"/>
      <c r="BL35" s="436"/>
      <c r="BM35" s="437"/>
      <c r="BN35" s="437"/>
      <c r="BO35" s="436">
        <v>0</v>
      </c>
      <c r="BP35" s="440"/>
      <c r="BQ35" s="436"/>
      <c r="BR35" s="437"/>
      <c r="BS35" s="437"/>
      <c r="BT35" s="436">
        <f>SUM(L35:BO35)</f>
        <v>0</v>
      </c>
      <c r="BU35" s="440"/>
      <c r="BV35" s="436"/>
      <c r="BW35" s="437"/>
      <c r="BX35" s="437"/>
      <c r="BY35" s="436">
        <v>61308</v>
      </c>
      <c r="BZ35" s="440"/>
      <c r="CA35" s="436"/>
      <c r="CB35" s="437"/>
      <c r="CC35" s="437"/>
      <c r="CD35" s="436">
        <v>5573</v>
      </c>
      <c r="CE35" s="440"/>
      <c r="CF35" s="436"/>
      <c r="CG35" s="437"/>
      <c r="CH35" s="437"/>
      <c r="CI35" s="436">
        <v>3717</v>
      </c>
      <c r="CJ35" s="440"/>
      <c r="CK35" s="436"/>
      <c r="CL35" s="437"/>
      <c r="CM35" s="437"/>
      <c r="CN35" s="436">
        <v>584</v>
      </c>
      <c r="CO35" s="440"/>
      <c r="CP35" s="436"/>
      <c r="CQ35" s="437"/>
      <c r="CR35" s="437"/>
      <c r="CS35" s="436">
        <v>0</v>
      </c>
      <c r="CT35" s="440"/>
      <c r="CU35" s="436"/>
      <c r="CV35" s="437"/>
      <c r="CW35" s="437"/>
      <c r="CX35" s="436">
        <v>2864</v>
      </c>
      <c r="CY35" s="440"/>
      <c r="CZ35" s="436"/>
      <c r="DA35" s="437"/>
      <c r="DB35" s="437"/>
      <c r="DC35" s="436">
        <v>820</v>
      </c>
      <c r="DD35" s="440"/>
      <c r="DE35" s="436"/>
      <c r="DF35" s="437"/>
      <c r="DG35" s="437"/>
      <c r="DH35" s="436">
        <v>172</v>
      </c>
      <c r="DI35" s="440"/>
      <c r="DJ35" s="436"/>
      <c r="DK35" s="437"/>
      <c r="DL35" s="437"/>
      <c r="DM35" s="436">
        <v>0</v>
      </c>
      <c r="DN35" s="440"/>
      <c r="DO35" s="436"/>
      <c r="DP35" s="437"/>
      <c r="DQ35" s="437"/>
      <c r="DR35" s="436">
        <v>0</v>
      </c>
      <c r="DS35" s="440"/>
      <c r="DT35" s="436"/>
      <c r="DU35" s="437"/>
      <c r="DV35" s="437"/>
      <c r="DW35" s="436">
        <v>0</v>
      </c>
      <c r="DX35" s="440"/>
      <c r="DY35" s="436"/>
      <c r="DZ35" s="437"/>
      <c r="EA35" s="437"/>
      <c r="EB35" s="436">
        <v>15283</v>
      </c>
      <c r="EC35" s="440"/>
      <c r="ED35" s="436"/>
      <c r="EE35" s="437"/>
      <c r="EF35" s="437"/>
      <c r="EG35" s="436">
        <v>32295</v>
      </c>
      <c r="EH35" s="440"/>
      <c r="EI35" s="436"/>
      <c r="EJ35" s="437"/>
      <c r="EK35" s="437"/>
      <c r="EL35" s="436">
        <f t="shared" si="1"/>
        <v>9290</v>
      </c>
      <c r="EM35" s="440"/>
      <c r="EN35" s="436"/>
      <c r="EO35" s="345"/>
      <c r="ER35" s="349"/>
      <c r="ES35" s="349"/>
    </row>
    <row r="36" spans="1:149" ht="12.75" customHeight="1" x14ac:dyDescent="0.2">
      <c r="A36" s="333"/>
      <c r="B36" s="333"/>
      <c r="D36" s="345" t="s">
        <v>317</v>
      </c>
      <c r="E36" s="437"/>
      <c r="F36" s="351"/>
      <c r="G36" s="436">
        <v>0</v>
      </c>
      <c r="H36" s="440"/>
      <c r="I36" s="436"/>
      <c r="J36" s="437"/>
      <c r="K36" s="437"/>
      <c r="L36" s="436">
        <v>0</v>
      </c>
      <c r="M36" s="440"/>
      <c r="N36" s="436"/>
      <c r="O36" s="437"/>
      <c r="P36" s="437"/>
      <c r="Q36" s="436">
        <v>0</v>
      </c>
      <c r="R36" s="440"/>
      <c r="S36" s="436"/>
      <c r="T36" s="437"/>
      <c r="U36" s="437"/>
      <c r="V36" s="436">
        <v>0</v>
      </c>
      <c r="W36" s="440"/>
      <c r="X36" s="436"/>
      <c r="Y36" s="437"/>
      <c r="Z36" s="437"/>
      <c r="AA36" s="436">
        <v>0</v>
      </c>
      <c r="AB36" s="440"/>
      <c r="AC36" s="436"/>
      <c r="AD36" s="437"/>
      <c r="AE36" s="437"/>
      <c r="AF36" s="436">
        <v>0</v>
      </c>
      <c r="AG36" s="440"/>
      <c r="AH36" s="436"/>
      <c r="AI36" s="437"/>
      <c r="AJ36" s="437"/>
      <c r="AK36" s="436">
        <v>0</v>
      </c>
      <c r="AL36" s="440"/>
      <c r="AM36" s="436"/>
      <c r="AN36" s="437"/>
      <c r="AO36" s="437"/>
      <c r="AP36" s="436">
        <v>0</v>
      </c>
      <c r="AQ36" s="440"/>
      <c r="AR36" s="436"/>
      <c r="AS36" s="437"/>
      <c r="AT36" s="437"/>
      <c r="AU36" s="436">
        <v>0</v>
      </c>
      <c r="AV36" s="440"/>
      <c r="AW36" s="436"/>
      <c r="AX36" s="437"/>
      <c r="AY36" s="437"/>
      <c r="AZ36" s="436">
        <v>0</v>
      </c>
      <c r="BA36" s="440"/>
      <c r="BB36" s="436"/>
      <c r="BC36" s="437"/>
      <c r="BD36" s="437"/>
      <c r="BE36" s="436">
        <v>0</v>
      </c>
      <c r="BF36" s="440"/>
      <c r="BG36" s="436"/>
      <c r="BH36" s="437"/>
      <c r="BI36" s="437"/>
      <c r="BJ36" s="436">
        <v>0</v>
      </c>
      <c r="BK36" s="440"/>
      <c r="BL36" s="436"/>
      <c r="BM36" s="437"/>
      <c r="BN36" s="437"/>
      <c r="BO36" s="436">
        <v>0</v>
      </c>
      <c r="BP36" s="440"/>
      <c r="BQ36" s="436"/>
      <c r="BR36" s="437"/>
      <c r="BS36" s="437"/>
      <c r="BT36" s="436">
        <f>SUM(L36:BO36)</f>
        <v>0</v>
      </c>
      <c r="BU36" s="440"/>
      <c r="BV36" s="436"/>
      <c r="BW36" s="437"/>
      <c r="BX36" s="437"/>
      <c r="BY36" s="436">
        <v>-200</v>
      </c>
      <c r="BZ36" s="440"/>
      <c r="CA36" s="436"/>
      <c r="CB36" s="437"/>
      <c r="CC36" s="437"/>
      <c r="CD36" s="436">
        <v>0</v>
      </c>
      <c r="CE36" s="440"/>
      <c r="CF36" s="436"/>
      <c r="CG36" s="437"/>
      <c r="CH36" s="437"/>
      <c r="CI36" s="436">
        <v>0</v>
      </c>
      <c r="CJ36" s="440"/>
      <c r="CK36" s="436"/>
      <c r="CL36" s="437"/>
      <c r="CM36" s="437"/>
      <c r="CN36" s="436">
        <v>-200</v>
      </c>
      <c r="CO36" s="440"/>
      <c r="CP36" s="436"/>
      <c r="CQ36" s="437"/>
      <c r="CR36" s="437"/>
      <c r="CS36" s="436">
        <v>0</v>
      </c>
      <c r="CT36" s="440"/>
      <c r="CU36" s="436"/>
      <c r="CV36" s="437"/>
      <c r="CW36" s="437"/>
      <c r="CX36" s="436">
        <v>0</v>
      </c>
      <c r="CY36" s="440"/>
      <c r="CZ36" s="436"/>
      <c r="DA36" s="437"/>
      <c r="DB36" s="437"/>
      <c r="DC36" s="436">
        <v>0</v>
      </c>
      <c r="DD36" s="440"/>
      <c r="DE36" s="436"/>
      <c r="DF36" s="437"/>
      <c r="DG36" s="437"/>
      <c r="DH36" s="436">
        <v>0</v>
      </c>
      <c r="DI36" s="440"/>
      <c r="DJ36" s="436"/>
      <c r="DK36" s="437"/>
      <c r="DL36" s="437"/>
      <c r="DM36" s="436">
        <v>0</v>
      </c>
      <c r="DN36" s="440"/>
      <c r="DO36" s="436"/>
      <c r="DP36" s="437"/>
      <c r="DQ36" s="437"/>
      <c r="DR36" s="436">
        <v>0</v>
      </c>
      <c r="DS36" s="440"/>
      <c r="DT36" s="436"/>
      <c r="DU36" s="437"/>
      <c r="DV36" s="437"/>
      <c r="DW36" s="436">
        <v>0</v>
      </c>
      <c r="DX36" s="440"/>
      <c r="DY36" s="436"/>
      <c r="DZ36" s="437"/>
      <c r="EA36" s="437"/>
      <c r="EB36" s="436">
        <v>0</v>
      </c>
      <c r="EC36" s="440"/>
      <c r="ED36" s="436"/>
      <c r="EE36" s="437"/>
      <c r="EF36" s="437"/>
      <c r="EG36" s="436">
        <v>0</v>
      </c>
      <c r="EH36" s="440"/>
      <c r="EI36" s="436"/>
      <c r="EJ36" s="437"/>
      <c r="EK36" s="437"/>
      <c r="EL36" s="436">
        <f t="shared" si="1"/>
        <v>0</v>
      </c>
      <c r="EM36" s="440"/>
      <c r="EN36" s="436"/>
      <c r="EO36" s="345"/>
      <c r="ER36" s="349"/>
      <c r="ES36" s="349"/>
    </row>
    <row r="37" spans="1:149" ht="12.75" customHeight="1" x14ac:dyDescent="0.2">
      <c r="A37" s="333"/>
      <c r="B37" s="333"/>
      <c r="D37" s="345" t="s">
        <v>318</v>
      </c>
      <c r="E37" s="437"/>
      <c r="F37" s="373"/>
      <c r="G37" s="448">
        <v>0</v>
      </c>
      <c r="H37" s="449"/>
      <c r="I37" s="436"/>
      <c r="J37" s="437"/>
      <c r="K37" s="450"/>
      <c r="L37" s="448">
        <v>0</v>
      </c>
      <c r="M37" s="449"/>
      <c r="N37" s="436"/>
      <c r="O37" s="437"/>
      <c r="P37" s="450"/>
      <c r="Q37" s="448">
        <v>0</v>
      </c>
      <c r="R37" s="449"/>
      <c r="S37" s="436"/>
      <c r="T37" s="437"/>
      <c r="U37" s="450"/>
      <c r="V37" s="448">
        <v>0</v>
      </c>
      <c r="W37" s="449"/>
      <c r="X37" s="436"/>
      <c r="Y37" s="437"/>
      <c r="Z37" s="450"/>
      <c r="AA37" s="448">
        <v>0</v>
      </c>
      <c r="AB37" s="449"/>
      <c r="AC37" s="436"/>
      <c r="AD37" s="437"/>
      <c r="AE37" s="450"/>
      <c r="AF37" s="448">
        <v>0</v>
      </c>
      <c r="AG37" s="449"/>
      <c r="AH37" s="436"/>
      <c r="AI37" s="437"/>
      <c r="AJ37" s="450"/>
      <c r="AK37" s="448">
        <v>0</v>
      </c>
      <c r="AL37" s="449"/>
      <c r="AM37" s="436"/>
      <c r="AN37" s="437"/>
      <c r="AO37" s="450"/>
      <c r="AP37" s="448">
        <v>0</v>
      </c>
      <c r="AQ37" s="449"/>
      <c r="AR37" s="436"/>
      <c r="AS37" s="437"/>
      <c r="AT37" s="450"/>
      <c r="AU37" s="448">
        <v>0</v>
      </c>
      <c r="AV37" s="449"/>
      <c r="AW37" s="436"/>
      <c r="AX37" s="437"/>
      <c r="AY37" s="450"/>
      <c r="AZ37" s="448">
        <v>0</v>
      </c>
      <c r="BA37" s="449"/>
      <c r="BB37" s="436"/>
      <c r="BC37" s="437"/>
      <c r="BD37" s="450"/>
      <c r="BE37" s="448">
        <v>0</v>
      </c>
      <c r="BF37" s="449"/>
      <c r="BG37" s="436"/>
      <c r="BH37" s="437"/>
      <c r="BI37" s="450"/>
      <c r="BJ37" s="448">
        <v>0</v>
      </c>
      <c r="BK37" s="449"/>
      <c r="BL37" s="436"/>
      <c r="BM37" s="437"/>
      <c r="BN37" s="450"/>
      <c r="BO37" s="448">
        <v>0</v>
      </c>
      <c r="BP37" s="449"/>
      <c r="BQ37" s="436"/>
      <c r="BR37" s="437"/>
      <c r="BS37" s="450"/>
      <c r="BT37" s="448">
        <f>SUM(L37:BO37)</f>
        <v>0</v>
      </c>
      <c r="BU37" s="449"/>
      <c r="BV37" s="436"/>
      <c r="BW37" s="437"/>
      <c r="BX37" s="450"/>
      <c r="BY37" s="448">
        <v>2480659</v>
      </c>
      <c r="BZ37" s="449"/>
      <c r="CA37" s="436"/>
      <c r="CB37" s="437"/>
      <c r="CC37" s="450"/>
      <c r="CD37" s="448">
        <v>164328</v>
      </c>
      <c r="CE37" s="449"/>
      <c r="CF37" s="436"/>
      <c r="CG37" s="437"/>
      <c r="CH37" s="450"/>
      <c r="CI37" s="448">
        <v>290726</v>
      </c>
      <c r="CJ37" s="449"/>
      <c r="CK37" s="436"/>
      <c r="CL37" s="437"/>
      <c r="CM37" s="450"/>
      <c r="CN37" s="448">
        <v>135117</v>
      </c>
      <c r="CO37" s="449"/>
      <c r="CP37" s="436"/>
      <c r="CQ37" s="437"/>
      <c r="CR37" s="450"/>
      <c r="CS37" s="448">
        <v>0</v>
      </c>
      <c r="CT37" s="449"/>
      <c r="CU37" s="436"/>
      <c r="CV37" s="437"/>
      <c r="CW37" s="450"/>
      <c r="CX37" s="448">
        <v>101240</v>
      </c>
      <c r="CY37" s="449"/>
      <c r="CZ37" s="436"/>
      <c r="DA37" s="437"/>
      <c r="DB37" s="450"/>
      <c r="DC37" s="448">
        <v>43945</v>
      </c>
      <c r="DD37" s="449"/>
      <c r="DE37" s="436"/>
      <c r="DF37" s="437"/>
      <c r="DG37" s="450"/>
      <c r="DH37" s="448">
        <v>5625</v>
      </c>
      <c r="DI37" s="449"/>
      <c r="DJ37" s="436"/>
      <c r="DK37" s="437"/>
      <c r="DL37" s="450"/>
      <c r="DM37" s="448">
        <v>0</v>
      </c>
      <c r="DN37" s="449"/>
      <c r="DO37" s="436"/>
      <c r="DP37" s="437"/>
      <c r="DQ37" s="450"/>
      <c r="DR37" s="448">
        <v>0</v>
      </c>
      <c r="DS37" s="449"/>
      <c r="DT37" s="436"/>
      <c r="DU37" s="437"/>
      <c r="DV37" s="450"/>
      <c r="DW37" s="448">
        <v>0</v>
      </c>
      <c r="DX37" s="449"/>
      <c r="DY37" s="436"/>
      <c r="DZ37" s="437"/>
      <c r="EA37" s="450"/>
      <c r="EB37" s="448">
        <v>399385</v>
      </c>
      <c r="EC37" s="449"/>
      <c r="ED37" s="436"/>
      <c r="EE37" s="437"/>
      <c r="EF37" s="450"/>
      <c r="EG37" s="448">
        <v>1340293</v>
      </c>
      <c r="EH37" s="449"/>
      <c r="EI37" s="436"/>
      <c r="EJ37" s="437"/>
      <c r="EK37" s="450"/>
      <c r="EL37" s="448">
        <f t="shared" si="1"/>
        <v>455054</v>
      </c>
      <c r="EM37" s="449"/>
      <c r="EN37" s="436"/>
      <c r="EO37" s="345"/>
      <c r="ER37" s="349"/>
      <c r="ES37" s="349"/>
    </row>
    <row r="38" spans="1:149" ht="12.75" customHeight="1" x14ac:dyDescent="0.2">
      <c r="A38" s="333"/>
      <c r="B38" s="333"/>
      <c r="D38" s="345"/>
      <c r="E38" s="437"/>
      <c r="F38" s="333"/>
      <c r="G38" s="436"/>
      <c r="H38" s="436"/>
      <c r="I38" s="436"/>
      <c r="J38" s="437"/>
      <c r="K38" s="436"/>
      <c r="L38" s="436"/>
      <c r="M38" s="436"/>
      <c r="N38" s="436"/>
      <c r="O38" s="437"/>
      <c r="P38" s="436"/>
      <c r="Q38" s="436"/>
      <c r="R38" s="436"/>
      <c r="S38" s="436"/>
      <c r="T38" s="437"/>
      <c r="U38" s="436"/>
      <c r="V38" s="436"/>
      <c r="W38" s="436"/>
      <c r="X38" s="436"/>
      <c r="Y38" s="437"/>
      <c r="Z38" s="436"/>
      <c r="AA38" s="436"/>
      <c r="AB38" s="436"/>
      <c r="AC38" s="436"/>
      <c r="AD38" s="437"/>
      <c r="AE38" s="436"/>
      <c r="AF38" s="436"/>
      <c r="AG38" s="436"/>
      <c r="AH38" s="436"/>
      <c r="AI38" s="437"/>
      <c r="AJ38" s="436"/>
      <c r="AK38" s="436"/>
      <c r="AL38" s="436"/>
      <c r="AM38" s="436"/>
      <c r="AN38" s="437"/>
      <c r="AO38" s="436"/>
      <c r="AP38" s="436"/>
      <c r="AQ38" s="436"/>
      <c r="AR38" s="436"/>
      <c r="AS38" s="437"/>
      <c r="AT38" s="436"/>
      <c r="AU38" s="436"/>
      <c r="AV38" s="436"/>
      <c r="AW38" s="436"/>
      <c r="AX38" s="437"/>
      <c r="AY38" s="436"/>
      <c r="AZ38" s="436"/>
      <c r="BA38" s="436"/>
      <c r="BB38" s="436"/>
      <c r="BC38" s="437"/>
      <c r="BD38" s="436"/>
      <c r="BE38" s="436"/>
      <c r="BF38" s="436"/>
      <c r="BG38" s="436"/>
      <c r="BH38" s="437"/>
      <c r="BI38" s="436"/>
      <c r="BJ38" s="436"/>
      <c r="BK38" s="436"/>
      <c r="BL38" s="436"/>
      <c r="BM38" s="437"/>
      <c r="BN38" s="436"/>
      <c r="BO38" s="436"/>
      <c r="BP38" s="436"/>
      <c r="BQ38" s="436"/>
      <c r="BR38" s="437"/>
      <c r="BS38" s="436"/>
      <c r="BT38" s="436"/>
      <c r="BU38" s="436"/>
      <c r="BV38" s="436"/>
      <c r="BW38" s="437"/>
      <c r="BX38" s="436"/>
      <c r="BY38" s="436"/>
      <c r="BZ38" s="436"/>
      <c r="CA38" s="436"/>
      <c r="CB38" s="437"/>
      <c r="CC38" s="436"/>
      <c r="CD38" s="436"/>
      <c r="CE38" s="436"/>
      <c r="CF38" s="436"/>
      <c r="CG38" s="437"/>
      <c r="CH38" s="436"/>
      <c r="CI38" s="436"/>
      <c r="CJ38" s="436"/>
      <c r="CK38" s="436"/>
      <c r="CL38" s="437"/>
      <c r="CM38" s="436"/>
      <c r="CN38" s="436"/>
      <c r="CO38" s="436"/>
      <c r="CP38" s="436"/>
      <c r="CQ38" s="437"/>
      <c r="CR38" s="436"/>
      <c r="CS38" s="436"/>
      <c r="CT38" s="436"/>
      <c r="CU38" s="436"/>
      <c r="CV38" s="437"/>
      <c r="CW38" s="436"/>
      <c r="CX38" s="436"/>
      <c r="CY38" s="436"/>
      <c r="CZ38" s="436"/>
      <c r="DA38" s="437"/>
      <c r="DB38" s="436"/>
      <c r="DC38" s="436"/>
      <c r="DD38" s="436"/>
      <c r="DE38" s="436"/>
      <c r="DF38" s="437"/>
      <c r="DG38" s="436"/>
      <c r="DH38" s="436"/>
      <c r="DI38" s="436"/>
      <c r="DJ38" s="436"/>
      <c r="DK38" s="437"/>
      <c r="DL38" s="436"/>
      <c r="DM38" s="436"/>
      <c r="DN38" s="436"/>
      <c r="DO38" s="436"/>
      <c r="DP38" s="437"/>
      <c r="DQ38" s="436"/>
      <c r="DR38" s="436"/>
      <c r="DS38" s="436"/>
      <c r="DT38" s="436"/>
      <c r="DU38" s="437"/>
      <c r="DV38" s="436"/>
      <c r="DW38" s="436"/>
      <c r="DX38" s="436"/>
      <c r="DY38" s="436"/>
      <c r="DZ38" s="437"/>
      <c r="EA38" s="436"/>
      <c r="EB38" s="436"/>
      <c r="EC38" s="436"/>
      <c r="ED38" s="436"/>
      <c r="EE38" s="437"/>
      <c r="EF38" s="436"/>
      <c r="EG38" s="436"/>
      <c r="EH38" s="436"/>
      <c r="EI38" s="436"/>
      <c r="EJ38" s="437"/>
      <c r="EK38" s="436"/>
      <c r="EL38" s="436"/>
      <c r="EM38" s="436"/>
      <c r="EN38" s="436"/>
      <c r="EO38" s="345"/>
      <c r="ER38" s="349"/>
      <c r="ES38" s="349"/>
    </row>
    <row r="39" spans="1:149" ht="12.75" hidden="1" customHeight="1" x14ac:dyDescent="0.2">
      <c r="A39" s="333"/>
      <c r="B39" s="333"/>
      <c r="D39" s="345" t="s">
        <v>320</v>
      </c>
      <c r="E39" s="437"/>
      <c r="F39" s="333"/>
      <c r="G39" s="436">
        <f>SUM(G40:G43)</f>
        <v>0</v>
      </c>
      <c r="H39" s="436"/>
      <c r="I39" s="436"/>
      <c r="J39" s="437"/>
      <c r="K39" s="436"/>
      <c r="L39" s="436">
        <f>SUM(L40:L43)</f>
        <v>0</v>
      </c>
      <c r="M39" s="436"/>
      <c r="N39" s="436"/>
      <c r="O39" s="437"/>
      <c r="P39" s="436"/>
      <c r="Q39" s="436">
        <f>SUM(Q40:Q43)</f>
        <v>0</v>
      </c>
      <c r="R39" s="436"/>
      <c r="S39" s="436"/>
      <c r="T39" s="437"/>
      <c r="U39" s="436"/>
      <c r="V39" s="436">
        <f>SUM(V40:V43)</f>
        <v>0</v>
      </c>
      <c r="W39" s="436"/>
      <c r="X39" s="436"/>
      <c r="Y39" s="437"/>
      <c r="Z39" s="436"/>
      <c r="AA39" s="436">
        <f>SUM(AA40:AA43)</f>
        <v>0</v>
      </c>
      <c r="AB39" s="436"/>
      <c r="AC39" s="436"/>
      <c r="AD39" s="437"/>
      <c r="AE39" s="436"/>
      <c r="AF39" s="436">
        <f>SUM(AF40:AF43)</f>
        <v>0</v>
      </c>
      <c r="AG39" s="436"/>
      <c r="AH39" s="436"/>
      <c r="AI39" s="437"/>
      <c r="AJ39" s="436"/>
      <c r="AK39" s="436">
        <f>SUM(AK40:AK43)</f>
        <v>0</v>
      </c>
      <c r="AL39" s="436"/>
      <c r="AM39" s="436"/>
      <c r="AN39" s="437"/>
      <c r="AO39" s="436"/>
      <c r="AP39" s="436">
        <f>SUM(AP40:AP43)</f>
        <v>0</v>
      </c>
      <c r="AQ39" s="436"/>
      <c r="AR39" s="436"/>
      <c r="AS39" s="437"/>
      <c r="AT39" s="436"/>
      <c r="AU39" s="436">
        <f>SUM(AU40:AU43)</f>
        <v>0</v>
      </c>
      <c r="AV39" s="436"/>
      <c r="AW39" s="436"/>
      <c r="AX39" s="437"/>
      <c r="AY39" s="436"/>
      <c r="AZ39" s="436">
        <f>SUM(AZ40:AZ43)</f>
        <v>0</v>
      </c>
      <c r="BA39" s="436"/>
      <c r="BB39" s="436"/>
      <c r="BC39" s="437"/>
      <c r="BD39" s="436"/>
      <c r="BE39" s="436">
        <f>SUM(BE40:BE43)</f>
        <v>0</v>
      </c>
      <c r="BF39" s="436"/>
      <c r="BG39" s="436"/>
      <c r="BH39" s="437"/>
      <c r="BI39" s="436"/>
      <c r="BJ39" s="436">
        <f>SUM(BJ40:BJ43)</f>
        <v>0</v>
      </c>
      <c r="BK39" s="436"/>
      <c r="BL39" s="436"/>
      <c r="BM39" s="437"/>
      <c r="BN39" s="436"/>
      <c r="BO39" s="436">
        <f>SUM(BO40:BO43)</f>
        <v>0</v>
      </c>
      <c r="BP39" s="436"/>
      <c r="BQ39" s="436"/>
      <c r="BR39" s="437"/>
      <c r="BS39" s="436"/>
      <c r="BT39" s="436">
        <f>SUM(BT40:BT43)</f>
        <v>0</v>
      </c>
      <c r="BU39" s="436"/>
      <c r="BV39" s="436"/>
      <c r="BW39" s="437"/>
      <c r="BX39" s="436"/>
      <c r="BY39" s="436">
        <f>SUM(BY40:BY43)</f>
        <v>0</v>
      </c>
      <c r="BZ39" s="436"/>
      <c r="CA39" s="436"/>
      <c r="CB39" s="437"/>
      <c r="CC39" s="436"/>
      <c r="CD39" s="436">
        <f>SUM(CD40:CD43)</f>
        <v>0</v>
      </c>
      <c r="CE39" s="436"/>
      <c r="CF39" s="436"/>
      <c r="CG39" s="437"/>
      <c r="CH39" s="436"/>
      <c r="CI39" s="436">
        <f>SUM(CI40:CI43)</f>
        <v>0</v>
      </c>
      <c r="CJ39" s="436"/>
      <c r="CK39" s="436"/>
      <c r="CL39" s="437"/>
      <c r="CM39" s="436"/>
      <c r="CN39" s="436">
        <f>SUM(CN40:CN43)</f>
        <v>0</v>
      </c>
      <c r="CO39" s="436"/>
      <c r="CP39" s="436"/>
      <c r="CQ39" s="437"/>
      <c r="CR39" s="436"/>
      <c r="CS39" s="436">
        <f>SUM(CS40:CS43)</f>
        <v>0</v>
      </c>
      <c r="CT39" s="436"/>
      <c r="CU39" s="436"/>
      <c r="CV39" s="437"/>
      <c r="CW39" s="436"/>
      <c r="CX39" s="436">
        <f>SUM(CX40:CX43)</f>
        <v>0</v>
      </c>
      <c r="CY39" s="436"/>
      <c r="CZ39" s="436"/>
      <c r="DA39" s="437"/>
      <c r="DB39" s="436"/>
      <c r="DC39" s="436">
        <f>SUM(DC40:DC43)</f>
        <v>0</v>
      </c>
      <c r="DD39" s="436"/>
      <c r="DE39" s="436"/>
      <c r="DF39" s="437"/>
      <c r="DG39" s="436"/>
      <c r="DH39" s="436">
        <f>SUM(DH40:DH43)</f>
        <v>0</v>
      </c>
      <c r="DI39" s="436"/>
      <c r="DJ39" s="436"/>
      <c r="DK39" s="437"/>
      <c r="DL39" s="436"/>
      <c r="DM39" s="436">
        <f>SUM(DM40:DM43)</f>
        <v>0</v>
      </c>
      <c r="DN39" s="436"/>
      <c r="DO39" s="436"/>
      <c r="DP39" s="437"/>
      <c r="DQ39" s="436"/>
      <c r="DR39" s="436">
        <f>SUM(DR40:DR43)</f>
        <v>0</v>
      </c>
      <c r="DS39" s="436"/>
      <c r="DT39" s="436"/>
      <c r="DU39" s="437"/>
      <c r="DV39" s="436"/>
      <c r="DW39" s="436">
        <f>SUM(DW40:DW43)</f>
        <v>0</v>
      </c>
      <c r="DX39" s="436"/>
      <c r="DY39" s="436"/>
      <c r="DZ39" s="437"/>
      <c r="EA39" s="436"/>
      <c r="EB39" s="436">
        <f>SUM(EB40:EB43)</f>
        <v>0</v>
      </c>
      <c r="EC39" s="436"/>
      <c r="ED39" s="436"/>
      <c r="EE39" s="437"/>
      <c r="EF39" s="436"/>
      <c r="EG39" s="436">
        <f>SUM(EG40:EG43)</f>
        <v>0</v>
      </c>
      <c r="EH39" s="436"/>
      <c r="EI39" s="436"/>
      <c r="EJ39" s="437"/>
      <c r="EK39" s="436"/>
      <c r="EL39" s="436">
        <f>SUM(EL40:EL43)</f>
        <v>0</v>
      </c>
      <c r="EM39" s="436"/>
      <c r="EN39" s="436"/>
      <c r="EO39" s="345"/>
      <c r="ER39" s="349"/>
      <c r="ES39" s="349"/>
    </row>
    <row r="40" spans="1:149" ht="12.75" hidden="1" customHeight="1" x14ac:dyDescent="0.2">
      <c r="A40" s="333"/>
      <c r="B40" s="333"/>
      <c r="D40" s="345" t="s">
        <v>313</v>
      </c>
      <c r="E40" s="437"/>
      <c r="F40" s="358"/>
      <c r="G40" s="434">
        <v>0</v>
      </c>
      <c r="H40" s="435"/>
      <c r="I40" s="436"/>
      <c r="J40" s="437"/>
      <c r="K40" s="438"/>
      <c r="L40" s="434">
        <v>0</v>
      </c>
      <c r="M40" s="435"/>
      <c r="N40" s="436"/>
      <c r="O40" s="437"/>
      <c r="P40" s="438"/>
      <c r="Q40" s="434">
        <v>0</v>
      </c>
      <c r="R40" s="435"/>
      <c r="S40" s="436"/>
      <c r="T40" s="437"/>
      <c r="U40" s="438"/>
      <c r="V40" s="434">
        <v>0</v>
      </c>
      <c r="W40" s="435"/>
      <c r="X40" s="436"/>
      <c r="Y40" s="437"/>
      <c r="Z40" s="438"/>
      <c r="AA40" s="434">
        <v>0</v>
      </c>
      <c r="AB40" s="435"/>
      <c r="AC40" s="436"/>
      <c r="AD40" s="437"/>
      <c r="AE40" s="438"/>
      <c r="AF40" s="434">
        <v>0</v>
      </c>
      <c r="AG40" s="435"/>
      <c r="AH40" s="436"/>
      <c r="AI40" s="437"/>
      <c r="AJ40" s="438"/>
      <c r="AK40" s="434">
        <v>0</v>
      </c>
      <c r="AL40" s="435"/>
      <c r="AM40" s="436"/>
      <c r="AN40" s="437"/>
      <c r="AO40" s="438"/>
      <c r="AP40" s="434">
        <v>0</v>
      </c>
      <c r="AQ40" s="435"/>
      <c r="AR40" s="436"/>
      <c r="AS40" s="437"/>
      <c r="AT40" s="438"/>
      <c r="AU40" s="434">
        <v>0</v>
      </c>
      <c r="AV40" s="435"/>
      <c r="AW40" s="436"/>
      <c r="AX40" s="437"/>
      <c r="AY40" s="438"/>
      <c r="AZ40" s="434">
        <v>0</v>
      </c>
      <c r="BA40" s="435"/>
      <c r="BB40" s="436"/>
      <c r="BC40" s="437"/>
      <c r="BD40" s="438"/>
      <c r="BE40" s="434">
        <v>0</v>
      </c>
      <c r="BF40" s="435"/>
      <c r="BG40" s="436"/>
      <c r="BH40" s="437"/>
      <c r="BI40" s="438"/>
      <c r="BJ40" s="434">
        <v>0</v>
      </c>
      <c r="BK40" s="435"/>
      <c r="BL40" s="436"/>
      <c r="BM40" s="437"/>
      <c r="BN40" s="438"/>
      <c r="BO40" s="434">
        <v>0</v>
      </c>
      <c r="BP40" s="435"/>
      <c r="BQ40" s="436"/>
      <c r="BR40" s="437"/>
      <c r="BS40" s="438"/>
      <c r="BT40" s="434">
        <f>SUM(L40:BO40)</f>
        <v>0</v>
      </c>
      <c r="BU40" s="435"/>
      <c r="BV40" s="436"/>
      <c r="BW40" s="437"/>
      <c r="BX40" s="438"/>
      <c r="BY40" s="434">
        <v>0</v>
      </c>
      <c r="BZ40" s="435"/>
      <c r="CA40" s="436"/>
      <c r="CB40" s="437"/>
      <c r="CC40" s="438"/>
      <c r="CD40" s="434">
        <v>0</v>
      </c>
      <c r="CE40" s="435"/>
      <c r="CF40" s="436"/>
      <c r="CG40" s="437"/>
      <c r="CH40" s="438"/>
      <c r="CI40" s="434">
        <v>0</v>
      </c>
      <c r="CJ40" s="435"/>
      <c r="CK40" s="436"/>
      <c r="CL40" s="437"/>
      <c r="CM40" s="438"/>
      <c r="CN40" s="434">
        <v>0</v>
      </c>
      <c r="CO40" s="435"/>
      <c r="CP40" s="436"/>
      <c r="CQ40" s="437"/>
      <c r="CR40" s="438"/>
      <c r="CS40" s="434">
        <v>0</v>
      </c>
      <c r="CT40" s="435"/>
      <c r="CU40" s="436"/>
      <c r="CV40" s="437"/>
      <c r="CW40" s="438"/>
      <c r="CX40" s="434">
        <v>0</v>
      </c>
      <c r="CY40" s="435"/>
      <c r="CZ40" s="436"/>
      <c r="DA40" s="437"/>
      <c r="DB40" s="438"/>
      <c r="DC40" s="434">
        <v>0</v>
      </c>
      <c r="DD40" s="435"/>
      <c r="DE40" s="436"/>
      <c r="DF40" s="437"/>
      <c r="DG40" s="438"/>
      <c r="DH40" s="434">
        <v>0</v>
      </c>
      <c r="DI40" s="435"/>
      <c r="DJ40" s="436"/>
      <c r="DK40" s="437"/>
      <c r="DL40" s="438"/>
      <c r="DM40" s="434">
        <v>0</v>
      </c>
      <c r="DN40" s="435"/>
      <c r="DO40" s="436"/>
      <c r="DP40" s="437"/>
      <c r="DQ40" s="438"/>
      <c r="DR40" s="434">
        <v>0</v>
      </c>
      <c r="DS40" s="435"/>
      <c r="DT40" s="436"/>
      <c r="DU40" s="437"/>
      <c r="DV40" s="438"/>
      <c r="DW40" s="434">
        <v>0</v>
      </c>
      <c r="DX40" s="435"/>
      <c r="DY40" s="436"/>
      <c r="DZ40" s="437"/>
      <c r="EA40" s="438"/>
      <c r="EB40" s="434">
        <v>0</v>
      </c>
      <c r="EC40" s="435"/>
      <c r="ED40" s="436"/>
      <c r="EE40" s="437"/>
      <c r="EF40" s="438"/>
      <c r="EG40" s="434">
        <v>0</v>
      </c>
      <c r="EH40" s="435"/>
      <c r="EI40" s="436"/>
      <c r="EJ40" s="437"/>
      <c r="EK40" s="438"/>
      <c r="EL40" s="434">
        <f t="shared" ref="EL40:EL43" si="2">SUM(CD40:CD40)</f>
        <v>0</v>
      </c>
      <c r="EM40" s="435"/>
      <c r="EN40" s="436"/>
      <c r="EO40" s="345"/>
      <c r="ER40" s="349"/>
      <c r="ES40" s="349"/>
    </row>
    <row r="41" spans="1:149" ht="12.75" hidden="1" customHeight="1" x14ac:dyDescent="0.2">
      <c r="A41" s="333"/>
      <c r="B41" s="333"/>
      <c r="D41" s="345" t="s">
        <v>316</v>
      </c>
      <c r="E41" s="437"/>
      <c r="F41" s="351"/>
      <c r="G41" s="436">
        <v>0</v>
      </c>
      <c r="H41" s="440"/>
      <c r="I41" s="436"/>
      <c r="J41" s="437"/>
      <c r="K41" s="437"/>
      <c r="L41" s="436">
        <v>0</v>
      </c>
      <c r="M41" s="440"/>
      <c r="N41" s="436"/>
      <c r="O41" s="437"/>
      <c r="P41" s="437"/>
      <c r="Q41" s="436">
        <v>0</v>
      </c>
      <c r="R41" s="440"/>
      <c r="S41" s="436"/>
      <c r="T41" s="437"/>
      <c r="U41" s="437"/>
      <c r="V41" s="436">
        <v>0</v>
      </c>
      <c r="W41" s="440"/>
      <c r="X41" s="436"/>
      <c r="Y41" s="437"/>
      <c r="Z41" s="437"/>
      <c r="AA41" s="436">
        <v>0</v>
      </c>
      <c r="AB41" s="440"/>
      <c r="AC41" s="436"/>
      <c r="AD41" s="437"/>
      <c r="AE41" s="437"/>
      <c r="AF41" s="436">
        <v>0</v>
      </c>
      <c r="AG41" s="440"/>
      <c r="AH41" s="436"/>
      <c r="AI41" s="437"/>
      <c r="AJ41" s="437"/>
      <c r="AK41" s="436">
        <v>0</v>
      </c>
      <c r="AL41" s="440"/>
      <c r="AM41" s="436"/>
      <c r="AN41" s="437"/>
      <c r="AO41" s="437"/>
      <c r="AP41" s="436">
        <v>0</v>
      </c>
      <c r="AQ41" s="440"/>
      <c r="AR41" s="436"/>
      <c r="AS41" s="437"/>
      <c r="AT41" s="437"/>
      <c r="AU41" s="436">
        <v>0</v>
      </c>
      <c r="AV41" s="440"/>
      <c r="AW41" s="436"/>
      <c r="AX41" s="437"/>
      <c r="AY41" s="437"/>
      <c r="AZ41" s="436">
        <v>0</v>
      </c>
      <c r="BA41" s="440"/>
      <c r="BB41" s="436"/>
      <c r="BC41" s="437"/>
      <c r="BD41" s="437"/>
      <c r="BE41" s="436">
        <v>0</v>
      </c>
      <c r="BF41" s="440"/>
      <c r="BG41" s="436"/>
      <c r="BH41" s="437"/>
      <c r="BI41" s="437"/>
      <c r="BJ41" s="436">
        <v>0</v>
      </c>
      <c r="BK41" s="440"/>
      <c r="BL41" s="436"/>
      <c r="BM41" s="437"/>
      <c r="BN41" s="437"/>
      <c r="BO41" s="436">
        <v>0</v>
      </c>
      <c r="BP41" s="440"/>
      <c r="BQ41" s="436"/>
      <c r="BR41" s="437"/>
      <c r="BS41" s="437"/>
      <c r="BT41" s="436">
        <f>SUM(L41:BO41)</f>
        <v>0</v>
      </c>
      <c r="BU41" s="440"/>
      <c r="BV41" s="436"/>
      <c r="BW41" s="437"/>
      <c r="BX41" s="437"/>
      <c r="BY41" s="436">
        <v>0</v>
      </c>
      <c r="BZ41" s="440"/>
      <c r="CA41" s="436"/>
      <c r="CB41" s="437"/>
      <c r="CC41" s="437"/>
      <c r="CD41" s="436">
        <v>0</v>
      </c>
      <c r="CE41" s="440"/>
      <c r="CF41" s="436"/>
      <c r="CG41" s="437"/>
      <c r="CH41" s="437"/>
      <c r="CI41" s="436">
        <v>0</v>
      </c>
      <c r="CJ41" s="440"/>
      <c r="CK41" s="436"/>
      <c r="CL41" s="437"/>
      <c r="CM41" s="437"/>
      <c r="CN41" s="436">
        <v>0</v>
      </c>
      <c r="CO41" s="440"/>
      <c r="CP41" s="436"/>
      <c r="CQ41" s="437"/>
      <c r="CR41" s="437"/>
      <c r="CS41" s="436">
        <v>0</v>
      </c>
      <c r="CT41" s="440"/>
      <c r="CU41" s="436"/>
      <c r="CV41" s="437"/>
      <c r="CW41" s="437"/>
      <c r="CX41" s="436">
        <v>0</v>
      </c>
      <c r="CY41" s="440"/>
      <c r="CZ41" s="436"/>
      <c r="DA41" s="437"/>
      <c r="DB41" s="437"/>
      <c r="DC41" s="436">
        <v>0</v>
      </c>
      <c r="DD41" s="440"/>
      <c r="DE41" s="436"/>
      <c r="DF41" s="437"/>
      <c r="DG41" s="437"/>
      <c r="DH41" s="436">
        <v>0</v>
      </c>
      <c r="DI41" s="440"/>
      <c r="DJ41" s="436"/>
      <c r="DK41" s="437"/>
      <c r="DL41" s="437"/>
      <c r="DM41" s="436">
        <v>0</v>
      </c>
      <c r="DN41" s="440"/>
      <c r="DO41" s="436"/>
      <c r="DP41" s="437"/>
      <c r="DQ41" s="437"/>
      <c r="DR41" s="436">
        <v>0</v>
      </c>
      <c r="DS41" s="440"/>
      <c r="DT41" s="436"/>
      <c r="DU41" s="437"/>
      <c r="DV41" s="437"/>
      <c r="DW41" s="436">
        <v>0</v>
      </c>
      <c r="DX41" s="440"/>
      <c r="DY41" s="436"/>
      <c r="DZ41" s="437"/>
      <c r="EA41" s="437"/>
      <c r="EB41" s="436">
        <v>0</v>
      </c>
      <c r="EC41" s="440"/>
      <c r="ED41" s="436"/>
      <c r="EE41" s="437"/>
      <c r="EF41" s="437"/>
      <c r="EG41" s="436">
        <v>0</v>
      </c>
      <c r="EH41" s="440"/>
      <c r="EI41" s="436"/>
      <c r="EJ41" s="437"/>
      <c r="EK41" s="437"/>
      <c r="EL41" s="436">
        <f t="shared" si="2"/>
        <v>0</v>
      </c>
      <c r="EM41" s="440"/>
      <c r="EN41" s="436"/>
      <c r="EO41" s="345"/>
      <c r="ER41" s="349"/>
      <c r="ES41" s="349"/>
    </row>
    <row r="42" spans="1:149" ht="12.75" hidden="1" customHeight="1" x14ac:dyDescent="0.2">
      <c r="A42" s="333"/>
      <c r="B42" s="333"/>
      <c r="D42" s="345" t="s">
        <v>317</v>
      </c>
      <c r="E42" s="437"/>
      <c r="F42" s="351"/>
      <c r="G42" s="436">
        <v>0</v>
      </c>
      <c r="H42" s="440"/>
      <c r="I42" s="436"/>
      <c r="J42" s="437"/>
      <c r="K42" s="437"/>
      <c r="L42" s="436">
        <v>0</v>
      </c>
      <c r="M42" s="440"/>
      <c r="N42" s="436"/>
      <c r="O42" s="437"/>
      <c r="P42" s="437"/>
      <c r="Q42" s="436">
        <v>0</v>
      </c>
      <c r="R42" s="440"/>
      <c r="S42" s="436"/>
      <c r="T42" s="437"/>
      <c r="U42" s="437"/>
      <c r="V42" s="436">
        <v>0</v>
      </c>
      <c r="W42" s="440"/>
      <c r="X42" s="436"/>
      <c r="Y42" s="437"/>
      <c r="Z42" s="437"/>
      <c r="AA42" s="436">
        <v>0</v>
      </c>
      <c r="AB42" s="440"/>
      <c r="AC42" s="436"/>
      <c r="AD42" s="437"/>
      <c r="AE42" s="437"/>
      <c r="AF42" s="436">
        <v>0</v>
      </c>
      <c r="AG42" s="440"/>
      <c r="AH42" s="436"/>
      <c r="AI42" s="437"/>
      <c r="AJ42" s="437"/>
      <c r="AK42" s="436">
        <v>0</v>
      </c>
      <c r="AL42" s="440"/>
      <c r="AM42" s="436"/>
      <c r="AN42" s="437"/>
      <c r="AO42" s="437"/>
      <c r="AP42" s="436">
        <v>0</v>
      </c>
      <c r="AQ42" s="440"/>
      <c r="AR42" s="436"/>
      <c r="AS42" s="437"/>
      <c r="AT42" s="437"/>
      <c r="AU42" s="436">
        <v>0</v>
      </c>
      <c r="AV42" s="440"/>
      <c r="AW42" s="436"/>
      <c r="AX42" s="437"/>
      <c r="AY42" s="437"/>
      <c r="AZ42" s="436">
        <v>0</v>
      </c>
      <c r="BA42" s="440"/>
      <c r="BB42" s="436"/>
      <c r="BC42" s="437"/>
      <c r="BD42" s="437"/>
      <c r="BE42" s="436">
        <v>0</v>
      </c>
      <c r="BF42" s="440"/>
      <c r="BG42" s="436"/>
      <c r="BH42" s="437"/>
      <c r="BI42" s="437"/>
      <c r="BJ42" s="436">
        <v>0</v>
      </c>
      <c r="BK42" s="440"/>
      <c r="BL42" s="436"/>
      <c r="BM42" s="437"/>
      <c r="BN42" s="437"/>
      <c r="BO42" s="436">
        <v>0</v>
      </c>
      <c r="BP42" s="440"/>
      <c r="BQ42" s="436"/>
      <c r="BR42" s="437"/>
      <c r="BS42" s="437"/>
      <c r="BT42" s="436">
        <f>SUM(L42:BO42)</f>
        <v>0</v>
      </c>
      <c r="BU42" s="440"/>
      <c r="BV42" s="436"/>
      <c r="BW42" s="437"/>
      <c r="BX42" s="437"/>
      <c r="BY42" s="436">
        <v>0</v>
      </c>
      <c r="BZ42" s="440"/>
      <c r="CA42" s="436"/>
      <c r="CB42" s="437"/>
      <c r="CC42" s="437"/>
      <c r="CD42" s="436">
        <v>0</v>
      </c>
      <c r="CE42" s="440"/>
      <c r="CF42" s="436"/>
      <c r="CG42" s="437"/>
      <c r="CH42" s="437"/>
      <c r="CI42" s="436">
        <v>0</v>
      </c>
      <c r="CJ42" s="440"/>
      <c r="CK42" s="436"/>
      <c r="CL42" s="437"/>
      <c r="CM42" s="437"/>
      <c r="CN42" s="436">
        <v>0</v>
      </c>
      <c r="CO42" s="440"/>
      <c r="CP42" s="436"/>
      <c r="CQ42" s="437"/>
      <c r="CR42" s="437"/>
      <c r="CS42" s="436">
        <v>0</v>
      </c>
      <c r="CT42" s="440"/>
      <c r="CU42" s="436"/>
      <c r="CV42" s="437"/>
      <c r="CW42" s="437"/>
      <c r="CX42" s="436">
        <v>0</v>
      </c>
      <c r="CY42" s="440"/>
      <c r="CZ42" s="436"/>
      <c r="DA42" s="437"/>
      <c r="DB42" s="437"/>
      <c r="DC42" s="436">
        <v>0</v>
      </c>
      <c r="DD42" s="440"/>
      <c r="DE42" s="436"/>
      <c r="DF42" s="437"/>
      <c r="DG42" s="437"/>
      <c r="DH42" s="436">
        <v>0</v>
      </c>
      <c r="DI42" s="440"/>
      <c r="DJ42" s="436"/>
      <c r="DK42" s="437"/>
      <c r="DL42" s="437"/>
      <c r="DM42" s="436">
        <v>0</v>
      </c>
      <c r="DN42" s="440"/>
      <c r="DO42" s="436"/>
      <c r="DP42" s="437"/>
      <c r="DQ42" s="437"/>
      <c r="DR42" s="436">
        <v>0</v>
      </c>
      <c r="DS42" s="440"/>
      <c r="DT42" s="436"/>
      <c r="DU42" s="437"/>
      <c r="DV42" s="437"/>
      <c r="DW42" s="436">
        <v>0</v>
      </c>
      <c r="DX42" s="440"/>
      <c r="DY42" s="436"/>
      <c r="DZ42" s="437"/>
      <c r="EA42" s="437"/>
      <c r="EB42" s="436">
        <v>0</v>
      </c>
      <c r="EC42" s="440"/>
      <c r="ED42" s="436"/>
      <c r="EE42" s="437"/>
      <c r="EF42" s="437"/>
      <c r="EG42" s="436">
        <v>0</v>
      </c>
      <c r="EH42" s="440"/>
      <c r="EI42" s="436"/>
      <c r="EJ42" s="437"/>
      <c r="EK42" s="437"/>
      <c r="EL42" s="436">
        <f t="shared" si="2"/>
        <v>0</v>
      </c>
      <c r="EM42" s="440"/>
      <c r="EN42" s="436"/>
      <c r="EO42" s="345"/>
      <c r="ER42" s="349"/>
      <c r="ES42" s="349"/>
    </row>
    <row r="43" spans="1:149" ht="12.75" hidden="1" customHeight="1" x14ac:dyDescent="0.2">
      <c r="A43" s="333"/>
      <c r="B43" s="333"/>
      <c r="D43" s="345" t="s">
        <v>318</v>
      </c>
      <c r="E43" s="437"/>
      <c r="F43" s="373"/>
      <c r="G43" s="448">
        <v>0</v>
      </c>
      <c r="H43" s="449"/>
      <c r="I43" s="436"/>
      <c r="J43" s="437"/>
      <c r="K43" s="450"/>
      <c r="L43" s="448">
        <v>0</v>
      </c>
      <c r="M43" s="449"/>
      <c r="N43" s="436"/>
      <c r="O43" s="437"/>
      <c r="P43" s="450"/>
      <c r="Q43" s="448">
        <v>0</v>
      </c>
      <c r="R43" s="449"/>
      <c r="S43" s="436"/>
      <c r="T43" s="437"/>
      <c r="U43" s="450"/>
      <c r="V43" s="448">
        <v>0</v>
      </c>
      <c r="W43" s="449"/>
      <c r="X43" s="436"/>
      <c r="Y43" s="437"/>
      <c r="Z43" s="450"/>
      <c r="AA43" s="448">
        <v>0</v>
      </c>
      <c r="AB43" s="449"/>
      <c r="AC43" s="436"/>
      <c r="AD43" s="437"/>
      <c r="AE43" s="450"/>
      <c r="AF43" s="448">
        <v>0</v>
      </c>
      <c r="AG43" s="449"/>
      <c r="AH43" s="436"/>
      <c r="AI43" s="437"/>
      <c r="AJ43" s="450"/>
      <c r="AK43" s="448">
        <v>0</v>
      </c>
      <c r="AL43" s="449"/>
      <c r="AM43" s="436"/>
      <c r="AN43" s="437"/>
      <c r="AO43" s="450"/>
      <c r="AP43" s="448">
        <v>0</v>
      </c>
      <c r="AQ43" s="449"/>
      <c r="AR43" s="436"/>
      <c r="AS43" s="437"/>
      <c r="AT43" s="450"/>
      <c r="AU43" s="448">
        <v>0</v>
      </c>
      <c r="AV43" s="449"/>
      <c r="AW43" s="436"/>
      <c r="AX43" s="437"/>
      <c r="AY43" s="450"/>
      <c r="AZ43" s="448">
        <v>0</v>
      </c>
      <c r="BA43" s="449"/>
      <c r="BB43" s="436"/>
      <c r="BC43" s="437"/>
      <c r="BD43" s="450"/>
      <c r="BE43" s="448">
        <v>0</v>
      </c>
      <c r="BF43" s="449"/>
      <c r="BG43" s="436"/>
      <c r="BH43" s="437"/>
      <c r="BI43" s="450"/>
      <c r="BJ43" s="448">
        <v>0</v>
      </c>
      <c r="BK43" s="449"/>
      <c r="BL43" s="436"/>
      <c r="BM43" s="437"/>
      <c r="BN43" s="450"/>
      <c r="BO43" s="448">
        <v>0</v>
      </c>
      <c r="BP43" s="449"/>
      <c r="BQ43" s="436"/>
      <c r="BR43" s="437"/>
      <c r="BS43" s="450"/>
      <c r="BT43" s="448">
        <f>SUM(L43:BO43)</f>
        <v>0</v>
      </c>
      <c r="BU43" s="449"/>
      <c r="BV43" s="436"/>
      <c r="BW43" s="437"/>
      <c r="BX43" s="450"/>
      <c r="BY43" s="448">
        <v>0</v>
      </c>
      <c r="BZ43" s="449"/>
      <c r="CA43" s="436"/>
      <c r="CB43" s="437"/>
      <c r="CC43" s="450"/>
      <c r="CD43" s="448">
        <v>0</v>
      </c>
      <c r="CE43" s="449"/>
      <c r="CF43" s="436"/>
      <c r="CG43" s="437"/>
      <c r="CH43" s="450"/>
      <c r="CI43" s="448">
        <v>0</v>
      </c>
      <c r="CJ43" s="449"/>
      <c r="CK43" s="436"/>
      <c r="CL43" s="437"/>
      <c r="CM43" s="450"/>
      <c r="CN43" s="448">
        <v>0</v>
      </c>
      <c r="CO43" s="449"/>
      <c r="CP43" s="436"/>
      <c r="CQ43" s="437"/>
      <c r="CR43" s="450"/>
      <c r="CS43" s="448">
        <v>0</v>
      </c>
      <c r="CT43" s="449"/>
      <c r="CU43" s="436"/>
      <c r="CV43" s="437"/>
      <c r="CW43" s="450"/>
      <c r="CX43" s="448">
        <v>0</v>
      </c>
      <c r="CY43" s="449"/>
      <c r="CZ43" s="436"/>
      <c r="DA43" s="437"/>
      <c r="DB43" s="450"/>
      <c r="DC43" s="448">
        <v>0</v>
      </c>
      <c r="DD43" s="449"/>
      <c r="DE43" s="436"/>
      <c r="DF43" s="437"/>
      <c r="DG43" s="450"/>
      <c r="DH43" s="448">
        <v>0</v>
      </c>
      <c r="DI43" s="449"/>
      <c r="DJ43" s="436"/>
      <c r="DK43" s="437"/>
      <c r="DL43" s="450"/>
      <c r="DM43" s="448">
        <v>0</v>
      </c>
      <c r="DN43" s="449"/>
      <c r="DO43" s="436"/>
      <c r="DP43" s="437"/>
      <c r="DQ43" s="450"/>
      <c r="DR43" s="448">
        <v>0</v>
      </c>
      <c r="DS43" s="449"/>
      <c r="DT43" s="436"/>
      <c r="DU43" s="437"/>
      <c r="DV43" s="450"/>
      <c r="DW43" s="448">
        <v>0</v>
      </c>
      <c r="DX43" s="449"/>
      <c r="DY43" s="436"/>
      <c r="DZ43" s="437"/>
      <c r="EA43" s="450"/>
      <c r="EB43" s="448">
        <v>0</v>
      </c>
      <c r="EC43" s="449"/>
      <c r="ED43" s="436"/>
      <c r="EE43" s="437"/>
      <c r="EF43" s="450"/>
      <c r="EG43" s="448">
        <v>0</v>
      </c>
      <c r="EH43" s="449"/>
      <c r="EI43" s="436"/>
      <c r="EJ43" s="437"/>
      <c r="EK43" s="450"/>
      <c r="EL43" s="448">
        <f t="shared" si="2"/>
        <v>0</v>
      </c>
      <c r="EM43" s="449"/>
      <c r="EN43" s="436"/>
      <c r="EO43" s="345"/>
      <c r="ER43" s="349"/>
      <c r="ES43" s="349"/>
    </row>
    <row r="44" spans="1:149" hidden="1" x14ac:dyDescent="0.2">
      <c r="A44" s="333"/>
      <c r="B44" s="333"/>
      <c r="D44" s="345"/>
      <c r="E44" s="437"/>
      <c r="F44" s="333"/>
      <c r="G44" s="436"/>
      <c r="H44" s="436"/>
      <c r="I44" s="436"/>
      <c r="J44" s="437"/>
      <c r="K44" s="436"/>
      <c r="L44" s="436"/>
      <c r="M44" s="436"/>
      <c r="N44" s="436"/>
      <c r="O44" s="437"/>
      <c r="P44" s="436"/>
      <c r="Q44" s="436"/>
      <c r="R44" s="436"/>
      <c r="S44" s="436"/>
      <c r="T44" s="437"/>
      <c r="U44" s="436"/>
      <c r="V44" s="436"/>
      <c r="W44" s="436"/>
      <c r="X44" s="436"/>
      <c r="Y44" s="437"/>
      <c r="Z44" s="436"/>
      <c r="AA44" s="436"/>
      <c r="AB44" s="436"/>
      <c r="AC44" s="436"/>
      <c r="AD44" s="437"/>
      <c r="AE44" s="436"/>
      <c r="AF44" s="436"/>
      <c r="AG44" s="436"/>
      <c r="AH44" s="436"/>
      <c r="AI44" s="437"/>
      <c r="AJ44" s="436"/>
      <c r="AK44" s="436"/>
      <c r="AL44" s="436"/>
      <c r="AM44" s="436"/>
      <c r="AN44" s="437"/>
      <c r="AO44" s="436"/>
      <c r="AP44" s="436"/>
      <c r="AQ44" s="436"/>
      <c r="AR44" s="436"/>
      <c r="AS44" s="437"/>
      <c r="AT44" s="436"/>
      <c r="AU44" s="436"/>
      <c r="AV44" s="436"/>
      <c r="AW44" s="436"/>
      <c r="AX44" s="437"/>
      <c r="AY44" s="436"/>
      <c r="AZ44" s="436"/>
      <c r="BA44" s="436"/>
      <c r="BB44" s="436"/>
      <c r="BC44" s="437"/>
      <c r="BD44" s="436"/>
      <c r="BE44" s="436"/>
      <c r="BF44" s="436"/>
      <c r="BG44" s="436"/>
      <c r="BH44" s="437"/>
      <c r="BI44" s="436"/>
      <c r="BJ44" s="436"/>
      <c r="BK44" s="436"/>
      <c r="BL44" s="436"/>
      <c r="BM44" s="437"/>
      <c r="BN44" s="436"/>
      <c r="BO44" s="436"/>
      <c r="BP44" s="436"/>
      <c r="BQ44" s="436"/>
      <c r="BR44" s="437"/>
      <c r="BS44" s="436"/>
      <c r="BT44" s="436"/>
      <c r="BU44" s="436"/>
      <c r="BV44" s="436"/>
      <c r="BW44" s="437"/>
      <c r="BX44" s="436"/>
      <c r="BY44" s="436"/>
      <c r="BZ44" s="436"/>
      <c r="CA44" s="436"/>
      <c r="CB44" s="437"/>
      <c r="CC44" s="436"/>
      <c r="CD44" s="436"/>
      <c r="CE44" s="436"/>
      <c r="CF44" s="436"/>
      <c r="CG44" s="437"/>
      <c r="CH44" s="436"/>
      <c r="CI44" s="436"/>
      <c r="CJ44" s="436"/>
      <c r="CK44" s="436"/>
      <c r="CL44" s="437"/>
      <c r="CM44" s="436"/>
      <c r="CN44" s="436"/>
      <c r="CO44" s="436"/>
      <c r="CP44" s="436"/>
      <c r="CQ44" s="437"/>
      <c r="CR44" s="436"/>
      <c r="CS44" s="436"/>
      <c r="CT44" s="436"/>
      <c r="CU44" s="436"/>
      <c r="CV44" s="437"/>
      <c r="CW44" s="436"/>
      <c r="CX44" s="436"/>
      <c r="CY44" s="436"/>
      <c r="CZ44" s="436"/>
      <c r="DA44" s="437"/>
      <c r="DB44" s="436"/>
      <c r="DC44" s="436"/>
      <c r="DD44" s="436"/>
      <c r="DE44" s="436"/>
      <c r="DF44" s="437"/>
      <c r="DG44" s="436"/>
      <c r="DH44" s="436"/>
      <c r="DI44" s="436"/>
      <c r="DJ44" s="436"/>
      <c r="DK44" s="437"/>
      <c r="DL44" s="436"/>
      <c r="DM44" s="436"/>
      <c r="DN44" s="436"/>
      <c r="DO44" s="436"/>
      <c r="DP44" s="437"/>
      <c r="DQ44" s="436"/>
      <c r="DR44" s="436"/>
      <c r="DS44" s="436"/>
      <c r="DT44" s="436"/>
      <c r="DU44" s="437"/>
      <c r="DV44" s="436"/>
      <c r="DW44" s="436"/>
      <c r="DX44" s="436"/>
      <c r="DY44" s="436"/>
      <c r="DZ44" s="437"/>
      <c r="EA44" s="436"/>
      <c r="EB44" s="436"/>
      <c r="EC44" s="436"/>
      <c r="ED44" s="436"/>
      <c r="EE44" s="437"/>
      <c r="EF44" s="436"/>
      <c r="EG44" s="436"/>
      <c r="EH44" s="436"/>
      <c r="EI44" s="436"/>
      <c r="EJ44" s="437"/>
      <c r="EK44" s="436"/>
      <c r="EL44" s="436"/>
      <c r="EM44" s="436"/>
      <c r="EN44" s="436"/>
      <c r="EO44" s="345"/>
      <c r="ER44" s="349"/>
      <c r="ES44" s="349"/>
    </row>
    <row r="45" spans="1:149" ht="12.75" customHeight="1" x14ac:dyDescent="0.2">
      <c r="A45" s="333"/>
      <c r="B45" s="333"/>
      <c r="D45" s="345" t="s">
        <v>321</v>
      </c>
      <c r="E45" s="437"/>
      <c r="F45" s="333"/>
      <c r="G45" s="436">
        <f>SUM(G46:G49)</f>
        <v>0</v>
      </c>
      <c r="H45" s="436"/>
      <c r="I45" s="436"/>
      <c r="J45" s="437"/>
      <c r="K45" s="436"/>
      <c r="L45" s="436">
        <f>SUM(L46:L49)</f>
        <v>0</v>
      </c>
      <c r="M45" s="436"/>
      <c r="N45" s="436"/>
      <c r="O45" s="437"/>
      <c r="P45" s="436"/>
      <c r="Q45" s="436">
        <f>SUM(Q46:Q49)</f>
        <v>2132749</v>
      </c>
      <c r="R45" s="436"/>
      <c r="S45" s="436"/>
      <c r="T45" s="437"/>
      <c r="U45" s="436"/>
      <c r="V45" s="436">
        <f>SUM(V46:V49)</f>
        <v>0</v>
      </c>
      <c r="W45" s="436"/>
      <c r="X45" s="436"/>
      <c r="Y45" s="437"/>
      <c r="Z45" s="436"/>
      <c r="AA45" s="436">
        <f>SUM(AA46:AA49)</f>
        <v>0</v>
      </c>
      <c r="AB45" s="436"/>
      <c r="AC45" s="436"/>
      <c r="AD45" s="437"/>
      <c r="AE45" s="436"/>
      <c r="AF45" s="436">
        <f>SUM(AF46:AF49)</f>
        <v>0</v>
      </c>
      <c r="AG45" s="436"/>
      <c r="AH45" s="436"/>
      <c r="AI45" s="437"/>
      <c r="AJ45" s="436"/>
      <c r="AK45" s="436">
        <f>SUM(AK46:AK49)</f>
        <v>0</v>
      </c>
      <c r="AL45" s="436"/>
      <c r="AM45" s="436"/>
      <c r="AN45" s="437"/>
      <c r="AO45" s="436"/>
      <c r="AP45" s="436">
        <f>SUM(AP46:AP49)</f>
        <v>0</v>
      </c>
      <c r="AQ45" s="436"/>
      <c r="AR45" s="436"/>
      <c r="AS45" s="437"/>
      <c r="AT45" s="436"/>
      <c r="AU45" s="436">
        <f>SUM(AU46:AU49)</f>
        <v>0</v>
      </c>
      <c r="AV45" s="436"/>
      <c r="AW45" s="436"/>
      <c r="AX45" s="437"/>
      <c r="AY45" s="436"/>
      <c r="AZ45" s="436">
        <f>SUM(AZ46:AZ49)</f>
        <v>0</v>
      </c>
      <c r="BA45" s="436"/>
      <c r="BB45" s="436"/>
      <c r="BC45" s="437"/>
      <c r="BD45" s="436"/>
      <c r="BE45" s="436">
        <f>SUM(BE46:BE49)</f>
        <v>0</v>
      </c>
      <c r="BF45" s="436"/>
      <c r="BG45" s="436"/>
      <c r="BH45" s="437"/>
      <c r="BI45" s="436"/>
      <c r="BJ45" s="436">
        <f>SUM(BJ46:BJ49)</f>
        <v>0</v>
      </c>
      <c r="BK45" s="436"/>
      <c r="BL45" s="436"/>
      <c r="BM45" s="437"/>
      <c r="BN45" s="436"/>
      <c r="BO45" s="436">
        <f>SUM(BO46:BO49)</f>
        <v>0</v>
      </c>
      <c r="BP45" s="436"/>
      <c r="BQ45" s="436"/>
      <c r="BR45" s="437"/>
      <c r="BS45" s="436"/>
      <c r="BT45" s="436">
        <f>SUM(BT46:BT49)</f>
        <v>2132749</v>
      </c>
      <c r="BU45" s="436"/>
      <c r="BV45" s="436"/>
      <c r="BW45" s="437"/>
      <c r="BX45" s="436"/>
      <c r="BY45" s="436">
        <f>SUM(BY46:BY49)</f>
        <v>8418715</v>
      </c>
      <c r="BZ45" s="436"/>
      <c r="CA45" s="436"/>
      <c r="CB45" s="437"/>
      <c r="CC45" s="436"/>
      <c r="CD45" s="436">
        <f>SUM(CD46:CD49)</f>
        <v>133235</v>
      </c>
      <c r="CE45" s="436"/>
      <c r="CF45" s="436"/>
      <c r="CG45" s="437"/>
      <c r="CH45" s="436"/>
      <c r="CI45" s="436">
        <f>SUM(CI46:CI49)</f>
        <v>967163</v>
      </c>
      <c r="CJ45" s="436"/>
      <c r="CK45" s="436"/>
      <c r="CL45" s="437"/>
      <c r="CM45" s="436"/>
      <c r="CN45" s="436">
        <f>SUM(CN46:CN49)</f>
        <v>813686</v>
      </c>
      <c r="CO45" s="436"/>
      <c r="CP45" s="436"/>
      <c r="CQ45" s="437"/>
      <c r="CR45" s="436"/>
      <c r="CS45" s="436">
        <f>SUM(CS46:CS49)</f>
        <v>2665979</v>
      </c>
      <c r="CT45" s="436"/>
      <c r="CU45" s="436"/>
      <c r="CV45" s="437"/>
      <c r="CW45" s="436"/>
      <c r="CX45" s="436">
        <f>SUM(CX46:CX49)</f>
        <v>810714</v>
      </c>
      <c r="CY45" s="436"/>
      <c r="CZ45" s="436"/>
      <c r="DA45" s="437"/>
      <c r="DB45" s="436"/>
      <c r="DC45" s="436">
        <f>SUM(DC46:DC49)</f>
        <v>223294</v>
      </c>
      <c r="DD45" s="436"/>
      <c r="DE45" s="436"/>
      <c r="DF45" s="437"/>
      <c r="DG45" s="436"/>
      <c r="DH45" s="436">
        <f>SUM(DH46:DH49)</f>
        <v>0</v>
      </c>
      <c r="DI45" s="436"/>
      <c r="DJ45" s="436"/>
      <c r="DK45" s="437"/>
      <c r="DL45" s="436"/>
      <c r="DM45" s="436">
        <f>SUM(DM46:DM49)</f>
        <v>370634</v>
      </c>
      <c r="DN45" s="436"/>
      <c r="DO45" s="436"/>
      <c r="DP45" s="437"/>
      <c r="DQ45" s="436"/>
      <c r="DR45" s="436">
        <f>SUM(DR46:DR49)</f>
        <v>18910</v>
      </c>
      <c r="DS45" s="436"/>
      <c r="DT45" s="436"/>
      <c r="DU45" s="437"/>
      <c r="DV45" s="436"/>
      <c r="DW45" s="436">
        <f>SUM(DW46:DW49)</f>
        <v>0</v>
      </c>
      <c r="DX45" s="436"/>
      <c r="DY45" s="436"/>
      <c r="DZ45" s="437"/>
      <c r="EA45" s="436"/>
      <c r="EB45" s="436">
        <f>SUM(EB46:EB49)</f>
        <v>1713808</v>
      </c>
      <c r="EC45" s="436"/>
      <c r="ED45" s="436"/>
      <c r="EE45" s="437"/>
      <c r="EF45" s="436"/>
      <c r="EG45" s="436">
        <f>SUM(EG46:EG49)</f>
        <v>701292</v>
      </c>
      <c r="EH45" s="436"/>
      <c r="EI45" s="436"/>
      <c r="EJ45" s="437"/>
      <c r="EK45" s="436"/>
      <c r="EL45" s="436">
        <f>SUM(EL46:EL49)</f>
        <v>1100398</v>
      </c>
      <c r="EM45" s="436"/>
      <c r="EN45" s="436"/>
      <c r="EO45" s="345"/>
      <c r="ER45" s="349"/>
      <c r="ES45" s="349"/>
    </row>
    <row r="46" spans="1:149" ht="12.75" customHeight="1" x14ac:dyDescent="0.2">
      <c r="A46" s="333"/>
      <c r="B46" s="333"/>
      <c r="D46" s="345" t="s">
        <v>313</v>
      </c>
      <c r="E46" s="437"/>
      <c r="F46" s="358"/>
      <c r="G46" s="434">
        <v>0</v>
      </c>
      <c r="H46" s="435"/>
      <c r="I46" s="436"/>
      <c r="J46" s="437"/>
      <c r="K46" s="438"/>
      <c r="L46" s="434">
        <v>0</v>
      </c>
      <c r="M46" s="435"/>
      <c r="N46" s="436"/>
      <c r="O46" s="437"/>
      <c r="P46" s="438"/>
      <c r="Q46" s="434">
        <f>1660000-187133</f>
        <v>1472867</v>
      </c>
      <c r="R46" s="435"/>
      <c r="S46" s="436"/>
      <c r="T46" s="437"/>
      <c r="U46" s="438"/>
      <c r="V46" s="434">
        <v>0</v>
      </c>
      <c r="W46" s="435"/>
      <c r="X46" s="436"/>
      <c r="Y46" s="437"/>
      <c r="Z46" s="438"/>
      <c r="AA46" s="434">
        <v>0</v>
      </c>
      <c r="AB46" s="435"/>
      <c r="AC46" s="436"/>
      <c r="AD46" s="437"/>
      <c r="AE46" s="438"/>
      <c r="AF46" s="434">
        <v>0</v>
      </c>
      <c r="AG46" s="435"/>
      <c r="AH46" s="436"/>
      <c r="AI46" s="437"/>
      <c r="AJ46" s="438"/>
      <c r="AK46" s="434">
        <v>0</v>
      </c>
      <c r="AL46" s="435"/>
      <c r="AM46" s="436"/>
      <c r="AN46" s="437"/>
      <c r="AO46" s="438"/>
      <c r="AP46" s="434">
        <v>0</v>
      </c>
      <c r="AQ46" s="435"/>
      <c r="AR46" s="436"/>
      <c r="AS46" s="437"/>
      <c r="AT46" s="438"/>
      <c r="AU46" s="434">
        <v>0</v>
      </c>
      <c r="AV46" s="435"/>
      <c r="AW46" s="436"/>
      <c r="AX46" s="437"/>
      <c r="AY46" s="438"/>
      <c r="AZ46" s="434">
        <v>0</v>
      </c>
      <c r="BA46" s="435"/>
      <c r="BB46" s="436"/>
      <c r="BC46" s="437"/>
      <c r="BD46" s="438"/>
      <c r="BE46" s="434">
        <v>0</v>
      </c>
      <c r="BF46" s="435"/>
      <c r="BG46" s="436"/>
      <c r="BH46" s="437"/>
      <c r="BI46" s="438"/>
      <c r="BJ46" s="434">
        <v>0</v>
      </c>
      <c r="BK46" s="435"/>
      <c r="BL46" s="436"/>
      <c r="BM46" s="437"/>
      <c r="BN46" s="438"/>
      <c r="BO46" s="434">
        <v>0</v>
      </c>
      <c r="BP46" s="435"/>
      <c r="BQ46" s="436"/>
      <c r="BR46" s="437"/>
      <c r="BS46" s="438"/>
      <c r="BT46" s="434">
        <f>SUM(L46:BO46)</f>
        <v>1472867</v>
      </c>
      <c r="BU46" s="435"/>
      <c r="BV46" s="436"/>
      <c r="BW46" s="437"/>
      <c r="BX46" s="438"/>
      <c r="BY46" s="434">
        <v>6023979</v>
      </c>
      <c r="BZ46" s="435"/>
      <c r="CA46" s="436"/>
      <c r="CB46" s="437"/>
      <c r="CC46" s="438"/>
      <c r="CD46" s="434">
        <f>110000-11945</f>
        <v>98055</v>
      </c>
      <c r="CE46" s="435"/>
      <c r="CF46" s="436"/>
      <c r="CG46" s="437"/>
      <c r="CH46" s="438"/>
      <c r="CI46" s="434">
        <f>795000-85527</f>
        <v>709473</v>
      </c>
      <c r="CJ46" s="435"/>
      <c r="CK46" s="436"/>
      <c r="CL46" s="437"/>
      <c r="CM46" s="438"/>
      <c r="CN46" s="434">
        <f>665000-60996</f>
        <v>604004</v>
      </c>
      <c r="CO46" s="435"/>
      <c r="CP46" s="436"/>
      <c r="CQ46" s="437"/>
      <c r="CR46" s="438"/>
      <c r="CS46" s="434">
        <f>2160000-235729</f>
        <v>1924271</v>
      </c>
      <c r="CT46" s="435"/>
      <c r="CU46" s="436"/>
      <c r="CV46" s="437"/>
      <c r="CW46" s="438"/>
      <c r="CX46" s="434">
        <f>655000-70649</f>
        <v>584351</v>
      </c>
      <c r="CY46" s="435"/>
      <c r="CZ46" s="436"/>
      <c r="DA46" s="437"/>
      <c r="DB46" s="438"/>
      <c r="DC46" s="434">
        <f>180000-17942</f>
        <v>162058</v>
      </c>
      <c r="DD46" s="435"/>
      <c r="DE46" s="436"/>
      <c r="DF46" s="437"/>
      <c r="DG46" s="438"/>
      <c r="DH46" s="434">
        <v>0</v>
      </c>
      <c r="DI46" s="435"/>
      <c r="DJ46" s="436"/>
      <c r="DK46" s="437"/>
      <c r="DL46" s="438"/>
      <c r="DM46" s="434">
        <f>295000-40258</f>
        <v>254742</v>
      </c>
      <c r="DN46" s="435"/>
      <c r="DO46" s="436"/>
      <c r="DP46" s="437"/>
      <c r="DQ46" s="438"/>
      <c r="DR46" s="434">
        <f>15000-2283</f>
        <v>12717</v>
      </c>
      <c r="DS46" s="435"/>
      <c r="DT46" s="436"/>
      <c r="DU46" s="437"/>
      <c r="DV46" s="438"/>
      <c r="DW46" s="434">
        <v>0</v>
      </c>
      <c r="DX46" s="435"/>
      <c r="DY46" s="436"/>
      <c r="DZ46" s="437"/>
      <c r="EA46" s="438"/>
      <c r="EB46" s="434">
        <f>1350000-164295</f>
        <v>1185705</v>
      </c>
      <c r="EC46" s="435"/>
      <c r="ED46" s="436"/>
      <c r="EE46" s="437"/>
      <c r="EF46" s="438"/>
      <c r="EG46" s="434">
        <f>550000-61397</f>
        <v>488603</v>
      </c>
      <c r="EH46" s="435"/>
      <c r="EI46" s="436"/>
      <c r="EJ46" s="437"/>
      <c r="EK46" s="438"/>
      <c r="EL46" s="434">
        <f t="shared" ref="EL46:EL49" si="3">SUM(CD46:CI46)</f>
        <v>807528</v>
      </c>
      <c r="EM46" s="435"/>
      <c r="EN46" s="436"/>
      <c r="EO46" s="345"/>
      <c r="ER46" s="349"/>
      <c r="ES46" s="349"/>
    </row>
    <row r="47" spans="1:149" ht="12.75" customHeight="1" x14ac:dyDescent="0.2">
      <c r="A47" s="333"/>
      <c r="B47" s="333"/>
      <c r="D47" s="345" t="s">
        <v>316</v>
      </c>
      <c r="E47" s="437"/>
      <c r="F47" s="351"/>
      <c r="G47" s="436">
        <v>0</v>
      </c>
      <c r="H47" s="440"/>
      <c r="I47" s="436"/>
      <c r="J47" s="437"/>
      <c r="K47" s="437"/>
      <c r="L47" s="436">
        <v>0</v>
      </c>
      <c r="M47" s="440"/>
      <c r="N47" s="436"/>
      <c r="O47" s="437"/>
      <c r="P47" s="437"/>
      <c r="Q47" s="436">
        <v>187133</v>
      </c>
      <c r="R47" s="440"/>
      <c r="S47" s="436"/>
      <c r="T47" s="437"/>
      <c r="U47" s="437"/>
      <c r="V47" s="436">
        <v>0</v>
      </c>
      <c r="W47" s="440"/>
      <c r="X47" s="436"/>
      <c r="Y47" s="437"/>
      <c r="Z47" s="437"/>
      <c r="AA47" s="436">
        <v>0</v>
      </c>
      <c r="AB47" s="440"/>
      <c r="AC47" s="436"/>
      <c r="AD47" s="437"/>
      <c r="AE47" s="437"/>
      <c r="AF47" s="436">
        <v>0</v>
      </c>
      <c r="AG47" s="440"/>
      <c r="AH47" s="436"/>
      <c r="AI47" s="437"/>
      <c r="AJ47" s="437"/>
      <c r="AK47" s="436">
        <v>0</v>
      </c>
      <c r="AL47" s="440"/>
      <c r="AM47" s="436"/>
      <c r="AN47" s="437"/>
      <c r="AO47" s="437"/>
      <c r="AP47" s="436">
        <v>0</v>
      </c>
      <c r="AQ47" s="440"/>
      <c r="AR47" s="436"/>
      <c r="AS47" s="437"/>
      <c r="AT47" s="437"/>
      <c r="AU47" s="436">
        <v>0</v>
      </c>
      <c r="AV47" s="440"/>
      <c r="AW47" s="436"/>
      <c r="AX47" s="437"/>
      <c r="AY47" s="437"/>
      <c r="AZ47" s="436">
        <v>0</v>
      </c>
      <c r="BA47" s="440"/>
      <c r="BB47" s="436"/>
      <c r="BC47" s="437"/>
      <c r="BD47" s="437"/>
      <c r="BE47" s="436">
        <v>0</v>
      </c>
      <c r="BF47" s="440"/>
      <c r="BG47" s="436"/>
      <c r="BH47" s="437"/>
      <c r="BI47" s="437"/>
      <c r="BJ47" s="436">
        <v>0</v>
      </c>
      <c r="BK47" s="440"/>
      <c r="BL47" s="436"/>
      <c r="BM47" s="437"/>
      <c r="BN47" s="437"/>
      <c r="BO47" s="436">
        <v>0</v>
      </c>
      <c r="BP47" s="440"/>
      <c r="BQ47" s="436"/>
      <c r="BR47" s="437"/>
      <c r="BS47" s="437"/>
      <c r="BT47" s="436">
        <f>SUM(L47:BO47)</f>
        <v>187133</v>
      </c>
      <c r="BU47" s="440"/>
      <c r="BV47" s="436"/>
      <c r="BW47" s="437"/>
      <c r="BX47" s="437"/>
      <c r="BY47" s="436">
        <v>751021</v>
      </c>
      <c r="BZ47" s="440"/>
      <c r="CA47" s="436"/>
      <c r="CB47" s="437"/>
      <c r="CC47" s="437"/>
      <c r="CD47" s="436">
        <v>11945</v>
      </c>
      <c r="CE47" s="440"/>
      <c r="CF47" s="436"/>
      <c r="CG47" s="437"/>
      <c r="CH47" s="437"/>
      <c r="CI47" s="436">
        <v>85527</v>
      </c>
      <c r="CJ47" s="440"/>
      <c r="CK47" s="436"/>
      <c r="CL47" s="437"/>
      <c r="CM47" s="437"/>
      <c r="CN47" s="436">
        <v>60996</v>
      </c>
      <c r="CO47" s="440"/>
      <c r="CP47" s="436"/>
      <c r="CQ47" s="437"/>
      <c r="CR47" s="437"/>
      <c r="CS47" s="436">
        <v>235729</v>
      </c>
      <c r="CT47" s="440"/>
      <c r="CU47" s="436"/>
      <c r="CV47" s="437"/>
      <c r="CW47" s="437"/>
      <c r="CX47" s="436">
        <v>70649</v>
      </c>
      <c r="CY47" s="440"/>
      <c r="CZ47" s="436"/>
      <c r="DA47" s="437"/>
      <c r="DB47" s="437"/>
      <c r="DC47" s="436">
        <v>17942</v>
      </c>
      <c r="DD47" s="440"/>
      <c r="DE47" s="436"/>
      <c r="DF47" s="437"/>
      <c r="DG47" s="437"/>
      <c r="DH47" s="436">
        <v>0</v>
      </c>
      <c r="DI47" s="440"/>
      <c r="DJ47" s="436"/>
      <c r="DK47" s="437"/>
      <c r="DL47" s="437"/>
      <c r="DM47" s="436">
        <v>40258</v>
      </c>
      <c r="DN47" s="440"/>
      <c r="DO47" s="436"/>
      <c r="DP47" s="437"/>
      <c r="DQ47" s="437"/>
      <c r="DR47" s="436">
        <v>2283</v>
      </c>
      <c r="DS47" s="440"/>
      <c r="DT47" s="436"/>
      <c r="DU47" s="437"/>
      <c r="DV47" s="437"/>
      <c r="DW47" s="436">
        <v>0</v>
      </c>
      <c r="DX47" s="440"/>
      <c r="DY47" s="436"/>
      <c r="DZ47" s="437"/>
      <c r="EA47" s="437"/>
      <c r="EB47" s="436">
        <v>164295</v>
      </c>
      <c r="EC47" s="440"/>
      <c r="ED47" s="436"/>
      <c r="EE47" s="437"/>
      <c r="EF47" s="437"/>
      <c r="EG47" s="436">
        <v>61397</v>
      </c>
      <c r="EH47" s="440"/>
      <c r="EI47" s="436"/>
      <c r="EJ47" s="437"/>
      <c r="EK47" s="437"/>
      <c r="EL47" s="436">
        <f t="shared" si="3"/>
        <v>97472</v>
      </c>
      <c r="EM47" s="440"/>
      <c r="EN47" s="436"/>
      <c r="EO47" s="345"/>
      <c r="ER47" s="349"/>
      <c r="ES47" s="349"/>
    </row>
    <row r="48" spans="1:149" ht="12.75" customHeight="1" x14ac:dyDescent="0.2">
      <c r="A48" s="333"/>
      <c r="B48" s="333"/>
      <c r="D48" s="345" t="s">
        <v>317</v>
      </c>
      <c r="E48" s="437"/>
      <c r="F48" s="351"/>
      <c r="G48" s="436">
        <v>0</v>
      </c>
      <c r="H48" s="440"/>
      <c r="I48" s="436"/>
      <c r="J48" s="437"/>
      <c r="K48" s="437"/>
      <c r="L48" s="436">
        <v>0</v>
      </c>
      <c r="M48" s="440"/>
      <c r="N48" s="436"/>
      <c r="O48" s="437"/>
      <c r="P48" s="437"/>
      <c r="Q48" s="436">
        <v>0</v>
      </c>
      <c r="R48" s="440"/>
      <c r="S48" s="436"/>
      <c r="T48" s="437"/>
      <c r="U48" s="437"/>
      <c r="V48" s="436">
        <v>0</v>
      </c>
      <c r="W48" s="440"/>
      <c r="X48" s="436"/>
      <c r="Y48" s="437"/>
      <c r="Z48" s="437"/>
      <c r="AA48" s="436">
        <v>0</v>
      </c>
      <c r="AB48" s="440"/>
      <c r="AC48" s="436"/>
      <c r="AD48" s="437"/>
      <c r="AE48" s="437"/>
      <c r="AF48" s="436">
        <v>0</v>
      </c>
      <c r="AG48" s="440"/>
      <c r="AH48" s="436"/>
      <c r="AI48" s="437"/>
      <c r="AJ48" s="437"/>
      <c r="AK48" s="436">
        <v>0</v>
      </c>
      <c r="AL48" s="440"/>
      <c r="AM48" s="436"/>
      <c r="AN48" s="437"/>
      <c r="AO48" s="437"/>
      <c r="AP48" s="436">
        <v>0</v>
      </c>
      <c r="AQ48" s="440"/>
      <c r="AR48" s="436"/>
      <c r="AS48" s="437"/>
      <c r="AT48" s="437"/>
      <c r="AU48" s="436">
        <v>0</v>
      </c>
      <c r="AV48" s="440"/>
      <c r="AW48" s="436"/>
      <c r="AX48" s="437"/>
      <c r="AY48" s="437"/>
      <c r="AZ48" s="436">
        <v>0</v>
      </c>
      <c r="BA48" s="440"/>
      <c r="BB48" s="436"/>
      <c r="BC48" s="437"/>
      <c r="BD48" s="437"/>
      <c r="BE48" s="436">
        <v>0</v>
      </c>
      <c r="BF48" s="440"/>
      <c r="BG48" s="436"/>
      <c r="BH48" s="437"/>
      <c r="BI48" s="437"/>
      <c r="BJ48" s="436">
        <v>0</v>
      </c>
      <c r="BK48" s="440"/>
      <c r="BL48" s="436"/>
      <c r="BM48" s="437"/>
      <c r="BN48" s="437"/>
      <c r="BO48" s="436">
        <v>0</v>
      </c>
      <c r="BP48" s="440"/>
      <c r="BQ48" s="436"/>
      <c r="BR48" s="437"/>
      <c r="BS48" s="437"/>
      <c r="BT48" s="436">
        <f>SUM(L48:BO48)</f>
        <v>0</v>
      </c>
      <c r="BU48" s="440"/>
      <c r="BV48" s="436"/>
      <c r="BW48" s="437"/>
      <c r="BX48" s="437"/>
      <c r="BY48" s="436">
        <v>0</v>
      </c>
      <c r="BZ48" s="440"/>
      <c r="CA48" s="436"/>
      <c r="CB48" s="437"/>
      <c r="CC48" s="437"/>
      <c r="CD48" s="436">
        <v>0</v>
      </c>
      <c r="CE48" s="440"/>
      <c r="CF48" s="436"/>
      <c r="CG48" s="437"/>
      <c r="CH48" s="437"/>
      <c r="CI48" s="436">
        <v>0</v>
      </c>
      <c r="CJ48" s="440"/>
      <c r="CK48" s="436"/>
      <c r="CL48" s="437"/>
      <c r="CM48" s="437"/>
      <c r="CN48" s="436">
        <v>0</v>
      </c>
      <c r="CO48" s="440"/>
      <c r="CP48" s="436"/>
      <c r="CQ48" s="437"/>
      <c r="CR48" s="437"/>
      <c r="CS48" s="436">
        <v>0</v>
      </c>
      <c r="CT48" s="440"/>
      <c r="CU48" s="436"/>
      <c r="CV48" s="437"/>
      <c r="CW48" s="437"/>
      <c r="CX48" s="436">
        <v>0</v>
      </c>
      <c r="CY48" s="440"/>
      <c r="CZ48" s="436"/>
      <c r="DA48" s="437"/>
      <c r="DB48" s="437"/>
      <c r="DC48" s="436">
        <v>0</v>
      </c>
      <c r="DD48" s="440"/>
      <c r="DE48" s="436"/>
      <c r="DF48" s="437"/>
      <c r="DG48" s="437"/>
      <c r="DH48" s="436">
        <v>0</v>
      </c>
      <c r="DI48" s="440"/>
      <c r="DJ48" s="436"/>
      <c r="DK48" s="437"/>
      <c r="DL48" s="437"/>
      <c r="DM48" s="436">
        <v>0</v>
      </c>
      <c r="DN48" s="440"/>
      <c r="DO48" s="436"/>
      <c r="DP48" s="437"/>
      <c r="DQ48" s="437"/>
      <c r="DR48" s="436">
        <v>0</v>
      </c>
      <c r="DS48" s="440"/>
      <c r="DT48" s="436"/>
      <c r="DU48" s="437"/>
      <c r="DV48" s="437"/>
      <c r="DW48" s="436">
        <v>0</v>
      </c>
      <c r="DX48" s="440"/>
      <c r="DY48" s="436"/>
      <c r="DZ48" s="437"/>
      <c r="EA48" s="437"/>
      <c r="EB48" s="436">
        <v>0</v>
      </c>
      <c r="EC48" s="440"/>
      <c r="ED48" s="436"/>
      <c r="EE48" s="437"/>
      <c r="EF48" s="437"/>
      <c r="EG48" s="436">
        <v>0</v>
      </c>
      <c r="EH48" s="440"/>
      <c r="EI48" s="436"/>
      <c r="EJ48" s="437"/>
      <c r="EK48" s="437"/>
      <c r="EL48" s="436">
        <f t="shared" si="3"/>
        <v>0</v>
      </c>
      <c r="EM48" s="440"/>
      <c r="EN48" s="436"/>
      <c r="EO48" s="345"/>
      <c r="ER48" s="349"/>
      <c r="ES48" s="349"/>
    </row>
    <row r="49" spans="1:150" ht="12.75" customHeight="1" x14ac:dyDescent="0.2">
      <c r="A49" s="333"/>
      <c r="B49" s="333"/>
      <c r="D49" s="345" t="s">
        <v>318</v>
      </c>
      <c r="E49" s="437"/>
      <c r="F49" s="373"/>
      <c r="G49" s="448">
        <v>0</v>
      </c>
      <c r="H49" s="449"/>
      <c r="I49" s="436"/>
      <c r="J49" s="437"/>
      <c r="K49" s="450"/>
      <c r="L49" s="448">
        <v>0</v>
      </c>
      <c r="M49" s="449"/>
      <c r="N49" s="436"/>
      <c r="O49" s="437"/>
      <c r="P49" s="450"/>
      <c r="Q49" s="448">
        <v>472749</v>
      </c>
      <c r="R49" s="449"/>
      <c r="S49" s="436"/>
      <c r="T49" s="437"/>
      <c r="U49" s="450"/>
      <c r="V49" s="448">
        <v>0</v>
      </c>
      <c r="W49" s="449"/>
      <c r="X49" s="436"/>
      <c r="Y49" s="437"/>
      <c r="Z49" s="450"/>
      <c r="AA49" s="448">
        <v>0</v>
      </c>
      <c r="AB49" s="449"/>
      <c r="AC49" s="436"/>
      <c r="AD49" s="437"/>
      <c r="AE49" s="450"/>
      <c r="AF49" s="448">
        <v>0</v>
      </c>
      <c r="AG49" s="449"/>
      <c r="AH49" s="436"/>
      <c r="AI49" s="437"/>
      <c r="AJ49" s="450"/>
      <c r="AK49" s="448">
        <v>0</v>
      </c>
      <c r="AL49" s="449"/>
      <c r="AM49" s="436"/>
      <c r="AN49" s="437"/>
      <c r="AO49" s="450"/>
      <c r="AP49" s="448">
        <v>0</v>
      </c>
      <c r="AQ49" s="449"/>
      <c r="AR49" s="436"/>
      <c r="AS49" s="437"/>
      <c r="AT49" s="450"/>
      <c r="AU49" s="448">
        <v>0</v>
      </c>
      <c r="AV49" s="449"/>
      <c r="AW49" s="436"/>
      <c r="AX49" s="437"/>
      <c r="AY49" s="450"/>
      <c r="AZ49" s="448">
        <v>0</v>
      </c>
      <c r="BA49" s="449"/>
      <c r="BB49" s="436"/>
      <c r="BC49" s="437"/>
      <c r="BD49" s="450"/>
      <c r="BE49" s="448">
        <v>0</v>
      </c>
      <c r="BF49" s="449"/>
      <c r="BG49" s="436"/>
      <c r="BH49" s="437"/>
      <c r="BI49" s="450"/>
      <c r="BJ49" s="448">
        <v>0</v>
      </c>
      <c r="BK49" s="449"/>
      <c r="BL49" s="436"/>
      <c r="BM49" s="437"/>
      <c r="BN49" s="450"/>
      <c r="BO49" s="448">
        <v>0</v>
      </c>
      <c r="BP49" s="449"/>
      <c r="BQ49" s="436"/>
      <c r="BR49" s="437"/>
      <c r="BS49" s="450"/>
      <c r="BT49" s="448">
        <f>SUM(L49:BO49)</f>
        <v>472749</v>
      </c>
      <c r="BU49" s="449"/>
      <c r="BV49" s="436"/>
      <c r="BW49" s="437"/>
      <c r="BX49" s="450"/>
      <c r="BY49" s="448">
        <v>1643715</v>
      </c>
      <c r="BZ49" s="449"/>
      <c r="CA49" s="436"/>
      <c r="CB49" s="437"/>
      <c r="CC49" s="450"/>
      <c r="CD49" s="448">
        <v>23235</v>
      </c>
      <c r="CE49" s="449"/>
      <c r="CF49" s="436"/>
      <c r="CG49" s="437"/>
      <c r="CH49" s="450"/>
      <c r="CI49" s="448">
        <v>172163</v>
      </c>
      <c r="CJ49" s="449"/>
      <c r="CK49" s="436"/>
      <c r="CL49" s="437"/>
      <c r="CM49" s="450"/>
      <c r="CN49" s="448">
        <v>148686</v>
      </c>
      <c r="CO49" s="449"/>
      <c r="CP49" s="436"/>
      <c r="CQ49" s="437"/>
      <c r="CR49" s="450"/>
      <c r="CS49" s="448">
        <v>505979</v>
      </c>
      <c r="CT49" s="449"/>
      <c r="CU49" s="436"/>
      <c r="CV49" s="437"/>
      <c r="CW49" s="450"/>
      <c r="CX49" s="448">
        <v>155714</v>
      </c>
      <c r="CY49" s="449"/>
      <c r="CZ49" s="436"/>
      <c r="DA49" s="437"/>
      <c r="DB49" s="450"/>
      <c r="DC49" s="448">
        <v>43294</v>
      </c>
      <c r="DD49" s="449"/>
      <c r="DE49" s="436"/>
      <c r="DF49" s="437"/>
      <c r="DG49" s="450"/>
      <c r="DH49" s="448">
        <v>0</v>
      </c>
      <c r="DI49" s="449"/>
      <c r="DJ49" s="436"/>
      <c r="DK49" s="437"/>
      <c r="DL49" s="450"/>
      <c r="DM49" s="448">
        <v>75634</v>
      </c>
      <c r="DN49" s="449"/>
      <c r="DO49" s="436"/>
      <c r="DP49" s="437"/>
      <c r="DQ49" s="450"/>
      <c r="DR49" s="448">
        <v>3910</v>
      </c>
      <c r="DS49" s="449"/>
      <c r="DT49" s="436"/>
      <c r="DU49" s="437"/>
      <c r="DV49" s="450"/>
      <c r="DW49" s="448">
        <v>0</v>
      </c>
      <c r="DX49" s="449"/>
      <c r="DY49" s="436"/>
      <c r="DZ49" s="437"/>
      <c r="EA49" s="450"/>
      <c r="EB49" s="448">
        <v>363808</v>
      </c>
      <c r="EC49" s="449"/>
      <c r="ED49" s="436"/>
      <c r="EE49" s="437"/>
      <c r="EF49" s="450"/>
      <c r="EG49" s="448">
        <v>151292</v>
      </c>
      <c r="EH49" s="449"/>
      <c r="EI49" s="436"/>
      <c r="EJ49" s="437"/>
      <c r="EK49" s="450"/>
      <c r="EL49" s="448">
        <f t="shared" si="3"/>
        <v>195398</v>
      </c>
      <c r="EM49" s="449"/>
      <c r="EN49" s="436"/>
      <c r="EO49" s="345"/>
      <c r="ER49" s="349"/>
      <c r="ES49" s="349"/>
    </row>
    <row r="50" spans="1:150" ht="12.75" customHeight="1" x14ac:dyDescent="0.2">
      <c r="A50" s="333"/>
      <c r="B50" s="333"/>
      <c r="D50" s="345"/>
      <c r="E50" s="437"/>
      <c r="F50" s="333"/>
      <c r="G50" s="436"/>
      <c r="H50" s="436"/>
      <c r="I50" s="436"/>
      <c r="J50" s="437"/>
      <c r="K50" s="436"/>
      <c r="L50" s="436"/>
      <c r="M50" s="436"/>
      <c r="N50" s="436"/>
      <c r="O50" s="437"/>
      <c r="P50" s="436"/>
      <c r="Q50" s="436"/>
      <c r="R50" s="436"/>
      <c r="S50" s="436"/>
      <c r="T50" s="437"/>
      <c r="U50" s="436"/>
      <c r="V50" s="436"/>
      <c r="W50" s="436"/>
      <c r="X50" s="436"/>
      <c r="Y50" s="437"/>
      <c r="Z50" s="436"/>
      <c r="AA50" s="436"/>
      <c r="AB50" s="436"/>
      <c r="AC50" s="436"/>
      <c r="AD50" s="437"/>
      <c r="AE50" s="436"/>
      <c r="AF50" s="436"/>
      <c r="AG50" s="436"/>
      <c r="AH50" s="436"/>
      <c r="AI50" s="437"/>
      <c r="AJ50" s="436"/>
      <c r="AK50" s="436"/>
      <c r="AL50" s="436"/>
      <c r="AM50" s="436"/>
      <c r="AN50" s="437"/>
      <c r="AO50" s="436"/>
      <c r="AP50" s="436"/>
      <c r="AQ50" s="436"/>
      <c r="AR50" s="436"/>
      <c r="AS50" s="437"/>
      <c r="AT50" s="436"/>
      <c r="AU50" s="436"/>
      <c r="AV50" s="436"/>
      <c r="AW50" s="436"/>
      <c r="AX50" s="437"/>
      <c r="AY50" s="436"/>
      <c r="AZ50" s="436"/>
      <c r="BA50" s="436"/>
      <c r="BB50" s="436"/>
      <c r="BC50" s="437"/>
      <c r="BD50" s="436"/>
      <c r="BE50" s="436"/>
      <c r="BF50" s="436"/>
      <c r="BG50" s="436"/>
      <c r="BH50" s="437"/>
      <c r="BI50" s="436"/>
      <c r="BJ50" s="436"/>
      <c r="BK50" s="436"/>
      <c r="BL50" s="436"/>
      <c r="BM50" s="437"/>
      <c r="BN50" s="436"/>
      <c r="BO50" s="436"/>
      <c r="BP50" s="436"/>
      <c r="BQ50" s="436"/>
      <c r="BR50" s="437"/>
      <c r="BS50" s="436"/>
      <c r="BT50" s="436"/>
      <c r="BU50" s="436"/>
      <c r="BV50" s="436"/>
      <c r="BW50" s="437"/>
      <c r="BX50" s="436"/>
      <c r="BY50" s="436"/>
      <c r="BZ50" s="436"/>
      <c r="CA50" s="436"/>
      <c r="CB50" s="437"/>
      <c r="CC50" s="436"/>
      <c r="CD50" s="436"/>
      <c r="CE50" s="436"/>
      <c r="CF50" s="436"/>
      <c r="CG50" s="437"/>
      <c r="CH50" s="436"/>
      <c r="CI50" s="436"/>
      <c r="CJ50" s="436"/>
      <c r="CK50" s="436"/>
      <c r="CL50" s="437"/>
      <c r="CM50" s="436"/>
      <c r="CN50" s="436"/>
      <c r="CO50" s="436"/>
      <c r="CP50" s="436"/>
      <c r="CQ50" s="437"/>
      <c r="CR50" s="436"/>
      <c r="CS50" s="436"/>
      <c r="CT50" s="436"/>
      <c r="CU50" s="436"/>
      <c r="CV50" s="437"/>
      <c r="CW50" s="436"/>
      <c r="CX50" s="436"/>
      <c r="CY50" s="436"/>
      <c r="CZ50" s="436"/>
      <c r="DA50" s="437"/>
      <c r="DB50" s="436"/>
      <c r="DC50" s="436"/>
      <c r="DD50" s="436"/>
      <c r="DE50" s="436"/>
      <c r="DF50" s="437"/>
      <c r="DG50" s="436"/>
      <c r="DH50" s="436"/>
      <c r="DI50" s="436"/>
      <c r="DJ50" s="436"/>
      <c r="DK50" s="437"/>
      <c r="DL50" s="436"/>
      <c r="DM50" s="436"/>
      <c r="DN50" s="436"/>
      <c r="DO50" s="436"/>
      <c r="DP50" s="437"/>
      <c r="DQ50" s="436"/>
      <c r="DR50" s="436"/>
      <c r="DS50" s="436"/>
      <c r="DT50" s="436"/>
      <c r="DU50" s="437"/>
      <c r="DV50" s="436"/>
      <c r="DW50" s="436"/>
      <c r="DX50" s="436"/>
      <c r="DY50" s="436"/>
      <c r="DZ50" s="437"/>
      <c r="EA50" s="436"/>
      <c r="EB50" s="436"/>
      <c r="EC50" s="436"/>
      <c r="ED50" s="436"/>
      <c r="EE50" s="437"/>
      <c r="EF50" s="436"/>
      <c r="EG50" s="436"/>
      <c r="EH50" s="436"/>
      <c r="EI50" s="436"/>
      <c r="EJ50" s="437"/>
      <c r="EK50" s="436"/>
      <c r="EL50" s="436"/>
      <c r="EM50" s="436"/>
      <c r="EN50" s="436"/>
      <c r="EO50" s="345"/>
      <c r="ER50" s="349"/>
      <c r="ES50" s="349"/>
    </row>
    <row r="51" spans="1:150" ht="12.75" customHeight="1" x14ac:dyDescent="0.2">
      <c r="A51" s="333"/>
      <c r="B51" s="333"/>
      <c r="D51" s="345" t="s">
        <v>322</v>
      </c>
      <c r="E51" s="437"/>
      <c r="F51" s="333"/>
      <c r="G51" s="436">
        <f>SUM(G52:G55)</f>
        <v>0</v>
      </c>
      <c r="H51" s="436"/>
      <c r="I51" s="436"/>
      <c r="J51" s="437"/>
      <c r="K51" s="436"/>
      <c r="L51" s="436">
        <f>SUM(L52:L55)</f>
        <v>3010097</v>
      </c>
      <c r="M51" s="436"/>
      <c r="N51" s="436"/>
      <c r="O51" s="437"/>
      <c r="P51" s="436"/>
      <c r="Q51" s="436">
        <f>SUM(Q52:Q55)</f>
        <v>1884698</v>
      </c>
      <c r="R51" s="436"/>
      <c r="S51" s="436"/>
      <c r="T51" s="437"/>
      <c r="U51" s="436"/>
      <c r="V51" s="436">
        <f>SUM(V52:V55)</f>
        <v>0</v>
      </c>
      <c r="W51" s="436"/>
      <c r="X51" s="436"/>
      <c r="Y51" s="437"/>
      <c r="Z51" s="436"/>
      <c r="AA51" s="436">
        <f>SUM(AA52:AA55)</f>
        <v>0</v>
      </c>
      <c r="AB51" s="436"/>
      <c r="AC51" s="436"/>
      <c r="AD51" s="437"/>
      <c r="AE51" s="436"/>
      <c r="AF51" s="436">
        <f>SUM(AF52:AF55)</f>
        <v>0</v>
      </c>
      <c r="AG51" s="436"/>
      <c r="AH51" s="436"/>
      <c r="AI51" s="437"/>
      <c r="AJ51" s="436"/>
      <c r="AK51" s="436">
        <f>SUM(AK52:AK55)</f>
        <v>0</v>
      </c>
      <c r="AL51" s="436"/>
      <c r="AM51" s="436"/>
      <c r="AN51" s="437"/>
      <c r="AO51" s="436"/>
      <c r="AP51" s="436">
        <f>SUM(AP52:AP55)</f>
        <v>0</v>
      </c>
      <c r="AQ51" s="436"/>
      <c r="AR51" s="436"/>
      <c r="AS51" s="437"/>
      <c r="AT51" s="436"/>
      <c r="AU51" s="436">
        <f>SUM(AU52:AU55)</f>
        <v>0</v>
      </c>
      <c r="AV51" s="436"/>
      <c r="AW51" s="436"/>
      <c r="AX51" s="437"/>
      <c r="AY51" s="436"/>
      <c r="AZ51" s="436">
        <f>SUM(AZ52:AZ55)</f>
        <v>0</v>
      </c>
      <c r="BA51" s="436"/>
      <c r="BB51" s="436"/>
      <c r="BC51" s="437"/>
      <c r="BD51" s="436"/>
      <c r="BE51" s="436">
        <f>SUM(BE52:BE55)</f>
        <v>0</v>
      </c>
      <c r="BF51" s="436"/>
      <c r="BG51" s="436"/>
      <c r="BH51" s="437"/>
      <c r="BI51" s="436"/>
      <c r="BJ51" s="436">
        <f>SUM(BJ52:BJ55)</f>
        <v>0</v>
      </c>
      <c r="BK51" s="436"/>
      <c r="BL51" s="436"/>
      <c r="BM51" s="437"/>
      <c r="BN51" s="436"/>
      <c r="BO51" s="436">
        <f>SUM(BO52:BO55)</f>
        <v>0</v>
      </c>
      <c r="BP51" s="436"/>
      <c r="BQ51" s="436"/>
      <c r="BR51" s="437"/>
      <c r="BS51" s="436"/>
      <c r="BT51" s="436">
        <f>SUM(BT52:BT55)</f>
        <v>4894795</v>
      </c>
      <c r="BU51" s="436"/>
      <c r="BV51" s="436"/>
      <c r="BW51" s="437"/>
      <c r="BX51" s="436"/>
      <c r="BY51" s="436">
        <f>SUM(BY52:BY55)</f>
        <v>7353693</v>
      </c>
      <c r="BZ51" s="436"/>
      <c r="CA51" s="436"/>
      <c r="CB51" s="437"/>
      <c r="CC51" s="436"/>
      <c r="CD51" s="436">
        <f>SUM(CD52:CD55)</f>
        <v>19384</v>
      </c>
      <c r="CE51" s="436"/>
      <c r="CF51" s="436"/>
      <c r="CG51" s="437"/>
      <c r="CH51" s="436"/>
      <c r="CI51" s="436">
        <f>SUM(CI52:CI55)</f>
        <v>538528</v>
      </c>
      <c r="CJ51" s="436"/>
      <c r="CK51" s="436"/>
      <c r="CL51" s="437"/>
      <c r="CM51" s="436"/>
      <c r="CN51" s="436">
        <f>SUM(CN52:CN55)</f>
        <v>1123720</v>
      </c>
      <c r="CO51" s="436"/>
      <c r="CP51" s="436"/>
      <c r="CQ51" s="437"/>
      <c r="CR51" s="436"/>
      <c r="CS51" s="436">
        <f>SUM(CS52:CS55)</f>
        <v>387465</v>
      </c>
      <c r="CT51" s="436"/>
      <c r="CU51" s="436"/>
      <c r="CV51" s="437"/>
      <c r="CW51" s="436"/>
      <c r="CX51" s="436">
        <f>SUM(CX52:CX55)</f>
        <v>329833</v>
      </c>
      <c r="CY51" s="436"/>
      <c r="CZ51" s="436"/>
      <c r="DA51" s="437"/>
      <c r="DB51" s="436"/>
      <c r="DC51" s="436">
        <f>SUM(DC52:DC55)</f>
        <v>680509</v>
      </c>
      <c r="DD51" s="436"/>
      <c r="DE51" s="436"/>
      <c r="DF51" s="437"/>
      <c r="DG51" s="436"/>
      <c r="DH51" s="436">
        <f>SUM(DH52:DH55)</f>
        <v>1697517</v>
      </c>
      <c r="DI51" s="436"/>
      <c r="DJ51" s="436"/>
      <c r="DK51" s="437"/>
      <c r="DL51" s="436"/>
      <c r="DM51" s="436">
        <f>SUM(DM52:DM55)</f>
        <v>488882</v>
      </c>
      <c r="DN51" s="436"/>
      <c r="DO51" s="436"/>
      <c r="DP51" s="437"/>
      <c r="DQ51" s="436"/>
      <c r="DR51" s="436">
        <f>SUM(DR52:DR55)</f>
        <v>1102190</v>
      </c>
      <c r="DS51" s="436"/>
      <c r="DT51" s="436"/>
      <c r="DU51" s="437"/>
      <c r="DV51" s="436"/>
      <c r="DW51" s="436">
        <f>SUM(DW52:DW55)</f>
        <v>424474</v>
      </c>
      <c r="DX51" s="436"/>
      <c r="DY51" s="436"/>
      <c r="DZ51" s="437"/>
      <c r="EA51" s="436"/>
      <c r="EB51" s="436">
        <f>SUM(EB52:EB55)</f>
        <v>500071</v>
      </c>
      <c r="EC51" s="436"/>
      <c r="ED51" s="436"/>
      <c r="EE51" s="437"/>
      <c r="EF51" s="436"/>
      <c r="EG51" s="436">
        <f>SUM(EG52:EG55)</f>
        <v>61120</v>
      </c>
      <c r="EH51" s="436"/>
      <c r="EI51" s="436"/>
      <c r="EJ51" s="437"/>
      <c r="EK51" s="436"/>
      <c r="EL51" s="436">
        <f>SUM(EL52:EL55)</f>
        <v>557912</v>
      </c>
      <c r="EM51" s="436"/>
      <c r="EN51" s="436"/>
      <c r="EO51" s="345"/>
      <c r="ER51" s="349"/>
      <c r="ES51" s="349"/>
    </row>
    <row r="52" spans="1:150" ht="12.75" customHeight="1" x14ac:dyDescent="0.2">
      <c r="A52" s="333"/>
      <c r="B52" s="333"/>
      <c r="D52" s="345" t="s">
        <v>313</v>
      </c>
      <c r="E52" s="437"/>
      <c r="F52" s="358"/>
      <c r="G52" s="434">
        <v>0</v>
      </c>
      <c r="H52" s="435"/>
      <c r="I52" s="436"/>
      <c r="J52" s="437"/>
      <c r="K52" s="438"/>
      <c r="L52" s="434">
        <f>2205000-543381</f>
        <v>1661619</v>
      </c>
      <c r="M52" s="435"/>
      <c r="N52" s="436"/>
      <c r="O52" s="437"/>
      <c r="P52" s="438"/>
      <c r="Q52" s="434">
        <f>1375000-337898</f>
        <v>1037102</v>
      </c>
      <c r="R52" s="435"/>
      <c r="S52" s="436"/>
      <c r="T52" s="437"/>
      <c r="U52" s="438"/>
      <c r="V52" s="434">
        <v>0</v>
      </c>
      <c r="W52" s="435"/>
      <c r="X52" s="436"/>
      <c r="Y52" s="437"/>
      <c r="Z52" s="438"/>
      <c r="AA52" s="434">
        <v>0</v>
      </c>
      <c r="AB52" s="435"/>
      <c r="AC52" s="436"/>
      <c r="AD52" s="437"/>
      <c r="AE52" s="438"/>
      <c r="AF52" s="434">
        <v>0</v>
      </c>
      <c r="AG52" s="435"/>
      <c r="AH52" s="436"/>
      <c r="AI52" s="437"/>
      <c r="AJ52" s="438"/>
      <c r="AK52" s="434">
        <v>0</v>
      </c>
      <c r="AL52" s="435"/>
      <c r="AM52" s="436"/>
      <c r="AN52" s="437"/>
      <c r="AO52" s="438"/>
      <c r="AP52" s="434">
        <v>0</v>
      </c>
      <c r="AQ52" s="435"/>
      <c r="AR52" s="436"/>
      <c r="AS52" s="437"/>
      <c r="AT52" s="438"/>
      <c r="AU52" s="434">
        <v>0</v>
      </c>
      <c r="AV52" s="435"/>
      <c r="AW52" s="436"/>
      <c r="AX52" s="437"/>
      <c r="AY52" s="438"/>
      <c r="AZ52" s="434">
        <v>0</v>
      </c>
      <c r="BA52" s="435"/>
      <c r="BB52" s="436"/>
      <c r="BC52" s="437"/>
      <c r="BD52" s="438"/>
      <c r="BE52" s="434">
        <v>0</v>
      </c>
      <c r="BF52" s="435"/>
      <c r="BG52" s="436"/>
      <c r="BH52" s="437"/>
      <c r="BI52" s="438"/>
      <c r="BJ52" s="434">
        <v>0</v>
      </c>
      <c r="BK52" s="435"/>
      <c r="BL52" s="436"/>
      <c r="BM52" s="437"/>
      <c r="BN52" s="438"/>
      <c r="BO52" s="434">
        <v>0</v>
      </c>
      <c r="BP52" s="435"/>
      <c r="BQ52" s="436"/>
      <c r="BR52" s="437"/>
      <c r="BS52" s="438"/>
      <c r="BT52" s="434">
        <f>SUM(L52:BO52)</f>
        <v>2698721</v>
      </c>
      <c r="BU52" s="435"/>
      <c r="BV52" s="436"/>
      <c r="BW52" s="437"/>
      <c r="BX52" s="438"/>
      <c r="BY52" s="434">
        <v>4155684</v>
      </c>
      <c r="BZ52" s="435"/>
      <c r="CA52" s="436"/>
      <c r="CB52" s="437"/>
      <c r="CC52" s="438"/>
      <c r="CD52" s="434">
        <f>15000-3742</f>
        <v>11258</v>
      </c>
      <c r="CE52" s="435"/>
      <c r="CF52" s="436"/>
      <c r="CG52" s="437"/>
      <c r="CH52" s="438"/>
      <c r="CI52" s="434">
        <f>415000-109801</f>
        <v>305199</v>
      </c>
      <c r="CJ52" s="435"/>
      <c r="CK52" s="436"/>
      <c r="CL52" s="437"/>
      <c r="CM52" s="438"/>
      <c r="CN52" s="434">
        <f>860000-204385</f>
        <v>655615</v>
      </c>
      <c r="CO52" s="435"/>
      <c r="CP52" s="436"/>
      <c r="CQ52" s="437"/>
      <c r="CR52" s="438"/>
      <c r="CS52" s="434">
        <f>295000-75163</f>
        <v>219837</v>
      </c>
      <c r="CT52" s="435"/>
      <c r="CU52" s="436"/>
      <c r="CV52" s="437"/>
      <c r="CW52" s="438"/>
      <c r="CX52" s="434">
        <f>250000-63591</f>
        <v>186409</v>
      </c>
      <c r="CY52" s="435"/>
      <c r="CZ52" s="436"/>
      <c r="DA52" s="437"/>
      <c r="DB52" s="438"/>
      <c r="DC52" s="434">
        <f>515000-123930</f>
        <v>391070</v>
      </c>
      <c r="DD52" s="435"/>
      <c r="DE52" s="436"/>
      <c r="DF52" s="437"/>
      <c r="DG52" s="438"/>
      <c r="DH52" s="434">
        <f>1275000-324672</f>
        <v>950328</v>
      </c>
      <c r="DI52" s="435"/>
      <c r="DJ52" s="436"/>
      <c r="DK52" s="437"/>
      <c r="DL52" s="438"/>
      <c r="DM52" s="434">
        <f>365000-92881</f>
        <v>272119</v>
      </c>
      <c r="DN52" s="435"/>
      <c r="DO52" s="436"/>
      <c r="DP52" s="437"/>
      <c r="DQ52" s="438"/>
      <c r="DR52" s="434">
        <f>820000-212564</f>
        <v>607436</v>
      </c>
      <c r="DS52" s="435"/>
      <c r="DT52" s="436"/>
      <c r="DU52" s="437"/>
      <c r="DV52" s="438"/>
      <c r="DW52" s="434">
        <f>315000-74268</f>
        <v>240732</v>
      </c>
      <c r="DX52" s="435"/>
      <c r="DY52" s="436"/>
      <c r="DZ52" s="437"/>
      <c r="EA52" s="438"/>
      <c r="EB52" s="434">
        <f>370000-88596</f>
        <v>281404</v>
      </c>
      <c r="EC52" s="435"/>
      <c r="ED52" s="436"/>
      <c r="EE52" s="437"/>
      <c r="EF52" s="438"/>
      <c r="EG52" s="434">
        <f>45000-10723</f>
        <v>34277</v>
      </c>
      <c r="EH52" s="435"/>
      <c r="EI52" s="436"/>
      <c r="EJ52" s="437"/>
      <c r="EK52" s="438"/>
      <c r="EL52" s="434">
        <f t="shared" ref="EL52:EL55" si="4">SUM(CD52:CI52)</f>
        <v>316457</v>
      </c>
      <c r="EM52" s="435"/>
      <c r="EN52" s="436"/>
      <c r="EO52" s="345"/>
      <c r="ER52" s="349"/>
      <c r="ES52" s="349"/>
      <c r="ET52" s="349"/>
    </row>
    <row r="53" spans="1:150" ht="12.75" customHeight="1" x14ac:dyDescent="0.2">
      <c r="A53" s="333"/>
      <c r="B53" s="333"/>
      <c r="D53" s="345" t="s">
        <v>316</v>
      </c>
      <c r="E53" s="437"/>
      <c r="F53" s="351"/>
      <c r="G53" s="436">
        <v>0</v>
      </c>
      <c r="H53" s="440"/>
      <c r="I53" s="436"/>
      <c r="J53" s="437"/>
      <c r="K53" s="437"/>
      <c r="L53" s="436">
        <v>543381</v>
      </c>
      <c r="M53" s="440"/>
      <c r="N53" s="436"/>
      <c r="O53" s="437"/>
      <c r="P53" s="437"/>
      <c r="Q53" s="436">
        <v>337898</v>
      </c>
      <c r="R53" s="440"/>
      <c r="S53" s="436"/>
      <c r="T53" s="437"/>
      <c r="U53" s="437"/>
      <c r="V53" s="436">
        <v>0</v>
      </c>
      <c r="W53" s="440"/>
      <c r="X53" s="436"/>
      <c r="Y53" s="437"/>
      <c r="Z53" s="437"/>
      <c r="AA53" s="436">
        <v>0</v>
      </c>
      <c r="AB53" s="440"/>
      <c r="AC53" s="436"/>
      <c r="AD53" s="437"/>
      <c r="AE53" s="437"/>
      <c r="AF53" s="436">
        <v>0</v>
      </c>
      <c r="AG53" s="440"/>
      <c r="AH53" s="436"/>
      <c r="AI53" s="437"/>
      <c r="AJ53" s="437"/>
      <c r="AK53" s="436">
        <v>0</v>
      </c>
      <c r="AL53" s="440"/>
      <c r="AM53" s="436"/>
      <c r="AN53" s="437"/>
      <c r="AO53" s="437"/>
      <c r="AP53" s="436">
        <v>0</v>
      </c>
      <c r="AQ53" s="440"/>
      <c r="AR53" s="436"/>
      <c r="AS53" s="437"/>
      <c r="AT53" s="437"/>
      <c r="AU53" s="436">
        <v>0</v>
      </c>
      <c r="AV53" s="440"/>
      <c r="AW53" s="436"/>
      <c r="AX53" s="437"/>
      <c r="AY53" s="437"/>
      <c r="AZ53" s="436">
        <v>0</v>
      </c>
      <c r="BA53" s="440"/>
      <c r="BB53" s="436"/>
      <c r="BC53" s="437"/>
      <c r="BD53" s="437"/>
      <c r="BE53" s="436">
        <v>0</v>
      </c>
      <c r="BF53" s="440"/>
      <c r="BG53" s="436"/>
      <c r="BH53" s="437"/>
      <c r="BI53" s="437"/>
      <c r="BJ53" s="436">
        <v>0</v>
      </c>
      <c r="BK53" s="440"/>
      <c r="BL53" s="436"/>
      <c r="BM53" s="437"/>
      <c r="BN53" s="437"/>
      <c r="BO53" s="436">
        <v>0</v>
      </c>
      <c r="BP53" s="440"/>
      <c r="BQ53" s="436"/>
      <c r="BR53" s="437"/>
      <c r="BS53" s="437"/>
      <c r="BT53" s="436">
        <f>SUM(L53:BO53)</f>
        <v>881279</v>
      </c>
      <c r="BU53" s="440"/>
      <c r="BV53" s="436"/>
      <c r="BW53" s="437"/>
      <c r="BX53" s="437"/>
      <c r="BY53" s="436">
        <v>1384316</v>
      </c>
      <c r="BZ53" s="440"/>
      <c r="CA53" s="436"/>
      <c r="CB53" s="437"/>
      <c r="CC53" s="437"/>
      <c r="CD53" s="436">
        <v>3742</v>
      </c>
      <c r="CE53" s="440"/>
      <c r="CF53" s="436"/>
      <c r="CG53" s="437"/>
      <c r="CH53" s="437"/>
      <c r="CI53" s="436">
        <v>109801</v>
      </c>
      <c r="CJ53" s="440"/>
      <c r="CK53" s="436"/>
      <c r="CL53" s="437"/>
      <c r="CM53" s="437"/>
      <c r="CN53" s="436">
        <v>204385</v>
      </c>
      <c r="CO53" s="440"/>
      <c r="CP53" s="436"/>
      <c r="CQ53" s="437"/>
      <c r="CR53" s="437"/>
      <c r="CS53" s="436">
        <v>75163</v>
      </c>
      <c r="CT53" s="440"/>
      <c r="CU53" s="436"/>
      <c r="CV53" s="437"/>
      <c r="CW53" s="437"/>
      <c r="CX53" s="436">
        <v>63591</v>
      </c>
      <c r="CY53" s="440"/>
      <c r="CZ53" s="436"/>
      <c r="DA53" s="437"/>
      <c r="DB53" s="437"/>
      <c r="DC53" s="436">
        <v>123930</v>
      </c>
      <c r="DD53" s="440"/>
      <c r="DE53" s="436"/>
      <c r="DF53" s="437"/>
      <c r="DG53" s="437"/>
      <c r="DH53" s="436">
        <v>324672</v>
      </c>
      <c r="DI53" s="440"/>
      <c r="DJ53" s="436"/>
      <c r="DK53" s="437"/>
      <c r="DL53" s="437"/>
      <c r="DM53" s="436">
        <v>92881</v>
      </c>
      <c r="DN53" s="440"/>
      <c r="DO53" s="436"/>
      <c r="DP53" s="437"/>
      <c r="DQ53" s="437"/>
      <c r="DR53" s="436">
        <v>212564</v>
      </c>
      <c r="DS53" s="440"/>
      <c r="DT53" s="436"/>
      <c r="DU53" s="437"/>
      <c r="DV53" s="437"/>
      <c r="DW53" s="436">
        <v>74268</v>
      </c>
      <c r="DX53" s="440"/>
      <c r="DY53" s="436"/>
      <c r="DZ53" s="437"/>
      <c r="EA53" s="437"/>
      <c r="EB53" s="436">
        <v>88596</v>
      </c>
      <c r="EC53" s="440"/>
      <c r="ED53" s="436"/>
      <c r="EE53" s="437"/>
      <c r="EF53" s="437"/>
      <c r="EG53" s="436">
        <v>10723</v>
      </c>
      <c r="EH53" s="440"/>
      <c r="EI53" s="436"/>
      <c r="EJ53" s="437"/>
      <c r="EK53" s="437"/>
      <c r="EL53" s="436">
        <f t="shared" si="4"/>
        <v>113543</v>
      </c>
      <c r="EM53" s="440"/>
      <c r="EN53" s="436"/>
      <c r="EO53" s="345"/>
      <c r="ER53" s="349"/>
      <c r="ES53" s="349"/>
    </row>
    <row r="54" spans="1:150" ht="12.75" customHeight="1" x14ac:dyDescent="0.2">
      <c r="A54" s="333"/>
      <c r="B54" s="333"/>
      <c r="D54" s="345" t="s">
        <v>317</v>
      </c>
      <c r="E54" s="437"/>
      <c r="F54" s="351"/>
      <c r="G54" s="436">
        <v>0</v>
      </c>
      <c r="H54" s="440"/>
      <c r="I54" s="436"/>
      <c r="J54" s="437"/>
      <c r="K54" s="437"/>
      <c r="L54" s="436">
        <v>0</v>
      </c>
      <c r="M54" s="440"/>
      <c r="N54" s="436"/>
      <c r="O54" s="437"/>
      <c r="P54" s="437"/>
      <c r="Q54" s="436">
        <v>0</v>
      </c>
      <c r="R54" s="440"/>
      <c r="S54" s="436"/>
      <c r="T54" s="437"/>
      <c r="U54" s="437"/>
      <c r="V54" s="436">
        <v>0</v>
      </c>
      <c r="W54" s="440"/>
      <c r="X54" s="436"/>
      <c r="Y54" s="437"/>
      <c r="Z54" s="437"/>
      <c r="AA54" s="436">
        <v>0</v>
      </c>
      <c r="AB54" s="440"/>
      <c r="AC54" s="436"/>
      <c r="AD54" s="437"/>
      <c r="AE54" s="437"/>
      <c r="AF54" s="436">
        <v>0</v>
      </c>
      <c r="AG54" s="440"/>
      <c r="AH54" s="436"/>
      <c r="AI54" s="437"/>
      <c r="AJ54" s="437"/>
      <c r="AK54" s="436">
        <v>0</v>
      </c>
      <c r="AL54" s="440"/>
      <c r="AM54" s="436"/>
      <c r="AN54" s="437"/>
      <c r="AO54" s="437"/>
      <c r="AP54" s="436">
        <v>0</v>
      </c>
      <c r="AQ54" s="440"/>
      <c r="AR54" s="436"/>
      <c r="AS54" s="437"/>
      <c r="AT54" s="437"/>
      <c r="AU54" s="436">
        <v>0</v>
      </c>
      <c r="AV54" s="440"/>
      <c r="AW54" s="436"/>
      <c r="AX54" s="437"/>
      <c r="AY54" s="437"/>
      <c r="AZ54" s="436">
        <v>0</v>
      </c>
      <c r="BA54" s="440"/>
      <c r="BB54" s="436"/>
      <c r="BC54" s="437"/>
      <c r="BD54" s="437"/>
      <c r="BE54" s="436">
        <v>0</v>
      </c>
      <c r="BF54" s="440"/>
      <c r="BG54" s="436"/>
      <c r="BH54" s="437"/>
      <c r="BI54" s="437"/>
      <c r="BJ54" s="436">
        <v>0</v>
      </c>
      <c r="BK54" s="440"/>
      <c r="BL54" s="436"/>
      <c r="BM54" s="437"/>
      <c r="BN54" s="437"/>
      <c r="BO54" s="436">
        <v>0</v>
      </c>
      <c r="BP54" s="440"/>
      <c r="BQ54" s="436"/>
      <c r="BR54" s="437"/>
      <c r="BS54" s="437"/>
      <c r="BT54" s="436">
        <f>SUM(L54:BO54)</f>
        <v>0</v>
      </c>
      <c r="BU54" s="440"/>
      <c r="BV54" s="436"/>
      <c r="BW54" s="437"/>
      <c r="BX54" s="437"/>
      <c r="BY54" s="436">
        <v>0</v>
      </c>
      <c r="BZ54" s="440"/>
      <c r="CA54" s="436"/>
      <c r="CB54" s="437"/>
      <c r="CC54" s="437"/>
      <c r="CD54" s="436">
        <v>0</v>
      </c>
      <c r="CE54" s="440"/>
      <c r="CF54" s="436"/>
      <c r="CG54" s="437"/>
      <c r="CH54" s="437"/>
      <c r="CI54" s="436">
        <v>0</v>
      </c>
      <c r="CJ54" s="440"/>
      <c r="CK54" s="436"/>
      <c r="CL54" s="437"/>
      <c r="CM54" s="437"/>
      <c r="CN54" s="436">
        <v>0</v>
      </c>
      <c r="CO54" s="440"/>
      <c r="CP54" s="436"/>
      <c r="CQ54" s="437"/>
      <c r="CR54" s="437"/>
      <c r="CS54" s="436">
        <v>0</v>
      </c>
      <c r="CT54" s="440"/>
      <c r="CU54" s="436"/>
      <c r="CV54" s="437"/>
      <c r="CW54" s="437"/>
      <c r="CX54" s="436">
        <v>0</v>
      </c>
      <c r="CY54" s="440"/>
      <c r="CZ54" s="436"/>
      <c r="DA54" s="437"/>
      <c r="DB54" s="437"/>
      <c r="DC54" s="436">
        <v>0</v>
      </c>
      <c r="DD54" s="440"/>
      <c r="DE54" s="436"/>
      <c r="DF54" s="437"/>
      <c r="DG54" s="437"/>
      <c r="DH54" s="436">
        <v>0</v>
      </c>
      <c r="DI54" s="440"/>
      <c r="DJ54" s="436"/>
      <c r="DK54" s="437"/>
      <c r="DL54" s="437"/>
      <c r="DM54" s="436">
        <v>0</v>
      </c>
      <c r="DN54" s="440"/>
      <c r="DO54" s="436"/>
      <c r="DP54" s="437"/>
      <c r="DQ54" s="437"/>
      <c r="DR54" s="436">
        <v>0</v>
      </c>
      <c r="DS54" s="440"/>
      <c r="DT54" s="436"/>
      <c r="DU54" s="437"/>
      <c r="DV54" s="437"/>
      <c r="DW54" s="436">
        <v>0</v>
      </c>
      <c r="DX54" s="440"/>
      <c r="DY54" s="436"/>
      <c r="DZ54" s="437"/>
      <c r="EA54" s="437"/>
      <c r="EB54" s="436">
        <v>0</v>
      </c>
      <c r="EC54" s="440"/>
      <c r="ED54" s="436"/>
      <c r="EE54" s="437"/>
      <c r="EF54" s="437"/>
      <c r="EG54" s="436">
        <v>0</v>
      </c>
      <c r="EH54" s="440"/>
      <c r="EI54" s="436"/>
      <c r="EJ54" s="437"/>
      <c r="EK54" s="437"/>
      <c r="EL54" s="436">
        <f t="shared" si="4"/>
        <v>0</v>
      </c>
      <c r="EM54" s="440"/>
      <c r="EN54" s="436"/>
      <c r="EO54" s="345"/>
      <c r="ER54" s="349"/>
      <c r="ES54" s="349"/>
    </row>
    <row r="55" spans="1:150" ht="12.75" customHeight="1" x14ac:dyDescent="0.2">
      <c r="A55" s="333"/>
      <c r="B55" s="333"/>
      <c r="D55" s="345" t="s">
        <v>318</v>
      </c>
      <c r="E55" s="437"/>
      <c r="F55" s="373"/>
      <c r="G55" s="448">
        <v>0</v>
      </c>
      <c r="H55" s="449"/>
      <c r="I55" s="436"/>
      <c r="J55" s="437"/>
      <c r="K55" s="450"/>
      <c r="L55" s="448">
        <v>805097</v>
      </c>
      <c r="M55" s="449"/>
      <c r="N55" s="436"/>
      <c r="O55" s="437"/>
      <c r="P55" s="450"/>
      <c r="Q55" s="448">
        <v>509698</v>
      </c>
      <c r="R55" s="449"/>
      <c r="S55" s="436"/>
      <c r="T55" s="437"/>
      <c r="U55" s="450"/>
      <c r="V55" s="448">
        <v>0</v>
      </c>
      <c r="W55" s="449"/>
      <c r="X55" s="436"/>
      <c r="Y55" s="437"/>
      <c r="Z55" s="450"/>
      <c r="AA55" s="448">
        <v>0</v>
      </c>
      <c r="AB55" s="449"/>
      <c r="AC55" s="436"/>
      <c r="AD55" s="437"/>
      <c r="AE55" s="450"/>
      <c r="AF55" s="448">
        <v>0</v>
      </c>
      <c r="AG55" s="449"/>
      <c r="AH55" s="436"/>
      <c r="AI55" s="437"/>
      <c r="AJ55" s="450"/>
      <c r="AK55" s="448">
        <v>0</v>
      </c>
      <c r="AL55" s="449"/>
      <c r="AM55" s="436"/>
      <c r="AN55" s="437"/>
      <c r="AO55" s="450"/>
      <c r="AP55" s="448">
        <v>0</v>
      </c>
      <c r="AQ55" s="449"/>
      <c r="AR55" s="436"/>
      <c r="AS55" s="437"/>
      <c r="AT55" s="450"/>
      <c r="AU55" s="448">
        <v>0</v>
      </c>
      <c r="AV55" s="449"/>
      <c r="AW55" s="436"/>
      <c r="AX55" s="437"/>
      <c r="AY55" s="450"/>
      <c r="AZ55" s="448">
        <v>0</v>
      </c>
      <c r="BA55" s="449"/>
      <c r="BB55" s="436"/>
      <c r="BC55" s="437"/>
      <c r="BD55" s="450"/>
      <c r="BE55" s="448">
        <v>0</v>
      </c>
      <c r="BF55" s="449"/>
      <c r="BG55" s="436"/>
      <c r="BH55" s="437"/>
      <c r="BI55" s="450"/>
      <c r="BJ55" s="448">
        <v>0</v>
      </c>
      <c r="BK55" s="449"/>
      <c r="BL55" s="436"/>
      <c r="BM55" s="437"/>
      <c r="BN55" s="450"/>
      <c r="BO55" s="448">
        <v>0</v>
      </c>
      <c r="BP55" s="449"/>
      <c r="BQ55" s="436"/>
      <c r="BR55" s="437"/>
      <c r="BS55" s="450"/>
      <c r="BT55" s="448">
        <f>SUM(L55:BO55)</f>
        <v>1314795</v>
      </c>
      <c r="BU55" s="449"/>
      <c r="BV55" s="436"/>
      <c r="BW55" s="437"/>
      <c r="BX55" s="450"/>
      <c r="BY55" s="448">
        <v>1813693</v>
      </c>
      <c r="BZ55" s="449"/>
      <c r="CA55" s="436"/>
      <c r="CB55" s="437"/>
      <c r="CC55" s="450"/>
      <c r="CD55" s="448">
        <v>4384</v>
      </c>
      <c r="CE55" s="449"/>
      <c r="CF55" s="436"/>
      <c r="CG55" s="437"/>
      <c r="CH55" s="450"/>
      <c r="CI55" s="448">
        <v>123528</v>
      </c>
      <c r="CJ55" s="449"/>
      <c r="CK55" s="436"/>
      <c r="CL55" s="437"/>
      <c r="CM55" s="450"/>
      <c r="CN55" s="448">
        <v>263720</v>
      </c>
      <c r="CO55" s="449"/>
      <c r="CP55" s="436"/>
      <c r="CQ55" s="437"/>
      <c r="CR55" s="450"/>
      <c r="CS55" s="448">
        <v>92465</v>
      </c>
      <c r="CT55" s="449"/>
      <c r="CU55" s="436"/>
      <c r="CV55" s="437"/>
      <c r="CW55" s="450"/>
      <c r="CX55" s="448">
        <v>79833</v>
      </c>
      <c r="CY55" s="449"/>
      <c r="CZ55" s="436"/>
      <c r="DA55" s="437"/>
      <c r="DB55" s="450"/>
      <c r="DC55" s="448">
        <v>165509</v>
      </c>
      <c r="DD55" s="449"/>
      <c r="DE55" s="436"/>
      <c r="DF55" s="437"/>
      <c r="DG55" s="450"/>
      <c r="DH55" s="448">
        <v>422517</v>
      </c>
      <c r="DI55" s="449"/>
      <c r="DJ55" s="436"/>
      <c r="DK55" s="437"/>
      <c r="DL55" s="450"/>
      <c r="DM55" s="448">
        <v>123882</v>
      </c>
      <c r="DN55" s="449"/>
      <c r="DO55" s="436"/>
      <c r="DP55" s="437"/>
      <c r="DQ55" s="450"/>
      <c r="DR55" s="448">
        <v>282190</v>
      </c>
      <c r="DS55" s="449"/>
      <c r="DT55" s="436"/>
      <c r="DU55" s="437"/>
      <c r="DV55" s="450"/>
      <c r="DW55" s="448">
        <v>109474</v>
      </c>
      <c r="DX55" s="449"/>
      <c r="DY55" s="436"/>
      <c r="DZ55" s="437"/>
      <c r="EA55" s="450"/>
      <c r="EB55" s="448">
        <v>130071</v>
      </c>
      <c r="EC55" s="449"/>
      <c r="ED55" s="436"/>
      <c r="EE55" s="437"/>
      <c r="EF55" s="450"/>
      <c r="EG55" s="448">
        <v>16120</v>
      </c>
      <c r="EH55" s="449"/>
      <c r="EI55" s="436"/>
      <c r="EJ55" s="437"/>
      <c r="EK55" s="450"/>
      <c r="EL55" s="448">
        <f t="shared" si="4"/>
        <v>127912</v>
      </c>
      <c r="EM55" s="449"/>
      <c r="EN55" s="436"/>
      <c r="EO55" s="345"/>
      <c r="ER55" s="349"/>
      <c r="ES55" s="349"/>
    </row>
    <row r="56" spans="1:150" x14ac:dyDescent="0.2">
      <c r="A56" s="333"/>
      <c r="B56" s="333"/>
      <c r="D56" s="345"/>
      <c r="E56" s="437"/>
      <c r="F56" s="333"/>
      <c r="G56" s="436"/>
      <c r="H56" s="436"/>
      <c r="I56" s="436"/>
      <c r="J56" s="437"/>
      <c r="K56" s="436"/>
      <c r="L56" s="436"/>
      <c r="M56" s="436"/>
      <c r="N56" s="436"/>
      <c r="O56" s="437"/>
      <c r="P56" s="436"/>
      <c r="Q56" s="436"/>
      <c r="R56" s="436"/>
      <c r="S56" s="436"/>
      <c r="T56" s="437"/>
      <c r="U56" s="436"/>
      <c r="V56" s="436"/>
      <c r="W56" s="436"/>
      <c r="X56" s="436"/>
      <c r="Y56" s="437"/>
      <c r="Z56" s="436"/>
      <c r="AA56" s="436"/>
      <c r="AB56" s="436"/>
      <c r="AC56" s="436"/>
      <c r="AD56" s="437"/>
      <c r="AE56" s="436"/>
      <c r="AF56" s="436"/>
      <c r="AG56" s="436"/>
      <c r="AH56" s="436"/>
      <c r="AI56" s="437"/>
      <c r="AJ56" s="436"/>
      <c r="AK56" s="436"/>
      <c r="AL56" s="436"/>
      <c r="AM56" s="436"/>
      <c r="AN56" s="437"/>
      <c r="AO56" s="436"/>
      <c r="AP56" s="436"/>
      <c r="AQ56" s="436"/>
      <c r="AR56" s="436"/>
      <c r="AS56" s="437"/>
      <c r="AT56" s="436"/>
      <c r="AU56" s="436"/>
      <c r="AV56" s="436"/>
      <c r="AW56" s="436"/>
      <c r="AX56" s="437"/>
      <c r="AY56" s="436"/>
      <c r="AZ56" s="436"/>
      <c r="BA56" s="436"/>
      <c r="BB56" s="436"/>
      <c r="BC56" s="437"/>
      <c r="BD56" s="436"/>
      <c r="BE56" s="436"/>
      <c r="BF56" s="436"/>
      <c r="BG56" s="436"/>
      <c r="BH56" s="437"/>
      <c r="BI56" s="436"/>
      <c r="BJ56" s="436"/>
      <c r="BK56" s="436"/>
      <c r="BL56" s="436"/>
      <c r="BM56" s="437"/>
      <c r="BN56" s="436"/>
      <c r="BO56" s="436"/>
      <c r="BP56" s="436"/>
      <c r="BQ56" s="436"/>
      <c r="BR56" s="437"/>
      <c r="BS56" s="436"/>
      <c r="BT56" s="436"/>
      <c r="BU56" s="436"/>
      <c r="BV56" s="436"/>
      <c r="BW56" s="437"/>
      <c r="BX56" s="436"/>
      <c r="BY56" s="436"/>
      <c r="BZ56" s="436"/>
      <c r="CA56" s="436"/>
      <c r="CB56" s="437"/>
      <c r="CC56" s="436"/>
      <c r="CD56" s="436"/>
      <c r="CE56" s="436"/>
      <c r="CF56" s="436"/>
      <c r="CG56" s="437"/>
      <c r="CH56" s="436"/>
      <c r="CI56" s="436"/>
      <c r="CJ56" s="436"/>
      <c r="CK56" s="436"/>
      <c r="CL56" s="437"/>
      <c r="CM56" s="436"/>
      <c r="CN56" s="436"/>
      <c r="CO56" s="436"/>
      <c r="CP56" s="436"/>
      <c r="CQ56" s="437"/>
      <c r="CR56" s="436"/>
      <c r="CS56" s="436"/>
      <c r="CT56" s="436"/>
      <c r="CU56" s="436"/>
      <c r="CV56" s="437"/>
      <c r="CW56" s="436"/>
      <c r="CX56" s="436"/>
      <c r="CY56" s="436"/>
      <c r="CZ56" s="436"/>
      <c r="DA56" s="437"/>
      <c r="DB56" s="436"/>
      <c r="DC56" s="436"/>
      <c r="DD56" s="436"/>
      <c r="DE56" s="436"/>
      <c r="DF56" s="437"/>
      <c r="DG56" s="436"/>
      <c r="DH56" s="436"/>
      <c r="DI56" s="436"/>
      <c r="DJ56" s="436"/>
      <c r="DK56" s="437"/>
      <c r="DL56" s="436"/>
      <c r="DM56" s="436"/>
      <c r="DN56" s="436"/>
      <c r="DO56" s="436"/>
      <c r="DP56" s="437"/>
      <c r="DQ56" s="436"/>
      <c r="DR56" s="436"/>
      <c r="DS56" s="436"/>
      <c r="DT56" s="436"/>
      <c r="DU56" s="437"/>
      <c r="DV56" s="436"/>
      <c r="DW56" s="436"/>
      <c r="DX56" s="436"/>
      <c r="DY56" s="436"/>
      <c r="DZ56" s="437"/>
      <c r="EA56" s="436"/>
      <c r="EB56" s="436"/>
      <c r="EC56" s="436"/>
      <c r="ED56" s="436"/>
      <c r="EE56" s="437"/>
      <c r="EF56" s="436"/>
      <c r="EG56" s="436"/>
      <c r="EH56" s="436"/>
      <c r="EI56" s="436"/>
      <c r="EJ56" s="437"/>
      <c r="EK56" s="436"/>
      <c r="EL56" s="436"/>
      <c r="EM56" s="436"/>
      <c r="EN56" s="436"/>
      <c r="EO56" s="345"/>
      <c r="ER56" s="349"/>
      <c r="ES56" s="349"/>
    </row>
    <row r="57" spans="1:150" ht="12.75" hidden="1" customHeight="1" x14ac:dyDescent="0.2">
      <c r="A57" s="333"/>
      <c r="B57" s="333"/>
      <c r="D57" s="345" t="s">
        <v>323</v>
      </c>
      <c r="E57" s="437"/>
      <c r="F57" s="333"/>
      <c r="G57" s="436">
        <f>SUM(G58:G61)</f>
        <v>0</v>
      </c>
      <c r="H57" s="436"/>
      <c r="I57" s="436"/>
      <c r="J57" s="437"/>
      <c r="K57" s="436"/>
      <c r="L57" s="436">
        <f>SUM(L58:L61)</f>
        <v>0</v>
      </c>
      <c r="M57" s="436"/>
      <c r="N57" s="436"/>
      <c r="O57" s="437"/>
      <c r="P57" s="436"/>
      <c r="Q57" s="436">
        <f>SUM(Q58:Q61)</f>
        <v>0</v>
      </c>
      <c r="R57" s="436"/>
      <c r="S57" s="436"/>
      <c r="T57" s="437"/>
      <c r="U57" s="436"/>
      <c r="V57" s="436">
        <f>SUM(V58:V61)</f>
        <v>0</v>
      </c>
      <c r="W57" s="436"/>
      <c r="X57" s="436"/>
      <c r="Y57" s="437"/>
      <c r="Z57" s="436"/>
      <c r="AA57" s="436">
        <f>SUM(AA58:AA61)</f>
        <v>0</v>
      </c>
      <c r="AB57" s="436"/>
      <c r="AC57" s="436"/>
      <c r="AD57" s="437"/>
      <c r="AE57" s="436"/>
      <c r="AF57" s="436">
        <f>SUM(AF58:AF61)</f>
        <v>0</v>
      </c>
      <c r="AG57" s="436"/>
      <c r="AH57" s="436"/>
      <c r="AI57" s="437"/>
      <c r="AJ57" s="436"/>
      <c r="AK57" s="436">
        <f>SUM(AK58:AK61)</f>
        <v>0</v>
      </c>
      <c r="AL57" s="436"/>
      <c r="AM57" s="436"/>
      <c r="AN57" s="437"/>
      <c r="AO57" s="436"/>
      <c r="AP57" s="436">
        <f>SUM(AP58:AP61)</f>
        <v>0</v>
      </c>
      <c r="AQ57" s="436"/>
      <c r="AR57" s="436"/>
      <c r="AS57" s="437"/>
      <c r="AT57" s="436"/>
      <c r="AU57" s="436">
        <f>SUM(AU58:AU61)</f>
        <v>0</v>
      </c>
      <c r="AV57" s="436"/>
      <c r="AW57" s="436"/>
      <c r="AX57" s="437"/>
      <c r="AY57" s="436"/>
      <c r="AZ57" s="436">
        <f>SUM(AZ58:AZ61)</f>
        <v>0</v>
      </c>
      <c r="BA57" s="436"/>
      <c r="BB57" s="436"/>
      <c r="BC57" s="437"/>
      <c r="BD57" s="436"/>
      <c r="BE57" s="436">
        <f>SUM(BE58:BE61)</f>
        <v>0</v>
      </c>
      <c r="BF57" s="436"/>
      <c r="BG57" s="436"/>
      <c r="BH57" s="437"/>
      <c r="BI57" s="436"/>
      <c r="BJ57" s="436">
        <f>SUM(BJ58:BJ61)</f>
        <v>0</v>
      </c>
      <c r="BK57" s="436"/>
      <c r="BL57" s="436"/>
      <c r="BM57" s="437"/>
      <c r="BN57" s="436"/>
      <c r="BO57" s="436">
        <f>SUM(BO58:BO61)</f>
        <v>0</v>
      </c>
      <c r="BP57" s="436"/>
      <c r="BQ57" s="436"/>
      <c r="BR57" s="437"/>
      <c r="BS57" s="436"/>
      <c r="BT57" s="436">
        <f>SUM(BT58:BT61)</f>
        <v>0</v>
      </c>
      <c r="BU57" s="436"/>
      <c r="BV57" s="436"/>
      <c r="BW57" s="437"/>
      <c r="BX57" s="436"/>
      <c r="BY57" s="436">
        <f>SUM(BY58:BY61)</f>
        <v>0</v>
      </c>
      <c r="BZ57" s="436"/>
      <c r="CA57" s="436"/>
      <c r="CB57" s="437"/>
      <c r="CC57" s="436"/>
      <c r="CD57" s="436">
        <f>SUM(CD58:CD61)</f>
        <v>0</v>
      </c>
      <c r="CE57" s="436"/>
      <c r="CF57" s="436"/>
      <c r="CG57" s="437"/>
      <c r="CH57" s="436"/>
      <c r="CI57" s="436">
        <f>SUM(CI58:CI61)</f>
        <v>0</v>
      </c>
      <c r="CJ57" s="436"/>
      <c r="CK57" s="436"/>
      <c r="CL57" s="437"/>
      <c r="CM57" s="436"/>
      <c r="CN57" s="436">
        <f>SUM(CN58:CN61)</f>
        <v>0</v>
      </c>
      <c r="CO57" s="436"/>
      <c r="CP57" s="436"/>
      <c r="CQ57" s="437"/>
      <c r="CR57" s="436"/>
      <c r="CS57" s="436">
        <f>SUM(CS58:CS61)</f>
        <v>0</v>
      </c>
      <c r="CT57" s="436"/>
      <c r="CU57" s="436"/>
      <c r="CV57" s="437"/>
      <c r="CW57" s="436"/>
      <c r="CX57" s="436">
        <f>SUM(CX58:CX61)</f>
        <v>0</v>
      </c>
      <c r="CY57" s="436"/>
      <c r="CZ57" s="436"/>
      <c r="DA57" s="437"/>
      <c r="DB57" s="436"/>
      <c r="DC57" s="436">
        <f>SUM(DC58:DC61)</f>
        <v>0</v>
      </c>
      <c r="DD57" s="436"/>
      <c r="DE57" s="436"/>
      <c r="DF57" s="437"/>
      <c r="DG57" s="436"/>
      <c r="DH57" s="436">
        <f>SUM(DH58:DH61)</f>
        <v>0</v>
      </c>
      <c r="DI57" s="436"/>
      <c r="DJ57" s="436"/>
      <c r="DK57" s="437"/>
      <c r="DL57" s="436"/>
      <c r="DM57" s="436">
        <f>SUM(DM58:DM61)</f>
        <v>0</v>
      </c>
      <c r="DN57" s="436"/>
      <c r="DO57" s="436"/>
      <c r="DP57" s="437"/>
      <c r="DQ57" s="436"/>
      <c r="DR57" s="436">
        <f>SUM(DR58:DR61)</f>
        <v>0</v>
      </c>
      <c r="DS57" s="436"/>
      <c r="DT57" s="436"/>
      <c r="DU57" s="437"/>
      <c r="DV57" s="436"/>
      <c r="DW57" s="436">
        <f>SUM(DW58:DW61)</f>
        <v>0</v>
      </c>
      <c r="DX57" s="436"/>
      <c r="DY57" s="436"/>
      <c r="DZ57" s="437"/>
      <c r="EA57" s="436"/>
      <c r="EB57" s="436">
        <f>SUM(EB58:EB61)</f>
        <v>0</v>
      </c>
      <c r="EC57" s="436"/>
      <c r="ED57" s="436"/>
      <c r="EE57" s="437"/>
      <c r="EF57" s="436"/>
      <c r="EG57" s="436">
        <f>SUM(EG58:EG61)</f>
        <v>0</v>
      </c>
      <c r="EH57" s="436"/>
      <c r="EI57" s="436"/>
      <c r="EJ57" s="437"/>
      <c r="EK57" s="436"/>
      <c r="EL57" s="436">
        <f>SUM(EL58:EL61)</f>
        <v>0</v>
      </c>
      <c r="EM57" s="436"/>
      <c r="EN57" s="436"/>
      <c r="EO57" s="345"/>
      <c r="ER57" s="349"/>
      <c r="ES57" s="349"/>
    </row>
    <row r="58" spans="1:150" ht="12.75" hidden="1" customHeight="1" x14ac:dyDescent="0.2">
      <c r="A58" s="333"/>
      <c r="B58" s="333"/>
      <c r="D58" s="345" t="s">
        <v>313</v>
      </c>
      <c r="E58" s="437"/>
      <c r="F58" s="358"/>
      <c r="G58" s="434">
        <v>0</v>
      </c>
      <c r="H58" s="435"/>
      <c r="I58" s="436"/>
      <c r="J58" s="437"/>
      <c r="K58" s="438"/>
      <c r="L58" s="434">
        <v>0</v>
      </c>
      <c r="M58" s="435"/>
      <c r="N58" s="436"/>
      <c r="O58" s="437"/>
      <c r="P58" s="438"/>
      <c r="Q58" s="434">
        <v>0</v>
      </c>
      <c r="R58" s="435"/>
      <c r="S58" s="436"/>
      <c r="T58" s="437"/>
      <c r="U58" s="438"/>
      <c r="V58" s="434">
        <v>0</v>
      </c>
      <c r="W58" s="435"/>
      <c r="X58" s="436"/>
      <c r="Y58" s="437"/>
      <c r="Z58" s="438"/>
      <c r="AA58" s="434">
        <v>0</v>
      </c>
      <c r="AB58" s="435"/>
      <c r="AC58" s="436"/>
      <c r="AD58" s="437"/>
      <c r="AE58" s="438"/>
      <c r="AF58" s="434">
        <v>0</v>
      </c>
      <c r="AG58" s="435"/>
      <c r="AH58" s="436"/>
      <c r="AI58" s="437"/>
      <c r="AJ58" s="438"/>
      <c r="AK58" s="434">
        <v>0</v>
      </c>
      <c r="AL58" s="435"/>
      <c r="AM58" s="436"/>
      <c r="AN58" s="437"/>
      <c r="AO58" s="438"/>
      <c r="AP58" s="434">
        <v>0</v>
      </c>
      <c r="AQ58" s="435"/>
      <c r="AR58" s="436"/>
      <c r="AS58" s="437"/>
      <c r="AT58" s="438"/>
      <c r="AU58" s="434">
        <v>0</v>
      </c>
      <c r="AV58" s="435"/>
      <c r="AW58" s="436"/>
      <c r="AX58" s="437"/>
      <c r="AY58" s="438"/>
      <c r="AZ58" s="434">
        <v>0</v>
      </c>
      <c r="BA58" s="435"/>
      <c r="BB58" s="436"/>
      <c r="BC58" s="437"/>
      <c r="BD58" s="438"/>
      <c r="BE58" s="434">
        <v>0</v>
      </c>
      <c r="BF58" s="435"/>
      <c r="BG58" s="436"/>
      <c r="BH58" s="437"/>
      <c r="BI58" s="438"/>
      <c r="BJ58" s="434">
        <v>0</v>
      </c>
      <c r="BK58" s="435"/>
      <c r="BL58" s="436"/>
      <c r="BM58" s="437"/>
      <c r="BN58" s="438"/>
      <c r="BO58" s="434">
        <v>0</v>
      </c>
      <c r="BP58" s="435"/>
      <c r="BQ58" s="436"/>
      <c r="BR58" s="437"/>
      <c r="BS58" s="438"/>
      <c r="BT58" s="434">
        <f>SUM(L58:BO58)</f>
        <v>0</v>
      </c>
      <c r="BU58" s="435"/>
      <c r="BV58" s="436"/>
      <c r="BW58" s="437"/>
      <c r="BX58" s="438"/>
      <c r="BY58" s="434">
        <v>0</v>
      </c>
      <c r="BZ58" s="435"/>
      <c r="CA58" s="436"/>
      <c r="CB58" s="437"/>
      <c r="CC58" s="438"/>
      <c r="CD58" s="434">
        <v>0</v>
      </c>
      <c r="CE58" s="435"/>
      <c r="CF58" s="436"/>
      <c r="CG58" s="437"/>
      <c r="CH58" s="438"/>
      <c r="CI58" s="434">
        <v>0</v>
      </c>
      <c r="CJ58" s="435"/>
      <c r="CK58" s="436"/>
      <c r="CL58" s="437"/>
      <c r="CM58" s="438"/>
      <c r="CN58" s="434">
        <v>0</v>
      </c>
      <c r="CO58" s="435"/>
      <c r="CP58" s="436"/>
      <c r="CQ58" s="437"/>
      <c r="CR58" s="438"/>
      <c r="CS58" s="434">
        <v>0</v>
      </c>
      <c r="CT58" s="435"/>
      <c r="CU58" s="436"/>
      <c r="CV58" s="437"/>
      <c r="CW58" s="438"/>
      <c r="CX58" s="434">
        <v>0</v>
      </c>
      <c r="CY58" s="435"/>
      <c r="CZ58" s="436"/>
      <c r="DA58" s="437"/>
      <c r="DB58" s="438"/>
      <c r="DC58" s="434">
        <v>0</v>
      </c>
      <c r="DD58" s="435"/>
      <c r="DE58" s="436"/>
      <c r="DF58" s="437"/>
      <c r="DG58" s="438"/>
      <c r="DH58" s="434">
        <v>0</v>
      </c>
      <c r="DI58" s="435"/>
      <c r="DJ58" s="436"/>
      <c r="DK58" s="437"/>
      <c r="DL58" s="438"/>
      <c r="DM58" s="434">
        <v>0</v>
      </c>
      <c r="DN58" s="435"/>
      <c r="DO58" s="436"/>
      <c r="DP58" s="437"/>
      <c r="DQ58" s="438"/>
      <c r="DR58" s="434">
        <v>0</v>
      </c>
      <c r="DS58" s="435"/>
      <c r="DT58" s="436"/>
      <c r="DU58" s="437"/>
      <c r="DV58" s="438"/>
      <c r="DW58" s="434">
        <v>0</v>
      </c>
      <c r="DX58" s="435"/>
      <c r="DY58" s="436"/>
      <c r="DZ58" s="437"/>
      <c r="EA58" s="438"/>
      <c r="EB58" s="434">
        <v>0</v>
      </c>
      <c r="EC58" s="435"/>
      <c r="ED58" s="436"/>
      <c r="EE58" s="437"/>
      <c r="EF58" s="438"/>
      <c r="EG58" s="434">
        <v>0</v>
      </c>
      <c r="EH58" s="435"/>
      <c r="EI58" s="436"/>
      <c r="EJ58" s="437"/>
      <c r="EK58" s="438"/>
      <c r="EL58" s="434">
        <f t="shared" ref="EL58:EL61" si="5">SUM(CD58:CD58)</f>
        <v>0</v>
      </c>
      <c r="EM58" s="435"/>
      <c r="EN58" s="436"/>
      <c r="EO58" s="345"/>
      <c r="ER58" s="349"/>
      <c r="ES58" s="349"/>
    </row>
    <row r="59" spans="1:150" ht="12.75" hidden="1" customHeight="1" x14ac:dyDescent="0.2">
      <c r="A59" s="333"/>
      <c r="B59" s="333"/>
      <c r="D59" s="345" t="s">
        <v>316</v>
      </c>
      <c r="E59" s="437"/>
      <c r="F59" s="351"/>
      <c r="G59" s="436">
        <v>0</v>
      </c>
      <c r="H59" s="440"/>
      <c r="I59" s="436"/>
      <c r="J59" s="437"/>
      <c r="K59" s="437"/>
      <c r="L59" s="436">
        <v>0</v>
      </c>
      <c r="M59" s="440"/>
      <c r="N59" s="436"/>
      <c r="O59" s="437"/>
      <c r="P59" s="437"/>
      <c r="Q59" s="436">
        <v>0</v>
      </c>
      <c r="R59" s="440"/>
      <c r="S59" s="436"/>
      <c r="T59" s="437"/>
      <c r="U59" s="437"/>
      <c r="V59" s="436">
        <v>0</v>
      </c>
      <c r="W59" s="440"/>
      <c r="X59" s="436"/>
      <c r="Y59" s="437"/>
      <c r="Z59" s="437"/>
      <c r="AA59" s="436">
        <v>0</v>
      </c>
      <c r="AB59" s="440"/>
      <c r="AC59" s="436"/>
      <c r="AD59" s="437"/>
      <c r="AE59" s="437"/>
      <c r="AF59" s="436">
        <v>0</v>
      </c>
      <c r="AG59" s="440"/>
      <c r="AH59" s="436"/>
      <c r="AI59" s="437"/>
      <c r="AJ59" s="437"/>
      <c r="AK59" s="436">
        <v>0</v>
      </c>
      <c r="AL59" s="440"/>
      <c r="AM59" s="436"/>
      <c r="AN59" s="437"/>
      <c r="AO59" s="437"/>
      <c r="AP59" s="436">
        <v>0</v>
      </c>
      <c r="AQ59" s="440"/>
      <c r="AR59" s="436"/>
      <c r="AS59" s="437"/>
      <c r="AT59" s="437"/>
      <c r="AU59" s="436">
        <v>0</v>
      </c>
      <c r="AV59" s="440"/>
      <c r="AW59" s="436"/>
      <c r="AX59" s="437"/>
      <c r="AY59" s="437"/>
      <c r="AZ59" s="436">
        <v>0</v>
      </c>
      <c r="BA59" s="440"/>
      <c r="BB59" s="436"/>
      <c r="BC59" s="437"/>
      <c r="BD59" s="437"/>
      <c r="BE59" s="436">
        <v>0</v>
      </c>
      <c r="BF59" s="440"/>
      <c r="BG59" s="436"/>
      <c r="BH59" s="437"/>
      <c r="BI59" s="437"/>
      <c r="BJ59" s="436">
        <v>0</v>
      </c>
      <c r="BK59" s="440"/>
      <c r="BL59" s="436"/>
      <c r="BM59" s="437"/>
      <c r="BN59" s="437"/>
      <c r="BO59" s="436">
        <v>0</v>
      </c>
      <c r="BP59" s="440"/>
      <c r="BQ59" s="436"/>
      <c r="BR59" s="437"/>
      <c r="BS59" s="437"/>
      <c r="BT59" s="436">
        <f>SUM(L59:BO59)</f>
        <v>0</v>
      </c>
      <c r="BU59" s="440"/>
      <c r="BV59" s="436"/>
      <c r="BW59" s="437"/>
      <c r="BX59" s="437"/>
      <c r="BY59" s="436">
        <v>0</v>
      </c>
      <c r="BZ59" s="440"/>
      <c r="CA59" s="436"/>
      <c r="CB59" s="437"/>
      <c r="CC59" s="437"/>
      <c r="CD59" s="436">
        <v>0</v>
      </c>
      <c r="CE59" s="440"/>
      <c r="CF59" s="436"/>
      <c r="CG59" s="437"/>
      <c r="CH59" s="437"/>
      <c r="CI59" s="436">
        <v>0</v>
      </c>
      <c r="CJ59" s="440"/>
      <c r="CK59" s="436"/>
      <c r="CL59" s="437"/>
      <c r="CM59" s="437"/>
      <c r="CN59" s="436">
        <v>0</v>
      </c>
      <c r="CO59" s="440"/>
      <c r="CP59" s="436"/>
      <c r="CQ59" s="437"/>
      <c r="CR59" s="437"/>
      <c r="CS59" s="436">
        <v>0</v>
      </c>
      <c r="CT59" s="440"/>
      <c r="CU59" s="436"/>
      <c r="CV59" s="437"/>
      <c r="CW59" s="437"/>
      <c r="CX59" s="436">
        <v>0</v>
      </c>
      <c r="CY59" s="440"/>
      <c r="CZ59" s="436"/>
      <c r="DA59" s="437"/>
      <c r="DB59" s="437"/>
      <c r="DC59" s="436">
        <v>0</v>
      </c>
      <c r="DD59" s="440"/>
      <c r="DE59" s="436"/>
      <c r="DF59" s="437"/>
      <c r="DG59" s="437"/>
      <c r="DH59" s="436">
        <v>0</v>
      </c>
      <c r="DI59" s="440"/>
      <c r="DJ59" s="436"/>
      <c r="DK59" s="437"/>
      <c r="DL59" s="437"/>
      <c r="DM59" s="436">
        <v>0</v>
      </c>
      <c r="DN59" s="440"/>
      <c r="DO59" s="436"/>
      <c r="DP59" s="437"/>
      <c r="DQ59" s="437"/>
      <c r="DR59" s="436">
        <v>0</v>
      </c>
      <c r="DS59" s="440"/>
      <c r="DT59" s="436"/>
      <c r="DU59" s="437"/>
      <c r="DV59" s="437"/>
      <c r="DW59" s="436">
        <v>0</v>
      </c>
      <c r="DX59" s="440"/>
      <c r="DY59" s="436"/>
      <c r="DZ59" s="437"/>
      <c r="EA59" s="437"/>
      <c r="EB59" s="436">
        <v>0</v>
      </c>
      <c r="EC59" s="440"/>
      <c r="ED59" s="436"/>
      <c r="EE59" s="437"/>
      <c r="EF59" s="437"/>
      <c r="EG59" s="436">
        <v>0</v>
      </c>
      <c r="EH59" s="440"/>
      <c r="EI59" s="436"/>
      <c r="EJ59" s="437"/>
      <c r="EK59" s="437"/>
      <c r="EL59" s="436">
        <f t="shared" si="5"/>
        <v>0</v>
      </c>
      <c r="EM59" s="440"/>
      <c r="EN59" s="436"/>
      <c r="EO59" s="345"/>
      <c r="ER59" s="349"/>
      <c r="ES59" s="349"/>
    </row>
    <row r="60" spans="1:150" ht="12.75" hidden="1" customHeight="1" x14ac:dyDescent="0.2">
      <c r="A60" s="333"/>
      <c r="B60" s="333"/>
      <c r="D60" s="345" t="s">
        <v>317</v>
      </c>
      <c r="E60" s="437"/>
      <c r="F60" s="351"/>
      <c r="G60" s="436">
        <v>0</v>
      </c>
      <c r="H60" s="440"/>
      <c r="I60" s="436"/>
      <c r="J60" s="437"/>
      <c r="K60" s="437"/>
      <c r="L60" s="436">
        <v>0</v>
      </c>
      <c r="M60" s="440"/>
      <c r="N60" s="436"/>
      <c r="O60" s="437"/>
      <c r="P60" s="437"/>
      <c r="Q60" s="436">
        <v>0</v>
      </c>
      <c r="R60" s="440"/>
      <c r="S60" s="436"/>
      <c r="T60" s="437"/>
      <c r="U60" s="437"/>
      <c r="V60" s="436">
        <v>0</v>
      </c>
      <c r="W60" s="440"/>
      <c r="X60" s="436"/>
      <c r="Y60" s="437"/>
      <c r="Z60" s="437"/>
      <c r="AA60" s="436">
        <v>0</v>
      </c>
      <c r="AB60" s="440"/>
      <c r="AC60" s="436"/>
      <c r="AD60" s="437"/>
      <c r="AE60" s="437"/>
      <c r="AF60" s="436">
        <v>0</v>
      </c>
      <c r="AG60" s="440"/>
      <c r="AH60" s="436"/>
      <c r="AI60" s="437"/>
      <c r="AJ60" s="437"/>
      <c r="AK60" s="436">
        <v>0</v>
      </c>
      <c r="AL60" s="440"/>
      <c r="AM60" s="436"/>
      <c r="AN60" s="437"/>
      <c r="AO60" s="437"/>
      <c r="AP60" s="436">
        <v>0</v>
      </c>
      <c r="AQ60" s="440"/>
      <c r="AR60" s="436"/>
      <c r="AS60" s="437"/>
      <c r="AT60" s="437"/>
      <c r="AU60" s="436">
        <v>0</v>
      </c>
      <c r="AV60" s="440"/>
      <c r="AW60" s="436"/>
      <c r="AX60" s="437"/>
      <c r="AY60" s="437"/>
      <c r="AZ60" s="436">
        <v>0</v>
      </c>
      <c r="BA60" s="440"/>
      <c r="BB60" s="436"/>
      <c r="BC60" s="437"/>
      <c r="BD60" s="437"/>
      <c r="BE60" s="436">
        <v>0</v>
      </c>
      <c r="BF60" s="440"/>
      <c r="BG60" s="436"/>
      <c r="BH60" s="437"/>
      <c r="BI60" s="437"/>
      <c r="BJ60" s="436">
        <v>0</v>
      </c>
      <c r="BK60" s="440"/>
      <c r="BL60" s="436"/>
      <c r="BM60" s="437"/>
      <c r="BN60" s="437"/>
      <c r="BO60" s="436">
        <v>0</v>
      </c>
      <c r="BP60" s="440"/>
      <c r="BQ60" s="436"/>
      <c r="BR60" s="437"/>
      <c r="BS60" s="437"/>
      <c r="BT60" s="436">
        <f>SUM(L60:BO60)</f>
        <v>0</v>
      </c>
      <c r="BU60" s="440"/>
      <c r="BV60" s="436"/>
      <c r="BW60" s="437"/>
      <c r="BX60" s="437"/>
      <c r="BY60" s="436">
        <v>0</v>
      </c>
      <c r="BZ60" s="440"/>
      <c r="CA60" s="436"/>
      <c r="CB60" s="437"/>
      <c r="CC60" s="437"/>
      <c r="CD60" s="436">
        <v>0</v>
      </c>
      <c r="CE60" s="440"/>
      <c r="CF60" s="436"/>
      <c r="CG60" s="437"/>
      <c r="CH60" s="437"/>
      <c r="CI60" s="436">
        <v>0</v>
      </c>
      <c r="CJ60" s="440"/>
      <c r="CK60" s="436"/>
      <c r="CL60" s="437"/>
      <c r="CM60" s="437"/>
      <c r="CN60" s="436">
        <v>0</v>
      </c>
      <c r="CO60" s="440"/>
      <c r="CP60" s="436"/>
      <c r="CQ60" s="437"/>
      <c r="CR60" s="437"/>
      <c r="CS60" s="436">
        <v>0</v>
      </c>
      <c r="CT60" s="440"/>
      <c r="CU60" s="436"/>
      <c r="CV60" s="437"/>
      <c r="CW60" s="437"/>
      <c r="CX60" s="436">
        <v>0</v>
      </c>
      <c r="CY60" s="440"/>
      <c r="CZ60" s="436"/>
      <c r="DA60" s="437"/>
      <c r="DB60" s="437"/>
      <c r="DC60" s="436">
        <v>0</v>
      </c>
      <c r="DD60" s="440"/>
      <c r="DE60" s="436"/>
      <c r="DF60" s="437"/>
      <c r="DG60" s="437"/>
      <c r="DH60" s="436">
        <v>0</v>
      </c>
      <c r="DI60" s="440"/>
      <c r="DJ60" s="436"/>
      <c r="DK60" s="437"/>
      <c r="DL60" s="437"/>
      <c r="DM60" s="436">
        <v>0</v>
      </c>
      <c r="DN60" s="440"/>
      <c r="DO60" s="436"/>
      <c r="DP60" s="437"/>
      <c r="DQ60" s="437"/>
      <c r="DR60" s="436">
        <v>0</v>
      </c>
      <c r="DS60" s="440"/>
      <c r="DT60" s="436"/>
      <c r="DU60" s="437"/>
      <c r="DV60" s="437"/>
      <c r="DW60" s="436">
        <v>0</v>
      </c>
      <c r="DX60" s="440"/>
      <c r="DY60" s="436"/>
      <c r="DZ60" s="437"/>
      <c r="EA60" s="437"/>
      <c r="EB60" s="436">
        <v>0</v>
      </c>
      <c r="EC60" s="440"/>
      <c r="ED60" s="436"/>
      <c r="EE60" s="437"/>
      <c r="EF60" s="437"/>
      <c r="EG60" s="436">
        <v>0</v>
      </c>
      <c r="EH60" s="440"/>
      <c r="EI60" s="436"/>
      <c r="EJ60" s="437"/>
      <c r="EK60" s="437"/>
      <c r="EL60" s="436">
        <f t="shared" si="5"/>
        <v>0</v>
      </c>
      <c r="EM60" s="440"/>
      <c r="EN60" s="436"/>
      <c r="EO60" s="345"/>
      <c r="ER60" s="349"/>
      <c r="ES60" s="349"/>
    </row>
    <row r="61" spans="1:150" ht="12.75" hidden="1" customHeight="1" x14ac:dyDescent="0.2">
      <c r="A61" s="333"/>
      <c r="B61" s="333"/>
      <c r="D61" s="345" t="s">
        <v>318</v>
      </c>
      <c r="E61" s="437"/>
      <c r="F61" s="373"/>
      <c r="G61" s="448">
        <v>0</v>
      </c>
      <c r="H61" s="449"/>
      <c r="I61" s="436"/>
      <c r="J61" s="437"/>
      <c r="K61" s="450"/>
      <c r="L61" s="448">
        <v>0</v>
      </c>
      <c r="M61" s="449"/>
      <c r="N61" s="436"/>
      <c r="O61" s="437"/>
      <c r="P61" s="450"/>
      <c r="Q61" s="448">
        <v>0</v>
      </c>
      <c r="R61" s="449"/>
      <c r="S61" s="436"/>
      <c r="T61" s="437"/>
      <c r="U61" s="450"/>
      <c r="V61" s="448">
        <v>0</v>
      </c>
      <c r="W61" s="449"/>
      <c r="X61" s="436"/>
      <c r="Y61" s="437"/>
      <c r="Z61" s="450"/>
      <c r="AA61" s="448">
        <v>0</v>
      </c>
      <c r="AB61" s="449"/>
      <c r="AC61" s="436"/>
      <c r="AD61" s="437"/>
      <c r="AE61" s="450"/>
      <c r="AF61" s="448">
        <v>0</v>
      </c>
      <c r="AG61" s="449"/>
      <c r="AH61" s="436"/>
      <c r="AI61" s="437"/>
      <c r="AJ61" s="450"/>
      <c r="AK61" s="448">
        <v>0</v>
      </c>
      <c r="AL61" s="449"/>
      <c r="AM61" s="436"/>
      <c r="AN61" s="437"/>
      <c r="AO61" s="450"/>
      <c r="AP61" s="448">
        <v>0</v>
      </c>
      <c r="AQ61" s="449"/>
      <c r="AR61" s="436"/>
      <c r="AS61" s="437"/>
      <c r="AT61" s="450"/>
      <c r="AU61" s="448">
        <v>0</v>
      </c>
      <c r="AV61" s="449"/>
      <c r="AW61" s="436"/>
      <c r="AX61" s="437"/>
      <c r="AY61" s="450"/>
      <c r="AZ61" s="448">
        <v>0</v>
      </c>
      <c r="BA61" s="449"/>
      <c r="BB61" s="436"/>
      <c r="BC61" s="437"/>
      <c r="BD61" s="450"/>
      <c r="BE61" s="448">
        <v>0</v>
      </c>
      <c r="BF61" s="449"/>
      <c r="BG61" s="436"/>
      <c r="BH61" s="437"/>
      <c r="BI61" s="450"/>
      <c r="BJ61" s="448">
        <v>0</v>
      </c>
      <c r="BK61" s="449"/>
      <c r="BL61" s="436"/>
      <c r="BM61" s="437"/>
      <c r="BN61" s="450"/>
      <c r="BO61" s="448">
        <v>0</v>
      </c>
      <c r="BP61" s="449"/>
      <c r="BQ61" s="436"/>
      <c r="BR61" s="437"/>
      <c r="BS61" s="450"/>
      <c r="BT61" s="448">
        <f>SUM(L61:BO61)</f>
        <v>0</v>
      </c>
      <c r="BU61" s="449"/>
      <c r="BV61" s="436"/>
      <c r="BW61" s="437"/>
      <c r="BX61" s="450"/>
      <c r="BY61" s="448">
        <v>0</v>
      </c>
      <c r="BZ61" s="449"/>
      <c r="CA61" s="436"/>
      <c r="CB61" s="437"/>
      <c r="CC61" s="450"/>
      <c r="CD61" s="448">
        <v>0</v>
      </c>
      <c r="CE61" s="449"/>
      <c r="CF61" s="436"/>
      <c r="CG61" s="437"/>
      <c r="CH61" s="450"/>
      <c r="CI61" s="448">
        <v>0</v>
      </c>
      <c r="CJ61" s="449"/>
      <c r="CK61" s="436"/>
      <c r="CL61" s="437"/>
      <c r="CM61" s="450"/>
      <c r="CN61" s="448">
        <v>0</v>
      </c>
      <c r="CO61" s="449"/>
      <c r="CP61" s="436"/>
      <c r="CQ61" s="437"/>
      <c r="CR61" s="450"/>
      <c r="CS61" s="448">
        <v>0</v>
      </c>
      <c r="CT61" s="449"/>
      <c r="CU61" s="436"/>
      <c r="CV61" s="437"/>
      <c r="CW61" s="450"/>
      <c r="CX61" s="448">
        <v>0</v>
      </c>
      <c r="CY61" s="449"/>
      <c r="CZ61" s="436"/>
      <c r="DA61" s="437"/>
      <c r="DB61" s="450"/>
      <c r="DC61" s="448">
        <v>0</v>
      </c>
      <c r="DD61" s="449"/>
      <c r="DE61" s="436"/>
      <c r="DF61" s="437"/>
      <c r="DG61" s="450"/>
      <c r="DH61" s="448">
        <v>0</v>
      </c>
      <c r="DI61" s="449"/>
      <c r="DJ61" s="436"/>
      <c r="DK61" s="437"/>
      <c r="DL61" s="450"/>
      <c r="DM61" s="448">
        <v>0</v>
      </c>
      <c r="DN61" s="449"/>
      <c r="DO61" s="436"/>
      <c r="DP61" s="437"/>
      <c r="DQ61" s="450"/>
      <c r="DR61" s="448">
        <v>0</v>
      </c>
      <c r="DS61" s="449"/>
      <c r="DT61" s="436"/>
      <c r="DU61" s="437"/>
      <c r="DV61" s="450"/>
      <c r="DW61" s="448">
        <v>0</v>
      </c>
      <c r="DX61" s="449"/>
      <c r="DY61" s="436"/>
      <c r="DZ61" s="437"/>
      <c r="EA61" s="450"/>
      <c r="EB61" s="448">
        <v>0</v>
      </c>
      <c r="EC61" s="449"/>
      <c r="ED61" s="436"/>
      <c r="EE61" s="437"/>
      <c r="EF61" s="450"/>
      <c r="EG61" s="448">
        <v>0</v>
      </c>
      <c r="EH61" s="449"/>
      <c r="EI61" s="436"/>
      <c r="EJ61" s="437"/>
      <c r="EK61" s="450"/>
      <c r="EL61" s="448">
        <f t="shared" si="5"/>
        <v>0</v>
      </c>
      <c r="EM61" s="449"/>
      <c r="EN61" s="436"/>
      <c r="EO61" s="345"/>
      <c r="ER61" s="349"/>
      <c r="ES61" s="349"/>
    </row>
    <row r="62" spans="1:150" ht="12.75" hidden="1" customHeight="1" x14ac:dyDescent="0.2">
      <c r="A62" s="333"/>
      <c r="B62" s="333"/>
      <c r="D62" s="345"/>
      <c r="E62" s="437"/>
      <c r="F62" s="333"/>
      <c r="G62" s="436"/>
      <c r="H62" s="436"/>
      <c r="I62" s="436"/>
      <c r="J62" s="437"/>
      <c r="K62" s="436"/>
      <c r="L62" s="436"/>
      <c r="M62" s="436"/>
      <c r="N62" s="436"/>
      <c r="O62" s="437"/>
      <c r="P62" s="436"/>
      <c r="Q62" s="436"/>
      <c r="R62" s="436"/>
      <c r="S62" s="436"/>
      <c r="T62" s="437"/>
      <c r="U62" s="436"/>
      <c r="V62" s="436"/>
      <c r="W62" s="436"/>
      <c r="X62" s="436"/>
      <c r="Y62" s="437"/>
      <c r="Z62" s="436"/>
      <c r="AA62" s="436"/>
      <c r="AB62" s="436"/>
      <c r="AC62" s="436"/>
      <c r="AD62" s="437"/>
      <c r="AE62" s="436"/>
      <c r="AF62" s="436"/>
      <c r="AG62" s="436"/>
      <c r="AH62" s="436"/>
      <c r="AI62" s="437"/>
      <c r="AJ62" s="436"/>
      <c r="AK62" s="436"/>
      <c r="AL62" s="436"/>
      <c r="AM62" s="436"/>
      <c r="AN62" s="437"/>
      <c r="AO62" s="436"/>
      <c r="AP62" s="436"/>
      <c r="AQ62" s="436"/>
      <c r="AR62" s="436"/>
      <c r="AS62" s="437"/>
      <c r="AT62" s="436"/>
      <c r="AU62" s="436"/>
      <c r="AV62" s="436"/>
      <c r="AW62" s="436"/>
      <c r="AX62" s="437"/>
      <c r="AY62" s="436"/>
      <c r="AZ62" s="436"/>
      <c r="BA62" s="436"/>
      <c r="BB62" s="436"/>
      <c r="BC62" s="437"/>
      <c r="BD62" s="436"/>
      <c r="BE62" s="436"/>
      <c r="BF62" s="436"/>
      <c r="BG62" s="436"/>
      <c r="BH62" s="437"/>
      <c r="BI62" s="436"/>
      <c r="BJ62" s="436"/>
      <c r="BK62" s="436"/>
      <c r="BL62" s="436"/>
      <c r="BM62" s="437"/>
      <c r="BN62" s="436"/>
      <c r="BO62" s="436"/>
      <c r="BP62" s="436"/>
      <c r="BQ62" s="436"/>
      <c r="BR62" s="437"/>
      <c r="BS62" s="436"/>
      <c r="BT62" s="436"/>
      <c r="BU62" s="436"/>
      <c r="BV62" s="436"/>
      <c r="BW62" s="437"/>
      <c r="BX62" s="436"/>
      <c r="BY62" s="436"/>
      <c r="BZ62" s="436"/>
      <c r="CA62" s="436"/>
      <c r="CB62" s="437"/>
      <c r="CC62" s="436"/>
      <c r="CD62" s="436"/>
      <c r="CE62" s="436"/>
      <c r="CF62" s="436"/>
      <c r="CG62" s="437"/>
      <c r="CH62" s="436"/>
      <c r="CI62" s="436"/>
      <c r="CJ62" s="436"/>
      <c r="CK62" s="436"/>
      <c r="CL62" s="437"/>
      <c r="CM62" s="436"/>
      <c r="CN62" s="436"/>
      <c r="CO62" s="436"/>
      <c r="CP62" s="436"/>
      <c r="CQ62" s="437"/>
      <c r="CR62" s="436"/>
      <c r="CS62" s="436"/>
      <c r="CT62" s="436"/>
      <c r="CU62" s="436"/>
      <c r="CV62" s="437"/>
      <c r="CW62" s="436"/>
      <c r="CX62" s="436"/>
      <c r="CY62" s="436"/>
      <c r="CZ62" s="436"/>
      <c r="DA62" s="437"/>
      <c r="DB62" s="436"/>
      <c r="DC62" s="436"/>
      <c r="DD62" s="436"/>
      <c r="DE62" s="436"/>
      <c r="DF62" s="437"/>
      <c r="DG62" s="436"/>
      <c r="DH62" s="436"/>
      <c r="DI62" s="436"/>
      <c r="DJ62" s="436"/>
      <c r="DK62" s="437"/>
      <c r="DL62" s="436"/>
      <c r="DM62" s="436"/>
      <c r="DN62" s="436"/>
      <c r="DO62" s="436"/>
      <c r="DP62" s="437"/>
      <c r="DQ62" s="436"/>
      <c r="DR62" s="436"/>
      <c r="DS62" s="436"/>
      <c r="DT62" s="436"/>
      <c r="DU62" s="437"/>
      <c r="DV62" s="436"/>
      <c r="DW62" s="436"/>
      <c r="DX62" s="436"/>
      <c r="DY62" s="436"/>
      <c r="DZ62" s="437"/>
      <c r="EA62" s="436"/>
      <c r="EB62" s="436"/>
      <c r="EC62" s="436"/>
      <c r="ED62" s="436"/>
      <c r="EE62" s="437"/>
      <c r="EF62" s="436"/>
      <c r="EG62" s="436"/>
      <c r="EH62" s="436"/>
      <c r="EI62" s="436"/>
      <c r="EJ62" s="437"/>
      <c r="EK62" s="436"/>
      <c r="EL62" s="436"/>
      <c r="EM62" s="436"/>
      <c r="EN62" s="436"/>
      <c r="EO62" s="345"/>
      <c r="ER62" s="349"/>
      <c r="ES62" s="349"/>
    </row>
    <row r="63" spans="1:150" x14ac:dyDescent="0.2">
      <c r="A63" s="333"/>
      <c r="B63" s="333"/>
      <c r="D63" s="345" t="s">
        <v>324</v>
      </c>
      <c r="E63" s="437"/>
      <c r="F63" s="333"/>
      <c r="G63" s="436">
        <f>SUM(G64:G67)</f>
        <v>0</v>
      </c>
      <c r="H63" s="436"/>
      <c r="I63" s="436"/>
      <c r="J63" s="437"/>
      <c r="K63" s="436"/>
      <c r="L63" s="436">
        <f>SUM(L64:L67)</f>
        <v>256135</v>
      </c>
      <c r="M63" s="436"/>
      <c r="N63" s="436"/>
      <c r="O63" s="437"/>
      <c r="P63" s="436"/>
      <c r="Q63" s="436">
        <f>SUM(Q64:Q67)</f>
        <v>772596</v>
      </c>
      <c r="R63" s="436"/>
      <c r="S63" s="436"/>
      <c r="T63" s="437"/>
      <c r="U63" s="436"/>
      <c r="V63" s="436">
        <f>SUM(V64:V67)</f>
        <v>0</v>
      </c>
      <c r="W63" s="436"/>
      <c r="X63" s="436"/>
      <c r="Y63" s="437"/>
      <c r="Z63" s="436"/>
      <c r="AA63" s="436">
        <f>SUM(AA64:AA67)</f>
        <v>0</v>
      </c>
      <c r="AB63" s="436"/>
      <c r="AC63" s="436"/>
      <c r="AD63" s="437"/>
      <c r="AE63" s="436"/>
      <c r="AF63" s="436">
        <f>SUM(AF64:AF67)</f>
        <v>0</v>
      </c>
      <c r="AG63" s="436"/>
      <c r="AH63" s="436"/>
      <c r="AI63" s="437"/>
      <c r="AJ63" s="436"/>
      <c r="AK63" s="436">
        <f>SUM(AK64:AK67)</f>
        <v>0</v>
      </c>
      <c r="AL63" s="436"/>
      <c r="AM63" s="436"/>
      <c r="AN63" s="437"/>
      <c r="AO63" s="436"/>
      <c r="AP63" s="436">
        <f>SUM(AP64:AP67)</f>
        <v>0</v>
      </c>
      <c r="AQ63" s="436"/>
      <c r="AR63" s="436"/>
      <c r="AS63" s="437"/>
      <c r="AT63" s="436"/>
      <c r="AU63" s="436">
        <f>SUM(AU64:AU67)</f>
        <v>0</v>
      </c>
      <c r="AV63" s="436"/>
      <c r="AW63" s="436"/>
      <c r="AX63" s="437"/>
      <c r="AY63" s="436"/>
      <c r="AZ63" s="436">
        <f>SUM(AZ64:AZ67)</f>
        <v>0</v>
      </c>
      <c r="BA63" s="436"/>
      <c r="BB63" s="436"/>
      <c r="BC63" s="437"/>
      <c r="BD63" s="436"/>
      <c r="BE63" s="436">
        <f>SUM(BE64:BE67)</f>
        <v>0</v>
      </c>
      <c r="BF63" s="436"/>
      <c r="BG63" s="436"/>
      <c r="BH63" s="437"/>
      <c r="BI63" s="436"/>
      <c r="BJ63" s="436">
        <f>SUM(BJ64:BJ67)</f>
        <v>0</v>
      </c>
      <c r="BK63" s="436"/>
      <c r="BL63" s="436"/>
      <c r="BM63" s="437"/>
      <c r="BN63" s="436"/>
      <c r="BO63" s="436">
        <f>SUM(BO64:BO67)</f>
        <v>0</v>
      </c>
      <c r="BP63" s="436"/>
      <c r="BQ63" s="436"/>
      <c r="BR63" s="437"/>
      <c r="BS63" s="436"/>
      <c r="BT63" s="436">
        <f>SUM(BT64:BT67)</f>
        <v>1028731</v>
      </c>
      <c r="BU63" s="436"/>
      <c r="BV63" s="436"/>
      <c r="BW63" s="437"/>
      <c r="BX63" s="436"/>
      <c r="BY63" s="436">
        <f>SUM(BY64:BY67)</f>
        <v>14568929</v>
      </c>
      <c r="BZ63" s="436"/>
      <c r="CA63" s="436"/>
      <c r="CB63" s="437"/>
      <c r="CC63" s="436"/>
      <c r="CD63" s="436">
        <f>SUM(CD64:CD67)</f>
        <v>1036984</v>
      </c>
      <c r="CE63" s="436"/>
      <c r="CF63" s="436"/>
      <c r="CG63" s="437"/>
      <c r="CH63" s="436"/>
      <c r="CI63" s="436">
        <f>SUM(CI64:CI67)</f>
        <v>1271737</v>
      </c>
      <c r="CJ63" s="436"/>
      <c r="CK63" s="436"/>
      <c r="CL63" s="437"/>
      <c r="CM63" s="436"/>
      <c r="CN63" s="436">
        <f>SUM(CN64:CN67)</f>
        <v>3612872</v>
      </c>
      <c r="CO63" s="436"/>
      <c r="CP63" s="436"/>
      <c r="CQ63" s="437"/>
      <c r="CR63" s="436"/>
      <c r="CS63" s="436">
        <f>SUM(CS64:CS67)</f>
        <v>800426</v>
      </c>
      <c r="CT63" s="436"/>
      <c r="CU63" s="436"/>
      <c r="CV63" s="437"/>
      <c r="CW63" s="436"/>
      <c r="CX63" s="436">
        <f>SUM(CX64:CX67)</f>
        <v>2166657</v>
      </c>
      <c r="CY63" s="436"/>
      <c r="CZ63" s="436"/>
      <c r="DA63" s="437"/>
      <c r="DB63" s="436"/>
      <c r="DC63" s="436">
        <f>SUM(DC64:DC67)</f>
        <v>2176750</v>
      </c>
      <c r="DD63" s="436"/>
      <c r="DE63" s="436"/>
      <c r="DF63" s="437"/>
      <c r="DG63" s="436"/>
      <c r="DH63" s="436">
        <f>SUM(DH64:DH67)</f>
        <v>1417182</v>
      </c>
      <c r="DI63" s="436"/>
      <c r="DJ63" s="436"/>
      <c r="DK63" s="437"/>
      <c r="DL63" s="436"/>
      <c r="DM63" s="436">
        <f>SUM(DM64:DM67)</f>
        <v>479599</v>
      </c>
      <c r="DN63" s="436"/>
      <c r="DO63" s="436"/>
      <c r="DP63" s="437"/>
      <c r="DQ63" s="436"/>
      <c r="DR63" s="436">
        <f>SUM(DR64:DR67)</f>
        <v>0</v>
      </c>
      <c r="DS63" s="436"/>
      <c r="DT63" s="436"/>
      <c r="DU63" s="437"/>
      <c r="DV63" s="436"/>
      <c r="DW63" s="436">
        <f>SUM(DW64:DW67)</f>
        <v>1289328</v>
      </c>
      <c r="DX63" s="436"/>
      <c r="DY63" s="436"/>
      <c r="DZ63" s="437"/>
      <c r="EA63" s="436"/>
      <c r="EB63" s="436">
        <f>SUM(EB64:EB67)</f>
        <v>190016</v>
      </c>
      <c r="EC63" s="436"/>
      <c r="ED63" s="436"/>
      <c r="EE63" s="437"/>
      <c r="EF63" s="436"/>
      <c r="EG63" s="436">
        <f>SUM(EG64:EG67)</f>
        <v>127378</v>
      </c>
      <c r="EH63" s="436"/>
      <c r="EI63" s="436"/>
      <c r="EJ63" s="437"/>
      <c r="EK63" s="436"/>
      <c r="EL63" s="436">
        <f>SUM(EL64:EL67)</f>
        <v>2308721</v>
      </c>
      <c r="EM63" s="436"/>
      <c r="EN63" s="436"/>
      <c r="EO63" s="345"/>
      <c r="ER63" s="349"/>
      <c r="ES63" s="349"/>
    </row>
    <row r="64" spans="1:150" x14ac:dyDescent="0.2">
      <c r="A64" s="333"/>
      <c r="B64" s="333"/>
      <c r="D64" s="345" t="s">
        <v>313</v>
      </c>
      <c r="E64" s="437"/>
      <c r="F64" s="358"/>
      <c r="G64" s="434">
        <v>0</v>
      </c>
      <c r="H64" s="435"/>
      <c r="I64" s="436"/>
      <c r="J64" s="437"/>
      <c r="K64" s="438"/>
      <c r="L64" s="434">
        <f>160000-53377</f>
        <v>106623</v>
      </c>
      <c r="M64" s="435"/>
      <c r="N64" s="436"/>
      <c r="O64" s="437"/>
      <c r="P64" s="438"/>
      <c r="Q64" s="434">
        <f>480000-159614</f>
        <v>320386</v>
      </c>
      <c r="R64" s="435"/>
      <c r="S64" s="436"/>
      <c r="T64" s="437"/>
      <c r="U64" s="438"/>
      <c r="V64" s="434">
        <v>0</v>
      </c>
      <c r="W64" s="435"/>
      <c r="X64" s="436"/>
      <c r="Y64" s="437"/>
      <c r="Z64" s="438"/>
      <c r="AA64" s="434">
        <v>0</v>
      </c>
      <c r="AB64" s="435"/>
      <c r="AC64" s="436"/>
      <c r="AD64" s="437"/>
      <c r="AE64" s="438"/>
      <c r="AF64" s="434">
        <v>0</v>
      </c>
      <c r="AG64" s="435"/>
      <c r="AH64" s="436"/>
      <c r="AI64" s="437"/>
      <c r="AJ64" s="438"/>
      <c r="AK64" s="434">
        <v>0</v>
      </c>
      <c r="AL64" s="435"/>
      <c r="AM64" s="436"/>
      <c r="AN64" s="437"/>
      <c r="AO64" s="438"/>
      <c r="AP64" s="434">
        <v>0</v>
      </c>
      <c r="AQ64" s="435"/>
      <c r="AR64" s="436"/>
      <c r="AS64" s="437"/>
      <c r="AT64" s="438"/>
      <c r="AU64" s="434">
        <v>0</v>
      </c>
      <c r="AV64" s="435"/>
      <c r="AW64" s="436"/>
      <c r="AX64" s="437"/>
      <c r="AY64" s="438"/>
      <c r="AZ64" s="434">
        <v>0</v>
      </c>
      <c r="BA64" s="435"/>
      <c r="BB64" s="436"/>
      <c r="BC64" s="437"/>
      <c r="BD64" s="438"/>
      <c r="BE64" s="434">
        <v>0</v>
      </c>
      <c r="BF64" s="435"/>
      <c r="BG64" s="436"/>
      <c r="BH64" s="437"/>
      <c r="BI64" s="438"/>
      <c r="BJ64" s="434">
        <v>0</v>
      </c>
      <c r="BK64" s="435"/>
      <c r="BL64" s="436"/>
      <c r="BM64" s="437"/>
      <c r="BN64" s="438"/>
      <c r="BO64" s="434">
        <v>0</v>
      </c>
      <c r="BP64" s="435"/>
      <c r="BQ64" s="436"/>
      <c r="BR64" s="437"/>
      <c r="BS64" s="438"/>
      <c r="BT64" s="434">
        <f>SUM(L64:BO64)</f>
        <v>427009</v>
      </c>
      <c r="BU64" s="435"/>
      <c r="BV64" s="436"/>
      <c r="BW64" s="437"/>
      <c r="BX64" s="438"/>
      <c r="BY64" s="434">
        <v>6158974</v>
      </c>
      <c r="BZ64" s="435"/>
      <c r="CA64" s="436"/>
      <c r="CB64" s="437"/>
      <c r="CC64" s="438"/>
      <c r="CD64" s="434">
        <f>685000-240896</f>
        <v>444104</v>
      </c>
      <c r="CE64" s="435"/>
      <c r="CF64" s="436"/>
      <c r="CG64" s="437"/>
      <c r="CH64" s="438"/>
      <c r="CI64" s="434">
        <f>835000-288954</f>
        <v>546046</v>
      </c>
      <c r="CJ64" s="435"/>
      <c r="CK64" s="436"/>
      <c r="CL64" s="437"/>
      <c r="CM64" s="438"/>
      <c r="CN64" s="434">
        <f>2360000-772691</f>
        <v>1587309</v>
      </c>
      <c r="CO64" s="435"/>
      <c r="CP64" s="436"/>
      <c r="CQ64" s="437"/>
      <c r="CR64" s="438"/>
      <c r="CS64" s="434">
        <f>520000-188084</f>
        <v>331916</v>
      </c>
      <c r="CT64" s="435"/>
      <c r="CU64" s="436"/>
      <c r="CV64" s="437"/>
      <c r="CW64" s="438"/>
      <c r="CX64" s="434">
        <f>1400000-518207</f>
        <v>881793</v>
      </c>
      <c r="CY64" s="435"/>
      <c r="CZ64" s="436"/>
      <c r="DA64" s="437"/>
      <c r="DB64" s="438"/>
      <c r="DC64" s="434">
        <f>1405000-503151</f>
        <v>901849</v>
      </c>
      <c r="DD64" s="435"/>
      <c r="DE64" s="436"/>
      <c r="DF64" s="437"/>
      <c r="DG64" s="438"/>
      <c r="DH64" s="434">
        <f>910000-326988</f>
        <v>583012</v>
      </c>
      <c r="DI64" s="435"/>
      <c r="DJ64" s="436"/>
      <c r="DK64" s="437"/>
      <c r="DL64" s="438"/>
      <c r="DM64" s="434">
        <f>305000-101884</f>
        <v>203116</v>
      </c>
      <c r="DN64" s="435"/>
      <c r="DO64" s="436"/>
      <c r="DP64" s="437"/>
      <c r="DQ64" s="438"/>
      <c r="DR64" s="434">
        <v>0</v>
      </c>
      <c r="DS64" s="435"/>
      <c r="DT64" s="436"/>
      <c r="DU64" s="437"/>
      <c r="DV64" s="438"/>
      <c r="DW64" s="434">
        <f>815000-271565</f>
        <v>543435</v>
      </c>
      <c r="DX64" s="435"/>
      <c r="DY64" s="436"/>
      <c r="DZ64" s="437"/>
      <c r="EA64" s="438"/>
      <c r="EB64" s="434">
        <f>120000-39398</f>
        <v>80602</v>
      </c>
      <c r="EC64" s="435"/>
      <c r="ED64" s="436"/>
      <c r="EE64" s="437"/>
      <c r="EF64" s="438"/>
      <c r="EG64" s="434">
        <f>80000-24208</f>
        <v>55792</v>
      </c>
      <c r="EH64" s="435"/>
      <c r="EI64" s="436"/>
      <c r="EJ64" s="437"/>
      <c r="EK64" s="438"/>
      <c r="EL64" s="434">
        <f t="shared" ref="EL64:EL67" si="6">SUM(CD64:CI64)</f>
        <v>990150</v>
      </c>
      <c r="EM64" s="435"/>
      <c r="EN64" s="436"/>
      <c r="EO64" s="345"/>
      <c r="ER64" s="349"/>
      <c r="ES64" s="349"/>
    </row>
    <row r="65" spans="1:149" x14ac:dyDescent="0.2">
      <c r="A65" s="333"/>
      <c r="B65" s="333"/>
      <c r="D65" s="345" t="s">
        <v>316</v>
      </c>
      <c r="E65" s="437"/>
      <c r="F65" s="351"/>
      <c r="G65" s="436">
        <v>0</v>
      </c>
      <c r="H65" s="440"/>
      <c r="I65" s="436"/>
      <c r="J65" s="437"/>
      <c r="K65" s="437"/>
      <c r="L65" s="436">
        <v>53377</v>
      </c>
      <c r="M65" s="440"/>
      <c r="N65" s="436"/>
      <c r="O65" s="437"/>
      <c r="P65" s="437"/>
      <c r="Q65" s="436">
        <v>159614</v>
      </c>
      <c r="R65" s="440"/>
      <c r="S65" s="436"/>
      <c r="T65" s="437"/>
      <c r="U65" s="437"/>
      <c r="V65" s="436">
        <v>0</v>
      </c>
      <c r="W65" s="440"/>
      <c r="X65" s="436"/>
      <c r="Y65" s="437"/>
      <c r="Z65" s="437"/>
      <c r="AA65" s="436">
        <v>0</v>
      </c>
      <c r="AB65" s="440"/>
      <c r="AC65" s="436"/>
      <c r="AD65" s="437"/>
      <c r="AE65" s="437"/>
      <c r="AF65" s="436">
        <v>0</v>
      </c>
      <c r="AG65" s="440"/>
      <c r="AH65" s="436"/>
      <c r="AI65" s="437"/>
      <c r="AJ65" s="437"/>
      <c r="AK65" s="436">
        <v>0</v>
      </c>
      <c r="AL65" s="440"/>
      <c r="AM65" s="436"/>
      <c r="AN65" s="437"/>
      <c r="AO65" s="437"/>
      <c r="AP65" s="436">
        <v>0</v>
      </c>
      <c r="AQ65" s="440"/>
      <c r="AR65" s="436"/>
      <c r="AS65" s="437"/>
      <c r="AT65" s="437"/>
      <c r="AU65" s="436">
        <v>0</v>
      </c>
      <c r="AV65" s="440"/>
      <c r="AW65" s="436"/>
      <c r="AX65" s="437"/>
      <c r="AY65" s="437"/>
      <c r="AZ65" s="436">
        <v>0</v>
      </c>
      <c r="BA65" s="440"/>
      <c r="BB65" s="436"/>
      <c r="BC65" s="437"/>
      <c r="BD65" s="437"/>
      <c r="BE65" s="436">
        <v>0</v>
      </c>
      <c r="BF65" s="440"/>
      <c r="BG65" s="436"/>
      <c r="BH65" s="437"/>
      <c r="BI65" s="437"/>
      <c r="BJ65" s="436">
        <v>0</v>
      </c>
      <c r="BK65" s="440"/>
      <c r="BL65" s="436"/>
      <c r="BM65" s="437"/>
      <c r="BN65" s="437"/>
      <c r="BO65" s="436">
        <v>0</v>
      </c>
      <c r="BP65" s="440"/>
      <c r="BQ65" s="436"/>
      <c r="BR65" s="437"/>
      <c r="BS65" s="437"/>
      <c r="BT65" s="436">
        <f>SUM(L65:BO65)</f>
        <v>212991</v>
      </c>
      <c r="BU65" s="440"/>
      <c r="BV65" s="436"/>
      <c r="BW65" s="437"/>
      <c r="BX65" s="437"/>
      <c r="BY65" s="436">
        <v>3276026</v>
      </c>
      <c r="BZ65" s="440"/>
      <c r="CA65" s="436"/>
      <c r="CB65" s="437"/>
      <c r="CC65" s="437"/>
      <c r="CD65" s="436">
        <v>240896</v>
      </c>
      <c r="CE65" s="440"/>
      <c r="CF65" s="436"/>
      <c r="CG65" s="437"/>
      <c r="CH65" s="437"/>
      <c r="CI65" s="436">
        <v>288954</v>
      </c>
      <c r="CJ65" s="440"/>
      <c r="CK65" s="436"/>
      <c r="CL65" s="437"/>
      <c r="CM65" s="437"/>
      <c r="CN65" s="436">
        <v>772691</v>
      </c>
      <c r="CO65" s="440"/>
      <c r="CP65" s="436"/>
      <c r="CQ65" s="437"/>
      <c r="CR65" s="437"/>
      <c r="CS65" s="436">
        <v>188084</v>
      </c>
      <c r="CT65" s="440"/>
      <c r="CU65" s="436"/>
      <c r="CV65" s="437"/>
      <c r="CW65" s="437"/>
      <c r="CX65" s="436">
        <v>518207</v>
      </c>
      <c r="CY65" s="440"/>
      <c r="CZ65" s="436"/>
      <c r="DA65" s="437"/>
      <c r="DB65" s="437"/>
      <c r="DC65" s="436">
        <v>503151</v>
      </c>
      <c r="DD65" s="440"/>
      <c r="DE65" s="436"/>
      <c r="DF65" s="437"/>
      <c r="DG65" s="437"/>
      <c r="DH65" s="436">
        <v>326988</v>
      </c>
      <c r="DI65" s="440"/>
      <c r="DJ65" s="436"/>
      <c r="DK65" s="437"/>
      <c r="DL65" s="437"/>
      <c r="DM65" s="436">
        <v>101884</v>
      </c>
      <c r="DN65" s="440"/>
      <c r="DO65" s="436"/>
      <c r="DP65" s="437"/>
      <c r="DQ65" s="437"/>
      <c r="DR65" s="436">
        <v>0</v>
      </c>
      <c r="DS65" s="440"/>
      <c r="DT65" s="436"/>
      <c r="DU65" s="437"/>
      <c r="DV65" s="437"/>
      <c r="DW65" s="436">
        <v>271565</v>
      </c>
      <c r="DX65" s="440"/>
      <c r="DY65" s="436"/>
      <c r="DZ65" s="437"/>
      <c r="EA65" s="437"/>
      <c r="EB65" s="436">
        <v>39398</v>
      </c>
      <c r="EC65" s="440"/>
      <c r="ED65" s="436"/>
      <c r="EE65" s="437"/>
      <c r="EF65" s="437"/>
      <c r="EG65" s="436">
        <v>24208</v>
      </c>
      <c r="EH65" s="440"/>
      <c r="EI65" s="436"/>
      <c r="EJ65" s="437"/>
      <c r="EK65" s="437"/>
      <c r="EL65" s="436">
        <f t="shared" si="6"/>
        <v>529850</v>
      </c>
      <c r="EM65" s="440"/>
      <c r="EN65" s="436"/>
      <c r="EO65" s="345"/>
      <c r="ER65" s="349"/>
      <c r="ES65" s="349"/>
    </row>
    <row r="66" spans="1:149" x14ac:dyDescent="0.2">
      <c r="A66" s="333"/>
      <c r="B66" s="333"/>
      <c r="D66" s="345" t="s">
        <v>317</v>
      </c>
      <c r="E66" s="437"/>
      <c r="F66" s="351"/>
      <c r="G66" s="436">
        <v>0</v>
      </c>
      <c r="H66" s="440"/>
      <c r="I66" s="436"/>
      <c r="J66" s="437"/>
      <c r="K66" s="437"/>
      <c r="L66" s="436">
        <v>0</v>
      </c>
      <c r="M66" s="440"/>
      <c r="N66" s="436"/>
      <c r="O66" s="437"/>
      <c r="P66" s="437"/>
      <c r="Q66" s="436">
        <v>0</v>
      </c>
      <c r="R66" s="440"/>
      <c r="S66" s="436"/>
      <c r="T66" s="437"/>
      <c r="U66" s="437"/>
      <c r="V66" s="436">
        <v>0</v>
      </c>
      <c r="W66" s="440"/>
      <c r="X66" s="436"/>
      <c r="Y66" s="437"/>
      <c r="Z66" s="437"/>
      <c r="AA66" s="436">
        <v>0</v>
      </c>
      <c r="AB66" s="440"/>
      <c r="AC66" s="436"/>
      <c r="AD66" s="437"/>
      <c r="AE66" s="437"/>
      <c r="AF66" s="436">
        <v>0</v>
      </c>
      <c r="AG66" s="440"/>
      <c r="AH66" s="436"/>
      <c r="AI66" s="437"/>
      <c r="AJ66" s="437"/>
      <c r="AK66" s="436">
        <v>0</v>
      </c>
      <c r="AL66" s="440"/>
      <c r="AM66" s="436"/>
      <c r="AN66" s="437"/>
      <c r="AO66" s="437"/>
      <c r="AP66" s="436">
        <v>0</v>
      </c>
      <c r="AQ66" s="440"/>
      <c r="AR66" s="436"/>
      <c r="AS66" s="437"/>
      <c r="AT66" s="437"/>
      <c r="AU66" s="436">
        <v>0</v>
      </c>
      <c r="AV66" s="440"/>
      <c r="AW66" s="436"/>
      <c r="AX66" s="437"/>
      <c r="AY66" s="437"/>
      <c r="AZ66" s="436">
        <v>0</v>
      </c>
      <c r="BA66" s="440"/>
      <c r="BB66" s="436"/>
      <c r="BC66" s="437"/>
      <c r="BD66" s="437"/>
      <c r="BE66" s="436">
        <v>0</v>
      </c>
      <c r="BF66" s="440"/>
      <c r="BG66" s="436"/>
      <c r="BH66" s="437"/>
      <c r="BI66" s="437"/>
      <c r="BJ66" s="436">
        <v>0</v>
      </c>
      <c r="BK66" s="440"/>
      <c r="BL66" s="436"/>
      <c r="BM66" s="437"/>
      <c r="BN66" s="437"/>
      <c r="BO66" s="436">
        <v>0</v>
      </c>
      <c r="BP66" s="440"/>
      <c r="BQ66" s="436"/>
      <c r="BR66" s="437"/>
      <c r="BS66" s="437"/>
      <c r="BT66" s="436">
        <f>SUM(L66:BO66)</f>
        <v>0</v>
      </c>
      <c r="BU66" s="440"/>
      <c r="BV66" s="436"/>
      <c r="BW66" s="437"/>
      <c r="BX66" s="437"/>
      <c r="BY66" s="436">
        <v>0</v>
      </c>
      <c r="BZ66" s="440"/>
      <c r="CA66" s="436"/>
      <c r="CB66" s="437"/>
      <c r="CC66" s="437"/>
      <c r="CD66" s="436">
        <v>0</v>
      </c>
      <c r="CE66" s="440"/>
      <c r="CF66" s="436"/>
      <c r="CG66" s="437"/>
      <c r="CH66" s="437"/>
      <c r="CI66" s="436">
        <v>0</v>
      </c>
      <c r="CJ66" s="440"/>
      <c r="CK66" s="436"/>
      <c r="CL66" s="437"/>
      <c r="CM66" s="437"/>
      <c r="CN66" s="436">
        <v>0</v>
      </c>
      <c r="CO66" s="440"/>
      <c r="CP66" s="436"/>
      <c r="CQ66" s="437"/>
      <c r="CR66" s="437"/>
      <c r="CS66" s="436">
        <v>0</v>
      </c>
      <c r="CT66" s="440"/>
      <c r="CU66" s="436"/>
      <c r="CV66" s="437"/>
      <c r="CW66" s="437"/>
      <c r="CX66" s="436">
        <v>0</v>
      </c>
      <c r="CY66" s="440"/>
      <c r="CZ66" s="436"/>
      <c r="DA66" s="437"/>
      <c r="DB66" s="437"/>
      <c r="DC66" s="436">
        <v>0</v>
      </c>
      <c r="DD66" s="440"/>
      <c r="DE66" s="436"/>
      <c r="DF66" s="437"/>
      <c r="DG66" s="437"/>
      <c r="DH66" s="436">
        <v>0</v>
      </c>
      <c r="DI66" s="440"/>
      <c r="DJ66" s="436"/>
      <c r="DK66" s="437"/>
      <c r="DL66" s="437"/>
      <c r="DM66" s="436">
        <v>0</v>
      </c>
      <c r="DN66" s="440"/>
      <c r="DO66" s="436"/>
      <c r="DP66" s="437"/>
      <c r="DQ66" s="437"/>
      <c r="DR66" s="436">
        <v>0</v>
      </c>
      <c r="DS66" s="440"/>
      <c r="DT66" s="436"/>
      <c r="DU66" s="437"/>
      <c r="DV66" s="437"/>
      <c r="DW66" s="436">
        <v>0</v>
      </c>
      <c r="DX66" s="440"/>
      <c r="DY66" s="436"/>
      <c r="DZ66" s="437"/>
      <c r="EA66" s="437"/>
      <c r="EB66" s="436">
        <v>0</v>
      </c>
      <c r="EC66" s="440"/>
      <c r="ED66" s="436"/>
      <c r="EE66" s="437"/>
      <c r="EF66" s="437"/>
      <c r="EG66" s="436">
        <v>0</v>
      </c>
      <c r="EH66" s="440"/>
      <c r="EI66" s="436"/>
      <c r="EJ66" s="437"/>
      <c r="EK66" s="437"/>
      <c r="EL66" s="436">
        <f t="shared" si="6"/>
        <v>0</v>
      </c>
      <c r="EM66" s="440"/>
      <c r="EN66" s="436"/>
      <c r="EO66" s="345"/>
      <c r="ER66" s="349"/>
      <c r="ES66" s="349"/>
    </row>
    <row r="67" spans="1:149" x14ac:dyDescent="0.2">
      <c r="A67" s="333"/>
      <c r="B67" s="333"/>
      <c r="D67" s="345" t="s">
        <v>318</v>
      </c>
      <c r="E67" s="437"/>
      <c r="F67" s="373"/>
      <c r="G67" s="448">
        <v>0</v>
      </c>
      <c r="H67" s="449"/>
      <c r="I67" s="436"/>
      <c r="J67" s="437"/>
      <c r="K67" s="450"/>
      <c r="L67" s="448">
        <v>96135</v>
      </c>
      <c r="M67" s="449"/>
      <c r="N67" s="436"/>
      <c r="O67" s="437"/>
      <c r="P67" s="450"/>
      <c r="Q67" s="448">
        <v>292596</v>
      </c>
      <c r="R67" s="449"/>
      <c r="S67" s="436"/>
      <c r="T67" s="437"/>
      <c r="U67" s="450"/>
      <c r="V67" s="448">
        <v>0</v>
      </c>
      <c r="W67" s="449"/>
      <c r="X67" s="436"/>
      <c r="Y67" s="437"/>
      <c r="Z67" s="450"/>
      <c r="AA67" s="448">
        <v>0</v>
      </c>
      <c r="AB67" s="449"/>
      <c r="AC67" s="436"/>
      <c r="AD67" s="437"/>
      <c r="AE67" s="450"/>
      <c r="AF67" s="448">
        <v>0</v>
      </c>
      <c r="AG67" s="449"/>
      <c r="AH67" s="436"/>
      <c r="AI67" s="437"/>
      <c r="AJ67" s="450"/>
      <c r="AK67" s="448">
        <v>0</v>
      </c>
      <c r="AL67" s="449"/>
      <c r="AM67" s="436"/>
      <c r="AN67" s="437"/>
      <c r="AO67" s="450"/>
      <c r="AP67" s="448">
        <v>0</v>
      </c>
      <c r="AQ67" s="449"/>
      <c r="AR67" s="436"/>
      <c r="AS67" s="437"/>
      <c r="AT67" s="450"/>
      <c r="AU67" s="448">
        <v>0</v>
      </c>
      <c r="AV67" s="449"/>
      <c r="AW67" s="436"/>
      <c r="AX67" s="437"/>
      <c r="AY67" s="450"/>
      <c r="AZ67" s="448">
        <v>0</v>
      </c>
      <c r="BA67" s="449"/>
      <c r="BB67" s="436"/>
      <c r="BC67" s="437"/>
      <c r="BD67" s="450"/>
      <c r="BE67" s="448">
        <v>0</v>
      </c>
      <c r="BF67" s="449"/>
      <c r="BG67" s="436"/>
      <c r="BH67" s="437"/>
      <c r="BI67" s="450"/>
      <c r="BJ67" s="448">
        <v>0</v>
      </c>
      <c r="BK67" s="449"/>
      <c r="BL67" s="436"/>
      <c r="BM67" s="437"/>
      <c r="BN67" s="450"/>
      <c r="BO67" s="448">
        <v>0</v>
      </c>
      <c r="BP67" s="449"/>
      <c r="BQ67" s="436"/>
      <c r="BR67" s="437"/>
      <c r="BS67" s="450"/>
      <c r="BT67" s="448">
        <f>SUM(L67:BO67)</f>
        <v>388731</v>
      </c>
      <c r="BU67" s="449"/>
      <c r="BV67" s="436"/>
      <c r="BW67" s="437"/>
      <c r="BX67" s="450"/>
      <c r="BY67" s="448">
        <v>5133929</v>
      </c>
      <c r="BZ67" s="449"/>
      <c r="CA67" s="436"/>
      <c r="CB67" s="437"/>
      <c r="CC67" s="450"/>
      <c r="CD67" s="448">
        <v>351984</v>
      </c>
      <c r="CE67" s="449"/>
      <c r="CF67" s="436"/>
      <c r="CG67" s="437"/>
      <c r="CH67" s="450"/>
      <c r="CI67" s="448">
        <v>436737</v>
      </c>
      <c r="CJ67" s="449"/>
      <c r="CK67" s="436"/>
      <c r="CL67" s="437"/>
      <c r="CM67" s="450"/>
      <c r="CN67" s="448">
        <v>1252872</v>
      </c>
      <c r="CO67" s="449"/>
      <c r="CP67" s="436"/>
      <c r="CQ67" s="437"/>
      <c r="CR67" s="450"/>
      <c r="CS67" s="448">
        <v>280426</v>
      </c>
      <c r="CT67" s="449"/>
      <c r="CU67" s="436"/>
      <c r="CV67" s="437"/>
      <c r="CW67" s="450"/>
      <c r="CX67" s="448">
        <v>766657</v>
      </c>
      <c r="CY67" s="449"/>
      <c r="CZ67" s="436"/>
      <c r="DA67" s="437"/>
      <c r="DB67" s="450"/>
      <c r="DC67" s="448">
        <v>771750</v>
      </c>
      <c r="DD67" s="449"/>
      <c r="DE67" s="436"/>
      <c r="DF67" s="437"/>
      <c r="DG67" s="450"/>
      <c r="DH67" s="448">
        <v>507182</v>
      </c>
      <c r="DI67" s="449"/>
      <c r="DJ67" s="436"/>
      <c r="DK67" s="437"/>
      <c r="DL67" s="450"/>
      <c r="DM67" s="448">
        <v>174599</v>
      </c>
      <c r="DN67" s="449"/>
      <c r="DO67" s="436"/>
      <c r="DP67" s="437"/>
      <c r="DQ67" s="450"/>
      <c r="DR67" s="448">
        <v>0</v>
      </c>
      <c r="DS67" s="449"/>
      <c r="DT67" s="436"/>
      <c r="DU67" s="437"/>
      <c r="DV67" s="450"/>
      <c r="DW67" s="448">
        <v>474328</v>
      </c>
      <c r="DX67" s="449"/>
      <c r="DY67" s="436"/>
      <c r="DZ67" s="437"/>
      <c r="EA67" s="450"/>
      <c r="EB67" s="448">
        <v>70016</v>
      </c>
      <c r="EC67" s="449"/>
      <c r="ED67" s="436"/>
      <c r="EE67" s="437"/>
      <c r="EF67" s="450"/>
      <c r="EG67" s="448">
        <v>47378</v>
      </c>
      <c r="EH67" s="449"/>
      <c r="EI67" s="436"/>
      <c r="EJ67" s="437"/>
      <c r="EK67" s="450"/>
      <c r="EL67" s="448">
        <f t="shared" si="6"/>
        <v>788721</v>
      </c>
      <c r="EM67" s="449"/>
      <c r="EN67" s="436"/>
      <c r="EO67" s="345"/>
      <c r="ER67" s="349"/>
      <c r="ES67" s="349"/>
    </row>
    <row r="68" spans="1:149" x14ac:dyDescent="0.2">
      <c r="A68" s="333"/>
      <c r="B68" s="333"/>
      <c r="D68" s="345"/>
      <c r="E68" s="437"/>
      <c r="F68" s="333"/>
      <c r="G68" s="436"/>
      <c r="H68" s="436"/>
      <c r="I68" s="436"/>
      <c r="J68" s="437"/>
      <c r="K68" s="436"/>
      <c r="L68" s="436"/>
      <c r="M68" s="436"/>
      <c r="N68" s="436"/>
      <c r="O68" s="437"/>
      <c r="P68" s="436"/>
      <c r="Q68" s="436"/>
      <c r="R68" s="436"/>
      <c r="S68" s="436"/>
      <c r="T68" s="437"/>
      <c r="U68" s="436"/>
      <c r="V68" s="436"/>
      <c r="W68" s="436"/>
      <c r="X68" s="436"/>
      <c r="Y68" s="437"/>
      <c r="Z68" s="436"/>
      <c r="AA68" s="436"/>
      <c r="AB68" s="436"/>
      <c r="AC68" s="436"/>
      <c r="AD68" s="437"/>
      <c r="AE68" s="436"/>
      <c r="AF68" s="436"/>
      <c r="AG68" s="436"/>
      <c r="AH68" s="436"/>
      <c r="AI68" s="437"/>
      <c r="AJ68" s="436"/>
      <c r="AK68" s="436"/>
      <c r="AL68" s="436"/>
      <c r="AM68" s="436"/>
      <c r="AN68" s="437"/>
      <c r="AO68" s="436"/>
      <c r="AP68" s="436"/>
      <c r="AQ68" s="436"/>
      <c r="AR68" s="436"/>
      <c r="AS68" s="437"/>
      <c r="AT68" s="436"/>
      <c r="AU68" s="436"/>
      <c r="AV68" s="436"/>
      <c r="AW68" s="436"/>
      <c r="AX68" s="437"/>
      <c r="AY68" s="436"/>
      <c r="AZ68" s="436"/>
      <c r="BA68" s="436"/>
      <c r="BB68" s="436"/>
      <c r="BC68" s="437"/>
      <c r="BD68" s="436"/>
      <c r="BE68" s="436"/>
      <c r="BF68" s="436"/>
      <c r="BG68" s="436"/>
      <c r="BH68" s="437"/>
      <c r="BI68" s="436"/>
      <c r="BJ68" s="436"/>
      <c r="BK68" s="436"/>
      <c r="BL68" s="436"/>
      <c r="BM68" s="437"/>
      <c r="BN68" s="436"/>
      <c r="BO68" s="436"/>
      <c r="BP68" s="436"/>
      <c r="BQ68" s="436"/>
      <c r="BR68" s="437"/>
      <c r="BS68" s="436"/>
      <c r="BT68" s="436"/>
      <c r="BU68" s="436"/>
      <c r="BV68" s="436"/>
      <c r="BW68" s="437"/>
      <c r="BX68" s="436"/>
      <c r="BY68" s="436"/>
      <c r="BZ68" s="436"/>
      <c r="CA68" s="436"/>
      <c r="CB68" s="437"/>
      <c r="CC68" s="436"/>
      <c r="CD68" s="436"/>
      <c r="CE68" s="436"/>
      <c r="CF68" s="436"/>
      <c r="CG68" s="437"/>
      <c r="CH68" s="436"/>
      <c r="CI68" s="436"/>
      <c r="CJ68" s="436"/>
      <c r="CK68" s="436"/>
      <c r="CL68" s="437"/>
      <c r="CM68" s="436"/>
      <c r="CN68" s="436"/>
      <c r="CO68" s="436"/>
      <c r="CP68" s="436"/>
      <c r="CQ68" s="437"/>
      <c r="CR68" s="436"/>
      <c r="CS68" s="436"/>
      <c r="CT68" s="436"/>
      <c r="CU68" s="436"/>
      <c r="CV68" s="437"/>
      <c r="CW68" s="436"/>
      <c r="CX68" s="436"/>
      <c r="CY68" s="436"/>
      <c r="CZ68" s="436"/>
      <c r="DA68" s="437"/>
      <c r="DB68" s="436"/>
      <c r="DC68" s="436"/>
      <c r="DD68" s="436"/>
      <c r="DE68" s="436"/>
      <c r="DF68" s="437"/>
      <c r="DG68" s="436"/>
      <c r="DH68" s="436"/>
      <c r="DI68" s="436"/>
      <c r="DJ68" s="436"/>
      <c r="DK68" s="437"/>
      <c r="DL68" s="436"/>
      <c r="DM68" s="436"/>
      <c r="DN68" s="436"/>
      <c r="DO68" s="436"/>
      <c r="DP68" s="437"/>
      <c r="DQ68" s="436"/>
      <c r="DR68" s="436"/>
      <c r="DS68" s="436"/>
      <c r="DT68" s="436"/>
      <c r="DU68" s="437"/>
      <c r="DV68" s="436"/>
      <c r="DW68" s="436"/>
      <c r="DX68" s="436"/>
      <c r="DY68" s="436"/>
      <c r="DZ68" s="437"/>
      <c r="EA68" s="436"/>
      <c r="EB68" s="436"/>
      <c r="EC68" s="436"/>
      <c r="ED68" s="436"/>
      <c r="EE68" s="437"/>
      <c r="EF68" s="436"/>
      <c r="EG68" s="436"/>
      <c r="EH68" s="436"/>
      <c r="EI68" s="436"/>
      <c r="EJ68" s="437"/>
      <c r="EK68" s="436"/>
      <c r="EL68" s="436"/>
      <c r="EM68" s="436"/>
      <c r="EN68" s="436"/>
      <c r="EO68" s="345"/>
      <c r="ER68" s="349"/>
      <c r="ES68" s="349"/>
    </row>
    <row r="69" spans="1:149" ht="12.75" customHeight="1" x14ac:dyDescent="0.2">
      <c r="A69" s="333"/>
      <c r="B69" s="333"/>
      <c r="D69" s="345" t="s">
        <v>325</v>
      </c>
      <c r="E69" s="437"/>
      <c r="F69" s="333"/>
      <c r="G69" s="436">
        <f>SUM(G70:G73)</f>
        <v>0</v>
      </c>
      <c r="H69" s="436"/>
      <c r="I69" s="436"/>
      <c r="J69" s="437"/>
      <c r="K69" s="436"/>
      <c r="L69" s="436">
        <f>SUM(L70:L73)</f>
        <v>414894</v>
      </c>
      <c r="M69" s="436"/>
      <c r="N69" s="436"/>
      <c r="O69" s="437"/>
      <c r="P69" s="436"/>
      <c r="Q69" s="436">
        <f>SUM(Q70:Q73)</f>
        <v>15159</v>
      </c>
      <c r="R69" s="436"/>
      <c r="S69" s="436"/>
      <c r="T69" s="437"/>
      <c r="U69" s="436"/>
      <c r="V69" s="436">
        <f>SUM(V70:V73)</f>
        <v>0</v>
      </c>
      <c r="W69" s="436"/>
      <c r="X69" s="436"/>
      <c r="Y69" s="437"/>
      <c r="Z69" s="436"/>
      <c r="AA69" s="436">
        <f>SUM(AA70:AA73)</f>
        <v>0</v>
      </c>
      <c r="AB69" s="436"/>
      <c r="AC69" s="436"/>
      <c r="AD69" s="437"/>
      <c r="AE69" s="436"/>
      <c r="AF69" s="436">
        <f>SUM(AF70:AF73)</f>
        <v>0</v>
      </c>
      <c r="AG69" s="436"/>
      <c r="AH69" s="436"/>
      <c r="AI69" s="437"/>
      <c r="AJ69" s="436"/>
      <c r="AK69" s="436">
        <f>SUM(AK70:AK73)</f>
        <v>0</v>
      </c>
      <c r="AL69" s="436"/>
      <c r="AM69" s="436"/>
      <c r="AN69" s="437"/>
      <c r="AO69" s="436"/>
      <c r="AP69" s="436">
        <f>SUM(AP70:AP73)</f>
        <v>0</v>
      </c>
      <c r="AQ69" s="436"/>
      <c r="AR69" s="436"/>
      <c r="AS69" s="437"/>
      <c r="AT69" s="436"/>
      <c r="AU69" s="436">
        <f>SUM(AU70:AU73)</f>
        <v>0</v>
      </c>
      <c r="AV69" s="436"/>
      <c r="AW69" s="436"/>
      <c r="AX69" s="437"/>
      <c r="AY69" s="436"/>
      <c r="AZ69" s="436">
        <f>SUM(AZ70:AZ73)</f>
        <v>0</v>
      </c>
      <c r="BA69" s="436"/>
      <c r="BB69" s="436"/>
      <c r="BC69" s="437"/>
      <c r="BD69" s="436"/>
      <c r="BE69" s="436">
        <f>SUM(BE70:BE73)</f>
        <v>0</v>
      </c>
      <c r="BF69" s="436"/>
      <c r="BG69" s="436"/>
      <c r="BH69" s="437"/>
      <c r="BI69" s="436"/>
      <c r="BJ69" s="436">
        <f>SUM(BJ70:BJ73)</f>
        <v>0</v>
      </c>
      <c r="BK69" s="436"/>
      <c r="BL69" s="436"/>
      <c r="BM69" s="437"/>
      <c r="BN69" s="436"/>
      <c r="BO69" s="436">
        <f>SUM(BO70:BO73)</f>
        <v>0</v>
      </c>
      <c r="BP69" s="436"/>
      <c r="BQ69" s="436"/>
      <c r="BR69" s="437"/>
      <c r="BS69" s="436"/>
      <c r="BT69" s="436">
        <f>SUM(BT70:BT73)</f>
        <v>430053</v>
      </c>
      <c r="BU69" s="436"/>
      <c r="BV69" s="436"/>
      <c r="BW69" s="437"/>
      <c r="BX69" s="436"/>
      <c r="BY69" s="436">
        <f>SUM(BY70:BY73)</f>
        <v>19443086</v>
      </c>
      <c r="BZ69" s="436"/>
      <c r="CA69" s="436"/>
      <c r="CB69" s="437"/>
      <c r="CC69" s="436"/>
      <c r="CD69" s="436">
        <f>SUM(CD70:CD73)</f>
        <v>813046</v>
      </c>
      <c r="CE69" s="436"/>
      <c r="CF69" s="436"/>
      <c r="CG69" s="437"/>
      <c r="CH69" s="436"/>
      <c r="CI69" s="436">
        <f>SUM(CI70:CI73)</f>
        <v>515696</v>
      </c>
      <c r="CJ69" s="436"/>
      <c r="CK69" s="436"/>
      <c r="CL69" s="437"/>
      <c r="CM69" s="436"/>
      <c r="CN69" s="436">
        <f>SUM(CN70:CN73)</f>
        <v>1552379</v>
      </c>
      <c r="CO69" s="436"/>
      <c r="CP69" s="436"/>
      <c r="CQ69" s="437"/>
      <c r="CR69" s="436"/>
      <c r="CS69" s="436">
        <f>SUM(CS70:CS73)</f>
        <v>893971</v>
      </c>
      <c r="CT69" s="436"/>
      <c r="CU69" s="436"/>
      <c r="CV69" s="437"/>
      <c r="CW69" s="436"/>
      <c r="CX69" s="436">
        <f>SUM(CX70:CX73)</f>
        <v>2414344</v>
      </c>
      <c r="CY69" s="436"/>
      <c r="CZ69" s="436"/>
      <c r="DA69" s="437"/>
      <c r="DB69" s="436"/>
      <c r="DC69" s="436">
        <f>SUM(DC70:DC73)</f>
        <v>2009028</v>
      </c>
      <c r="DD69" s="436"/>
      <c r="DE69" s="436"/>
      <c r="DF69" s="437"/>
      <c r="DG69" s="436"/>
      <c r="DH69" s="436">
        <f>SUM(DH70:DH73)</f>
        <v>1723893</v>
      </c>
      <c r="DI69" s="436"/>
      <c r="DJ69" s="436"/>
      <c r="DK69" s="437"/>
      <c r="DL69" s="436"/>
      <c r="DM69" s="436">
        <f>SUM(DM70:DM73)</f>
        <v>1888507</v>
      </c>
      <c r="DN69" s="436"/>
      <c r="DO69" s="436"/>
      <c r="DP69" s="437"/>
      <c r="DQ69" s="436"/>
      <c r="DR69" s="436">
        <f>SUM(DR70:DR73)</f>
        <v>3440295</v>
      </c>
      <c r="DS69" s="436"/>
      <c r="DT69" s="436"/>
      <c r="DU69" s="437"/>
      <c r="DV69" s="436"/>
      <c r="DW69" s="436">
        <f>SUM(DW70:DW73)</f>
        <v>1170008</v>
      </c>
      <c r="DX69" s="436"/>
      <c r="DY69" s="436"/>
      <c r="DZ69" s="437"/>
      <c r="EA69" s="436"/>
      <c r="EB69" s="436">
        <f>SUM(EB70:EB73)</f>
        <v>1861992</v>
      </c>
      <c r="EC69" s="436"/>
      <c r="ED69" s="436"/>
      <c r="EE69" s="437"/>
      <c r="EF69" s="436"/>
      <c r="EG69" s="436">
        <f>SUM(EG70:EG73)</f>
        <v>1159927</v>
      </c>
      <c r="EH69" s="436"/>
      <c r="EI69" s="436"/>
      <c r="EJ69" s="437"/>
      <c r="EK69" s="436"/>
      <c r="EL69" s="436">
        <f>SUM(EL70:EL73)</f>
        <v>1328742</v>
      </c>
      <c r="EM69" s="436"/>
      <c r="EN69" s="436"/>
      <c r="EO69" s="345"/>
      <c r="ER69" s="349"/>
      <c r="ES69" s="349"/>
    </row>
    <row r="70" spans="1:149" ht="12.75" customHeight="1" x14ac:dyDescent="0.2">
      <c r="A70" s="333"/>
      <c r="B70" s="333"/>
      <c r="D70" s="345" t="s">
        <v>313</v>
      </c>
      <c r="E70" s="437"/>
      <c r="F70" s="358"/>
      <c r="G70" s="434">
        <v>0</v>
      </c>
      <c r="H70" s="435"/>
      <c r="I70" s="436"/>
      <c r="J70" s="437"/>
      <c r="K70" s="438"/>
      <c r="L70" s="434">
        <f>275000-99079</f>
        <v>175921</v>
      </c>
      <c r="M70" s="435"/>
      <c r="N70" s="436"/>
      <c r="O70" s="437"/>
      <c r="P70" s="438"/>
      <c r="Q70" s="434">
        <f>10000-3378</f>
        <v>6622</v>
      </c>
      <c r="R70" s="435"/>
      <c r="S70" s="436"/>
      <c r="T70" s="437"/>
      <c r="U70" s="438"/>
      <c r="V70" s="434">
        <v>0</v>
      </c>
      <c r="W70" s="435"/>
      <c r="X70" s="436"/>
      <c r="Y70" s="437"/>
      <c r="Z70" s="438"/>
      <c r="AA70" s="434">
        <v>0</v>
      </c>
      <c r="AB70" s="435"/>
      <c r="AC70" s="436"/>
      <c r="AD70" s="437"/>
      <c r="AE70" s="438"/>
      <c r="AF70" s="434">
        <v>0</v>
      </c>
      <c r="AG70" s="435"/>
      <c r="AH70" s="436"/>
      <c r="AI70" s="437"/>
      <c r="AJ70" s="438"/>
      <c r="AK70" s="434">
        <v>0</v>
      </c>
      <c r="AL70" s="435"/>
      <c r="AM70" s="436"/>
      <c r="AN70" s="437"/>
      <c r="AO70" s="438"/>
      <c r="AP70" s="434">
        <v>0</v>
      </c>
      <c r="AQ70" s="435"/>
      <c r="AR70" s="436"/>
      <c r="AS70" s="437"/>
      <c r="AT70" s="438"/>
      <c r="AU70" s="434">
        <v>0</v>
      </c>
      <c r="AV70" s="435"/>
      <c r="AW70" s="436"/>
      <c r="AX70" s="437"/>
      <c r="AY70" s="438"/>
      <c r="AZ70" s="434">
        <v>0</v>
      </c>
      <c r="BA70" s="435"/>
      <c r="BB70" s="436"/>
      <c r="BC70" s="437"/>
      <c r="BD70" s="438"/>
      <c r="BE70" s="434">
        <v>0</v>
      </c>
      <c r="BF70" s="435"/>
      <c r="BG70" s="436"/>
      <c r="BH70" s="437"/>
      <c r="BI70" s="438"/>
      <c r="BJ70" s="434">
        <v>0</v>
      </c>
      <c r="BK70" s="435"/>
      <c r="BL70" s="436"/>
      <c r="BM70" s="437"/>
      <c r="BN70" s="438"/>
      <c r="BO70" s="434">
        <v>0</v>
      </c>
      <c r="BP70" s="435"/>
      <c r="BQ70" s="436"/>
      <c r="BR70" s="437"/>
      <c r="BS70" s="438"/>
      <c r="BT70" s="434">
        <f>SUM(L70:BO70)</f>
        <v>182543</v>
      </c>
      <c r="BU70" s="435"/>
      <c r="BV70" s="436"/>
      <c r="BW70" s="437"/>
      <c r="BX70" s="438"/>
      <c r="BY70" s="434">
        <v>8283003</v>
      </c>
      <c r="BZ70" s="435"/>
      <c r="CA70" s="436"/>
      <c r="CB70" s="437"/>
      <c r="CC70" s="438"/>
      <c r="CD70" s="434">
        <f>570000-218585</f>
        <v>351415</v>
      </c>
      <c r="CE70" s="435"/>
      <c r="CF70" s="436"/>
      <c r="CG70" s="437"/>
      <c r="CH70" s="438"/>
      <c r="CI70" s="434">
        <f>360000-139083</f>
        <v>220917</v>
      </c>
      <c r="CJ70" s="435"/>
      <c r="CK70" s="436"/>
      <c r="CL70" s="437"/>
      <c r="CM70" s="438"/>
      <c r="CN70" s="434">
        <f>1075000-368240</f>
        <v>706760</v>
      </c>
      <c r="CO70" s="435"/>
      <c r="CP70" s="436"/>
      <c r="CQ70" s="437"/>
      <c r="CR70" s="438"/>
      <c r="CS70" s="434">
        <f>615000-233396</f>
        <v>381604</v>
      </c>
      <c r="CT70" s="435"/>
      <c r="CU70" s="436"/>
      <c r="CV70" s="437"/>
      <c r="CW70" s="438"/>
      <c r="CX70" s="434">
        <f>1655000-661887</f>
        <v>993113</v>
      </c>
      <c r="CY70" s="435"/>
      <c r="CZ70" s="436"/>
      <c r="DA70" s="437"/>
      <c r="DB70" s="438"/>
      <c r="DC70" s="434">
        <f>1375000-528777</f>
        <v>846223</v>
      </c>
      <c r="DD70" s="435"/>
      <c r="DE70" s="436"/>
      <c r="DF70" s="437"/>
      <c r="DG70" s="438"/>
      <c r="DH70" s="434">
        <f>1170000-454177</f>
        <v>715823</v>
      </c>
      <c r="DI70" s="435"/>
      <c r="DJ70" s="436"/>
      <c r="DK70" s="437"/>
      <c r="DL70" s="438"/>
      <c r="DM70" s="434">
        <f>1275000-495992</f>
        <v>779008</v>
      </c>
      <c r="DN70" s="435"/>
      <c r="DO70" s="436"/>
      <c r="DP70" s="437"/>
      <c r="DQ70" s="438"/>
      <c r="DR70" s="434">
        <f>2315000-886396</f>
        <v>1428604</v>
      </c>
      <c r="DS70" s="435"/>
      <c r="DT70" s="436"/>
      <c r="DU70" s="437"/>
      <c r="DV70" s="438"/>
      <c r="DW70" s="434">
        <f>785000-267136</f>
        <v>517864</v>
      </c>
      <c r="DX70" s="435"/>
      <c r="DY70" s="436"/>
      <c r="DZ70" s="437"/>
      <c r="EA70" s="438"/>
      <c r="EB70" s="434">
        <f>1245000-398991</f>
        <v>846009</v>
      </c>
      <c r="EC70" s="435"/>
      <c r="ED70" s="436"/>
      <c r="EE70" s="437"/>
      <c r="EF70" s="438"/>
      <c r="EG70" s="434">
        <f>770000-274337</f>
        <v>495663</v>
      </c>
      <c r="EH70" s="435"/>
      <c r="EI70" s="436"/>
      <c r="EJ70" s="437"/>
      <c r="EK70" s="438"/>
      <c r="EL70" s="434">
        <f t="shared" ref="EL70:EL73" si="7">SUM(CD70:CI70)</f>
        <v>572332</v>
      </c>
      <c r="EM70" s="435"/>
      <c r="EN70" s="436"/>
      <c r="EO70" s="345"/>
      <c r="ER70" s="349"/>
      <c r="ES70" s="349"/>
    </row>
    <row r="71" spans="1:149" ht="12.75" customHeight="1" x14ac:dyDescent="0.2">
      <c r="A71" s="333"/>
      <c r="B71" s="333"/>
      <c r="D71" s="345" t="s">
        <v>316</v>
      </c>
      <c r="E71" s="437"/>
      <c r="F71" s="351"/>
      <c r="G71" s="436">
        <v>0</v>
      </c>
      <c r="H71" s="440"/>
      <c r="I71" s="436"/>
      <c r="J71" s="437"/>
      <c r="K71" s="437"/>
      <c r="L71" s="436">
        <v>99079</v>
      </c>
      <c r="M71" s="440"/>
      <c r="N71" s="436"/>
      <c r="O71" s="437"/>
      <c r="P71" s="437"/>
      <c r="Q71" s="436">
        <v>3378</v>
      </c>
      <c r="R71" s="440"/>
      <c r="S71" s="436"/>
      <c r="T71" s="437"/>
      <c r="U71" s="437"/>
      <c r="V71" s="436">
        <v>0</v>
      </c>
      <c r="W71" s="440"/>
      <c r="X71" s="436"/>
      <c r="Y71" s="437"/>
      <c r="Z71" s="437"/>
      <c r="AA71" s="436">
        <v>0</v>
      </c>
      <c r="AB71" s="440"/>
      <c r="AC71" s="436"/>
      <c r="AD71" s="437"/>
      <c r="AE71" s="437"/>
      <c r="AF71" s="436">
        <v>0</v>
      </c>
      <c r="AG71" s="440"/>
      <c r="AH71" s="436"/>
      <c r="AI71" s="437"/>
      <c r="AJ71" s="437"/>
      <c r="AK71" s="436">
        <v>0</v>
      </c>
      <c r="AL71" s="440"/>
      <c r="AM71" s="436"/>
      <c r="AN71" s="437"/>
      <c r="AO71" s="437"/>
      <c r="AP71" s="436">
        <v>0</v>
      </c>
      <c r="AQ71" s="440"/>
      <c r="AR71" s="436"/>
      <c r="AS71" s="437"/>
      <c r="AT71" s="437"/>
      <c r="AU71" s="436">
        <v>0</v>
      </c>
      <c r="AV71" s="440"/>
      <c r="AW71" s="436"/>
      <c r="AX71" s="437"/>
      <c r="AY71" s="437"/>
      <c r="AZ71" s="436">
        <v>0</v>
      </c>
      <c r="BA71" s="440"/>
      <c r="BB71" s="436"/>
      <c r="BC71" s="437"/>
      <c r="BD71" s="437"/>
      <c r="BE71" s="436">
        <v>0</v>
      </c>
      <c r="BF71" s="440"/>
      <c r="BG71" s="436"/>
      <c r="BH71" s="437"/>
      <c r="BI71" s="437"/>
      <c r="BJ71" s="436">
        <v>0</v>
      </c>
      <c r="BK71" s="440"/>
      <c r="BL71" s="436"/>
      <c r="BM71" s="437"/>
      <c r="BN71" s="437"/>
      <c r="BO71" s="436">
        <v>0</v>
      </c>
      <c r="BP71" s="440"/>
      <c r="BQ71" s="436"/>
      <c r="BR71" s="437"/>
      <c r="BS71" s="437"/>
      <c r="BT71" s="436">
        <f>SUM(L71:BO71)</f>
        <v>102457</v>
      </c>
      <c r="BU71" s="440"/>
      <c r="BV71" s="436"/>
      <c r="BW71" s="437"/>
      <c r="BX71" s="437"/>
      <c r="BY71" s="436">
        <v>4926997</v>
      </c>
      <c r="BZ71" s="440"/>
      <c r="CA71" s="436"/>
      <c r="CB71" s="437"/>
      <c r="CC71" s="437"/>
      <c r="CD71" s="436">
        <v>218585</v>
      </c>
      <c r="CE71" s="440"/>
      <c r="CF71" s="436"/>
      <c r="CG71" s="437"/>
      <c r="CH71" s="437"/>
      <c r="CI71" s="436">
        <v>139083</v>
      </c>
      <c r="CJ71" s="440"/>
      <c r="CK71" s="436"/>
      <c r="CL71" s="437"/>
      <c r="CM71" s="437"/>
      <c r="CN71" s="436">
        <v>368240</v>
      </c>
      <c r="CO71" s="440"/>
      <c r="CP71" s="436"/>
      <c r="CQ71" s="437"/>
      <c r="CR71" s="437"/>
      <c r="CS71" s="436">
        <v>233396</v>
      </c>
      <c r="CT71" s="440"/>
      <c r="CU71" s="436"/>
      <c r="CV71" s="437"/>
      <c r="CW71" s="437"/>
      <c r="CX71" s="436">
        <v>661887</v>
      </c>
      <c r="CY71" s="440"/>
      <c r="CZ71" s="436"/>
      <c r="DA71" s="437"/>
      <c r="DB71" s="437"/>
      <c r="DC71" s="436">
        <v>528777</v>
      </c>
      <c r="DD71" s="440"/>
      <c r="DE71" s="436"/>
      <c r="DF71" s="437"/>
      <c r="DG71" s="437"/>
      <c r="DH71" s="436">
        <v>454177</v>
      </c>
      <c r="DI71" s="440"/>
      <c r="DJ71" s="436"/>
      <c r="DK71" s="437"/>
      <c r="DL71" s="437"/>
      <c r="DM71" s="436">
        <v>495992</v>
      </c>
      <c r="DN71" s="440"/>
      <c r="DO71" s="436"/>
      <c r="DP71" s="437"/>
      <c r="DQ71" s="437"/>
      <c r="DR71" s="436">
        <v>886396</v>
      </c>
      <c r="DS71" s="440"/>
      <c r="DT71" s="436"/>
      <c r="DU71" s="437"/>
      <c r="DV71" s="437"/>
      <c r="DW71" s="436">
        <v>267136</v>
      </c>
      <c r="DX71" s="440"/>
      <c r="DY71" s="436"/>
      <c r="DZ71" s="437"/>
      <c r="EA71" s="437"/>
      <c r="EB71" s="436">
        <v>398991</v>
      </c>
      <c r="EC71" s="440"/>
      <c r="ED71" s="436"/>
      <c r="EE71" s="437"/>
      <c r="EF71" s="437"/>
      <c r="EG71" s="436">
        <v>274337</v>
      </c>
      <c r="EH71" s="440"/>
      <c r="EI71" s="436"/>
      <c r="EJ71" s="437"/>
      <c r="EK71" s="437"/>
      <c r="EL71" s="436">
        <f t="shared" si="7"/>
        <v>357668</v>
      </c>
      <c r="EM71" s="440"/>
      <c r="EN71" s="436"/>
      <c r="EO71" s="345"/>
      <c r="ER71" s="349"/>
      <c r="ES71" s="349"/>
    </row>
    <row r="72" spans="1:149" ht="12.75" customHeight="1" x14ac:dyDescent="0.2">
      <c r="A72" s="333"/>
      <c r="B72" s="333"/>
      <c r="D72" s="345" t="s">
        <v>317</v>
      </c>
      <c r="E72" s="437"/>
      <c r="F72" s="351"/>
      <c r="G72" s="436">
        <v>0</v>
      </c>
      <c r="H72" s="440"/>
      <c r="I72" s="436"/>
      <c r="J72" s="437"/>
      <c r="K72" s="437"/>
      <c r="L72" s="436">
        <v>0</v>
      </c>
      <c r="M72" s="440"/>
      <c r="N72" s="436"/>
      <c r="O72" s="437"/>
      <c r="P72" s="437"/>
      <c r="Q72" s="436">
        <v>0</v>
      </c>
      <c r="R72" s="440"/>
      <c r="S72" s="436"/>
      <c r="T72" s="437"/>
      <c r="U72" s="437"/>
      <c r="V72" s="436">
        <v>0</v>
      </c>
      <c r="W72" s="440"/>
      <c r="X72" s="436"/>
      <c r="Y72" s="437"/>
      <c r="Z72" s="437"/>
      <c r="AA72" s="436">
        <v>0</v>
      </c>
      <c r="AB72" s="440"/>
      <c r="AC72" s="436"/>
      <c r="AD72" s="437"/>
      <c r="AE72" s="437"/>
      <c r="AF72" s="436">
        <v>0</v>
      </c>
      <c r="AG72" s="440"/>
      <c r="AH72" s="436"/>
      <c r="AI72" s="437"/>
      <c r="AJ72" s="437"/>
      <c r="AK72" s="436">
        <v>0</v>
      </c>
      <c r="AL72" s="440"/>
      <c r="AM72" s="436"/>
      <c r="AN72" s="437"/>
      <c r="AO72" s="437"/>
      <c r="AP72" s="436">
        <v>0</v>
      </c>
      <c r="AQ72" s="440"/>
      <c r="AR72" s="436"/>
      <c r="AS72" s="437"/>
      <c r="AT72" s="437"/>
      <c r="AU72" s="436">
        <v>0</v>
      </c>
      <c r="AV72" s="440"/>
      <c r="AW72" s="436"/>
      <c r="AX72" s="437"/>
      <c r="AY72" s="437"/>
      <c r="AZ72" s="436">
        <v>0</v>
      </c>
      <c r="BA72" s="440"/>
      <c r="BB72" s="436"/>
      <c r="BC72" s="437"/>
      <c r="BD72" s="437"/>
      <c r="BE72" s="436">
        <v>0</v>
      </c>
      <c r="BF72" s="440"/>
      <c r="BG72" s="436"/>
      <c r="BH72" s="437"/>
      <c r="BI72" s="437"/>
      <c r="BJ72" s="436">
        <v>0</v>
      </c>
      <c r="BK72" s="440"/>
      <c r="BL72" s="436"/>
      <c r="BM72" s="437"/>
      <c r="BN72" s="437"/>
      <c r="BO72" s="436">
        <v>0</v>
      </c>
      <c r="BP72" s="440"/>
      <c r="BQ72" s="436"/>
      <c r="BR72" s="437"/>
      <c r="BS72" s="437"/>
      <c r="BT72" s="436">
        <f>SUM(L72:BO72)</f>
        <v>0</v>
      </c>
      <c r="BU72" s="440"/>
      <c r="BV72" s="436"/>
      <c r="BW72" s="437"/>
      <c r="BX72" s="437"/>
      <c r="BY72" s="436">
        <v>0</v>
      </c>
      <c r="BZ72" s="440"/>
      <c r="CA72" s="436"/>
      <c r="CB72" s="437"/>
      <c r="CC72" s="437"/>
      <c r="CD72" s="436">
        <v>0</v>
      </c>
      <c r="CE72" s="440"/>
      <c r="CF72" s="436"/>
      <c r="CG72" s="437"/>
      <c r="CH72" s="437"/>
      <c r="CI72" s="436">
        <v>0</v>
      </c>
      <c r="CJ72" s="440"/>
      <c r="CK72" s="436"/>
      <c r="CL72" s="437"/>
      <c r="CM72" s="437"/>
      <c r="CN72" s="436">
        <v>0</v>
      </c>
      <c r="CO72" s="440"/>
      <c r="CP72" s="436"/>
      <c r="CQ72" s="437"/>
      <c r="CR72" s="437"/>
      <c r="CS72" s="436">
        <v>0</v>
      </c>
      <c r="CT72" s="440"/>
      <c r="CU72" s="436"/>
      <c r="CV72" s="437"/>
      <c r="CW72" s="437"/>
      <c r="CX72" s="436">
        <v>0</v>
      </c>
      <c r="CY72" s="440"/>
      <c r="CZ72" s="436"/>
      <c r="DA72" s="437"/>
      <c r="DB72" s="437"/>
      <c r="DC72" s="436">
        <v>0</v>
      </c>
      <c r="DD72" s="440"/>
      <c r="DE72" s="436"/>
      <c r="DF72" s="437"/>
      <c r="DG72" s="437"/>
      <c r="DH72" s="436">
        <v>0</v>
      </c>
      <c r="DI72" s="440"/>
      <c r="DJ72" s="436"/>
      <c r="DK72" s="437"/>
      <c r="DL72" s="437"/>
      <c r="DM72" s="436">
        <v>0</v>
      </c>
      <c r="DN72" s="440"/>
      <c r="DO72" s="436"/>
      <c r="DP72" s="437"/>
      <c r="DQ72" s="437"/>
      <c r="DR72" s="436">
        <v>0</v>
      </c>
      <c r="DS72" s="440"/>
      <c r="DT72" s="436"/>
      <c r="DU72" s="437"/>
      <c r="DV72" s="437"/>
      <c r="DW72" s="436">
        <v>0</v>
      </c>
      <c r="DX72" s="440"/>
      <c r="DY72" s="436"/>
      <c r="DZ72" s="437"/>
      <c r="EA72" s="437"/>
      <c r="EB72" s="436">
        <v>0</v>
      </c>
      <c r="EC72" s="440"/>
      <c r="ED72" s="436"/>
      <c r="EE72" s="437"/>
      <c r="EF72" s="437"/>
      <c r="EG72" s="436">
        <v>0</v>
      </c>
      <c r="EH72" s="440"/>
      <c r="EI72" s="436"/>
      <c r="EJ72" s="437"/>
      <c r="EK72" s="437"/>
      <c r="EL72" s="436">
        <f t="shared" si="7"/>
        <v>0</v>
      </c>
      <c r="EM72" s="440"/>
      <c r="EN72" s="436"/>
      <c r="EO72" s="345"/>
      <c r="ER72" s="349"/>
      <c r="ES72" s="349"/>
    </row>
    <row r="73" spans="1:149" ht="12.75" customHeight="1" x14ac:dyDescent="0.2">
      <c r="A73" s="333"/>
      <c r="B73" s="333"/>
      <c r="D73" s="345" t="s">
        <v>318</v>
      </c>
      <c r="E73" s="437"/>
      <c r="F73" s="373"/>
      <c r="G73" s="448">
        <v>0</v>
      </c>
      <c r="H73" s="449"/>
      <c r="I73" s="436"/>
      <c r="J73" s="437"/>
      <c r="K73" s="450"/>
      <c r="L73" s="448">
        <v>139894</v>
      </c>
      <c r="M73" s="449"/>
      <c r="N73" s="436"/>
      <c r="O73" s="437"/>
      <c r="P73" s="450"/>
      <c r="Q73" s="448">
        <v>5159</v>
      </c>
      <c r="R73" s="449"/>
      <c r="S73" s="436"/>
      <c r="T73" s="437"/>
      <c r="U73" s="450"/>
      <c r="V73" s="448">
        <v>0</v>
      </c>
      <c r="W73" s="449"/>
      <c r="X73" s="436"/>
      <c r="Y73" s="437"/>
      <c r="Z73" s="450"/>
      <c r="AA73" s="448">
        <v>0</v>
      </c>
      <c r="AB73" s="449"/>
      <c r="AC73" s="436"/>
      <c r="AD73" s="437"/>
      <c r="AE73" s="450"/>
      <c r="AF73" s="448">
        <v>0</v>
      </c>
      <c r="AG73" s="449"/>
      <c r="AH73" s="436"/>
      <c r="AI73" s="437"/>
      <c r="AJ73" s="450"/>
      <c r="AK73" s="448">
        <v>0</v>
      </c>
      <c r="AL73" s="449"/>
      <c r="AM73" s="436"/>
      <c r="AN73" s="437"/>
      <c r="AO73" s="450"/>
      <c r="AP73" s="448">
        <v>0</v>
      </c>
      <c r="AQ73" s="449"/>
      <c r="AR73" s="436"/>
      <c r="AS73" s="437"/>
      <c r="AT73" s="450"/>
      <c r="AU73" s="448">
        <v>0</v>
      </c>
      <c r="AV73" s="449"/>
      <c r="AW73" s="436"/>
      <c r="AX73" s="437"/>
      <c r="AY73" s="450"/>
      <c r="AZ73" s="448">
        <v>0</v>
      </c>
      <c r="BA73" s="449"/>
      <c r="BB73" s="436"/>
      <c r="BC73" s="437"/>
      <c r="BD73" s="450"/>
      <c r="BE73" s="448">
        <v>0</v>
      </c>
      <c r="BF73" s="449"/>
      <c r="BG73" s="436"/>
      <c r="BH73" s="437"/>
      <c r="BI73" s="450"/>
      <c r="BJ73" s="448">
        <v>0</v>
      </c>
      <c r="BK73" s="449"/>
      <c r="BL73" s="436"/>
      <c r="BM73" s="437"/>
      <c r="BN73" s="450"/>
      <c r="BO73" s="448">
        <v>0</v>
      </c>
      <c r="BP73" s="449"/>
      <c r="BQ73" s="436"/>
      <c r="BR73" s="437"/>
      <c r="BS73" s="450"/>
      <c r="BT73" s="448">
        <f>SUM(L73:BO73)</f>
        <v>145053</v>
      </c>
      <c r="BU73" s="449"/>
      <c r="BV73" s="436"/>
      <c r="BW73" s="437"/>
      <c r="BX73" s="450"/>
      <c r="BY73" s="448">
        <v>6233086</v>
      </c>
      <c r="BZ73" s="449"/>
      <c r="CA73" s="436"/>
      <c r="CB73" s="437"/>
      <c r="CC73" s="450"/>
      <c r="CD73" s="448">
        <v>243046</v>
      </c>
      <c r="CE73" s="449"/>
      <c r="CF73" s="436"/>
      <c r="CG73" s="437"/>
      <c r="CH73" s="450"/>
      <c r="CI73" s="448">
        <v>155696</v>
      </c>
      <c r="CJ73" s="449"/>
      <c r="CK73" s="436"/>
      <c r="CL73" s="437"/>
      <c r="CM73" s="450"/>
      <c r="CN73" s="448">
        <v>477379</v>
      </c>
      <c r="CO73" s="449"/>
      <c r="CP73" s="436"/>
      <c r="CQ73" s="437"/>
      <c r="CR73" s="450"/>
      <c r="CS73" s="448">
        <v>278971</v>
      </c>
      <c r="CT73" s="449"/>
      <c r="CU73" s="436"/>
      <c r="CV73" s="437"/>
      <c r="CW73" s="450"/>
      <c r="CX73" s="448">
        <v>759344</v>
      </c>
      <c r="CY73" s="449"/>
      <c r="CZ73" s="436"/>
      <c r="DA73" s="437"/>
      <c r="DB73" s="450"/>
      <c r="DC73" s="448">
        <v>634028</v>
      </c>
      <c r="DD73" s="449"/>
      <c r="DE73" s="436"/>
      <c r="DF73" s="437"/>
      <c r="DG73" s="450"/>
      <c r="DH73" s="448">
        <v>553893</v>
      </c>
      <c r="DI73" s="449"/>
      <c r="DJ73" s="436"/>
      <c r="DK73" s="437"/>
      <c r="DL73" s="450"/>
      <c r="DM73" s="448">
        <v>613507</v>
      </c>
      <c r="DN73" s="449"/>
      <c r="DO73" s="436"/>
      <c r="DP73" s="437"/>
      <c r="DQ73" s="450"/>
      <c r="DR73" s="448">
        <v>1125295</v>
      </c>
      <c r="DS73" s="449"/>
      <c r="DT73" s="436"/>
      <c r="DU73" s="437"/>
      <c r="DV73" s="450"/>
      <c r="DW73" s="448">
        <v>385008</v>
      </c>
      <c r="DX73" s="449"/>
      <c r="DY73" s="436"/>
      <c r="DZ73" s="437"/>
      <c r="EA73" s="450"/>
      <c r="EB73" s="448">
        <v>616992</v>
      </c>
      <c r="EC73" s="449"/>
      <c r="ED73" s="436"/>
      <c r="EE73" s="437"/>
      <c r="EF73" s="450"/>
      <c r="EG73" s="448">
        <v>389927</v>
      </c>
      <c r="EH73" s="449"/>
      <c r="EI73" s="436"/>
      <c r="EJ73" s="437"/>
      <c r="EK73" s="450"/>
      <c r="EL73" s="448">
        <f t="shared" si="7"/>
        <v>398742</v>
      </c>
      <c r="EM73" s="449"/>
      <c r="EN73" s="436"/>
      <c r="EO73" s="345"/>
      <c r="ER73" s="349"/>
      <c r="ES73" s="349"/>
    </row>
    <row r="74" spans="1:149" ht="12.75" customHeight="1" x14ac:dyDescent="0.2">
      <c r="A74" s="333"/>
      <c r="B74" s="333"/>
      <c r="D74" s="345"/>
      <c r="E74" s="437"/>
      <c r="F74" s="333"/>
      <c r="G74" s="436"/>
      <c r="H74" s="436"/>
      <c r="I74" s="436"/>
      <c r="J74" s="437"/>
      <c r="K74" s="436"/>
      <c r="L74" s="436"/>
      <c r="M74" s="436"/>
      <c r="N74" s="436"/>
      <c r="O74" s="437"/>
      <c r="P74" s="436"/>
      <c r="Q74" s="436"/>
      <c r="R74" s="436"/>
      <c r="S74" s="436"/>
      <c r="T74" s="437"/>
      <c r="U74" s="436"/>
      <c r="V74" s="436"/>
      <c r="W74" s="436"/>
      <c r="X74" s="436"/>
      <c r="Y74" s="437"/>
      <c r="Z74" s="436"/>
      <c r="AA74" s="436"/>
      <c r="AB74" s="436"/>
      <c r="AC74" s="436"/>
      <c r="AD74" s="437"/>
      <c r="AE74" s="436"/>
      <c r="AF74" s="436"/>
      <c r="AG74" s="436"/>
      <c r="AH74" s="436"/>
      <c r="AI74" s="437"/>
      <c r="AJ74" s="436"/>
      <c r="AK74" s="436"/>
      <c r="AL74" s="436"/>
      <c r="AM74" s="436"/>
      <c r="AN74" s="437"/>
      <c r="AO74" s="436"/>
      <c r="AP74" s="436"/>
      <c r="AQ74" s="436"/>
      <c r="AR74" s="436"/>
      <c r="AS74" s="437"/>
      <c r="AT74" s="436"/>
      <c r="AU74" s="436"/>
      <c r="AV74" s="436"/>
      <c r="AW74" s="436"/>
      <c r="AX74" s="437"/>
      <c r="AY74" s="436"/>
      <c r="AZ74" s="436"/>
      <c r="BA74" s="436"/>
      <c r="BB74" s="436"/>
      <c r="BC74" s="437"/>
      <c r="BD74" s="436"/>
      <c r="BE74" s="436"/>
      <c r="BF74" s="436"/>
      <c r="BG74" s="436"/>
      <c r="BH74" s="437"/>
      <c r="BI74" s="436"/>
      <c r="BJ74" s="436"/>
      <c r="BK74" s="436"/>
      <c r="BL74" s="436"/>
      <c r="BM74" s="437"/>
      <c r="BN74" s="436"/>
      <c r="BO74" s="436"/>
      <c r="BP74" s="436"/>
      <c r="BQ74" s="436"/>
      <c r="BR74" s="437"/>
      <c r="BS74" s="436"/>
      <c r="BT74" s="436"/>
      <c r="BU74" s="436"/>
      <c r="BV74" s="436"/>
      <c r="BW74" s="437"/>
      <c r="BX74" s="436"/>
      <c r="BY74" s="436"/>
      <c r="BZ74" s="436"/>
      <c r="CA74" s="436"/>
      <c r="CB74" s="437"/>
      <c r="CC74" s="436"/>
      <c r="CD74" s="436"/>
      <c r="CE74" s="436"/>
      <c r="CF74" s="436"/>
      <c r="CG74" s="437"/>
      <c r="CH74" s="436"/>
      <c r="CI74" s="436"/>
      <c r="CJ74" s="436"/>
      <c r="CK74" s="436"/>
      <c r="CL74" s="437"/>
      <c r="CM74" s="436"/>
      <c r="CN74" s="436"/>
      <c r="CO74" s="436"/>
      <c r="CP74" s="436"/>
      <c r="CQ74" s="437"/>
      <c r="CR74" s="436"/>
      <c r="CS74" s="436"/>
      <c r="CT74" s="436"/>
      <c r="CU74" s="436"/>
      <c r="CV74" s="437"/>
      <c r="CW74" s="436"/>
      <c r="CX74" s="436"/>
      <c r="CY74" s="436"/>
      <c r="CZ74" s="436"/>
      <c r="DA74" s="437"/>
      <c r="DB74" s="436"/>
      <c r="DC74" s="436"/>
      <c r="DD74" s="436"/>
      <c r="DE74" s="436"/>
      <c r="DF74" s="437"/>
      <c r="DG74" s="436"/>
      <c r="DH74" s="436"/>
      <c r="DI74" s="436"/>
      <c r="DJ74" s="436"/>
      <c r="DK74" s="437"/>
      <c r="DL74" s="436"/>
      <c r="DM74" s="436"/>
      <c r="DN74" s="436"/>
      <c r="DO74" s="436"/>
      <c r="DP74" s="437"/>
      <c r="DQ74" s="436"/>
      <c r="DR74" s="436"/>
      <c r="DS74" s="436"/>
      <c r="DT74" s="436"/>
      <c r="DU74" s="437"/>
      <c r="DV74" s="436"/>
      <c r="DW74" s="436"/>
      <c r="DX74" s="436"/>
      <c r="DY74" s="436"/>
      <c r="DZ74" s="437"/>
      <c r="EA74" s="436"/>
      <c r="EB74" s="436"/>
      <c r="EC74" s="436"/>
      <c r="ED74" s="436"/>
      <c r="EE74" s="437"/>
      <c r="EF74" s="436"/>
      <c r="EG74" s="436"/>
      <c r="EH74" s="436"/>
      <c r="EI74" s="436"/>
      <c r="EJ74" s="437"/>
      <c r="EK74" s="436"/>
      <c r="EL74" s="436"/>
      <c r="EM74" s="436"/>
      <c r="EN74" s="436"/>
      <c r="EO74" s="345"/>
      <c r="ER74" s="349"/>
      <c r="ES74" s="349"/>
    </row>
    <row r="75" spans="1:149" ht="12.75" customHeight="1" x14ac:dyDescent="0.2">
      <c r="A75" s="333"/>
      <c r="B75" s="333"/>
      <c r="D75" s="345" t="s">
        <v>326</v>
      </c>
      <c r="E75" s="437"/>
      <c r="F75" s="333"/>
      <c r="G75" s="436">
        <f>SUM(G76:G79)</f>
        <v>0</v>
      </c>
      <c r="H75" s="436"/>
      <c r="I75" s="436"/>
      <c r="J75" s="437"/>
      <c r="K75" s="436"/>
      <c r="L75" s="436">
        <f>SUM(L76:L79)</f>
        <v>1536729</v>
      </c>
      <c r="M75" s="436"/>
      <c r="N75" s="436"/>
      <c r="O75" s="437"/>
      <c r="P75" s="436"/>
      <c r="Q75" s="436">
        <f>SUM(Q76:Q79)</f>
        <v>72130</v>
      </c>
      <c r="R75" s="436"/>
      <c r="S75" s="436"/>
      <c r="T75" s="437"/>
      <c r="U75" s="436"/>
      <c r="V75" s="436">
        <f>SUM(V76:V79)</f>
        <v>0</v>
      </c>
      <c r="W75" s="436"/>
      <c r="X75" s="436"/>
      <c r="Y75" s="437"/>
      <c r="Z75" s="436"/>
      <c r="AA75" s="436">
        <f>SUM(AA76:AA79)</f>
        <v>0</v>
      </c>
      <c r="AB75" s="436"/>
      <c r="AC75" s="436"/>
      <c r="AD75" s="437"/>
      <c r="AE75" s="436"/>
      <c r="AF75" s="436">
        <f>SUM(AF76:AF79)</f>
        <v>0</v>
      </c>
      <c r="AG75" s="436"/>
      <c r="AH75" s="436"/>
      <c r="AI75" s="437"/>
      <c r="AJ75" s="436"/>
      <c r="AK75" s="436">
        <f>SUM(AK76:AK79)</f>
        <v>0</v>
      </c>
      <c r="AL75" s="436"/>
      <c r="AM75" s="436"/>
      <c r="AN75" s="437"/>
      <c r="AO75" s="436"/>
      <c r="AP75" s="436">
        <f>SUM(AP76:AP79)</f>
        <v>0</v>
      </c>
      <c r="AQ75" s="436"/>
      <c r="AR75" s="436"/>
      <c r="AS75" s="437"/>
      <c r="AT75" s="436"/>
      <c r="AU75" s="436">
        <f>SUM(AU76:AU79)</f>
        <v>0</v>
      </c>
      <c r="AV75" s="436"/>
      <c r="AW75" s="436"/>
      <c r="AX75" s="437"/>
      <c r="AY75" s="436"/>
      <c r="AZ75" s="436">
        <f>SUM(AZ76:AZ79)</f>
        <v>0</v>
      </c>
      <c r="BA75" s="436"/>
      <c r="BB75" s="436"/>
      <c r="BC75" s="437"/>
      <c r="BD75" s="436"/>
      <c r="BE75" s="436">
        <f>SUM(BE76:BE79)</f>
        <v>0</v>
      </c>
      <c r="BF75" s="436"/>
      <c r="BG75" s="436"/>
      <c r="BH75" s="437"/>
      <c r="BI75" s="436"/>
      <c r="BJ75" s="436">
        <f>SUM(BJ76:BJ79)</f>
        <v>0</v>
      </c>
      <c r="BK75" s="436"/>
      <c r="BL75" s="436"/>
      <c r="BM75" s="437"/>
      <c r="BN75" s="436"/>
      <c r="BO75" s="436">
        <f>SUM(BO76:BO79)</f>
        <v>0</v>
      </c>
      <c r="BP75" s="436"/>
      <c r="BQ75" s="436"/>
      <c r="BR75" s="437"/>
      <c r="BS75" s="436"/>
      <c r="BT75" s="436">
        <f>SUM(BT76:BT79)</f>
        <v>1608859</v>
      </c>
      <c r="BU75" s="436"/>
      <c r="BV75" s="436"/>
      <c r="BW75" s="437"/>
      <c r="BX75" s="436"/>
      <c r="BY75" s="436">
        <f>SUM(BY76:BY79)</f>
        <v>19625911</v>
      </c>
      <c r="BZ75" s="436"/>
      <c r="CA75" s="436"/>
      <c r="CB75" s="437"/>
      <c r="CC75" s="436"/>
      <c r="CD75" s="436">
        <f>SUM(CD76:CD79)</f>
        <v>643065</v>
      </c>
      <c r="CE75" s="436"/>
      <c r="CF75" s="436"/>
      <c r="CG75" s="437"/>
      <c r="CH75" s="436"/>
      <c r="CI75" s="436">
        <f>SUM(CI76:CI79)</f>
        <v>2787717</v>
      </c>
      <c r="CJ75" s="436"/>
      <c r="CK75" s="436"/>
      <c r="CL75" s="437"/>
      <c r="CM75" s="436"/>
      <c r="CN75" s="436">
        <f>SUM(CN76:CN79)</f>
        <v>221586</v>
      </c>
      <c r="CO75" s="436"/>
      <c r="CP75" s="436"/>
      <c r="CQ75" s="437"/>
      <c r="CR75" s="436"/>
      <c r="CS75" s="436">
        <f>SUM(CS76:CS79)</f>
        <v>1864433</v>
      </c>
      <c r="CT75" s="436"/>
      <c r="CU75" s="436"/>
      <c r="CV75" s="437"/>
      <c r="CW75" s="436"/>
      <c r="CX75" s="436">
        <f>SUM(CX76:CX79)</f>
        <v>1012894</v>
      </c>
      <c r="CY75" s="436"/>
      <c r="CZ75" s="436"/>
      <c r="DA75" s="437"/>
      <c r="DB75" s="436"/>
      <c r="DC75" s="436">
        <f>SUM(DC76:DC79)</f>
        <v>1927366</v>
      </c>
      <c r="DD75" s="436"/>
      <c r="DE75" s="436"/>
      <c r="DF75" s="437"/>
      <c r="DG75" s="436"/>
      <c r="DH75" s="436">
        <f>SUM(DH76:DH79)</f>
        <v>2235967</v>
      </c>
      <c r="DI75" s="436"/>
      <c r="DJ75" s="436"/>
      <c r="DK75" s="437"/>
      <c r="DL75" s="436"/>
      <c r="DM75" s="436">
        <f>SUM(DM76:DM79)</f>
        <v>1594101</v>
      </c>
      <c r="DN75" s="436"/>
      <c r="DO75" s="436"/>
      <c r="DP75" s="437"/>
      <c r="DQ75" s="436"/>
      <c r="DR75" s="436">
        <f>SUM(DR76:DR79)</f>
        <v>2127227</v>
      </c>
      <c r="DS75" s="436"/>
      <c r="DT75" s="436"/>
      <c r="DU75" s="437"/>
      <c r="DV75" s="436"/>
      <c r="DW75" s="436">
        <f>SUM(DW76:DW79)</f>
        <v>2662581</v>
      </c>
      <c r="DX75" s="436"/>
      <c r="DY75" s="436"/>
      <c r="DZ75" s="437"/>
      <c r="EA75" s="436"/>
      <c r="EB75" s="436">
        <f>SUM(EB76:EB79)</f>
        <v>1638587</v>
      </c>
      <c r="EC75" s="436"/>
      <c r="ED75" s="436"/>
      <c r="EE75" s="437"/>
      <c r="EF75" s="436"/>
      <c r="EG75" s="436">
        <f>SUM(EG76:EG79)</f>
        <v>910387</v>
      </c>
      <c r="EH75" s="436"/>
      <c r="EI75" s="436"/>
      <c r="EJ75" s="437"/>
      <c r="EK75" s="436"/>
      <c r="EL75" s="436">
        <f>SUM(EL76:EL79)</f>
        <v>3430782</v>
      </c>
      <c r="EM75" s="436"/>
      <c r="EN75" s="436"/>
      <c r="EO75" s="345"/>
      <c r="ER75" s="349"/>
      <c r="ES75" s="349"/>
    </row>
    <row r="76" spans="1:149" ht="12.75" customHeight="1" x14ac:dyDescent="0.2">
      <c r="A76" s="333"/>
      <c r="B76" s="333"/>
      <c r="D76" s="345" t="s">
        <v>313</v>
      </c>
      <c r="E76" s="437"/>
      <c r="F76" s="358"/>
      <c r="G76" s="434">
        <v>0</v>
      </c>
      <c r="H76" s="435"/>
      <c r="I76" s="436"/>
      <c r="J76" s="437"/>
      <c r="K76" s="438"/>
      <c r="L76" s="434">
        <f>960000-384524</f>
        <v>575476</v>
      </c>
      <c r="M76" s="435"/>
      <c r="N76" s="436"/>
      <c r="O76" s="437"/>
      <c r="P76" s="438"/>
      <c r="Q76" s="434">
        <f>45000-17638</f>
        <v>27362</v>
      </c>
      <c r="R76" s="435"/>
      <c r="S76" s="436"/>
      <c r="T76" s="437"/>
      <c r="U76" s="438"/>
      <c r="V76" s="434">
        <v>0</v>
      </c>
      <c r="W76" s="435"/>
      <c r="X76" s="436"/>
      <c r="Y76" s="437"/>
      <c r="Z76" s="438"/>
      <c r="AA76" s="434">
        <v>0</v>
      </c>
      <c r="AB76" s="435"/>
      <c r="AC76" s="436"/>
      <c r="AD76" s="437"/>
      <c r="AE76" s="438"/>
      <c r="AF76" s="434">
        <v>0</v>
      </c>
      <c r="AG76" s="435"/>
      <c r="AH76" s="436"/>
      <c r="AI76" s="437"/>
      <c r="AJ76" s="438"/>
      <c r="AK76" s="434">
        <v>0</v>
      </c>
      <c r="AL76" s="435"/>
      <c r="AM76" s="436"/>
      <c r="AN76" s="437"/>
      <c r="AO76" s="438"/>
      <c r="AP76" s="434">
        <v>0</v>
      </c>
      <c r="AQ76" s="435"/>
      <c r="AR76" s="436"/>
      <c r="AS76" s="437"/>
      <c r="AT76" s="438"/>
      <c r="AU76" s="434">
        <v>0</v>
      </c>
      <c r="AV76" s="435"/>
      <c r="AW76" s="436"/>
      <c r="AX76" s="437"/>
      <c r="AY76" s="438"/>
      <c r="AZ76" s="434">
        <v>0</v>
      </c>
      <c r="BA76" s="435"/>
      <c r="BB76" s="436"/>
      <c r="BC76" s="437"/>
      <c r="BD76" s="438"/>
      <c r="BE76" s="434">
        <v>0</v>
      </c>
      <c r="BF76" s="435"/>
      <c r="BG76" s="436"/>
      <c r="BH76" s="437"/>
      <c r="BI76" s="438"/>
      <c r="BJ76" s="434">
        <v>0</v>
      </c>
      <c r="BK76" s="435"/>
      <c r="BL76" s="436"/>
      <c r="BM76" s="437"/>
      <c r="BN76" s="438"/>
      <c r="BO76" s="434">
        <v>0</v>
      </c>
      <c r="BP76" s="435"/>
      <c r="BQ76" s="436"/>
      <c r="BR76" s="437"/>
      <c r="BS76" s="438"/>
      <c r="BT76" s="434">
        <f>SUM(L76:BO76)</f>
        <v>602838</v>
      </c>
      <c r="BU76" s="435"/>
      <c r="BV76" s="436"/>
      <c r="BW76" s="437"/>
      <c r="BX76" s="438"/>
      <c r="BY76" s="434">
        <v>7120738</v>
      </c>
      <c r="BZ76" s="435"/>
      <c r="CA76" s="436"/>
      <c r="CB76" s="437"/>
      <c r="CC76" s="438"/>
      <c r="CD76" s="434">
        <f>425000-175731</f>
        <v>249269</v>
      </c>
      <c r="CE76" s="435"/>
      <c r="CF76" s="436"/>
      <c r="CG76" s="437"/>
      <c r="CH76" s="438"/>
      <c r="CI76" s="434">
        <f>1835000-809832</f>
        <v>1025168</v>
      </c>
      <c r="CJ76" s="435"/>
      <c r="CK76" s="436"/>
      <c r="CL76" s="437"/>
      <c r="CM76" s="438"/>
      <c r="CN76" s="434">
        <f>145000-56498</f>
        <v>88502</v>
      </c>
      <c r="CO76" s="435"/>
      <c r="CP76" s="436"/>
      <c r="CQ76" s="437"/>
      <c r="CR76" s="438"/>
      <c r="CS76" s="434">
        <f>1210000-566983</f>
        <v>643017</v>
      </c>
      <c r="CT76" s="435"/>
      <c r="CU76" s="436"/>
      <c r="CV76" s="437"/>
      <c r="CW76" s="438"/>
      <c r="CX76" s="434">
        <f>655000-305150</f>
        <v>349850</v>
      </c>
      <c r="CY76" s="435"/>
      <c r="CZ76" s="436"/>
      <c r="DA76" s="437"/>
      <c r="DB76" s="438"/>
      <c r="DC76" s="434">
        <f>1245000-551930</f>
        <v>693070</v>
      </c>
      <c r="DD76" s="435"/>
      <c r="DE76" s="436"/>
      <c r="DF76" s="437"/>
      <c r="DG76" s="438"/>
      <c r="DH76" s="434">
        <f>1435000-649456</f>
        <v>785544</v>
      </c>
      <c r="DI76" s="435"/>
      <c r="DJ76" s="436"/>
      <c r="DK76" s="437"/>
      <c r="DL76" s="438"/>
      <c r="DM76" s="434">
        <f>1015000-443637</f>
        <v>571363</v>
      </c>
      <c r="DN76" s="435"/>
      <c r="DO76" s="436"/>
      <c r="DP76" s="437"/>
      <c r="DQ76" s="438"/>
      <c r="DR76" s="434">
        <f>1350000-579344</f>
        <v>770656</v>
      </c>
      <c r="DS76" s="435"/>
      <c r="DT76" s="436"/>
      <c r="DU76" s="437"/>
      <c r="DV76" s="438"/>
      <c r="DW76" s="434">
        <f>1685000-690613</f>
        <v>994387</v>
      </c>
      <c r="DX76" s="435"/>
      <c r="DY76" s="436"/>
      <c r="DZ76" s="437"/>
      <c r="EA76" s="438"/>
      <c r="EB76" s="434">
        <f>1035000-413201</f>
        <v>621799</v>
      </c>
      <c r="EC76" s="435"/>
      <c r="ED76" s="436"/>
      <c r="EE76" s="437"/>
      <c r="EF76" s="438"/>
      <c r="EG76" s="434">
        <f>570000-241887</f>
        <v>328113</v>
      </c>
      <c r="EH76" s="435"/>
      <c r="EI76" s="436"/>
      <c r="EJ76" s="437"/>
      <c r="EK76" s="438"/>
      <c r="EL76" s="434">
        <f t="shared" ref="EL76:EL79" si="8">SUM(CD76:CI76)</f>
        <v>1274437</v>
      </c>
      <c r="EM76" s="435"/>
      <c r="EN76" s="436"/>
      <c r="EO76" s="345"/>
      <c r="ER76" s="349"/>
      <c r="ES76" s="349"/>
    </row>
    <row r="77" spans="1:149" ht="12.75" customHeight="1" x14ac:dyDescent="0.2">
      <c r="A77" s="333"/>
      <c r="B77" s="333"/>
      <c r="D77" s="345" t="s">
        <v>316</v>
      </c>
      <c r="E77" s="437"/>
      <c r="F77" s="351"/>
      <c r="G77" s="436">
        <v>0</v>
      </c>
      <c r="H77" s="440"/>
      <c r="I77" s="436"/>
      <c r="J77" s="437"/>
      <c r="K77" s="437"/>
      <c r="L77" s="436">
        <v>384524</v>
      </c>
      <c r="M77" s="440"/>
      <c r="N77" s="436"/>
      <c r="O77" s="437"/>
      <c r="P77" s="437"/>
      <c r="Q77" s="436">
        <v>17638</v>
      </c>
      <c r="R77" s="440"/>
      <c r="S77" s="436"/>
      <c r="T77" s="437"/>
      <c r="U77" s="437"/>
      <c r="V77" s="436">
        <v>0</v>
      </c>
      <c r="W77" s="440"/>
      <c r="X77" s="436"/>
      <c r="Y77" s="437"/>
      <c r="Z77" s="437"/>
      <c r="AA77" s="436">
        <v>0</v>
      </c>
      <c r="AB77" s="440"/>
      <c r="AC77" s="436"/>
      <c r="AD77" s="437"/>
      <c r="AE77" s="437"/>
      <c r="AF77" s="436">
        <v>0</v>
      </c>
      <c r="AG77" s="440"/>
      <c r="AH77" s="436"/>
      <c r="AI77" s="437"/>
      <c r="AJ77" s="437"/>
      <c r="AK77" s="436">
        <v>0</v>
      </c>
      <c r="AL77" s="440"/>
      <c r="AM77" s="436"/>
      <c r="AN77" s="437"/>
      <c r="AO77" s="437"/>
      <c r="AP77" s="436">
        <v>0</v>
      </c>
      <c r="AQ77" s="440"/>
      <c r="AR77" s="436"/>
      <c r="AS77" s="437"/>
      <c r="AT77" s="437"/>
      <c r="AU77" s="436">
        <v>0</v>
      </c>
      <c r="AV77" s="440"/>
      <c r="AW77" s="436"/>
      <c r="AX77" s="437"/>
      <c r="AY77" s="437"/>
      <c r="AZ77" s="436">
        <v>0</v>
      </c>
      <c r="BA77" s="440"/>
      <c r="BB77" s="436"/>
      <c r="BC77" s="437"/>
      <c r="BD77" s="437"/>
      <c r="BE77" s="436">
        <v>0</v>
      </c>
      <c r="BF77" s="440"/>
      <c r="BG77" s="436"/>
      <c r="BH77" s="437"/>
      <c r="BI77" s="437"/>
      <c r="BJ77" s="436">
        <v>0</v>
      </c>
      <c r="BK77" s="440"/>
      <c r="BL77" s="436"/>
      <c r="BM77" s="437"/>
      <c r="BN77" s="437"/>
      <c r="BO77" s="436">
        <v>0</v>
      </c>
      <c r="BP77" s="440"/>
      <c r="BQ77" s="436"/>
      <c r="BR77" s="437"/>
      <c r="BS77" s="437"/>
      <c r="BT77" s="436">
        <f>SUM(L77:BO77)</f>
        <v>402162</v>
      </c>
      <c r="BU77" s="440"/>
      <c r="BV77" s="436"/>
      <c r="BW77" s="437"/>
      <c r="BX77" s="437"/>
      <c r="BY77" s="436">
        <v>5484262</v>
      </c>
      <c r="BZ77" s="440"/>
      <c r="CA77" s="436"/>
      <c r="CB77" s="437"/>
      <c r="CC77" s="437"/>
      <c r="CD77" s="436">
        <v>175731</v>
      </c>
      <c r="CE77" s="440"/>
      <c r="CF77" s="436"/>
      <c r="CG77" s="437"/>
      <c r="CH77" s="437"/>
      <c r="CI77" s="436">
        <v>809832</v>
      </c>
      <c r="CJ77" s="440"/>
      <c r="CK77" s="436"/>
      <c r="CL77" s="437"/>
      <c r="CM77" s="437"/>
      <c r="CN77" s="436">
        <v>56498</v>
      </c>
      <c r="CO77" s="440"/>
      <c r="CP77" s="436"/>
      <c r="CQ77" s="437"/>
      <c r="CR77" s="437"/>
      <c r="CS77" s="436">
        <v>566983</v>
      </c>
      <c r="CT77" s="440"/>
      <c r="CU77" s="436"/>
      <c r="CV77" s="437"/>
      <c r="CW77" s="437"/>
      <c r="CX77" s="436">
        <v>305150</v>
      </c>
      <c r="CY77" s="440"/>
      <c r="CZ77" s="436"/>
      <c r="DA77" s="437"/>
      <c r="DB77" s="437"/>
      <c r="DC77" s="436">
        <v>551930</v>
      </c>
      <c r="DD77" s="440"/>
      <c r="DE77" s="436"/>
      <c r="DF77" s="437"/>
      <c r="DG77" s="437"/>
      <c r="DH77" s="436">
        <v>649456</v>
      </c>
      <c r="DI77" s="440"/>
      <c r="DJ77" s="436"/>
      <c r="DK77" s="437"/>
      <c r="DL77" s="437"/>
      <c r="DM77" s="436">
        <v>443637</v>
      </c>
      <c r="DN77" s="440"/>
      <c r="DO77" s="436"/>
      <c r="DP77" s="437"/>
      <c r="DQ77" s="437"/>
      <c r="DR77" s="436">
        <v>579344</v>
      </c>
      <c r="DS77" s="440"/>
      <c r="DT77" s="436"/>
      <c r="DU77" s="437"/>
      <c r="DV77" s="437"/>
      <c r="DW77" s="436">
        <v>690613</v>
      </c>
      <c r="DX77" s="440"/>
      <c r="DY77" s="436"/>
      <c r="DZ77" s="437"/>
      <c r="EA77" s="437"/>
      <c r="EB77" s="436">
        <v>413201</v>
      </c>
      <c r="EC77" s="440"/>
      <c r="ED77" s="436"/>
      <c r="EE77" s="437"/>
      <c r="EF77" s="437"/>
      <c r="EG77" s="436">
        <v>241887</v>
      </c>
      <c r="EH77" s="440"/>
      <c r="EI77" s="436"/>
      <c r="EJ77" s="437"/>
      <c r="EK77" s="437"/>
      <c r="EL77" s="436">
        <f t="shared" si="8"/>
        <v>985563</v>
      </c>
      <c r="EM77" s="440"/>
      <c r="EN77" s="436"/>
      <c r="EO77" s="345"/>
      <c r="ER77" s="349"/>
      <c r="ES77" s="349"/>
    </row>
    <row r="78" spans="1:149" ht="12.75" customHeight="1" x14ac:dyDescent="0.2">
      <c r="A78" s="333"/>
      <c r="B78" s="333"/>
      <c r="D78" s="345" t="s">
        <v>317</v>
      </c>
      <c r="E78" s="437"/>
      <c r="F78" s="351"/>
      <c r="G78" s="436">
        <v>0</v>
      </c>
      <c r="H78" s="440"/>
      <c r="I78" s="436"/>
      <c r="J78" s="437"/>
      <c r="K78" s="437"/>
      <c r="L78" s="436">
        <v>0</v>
      </c>
      <c r="M78" s="440"/>
      <c r="N78" s="436"/>
      <c r="O78" s="437"/>
      <c r="P78" s="437"/>
      <c r="Q78" s="436">
        <v>0</v>
      </c>
      <c r="R78" s="440"/>
      <c r="S78" s="436"/>
      <c r="T78" s="437"/>
      <c r="U78" s="437"/>
      <c r="V78" s="436">
        <v>0</v>
      </c>
      <c r="W78" s="440"/>
      <c r="X78" s="436"/>
      <c r="Y78" s="437"/>
      <c r="Z78" s="437"/>
      <c r="AA78" s="436">
        <v>0</v>
      </c>
      <c r="AB78" s="440"/>
      <c r="AC78" s="436"/>
      <c r="AD78" s="437"/>
      <c r="AE78" s="437"/>
      <c r="AF78" s="436">
        <v>0</v>
      </c>
      <c r="AG78" s="440"/>
      <c r="AH78" s="436"/>
      <c r="AI78" s="437"/>
      <c r="AJ78" s="437"/>
      <c r="AK78" s="436">
        <v>0</v>
      </c>
      <c r="AL78" s="440"/>
      <c r="AM78" s="436"/>
      <c r="AN78" s="437"/>
      <c r="AO78" s="437"/>
      <c r="AP78" s="436">
        <v>0</v>
      </c>
      <c r="AQ78" s="440"/>
      <c r="AR78" s="436"/>
      <c r="AS78" s="437"/>
      <c r="AT78" s="437"/>
      <c r="AU78" s="436">
        <v>0</v>
      </c>
      <c r="AV78" s="440"/>
      <c r="AW78" s="436"/>
      <c r="AX78" s="437"/>
      <c r="AY78" s="437"/>
      <c r="AZ78" s="436">
        <v>0</v>
      </c>
      <c r="BA78" s="440"/>
      <c r="BB78" s="436"/>
      <c r="BC78" s="437"/>
      <c r="BD78" s="437"/>
      <c r="BE78" s="436">
        <v>0</v>
      </c>
      <c r="BF78" s="440"/>
      <c r="BG78" s="436"/>
      <c r="BH78" s="437"/>
      <c r="BI78" s="437"/>
      <c r="BJ78" s="436">
        <v>0</v>
      </c>
      <c r="BK78" s="440"/>
      <c r="BL78" s="436"/>
      <c r="BM78" s="437"/>
      <c r="BN78" s="437"/>
      <c r="BO78" s="436">
        <v>0</v>
      </c>
      <c r="BP78" s="440"/>
      <c r="BQ78" s="436"/>
      <c r="BR78" s="437"/>
      <c r="BS78" s="437"/>
      <c r="BT78" s="436">
        <f>SUM(L78:BO78)</f>
        <v>0</v>
      </c>
      <c r="BU78" s="440"/>
      <c r="BV78" s="436"/>
      <c r="BW78" s="437"/>
      <c r="BX78" s="437"/>
      <c r="BY78" s="436">
        <v>0</v>
      </c>
      <c r="BZ78" s="440"/>
      <c r="CA78" s="436"/>
      <c r="CB78" s="437"/>
      <c r="CC78" s="437"/>
      <c r="CD78" s="436">
        <v>0</v>
      </c>
      <c r="CE78" s="440"/>
      <c r="CF78" s="436"/>
      <c r="CG78" s="437"/>
      <c r="CH78" s="437"/>
      <c r="CI78" s="436">
        <v>0</v>
      </c>
      <c r="CJ78" s="440"/>
      <c r="CK78" s="436"/>
      <c r="CL78" s="437"/>
      <c r="CM78" s="437"/>
      <c r="CN78" s="436">
        <v>0</v>
      </c>
      <c r="CO78" s="440"/>
      <c r="CP78" s="436"/>
      <c r="CQ78" s="437"/>
      <c r="CR78" s="437"/>
      <c r="CS78" s="436">
        <v>0</v>
      </c>
      <c r="CT78" s="440"/>
      <c r="CU78" s="436"/>
      <c r="CV78" s="437"/>
      <c r="CW78" s="437"/>
      <c r="CX78" s="436">
        <v>0</v>
      </c>
      <c r="CY78" s="440"/>
      <c r="CZ78" s="436"/>
      <c r="DA78" s="437"/>
      <c r="DB78" s="437"/>
      <c r="DC78" s="436">
        <v>0</v>
      </c>
      <c r="DD78" s="440"/>
      <c r="DE78" s="436"/>
      <c r="DF78" s="437"/>
      <c r="DG78" s="437"/>
      <c r="DH78" s="436">
        <v>0</v>
      </c>
      <c r="DI78" s="440"/>
      <c r="DJ78" s="436"/>
      <c r="DK78" s="437"/>
      <c r="DL78" s="437"/>
      <c r="DM78" s="436">
        <v>0</v>
      </c>
      <c r="DN78" s="440"/>
      <c r="DO78" s="436"/>
      <c r="DP78" s="437"/>
      <c r="DQ78" s="437"/>
      <c r="DR78" s="436">
        <v>0</v>
      </c>
      <c r="DS78" s="440"/>
      <c r="DT78" s="436"/>
      <c r="DU78" s="437"/>
      <c r="DV78" s="437"/>
      <c r="DW78" s="436">
        <v>0</v>
      </c>
      <c r="DX78" s="440"/>
      <c r="DY78" s="436"/>
      <c r="DZ78" s="437"/>
      <c r="EA78" s="437"/>
      <c r="EB78" s="436">
        <v>0</v>
      </c>
      <c r="EC78" s="440"/>
      <c r="ED78" s="436"/>
      <c r="EE78" s="437"/>
      <c r="EF78" s="437"/>
      <c r="EG78" s="436">
        <v>0</v>
      </c>
      <c r="EH78" s="440"/>
      <c r="EI78" s="436"/>
      <c r="EJ78" s="437"/>
      <c r="EK78" s="437"/>
      <c r="EL78" s="436">
        <f t="shared" si="8"/>
        <v>0</v>
      </c>
      <c r="EM78" s="440"/>
      <c r="EN78" s="436"/>
      <c r="EO78" s="345"/>
      <c r="ER78" s="349"/>
      <c r="ES78" s="349"/>
    </row>
    <row r="79" spans="1:149" ht="12.75" customHeight="1" x14ac:dyDescent="0.2">
      <c r="A79" s="333"/>
      <c r="B79" s="333"/>
      <c r="D79" s="345" t="s">
        <v>318</v>
      </c>
      <c r="E79" s="437"/>
      <c r="F79" s="373"/>
      <c r="G79" s="448">
        <v>0</v>
      </c>
      <c r="H79" s="449"/>
      <c r="I79" s="436"/>
      <c r="J79" s="437"/>
      <c r="K79" s="450"/>
      <c r="L79" s="448">
        <v>576729</v>
      </c>
      <c r="M79" s="449"/>
      <c r="N79" s="436"/>
      <c r="O79" s="437"/>
      <c r="P79" s="450"/>
      <c r="Q79" s="448">
        <v>27130</v>
      </c>
      <c r="R79" s="449"/>
      <c r="S79" s="436"/>
      <c r="T79" s="437"/>
      <c r="U79" s="450"/>
      <c r="V79" s="448">
        <v>0</v>
      </c>
      <c r="W79" s="449"/>
      <c r="X79" s="436"/>
      <c r="Y79" s="437"/>
      <c r="Z79" s="450"/>
      <c r="AA79" s="448">
        <v>0</v>
      </c>
      <c r="AB79" s="449"/>
      <c r="AC79" s="436"/>
      <c r="AD79" s="437"/>
      <c r="AE79" s="450"/>
      <c r="AF79" s="448">
        <v>0</v>
      </c>
      <c r="AG79" s="449"/>
      <c r="AH79" s="436"/>
      <c r="AI79" s="437"/>
      <c r="AJ79" s="450"/>
      <c r="AK79" s="448">
        <v>0</v>
      </c>
      <c r="AL79" s="449"/>
      <c r="AM79" s="436"/>
      <c r="AN79" s="437"/>
      <c r="AO79" s="450"/>
      <c r="AP79" s="448">
        <v>0</v>
      </c>
      <c r="AQ79" s="449"/>
      <c r="AR79" s="436"/>
      <c r="AS79" s="437"/>
      <c r="AT79" s="450"/>
      <c r="AU79" s="448">
        <v>0</v>
      </c>
      <c r="AV79" s="449"/>
      <c r="AW79" s="436"/>
      <c r="AX79" s="437"/>
      <c r="AY79" s="450"/>
      <c r="AZ79" s="448">
        <v>0</v>
      </c>
      <c r="BA79" s="449"/>
      <c r="BB79" s="436"/>
      <c r="BC79" s="437"/>
      <c r="BD79" s="450"/>
      <c r="BE79" s="448">
        <v>0</v>
      </c>
      <c r="BF79" s="449"/>
      <c r="BG79" s="436"/>
      <c r="BH79" s="437"/>
      <c r="BI79" s="450"/>
      <c r="BJ79" s="448">
        <v>0</v>
      </c>
      <c r="BK79" s="449"/>
      <c r="BL79" s="436"/>
      <c r="BM79" s="437"/>
      <c r="BN79" s="450"/>
      <c r="BO79" s="448">
        <v>0</v>
      </c>
      <c r="BP79" s="449"/>
      <c r="BQ79" s="436"/>
      <c r="BR79" s="437"/>
      <c r="BS79" s="450"/>
      <c r="BT79" s="448">
        <f>SUM(L79:BO79)</f>
        <v>603859</v>
      </c>
      <c r="BU79" s="449"/>
      <c r="BV79" s="436"/>
      <c r="BW79" s="437"/>
      <c r="BX79" s="450"/>
      <c r="BY79" s="448">
        <v>7020911</v>
      </c>
      <c r="BZ79" s="449"/>
      <c r="CA79" s="436"/>
      <c r="CB79" s="437"/>
      <c r="CC79" s="450"/>
      <c r="CD79" s="448">
        <v>218065</v>
      </c>
      <c r="CE79" s="449"/>
      <c r="CF79" s="436"/>
      <c r="CG79" s="437"/>
      <c r="CH79" s="450"/>
      <c r="CI79" s="448">
        <v>952717</v>
      </c>
      <c r="CJ79" s="449"/>
      <c r="CK79" s="436"/>
      <c r="CL79" s="437"/>
      <c r="CM79" s="450"/>
      <c r="CN79" s="448">
        <v>76586</v>
      </c>
      <c r="CO79" s="449"/>
      <c r="CP79" s="436"/>
      <c r="CQ79" s="437"/>
      <c r="CR79" s="450"/>
      <c r="CS79" s="448">
        <v>654433</v>
      </c>
      <c r="CT79" s="449"/>
      <c r="CU79" s="436"/>
      <c r="CV79" s="437"/>
      <c r="CW79" s="450"/>
      <c r="CX79" s="448">
        <v>357894</v>
      </c>
      <c r="CY79" s="449"/>
      <c r="CZ79" s="436"/>
      <c r="DA79" s="437"/>
      <c r="DB79" s="450"/>
      <c r="DC79" s="448">
        <v>682366</v>
      </c>
      <c r="DD79" s="449"/>
      <c r="DE79" s="436"/>
      <c r="DF79" s="437"/>
      <c r="DG79" s="450"/>
      <c r="DH79" s="448">
        <v>800967</v>
      </c>
      <c r="DI79" s="449"/>
      <c r="DJ79" s="436"/>
      <c r="DK79" s="437"/>
      <c r="DL79" s="450"/>
      <c r="DM79" s="448">
        <v>579101</v>
      </c>
      <c r="DN79" s="449"/>
      <c r="DO79" s="436"/>
      <c r="DP79" s="437"/>
      <c r="DQ79" s="450"/>
      <c r="DR79" s="448">
        <v>777227</v>
      </c>
      <c r="DS79" s="449"/>
      <c r="DT79" s="436"/>
      <c r="DU79" s="437"/>
      <c r="DV79" s="450"/>
      <c r="DW79" s="448">
        <v>977581</v>
      </c>
      <c r="DX79" s="449"/>
      <c r="DY79" s="436"/>
      <c r="DZ79" s="437"/>
      <c r="EA79" s="450"/>
      <c r="EB79" s="448">
        <v>603587</v>
      </c>
      <c r="EC79" s="449"/>
      <c r="ED79" s="436"/>
      <c r="EE79" s="437"/>
      <c r="EF79" s="450"/>
      <c r="EG79" s="448">
        <v>340387</v>
      </c>
      <c r="EH79" s="449"/>
      <c r="EI79" s="436"/>
      <c r="EJ79" s="437"/>
      <c r="EK79" s="450"/>
      <c r="EL79" s="448">
        <f t="shared" si="8"/>
        <v>1170782</v>
      </c>
      <c r="EM79" s="449"/>
      <c r="EN79" s="436"/>
      <c r="EO79" s="345"/>
      <c r="ER79" s="349"/>
      <c r="ES79" s="349"/>
    </row>
    <row r="80" spans="1:149" ht="12.75" customHeight="1" x14ac:dyDescent="0.2">
      <c r="A80" s="333"/>
      <c r="B80" s="333"/>
      <c r="D80" s="345"/>
      <c r="E80" s="437"/>
      <c r="F80" s="333"/>
      <c r="G80" s="436"/>
      <c r="H80" s="436"/>
      <c r="I80" s="436"/>
      <c r="J80" s="437"/>
      <c r="K80" s="436"/>
      <c r="L80" s="436"/>
      <c r="M80" s="436"/>
      <c r="N80" s="436"/>
      <c r="O80" s="437"/>
      <c r="P80" s="436"/>
      <c r="Q80" s="436"/>
      <c r="R80" s="436"/>
      <c r="S80" s="436"/>
      <c r="T80" s="437"/>
      <c r="U80" s="436"/>
      <c r="V80" s="436"/>
      <c r="W80" s="436"/>
      <c r="X80" s="436"/>
      <c r="Y80" s="437"/>
      <c r="Z80" s="436"/>
      <c r="AA80" s="436"/>
      <c r="AB80" s="436"/>
      <c r="AC80" s="436"/>
      <c r="AD80" s="437"/>
      <c r="AE80" s="436"/>
      <c r="AF80" s="436"/>
      <c r="AG80" s="436"/>
      <c r="AH80" s="436"/>
      <c r="AI80" s="437"/>
      <c r="AJ80" s="436"/>
      <c r="AK80" s="436"/>
      <c r="AL80" s="436"/>
      <c r="AM80" s="436"/>
      <c r="AN80" s="437"/>
      <c r="AO80" s="436"/>
      <c r="AP80" s="436"/>
      <c r="AQ80" s="436"/>
      <c r="AR80" s="436"/>
      <c r="AS80" s="437"/>
      <c r="AT80" s="436"/>
      <c r="AU80" s="436"/>
      <c r="AV80" s="436"/>
      <c r="AW80" s="436"/>
      <c r="AX80" s="437"/>
      <c r="AY80" s="436"/>
      <c r="AZ80" s="436"/>
      <c r="BA80" s="436"/>
      <c r="BB80" s="436"/>
      <c r="BC80" s="437"/>
      <c r="BD80" s="436"/>
      <c r="BE80" s="436"/>
      <c r="BF80" s="436"/>
      <c r="BG80" s="436"/>
      <c r="BH80" s="437"/>
      <c r="BI80" s="436"/>
      <c r="BJ80" s="436"/>
      <c r="BK80" s="436"/>
      <c r="BL80" s="436"/>
      <c r="BM80" s="437"/>
      <c r="BN80" s="436"/>
      <c r="BO80" s="436"/>
      <c r="BP80" s="436"/>
      <c r="BQ80" s="436"/>
      <c r="BR80" s="437"/>
      <c r="BS80" s="436"/>
      <c r="BT80" s="436"/>
      <c r="BU80" s="436"/>
      <c r="BV80" s="436"/>
      <c r="BW80" s="437"/>
      <c r="BX80" s="436"/>
      <c r="BY80" s="436"/>
      <c r="BZ80" s="436"/>
      <c r="CA80" s="436"/>
      <c r="CB80" s="437"/>
      <c r="CC80" s="436"/>
      <c r="CD80" s="436"/>
      <c r="CE80" s="436"/>
      <c r="CF80" s="436"/>
      <c r="CG80" s="437"/>
      <c r="CH80" s="436"/>
      <c r="CI80" s="436"/>
      <c r="CJ80" s="436"/>
      <c r="CK80" s="436"/>
      <c r="CL80" s="437"/>
      <c r="CM80" s="436"/>
      <c r="CN80" s="436"/>
      <c r="CO80" s="436"/>
      <c r="CP80" s="436"/>
      <c r="CQ80" s="437"/>
      <c r="CR80" s="436"/>
      <c r="CS80" s="436"/>
      <c r="CT80" s="436"/>
      <c r="CU80" s="436"/>
      <c r="CV80" s="437"/>
      <c r="CW80" s="436"/>
      <c r="CX80" s="436"/>
      <c r="CY80" s="436"/>
      <c r="CZ80" s="436"/>
      <c r="DA80" s="437"/>
      <c r="DB80" s="436"/>
      <c r="DC80" s="436"/>
      <c r="DD80" s="436"/>
      <c r="DE80" s="436"/>
      <c r="DF80" s="437"/>
      <c r="DG80" s="436"/>
      <c r="DH80" s="436"/>
      <c r="DI80" s="436"/>
      <c r="DJ80" s="436"/>
      <c r="DK80" s="437"/>
      <c r="DL80" s="436"/>
      <c r="DM80" s="436"/>
      <c r="DN80" s="436"/>
      <c r="DO80" s="436"/>
      <c r="DP80" s="437"/>
      <c r="DQ80" s="436"/>
      <c r="DR80" s="436"/>
      <c r="DS80" s="436"/>
      <c r="DT80" s="436"/>
      <c r="DU80" s="437"/>
      <c r="DV80" s="436"/>
      <c r="DW80" s="436"/>
      <c r="DX80" s="436"/>
      <c r="DY80" s="436"/>
      <c r="DZ80" s="437"/>
      <c r="EA80" s="436"/>
      <c r="EB80" s="436"/>
      <c r="EC80" s="436"/>
      <c r="ED80" s="436"/>
      <c r="EE80" s="437"/>
      <c r="EF80" s="436"/>
      <c r="EG80" s="436"/>
      <c r="EH80" s="436"/>
      <c r="EI80" s="436"/>
      <c r="EJ80" s="437"/>
      <c r="EK80" s="436"/>
      <c r="EL80" s="436"/>
      <c r="EM80" s="436"/>
      <c r="EN80" s="436"/>
      <c r="EO80" s="345"/>
      <c r="ER80" s="349"/>
      <c r="ES80" s="349"/>
    </row>
    <row r="81" spans="1:149" ht="12.75" hidden="1" customHeight="1" x14ac:dyDescent="0.2">
      <c r="A81" s="333"/>
      <c r="B81" s="333"/>
      <c r="D81" s="345" t="s">
        <v>327</v>
      </c>
      <c r="E81" s="437"/>
      <c r="F81" s="333"/>
      <c r="G81" s="436">
        <f>SUM(G82:G85)</f>
        <v>0</v>
      </c>
      <c r="H81" s="436"/>
      <c r="I81" s="436"/>
      <c r="J81" s="437"/>
      <c r="K81" s="436"/>
      <c r="L81" s="436">
        <f>SUM(L82:L85)</f>
        <v>0</v>
      </c>
      <c r="M81" s="436"/>
      <c r="N81" s="436"/>
      <c r="O81" s="437"/>
      <c r="P81" s="436"/>
      <c r="Q81" s="436">
        <f>SUM(Q82:Q85)</f>
        <v>0</v>
      </c>
      <c r="R81" s="436"/>
      <c r="S81" s="436"/>
      <c r="T81" s="437"/>
      <c r="U81" s="436"/>
      <c r="V81" s="436">
        <f>SUM(V82:V85)</f>
        <v>0</v>
      </c>
      <c r="W81" s="436"/>
      <c r="X81" s="436"/>
      <c r="Y81" s="437"/>
      <c r="Z81" s="436"/>
      <c r="AA81" s="436">
        <f>SUM(AA82:AA85)</f>
        <v>0</v>
      </c>
      <c r="AB81" s="436"/>
      <c r="AC81" s="436"/>
      <c r="AD81" s="437"/>
      <c r="AE81" s="436"/>
      <c r="AF81" s="436">
        <f>SUM(AF82:AF85)</f>
        <v>0</v>
      </c>
      <c r="AG81" s="436"/>
      <c r="AH81" s="436"/>
      <c r="AI81" s="437"/>
      <c r="AJ81" s="436"/>
      <c r="AK81" s="436">
        <f>SUM(AK82:AK85)</f>
        <v>0</v>
      </c>
      <c r="AL81" s="436"/>
      <c r="AM81" s="436"/>
      <c r="AN81" s="437"/>
      <c r="AO81" s="436"/>
      <c r="AP81" s="436">
        <f>SUM(AP82:AP85)</f>
        <v>0</v>
      </c>
      <c r="AQ81" s="436"/>
      <c r="AR81" s="436"/>
      <c r="AS81" s="437"/>
      <c r="AT81" s="436"/>
      <c r="AU81" s="436">
        <f>SUM(AU82:AU85)</f>
        <v>0</v>
      </c>
      <c r="AV81" s="436"/>
      <c r="AW81" s="436"/>
      <c r="AX81" s="437"/>
      <c r="AY81" s="436"/>
      <c r="AZ81" s="436">
        <f>SUM(AZ82:AZ85)</f>
        <v>0</v>
      </c>
      <c r="BA81" s="436"/>
      <c r="BB81" s="436"/>
      <c r="BC81" s="437"/>
      <c r="BD81" s="436"/>
      <c r="BE81" s="436">
        <f>SUM(BE82:BE85)</f>
        <v>0</v>
      </c>
      <c r="BF81" s="436"/>
      <c r="BG81" s="436"/>
      <c r="BH81" s="437"/>
      <c r="BI81" s="436"/>
      <c r="BJ81" s="436">
        <f>SUM(BJ82:BJ85)</f>
        <v>0</v>
      </c>
      <c r="BK81" s="436"/>
      <c r="BL81" s="436"/>
      <c r="BM81" s="437"/>
      <c r="BN81" s="436"/>
      <c r="BO81" s="436">
        <f>SUM(BO82:BO85)</f>
        <v>0</v>
      </c>
      <c r="BP81" s="436"/>
      <c r="BQ81" s="436"/>
      <c r="BR81" s="437"/>
      <c r="BS81" s="436"/>
      <c r="BT81" s="436">
        <f>SUM(BT82:BT85)</f>
        <v>0</v>
      </c>
      <c r="BU81" s="436"/>
      <c r="BV81" s="436"/>
      <c r="BW81" s="437"/>
      <c r="BX81" s="436"/>
      <c r="BY81" s="436">
        <f>SUM(BY82:BY85)</f>
        <v>0</v>
      </c>
      <c r="BZ81" s="436"/>
      <c r="CA81" s="436"/>
      <c r="CB81" s="437"/>
      <c r="CC81" s="436"/>
      <c r="CD81" s="436">
        <f>SUM(CD82:CD85)</f>
        <v>0</v>
      </c>
      <c r="CE81" s="436"/>
      <c r="CF81" s="436"/>
      <c r="CG81" s="437"/>
      <c r="CH81" s="436"/>
      <c r="CI81" s="436">
        <f>SUM(CI82:CI85)</f>
        <v>0</v>
      </c>
      <c r="CJ81" s="436"/>
      <c r="CK81" s="436"/>
      <c r="CL81" s="437"/>
      <c r="CM81" s="436"/>
      <c r="CN81" s="436">
        <f>SUM(CN82:CN85)</f>
        <v>0</v>
      </c>
      <c r="CO81" s="436"/>
      <c r="CP81" s="436"/>
      <c r="CQ81" s="437"/>
      <c r="CR81" s="436"/>
      <c r="CS81" s="436">
        <f>SUM(CS82:CS85)</f>
        <v>0</v>
      </c>
      <c r="CT81" s="436"/>
      <c r="CU81" s="436"/>
      <c r="CV81" s="437"/>
      <c r="CW81" s="436"/>
      <c r="CX81" s="436">
        <f>SUM(CX82:CX85)</f>
        <v>0</v>
      </c>
      <c r="CY81" s="436"/>
      <c r="CZ81" s="436"/>
      <c r="DA81" s="437"/>
      <c r="DB81" s="436"/>
      <c r="DC81" s="436">
        <f>SUM(DC82:DC85)</f>
        <v>0</v>
      </c>
      <c r="DD81" s="436"/>
      <c r="DE81" s="436"/>
      <c r="DF81" s="437"/>
      <c r="DG81" s="436"/>
      <c r="DH81" s="436">
        <f>SUM(DH82:DH85)</f>
        <v>0</v>
      </c>
      <c r="DI81" s="436"/>
      <c r="DJ81" s="436"/>
      <c r="DK81" s="437"/>
      <c r="DL81" s="436"/>
      <c r="DM81" s="436">
        <f>SUM(DM82:DM85)</f>
        <v>0</v>
      </c>
      <c r="DN81" s="436"/>
      <c r="DO81" s="436"/>
      <c r="DP81" s="437"/>
      <c r="DQ81" s="436"/>
      <c r="DR81" s="436">
        <f>SUM(DR82:DR85)</f>
        <v>0</v>
      </c>
      <c r="DS81" s="436"/>
      <c r="DT81" s="436"/>
      <c r="DU81" s="437"/>
      <c r="DV81" s="436"/>
      <c r="DW81" s="436">
        <f>SUM(DW82:DW85)</f>
        <v>0</v>
      </c>
      <c r="DX81" s="436"/>
      <c r="DY81" s="436"/>
      <c r="DZ81" s="437"/>
      <c r="EA81" s="436"/>
      <c r="EB81" s="436">
        <f>SUM(EB82:EB85)</f>
        <v>0</v>
      </c>
      <c r="EC81" s="436"/>
      <c r="ED81" s="436"/>
      <c r="EE81" s="437"/>
      <c r="EF81" s="436"/>
      <c r="EG81" s="436">
        <f>SUM(EG82:EG85)</f>
        <v>0</v>
      </c>
      <c r="EH81" s="436"/>
      <c r="EI81" s="436"/>
      <c r="EJ81" s="437"/>
      <c r="EK81" s="436"/>
      <c r="EL81" s="436">
        <f>SUM(EL82:EL85)</f>
        <v>0</v>
      </c>
      <c r="EM81" s="436"/>
      <c r="EN81" s="436"/>
      <c r="EO81" s="345"/>
      <c r="ER81" s="349"/>
      <c r="ES81" s="349"/>
    </row>
    <row r="82" spans="1:149" ht="12.75" hidden="1" customHeight="1" x14ac:dyDescent="0.2">
      <c r="A82" s="333"/>
      <c r="B82" s="333"/>
      <c r="D82" s="345" t="s">
        <v>313</v>
      </c>
      <c r="E82" s="437"/>
      <c r="F82" s="358"/>
      <c r="G82" s="434">
        <v>0</v>
      </c>
      <c r="H82" s="435"/>
      <c r="I82" s="436"/>
      <c r="J82" s="437"/>
      <c r="K82" s="438"/>
      <c r="L82" s="434">
        <v>0</v>
      </c>
      <c r="M82" s="435"/>
      <c r="N82" s="436"/>
      <c r="O82" s="437"/>
      <c r="P82" s="438"/>
      <c r="Q82" s="434">
        <v>0</v>
      </c>
      <c r="R82" s="435"/>
      <c r="S82" s="436"/>
      <c r="T82" s="437"/>
      <c r="U82" s="438"/>
      <c r="V82" s="434">
        <v>0</v>
      </c>
      <c r="W82" s="435"/>
      <c r="X82" s="436"/>
      <c r="Y82" s="437"/>
      <c r="Z82" s="438"/>
      <c r="AA82" s="434">
        <v>0</v>
      </c>
      <c r="AB82" s="435"/>
      <c r="AC82" s="436"/>
      <c r="AD82" s="437"/>
      <c r="AE82" s="438"/>
      <c r="AF82" s="434">
        <v>0</v>
      </c>
      <c r="AG82" s="435"/>
      <c r="AH82" s="436"/>
      <c r="AI82" s="437"/>
      <c r="AJ82" s="438"/>
      <c r="AK82" s="434">
        <v>0</v>
      </c>
      <c r="AL82" s="435"/>
      <c r="AM82" s="436"/>
      <c r="AN82" s="437"/>
      <c r="AO82" s="438"/>
      <c r="AP82" s="434">
        <v>0</v>
      </c>
      <c r="AQ82" s="435"/>
      <c r="AR82" s="436"/>
      <c r="AS82" s="437"/>
      <c r="AT82" s="438"/>
      <c r="AU82" s="434">
        <v>0</v>
      </c>
      <c r="AV82" s="435"/>
      <c r="AW82" s="436"/>
      <c r="AX82" s="437"/>
      <c r="AY82" s="438"/>
      <c r="AZ82" s="434">
        <v>0</v>
      </c>
      <c r="BA82" s="435"/>
      <c r="BB82" s="436"/>
      <c r="BC82" s="437"/>
      <c r="BD82" s="438"/>
      <c r="BE82" s="434">
        <v>0</v>
      </c>
      <c r="BF82" s="435"/>
      <c r="BG82" s="436"/>
      <c r="BH82" s="437"/>
      <c r="BI82" s="438"/>
      <c r="BJ82" s="434">
        <v>0</v>
      </c>
      <c r="BK82" s="435"/>
      <c r="BL82" s="436"/>
      <c r="BM82" s="437"/>
      <c r="BN82" s="438"/>
      <c r="BO82" s="434">
        <v>0</v>
      </c>
      <c r="BP82" s="435"/>
      <c r="BQ82" s="436"/>
      <c r="BR82" s="437"/>
      <c r="BS82" s="438"/>
      <c r="BT82" s="434">
        <f>SUM(L82:BO82)</f>
        <v>0</v>
      </c>
      <c r="BU82" s="435"/>
      <c r="BV82" s="436"/>
      <c r="BW82" s="437"/>
      <c r="BX82" s="438"/>
      <c r="BY82" s="434">
        <v>0</v>
      </c>
      <c r="BZ82" s="435"/>
      <c r="CA82" s="436"/>
      <c r="CB82" s="437"/>
      <c r="CC82" s="438"/>
      <c r="CD82" s="434">
        <v>0</v>
      </c>
      <c r="CE82" s="435"/>
      <c r="CF82" s="436"/>
      <c r="CG82" s="437"/>
      <c r="CH82" s="438"/>
      <c r="CI82" s="434">
        <v>0</v>
      </c>
      <c r="CJ82" s="435"/>
      <c r="CK82" s="436"/>
      <c r="CL82" s="437"/>
      <c r="CM82" s="438"/>
      <c r="CN82" s="434">
        <v>0</v>
      </c>
      <c r="CO82" s="435"/>
      <c r="CP82" s="436"/>
      <c r="CQ82" s="437"/>
      <c r="CR82" s="438"/>
      <c r="CS82" s="434">
        <v>0</v>
      </c>
      <c r="CT82" s="435"/>
      <c r="CU82" s="436"/>
      <c r="CV82" s="437"/>
      <c r="CW82" s="438"/>
      <c r="CX82" s="434">
        <v>0</v>
      </c>
      <c r="CY82" s="435"/>
      <c r="CZ82" s="436"/>
      <c r="DA82" s="437"/>
      <c r="DB82" s="438"/>
      <c r="DC82" s="434">
        <v>0</v>
      </c>
      <c r="DD82" s="435"/>
      <c r="DE82" s="436"/>
      <c r="DF82" s="437"/>
      <c r="DG82" s="438"/>
      <c r="DH82" s="434">
        <v>0</v>
      </c>
      <c r="DI82" s="435"/>
      <c r="DJ82" s="436"/>
      <c r="DK82" s="437"/>
      <c r="DL82" s="438"/>
      <c r="DM82" s="434">
        <v>0</v>
      </c>
      <c r="DN82" s="435"/>
      <c r="DO82" s="436"/>
      <c r="DP82" s="437"/>
      <c r="DQ82" s="438"/>
      <c r="DR82" s="434">
        <v>0</v>
      </c>
      <c r="DS82" s="435"/>
      <c r="DT82" s="436"/>
      <c r="DU82" s="437"/>
      <c r="DV82" s="438"/>
      <c r="DW82" s="434">
        <v>0</v>
      </c>
      <c r="DX82" s="435"/>
      <c r="DY82" s="436"/>
      <c r="DZ82" s="437"/>
      <c r="EA82" s="438"/>
      <c r="EB82" s="434">
        <v>0</v>
      </c>
      <c r="EC82" s="435"/>
      <c r="ED82" s="436"/>
      <c r="EE82" s="437"/>
      <c r="EF82" s="438"/>
      <c r="EG82" s="434">
        <v>0</v>
      </c>
      <c r="EH82" s="435"/>
      <c r="EI82" s="436"/>
      <c r="EJ82" s="437"/>
      <c r="EK82" s="438"/>
      <c r="EL82" s="434">
        <f t="shared" ref="EL82:EL85" si="9">SUM(CD82:CD82)</f>
        <v>0</v>
      </c>
      <c r="EM82" s="435"/>
      <c r="EN82" s="436"/>
      <c r="EO82" s="345"/>
      <c r="ER82" s="349"/>
      <c r="ES82" s="349"/>
    </row>
    <row r="83" spans="1:149" ht="12.75" hidden="1" customHeight="1" x14ac:dyDescent="0.2">
      <c r="A83" s="333"/>
      <c r="B83" s="333"/>
      <c r="D83" s="345" t="s">
        <v>316</v>
      </c>
      <c r="E83" s="437"/>
      <c r="F83" s="351"/>
      <c r="G83" s="436">
        <v>0</v>
      </c>
      <c r="H83" s="440"/>
      <c r="I83" s="436"/>
      <c r="J83" s="437"/>
      <c r="K83" s="437"/>
      <c r="L83" s="436">
        <v>0</v>
      </c>
      <c r="M83" s="440"/>
      <c r="N83" s="436"/>
      <c r="O83" s="437"/>
      <c r="P83" s="437"/>
      <c r="Q83" s="436">
        <v>0</v>
      </c>
      <c r="R83" s="440"/>
      <c r="S83" s="436"/>
      <c r="T83" s="437"/>
      <c r="U83" s="437"/>
      <c r="V83" s="436">
        <v>0</v>
      </c>
      <c r="W83" s="440"/>
      <c r="X83" s="436"/>
      <c r="Y83" s="437"/>
      <c r="Z83" s="437"/>
      <c r="AA83" s="436">
        <v>0</v>
      </c>
      <c r="AB83" s="440"/>
      <c r="AC83" s="436"/>
      <c r="AD83" s="437"/>
      <c r="AE83" s="437"/>
      <c r="AF83" s="436">
        <v>0</v>
      </c>
      <c r="AG83" s="440"/>
      <c r="AH83" s="436"/>
      <c r="AI83" s="437"/>
      <c r="AJ83" s="437"/>
      <c r="AK83" s="436">
        <v>0</v>
      </c>
      <c r="AL83" s="440"/>
      <c r="AM83" s="436"/>
      <c r="AN83" s="437"/>
      <c r="AO83" s="437"/>
      <c r="AP83" s="436">
        <v>0</v>
      </c>
      <c r="AQ83" s="440"/>
      <c r="AR83" s="436"/>
      <c r="AS83" s="437"/>
      <c r="AT83" s="437"/>
      <c r="AU83" s="436">
        <v>0</v>
      </c>
      <c r="AV83" s="440"/>
      <c r="AW83" s="436"/>
      <c r="AX83" s="437"/>
      <c r="AY83" s="437"/>
      <c r="AZ83" s="436">
        <v>0</v>
      </c>
      <c r="BA83" s="440"/>
      <c r="BB83" s="436"/>
      <c r="BC83" s="437"/>
      <c r="BD83" s="437"/>
      <c r="BE83" s="436">
        <v>0</v>
      </c>
      <c r="BF83" s="440"/>
      <c r="BG83" s="436"/>
      <c r="BH83" s="437"/>
      <c r="BI83" s="437"/>
      <c r="BJ83" s="436">
        <v>0</v>
      </c>
      <c r="BK83" s="440"/>
      <c r="BL83" s="436"/>
      <c r="BM83" s="437"/>
      <c r="BN83" s="437"/>
      <c r="BO83" s="436">
        <v>0</v>
      </c>
      <c r="BP83" s="440"/>
      <c r="BQ83" s="436"/>
      <c r="BR83" s="437"/>
      <c r="BS83" s="437"/>
      <c r="BT83" s="436">
        <f>SUM(L83:BO83)</f>
        <v>0</v>
      </c>
      <c r="BU83" s="440"/>
      <c r="BV83" s="436"/>
      <c r="BW83" s="437"/>
      <c r="BX83" s="437"/>
      <c r="BY83" s="436">
        <v>0</v>
      </c>
      <c r="BZ83" s="440"/>
      <c r="CA83" s="436"/>
      <c r="CB83" s="437"/>
      <c r="CC83" s="437"/>
      <c r="CD83" s="436">
        <v>0</v>
      </c>
      <c r="CE83" s="440"/>
      <c r="CF83" s="436"/>
      <c r="CG83" s="437"/>
      <c r="CH83" s="437"/>
      <c r="CI83" s="436">
        <v>0</v>
      </c>
      <c r="CJ83" s="440"/>
      <c r="CK83" s="436"/>
      <c r="CL83" s="437"/>
      <c r="CM83" s="437"/>
      <c r="CN83" s="436">
        <v>0</v>
      </c>
      <c r="CO83" s="440"/>
      <c r="CP83" s="436"/>
      <c r="CQ83" s="437"/>
      <c r="CR83" s="437"/>
      <c r="CS83" s="436">
        <v>0</v>
      </c>
      <c r="CT83" s="440"/>
      <c r="CU83" s="436"/>
      <c r="CV83" s="437"/>
      <c r="CW83" s="437"/>
      <c r="CX83" s="436">
        <v>0</v>
      </c>
      <c r="CY83" s="440"/>
      <c r="CZ83" s="436"/>
      <c r="DA83" s="437"/>
      <c r="DB83" s="437"/>
      <c r="DC83" s="436">
        <v>0</v>
      </c>
      <c r="DD83" s="440"/>
      <c r="DE83" s="436"/>
      <c r="DF83" s="437"/>
      <c r="DG83" s="437"/>
      <c r="DH83" s="436">
        <v>0</v>
      </c>
      <c r="DI83" s="440"/>
      <c r="DJ83" s="436"/>
      <c r="DK83" s="437"/>
      <c r="DL83" s="437"/>
      <c r="DM83" s="436">
        <v>0</v>
      </c>
      <c r="DN83" s="440"/>
      <c r="DO83" s="436"/>
      <c r="DP83" s="437"/>
      <c r="DQ83" s="437"/>
      <c r="DR83" s="436">
        <v>0</v>
      </c>
      <c r="DS83" s="440"/>
      <c r="DT83" s="436"/>
      <c r="DU83" s="437"/>
      <c r="DV83" s="437"/>
      <c r="DW83" s="436">
        <v>0</v>
      </c>
      <c r="DX83" s="440"/>
      <c r="DY83" s="436"/>
      <c r="DZ83" s="437"/>
      <c r="EA83" s="437"/>
      <c r="EB83" s="436">
        <v>0</v>
      </c>
      <c r="EC83" s="440"/>
      <c r="ED83" s="436"/>
      <c r="EE83" s="437"/>
      <c r="EF83" s="437"/>
      <c r="EG83" s="436">
        <v>0</v>
      </c>
      <c r="EH83" s="440"/>
      <c r="EI83" s="436"/>
      <c r="EJ83" s="437"/>
      <c r="EK83" s="437"/>
      <c r="EL83" s="436">
        <f t="shared" si="9"/>
        <v>0</v>
      </c>
      <c r="EM83" s="440"/>
      <c r="EN83" s="436"/>
      <c r="EO83" s="345"/>
      <c r="ER83" s="349"/>
      <c r="ES83" s="349"/>
    </row>
    <row r="84" spans="1:149" ht="12.75" hidden="1" customHeight="1" x14ac:dyDescent="0.2">
      <c r="A84" s="333"/>
      <c r="B84" s="333"/>
      <c r="D84" s="345" t="s">
        <v>317</v>
      </c>
      <c r="E84" s="437"/>
      <c r="F84" s="351"/>
      <c r="G84" s="436">
        <v>0</v>
      </c>
      <c r="H84" s="440"/>
      <c r="I84" s="436"/>
      <c r="J84" s="437"/>
      <c r="K84" s="437"/>
      <c r="L84" s="436">
        <v>0</v>
      </c>
      <c r="M84" s="440"/>
      <c r="N84" s="436"/>
      <c r="O84" s="437"/>
      <c r="P84" s="437"/>
      <c r="Q84" s="436">
        <v>0</v>
      </c>
      <c r="R84" s="440"/>
      <c r="S84" s="436"/>
      <c r="T84" s="437"/>
      <c r="U84" s="437"/>
      <c r="V84" s="436">
        <v>0</v>
      </c>
      <c r="W84" s="440"/>
      <c r="X84" s="436"/>
      <c r="Y84" s="437"/>
      <c r="Z84" s="437"/>
      <c r="AA84" s="436">
        <v>0</v>
      </c>
      <c r="AB84" s="440"/>
      <c r="AC84" s="436"/>
      <c r="AD84" s="437"/>
      <c r="AE84" s="437"/>
      <c r="AF84" s="436">
        <v>0</v>
      </c>
      <c r="AG84" s="440"/>
      <c r="AH84" s="436"/>
      <c r="AI84" s="437"/>
      <c r="AJ84" s="437"/>
      <c r="AK84" s="436">
        <v>0</v>
      </c>
      <c r="AL84" s="440"/>
      <c r="AM84" s="436"/>
      <c r="AN84" s="437"/>
      <c r="AO84" s="437"/>
      <c r="AP84" s="436">
        <v>0</v>
      </c>
      <c r="AQ84" s="440"/>
      <c r="AR84" s="436"/>
      <c r="AS84" s="437"/>
      <c r="AT84" s="437"/>
      <c r="AU84" s="436">
        <v>0</v>
      </c>
      <c r="AV84" s="440"/>
      <c r="AW84" s="436"/>
      <c r="AX84" s="437"/>
      <c r="AY84" s="437"/>
      <c r="AZ84" s="436">
        <v>0</v>
      </c>
      <c r="BA84" s="440"/>
      <c r="BB84" s="436"/>
      <c r="BC84" s="437"/>
      <c r="BD84" s="437"/>
      <c r="BE84" s="436">
        <v>0</v>
      </c>
      <c r="BF84" s="440"/>
      <c r="BG84" s="436"/>
      <c r="BH84" s="437"/>
      <c r="BI84" s="437"/>
      <c r="BJ84" s="436">
        <v>0</v>
      </c>
      <c r="BK84" s="440"/>
      <c r="BL84" s="436"/>
      <c r="BM84" s="437"/>
      <c r="BN84" s="437"/>
      <c r="BO84" s="436">
        <v>0</v>
      </c>
      <c r="BP84" s="440"/>
      <c r="BQ84" s="436"/>
      <c r="BR84" s="437"/>
      <c r="BS84" s="437"/>
      <c r="BT84" s="436">
        <f>SUM(L84:BO84)</f>
        <v>0</v>
      </c>
      <c r="BU84" s="440"/>
      <c r="BV84" s="436"/>
      <c r="BW84" s="437"/>
      <c r="BX84" s="437"/>
      <c r="BY84" s="436">
        <v>0</v>
      </c>
      <c r="BZ84" s="440"/>
      <c r="CA84" s="436"/>
      <c r="CB84" s="437"/>
      <c r="CC84" s="437"/>
      <c r="CD84" s="436">
        <v>0</v>
      </c>
      <c r="CE84" s="440"/>
      <c r="CF84" s="436"/>
      <c r="CG84" s="437"/>
      <c r="CH84" s="437"/>
      <c r="CI84" s="436">
        <v>0</v>
      </c>
      <c r="CJ84" s="440"/>
      <c r="CK84" s="436"/>
      <c r="CL84" s="437"/>
      <c r="CM84" s="437"/>
      <c r="CN84" s="436">
        <v>0</v>
      </c>
      <c r="CO84" s="440"/>
      <c r="CP84" s="436"/>
      <c r="CQ84" s="437"/>
      <c r="CR84" s="437"/>
      <c r="CS84" s="436">
        <v>0</v>
      </c>
      <c r="CT84" s="440"/>
      <c r="CU84" s="436"/>
      <c r="CV84" s="437"/>
      <c r="CW84" s="437"/>
      <c r="CX84" s="436">
        <v>0</v>
      </c>
      <c r="CY84" s="440"/>
      <c r="CZ84" s="436"/>
      <c r="DA84" s="437"/>
      <c r="DB84" s="437"/>
      <c r="DC84" s="436">
        <v>0</v>
      </c>
      <c r="DD84" s="440"/>
      <c r="DE84" s="436"/>
      <c r="DF84" s="437"/>
      <c r="DG84" s="437"/>
      <c r="DH84" s="436">
        <v>0</v>
      </c>
      <c r="DI84" s="440"/>
      <c r="DJ84" s="436"/>
      <c r="DK84" s="437"/>
      <c r="DL84" s="437"/>
      <c r="DM84" s="436">
        <v>0</v>
      </c>
      <c r="DN84" s="440"/>
      <c r="DO84" s="436"/>
      <c r="DP84" s="437"/>
      <c r="DQ84" s="437"/>
      <c r="DR84" s="436">
        <v>0</v>
      </c>
      <c r="DS84" s="440"/>
      <c r="DT84" s="436"/>
      <c r="DU84" s="437"/>
      <c r="DV84" s="437"/>
      <c r="DW84" s="436">
        <v>0</v>
      </c>
      <c r="DX84" s="440"/>
      <c r="DY84" s="436"/>
      <c r="DZ84" s="437"/>
      <c r="EA84" s="437"/>
      <c r="EB84" s="436">
        <v>0</v>
      </c>
      <c r="EC84" s="440"/>
      <c r="ED84" s="436"/>
      <c r="EE84" s="437"/>
      <c r="EF84" s="437"/>
      <c r="EG84" s="436">
        <v>0</v>
      </c>
      <c r="EH84" s="440"/>
      <c r="EI84" s="436"/>
      <c r="EJ84" s="437"/>
      <c r="EK84" s="437"/>
      <c r="EL84" s="436">
        <f t="shared" si="9"/>
        <v>0</v>
      </c>
      <c r="EM84" s="440"/>
      <c r="EN84" s="436"/>
      <c r="EO84" s="345"/>
      <c r="ER84" s="349"/>
      <c r="ES84" s="349"/>
    </row>
    <row r="85" spans="1:149" ht="12.75" hidden="1" customHeight="1" x14ac:dyDescent="0.2">
      <c r="A85" s="333"/>
      <c r="B85" s="333"/>
      <c r="D85" s="345" t="s">
        <v>318</v>
      </c>
      <c r="E85" s="437"/>
      <c r="F85" s="373"/>
      <c r="G85" s="448">
        <v>0</v>
      </c>
      <c r="H85" s="449"/>
      <c r="I85" s="436"/>
      <c r="J85" s="437"/>
      <c r="K85" s="450"/>
      <c r="L85" s="448">
        <v>0</v>
      </c>
      <c r="M85" s="449"/>
      <c r="N85" s="436"/>
      <c r="O85" s="437"/>
      <c r="P85" s="450"/>
      <c r="Q85" s="448">
        <v>0</v>
      </c>
      <c r="R85" s="449"/>
      <c r="S85" s="436"/>
      <c r="T85" s="437"/>
      <c r="U85" s="450"/>
      <c r="V85" s="448">
        <v>0</v>
      </c>
      <c r="W85" s="449"/>
      <c r="X85" s="436"/>
      <c r="Y85" s="437"/>
      <c r="Z85" s="450"/>
      <c r="AA85" s="448">
        <v>0</v>
      </c>
      <c r="AB85" s="449"/>
      <c r="AC85" s="436"/>
      <c r="AD85" s="437"/>
      <c r="AE85" s="450"/>
      <c r="AF85" s="448">
        <v>0</v>
      </c>
      <c r="AG85" s="449"/>
      <c r="AH85" s="436"/>
      <c r="AI85" s="437"/>
      <c r="AJ85" s="450"/>
      <c r="AK85" s="448">
        <v>0</v>
      </c>
      <c r="AL85" s="449"/>
      <c r="AM85" s="436"/>
      <c r="AN85" s="437"/>
      <c r="AO85" s="450"/>
      <c r="AP85" s="448">
        <v>0</v>
      </c>
      <c r="AQ85" s="449"/>
      <c r="AR85" s="436"/>
      <c r="AS85" s="437"/>
      <c r="AT85" s="450"/>
      <c r="AU85" s="448">
        <v>0</v>
      </c>
      <c r="AV85" s="449"/>
      <c r="AW85" s="436"/>
      <c r="AX85" s="437"/>
      <c r="AY85" s="450"/>
      <c r="AZ85" s="448">
        <v>0</v>
      </c>
      <c r="BA85" s="449"/>
      <c r="BB85" s="436"/>
      <c r="BC85" s="437"/>
      <c r="BD85" s="450"/>
      <c r="BE85" s="448">
        <v>0</v>
      </c>
      <c r="BF85" s="449"/>
      <c r="BG85" s="436"/>
      <c r="BH85" s="437"/>
      <c r="BI85" s="450"/>
      <c r="BJ85" s="448">
        <v>0</v>
      </c>
      <c r="BK85" s="449"/>
      <c r="BL85" s="436"/>
      <c r="BM85" s="437"/>
      <c r="BN85" s="450"/>
      <c r="BO85" s="448">
        <v>0</v>
      </c>
      <c r="BP85" s="449"/>
      <c r="BQ85" s="436"/>
      <c r="BR85" s="437"/>
      <c r="BS85" s="450"/>
      <c r="BT85" s="448">
        <f>SUM(L85:BO85)</f>
        <v>0</v>
      </c>
      <c r="BU85" s="449"/>
      <c r="BV85" s="436"/>
      <c r="BW85" s="437"/>
      <c r="BX85" s="450"/>
      <c r="BY85" s="448">
        <v>0</v>
      </c>
      <c r="BZ85" s="449"/>
      <c r="CA85" s="436"/>
      <c r="CB85" s="437"/>
      <c r="CC85" s="450"/>
      <c r="CD85" s="448">
        <v>0</v>
      </c>
      <c r="CE85" s="449"/>
      <c r="CF85" s="436"/>
      <c r="CG85" s="437"/>
      <c r="CH85" s="450"/>
      <c r="CI85" s="448">
        <v>0</v>
      </c>
      <c r="CJ85" s="449"/>
      <c r="CK85" s="436"/>
      <c r="CL85" s="437"/>
      <c r="CM85" s="450"/>
      <c r="CN85" s="448">
        <v>0</v>
      </c>
      <c r="CO85" s="449"/>
      <c r="CP85" s="436"/>
      <c r="CQ85" s="437"/>
      <c r="CR85" s="450"/>
      <c r="CS85" s="448">
        <v>0</v>
      </c>
      <c r="CT85" s="449"/>
      <c r="CU85" s="436"/>
      <c r="CV85" s="437"/>
      <c r="CW85" s="450"/>
      <c r="CX85" s="448">
        <v>0</v>
      </c>
      <c r="CY85" s="449"/>
      <c r="CZ85" s="436"/>
      <c r="DA85" s="437"/>
      <c r="DB85" s="450"/>
      <c r="DC85" s="448">
        <v>0</v>
      </c>
      <c r="DD85" s="449"/>
      <c r="DE85" s="436"/>
      <c r="DF85" s="437"/>
      <c r="DG85" s="450"/>
      <c r="DH85" s="448">
        <v>0</v>
      </c>
      <c r="DI85" s="449"/>
      <c r="DJ85" s="436"/>
      <c r="DK85" s="437"/>
      <c r="DL85" s="450"/>
      <c r="DM85" s="448">
        <v>0</v>
      </c>
      <c r="DN85" s="449"/>
      <c r="DO85" s="436"/>
      <c r="DP85" s="437"/>
      <c r="DQ85" s="450"/>
      <c r="DR85" s="448">
        <v>0</v>
      </c>
      <c r="DS85" s="449"/>
      <c r="DT85" s="436"/>
      <c r="DU85" s="437"/>
      <c r="DV85" s="450"/>
      <c r="DW85" s="448">
        <v>0</v>
      </c>
      <c r="DX85" s="449"/>
      <c r="DY85" s="436"/>
      <c r="DZ85" s="437"/>
      <c r="EA85" s="450"/>
      <c r="EB85" s="448">
        <v>0</v>
      </c>
      <c r="EC85" s="449"/>
      <c r="ED85" s="436"/>
      <c r="EE85" s="437"/>
      <c r="EF85" s="450"/>
      <c r="EG85" s="448">
        <v>0</v>
      </c>
      <c r="EH85" s="449"/>
      <c r="EI85" s="436"/>
      <c r="EJ85" s="437"/>
      <c r="EK85" s="450"/>
      <c r="EL85" s="448">
        <f t="shared" si="9"/>
        <v>0</v>
      </c>
      <c r="EM85" s="449"/>
      <c r="EN85" s="436"/>
      <c r="EO85" s="345"/>
      <c r="ER85" s="349"/>
      <c r="ES85" s="349"/>
    </row>
    <row r="86" spans="1:149" s="333" customFormat="1" ht="12.75" hidden="1" customHeight="1" x14ac:dyDescent="0.2">
      <c r="D86" s="453"/>
      <c r="E86" s="379"/>
      <c r="F86" s="380"/>
      <c r="G86" s="378"/>
      <c r="H86" s="378"/>
      <c r="I86" s="378"/>
      <c r="J86" s="377"/>
      <c r="K86" s="378"/>
      <c r="L86" s="378"/>
      <c r="M86" s="378"/>
      <c r="N86" s="378"/>
      <c r="O86" s="377"/>
      <c r="P86" s="378"/>
      <c r="Q86" s="378"/>
      <c r="R86" s="378"/>
      <c r="S86" s="378"/>
      <c r="T86" s="377"/>
      <c r="U86" s="378"/>
      <c r="V86" s="378"/>
      <c r="W86" s="378"/>
      <c r="X86" s="378"/>
      <c r="Y86" s="377"/>
      <c r="Z86" s="378"/>
      <c r="AA86" s="378"/>
      <c r="AB86" s="378"/>
      <c r="AC86" s="378"/>
      <c r="AD86" s="377"/>
      <c r="AE86" s="378"/>
      <c r="AF86" s="378"/>
      <c r="AG86" s="378"/>
      <c r="AH86" s="378"/>
      <c r="AI86" s="377"/>
      <c r="AJ86" s="378"/>
      <c r="AK86" s="378"/>
      <c r="AL86" s="378"/>
      <c r="AM86" s="378"/>
      <c r="AN86" s="377"/>
      <c r="AO86" s="378"/>
      <c r="AP86" s="378"/>
      <c r="AQ86" s="378"/>
      <c r="AR86" s="378"/>
      <c r="AS86" s="377"/>
      <c r="AT86" s="378"/>
      <c r="AU86" s="378"/>
      <c r="AV86" s="378"/>
      <c r="AW86" s="378"/>
      <c r="AX86" s="377"/>
      <c r="AY86" s="378"/>
      <c r="AZ86" s="378"/>
      <c r="BA86" s="378"/>
      <c r="BB86" s="378"/>
      <c r="BC86" s="377"/>
      <c r="BD86" s="378"/>
      <c r="BE86" s="378"/>
      <c r="BF86" s="378"/>
      <c r="BG86" s="378"/>
      <c r="BH86" s="377"/>
      <c r="BI86" s="378"/>
      <c r="BJ86" s="378"/>
      <c r="BK86" s="378"/>
      <c r="BL86" s="378"/>
      <c r="BM86" s="377"/>
      <c r="BN86" s="378"/>
      <c r="BO86" s="378"/>
      <c r="BP86" s="378"/>
      <c r="BQ86" s="378"/>
      <c r="BR86" s="377"/>
      <c r="BS86" s="378"/>
      <c r="BT86" s="378"/>
      <c r="BU86" s="378"/>
      <c r="BV86" s="378"/>
      <c r="BW86" s="377"/>
      <c r="BX86" s="378"/>
      <c r="BY86" s="378"/>
      <c r="BZ86" s="378"/>
      <c r="CA86" s="378"/>
      <c r="CB86" s="377"/>
      <c r="CC86" s="378"/>
      <c r="CD86" s="378"/>
      <c r="CE86" s="378"/>
      <c r="CF86" s="378"/>
      <c r="CG86" s="377"/>
      <c r="CH86" s="378"/>
      <c r="CI86" s="378"/>
      <c r="CJ86" s="378"/>
      <c r="CK86" s="378"/>
      <c r="CL86" s="377"/>
      <c r="CM86" s="378"/>
      <c r="CN86" s="378"/>
      <c r="CO86" s="378"/>
      <c r="CP86" s="378"/>
      <c r="CQ86" s="377"/>
      <c r="CR86" s="378"/>
      <c r="CS86" s="378"/>
      <c r="CT86" s="378"/>
      <c r="CU86" s="378"/>
      <c r="CV86" s="377"/>
      <c r="CW86" s="378"/>
      <c r="CX86" s="378"/>
      <c r="CY86" s="378"/>
      <c r="CZ86" s="378"/>
      <c r="DA86" s="377"/>
      <c r="DB86" s="378"/>
      <c r="DC86" s="378"/>
      <c r="DD86" s="378"/>
      <c r="DE86" s="378"/>
      <c r="DF86" s="377"/>
      <c r="DG86" s="378"/>
      <c r="DH86" s="378"/>
      <c r="DI86" s="378"/>
      <c r="DJ86" s="378"/>
      <c r="DK86" s="377"/>
      <c r="DL86" s="378"/>
      <c r="DM86" s="378"/>
      <c r="DN86" s="378"/>
      <c r="DO86" s="378"/>
      <c r="DP86" s="377"/>
      <c r="DQ86" s="378"/>
      <c r="DR86" s="378"/>
      <c r="DS86" s="378"/>
      <c r="DT86" s="378"/>
      <c r="DU86" s="377"/>
      <c r="DV86" s="378"/>
      <c r="DW86" s="378"/>
      <c r="DX86" s="378"/>
      <c r="DY86" s="378"/>
      <c r="DZ86" s="377"/>
      <c r="EA86" s="378"/>
      <c r="EB86" s="378"/>
      <c r="EC86" s="378"/>
      <c r="ED86" s="378"/>
      <c r="EE86" s="377"/>
      <c r="EF86" s="378"/>
      <c r="EG86" s="378"/>
      <c r="EH86" s="378"/>
      <c r="EI86" s="378"/>
      <c r="EJ86" s="377"/>
      <c r="EK86" s="378"/>
      <c r="EL86" s="378"/>
      <c r="EM86" s="380"/>
      <c r="EN86" s="380"/>
      <c r="EO86" s="345"/>
      <c r="EQ86" s="332"/>
      <c r="ER86" s="349"/>
      <c r="ES86" s="349"/>
    </row>
    <row r="87" spans="1:149" ht="12.75" hidden="1" customHeight="1" x14ac:dyDescent="0.2">
      <c r="A87" s="333"/>
      <c r="B87" s="333"/>
      <c r="D87" s="345" t="s">
        <v>327</v>
      </c>
      <c r="E87" s="437"/>
      <c r="F87" s="333"/>
      <c r="G87" s="436">
        <f>SUM(G88:G91)</f>
        <v>0</v>
      </c>
      <c r="H87" s="436"/>
      <c r="I87" s="436"/>
      <c r="J87" s="437"/>
      <c r="K87" s="436"/>
      <c r="L87" s="436">
        <f>SUM(L88:L91)</f>
        <v>0</v>
      </c>
      <c r="M87" s="436"/>
      <c r="N87" s="436"/>
      <c r="O87" s="437"/>
      <c r="P87" s="436"/>
      <c r="Q87" s="436">
        <f>SUM(Q88:Q91)</f>
        <v>0</v>
      </c>
      <c r="R87" s="436"/>
      <c r="S87" s="436"/>
      <c r="T87" s="437"/>
      <c r="U87" s="436"/>
      <c r="V87" s="436">
        <f>SUM(V88:V91)</f>
        <v>0</v>
      </c>
      <c r="W87" s="436"/>
      <c r="X87" s="436"/>
      <c r="Y87" s="437"/>
      <c r="Z87" s="436"/>
      <c r="AA87" s="436">
        <f>SUM(AA88:AA91)</f>
        <v>0</v>
      </c>
      <c r="AB87" s="436"/>
      <c r="AC87" s="436"/>
      <c r="AD87" s="437"/>
      <c r="AE87" s="436"/>
      <c r="AF87" s="436">
        <f>SUM(AF88:AF91)</f>
        <v>0</v>
      </c>
      <c r="AG87" s="436"/>
      <c r="AH87" s="436"/>
      <c r="AI87" s="437"/>
      <c r="AJ87" s="436"/>
      <c r="AK87" s="436">
        <f>SUM(AK88:AK91)</f>
        <v>0</v>
      </c>
      <c r="AL87" s="436"/>
      <c r="AM87" s="436"/>
      <c r="AN87" s="437"/>
      <c r="AO87" s="436"/>
      <c r="AP87" s="436">
        <f>SUM(AP88:AP91)</f>
        <v>0</v>
      </c>
      <c r="AQ87" s="436"/>
      <c r="AR87" s="436"/>
      <c r="AS87" s="437"/>
      <c r="AT87" s="436"/>
      <c r="AU87" s="436">
        <f>SUM(AU88:AU91)</f>
        <v>0</v>
      </c>
      <c r="AV87" s="436"/>
      <c r="AW87" s="436"/>
      <c r="AX87" s="437"/>
      <c r="AY87" s="436"/>
      <c r="AZ87" s="436">
        <f>SUM(AZ88:AZ91)</f>
        <v>0</v>
      </c>
      <c r="BA87" s="436"/>
      <c r="BB87" s="436"/>
      <c r="BC87" s="437"/>
      <c r="BD87" s="436"/>
      <c r="BE87" s="436">
        <f>SUM(BE88:BE91)</f>
        <v>0</v>
      </c>
      <c r="BF87" s="436"/>
      <c r="BG87" s="436"/>
      <c r="BH87" s="437"/>
      <c r="BI87" s="436"/>
      <c r="BJ87" s="436">
        <f>SUM(BJ88:BJ91)</f>
        <v>0</v>
      </c>
      <c r="BK87" s="436"/>
      <c r="BL87" s="436"/>
      <c r="BM87" s="437"/>
      <c r="BN87" s="436"/>
      <c r="BO87" s="436">
        <f>SUM(BO88:BO91)</f>
        <v>0</v>
      </c>
      <c r="BP87" s="436"/>
      <c r="BQ87" s="436"/>
      <c r="BR87" s="437"/>
      <c r="BS87" s="436"/>
      <c r="BT87" s="436">
        <f>SUM(BT88:BT91)</f>
        <v>0</v>
      </c>
      <c r="BU87" s="436"/>
      <c r="BV87" s="436"/>
      <c r="BW87" s="437"/>
      <c r="BX87" s="436"/>
      <c r="BY87" s="436">
        <f>SUM(BY88:BY91)</f>
        <v>0</v>
      </c>
      <c r="BZ87" s="436"/>
      <c r="CA87" s="436"/>
      <c r="CB87" s="437"/>
      <c r="CC87" s="436"/>
      <c r="CD87" s="436">
        <f>SUM(CD88:CD91)</f>
        <v>0</v>
      </c>
      <c r="CE87" s="436"/>
      <c r="CF87" s="436"/>
      <c r="CG87" s="437"/>
      <c r="CH87" s="436"/>
      <c r="CI87" s="436">
        <f>SUM(CI88:CI91)</f>
        <v>0</v>
      </c>
      <c r="CJ87" s="436"/>
      <c r="CK87" s="436"/>
      <c r="CL87" s="437"/>
      <c r="CM87" s="436"/>
      <c r="CN87" s="436">
        <f>SUM(CN88:CN91)</f>
        <v>0</v>
      </c>
      <c r="CO87" s="436"/>
      <c r="CP87" s="436"/>
      <c r="CQ87" s="437"/>
      <c r="CR87" s="436"/>
      <c r="CS87" s="436">
        <f>SUM(CS88:CS91)</f>
        <v>0</v>
      </c>
      <c r="CT87" s="436"/>
      <c r="CU87" s="436"/>
      <c r="CV87" s="437"/>
      <c r="CW87" s="436"/>
      <c r="CX87" s="436">
        <f>SUM(CX88:CX91)</f>
        <v>0</v>
      </c>
      <c r="CY87" s="436"/>
      <c r="CZ87" s="436"/>
      <c r="DA87" s="437"/>
      <c r="DB87" s="436"/>
      <c r="DC87" s="436">
        <f>SUM(DC88:DC91)</f>
        <v>0</v>
      </c>
      <c r="DD87" s="436"/>
      <c r="DE87" s="436"/>
      <c r="DF87" s="437"/>
      <c r="DG87" s="436"/>
      <c r="DH87" s="436">
        <f>SUM(DH88:DH91)</f>
        <v>0</v>
      </c>
      <c r="DI87" s="436"/>
      <c r="DJ87" s="436"/>
      <c r="DK87" s="437"/>
      <c r="DL87" s="436"/>
      <c r="DM87" s="436">
        <f>SUM(DM88:DM91)</f>
        <v>0</v>
      </c>
      <c r="DN87" s="436"/>
      <c r="DO87" s="436"/>
      <c r="DP87" s="437"/>
      <c r="DQ87" s="436"/>
      <c r="DR87" s="436">
        <f>SUM(DR88:DR91)</f>
        <v>0</v>
      </c>
      <c r="DS87" s="436"/>
      <c r="DT87" s="436"/>
      <c r="DU87" s="437"/>
      <c r="DV87" s="436"/>
      <c r="DW87" s="436">
        <f>SUM(DW88:DW91)</f>
        <v>0</v>
      </c>
      <c r="DX87" s="436"/>
      <c r="DY87" s="436"/>
      <c r="DZ87" s="437"/>
      <c r="EA87" s="436"/>
      <c r="EB87" s="436">
        <f>SUM(EB88:EB91)</f>
        <v>0</v>
      </c>
      <c r="EC87" s="436"/>
      <c r="ED87" s="436"/>
      <c r="EE87" s="437"/>
      <c r="EF87" s="436"/>
      <c r="EG87" s="436">
        <f>SUM(EG88:EG91)</f>
        <v>0</v>
      </c>
      <c r="EH87" s="436"/>
      <c r="EI87" s="436"/>
      <c r="EJ87" s="437"/>
      <c r="EK87" s="436"/>
      <c r="EL87" s="436">
        <f>SUM(EL88:EL91)</f>
        <v>0</v>
      </c>
      <c r="EM87" s="436"/>
      <c r="EN87" s="436"/>
      <c r="EO87" s="345"/>
      <c r="ER87" s="349"/>
      <c r="ES87" s="349"/>
    </row>
    <row r="88" spans="1:149" ht="12.75" hidden="1" customHeight="1" x14ac:dyDescent="0.2">
      <c r="A88" s="333"/>
      <c r="B88" s="333"/>
      <c r="D88" s="454" t="s">
        <v>313</v>
      </c>
      <c r="E88" s="437"/>
      <c r="F88" s="358"/>
      <c r="G88" s="434">
        <v>0</v>
      </c>
      <c r="H88" s="435"/>
      <c r="I88" s="436"/>
      <c r="J88" s="437"/>
      <c r="K88" s="438"/>
      <c r="L88" s="434">
        <v>0</v>
      </c>
      <c r="M88" s="435"/>
      <c r="N88" s="436"/>
      <c r="O88" s="437"/>
      <c r="P88" s="438"/>
      <c r="Q88" s="434">
        <v>0</v>
      </c>
      <c r="R88" s="435"/>
      <c r="S88" s="436"/>
      <c r="T88" s="437"/>
      <c r="U88" s="438"/>
      <c r="V88" s="434">
        <v>0</v>
      </c>
      <c r="W88" s="435"/>
      <c r="X88" s="436"/>
      <c r="Y88" s="437"/>
      <c r="Z88" s="438"/>
      <c r="AA88" s="434">
        <v>0</v>
      </c>
      <c r="AB88" s="435"/>
      <c r="AC88" s="436"/>
      <c r="AD88" s="437"/>
      <c r="AE88" s="438"/>
      <c r="AF88" s="434">
        <v>0</v>
      </c>
      <c r="AG88" s="435"/>
      <c r="AH88" s="436"/>
      <c r="AI88" s="437"/>
      <c r="AJ88" s="438"/>
      <c r="AK88" s="434">
        <v>0</v>
      </c>
      <c r="AL88" s="435"/>
      <c r="AM88" s="436"/>
      <c r="AN88" s="437"/>
      <c r="AO88" s="438"/>
      <c r="AP88" s="434">
        <v>0</v>
      </c>
      <c r="AQ88" s="435"/>
      <c r="AR88" s="436"/>
      <c r="AS88" s="437"/>
      <c r="AT88" s="438"/>
      <c r="AU88" s="434">
        <v>0</v>
      </c>
      <c r="AV88" s="435"/>
      <c r="AW88" s="436"/>
      <c r="AX88" s="437"/>
      <c r="AY88" s="438"/>
      <c r="AZ88" s="434">
        <v>0</v>
      </c>
      <c r="BA88" s="435"/>
      <c r="BB88" s="436"/>
      <c r="BC88" s="437"/>
      <c r="BD88" s="438"/>
      <c r="BE88" s="434">
        <v>0</v>
      </c>
      <c r="BF88" s="435"/>
      <c r="BG88" s="436"/>
      <c r="BH88" s="437"/>
      <c r="BI88" s="438"/>
      <c r="BJ88" s="434">
        <v>0</v>
      </c>
      <c r="BK88" s="435"/>
      <c r="BL88" s="436"/>
      <c r="BM88" s="437"/>
      <c r="BN88" s="438"/>
      <c r="BO88" s="434">
        <v>0</v>
      </c>
      <c r="BP88" s="435"/>
      <c r="BQ88" s="436"/>
      <c r="BR88" s="437"/>
      <c r="BS88" s="438"/>
      <c r="BT88" s="434">
        <f>SUM(L88:BO88)</f>
        <v>0</v>
      </c>
      <c r="BU88" s="435"/>
      <c r="BV88" s="436"/>
      <c r="BW88" s="437"/>
      <c r="BX88" s="438"/>
      <c r="BY88" s="434">
        <v>0</v>
      </c>
      <c r="BZ88" s="435"/>
      <c r="CA88" s="436"/>
      <c r="CB88" s="437"/>
      <c r="CC88" s="438"/>
      <c r="CD88" s="434">
        <v>0</v>
      </c>
      <c r="CE88" s="435"/>
      <c r="CF88" s="436"/>
      <c r="CG88" s="437"/>
      <c r="CH88" s="438"/>
      <c r="CI88" s="434">
        <v>0</v>
      </c>
      <c r="CJ88" s="435"/>
      <c r="CK88" s="436"/>
      <c r="CL88" s="437"/>
      <c r="CM88" s="438"/>
      <c r="CN88" s="434">
        <v>0</v>
      </c>
      <c r="CO88" s="435"/>
      <c r="CP88" s="436"/>
      <c r="CQ88" s="437"/>
      <c r="CR88" s="438"/>
      <c r="CS88" s="434">
        <v>0</v>
      </c>
      <c r="CT88" s="435"/>
      <c r="CU88" s="436"/>
      <c r="CV88" s="437"/>
      <c r="CW88" s="438"/>
      <c r="CX88" s="434">
        <v>0</v>
      </c>
      <c r="CY88" s="435"/>
      <c r="CZ88" s="436"/>
      <c r="DA88" s="437"/>
      <c r="DB88" s="438"/>
      <c r="DC88" s="434">
        <v>0</v>
      </c>
      <c r="DD88" s="435"/>
      <c r="DE88" s="436"/>
      <c r="DF88" s="437"/>
      <c r="DG88" s="438"/>
      <c r="DH88" s="434">
        <v>0</v>
      </c>
      <c r="DI88" s="435"/>
      <c r="DJ88" s="436"/>
      <c r="DK88" s="437"/>
      <c r="DL88" s="438"/>
      <c r="DM88" s="434">
        <v>0</v>
      </c>
      <c r="DN88" s="435"/>
      <c r="DO88" s="436"/>
      <c r="DP88" s="437"/>
      <c r="DQ88" s="438"/>
      <c r="DR88" s="434">
        <v>0</v>
      </c>
      <c r="DS88" s="435"/>
      <c r="DT88" s="436"/>
      <c r="DU88" s="437"/>
      <c r="DV88" s="438"/>
      <c r="DW88" s="434">
        <v>0</v>
      </c>
      <c r="DX88" s="435"/>
      <c r="DY88" s="436"/>
      <c r="DZ88" s="437"/>
      <c r="EA88" s="438"/>
      <c r="EB88" s="434">
        <v>0</v>
      </c>
      <c r="EC88" s="435"/>
      <c r="ED88" s="436"/>
      <c r="EE88" s="437"/>
      <c r="EF88" s="438"/>
      <c r="EG88" s="434">
        <v>0</v>
      </c>
      <c r="EH88" s="435"/>
      <c r="EI88" s="436"/>
      <c r="EJ88" s="437"/>
      <c r="EK88" s="438"/>
      <c r="EL88" s="434">
        <f t="shared" ref="EL88:EL91" si="10">SUM(CD88:CD88)</f>
        <v>0</v>
      </c>
      <c r="EM88" s="435"/>
      <c r="EN88" s="436"/>
      <c r="EO88" s="345"/>
      <c r="ER88" s="349"/>
      <c r="ES88" s="349"/>
    </row>
    <row r="89" spans="1:149" ht="12.75" hidden="1" customHeight="1" x14ac:dyDescent="0.2">
      <c r="A89" s="333"/>
      <c r="B89" s="333"/>
      <c r="D89" s="454" t="s">
        <v>316</v>
      </c>
      <c r="E89" s="437"/>
      <c r="F89" s="351"/>
      <c r="G89" s="436">
        <v>0</v>
      </c>
      <c r="H89" s="440"/>
      <c r="I89" s="436"/>
      <c r="J89" s="437"/>
      <c r="K89" s="437"/>
      <c r="L89" s="436">
        <v>0</v>
      </c>
      <c r="M89" s="440"/>
      <c r="N89" s="436"/>
      <c r="O89" s="437"/>
      <c r="P89" s="437"/>
      <c r="Q89" s="436">
        <v>0</v>
      </c>
      <c r="R89" s="440"/>
      <c r="S89" s="436"/>
      <c r="T89" s="437"/>
      <c r="U89" s="437"/>
      <c r="V89" s="436">
        <v>0</v>
      </c>
      <c r="W89" s="440"/>
      <c r="X89" s="436"/>
      <c r="Y89" s="437"/>
      <c r="Z89" s="437"/>
      <c r="AA89" s="436">
        <v>0</v>
      </c>
      <c r="AB89" s="440"/>
      <c r="AC89" s="436"/>
      <c r="AD89" s="437"/>
      <c r="AE89" s="437"/>
      <c r="AF89" s="436">
        <v>0</v>
      </c>
      <c r="AG89" s="440"/>
      <c r="AH89" s="436"/>
      <c r="AI89" s="437"/>
      <c r="AJ89" s="437"/>
      <c r="AK89" s="436">
        <v>0</v>
      </c>
      <c r="AL89" s="440"/>
      <c r="AM89" s="436"/>
      <c r="AN89" s="437"/>
      <c r="AO89" s="437"/>
      <c r="AP89" s="436">
        <v>0</v>
      </c>
      <c r="AQ89" s="440"/>
      <c r="AR89" s="436"/>
      <c r="AS89" s="437"/>
      <c r="AT89" s="437"/>
      <c r="AU89" s="436">
        <v>0</v>
      </c>
      <c r="AV89" s="440"/>
      <c r="AW89" s="436"/>
      <c r="AX89" s="437"/>
      <c r="AY89" s="437"/>
      <c r="AZ89" s="436">
        <v>0</v>
      </c>
      <c r="BA89" s="440"/>
      <c r="BB89" s="436"/>
      <c r="BC89" s="437"/>
      <c r="BD89" s="437"/>
      <c r="BE89" s="436">
        <v>0</v>
      </c>
      <c r="BF89" s="440"/>
      <c r="BG89" s="436"/>
      <c r="BH89" s="437"/>
      <c r="BI89" s="437"/>
      <c r="BJ89" s="436">
        <v>0</v>
      </c>
      <c r="BK89" s="440"/>
      <c r="BL89" s="436"/>
      <c r="BM89" s="437"/>
      <c r="BN89" s="437"/>
      <c r="BO89" s="436">
        <v>0</v>
      </c>
      <c r="BP89" s="440"/>
      <c r="BQ89" s="436"/>
      <c r="BR89" s="437"/>
      <c r="BS89" s="437"/>
      <c r="BT89" s="436">
        <f>SUM(L89:BO89)</f>
        <v>0</v>
      </c>
      <c r="BU89" s="440"/>
      <c r="BV89" s="436"/>
      <c r="BW89" s="437"/>
      <c r="BX89" s="437"/>
      <c r="BY89" s="436">
        <v>0</v>
      </c>
      <c r="BZ89" s="440"/>
      <c r="CA89" s="436"/>
      <c r="CB89" s="437"/>
      <c r="CC89" s="437"/>
      <c r="CD89" s="436">
        <v>0</v>
      </c>
      <c r="CE89" s="440"/>
      <c r="CF89" s="436"/>
      <c r="CG89" s="437"/>
      <c r="CH89" s="437"/>
      <c r="CI89" s="436">
        <v>0</v>
      </c>
      <c r="CJ89" s="440"/>
      <c r="CK89" s="436"/>
      <c r="CL89" s="437"/>
      <c r="CM89" s="437"/>
      <c r="CN89" s="436">
        <v>0</v>
      </c>
      <c r="CO89" s="440"/>
      <c r="CP89" s="436"/>
      <c r="CQ89" s="437"/>
      <c r="CR89" s="437"/>
      <c r="CS89" s="436">
        <v>0</v>
      </c>
      <c r="CT89" s="440"/>
      <c r="CU89" s="436"/>
      <c r="CV89" s="437"/>
      <c r="CW89" s="437"/>
      <c r="CX89" s="436">
        <v>0</v>
      </c>
      <c r="CY89" s="440"/>
      <c r="CZ89" s="436"/>
      <c r="DA89" s="437"/>
      <c r="DB89" s="437"/>
      <c r="DC89" s="436">
        <v>0</v>
      </c>
      <c r="DD89" s="440"/>
      <c r="DE89" s="436"/>
      <c r="DF89" s="437"/>
      <c r="DG89" s="437"/>
      <c r="DH89" s="436">
        <v>0</v>
      </c>
      <c r="DI89" s="440"/>
      <c r="DJ89" s="436"/>
      <c r="DK89" s="437"/>
      <c r="DL89" s="437"/>
      <c r="DM89" s="436">
        <v>0</v>
      </c>
      <c r="DN89" s="440"/>
      <c r="DO89" s="436"/>
      <c r="DP89" s="437"/>
      <c r="DQ89" s="437"/>
      <c r="DR89" s="436">
        <v>0</v>
      </c>
      <c r="DS89" s="440"/>
      <c r="DT89" s="436"/>
      <c r="DU89" s="437"/>
      <c r="DV89" s="437"/>
      <c r="DW89" s="436">
        <v>0</v>
      </c>
      <c r="DX89" s="440"/>
      <c r="DY89" s="436"/>
      <c r="DZ89" s="437"/>
      <c r="EA89" s="437"/>
      <c r="EB89" s="436">
        <v>0</v>
      </c>
      <c r="EC89" s="440"/>
      <c r="ED89" s="436"/>
      <c r="EE89" s="437"/>
      <c r="EF89" s="437"/>
      <c r="EG89" s="436">
        <v>0</v>
      </c>
      <c r="EH89" s="440"/>
      <c r="EI89" s="436"/>
      <c r="EJ89" s="437"/>
      <c r="EK89" s="437"/>
      <c r="EL89" s="436">
        <f t="shared" si="10"/>
        <v>0</v>
      </c>
      <c r="EM89" s="440"/>
      <c r="EN89" s="436"/>
      <c r="EO89" s="345"/>
      <c r="ER89" s="349"/>
      <c r="ES89" s="349"/>
    </row>
    <row r="90" spans="1:149" ht="12.75" hidden="1" customHeight="1" x14ac:dyDescent="0.2">
      <c r="A90" s="333"/>
      <c r="B90" s="333"/>
      <c r="D90" s="345" t="s">
        <v>317</v>
      </c>
      <c r="E90" s="437"/>
      <c r="F90" s="351"/>
      <c r="G90" s="436">
        <v>0</v>
      </c>
      <c r="H90" s="440"/>
      <c r="I90" s="436"/>
      <c r="J90" s="437"/>
      <c r="K90" s="437"/>
      <c r="L90" s="436">
        <v>0</v>
      </c>
      <c r="M90" s="440"/>
      <c r="N90" s="436"/>
      <c r="O90" s="437"/>
      <c r="P90" s="437"/>
      <c r="Q90" s="436">
        <v>0</v>
      </c>
      <c r="R90" s="440"/>
      <c r="S90" s="436"/>
      <c r="T90" s="437"/>
      <c r="U90" s="437"/>
      <c r="V90" s="436">
        <v>0</v>
      </c>
      <c r="W90" s="440"/>
      <c r="X90" s="436"/>
      <c r="Y90" s="437"/>
      <c r="Z90" s="437"/>
      <c r="AA90" s="436">
        <v>0</v>
      </c>
      <c r="AB90" s="440"/>
      <c r="AC90" s="436"/>
      <c r="AD90" s="437"/>
      <c r="AE90" s="437"/>
      <c r="AF90" s="436">
        <v>0</v>
      </c>
      <c r="AG90" s="440"/>
      <c r="AH90" s="436"/>
      <c r="AI90" s="437"/>
      <c r="AJ90" s="437"/>
      <c r="AK90" s="436">
        <v>0</v>
      </c>
      <c r="AL90" s="440"/>
      <c r="AM90" s="436"/>
      <c r="AN90" s="437"/>
      <c r="AO90" s="437"/>
      <c r="AP90" s="436">
        <v>0</v>
      </c>
      <c r="AQ90" s="440"/>
      <c r="AR90" s="436"/>
      <c r="AS90" s="437"/>
      <c r="AT90" s="437"/>
      <c r="AU90" s="436">
        <v>0</v>
      </c>
      <c r="AV90" s="440"/>
      <c r="AW90" s="436"/>
      <c r="AX90" s="437"/>
      <c r="AY90" s="437"/>
      <c r="AZ90" s="436">
        <v>0</v>
      </c>
      <c r="BA90" s="440"/>
      <c r="BB90" s="436"/>
      <c r="BC90" s="437"/>
      <c r="BD90" s="437"/>
      <c r="BE90" s="436">
        <v>0</v>
      </c>
      <c r="BF90" s="440"/>
      <c r="BG90" s="436"/>
      <c r="BH90" s="437"/>
      <c r="BI90" s="437"/>
      <c r="BJ90" s="436">
        <v>0</v>
      </c>
      <c r="BK90" s="440"/>
      <c r="BL90" s="436"/>
      <c r="BM90" s="437"/>
      <c r="BN90" s="437"/>
      <c r="BO90" s="436">
        <v>0</v>
      </c>
      <c r="BP90" s="440"/>
      <c r="BQ90" s="436"/>
      <c r="BR90" s="437"/>
      <c r="BS90" s="437"/>
      <c r="BT90" s="436">
        <f>SUM(L90:BO90)</f>
        <v>0</v>
      </c>
      <c r="BU90" s="440"/>
      <c r="BV90" s="436"/>
      <c r="BW90" s="437"/>
      <c r="BX90" s="437"/>
      <c r="BY90" s="436">
        <v>0</v>
      </c>
      <c r="BZ90" s="440"/>
      <c r="CA90" s="436"/>
      <c r="CB90" s="437"/>
      <c r="CC90" s="437"/>
      <c r="CD90" s="436">
        <v>0</v>
      </c>
      <c r="CE90" s="440"/>
      <c r="CF90" s="436"/>
      <c r="CG90" s="437"/>
      <c r="CH90" s="437"/>
      <c r="CI90" s="436">
        <v>0</v>
      </c>
      <c r="CJ90" s="440"/>
      <c r="CK90" s="436"/>
      <c r="CL90" s="437"/>
      <c r="CM90" s="437"/>
      <c r="CN90" s="436">
        <v>0</v>
      </c>
      <c r="CO90" s="440"/>
      <c r="CP90" s="436"/>
      <c r="CQ90" s="437"/>
      <c r="CR90" s="437"/>
      <c r="CS90" s="436">
        <v>0</v>
      </c>
      <c r="CT90" s="440"/>
      <c r="CU90" s="436"/>
      <c r="CV90" s="437"/>
      <c r="CW90" s="437"/>
      <c r="CX90" s="436">
        <v>0</v>
      </c>
      <c r="CY90" s="440"/>
      <c r="CZ90" s="436"/>
      <c r="DA90" s="437"/>
      <c r="DB90" s="437"/>
      <c r="DC90" s="436">
        <v>0</v>
      </c>
      <c r="DD90" s="440"/>
      <c r="DE90" s="436"/>
      <c r="DF90" s="437"/>
      <c r="DG90" s="437"/>
      <c r="DH90" s="436">
        <v>0</v>
      </c>
      <c r="DI90" s="440"/>
      <c r="DJ90" s="436"/>
      <c r="DK90" s="437"/>
      <c r="DL90" s="437"/>
      <c r="DM90" s="436">
        <v>0</v>
      </c>
      <c r="DN90" s="440"/>
      <c r="DO90" s="436"/>
      <c r="DP90" s="437"/>
      <c r="DQ90" s="437"/>
      <c r="DR90" s="436">
        <v>0</v>
      </c>
      <c r="DS90" s="440"/>
      <c r="DT90" s="436"/>
      <c r="DU90" s="437"/>
      <c r="DV90" s="437"/>
      <c r="DW90" s="436">
        <v>0</v>
      </c>
      <c r="DX90" s="440"/>
      <c r="DY90" s="436"/>
      <c r="DZ90" s="437"/>
      <c r="EA90" s="437"/>
      <c r="EB90" s="436">
        <v>0</v>
      </c>
      <c r="EC90" s="440"/>
      <c r="ED90" s="436"/>
      <c r="EE90" s="437"/>
      <c r="EF90" s="437"/>
      <c r="EG90" s="436">
        <v>0</v>
      </c>
      <c r="EH90" s="440"/>
      <c r="EI90" s="436"/>
      <c r="EJ90" s="437"/>
      <c r="EK90" s="437"/>
      <c r="EL90" s="436">
        <f t="shared" si="10"/>
        <v>0</v>
      </c>
      <c r="EM90" s="440"/>
      <c r="EN90" s="436"/>
      <c r="EO90" s="345"/>
      <c r="ER90" s="349"/>
      <c r="ES90" s="349"/>
    </row>
    <row r="91" spans="1:149" ht="12.75" hidden="1" customHeight="1" x14ac:dyDescent="0.2">
      <c r="A91" s="333"/>
      <c r="B91" s="333"/>
      <c r="D91" s="345" t="s">
        <v>318</v>
      </c>
      <c r="E91" s="437"/>
      <c r="F91" s="373"/>
      <c r="G91" s="448">
        <v>0</v>
      </c>
      <c r="H91" s="449"/>
      <c r="I91" s="436"/>
      <c r="J91" s="437"/>
      <c r="K91" s="450"/>
      <c r="L91" s="448">
        <v>0</v>
      </c>
      <c r="M91" s="449"/>
      <c r="N91" s="436"/>
      <c r="O91" s="437"/>
      <c r="P91" s="450"/>
      <c r="Q91" s="448">
        <v>0</v>
      </c>
      <c r="R91" s="449"/>
      <c r="S91" s="436"/>
      <c r="T91" s="437"/>
      <c r="U91" s="450"/>
      <c r="V91" s="448">
        <v>0</v>
      </c>
      <c r="W91" s="449"/>
      <c r="X91" s="436"/>
      <c r="Y91" s="437"/>
      <c r="Z91" s="450"/>
      <c r="AA91" s="448">
        <v>0</v>
      </c>
      <c r="AB91" s="449"/>
      <c r="AC91" s="436"/>
      <c r="AD91" s="437"/>
      <c r="AE91" s="450"/>
      <c r="AF91" s="448">
        <v>0</v>
      </c>
      <c r="AG91" s="449"/>
      <c r="AH91" s="436"/>
      <c r="AI91" s="437"/>
      <c r="AJ91" s="450"/>
      <c r="AK91" s="448">
        <v>0</v>
      </c>
      <c r="AL91" s="449"/>
      <c r="AM91" s="436"/>
      <c r="AN91" s="437"/>
      <c r="AO91" s="450"/>
      <c r="AP91" s="448">
        <v>0</v>
      </c>
      <c r="AQ91" s="449"/>
      <c r="AR91" s="436"/>
      <c r="AS91" s="437"/>
      <c r="AT91" s="450"/>
      <c r="AU91" s="448">
        <v>0</v>
      </c>
      <c r="AV91" s="449"/>
      <c r="AW91" s="436"/>
      <c r="AX91" s="437"/>
      <c r="AY91" s="450"/>
      <c r="AZ91" s="448">
        <v>0</v>
      </c>
      <c r="BA91" s="449"/>
      <c r="BB91" s="436"/>
      <c r="BC91" s="437"/>
      <c r="BD91" s="450"/>
      <c r="BE91" s="448">
        <v>0</v>
      </c>
      <c r="BF91" s="449"/>
      <c r="BG91" s="436"/>
      <c r="BH91" s="437"/>
      <c r="BI91" s="450"/>
      <c r="BJ91" s="448">
        <v>0</v>
      </c>
      <c r="BK91" s="449"/>
      <c r="BL91" s="436"/>
      <c r="BM91" s="437"/>
      <c r="BN91" s="450"/>
      <c r="BO91" s="448">
        <v>0</v>
      </c>
      <c r="BP91" s="449"/>
      <c r="BQ91" s="436"/>
      <c r="BR91" s="437"/>
      <c r="BS91" s="450"/>
      <c r="BT91" s="448">
        <f>SUM(L91:BO91)</f>
        <v>0</v>
      </c>
      <c r="BU91" s="449"/>
      <c r="BV91" s="436"/>
      <c r="BW91" s="437"/>
      <c r="BX91" s="450"/>
      <c r="BY91" s="448">
        <v>0</v>
      </c>
      <c r="BZ91" s="449"/>
      <c r="CA91" s="436"/>
      <c r="CB91" s="437"/>
      <c r="CC91" s="450"/>
      <c r="CD91" s="448">
        <v>0</v>
      </c>
      <c r="CE91" s="449"/>
      <c r="CF91" s="436"/>
      <c r="CG91" s="437"/>
      <c r="CH91" s="450"/>
      <c r="CI91" s="448">
        <v>0</v>
      </c>
      <c r="CJ91" s="449"/>
      <c r="CK91" s="436"/>
      <c r="CL91" s="437"/>
      <c r="CM91" s="450"/>
      <c r="CN91" s="448">
        <v>0</v>
      </c>
      <c r="CO91" s="449"/>
      <c r="CP91" s="436"/>
      <c r="CQ91" s="437"/>
      <c r="CR91" s="450"/>
      <c r="CS91" s="448">
        <v>0</v>
      </c>
      <c r="CT91" s="449"/>
      <c r="CU91" s="436"/>
      <c r="CV91" s="437"/>
      <c r="CW91" s="450"/>
      <c r="CX91" s="448">
        <v>0</v>
      </c>
      <c r="CY91" s="449"/>
      <c r="CZ91" s="436"/>
      <c r="DA91" s="437"/>
      <c r="DB91" s="450"/>
      <c r="DC91" s="448">
        <v>0</v>
      </c>
      <c r="DD91" s="449"/>
      <c r="DE91" s="436"/>
      <c r="DF91" s="437"/>
      <c r="DG91" s="450"/>
      <c r="DH91" s="448">
        <v>0</v>
      </c>
      <c r="DI91" s="449"/>
      <c r="DJ91" s="436"/>
      <c r="DK91" s="437"/>
      <c r="DL91" s="450"/>
      <c r="DM91" s="448">
        <v>0</v>
      </c>
      <c r="DN91" s="449"/>
      <c r="DO91" s="436"/>
      <c r="DP91" s="437"/>
      <c r="DQ91" s="450"/>
      <c r="DR91" s="448">
        <v>0</v>
      </c>
      <c r="DS91" s="449"/>
      <c r="DT91" s="436"/>
      <c r="DU91" s="437"/>
      <c r="DV91" s="450"/>
      <c r="DW91" s="448">
        <v>0</v>
      </c>
      <c r="DX91" s="449"/>
      <c r="DY91" s="436"/>
      <c r="DZ91" s="437"/>
      <c r="EA91" s="450"/>
      <c r="EB91" s="448">
        <v>0</v>
      </c>
      <c r="EC91" s="449"/>
      <c r="ED91" s="436"/>
      <c r="EE91" s="437"/>
      <c r="EF91" s="450"/>
      <c r="EG91" s="448">
        <v>0</v>
      </c>
      <c r="EH91" s="449"/>
      <c r="EI91" s="436"/>
      <c r="EJ91" s="437"/>
      <c r="EK91" s="450"/>
      <c r="EL91" s="448">
        <f t="shared" si="10"/>
        <v>0</v>
      </c>
      <c r="EM91" s="449"/>
      <c r="EN91" s="436"/>
      <c r="EO91" s="345"/>
      <c r="ER91" s="349"/>
      <c r="ES91" s="349"/>
    </row>
    <row r="92" spans="1:149" ht="12.75" hidden="1" customHeight="1" x14ac:dyDescent="0.2">
      <c r="A92" s="333"/>
      <c r="B92" s="333"/>
      <c r="D92" s="345"/>
      <c r="E92" s="437"/>
      <c r="F92" s="333"/>
      <c r="G92" s="436"/>
      <c r="H92" s="436"/>
      <c r="I92" s="436"/>
      <c r="J92" s="437"/>
      <c r="K92" s="436"/>
      <c r="L92" s="436"/>
      <c r="M92" s="436"/>
      <c r="N92" s="436"/>
      <c r="O92" s="437"/>
      <c r="P92" s="436"/>
      <c r="Q92" s="436"/>
      <c r="R92" s="436"/>
      <c r="S92" s="436"/>
      <c r="T92" s="437"/>
      <c r="U92" s="436"/>
      <c r="V92" s="436"/>
      <c r="W92" s="436"/>
      <c r="X92" s="436"/>
      <c r="Y92" s="437"/>
      <c r="Z92" s="436"/>
      <c r="AA92" s="436"/>
      <c r="AB92" s="436"/>
      <c r="AC92" s="436"/>
      <c r="AD92" s="437"/>
      <c r="AE92" s="436"/>
      <c r="AF92" s="436"/>
      <c r="AG92" s="436"/>
      <c r="AH92" s="436"/>
      <c r="AI92" s="437"/>
      <c r="AJ92" s="436"/>
      <c r="AK92" s="436"/>
      <c r="AL92" s="436"/>
      <c r="AM92" s="436"/>
      <c r="AN92" s="437"/>
      <c r="AO92" s="436"/>
      <c r="AP92" s="436"/>
      <c r="AQ92" s="436"/>
      <c r="AR92" s="436"/>
      <c r="AS92" s="437"/>
      <c r="AT92" s="436"/>
      <c r="AU92" s="436"/>
      <c r="AV92" s="436"/>
      <c r="AW92" s="436"/>
      <c r="AX92" s="437"/>
      <c r="AY92" s="436"/>
      <c r="AZ92" s="436"/>
      <c r="BA92" s="436"/>
      <c r="BB92" s="436"/>
      <c r="BC92" s="437"/>
      <c r="BD92" s="436"/>
      <c r="BE92" s="436"/>
      <c r="BF92" s="436"/>
      <c r="BG92" s="436"/>
      <c r="BH92" s="437"/>
      <c r="BI92" s="436"/>
      <c r="BJ92" s="436"/>
      <c r="BK92" s="436"/>
      <c r="BL92" s="436"/>
      <c r="BM92" s="437"/>
      <c r="BN92" s="436"/>
      <c r="BO92" s="436"/>
      <c r="BP92" s="436"/>
      <c r="BQ92" s="436"/>
      <c r="BR92" s="437"/>
      <c r="BS92" s="436"/>
      <c r="BT92" s="436"/>
      <c r="BU92" s="436"/>
      <c r="BV92" s="436"/>
      <c r="BW92" s="437"/>
      <c r="BX92" s="436"/>
      <c r="BY92" s="436"/>
      <c r="BZ92" s="436"/>
      <c r="CA92" s="436"/>
      <c r="CB92" s="437"/>
      <c r="CC92" s="436"/>
      <c r="CD92" s="436"/>
      <c r="CE92" s="436"/>
      <c r="CF92" s="436"/>
      <c r="CG92" s="437"/>
      <c r="CH92" s="436"/>
      <c r="CI92" s="436"/>
      <c r="CJ92" s="436"/>
      <c r="CK92" s="436"/>
      <c r="CL92" s="437"/>
      <c r="CM92" s="436"/>
      <c r="CN92" s="436"/>
      <c r="CO92" s="436"/>
      <c r="CP92" s="436"/>
      <c r="CQ92" s="437"/>
      <c r="CR92" s="436"/>
      <c r="CS92" s="436"/>
      <c r="CT92" s="436"/>
      <c r="CU92" s="436"/>
      <c r="CV92" s="437"/>
      <c r="CW92" s="436"/>
      <c r="CX92" s="436"/>
      <c r="CY92" s="436"/>
      <c r="CZ92" s="436"/>
      <c r="DA92" s="437"/>
      <c r="DB92" s="436"/>
      <c r="DC92" s="436"/>
      <c r="DD92" s="436"/>
      <c r="DE92" s="436"/>
      <c r="DF92" s="437"/>
      <c r="DG92" s="436"/>
      <c r="DH92" s="436"/>
      <c r="DI92" s="436"/>
      <c r="DJ92" s="436"/>
      <c r="DK92" s="437"/>
      <c r="DL92" s="436"/>
      <c r="DM92" s="436"/>
      <c r="DN92" s="436"/>
      <c r="DO92" s="436"/>
      <c r="DP92" s="437"/>
      <c r="DQ92" s="436"/>
      <c r="DR92" s="436"/>
      <c r="DS92" s="436"/>
      <c r="DT92" s="436"/>
      <c r="DU92" s="437"/>
      <c r="DV92" s="436"/>
      <c r="DW92" s="436"/>
      <c r="DX92" s="436"/>
      <c r="DY92" s="436"/>
      <c r="DZ92" s="437"/>
      <c r="EA92" s="436"/>
      <c r="EB92" s="436"/>
      <c r="EC92" s="436"/>
      <c r="ED92" s="436"/>
      <c r="EE92" s="437"/>
      <c r="EF92" s="436"/>
      <c r="EG92" s="436"/>
      <c r="EH92" s="436"/>
      <c r="EI92" s="436"/>
      <c r="EJ92" s="437"/>
      <c r="EK92" s="436"/>
      <c r="EL92" s="436"/>
      <c r="EM92" s="436"/>
      <c r="EN92" s="436"/>
      <c r="EO92" s="345"/>
      <c r="ER92" s="349"/>
      <c r="ES92" s="349"/>
    </row>
    <row r="93" spans="1:149" ht="12.75" customHeight="1" x14ac:dyDescent="0.2">
      <c r="A93" s="333"/>
      <c r="B93" s="333"/>
      <c r="D93" s="352" t="s">
        <v>328</v>
      </c>
      <c r="E93" s="437"/>
      <c r="F93" s="333"/>
      <c r="G93" s="436"/>
      <c r="H93" s="436"/>
      <c r="I93" s="436"/>
      <c r="J93" s="437"/>
      <c r="K93" s="436"/>
      <c r="L93" s="436"/>
      <c r="M93" s="436"/>
      <c r="N93" s="436"/>
      <c r="O93" s="437"/>
      <c r="P93" s="436"/>
      <c r="Q93" s="436"/>
      <c r="R93" s="436"/>
      <c r="S93" s="436"/>
      <c r="T93" s="437"/>
      <c r="U93" s="436"/>
      <c r="V93" s="436"/>
      <c r="W93" s="436"/>
      <c r="X93" s="436"/>
      <c r="Y93" s="437"/>
      <c r="Z93" s="436"/>
      <c r="AA93" s="436"/>
      <c r="AB93" s="436"/>
      <c r="AC93" s="436"/>
      <c r="AD93" s="437"/>
      <c r="AE93" s="436"/>
      <c r="AF93" s="436"/>
      <c r="AG93" s="436"/>
      <c r="AH93" s="436"/>
      <c r="AI93" s="437"/>
      <c r="AJ93" s="436"/>
      <c r="AK93" s="436"/>
      <c r="AL93" s="436"/>
      <c r="AM93" s="436"/>
      <c r="AN93" s="437"/>
      <c r="AO93" s="436"/>
      <c r="AP93" s="436"/>
      <c r="AQ93" s="436"/>
      <c r="AR93" s="436"/>
      <c r="AS93" s="437"/>
      <c r="AT93" s="436"/>
      <c r="AU93" s="436"/>
      <c r="AV93" s="436"/>
      <c r="AW93" s="436"/>
      <c r="AX93" s="437"/>
      <c r="AY93" s="436"/>
      <c r="AZ93" s="436"/>
      <c r="BA93" s="436"/>
      <c r="BB93" s="436"/>
      <c r="BC93" s="437"/>
      <c r="BD93" s="436"/>
      <c r="BE93" s="436"/>
      <c r="BF93" s="436"/>
      <c r="BG93" s="436"/>
      <c r="BH93" s="437"/>
      <c r="BI93" s="436"/>
      <c r="BJ93" s="436"/>
      <c r="BK93" s="436"/>
      <c r="BL93" s="436"/>
      <c r="BM93" s="437"/>
      <c r="BN93" s="436"/>
      <c r="BO93" s="436"/>
      <c r="BP93" s="436"/>
      <c r="BQ93" s="436"/>
      <c r="BR93" s="437"/>
      <c r="BS93" s="436"/>
      <c r="BT93" s="436"/>
      <c r="BU93" s="436"/>
      <c r="BV93" s="436"/>
      <c r="BW93" s="437"/>
      <c r="BX93" s="436"/>
      <c r="BY93" s="436"/>
      <c r="BZ93" s="436"/>
      <c r="CA93" s="436"/>
      <c r="CB93" s="437"/>
      <c r="CC93" s="436"/>
      <c r="CD93" s="436"/>
      <c r="CE93" s="436"/>
      <c r="CF93" s="436"/>
      <c r="CG93" s="437"/>
      <c r="CH93" s="436"/>
      <c r="CI93" s="436"/>
      <c r="CJ93" s="436"/>
      <c r="CK93" s="436"/>
      <c r="CL93" s="437"/>
      <c r="CM93" s="436"/>
      <c r="CN93" s="436"/>
      <c r="CO93" s="436"/>
      <c r="CP93" s="436"/>
      <c r="CQ93" s="437"/>
      <c r="CR93" s="436"/>
      <c r="CS93" s="436"/>
      <c r="CT93" s="436"/>
      <c r="CU93" s="436"/>
      <c r="CV93" s="437"/>
      <c r="CW93" s="436"/>
      <c r="CX93" s="436"/>
      <c r="CY93" s="436"/>
      <c r="CZ93" s="436"/>
      <c r="DA93" s="437"/>
      <c r="DB93" s="436"/>
      <c r="DC93" s="436"/>
      <c r="DD93" s="436"/>
      <c r="DE93" s="436"/>
      <c r="DF93" s="437"/>
      <c r="DG93" s="436"/>
      <c r="DH93" s="436"/>
      <c r="DI93" s="436"/>
      <c r="DJ93" s="436"/>
      <c r="DK93" s="437"/>
      <c r="DL93" s="436"/>
      <c r="DM93" s="436"/>
      <c r="DN93" s="436"/>
      <c r="DO93" s="436"/>
      <c r="DP93" s="437"/>
      <c r="DQ93" s="436"/>
      <c r="DR93" s="436"/>
      <c r="DS93" s="436"/>
      <c r="DT93" s="436"/>
      <c r="DU93" s="437"/>
      <c r="DV93" s="436"/>
      <c r="DW93" s="436"/>
      <c r="DX93" s="436"/>
      <c r="DY93" s="436"/>
      <c r="DZ93" s="437"/>
      <c r="EA93" s="436"/>
      <c r="EB93" s="436"/>
      <c r="EC93" s="436"/>
      <c r="ED93" s="436"/>
      <c r="EE93" s="437"/>
      <c r="EF93" s="436"/>
      <c r="EG93" s="436"/>
      <c r="EH93" s="436"/>
      <c r="EI93" s="436"/>
      <c r="EJ93" s="437"/>
      <c r="EK93" s="436"/>
      <c r="EL93" s="436"/>
      <c r="EM93" s="436"/>
      <c r="EN93" s="436"/>
      <c r="EO93" s="345"/>
      <c r="ER93" s="349"/>
      <c r="ES93" s="349"/>
    </row>
    <row r="94" spans="1:149" ht="12.75" customHeight="1" x14ac:dyDescent="0.2">
      <c r="A94" s="333"/>
      <c r="B94" s="333"/>
      <c r="D94" s="345" t="s">
        <v>329</v>
      </c>
      <c r="E94" s="437"/>
      <c r="F94" s="333"/>
      <c r="G94" s="436">
        <f>SUM(G95:G97)</f>
        <v>0</v>
      </c>
      <c r="H94" s="436"/>
      <c r="I94" s="436"/>
      <c r="J94" s="437"/>
      <c r="K94" s="436"/>
      <c r="L94" s="436">
        <f>SUM(L95:L97)</f>
        <v>0</v>
      </c>
      <c r="M94" s="436"/>
      <c r="N94" s="436"/>
      <c r="O94" s="437"/>
      <c r="P94" s="436"/>
      <c r="Q94" s="436">
        <f>SUM(Q95:Q97)</f>
        <v>0</v>
      </c>
      <c r="R94" s="436"/>
      <c r="S94" s="436"/>
      <c r="T94" s="437"/>
      <c r="U94" s="436"/>
      <c r="V94" s="436">
        <f>SUM(V95:V97)</f>
        <v>0</v>
      </c>
      <c r="W94" s="436"/>
      <c r="X94" s="436"/>
      <c r="Y94" s="437"/>
      <c r="Z94" s="436"/>
      <c r="AA94" s="436">
        <f>SUM(AA95:AA97)</f>
        <v>0</v>
      </c>
      <c r="AB94" s="436"/>
      <c r="AC94" s="436"/>
      <c r="AD94" s="437"/>
      <c r="AE94" s="436"/>
      <c r="AF94" s="436">
        <f>SUM(AF95:AF97)</f>
        <v>0</v>
      </c>
      <c r="AG94" s="436"/>
      <c r="AH94" s="436"/>
      <c r="AI94" s="437"/>
      <c r="AJ94" s="436"/>
      <c r="AK94" s="436">
        <f>SUM(AK95:AK97)</f>
        <v>0</v>
      </c>
      <c r="AL94" s="436"/>
      <c r="AM94" s="436"/>
      <c r="AN94" s="437"/>
      <c r="AO94" s="436"/>
      <c r="AP94" s="436">
        <f>SUM(AP95:AP97)</f>
        <v>0</v>
      </c>
      <c r="AQ94" s="436"/>
      <c r="AR94" s="436"/>
      <c r="AS94" s="437"/>
      <c r="AT94" s="436"/>
      <c r="AU94" s="436">
        <f>SUM(AU95:AU97)</f>
        <v>0</v>
      </c>
      <c r="AV94" s="436"/>
      <c r="AW94" s="436"/>
      <c r="AX94" s="437"/>
      <c r="AY94" s="436"/>
      <c r="AZ94" s="436">
        <f>SUM(AZ95:AZ97)</f>
        <v>0</v>
      </c>
      <c r="BA94" s="436"/>
      <c r="BB94" s="436"/>
      <c r="BC94" s="437"/>
      <c r="BD94" s="436"/>
      <c r="BE94" s="436">
        <f>SUM(BE95:BE97)</f>
        <v>0</v>
      </c>
      <c r="BF94" s="436"/>
      <c r="BG94" s="436"/>
      <c r="BH94" s="437"/>
      <c r="BI94" s="436"/>
      <c r="BJ94" s="436">
        <f>SUM(BJ95:BJ97)</f>
        <v>0</v>
      </c>
      <c r="BK94" s="436"/>
      <c r="BL94" s="436"/>
      <c r="BM94" s="437"/>
      <c r="BN94" s="436"/>
      <c r="BO94" s="436">
        <f>SUM(BO95:BO97)</f>
        <v>0</v>
      </c>
      <c r="BP94" s="436"/>
      <c r="BQ94" s="436"/>
      <c r="BR94" s="437"/>
      <c r="BS94" s="436"/>
      <c r="BT94" s="436">
        <f>SUM(BT95:BT97)</f>
        <v>0</v>
      </c>
      <c r="BU94" s="436"/>
      <c r="BV94" s="436"/>
      <c r="BW94" s="437"/>
      <c r="BX94" s="436"/>
      <c r="BY94" s="436">
        <f>SUM(BY95:BY97)</f>
        <v>13019268</v>
      </c>
      <c r="BZ94" s="436"/>
      <c r="CA94" s="436"/>
      <c r="CB94" s="437"/>
      <c r="CC94" s="436"/>
      <c r="CD94" s="436">
        <f>SUM(CD95:CD97)</f>
        <v>3621</v>
      </c>
      <c r="CE94" s="436"/>
      <c r="CF94" s="436"/>
      <c r="CG94" s="437"/>
      <c r="CH94" s="436"/>
      <c r="CI94" s="436">
        <f>SUM(CI95:CI97)</f>
        <v>1300994</v>
      </c>
      <c r="CJ94" s="436"/>
      <c r="CK94" s="436"/>
      <c r="CL94" s="437"/>
      <c r="CM94" s="436"/>
      <c r="CN94" s="436">
        <f>SUM(CN95:CN97)</f>
        <v>0</v>
      </c>
      <c r="CO94" s="436"/>
      <c r="CP94" s="436"/>
      <c r="CQ94" s="437"/>
      <c r="CR94" s="436"/>
      <c r="CS94" s="436">
        <f>SUM(CS95:CS97)</f>
        <v>1300000</v>
      </c>
      <c r="CT94" s="436"/>
      <c r="CU94" s="436"/>
      <c r="CV94" s="437"/>
      <c r="CW94" s="436"/>
      <c r="CX94" s="436">
        <f>SUM(CX95:CX97)</f>
        <v>0</v>
      </c>
      <c r="CY94" s="436"/>
      <c r="CZ94" s="436"/>
      <c r="DA94" s="437"/>
      <c r="DB94" s="436"/>
      <c r="DC94" s="436">
        <f>SUM(DC95:DC97)</f>
        <v>0</v>
      </c>
      <c r="DD94" s="436"/>
      <c r="DE94" s="436"/>
      <c r="DF94" s="437"/>
      <c r="DG94" s="436"/>
      <c r="DH94" s="436">
        <f>SUM(DH95:DH97)</f>
        <v>0</v>
      </c>
      <c r="DI94" s="436"/>
      <c r="DJ94" s="436"/>
      <c r="DK94" s="437"/>
      <c r="DL94" s="436"/>
      <c r="DM94" s="436">
        <f>SUM(DM95:DM97)</f>
        <v>186</v>
      </c>
      <c r="DN94" s="436"/>
      <c r="DO94" s="436"/>
      <c r="DP94" s="437"/>
      <c r="DQ94" s="436"/>
      <c r="DR94" s="436">
        <f>SUM(DR95:DR97)</f>
        <v>0</v>
      </c>
      <c r="DS94" s="436"/>
      <c r="DT94" s="436"/>
      <c r="DU94" s="437"/>
      <c r="DV94" s="436"/>
      <c r="DW94" s="436">
        <f>SUM(DW95:DW97)</f>
        <v>3253715</v>
      </c>
      <c r="DX94" s="436"/>
      <c r="DY94" s="436"/>
      <c r="DZ94" s="437"/>
      <c r="EA94" s="436"/>
      <c r="EB94" s="436">
        <f>SUM(EB95:EB97)</f>
        <v>1953752</v>
      </c>
      <c r="EC94" s="436"/>
      <c r="ED94" s="436"/>
      <c r="EE94" s="437"/>
      <c r="EF94" s="436"/>
      <c r="EG94" s="436">
        <f>SUM(EG95:EG97)</f>
        <v>5207000</v>
      </c>
      <c r="EH94" s="436"/>
      <c r="EI94" s="436"/>
      <c r="EJ94" s="437"/>
      <c r="EK94" s="436"/>
      <c r="EL94" s="436">
        <f>SUM(EL95:EL97)</f>
        <v>1304615</v>
      </c>
      <c r="EM94" s="436"/>
      <c r="EN94" s="436"/>
      <c r="EO94" s="345"/>
      <c r="ER94" s="349"/>
      <c r="ES94" s="349"/>
    </row>
    <row r="95" spans="1:149" ht="12.75" customHeight="1" x14ac:dyDescent="0.2">
      <c r="A95" s="333"/>
      <c r="B95" s="333"/>
      <c r="D95" s="345" t="s">
        <v>313</v>
      </c>
      <c r="E95" s="437"/>
      <c r="F95" s="358"/>
      <c r="G95" s="434">
        <v>0</v>
      </c>
      <c r="H95" s="435"/>
      <c r="I95" s="436"/>
      <c r="J95" s="437"/>
      <c r="K95" s="438"/>
      <c r="L95" s="434">
        <v>0</v>
      </c>
      <c r="M95" s="435"/>
      <c r="N95" s="436"/>
      <c r="O95" s="437"/>
      <c r="P95" s="438"/>
      <c r="Q95" s="434">
        <v>0</v>
      </c>
      <c r="R95" s="435"/>
      <c r="S95" s="436"/>
      <c r="T95" s="437"/>
      <c r="U95" s="358"/>
      <c r="V95" s="434">
        <v>0</v>
      </c>
      <c r="W95" s="435"/>
      <c r="X95" s="436"/>
      <c r="Y95" s="437"/>
      <c r="Z95" s="438"/>
      <c r="AA95" s="434">
        <v>0</v>
      </c>
      <c r="AB95" s="435"/>
      <c r="AC95" s="436"/>
      <c r="AD95" s="437"/>
      <c r="AE95" s="438"/>
      <c r="AF95" s="434">
        <v>0</v>
      </c>
      <c r="AG95" s="435"/>
      <c r="AH95" s="436"/>
      <c r="AI95" s="437"/>
      <c r="AJ95" s="438"/>
      <c r="AK95" s="434">
        <v>0</v>
      </c>
      <c r="AL95" s="435"/>
      <c r="AM95" s="436"/>
      <c r="AN95" s="437"/>
      <c r="AO95" s="438"/>
      <c r="AP95" s="434">
        <v>0</v>
      </c>
      <c r="AQ95" s="435"/>
      <c r="AR95" s="436"/>
      <c r="AS95" s="437"/>
      <c r="AT95" s="438"/>
      <c r="AU95" s="434">
        <v>0</v>
      </c>
      <c r="AV95" s="435"/>
      <c r="AW95" s="436"/>
      <c r="AX95" s="437"/>
      <c r="AY95" s="438"/>
      <c r="AZ95" s="434">
        <v>0</v>
      </c>
      <c r="BA95" s="435"/>
      <c r="BB95" s="436"/>
      <c r="BC95" s="437"/>
      <c r="BD95" s="438"/>
      <c r="BE95" s="434">
        <v>0</v>
      </c>
      <c r="BF95" s="435"/>
      <c r="BG95" s="436"/>
      <c r="BH95" s="437"/>
      <c r="BI95" s="438"/>
      <c r="BJ95" s="434">
        <v>0</v>
      </c>
      <c r="BK95" s="435"/>
      <c r="BL95" s="436"/>
      <c r="BM95" s="437"/>
      <c r="BN95" s="438"/>
      <c r="BO95" s="434">
        <v>0</v>
      </c>
      <c r="BP95" s="435"/>
      <c r="BQ95" s="436"/>
      <c r="BR95" s="437"/>
      <c r="BS95" s="438"/>
      <c r="BT95" s="434">
        <f>SUM(L95:BO95)</f>
        <v>0</v>
      </c>
      <c r="BU95" s="435"/>
      <c r="BV95" s="436"/>
      <c r="BW95" s="437"/>
      <c r="BX95" s="438"/>
      <c r="BY95" s="434">
        <v>14399580</v>
      </c>
      <c r="BZ95" s="435"/>
      <c r="CA95" s="436"/>
      <c r="CB95" s="437"/>
      <c r="CC95" s="438"/>
      <c r="CD95" s="434">
        <f>3621+493</f>
        <v>4114</v>
      </c>
      <c r="CE95" s="435"/>
      <c r="CF95" s="436"/>
      <c r="CG95" s="437"/>
      <c r="CH95" s="438"/>
      <c r="CI95" s="434">
        <f>1300994+193807</f>
        <v>1494801</v>
      </c>
      <c r="CJ95" s="435"/>
      <c r="CK95" s="436"/>
      <c r="CL95" s="437"/>
      <c r="CM95" s="358"/>
      <c r="CN95" s="434">
        <v>0</v>
      </c>
      <c r="CO95" s="435"/>
      <c r="CP95" s="436"/>
      <c r="CQ95" s="437"/>
      <c r="CR95" s="438"/>
      <c r="CS95" s="434">
        <f>1300000+182826</f>
        <v>1482826</v>
      </c>
      <c r="CT95" s="435"/>
      <c r="CU95" s="436"/>
      <c r="CV95" s="437"/>
      <c r="CW95" s="438"/>
      <c r="CX95" s="434">
        <v>0</v>
      </c>
      <c r="CY95" s="435"/>
      <c r="CZ95" s="436"/>
      <c r="DA95" s="437"/>
      <c r="DB95" s="438"/>
      <c r="DC95" s="434">
        <v>0</v>
      </c>
      <c r="DD95" s="435"/>
      <c r="DE95" s="436"/>
      <c r="DF95" s="437"/>
      <c r="DG95" s="438"/>
      <c r="DH95" s="434">
        <v>0</v>
      </c>
      <c r="DI95" s="435"/>
      <c r="DJ95" s="436"/>
      <c r="DK95" s="437"/>
      <c r="DL95" s="438"/>
      <c r="DM95" s="434">
        <f>186+18</f>
        <v>204</v>
      </c>
      <c r="DN95" s="435"/>
      <c r="DO95" s="436"/>
      <c r="DP95" s="437"/>
      <c r="DQ95" s="438"/>
      <c r="DR95" s="434">
        <v>0</v>
      </c>
      <c r="DS95" s="435"/>
      <c r="DT95" s="436"/>
      <c r="DU95" s="437"/>
      <c r="DV95" s="438"/>
      <c r="DW95" s="434">
        <f>3253715+361232</f>
        <v>3614947</v>
      </c>
      <c r="DX95" s="435"/>
      <c r="DY95" s="436"/>
      <c r="DZ95" s="437"/>
      <c r="EA95" s="438"/>
      <c r="EB95" s="434">
        <f>1953752+209896</f>
        <v>2163648</v>
      </c>
      <c r="EC95" s="435"/>
      <c r="ED95" s="436"/>
      <c r="EE95" s="437"/>
      <c r="EF95" s="438"/>
      <c r="EG95" s="434">
        <f>5207000+432040</f>
        <v>5639040</v>
      </c>
      <c r="EH95" s="435"/>
      <c r="EI95" s="436"/>
      <c r="EJ95" s="437"/>
      <c r="EK95" s="438"/>
      <c r="EL95" s="434">
        <f t="shared" ref="EL95:EL97" si="11">SUM(CD95:CI95)</f>
        <v>1498915</v>
      </c>
      <c r="EM95" s="435"/>
      <c r="EN95" s="436"/>
      <c r="EO95" s="345"/>
      <c r="ER95" s="349"/>
      <c r="ES95" s="349"/>
    </row>
    <row r="96" spans="1:149" ht="12.75" customHeight="1" x14ac:dyDescent="0.2">
      <c r="A96" s="333"/>
      <c r="B96" s="333"/>
      <c r="D96" s="345" t="s">
        <v>316</v>
      </c>
      <c r="E96" s="437"/>
      <c r="F96" s="351"/>
      <c r="G96" s="436">
        <v>0</v>
      </c>
      <c r="H96" s="440"/>
      <c r="I96" s="436"/>
      <c r="J96" s="437"/>
      <c r="K96" s="437"/>
      <c r="L96" s="436">
        <v>0</v>
      </c>
      <c r="M96" s="440"/>
      <c r="N96" s="436"/>
      <c r="O96" s="437"/>
      <c r="P96" s="437"/>
      <c r="Q96" s="436">
        <v>0</v>
      </c>
      <c r="R96" s="440"/>
      <c r="S96" s="436"/>
      <c r="T96" s="437"/>
      <c r="U96" s="351"/>
      <c r="V96" s="436">
        <v>0</v>
      </c>
      <c r="W96" s="440"/>
      <c r="X96" s="436"/>
      <c r="Y96" s="437"/>
      <c r="Z96" s="437"/>
      <c r="AA96" s="436">
        <v>0</v>
      </c>
      <c r="AB96" s="440"/>
      <c r="AC96" s="436"/>
      <c r="AD96" s="437"/>
      <c r="AE96" s="437"/>
      <c r="AF96" s="436">
        <v>0</v>
      </c>
      <c r="AG96" s="440"/>
      <c r="AH96" s="436"/>
      <c r="AI96" s="437"/>
      <c r="AJ96" s="437"/>
      <c r="AK96" s="436">
        <v>0</v>
      </c>
      <c r="AL96" s="440"/>
      <c r="AM96" s="436"/>
      <c r="AN96" s="437"/>
      <c r="AO96" s="437"/>
      <c r="AP96" s="436">
        <v>0</v>
      </c>
      <c r="AQ96" s="440"/>
      <c r="AR96" s="436"/>
      <c r="AS96" s="437"/>
      <c r="AT96" s="437"/>
      <c r="AU96" s="436">
        <v>0</v>
      </c>
      <c r="AV96" s="440"/>
      <c r="AW96" s="436"/>
      <c r="AX96" s="437"/>
      <c r="AY96" s="437"/>
      <c r="AZ96" s="436">
        <v>0</v>
      </c>
      <c r="BA96" s="440"/>
      <c r="BB96" s="436"/>
      <c r="BC96" s="437"/>
      <c r="BD96" s="437"/>
      <c r="BE96" s="436">
        <v>0</v>
      </c>
      <c r="BF96" s="440"/>
      <c r="BG96" s="436"/>
      <c r="BH96" s="437"/>
      <c r="BI96" s="437"/>
      <c r="BJ96" s="436">
        <v>0</v>
      </c>
      <c r="BK96" s="440"/>
      <c r="BL96" s="436"/>
      <c r="BM96" s="437"/>
      <c r="BN96" s="437"/>
      <c r="BO96" s="436">
        <v>0</v>
      </c>
      <c r="BP96" s="440"/>
      <c r="BQ96" s="436"/>
      <c r="BR96" s="437"/>
      <c r="BS96" s="437"/>
      <c r="BT96" s="436">
        <f>SUM(L96:BO96)</f>
        <v>0</v>
      </c>
      <c r="BU96" s="440"/>
      <c r="BV96" s="436"/>
      <c r="BW96" s="437"/>
      <c r="BX96" s="437"/>
      <c r="BY96" s="436">
        <v>0</v>
      </c>
      <c r="BZ96" s="440"/>
      <c r="CA96" s="436"/>
      <c r="CB96" s="437"/>
      <c r="CC96" s="437"/>
      <c r="CD96" s="436">
        <v>0</v>
      </c>
      <c r="CE96" s="440"/>
      <c r="CF96" s="436"/>
      <c r="CG96" s="437"/>
      <c r="CH96" s="437"/>
      <c r="CI96" s="436">
        <v>0</v>
      </c>
      <c r="CJ96" s="440"/>
      <c r="CK96" s="436"/>
      <c r="CL96" s="437"/>
      <c r="CM96" s="351"/>
      <c r="CN96" s="436">
        <v>0</v>
      </c>
      <c r="CO96" s="440"/>
      <c r="CP96" s="436"/>
      <c r="CQ96" s="437"/>
      <c r="CR96" s="437"/>
      <c r="CS96" s="436">
        <v>0</v>
      </c>
      <c r="CT96" s="440"/>
      <c r="CU96" s="436"/>
      <c r="CV96" s="437"/>
      <c r="CW96" s="437"/>
      <c r="CX96" s="436">
        <v>0</v>
      </c>
      <c r="CY96" s="440"/>
      <c r="CZ96" s="436"/>
      <c r="DA96" s="437"/>
      <c r="DB96" s="437"/>
      <c r="DC96" s="436">
        <v>0</v>
      </c>
      <c r="DD96" s="440"/>
      <c r="DE96" s="436"/>
      <c r="DF96" s="437"/>
      <c r="DG96" s="437"/>
      <c r="DH96" s="436">
        <v>0</v>
      </c>
      <c r="DI96" s="440"/>
      <c r="DJ96" s="436"/>
      <c r="DK96" s="437"/>
      <c r="DL96" s="437"/>
      <c r="DM96" s="436">
        <v>0</v>
      </c>
      <c r="DN96" s="440"/>
      <c r="DO96" s="436"/>
      <c r="DP96" s="437"/>
      <c r="DQ96" s="437"/>
      <c r="DR96" s="436">
        <v>0</v>
      </c>
      <c r="DS96" s="440"/>
      <c r="DT96" s="436"/>
      <c r="DU96" s="437"/>
      <c r="DV96" s="437"/>
      <c r="DW96" s="436">
        <v>0</v>
      </c>
      <c r="DX96" s="440"/>
      <c r="DY96" s="436"/>
      <c r="DZ96" s="437"/>
      <c r="EA96" s="437"/>
      <c r="EB96" s="436">
        <v>0</v>
      </c>
      <c r="EC96" s="440"/>
      <c r="ED96" s="436"/>
      <c r="EE96" s="437"/>
      <c r="EF96" s="437"/>
      <c r="EG96" s="436">
        <v>0</v>
      </c>
      <c r="EH96" s="440"/>
      <c r="EI96" s="436"/>
      <c r="EJ96" s="437"/>
      <c r="EK96" s="437"/>
      <c r="EL96" s="436">
        <f t="shared" si="11"/>
        <v>0</v>
      </c>
      <c r="EM96" s="440"/>
      <c r="EN96" s="436"/>
      <c r="EO96" s="345"/>
      <c r="ER96" s="349"/>
      <c r="ES96" s="349"/>
    </row>
    <row r="97" spans="1:149" ht="12.75" customHeight="1" x14ac:dyDescent="0.2">
      <c r="A97" s="333"/>
      <c r="B97" s="333"/>
      <c r="D97" s="345" t="s">
        <v>330</v>
      </c>
      <c r="E97" s="437"/>
      <c r="F97" s="373"/>
      <c r="G97" s="448">
        <v>0</v>
      </c>
      <c r="H97" s="449"/>
      <c r="I97" s="436"/>
      <c r="J97" s="437"/>
      <c r="K97" s="450"/>
      <c r="L97" s="448">
        <v>0</v>
      </c>
      <c r="M97" s="449"/>
      <c r="N97" s="436"/>
      <c r="O97" s="437"/>
      <c r="P97" s="450"/>
      <c r="Q97" s="448">
        <v>0</v>
      </c>
      <c r="R97" s="449"/>
      <c r="S97" s="436"/>
      <c r="T97" s="437"/>
      <c r="U97" s="373"/>
      <c r="V97" s="448">
        <v>0</v>
      </c>
      <c r="W97" s="449"/>
      <c r="X97" s="436"/>
      <c r="Y97" s="437"/>
      <c r="Z97" s="450"/>
      <c r="AA97" s="448">
        <v>0</v>
      </c>
      <c r="AB97" s="449"/>
      <c r="AC97" s="436"/>
      <c r="AD97" s="437"/>
      <c r="AE97" s="450"/>
      <c r="AF97" s="448">
        <v>0</v>
      </c>
      <c r="AG97" s="449"/>
      <c r="AH97" s="436"/>
      <c r="AI97" s="437"/>
      <c r="AJ97" s="450"/>
      <c r="AK97" s="448">
        <v>0</v>
      </c>
      <c r="AL97" s="449"/>
      <c r="AM97" s="436"/>
      <c r="AN97" s="437"/>
      <c r="AO97" s="450"/>
      <c r="AP97" s="448">
        <v>0</v>
      </c>
      <c r="AQ97" s="449"/>
      <c r="AR97" s="436"/>
      <c r="AS97" s="437"/>
      <c r="AT97" s="450"/>
      <c r="AU97" s="448">
        <v>0</v>
      </c>
      <c r="AV97" s="449"/>
      <c r="AW97" s="436"/>
      <c r="AX97" s="437"/>
      <c r="AY97" s="450"/>
      <c r="AZ97" s="448">
        <v>0</v>
      </c>
      <c r="BA97" s="449"/>
      <c r="BB97" s="436"/>
      <c r="BC97" s="437"/>
      <c r="BD97" s="450"/>
      <c r="BE97" s="448">
        <v>0</v>
      </c>
      <c r="BF97" s="449"/>
      <c r="BG97" s="436"/>
      <c r="BH97" s="437"/>
      <c r="BI97" s="450"/>
      <c r="BJ97" s="448">
        <v>0</v>
      </c>
      <c r="BK97" s="449"/>
      <c r="BL97" s="436"/>
      <c r="BM97" s="437"/>
      <c r="BN97" s="450"/>
      <c r="BO97" s="448">
        <v>0</v>
      </c>
      <c r="BP97" s="449"/>
      <c r="BQ97" s="436"/>
      <c r="BR97" s="437"/>
      <c r="BS97" s="450"/>
      <c r="BT97" s="448">
        <f>SUM(L97:BO97)</f>
        <v>0</v>
      </c>
      <c r="BU97" s="449"/>
      <c r="BV97" s="436"/>
      <c r="BW97" s="437"/>
      <c r="BX97" s="450"/>
      <c r="BY97" s="448">
        <v>-1380312</v>
      </c>
      <c r="BZ97" s="449"/>
      <c r="CA97" s="436"/>
      <c r="CB97" s="437"/>
      <c r="CC97" s="450"/>
      <c r="CD97" s="448">
        <v>-493</v>
      </c>
      <c r="CE97" s="449"/>
      <c r="CF97" s="436"/>
      <c r="CG97" s="437"/>
      <c r="CH97" s="450"/>
      <c r="CI97" s="448">
        <v>-193807</v>
      </c>
      <c r="CJ97" s="449"/>
      <c r="CK97" s="436"/>
      <c r="CL97" s="437"/>
      <c r="CM97" s="373"/>
      <c r="CN97" s="448">
        <v>0</v>
      </c>
      <c r="CO97" s="449"/>
      <c r="CP97" s="436"/>
      <c r="CQ97" s="437"/>
      <c r="CR97" s="450"/>
      <c r="CS97" s="448">
        <v>-182826</v>
      </c>
      <c r="CT97" s="449"/>
      <c r="CU97" s="436"/>
      <c r="CV97" s="437"/>
      <c r="CW97" s="450"/>
      <c r="CX97" s="448">
        <v>0</v>
      </c>
      <c r="CY97" s="449"/>
      <c r="CZ97" s="436"/>
      <c r="DA97" s="437"/>
      <c r="DB97" s="450"/>
      <c r="DC97" s="448">
        <v>0</v>
      </c>
      <c r="DD97" s="449"/>
      <c r="DE97" s="436"/>
      <c r="DF97" s="437"/>
      <c r="DG97" s="450"/>
      <c r="DH97" s="448">
        <v>0</v>
      </c>
      <c r="DI97" s="449"/>
      <c r="DJ97" s="436"/>
      <c r="DK97" s="437"/>
      <c r="DL97" s="450"/>
      <c r="DM97" s="448">
        <v>-18</v>
      </c>
      <c r="DN97" s="449"/>
      <c r="DO97" s="436"/>
      <c r="DP97" s="437"/>
      <c r="DQ97" s="450"/>
      <c r="DR97" s="448">
        <v>0</v>
      </c>
      <c r="DS97" s="449"/>
      <c r="DT97" s="436"/>
      <c r="DU97" s="437"/>
      <c r="DV97" s="450"/>
      <c r="DW97" s="448">
        <v>-361232</v>
      </c>
      <c r="DX97" s="449"/>
      <c r="DY97" s="436"/>
      <c r="DZ97" s="437"/>
      <c r="EA97" s="450"/>
      <c r="EB97" s="448">
        <v>-209896</v>
      </c>
      <c r="EC97" s="449"/>
      <c r="ED97" s="436"/>
      <c r="EE97" s="437"/>
      <c r="EF97" s="450"/>
      <c r="EG97" s="448">
        <v>-432040</v>
      </c>
      <c r="EH97" s="449"/>
      <c r="EI97" s="436"/>
      <c r="EJ97" s="437"/>
      <c r="EK97" s="450"/>
      <c r="EL97" s="448">
        <f t="shared" si="11"/>
        <v>-194300</v>
      </c>
      <c r="EM97" s="449"/>
      <c r="EN97" s="436"/>
      <c r="EO97" s="345"/>
      <c r="ER97" s="349"/>
      <c r="ES97" s="349"/>
    </row>
    <row r="98" spans="1:149" ht="12.75" customHeight="1" x14ac:dyDescent="0.2">
      <c r="A98" s="333"/>
      <c r="B98" s="333"/>
      <c r="D98" s="345"/>
      <c r="E98" s="437"/>
      <c r="F98" s="333"/>
      <c r="G98" s="436"/>
      <c r="H98" s="436"/>
      <c r="I98" s="436"/>
      <c r="J98" s="437"/>
      <c r="K98" s="436"/>
      <c r="L98" s="436"/>
      <c r="M98" s="436"/>
      <c r="N98" s="436"/>
      <c r="O98" s="437"/>
      <c r="P98" s="436"/>
      <c r="Q98" s="436"/>
      <c r="R98" s="436"/>
      <c r="S98" s="436"/>
      <c r="T98" s="437"/>
      <c r="U98" s="436"/>
      <c r="V98" s="436"/>
      <c r="W98" s="436"/>
      <c r="X98" s="436"/>
      <c r="Y98" s="437"/>
      <c r="Z98" s="436"/>
      <c r="AA98" s="436"/>
      <c r="AB98" s="436"/>
      <c r="AC98" s="436"/>
      <c r="AD98" s="437"/>
      <c r="AE98" s="436"/>
      <c r="AF98" s="436"/>
      <c r="AG98" s="436"/>
      <c r="AH98" s="436"/>
      <c r="AI98" s="437"/>
      <c r="AJ98" s="436"/>
      <c r="AK98" s="436"/>
      <c r="AL98" s="436"/>
      <c r="AM98" s="436"/>
      <c r="AN98" s="437"/>
      <c r="AO98" s="436"/>
      <c r="AP98" s="436"/>
      <c r="AQ98" s="436"/>
      <c r="AR98" s="436"/>
      <c r="AS98" s="437"/>
      <c r="AT98" s="436"/>
      <c r="AU98" s="436"/>
      <c r="AV98" s="436"/>
      <c r="AW98" s="436"/>
      <c r="AX98" s="437"/>
      <c r="AY98" s="436"/>
      <c r="AZ98" s="436"/>
      <c r="BA98" s="436"/>
      <c r="BB98" s="436"/>
      <c r="BC98" s="437"/>
      <c r="BD98" s="436"/>
      <c r="BE98" s="436"/>
      <c r="BF98" s="436"/>
      <c r="BG98" s="436"/>
      <c r="BH98" s="437"/>
      <c r="BI98" s="436"/>
      <c r="BJ98" s="436"/>
      <c r="BK98" s="436"/>
      <c r="BL98" s="436"/>
      <c r="BM98" s="437"/>
      <c r="BN98" s="436"/>
      <c r="BO98" s="436"/>
      <c r="BP98" s="436"/>
      <c r="BQ98" s="436"/>
      <c r="BR98" s="437"/>
      <c r="BS98" s="436"/>
      <c r="BT98" s="436"/>
      <c r="BU98" s="436"/>
      <c r="BV98" s="436"/>
      <c r="BW98" s="437"/>
      <c r="BX98" s="436"/>
      <c r="BY98" s="436"/>
      <c r="BZ98" s="436"/>
      <c r="CA98" s="436"/>
      <c r="CB98" s="437"/>
      <c r="CC98" s="436"/>
      <c r="CD98" s="436"/>
      <c r="CE98" s="436"/>
      <c r="CF98" s="436"/>
      <c r="CG98" s="437"/>
      <c r="CH98" s="436"/>
      <c r="CI98" s="436"/>
      <c r="CJ98" s="436"/>
      <c r="CK98" s="436"/>
      <c r="CL98" s="437"/>
      <c r="CM98" s="436"/>
      <c r="CN98" s="436"/>
      <c r="CO98" s="436"/>
      <c r="CP98" s="436"/>
      <c r="CQ98" s="437"/>
      <c r="CR98" s="436"/>
      <c r="CS98" s="436"/>
      <c r="CT98" s="436"/>
      <c r="CU98" s="436"/>
      <c r="CV98" s="437"/>
      <c r="CW98" s="436"/>
      <c r="CX98" s="436"/>
      <c r="CY98" s="436"/>
      <c r="CZ98" s="436"/>
      <c r="DA98" s="437"/>
      <c r="DB98" s="436"/>
      <c r="DC98" s="436"/>
      <c r="DD98" s="436"/>
      <c r="DE98" s="436"/>
      <c r="DF98" s="437"/>
      <c r="DG98" s="436"/>
      <c r="DH98" s="436"/>
      <c r="DI98" s="436"/>
      <c r="DJ98" s="436"/>
      <c r="DK98" s="437"/>
      <c r="DL98" s="436"/>
      <c r="DM98" s="436"/>
      <c r="DN98" s="436"/>
      <c r="DO98" s="436"/>
      <c r="DP98" s="437"/>
      <c r="DQ98" s="436"/>
      <c r="DR98" s="436"/>
      <c r="DS98" s="436"/>
      <c r="DT98" s="436"/>
      <c r="DU98" s="437"/>
      <c r="DV98" s="436"/>
      <c r="DW98" s="436"/>
      <c r="DX98" s="436"/>
      <c r="DY98" s="436"/>
      <c r="DZ98" s="437"/>
      <c r="EA98" s="436"/>
      <c r="EB98" s="436"/>
      <c r="EC98" s="436"/>
      <c r="ED98" s="436"/>
      <c r="EE98" s="437"/>
      <c r="EF98" s="436"/>
      <c r="EG98" s="436"/>
      <c r="EH98" s="436"/>
      <c r="EI98" s="436"/>
      <c r="EJ98" s="437"/>
      <c r="EK98" s="436"/>
      <c r="EL98" s="436"/>
      <c r="EM98" s="436"/>
      <c r="EN98" s="436"/>
      <c r="EO98" s="345"/>
      <c r="ER98" s="349"/>
      <c r="ES98" s="349"/>
    </row>
    <row r="99" spans="1:149" ht="12.75" customHeight="1" x14ac:dyDescent="0.2">
      <c r="A99" s="333"/>
      <c r="B99" s="333"/>
      <c r="C99" s="455"/>
      <c r="D99" s="365" t="s">
        <v>331</v>
      </c>
      <c r="E99" s="437"/>
      <c r="F99" s="333"/>
      <c r="G99" s="436">
        <f>SUM(G100:G102)</f>
        <v>0</v>
      </c>
      <c r="H99" s="436"/>
      <c r="I99" s="436"/>
      <c r="J99" s="437"/>
      <c r="K99" s="436"/>
      <c r="L99" s="436">
        <f>SUM(L100:L102)</f>
        <v>1307390</v>
      </c>
      <c r="M99" s="436"/>
      <c r="N99" s="436"/>
      <c r="O99" s="437"/>
      <c r="P99" s="436"/>
      <c r="Q99" s="436">
        <f>SUM(Q100:Q102)</f>
        <v>3253000</v>
      </c>
      <c r="R99" s="436"/>
      <c r="S99" s="436"/>
      <c r="T99" s="437"/>
      <c r="U99" s="436"/>
      <c r="V99" s="436">
        <f>SUM(V100:V102)</f>
        <v>0</v>
      </c>
      <c r="W99" s="436"/>
      <c r="X99" s="436"/>
      <c r="Y99" s="437"/>
      <c r="Z99" s="436"/>
      <c r="AA99" s="436">
        <f>SUM(AA100:AA102)</f>
        <v>0</v>
      </c>
      <c r="AB99" s="436"/>
      <c r="AC99" s="436"/>
      <c r="AD99" s="437"/>
      <c r="AE99" s="436"/>
      <c r="AF99" s="436">
        <f>SUM(AF100:AF102)</f>
        <v>0</v>
      </c>
      <c r="AG99" s="436"/>
      <c r="AH99" s="436"/>
      <c r="AI99" s="437"/>
      <c r="AJ99" s="436"/>
      <c r="AK99" s="436">
        <f>SUM(AK100:AK102)</f>
        <v>0</v>
      </c>
      <c r="AL99" s="436"/>
      <c r="AM99" s="436"/>
      <c r="AN99" s="437"/>
      <c r="AO99" s="436"/>
      <c r="AP99" s="436">
        <f>SUM(AP100:AP102)</f>
        <v>0</v>
      </c>
      <c r="AQ99" s="436"/>
      <c r="AR99" s="436"/>
      <c r="AS99" s="437"/>
      <c r="AT99" s="436"/>
      <c r="AU99" s="436">
        <f>SUM(AU100:AU102)</f>
        <v>0</v>
      </c>
      <c r="AV99" s="436"/>
      <c r="AW99" s="436"/>
      <c r="AX99" s="437"/>
      <c r="AY99" s="436"/>
      <c r="AZ99" s="436">
        <f>SUM(AZ100:AZ102)</f>
        <v>0</v>
      </c>
      <c r="BA99" s="436"/>
      <c r="BB99" s="436"/>
      <c r="BC99" s="437"/>
      <c r="BD99" s="436"/>
      <c r="BE99" s="436">
        <f>SUM(BE100:BE102)</f>
        <v>0</v>
      </c>
      <c r="BF99" s="436"/>
      <c r="BG99" s="436"/>
      <c r="BH99" s="437"/>
      <c r="BI99" s="436"/>
      <c r="BJ99" s="436">
        <f>SUM(BJ100:BJ102)</f>
        <v>0</v>
      </c>
      <c r="BK99" s="436"/>
      <c r="BL99" s="436"/>
      <c r="BM99" s="437"/>
      <c r="BN99" s="436"/>
      <c r="BO99" s="436">
        <f>SUM(BO100:BO102)</f>
        <v>0</v>
      </c>
      <c r="BP99" s="436"/>
      <c r="BQ99" s="436"/>
      <c r="BR99" s="437"/>
      <c r="BS99" s="436"/>
      <c r="BT99" s="436">
        <f>SUM(BT100:BT102)</f>
        <v>4560390</v>
      </c>
      <c r="BU99" s="436"/>
      <c r="BV99" s="436"/>
      <c r="BW99" s="437"/>
      <c r="BX99" s="436"/>
      <c r="BY99" s="436">
        <f>SUM(BY100:BY102)</f>
        <v>31297043</v>
      </c>
      <c r="BZ99" s="436"/>
      <c r="CA99" s="436"/>
      <c r="CB99" s="437"/>
      <c r="CC99" s="436"/>
      <c r="CD99" s="436">
        <f>SUM(CD100:CD102)</f>
        <v>2409015</v>
      </c>
      <c r="CE99" s="436"/>
      <c r="CF99" s="436"/>
      <c r="CG99" s="437"/>
      <c r="CH99" s="436"/>
      <c r="CI99" s="436">
        <f>SUM(CI100:CI102)</f>
        <v>2900000</v>
      </c>
      <c r="CJ99" s="436"/>
      <c r="CK99" s="436"/>
      <c r="CL99" s="437"/>
      <c r="CM99" s="436"/>
      <c r="CN99" s="436">
        <f>SUM(CN100:CN102)</f>
        <v>0</v>
      </c>
      <c r="CO99" s="436"/>
      <c r="CP99" s="436"/>
      <c r="CQ99" s="437"/>
      <c r="CR99" s="436"/>
      <c r="CS99" s="436">
        <f>SUM(CS100:CS102)</f>
        <v>5145000</v>
      </c>
      <c r="CT99" s="436"/>
      <c r="CU99" s="436"/>
      <c r="CV99" s="437"/>
      <c r="CW99" s="436"/>
      <c r="CX99" s="436">
        <f>SUM(CX100:CX102)</f>
        <v>1833000</v>
      </c>
      <c r="CY99" s="436"/>
      <c r="CZ99" s="436"/>
      <c r="DA99" s="437"/>
      <c r="DB99" s="436"/>
      <c r="DC99" s="436">
        <f>SUM(DC100:DC102)</f>
        <v>3900000</v>
      </c>
      <c r="DD99" s="436"/>
      <c r="DE99" s="436"/>
      <c r="DF99" s="437"/>
      <c r="DG99" s="436"/>
      <c r="DH99" s="436">
        <f>SUM(DH100:DH102)</f>
        <v>3253000</v>
      </c>
      <c r="DI99" s="436"/>
      <c r="DJ99" s="436"/>
      <c r="DK99" s="437"/>
      <c r="DL99" s="436"/>
      <c r="DM99" s="436">
        <f>SUM(DM100:DM102)</f>
        <v>2742589</v>
      </c>
      <c r="DN99" s="436"/>
      <c r="DO99" s="436"/>
      <c r="DP99" s="437"/>
      <c r="DQ99" s="436"/>
      <c r="DR99" s="436">
        <f>SUM(DR100:DR102)</f>
        <v>1953000</v>
      </c>
      <c r="DS99" s="436"/>
      <c r="DT99" s="436"/>
      <c r="DU99" s="437"/>
      <c r="DV99" s="436"/>
      <c r="DW99" s="436">
        <f>SUM(DW100:DW102)</f>
        <v>3908439</v>
      </c>
      <c r="DX99" s="436"/>
      <c r="DY99" s="436"/>
      <c r="DZ99" s="437"/>
      <c r="EA99" s="436"/>
      <c r="EB99" s="436">
        <f>SUM(EB100:EB102)</f>
        <v>1300000</v>
      </c>
      <c r="EC99" s="436"/>
      <c r="ED99" s="436"/>
      <c r="EE99" s="437"/>
      <c r="EF99" s="436"/>
      <c r="EG99" s="436">
        <f>SUM(EG100:EG102)</f>
        <v>1953000</v>
      </c>
      <c r="EH99" s="436"/>
      <c r="EI99" s="436"/>
      <c r="EJ99" s="437"/>
      <c r="EK99" s="436"/>
      <c r="EL99" s="436">
        <f>SUM(EL100:EL102)</f>
        <v>5309015</v>
      </c>
      <c r="EM99" s="436"/>
      <c r="EN99" s="436"/>
      <c r="EO99" s="345"/>
      <c r="ER99" s="349"/>
      <c r="ES99" s="349"/>
    </row>
    <row r="100" spans="1:149" ht="12.75" customHeight="1" x14ac:dyDescent="0.2">
      <c r="A100" s="333"/>
      <c r="B100" s="333"/>
      <c r="D100" s="345" t="s">
        <v>313</v>
      </c>
      <c r="E100" s="437"/>
      <c r="F100" s="358"/>
      <c r="G100" s="434">
        <v>0</v>
      </c>
      <c r="H100" s="435"/>
      <c r="I100" s="436"/>
      <c r="J100" s="437"/>
      <c r="K100" s="438"/>
      <c r="L100" s="434">
        <f>1307390-126692</f>
        <v>1180698</v>
      </c>
      <c r="M100" s="435"/>
      <c r="N100" s="436"/>
      <c r="O100" s="437"/>
      <c r="P100" s="438"/>
      <c r="Q100" s="434">
        <f>3253000-352450</f>
        <v>2900550</v>
      </c>
      <c r="R100" s="435"/>
      <c r="S100" s="436"/>
      <c r="T100" s="437"/>
      <c r="U100" s="438"/>
      <c r="V100" s="434">
        <v>0</v>
      </c>
      <c r="W100" s="435"/>
      <c r="X100" s="436"/>
      <c r="Y100" s="437"/>
      <c r="Z100" s="438"/>
      <c r="AA100" s="434">
        <v>0</v>
      </c>
      <c r="AB100" s="435"/>
      <c r="AC100" s="436"/>
      <c r="AD100" s="437"/>
      <c r="AE100" s="438"/>
      <c r="AF100" s="434">
        <v>0</v>
      </c>
      <c r="AG100" s="435"/>
      <c r="AH100" s="436"/>
      <c r="AI100" s="437"/>
      <c r="AJ100" s="438"/>
      <c r="AK100" s="434">
        <v>0</v>
      </c>
      <c r="AL100" s="435"/>
      <c r="AM100" s="436"/>
      <c r="AN100" s="437"/>
      <c r="AO100" s="438"/>
      <c r="AP100" s="434">
        <v>0</v>
      </c>
      <c r="AQ100" s="435"/>
      <c r="AR100" s="436"/>
      <c r="AS100" s="437"/>
      <c r="AT100" s="438"/>
      <c r="AU100" s="434">
        <v>0</v>
      </c>
      <c r="AV100" s="435"/>
      <c r="AW100" s="436"/>
      <c r="AX100" s="437"/>
      <c r="AY100" s="438"/>
      <c r="AZ100" s="434">
        <v>0</v>
      </c>
      <c r="BA100" s="435"/>
      <c r="BB100" s="436"/>
      <c r="BC100" s="437"/>
      <c r="BD100" s="438"/>
      <c r="BE100" s="434">
        <v>0</v>
      </c>
      <c r="BF100" s="435"/>
      <c r="BG100" s="436"/>
      <c r="BH100" s="437"/>
      <c r="BI100" s="438"/>
      <c r="BJ100" s="434">
        <v>0</v>
      </c>
      <c r="BK100" s="435"/>
      <c r="BL100" s="436"/>
      <c r="BM100" s="437"/>
      <c r="BN100" s="438"/>
      <c r="BO100" s="434">
        <v>0</v>
      </c>
      <c r="BP100" s="435"/>
      <c r="BQ100" s="436"/>
      <c r="BR100" s="437"/>
      <c r="BS100" s="438"/>
      <c r="BT100" s="434">
        <f>SUM(L100:BO100)</f>
        <v>4081248</v>
      </c>
      <c r="BU100" s="435"/>
      <c r="BV100" s="436"/>
      <c r="BW100" s="437"/>
      <c r="BX100" s="438"/>
      <c r="BY100" s="434">
        <v>29049674</v>
      </c>
      <c r="BZ100" s="435"/>
      <c r="CA100" s="436"/>
      <c r="CB100" s="437"/>
      <c r="CC100" s="438"/>
      <c r="CD100" s="434">
        <f>2409015-211336</f>
        <v>2197679</v>
      </c>
      <c r="CE100" s="435"/>
      <c r="CF100" s="436"/>
      <c r="CG100" s="437"/>
      <c r="CH100" s="438"/>
      <c r="CI100" s="434">
        <f>2900000-181804</f>
        <v>2718196</v>
      </c>
      <c r="CJ100" s="435"/>
      <c r="CK100" s="436"/>
      <c r="CL100" s="437"/>
      <c r="CM100" s="438"/>
      <c r="CN100" s="434">
        <v>0</v>
      </c>
      <c r="CO100" s="435"/>
      <c r="CP100" s="436"/>
      <c r="CQ100" s="437"/>
      <c r="CR100" s="438"/>
      <c r="CS100" s="434">
        <f>5145000-274075</f>
        <v>4870925</v>
      </c>
      <c r="CT100" s="435"/>
      <c r="CU100" s="436"/>
      <c r="CV100" s="437"/>
      <c r="CW100" s="438"/>
      <c r="CX100" s="434">
        <f>1833000-80734</f>
        <v>1752266</v>
      </c>
      <c r="CY100" s="435"/>
      <c r="CZ100" s="436"/>
      <c r="DA100" s="437"/>
      <c r="DB100" s="438"/>
      <c r="DC100" s="434">
        <f>3900000-199132</f>
        <v>3700868</v>
      </c>
      <c r="DD100" s="435"/>
      <c r="DE100" s="436"/>
      <c r="DF100" s="437"/>
      <c r="DG100" s="438"/>
      <c r="DH100" s="434">
        <f>3253000-280084</f>
        <v>2972916</v>
      </c>
      <c r="DI100" s="435"/>
      <c r="DJ100" s="436"/>
      <c r="DK100" s="437"/>
      <c r="DL100" s="438"/>
      <c r="DM100" s="434">
        <f>2742589-236282</f>
        <v>2506307</v>
      </c>
      <c r="DN100" s="435"/>
      <c r="DO100" s="436"/>
      <c r="DP100" s="437"/>
      <c r="DQ100" s="438"/>
      <c r="DR100" s="434">
        <f>1953000-192153</f>
        <v>1760847</v>
      </c>
      <c r="DS100" s="435"/>
      <c r="DT100" s="436"/>
      <c r="DU100" s="437"/>
      <c r="DV100" s="438"/>
      <c r="DW100" s="434">
        <f>3908439-314682</f>
        <v>3593757</v>
      </c>
      <c r="DX100" s="435"/>
      <c r="DY100" s="436"/>
      <c r="DZ100" s="437"/>
      <c r="EA100" s="438"/>
      <c r="EB100" s="434">
        <f>1300000-84487</f>
        <v>1215513</v>
      </c>
      <c r="EC100" s="435"/>
      <c r="ED100" s="436"/>
      <c r="EE100" s="437"/>
      <c r="EF100" s="438"/>
      <c r="EG100" s="434">
        <f>1953000-192600</f>
        <v>1760400</v>
      </c>
      <c r="EH100" s="435"/>
      <c r="EI100" s="436"/>
      <c r="EJ100" s="437"/>
      <c r="EK100" s="438"/>
      <c r="EL100" s="434">
        <f t="shared" ref="EL100:EL102" si="12">SUM(CD100:CI100)</f>
        <v>4915875</v>
      </c>
      <c r="EM100" s="435"/>
      <c r="EN100" s="436"/>
      <c r="EO100" s="345"/>
      <c r="ER100" s="349"/>
      <c r="ES100" s="349"/>
    </row>
    <row r="101" spans="1:149" ht="12.75" customHeight="1" x14ac:dyDescent="0.2">
      <c r="A101" s="333"/>
      <c r="B101" s="333"/>
      <c r="D101" s="345" t="s">
        <v>316</v>
      </c>
      <c r="E101" s="437"/>
      <c r="F101" s="351"/>
      <c r="G101" s="436">
        <v>0</v>
      </c>
      <c r="H101" s="440"/>
      <c r="I101" s="436"/>
      <c r="J101" s="437"/>
      <c r="K101" s="437"/>
      <c r="L101" s="436">
        <v>126692</v>
      </c>
      <c r="M101" s="440"/>
      <c r="N101" s="436"/>
      <c r="O101" s="437"/>
      <c r="P101" s="437"/>
      <c r="Q101" s="436">
        <v>352450</v>
      </c>
      <c r="R101" s="440"/>
      <c r="S101" s="436"/>
      <c r="T101" s="437"/>
      <c r="U101" s="437"/>
      <c r="V101" s="436">
        <v>0</v>
      </c>
      <c r="W101" s="440"/>
      <c r="X101" s="436"/>
      <c r="Y101" s="437"/>
      <c r="Z101" s="437"/>
      <c r="AA101" s="436">
        <v>0</v>
      </c>
      <c r="AB101" s="440"/>
      <c r="AC101" s="436"/>
      <c r="AD101" s="437"/>
      <c r="AE101" s="437"/>
      <c r="AF101" s="436">
        <v>0</v>
      </c>
      <c r="AG101" s="440"/>
      <c r="AH101" s="436"/>
      <c r="AI101" s="437"/>
      <c r="AJ101" s="437"/>
      <c r="AK101" s="436">
        <v>0</v>
      </c>
      <c r="AL101" s="440"/>
      <c r="AM101" s="436"/>
      <c r="AN101" s="437"/>
      <c r="AO101" s="437"/>
      <c r="AP101" s="436">
        <v>0</v>
      </c>
      <c r="AQ101" s="440"/>
      <c r="AR101" s="436"/>
      <c r="AS101" s="437"/>
      <c r="AT101" s="437"/>
      <c r="AU101" s="436">
        <v>0</v>
      </c>
      <c r="AV101" s="440"/>
      <c r="AW101" s="436"/>
      <c r="AX101" s="437"/>
      <c r="AY101" s="437"/>
      <c r="AZ101" s="436">
        <v>0</v>
      </c>
      <c r="BA101" s="440"/>
      <c r="BB101" s="436"/>
      <c r="BC101" s="437"/>
      <c r="BD101" s="437"/>
      <c r="BE101" s="436">
        <v>0</v>
      </c>
      <c r="BF101" s="440"/>
      <c r="BG101" s="436"/>
      <c r="BH101" s="437"/>
      <c r="BI101" s="437"/>
      <c r="BJ101" s="436">
        <v>0</v>
      </c>
      <c r="BK101" s="440"/>
      <c r="BL101" s="436"/>
      <c r="BM101" s="437"/>
      <c r="BN101" s="437"/>
      <c r="BO101" s="436">
        <v>0</v>
      </c>
      <c r="BP101" s="440"/>
      <c r="BQ101" s="436"/>
      <c r="BR101" s="437"/>
      <c r="BS101" s="437"/>
      <c r="BT101" s="436">
        <f>SUM(L101:BO101)</f>
        <v>479142</v>
      </c>
      <c r="BU101" s="440"/>
      <c r="BV101" s="436"/>
      <c r="BW101" s="437"/>
      <c r="BX101" s="437"/>
      <c r="BY101" s="436">
        <v>2247369</v>
      </c>
      <c r="BZ101" s="440"/>
      <c r="CA101" s="436"/>
      <c r="CB101" s="437"/>
      <c r="CC101" s="437"/>
      <c r="CD101" s="436">
        <v>211336</v>
      </c>
      <c r="CE101" s="440"/>
      <c r="CF101" s="436"/>
      <c r="CG101" s="437"/>
      <c r="CH101" s="437"/>
      <c r="CI101" s="436">
        <v>181804</v>
      </c>
      <c r="CJ101" s="440"/>
      <c r="CK101" s="436"/>
      <c r="CL101" s="437"/>
      <c r="CM101" s="437"/>
      <c r="CN101" s="436">
        <v>0</v>
      </c>
      <c r="CO101" s="440"/>
      <c r="CP101" s="436"/>
      <c r="CQ101" s="437"/>
      <c r="CR101" s="437"/>
      <c r="CS101" s="436">
        <v>274075</v>
      </c>
      <c r="CT101" s="440"/>
      <c r="CU101" s="436"/>
      <c r="CV101" s="437"/>
      <c r="CW101" s="437"/>
      <c r="CX101" s="436">
        <v>80734</v>
      </c>
      <c r="CY101" s="440"/>
      <c r="CZ101" s="436"/>
      <c r="DA101" s="437"/>
      <c r="DB101" s="437"/>
      <c r="DC101" s="436">
        <v>199132</v>
      </c>
      <c r="DD101" s="440"/>
      <c r="DE101" s="436"/>
      <c r="DF101" s="437"/>
      <c r="DG101" s="437"/>
      <c r="DH101" s="436">
        <v>280084</v>
      </c>
      <c r="DI101" s="440"/>
      <c r="DJ101" s="436"/>
      <c r="DK101" s="437"/>
      <c r="DL101" s="437"/>
      <c r="DM101" s="436">
        <v>236282</v>
      </c>
      <c r="DN101" s="440"/>
      <c r="DO101" s="436"/>
      <c r="DP101" s="437"/>
      <c r="DQ101" s="437"/>
      <c r="DR101" s="436">
        <v>192153</v>
      </c>
      <c r="DS101" s="440"/>
      <c r="DT101" s="436"/>
      <c r="DU101" s="437"/>
      <c r="DV101" s="437"/>
      <c r="DW101" s="436">
        <v>314682</v>
      </c>
      <c r="DX101" s="440"/>
      <c r="DY101" s="436"/>
      <c r="DZ101" s="437"/>
      <c r="EA101" s="437"/>
      <c r="EB101" s="436">
        <v>84487</v>
      </c>
      <c r="EC101" s="440"/>
      <c r="ED101" s="436"/>
      <c r="EE101" s="437"/>
      <c r="EF101" s="437"/>
      <c r="EG101" s="436">
        <v>192600</v>
      </c>
      <c r="EH101" s="440"/>
      <c r="EI101" s="436"/>
      <c r="EJ101" s="437"/>
      <c r="EK101" s="437"/>
      <c r="EL101" s="436">
        <f t="shared" si="12"/>
        <v>393140</v>
      </c>
      <c r="EM101" s="440"/>
      <c r="EN101" s="436"/>
      <c r="EO101" s="345"/>
      <c r="ER101" s="349"/>
      <c r="ES101" s="349"/>
    </row>
    <row r="102" spans="1:149" ht="12.75" customHeight="1" x14ac:dyDescent="0.2">
      <c r="A102" s="333"/>
      <c r="B102" s="333"/>
      <c r="D102" s="345" t="s">
        <v>330</v>
      </c>
      <c r="E102" s="437"/>
      <c r="F102" s="373"/>
      <c r="G102" s="448">
        <v>0</v>
      </c>
      <c r="H102" s="449"/>
      <c r="I102" s="436"/>
      <c r="J102" s="437"/>
      <c r="K102" s="450"/>
      <c r="L102" s="448">
        <v>0</v>
      </c>
      <c r="M102" s="449"/>
      <c r="N102" s="436"/>
      <c r="O102" s="437"/>
      <c r="P102" s="450"/>
      <c r="Q102" s="448">
        <v>0</v>
      </c>
      <c r="R102" s="449"/>
      <c r="S102" s="436"/>
      <c r="T102" s="437"/>
      <c r="U102" s="450"/>
      <c r="V102" s="448">
        <v>0</v>
      </c>
      <c r="W102" s="449"/>
      <c r="X102" s="436"/>
      <c r="Y102" s="437"/>
      <c r="Z102" s="450"/>
      <c r="AA102" s="448">
        <v>0</v>
      </c>
      <c r="AB102" s="449"/>
      <c r="AC102" s="436"/>
      <c r="AD102" s="437"/>
      <c r="AE102" s="450"/>
      <c r="AF102" s="448">
        <v>0</v>
      </c>
      <c r="AG102" s="449"/>
      <c r="AH102" s="436"/>
      <c r="AI102" s="437"/>
      <c r="AJ102" s="450"/>
      <c r="AK102" s="448">
        <v>0</v>
      </c>
      <c r="AL102" s="449"/>
      <c r="AM102" s="436"/>
      <c r="AN102" s="437"/>
      <c r="AO102" s="450"/>
      <c r="AP102" s="448">
        <v>0</v>
      </c>
      <c r="AQ102" s="449"/>
      <c r="AR102" s="436"/>
      <c r="AS102" s="437"/>
      <c r="AT102" s="450"/>
      <c r="AU102" s="448">
        <v>0</v>
      </c>
      <c r="AV102" s="449"/>
      <c r="AW102" s="436"/>
      <c r="AX102" s="437"/>
      <c r="AY102" s="450"/>
      <c r="AZ102" s="448">
        <v>0</v>
      </c>
      <c r="BA102" s="449"/>
      <c r="BB102" s="436"/>
      <c r="BC102" s="437"/>
      <c r="BD102" s="450"/>
      <c r="BE102" s="448">
        <v>0</v>
      </c>
      <c r="BF102" s="449"/>
      <c r="BG102" s="436"/>
      <c r="BH102" s="437"/>
      <c r="BI102" s="450"/>
      <c r="BJ102" s="448">
        <v>0</v>
      </c>
      <c r="BK102" s="449"/>
      <c r="BL102" s="436"/>
      <c r="BM102" s="437"/>
      <c r="BN102" s="450"/>
      <c r="BO102" s="448">
        <v>0</v>
      </c>
      <c r="BP102" s="449"/>
      <c r="BQ102" s="436"/>
      <c r="BR102" s="437"/>
      <c r="BS102" s="450"/>
      <c r="BT102" s="448">
        <f>SUM(L102:BO102)</f>
        <v>0</v>
      </c>
      <c r="BU102" s="449"/>
      <c r="BV102" s="436"/>
      <c r="BW102" s="437"/>
      <c r="BX102" s="450"/>
      <c r="BY102" s="448">
        <v>0</v>
      </c>
      <c r="BZ102" s="449"/>
      <c r="CA102" s="436"/>
      <c r="CB102" s="437"/>
      <c r="CC102" s="450"/>
      <c r="CD102" s="448">
        <v>0</v>
      </c>
      <c r="CE102" s="449"/>
      <c r="CF102" s="436"/>
      <c r="CG102" s="437"/>
      <c r="CH102" s="450"/>
      <c r="CI102" s="448">
        <v>0</v>
      </c>
      <c r="CJ102" s="449"/>
      <c r="CK102" s="436"/>
      <c r="CL102" s="437"/>
      <c r="CM102" s="450"/>
      <c r="CN102" s="448">
        <v>0</v>
      </c>
      <c r="CO102" s="449"/>
      <c r="CP102" s="436"/>
      <c r="CQ102" s="437"/>
      <c r="CR102" s="450"/>
      <c r="CS102" s="448">
        <v>0</v>
      </c>
      <c r="CT102" s="449"/>
      <c r="CU102" s="436"/>
      <c r="CV102" s="437"/>
      <c r="CW102" s="450"/>
      <c r="CX102" s="448">
        <v>0</v>
      </c>
      <c r="CY102" s="449"/>
      <c r="CZ102" s="436"/>
      <c r="DA102" s="437"/>
      <c r="DB102" s="450"/>
      <c r="DC102" s="448">
        <v>0</v>
      </c>
      <c r="DD102" s="449"/>
      <c r="DE102" s="436"/>
      <c r="DF102" s="437"/>
      <c r="DG102" s="450"/>
      <c r="DH102" s="448">
        <v>0</v>
      </c>
      <c r="DI102" s="449"/>
      <c r="DJ102" s="436"/>
      <c r="DK102" s="437"/>
      <c r="DL102" s="450"/>
      <c r="DM102" s="448">
        <v>0</v>
      </c>
      <c r="DN102" s="449"/>
      <c r="DO102" s="436"/>
      <c r="DP102" s="437"/>
      <c r="DQ102" s="450"/>
      <c r="DR102" s="448">
        <v>0</v>
      </c>
      <c r="DS102" s="449"/>
      <c r="DT102" s="436"/>
      <c r="DU102" s="437"/>
      <c r="DV102" s="450"/>
      <c r="DW102" s="448">
        <v>0</v>
      </c>
      <c r="DX102" s="449"/>
      <c r="DY102" s="436"/>
      <c r="DZ102" s="437"/>
      <c r="EA102" s="450"/>
      <c r="EB102" s="448">
        <v>0</v>
      </c>
      <c r="EC102" s="449"/>
      <c r="ED102" s="436"/>
      <c r="EE102" s="437"/>
      <c r="EF102" s="450"/>
      <c r="EG102" s="448">
        <v>0</v>
      </c>
      <c r="EH102" s="449"/>
      <c r="EI102" s="436"/>
      <c r="EJ102" s="437"/>
      <c r="EK102" s="450"/>
      <c r="EL102" s="448">
        <f t="shared" si="12"/>
        <v>0</v>
      </c>
      <c r="EM102" s="449"/>
      <c r="EN102" s="436"/>
      <c r="EO102" s="345"/>
      <c r="ER102" s="349"/>
      <c r="ES102" s="349"/>
    </row>
    <row r="103" spans="1:149" ht="12.75" customHeight="1" x14ac:dyDescent="0.2">
      <c r="A103" s="333"/>
      <c r="B103" s="333"/>
      <c r="D103" s="345"/>
      <c r="E103" s="437"/>
      <c r="F103" s="333"/>
      <c r="G103" s="436"/>
      <c r="H103" s="436"/>
      <c r="I103" s="436"/>
      <c r="J103" s="437"/>
      <c r="K103" s="436"/>
      <c r="L103" s="436"/>
      <c r="M103" s="436"/>
      <c r="N103" s="436"/>
      <c r="O103" s="437"/>
      <c r="P103" s="436"/>
      <c r="Q103" s="436"/>
      <c r="R103" s="436"/>
      <c r="S103" s="436"/>
      <c r="T103" s="437"/>
      <c r="U103" s="436"/>
      <c r="V103" s="436"/>
      <c r="W103" s="436"/>
      <c r="X103" s="436"/>
      <c r="Y103" s="437"/>
      <c r="Z103" s="436"/>
      <c r="AA103" s="436"/>
      <c r="AB103" s="436"/>
      <c r="AC103" s="436"/>
      <c r="AD103" s="437"/>
      <c r="AE103" s="436"/>
      <c r="AF103" s="436"/>
      <c r="AG103" s="436"/>
      <c r="AH103" s="436"/>
      <c r="AI103" s="437"/>
      <c r="AJ103" s="436"/>
      <c r="AK103" s="436"/>
      <c r="AL103" s="436"/>
      <c r="AM103" s="436"/>
      <c r="AN103" s="437"/>
      <c r="AO103" s="436"/>
      <c r="AP103" s="436"/>
      <c r="AQ103" s="436"/>
      <c r="AR103" s="436"/>
      <c r="AS103" s="437"/>
      <c r="AT103" s="436"/>
      <c r="AU103" s="436"/>
      <c r="AV103" s="436"/>
      <c r="AW103" s="436"/>
      <c r="AX103" s="437"/>
      <c r="AY103" s="436"/>
      <c r="AZ103" s="436"/>
      <c r="BA103" s="436"/>
      <c r="BB103" s="436"/>
      <c r="BC103" s="437"/>
      <c r="BD103" s="436"/>
      <c r="BE103" s="436"/>
      <c r="BF103" s="436"/>
      <c r="BG103" s="436"/>
      <c r="BH103" s="437"/>
      <c r="BI103" s="436"/>
      <c r="BJ103" s="436"/>
      <c r="BK103" s="436"/>
      <c r="BL103" s="436"/>
      <c r="BM103" s="437"/>
      <c r="BN103" s="436"/>
      <c r="BO103" s="436"/>
      <c r="BP103" s="436"/>
      <c r="BQ103" s="436"/>
      <c r="BR103" s="437"/>
      <c r="BS103" s="436"/>
      <c r="BT103" s="436"/>
      <c r="BU103" s="436"/>
      <c r="BV103" s="436"/>
      <c r="BW103" s="437"/>
      <c r="BX103" s="436"/>
      <c r="BY103" s="436"/>
      <c r="BZ103" s="436"/>
      <c r="CA103" s="436"/>
      <c r="CB103" s="437"/>
      <c r="CC103" s="436"/>
      <c r="CD103" s="436"/>
      <c r="CE103" s="436"/>
      <c r="CF103" s="436"/>
      <c r="CG103" s="437"/>
      <c r="CH103" s="436"/>
      <c r="CI103" s="436"/>
      <c r="CJ103" s="436"/>
      <c r="CK103" s="436"/>
      <c r="CL103" s="437"/>
      <c r="CM103" s="436"/>
      <c r="CN103" s="436"/>
      <c r="CO103" s="436"/>
      <c r="CP103" s="436"/>
      <c r="CQ103" s="437"/>
      <c r="CR103" s="436"/>
      <c r="CS103" s="436"/>
      <c r="CT103" s="436"/>
      <c r="CU103" s="436"/>
      <c r="CV103" s="437"/>
      <c r="CW103" s="436"/>
      <c r="CX103" s="436"/>
      <c r="CY103" s="436"/>
      <c r="CZ103" s="436"/>
      <c r="DA103" s="437"/>
      <c r="DB103" s="436"/>
      <c r="DC103" s="436"/>
      <c r="DD103" s="436"/>
      <c r="DE103" s="436"/>
      <c r="DF103" s="437"/>
      <c r="DG103" s="436"/>
      <c r="DH103" s="436"/>
      <c r="DI103" s="436"/>
      <c r="DJ103" s="436"/>
      <c r="DK103" s="437"/>
      <c r="DL103" s="436"/>
      <c r="DM103" s="436"/>
      <c r="DN103" s="436"/>
      <c r="DO103" s="436"/>
      <c r="DP103" s="437"/>
      <c r="DQ103" s="436"/>
      <c r="DR103" s="436"/>
      <c r="DS103" s="436"/>
      <c r="DT103" s="436"/>
      <c r="DU103" s="437"/>
      <c r="DV103" s="436"/>
      <c r="DW103" s="436"/>
      <c r="DX103" s="436"/>
      <c r="DY103" s="436"/>
      <c r="DZ103" s="437"/>
      <c r="EA103" s="436"/>
      <c r="EB103" s="436"/>
      <c r="EC103" s="436"/>
      <c r="ED103" s="436"/>
      <c r="EE103" s="437"/>
      <c r="EF103" s="436"/>
      <c r="EG103" s="436"/>
      <c r="EH103" s="436"/>
      <c r="EI103" s="436"/>
      <c r="EJ103" s="437"/>
      <c r="EK103" s="436"/>
      <c r="EL103" s="436"/>
      <c r="EM103" s="436"/>
      <c r="EN103" s="436"/>
      <c r="EO103" s="345"/>
      <c r="ER103" s="349"/>
      <c r="ES103" s="349"/>
    </row>
    <row r="104" spans="1:149" ht="12.75" customHeight="1" x14ac:dyDescent="0.2">
      <c r="A104" s="333"/>
      <c r="B104" s="333"/>
      <c r="D104" s="345" t="s">
        <v>332</v>
      </c>
      <c r="E104" s="437"/>
      <c r="F104" s="333"/>
      <c r="G104" s="436">
        <f>SUM(G105:G107)</f>
        <v>0</v>
      </c>
      <c r="H104" s="436"/>
      <c r="I104" s="436"/>
      <c r="J104" s="437"/>
      <c r="K104" s="436"/>
      <c r="L104" s="436">
        <f>SUM(L105:L107)</f>
        <v>0</v>
      </c>
      <c r="M104" s="436"/>
      <c r="N104" s="436"/>
      <c r="O104" s="437"/>
      <c r="P104" s="436"/>
      <c r="Q104" s="436">
        <f>SUM(Q105:Q107)</f>
        <v>1953000</v>
      </c>
      <c r="R104" s="436"/>
      <c r="S104" s="436"/>
      <c r="T104" s="437"/>
      <c r="U104" s="436"/>
      <c r="V104" s="436">
        <f>SUM(V105:V107)</f>
        <v>0</v>
      </c>
      <c r="W104" s="436"/>
      <c r="X104" s="436"/>
      <c r="Y104" s="437"/>
      <c r="Z104" s="436"/>
      <c r="AA104" s="436">
        <f>SUM(AA105:AA107)</f>
        <v>0</v>
      </c>
      <c r="AB104" s="436"/>
      <c r="AC104" s="436"/>
      <c r="AD104" s="437"/>
      <c r="AE104" s="436"/>
      <c r="AF104" s="436">
        <f>SUM(AF105:AF107)</f>
        <v>0</v>
      </c>
      <c r="AG104" s="436"/>
      <c r="AH104" s="436"/>
      <c r="AI104" s="437"/>
      <c r="AJ104" s="436"/>
      <c r="AK104" s="436">
        <f>SUM(AK105:AK107)</f>
        <v>0</v>
      </c>
      <c r="AL104" s="436"/>
      <c r="AM104" s="436"/>
      <c r="AN104" s="437"/>
      <c r="AO104" s="436"/>
      <c r="AP104" s="436">
        <f>SUM(AP105:AP107)</f>
        <v>0</v>
      </c>
      <c r="AQ104" s="436"/>
      <c r="AR104" s="436"/>
      <c r="AS104" s="437"/>
      <c r="AT104" s="436"/>
      <c r="AU104" s="436">
        <f>SUM(AU105:AU107)</f>
        <v>0</v>
      </c>
      <c r="AV104" s="436"/>
      <c r="AW104" s="436"/>
      <c r="AX104" s="437"/>
      <c r="AY104" s="436"/>
      <c r="AZ104" s="436">
        <f>SUM(AZ105:AZ107)</f>
        <v>0</v>
      </c>
      <c r="BA104" s="436"/>
      <c r="BB104" s="436"/>
      <c r="BC104" s="437"/>
      <c r="BD104" s="436"/>
      <c r="BE104" s="436">
        <f>SUM(BE105:BE107)</f>
        <v>0</v>
      </c>
      <c r="BF104" s="436"/>
      <c r="BG104" s="436"/>
      <c r="BH104" s="437"/>
      <c r="BI104" s="436"/>
      <c r="BJ104" s="436">
        <f>SUM(BJ105:BJ107)</f>
        <v>0</v>
      </c>
      <c r="BK104" s="436"/>
      <c r="BL104" s="436"/>
      <c r="BM104" s="437"/>
      <c r="BN104" s="436"/>
      <c r="BO104" s="436">
        <f>SUM(BO105:BO107)</f>
        <v>0</v>
      </c>
      <c r="BP104" s="436"/>
      <c r="BQ104" s="436"/>
      <c r="BR104" s="437"/>
      <c r="BS104" s="436"/>
      <c r="BT104" s="436">
        <f>SUM(BT105:BT107)</f>
        <v>1953000</v>
      </c>
      <c r="BU104" s="436"/>
      <c r="BV104" s="436"/>
      <c r="BW104" s="437"/>
      <c r="BX104" s="436"/>
      <c r="BY104" s="436">
        <f>SUM(BY105:BY107)</f>
        <v>22953000</v>
      </c>
      <c r="BZ104" s="436"/>
      <c r="CA104" s="436"/>
      <c r="CB104" s="437"/>
      <c r="CC104" s="436"/>
      <c r="CD104" s="436">
        <f>SUM(CD105:CD107)</f>
        <v>4806000</v>
      </c>
      <c r="CE104" s="436"/>
      <c r="CF104" s="436"/>
      <c r="CG104" s="437"/>
      <c r="CH104" s="436"/>
      <c r="CI104" s="436">
        <f>SUM(CI105:CI107)</f>
        <v>3591000</v>
      </c>
      <c r="CJ104" s="436"/>
      <c r="CK104" s="436"/>
      <c r="CL104" s="437"/>
      <c r="CM104" s="436"/>
      <c r="CN104" s="436">
        <f>SUM(CN105:CN107)</f>
        <v>4123000</v>
      </c>
      <c r="CO104" s="436"/>
      <c r="CP104" s="436"/>
      <c r="CQ104" s="437"/>
      <c r="CR104" s="436"/>
      <c r="CS104" s="436">
        <f>SUM(CS105:CS107)</f>
        <v>0</v>
      </c>
      <c r="CT104" s="436"/>
      <c r="CU104" s="436"/>
      <c r="CV104" s="437"/>
      <c r="CW104" s="436"/>
      <c r="CX104" s="436">
        <f>SUM(CX105:CX107)</f>
        <v>4740000</v>
      </c>
      <c r="CY104" s="436"/>
      <c r="CZ104" s="436"/>
      <c r="DA104" s="437"/>
      <c r="DB104" s="436"/>
      <c r="DC104" s="436">
        <f>SUM(DC105:DC107)</f>
        <v>1790000</v>
      </c>
      <c r="DD104" s="436"/>
      <c r="DE104" s="436"/>
      <c r="DF104" s="437"/>
      <c r="DG104" s="436"/>
      <c r="DH104" s="436">
        <f>SUM(DH105:DH107)</f>
        <v>0</v>
      </c>
      <c r="DI104" s="436"/>
      <c r="DJ104" s="436"/>
      <c r="DK104" s="437"/>
      <c r="DL104" s="436"/>
      <c r="DM104" s="436">
        <f>SUM(DM105:DM107)</f>
        <v>1950000</v>
      </c>
      <c r="DN104" s="436"/>
      <c r="DO104" s="436"/>
      <c r="DP104" s="437"/>
      <c r="DQ104" s="436"/>
      <c r="DR104" s="436">
        <f>SUM(DR105:DR107)</f>
        <v>0</v>
      </c>
      <c r="DS104" s="436"/>
      <c r="DT104" s="436"/>
      <c r="DU104" s="437"/>
      <c r="DV104" s="436"/>
      <c r="DW104" s="436">
        <f>SUM(DW105:DW107)</f>
        <v>0</v>
      </c>
      <c r="DX104" s="436"/>
      <c r="DY104" s="436"/>
      <c r="DZ104" s="437"/>
      <c r="EA104" s="436"/>
      <c r="EB104" s="436">
        <f>SUM(EB105:EB107)</f>
        <v>1953000</v>
      </c>
      <c r="EC104" s="436"/>
      <c r="ED104" s="436"/>
      <c r="EE104" s="437"/>
      <c r="EF104" s="436"/>
      <c r="EG104" s="436">
        <f>SUM(EG105:EG107)</f>
        <v>0</v>
      </c>
      <c r="EH104" s="436"/>
      <c r="EI104" s="436"/>
      <c r="EJ104" s="437"/>
      <c r="EK104" s="436"/>
      <c r="EL104" s="436">
        <f>SUM(EL105:EL107)</f>
        <v>8397000</v>
      </c>
      <c r="EM104" s="436"/>
      <c r="EN104" s="436"/>
      <c r="EO104" s="345"/>
      <c r="ER104" s="349"/>
      <c r="ES104" s="349"/>
    </row>
    <row r="105" spans="1:149" ht="12.75" customHeight="1" x14ac:dyDescent="0.2">
      <c r="A105" s="333"/>
      <c r="B105" s="333"/>
      <c r="D105" s="345" t="s">
        <v>313</v>
      </c>
      <c r="E105" s="437"/>
      <c r="F105" s="358"/>
      <c r="G105" s="434">
        <v>0</v>
      </c>
      <c r="H105" s="435"/>
      <c r="I105" s="436"/>
      <c r="J105" s="437"/>
      <c r="K105" s="438"/>
      <c r="L105" s="434">
        <v>0</v>
      </c>
      <c r="M105" s="435"/>
      <c r="N105" s="436"/>
      <c r="O105" s="437"/>
      <c r="P105" s="438"/>
      <c r="Q105" s="434">
        <f>1953000-341763</f>
        <v>1611237</v>
      </c>
      <c r="R105" s="435"/>
      <c r="S105" s="436"/>
      <c r="T105" s="437"/>
      <c r="U105" s="438"/>
      <c r="V105" s="434">
        <v>0</v>
      </c>
      <c r="W105" s="435"/>
      <c r="X105" s="436"/>
      <c r="Y105" s="437"/>
      <c r="Z105" s="438"/>
      <c r="AA105" s="434">
        <v>0</v>
      </c>
      <c r="AB105" s="435"/>
      <c r="AC105" s="436"/>
      <c r="AD105" s="437"/>
      <c r="AE105" s="438"/>
      <c r="AF105" s="434">
        <v>0</v>
      </c>
      <c r="AG105" s="435"/>
      <c r="AH105" s="436"/>
      <c r="AI105" s="437"/>
      <c r="AJ105" s="438"/>
      <c r="AK105" s="434">
        <v>0</v>
      </c>
      <c r="AL105" s="435"/>
      <c r="AM105" s="436"/>
      <c r="AN105" s="437"/>
      <c r="AO105" s="438"/>
      <c r="AP105" s="434">
        <v>0</v>
      </c>
      <c r="AQ105" s="435"/>
      <c r="AR105" s="436"/>
      <c r="AS105" s="437"/>
      <c r="AT105" s="438"/>
      <c r="AU105" s="434">
        <v>0</v>
      </c>
      <c r="AV105" s="435"/>
      <c r="AW105" s="436"/>
      <c r="AX105" s="437"/>
      <c r="AY105" s="438"/>
      <c r="AZ105" s="434">
        <v>0</v>
      </c>
      <c r="BA105" s="435"/>
      <c r="BB105" s="436"/>
      <c r="BC105" s="437"/>
      <c r="BD105" s="438"/>
      <c r="BE105" s="434">
        <v>0</v>
      </c>
      <c r="BF105" s="435"/>
      <c r="BG105" s="436"/>
      <c r="BH105" s="437"/>
      <c r="BI105" s="438"/>
      <c r="BJ105" s="434">
        <v>0</v>
      </c>
      <c r="BK105" s="435"/>
      <c r="BL105" s="436"/>
      <c r="BM105" s="437"/>
      <c r="BN105" s="438"/>
      <c r="BO105" s="434">
        <v>0</v>
      </c>
      <c r="BP105" s="435"/>
      <c r="BQ105" s="436"/>
      <c r="BR105" s="437"/>
      <c r="BS105" s="438"/>
      <c r="BT105" s="434">
        <f>SUM(L105:BO105)</f>
        <v>1611237</v>
      </c>
      <c r="BU105" s="435"/>
      <c r="BV105" s="436"/>
      <c r="BW105" s="437"/>
      <c r="BX105" s="438"/>
      <c r="BY105" s="434">
        <v>19478598</v>
      </c>
      <c r="BZ105" s="435"/>
      <c r="CA105" s="436"/>
      <c r="CB105" s="437"/>
      <c r="CC105" s="438"/>
      <c r="CD105" s="434">
        <f>4806000-803639</f>
        <v>4002361</v>
      </c>
      <c r="CE105" s="435"/>
      <c r="CF105" s="436"/>
      <c r="CG105" s="437"/>
      <c r="CH105" s="438"/>
      <c r="CI105" s="434">
        <f>3591000-567759</f>
        <v>3023241</v>
      </c>
      <c r="CJ105" s="435"/>
      <c r="CK105" s="436"/>
      <c r="CL105" s="437"/>
      <c r="CM105" s="438"/>
      <c r="CN105" s="434">
        <f>4123000-553104</f>
        <v>3569896</v>
      </c>
      <c r="CO105" s="435"/>
      <c r="CP105" s="436"/>
      <c r="CQ105" s="437"/>
      <c r="CR105" s="438"/>
      <c r="CS105" s="434">
        <v>0</v>
      </c>
      <c r="CT105" s="435"/>
      <c r="CU105" s="436"/>
      <c r="CV105" s="437"/>
      <c r="CW105" s="438"/>
      <c r="CX105" s="434">
        <f>4740000-677434</f>
        <v>4062566</v>
      </c>
      <c r="CY105" s="435"/>
      <c r="CZ105" s="436"/>
      <c r="DA105" s="437"/>
      <c r="DB105" s="438"/>
      <c r="DC105" s="434">
        <f>1790000-242920</f>
        <v>1547080</v>
      </c>
      <c r="DD105" s="435"/>
      <c r="DE105" s="436"/>
      <c r="DF105" s="437"/>
      <c r="DG105" s="438"/>
      <c r="DH105" s="434">
        <v>0</v>
      </c>
      <c r="DI105" s="435"/>
      <c r="DJ105" s="436"/>
      <c r="DK105" s="437"/>
      <c r="DL105" s="438"/>
      <c r="DM105" s="434">
        <f>1950000-347037</f>
        <v>1602963</v>
      </c>
      <c r="DN105" s="435"/>
      <c r="DO105" s="436"/>
      <c r="DP105" s="437"/>
      <c r="DQ105" s="438"/>
      <c r="DR105" s="434">
        <v>0</v>
      </c>
      <c r="DS105" s="435"/>
      <c r="DT105" s="436"/>
      <c r="DU105" s="437"/>
      <c r="DV105" s="438"/>
      <c r="DW105" s="434">
        <v>0</v>
      </c>
      <c r="DX105" s="435"/>
      <c r="DY105" s="436"/>
      <c r="DZ105" s="437"/>
      <c r="EA105" s="438"/>
      <c r="EB105" s="434">
        <f>1953000-282509</f>
        <v>1670491</v>
      </c>
      <c r="EC105" s="435"/>
      <c r="ED105" s="436"/>
      <c r="EE105" s="437"/>
      <c r="EF105" s="438"/>
      <c r="EG105" s="434">
        <v>0</v>
      </c>
      <c r="EH105" s="435"/>
      <c r="EI105" s="436"/>
      <c r="EJ105" s="437"/>
      <c r="EK105" s="438"/>
      <c r="EL105" s="434">
        <f t="shared" ref="EL105:EL107" si="13">SUM(CD105:CI105)</f>
        <v>7025602</v>
      </c>
      <c r="EM105" s="435"/>
      <c r="EN105" s="436"/>
      <c r="EO105" s="345"/>
      <c r="ER105" s="349"/>
      <c r="ES105" s="349"/>
    </row>
    <row r="106" spans="1:149" ht="12.75" customHeight="1" x14ac:dyDescent="0.2">
      <c r="A106" s="333"/>
      <c r="B106" s="333"/>
      <c r="D106" s="345" t="s">
        <v>316</v>
      </c>
      <c r="E106" s="437"/>
      <c r="F106" s="351"/>
      <c r="G106" s="436">
        <v>0</v>
      </c>
      <c r="H106" s="440"/>
      <c r="I106" s="436"/>
      <c r="J106" s="437"/>
      <c r="K106" s="437"/>
      <c r="L106" s="436">
        <v>0</v>
      </c>
      <c r="M106" s="440"/>
      <c r="N106" s="436"/>
      <c r="O106" s="437"/>
      <c r="P106" s="437"/>
      <c r="Q106" s="436">
        <v>341763</v>
      </c>
      <c r="R106" s="440"/>
      <c r="S106" s="436"/>
      <c r="T106" s="437"/>
      <c r="U106" s="437"/>
      <c r="V106" s="436">
        <v>0</v>
      </c>
      <c r="W106" s="440"/>
      <c r="X106" s="436"/>
      <c r="Y106" s="437"/>
      <c r="Z106" s="437"/>
      <c r="AA106" s="436">
        <v>0</v>
      </c>
      <c r="AB106" s="440"/>
      <c r="AC106" s="436"/>
      <c r="AD106" s="437"/>
      <c r="AE106" s="437"/>
      <c r="AF106" s="436">
        <v>0</v>
      </c>
      <c r="AG106" s="440"/>
      <c r="AH106" s="436"/>
      <c r="AI106" s="437"/>
      <c r="AJ106" s="437"/>
      <c r="AK106" s="436">
        <v>0</v>
      </c>
      <c r="AL106" s="440"/>
      <c r="AM106" s="436"/>
      <c r="AN106" s="437"/>
      <c r="AO106" s="437"/>
      <c r="AP106" s="436">
        <v>0</v>
      </c>
      <c r="AQ106" s="440"/>
      <c r="AR106" s="436"/>
      <c r="AS106" s="437"/>
      <c r="AT106" s="437"/>
      <c r="AU106" s="436">
        <v>0</v>
      </c>
      <c r="AV106" s="440"/>
      <c r="AW106" s="436"/>
      <c r="AX106" s="437"/>
      <c r="AY106" s="437"/>
      <c r="AZ106" s="436">
        <v>0</v>
      </c>
      <c r="BA106" s="440"/>
      <c r="BB106" s="436"/>
      <c r="BC106" s="437"/>
      <c r="BD106" s="437"/>
      <c r="BE106" s="436">
        <v>0</v>
      </c>
      <c r="BF106" s="440"/>
      <c r="BG106" s="436"/>
      <c r="BH106" s="437"/>
      <c r="BI106" s="437"/>
      <c r="BJ106" s="436">
        <v>0</v>
      </c>
      <c r="BK106" s="440"/>
      <c r="BL106" s="436"/>
      <c r="BM106" s="437"/>
      <c r="BN106" s="437"/>
      <c r="BO106" s="436">
        <v>0</v>
      </c>
      <c r="BP106" s="440"/>
      <c r="BQ106" s="436"/>
      <c r="BR106" s="437"/>
      <c r="BS106" s="437"/>
      <c r="BT106" s="436">
        <f>SUM(L106:BO106)</f>
        <v>341763</v>
      </c>
      <c r="BU106" s="440"/>
      <c r="BV106" s="436"/>
      <c r="BW106" s="437"/>
      <c r="BX106" s="437"/>
      <c r="BY106" s="436">
        <v>3474402</v>
      </c>
      <c r="BZ106" s="440"/>
      <c r="CA106" s="436"/>
      <c r="CB106" s="437"/>
      <c r="CC106" s="437"/>
      <c r="CD106" s="436">
        <v>803639</v>
      </c>
      <c r="CE106" s="440"/>
      <c r="CF106" s="436"/>
      <c r="CG106" s="437"/>
      <c r="CH106" s="437"/>
      <c r="CI106" s="436">
        <v>567759</v>
      </c>
      <c r="CJ106" s="440"/>
      <c r="CK106" s="436"/>
      <c r="CL106" s="437"/>
      <c r="CM106" s="437"/>
      <c r="CN106" s="436">
        <v>553104</v>
      </c>
      <c r="CO106" s="440"/>
      <c r="CP106" s="436"/>
      <c r="CQ106" s="437"/>
      <c r="CR106" s="437"/>
      <c r="CS106" s="436">
        <v>0</v>
      </c>
      <c r="CT106" s="440"/>
      <c r="CU106" s="436"/>
      <c r="CV106" s="437"/>
      <c r="CW106" s="437"/>
      <c r="CX106" s="436">
        <v>677434</v>
      </c>
      <c r="CY106" s="440"/>
      <c r="CZ106" s="436"/>
      <c r="DA106" s="437"/>
      <c r="DB106" s="437"/>
      <c r="DC106" s="436">
        <v>242920</v>
      </c>
      <c r="DD106" s="440"/>
      <c r="DE106" s="436"/>
      <c r="DF106" s="437"/>
      <c r="DG106" s="437"/>
      <c r="DH106" s="436">
        <v>0</v>
      </c>
      <c r="DI106" s="440"/>
      <c r="DJ106" s="436"/>
      <c r="DK106" s="437"/>
      <c r="DL106" s="437"/>
      <c r="DM106" s="436">
        <v>347037</v>
      </c>
      <c r="DN106" s="440"/>
      <c r="DO106" s="436"/>
      <c r="DP106" s="437"/>
      <c r="DQ106" s="437"/>
      <c r="DR106" s="436">
        <v>0</v>
      </c>
      <c r="DS106" s="440"/>
      <c r="DT106" s="436"/>
      <c r="DU106" s="437"/>
      <c r="DV106" s="437"/>
      <c r="DW106" s="436">
        <v>0</v>
      </c>
      <c r="DX106" s="440"/>
      <c r="DY106" s="436"/>
      <c r="DZ106" s="437"/>
      <c r="EA106" s="437"/>
      <c r="EB106" s="436">
        <v>282509</v>
      </c>
      <c r="EC106" s="440"/>
      <c r="ED106" s="436"/>
      <c r="EE106" s="437"/>
      <c r="EF106" s="437"/>
      <c r="EG106" s="436">
        <v>0</v>
      </c>
      <c r="EH106" s="440"/>
      <c r="EI106" s="436"/>
      <c r="EJ106" s="437"/>
      <c r="EK106" s="437"/>
      <c r="EL106" s="436">
        <f t="shared" si="13"/>
        <v>1371398</v>
      </c>
      <c r="EM106" s="440"/>
      <c r="EN106" s="436"/>
      <c r="EO106" s="345"/>
      <c r="ER106" s="349"/>
      <c r="ES106" s="349"/>
    </row>
    <row r="107" spans="1:149" ht="12.75" customHeight="1" x14ac:dyDescent="0.2">
      <c r="A107" s="333"/>
      <c r="B107" s="333"/>
      <c r="D107" s="345" t="s">
        <v>330</v>
      </c>
      <c r="E107" s="437"/>
      <c r="F107" s="373"/>
      <c r="G107" s="448">
        <v>0</v>
      </c>
      <c r="H107" s="449"/>
      <c r="I107" s="436"/>
      <c r="J107" s="437"/>
      <c r="K107" s="450"/>
      <c r="L107" s="448">
        <v>0</v>
      </c>
      <c r="M107" s="449"/>
      <c r="N107" s="436"/>
      <c r="O107" s="437"/>
      <c r="P107" s="450"/>
      <c r="Q107" s="448">
        <v>0</v>
      </c>
      <c r="R107" s="449"/>
      <c r="S107" s="436"/>
      <c r="T107" s="437"/>
      <c r="U107" s="450"/>
      <c r="V107" s="448">
        <v>0</v>
      </c>
      <c r="W107" s="449"/>
      <c r="X107" s="436"/>
      <c r="Y107" s="437"/>
      <c r="Z107" s="450"/>
      <c r="AA107" s="448">
        <v>0</v>
      </c>
      <c r="AB107" s="449"/>
      <c r="AC107" s="436"/>
      <c r="AD107" s="437"/>
      <c r="AE107" s="450"/>
      <c r="AF107" s="448">
        <v>0</v>
      </c>
      <c r="AG107" s="449"/>
      <c r="AH107" s="436"/>
      <c r="AI107" s="437"/>
      <c r="AJ107" s="450"/>
      <c r="AK107" s="448">
        <v>0</v>
      </c>
      <c r="AL107" s="449"/>
      <c r="AM107" s="436"/>
      <c r="AN107" s="437"/>
      <c r="AO107" s="450"/>
      <c r="AP107" s="448">
        <v>0</v>
      </c>
      <c r="AQ107" s="449"/>
      <c r="AR107" s="436"/>
      <c r="AS107" s="437"/>
      <c r="AT107" s="450"/>
      <c r="AU107" s="448">
        <v>0</v>
      </c>
      <c r="AV107" s="449"/>
      <c r="AW107" s="436"/>
      <c r="AX107" s="437"/>
      <c r="AY107" s="450"/>
      <c r="AZ107" s="448">
        <v>0</v>
      </c>
      <c r="BA107" s="449"/>
      <c r="BB107" s="436"/>
      <c r="BC107" s="437"/>
      <c r="BD107" s="450"/>
      <c r="BE107" s="448">
        <v>0</v>
      </c>
      <c r="BF107" s="449"/>
      <c r="BG107" s="436"/>
      <c r="BH107" s="437"/>
      <c r="BI107" s="450"/>
      <c r="BJ107" s="448">
        <v>0</v>
      </c>
      <c r="BK107" s="449"/>
      <c r="BL107" s="436"/>
      <c r="BM107" s="437"/>
      <c r="BN107" s="450"/>
      <c r="BO107" s="448">
        <v>0</v>
      </c>
      <c r="BP107" s="449"/>
      <c r="BQ107" s="436"/>
      <c r="BR107" s="437"/>
      <c r="BS107" s="450"/>
      <c r="BT107" s="448">
        <f>SUM(L107:BO107)</f>
        <v>0</v>
      </c>
      <c r="BU107" s="449"/>
      <c r="BV107" s="436"/>
      <c r="BW107" s="437"/>
      <c r="BX107" s="450"/>
      <c r="BY107" s="448">
        <v>0</v>
      </c>
      <c r="BZ107" s="449"/>
      <c r="CA107" s="436"/>
      <c r="CB107" s="437"/>
      <c r="CC107" s="450"/>
      <c r="CD107" s="448">
        <v>0</v>
      </c>
      <c r="CE107" s="449"/>
      <c r="CF107" s="436"/>
      <c r="CG107" s="437"/>
      <c r="CH107" s="450"/>
      <c r="CI107" s="448">
        <v>0</v>
      </c>
      <c r="CJ107" s="449"/>
      <c r="CK107" s="436"/>
      <c r="CL107" s="437"/>
      <c r="CM107" s="450"/>
      <c r="CN107" s="448">
        <v>0</v>
      </c>
      <c r="CO107" s="449"/>
      <c r="CP107" s="436"/>
      <c r="CQ107" s="437"/>
      <c r="CR107" s="450"/>
      <c r="CS107" s="448">
        <v>0</v>
      </c>
      <c r="CT107" s="449"/>
      <c r="CU107" s="436"/>
      <c r="CV107" s="437"/>
      <c r="CW107" s="450"/>
      <c r="CX107" s="448">
        <v>0</v>
      </c>
      <c r="CY107" s="449"/>
      <c r="CZ107" s="436"/>
      <c r="DA107" s="437"/>
      <c r="DB107" s="450"/>
      <c r="DC107" s="448">
        <v>0</v>
      </c>
      <c r="DD107" s="449"/>
      <c r="DE107" s="436"/>
      <c r="DF107" s="437"/>
      <c r="DG107" s="450"/>
      <c r="DH107" s="448">
        <v>0</v>
      </c>
      <c r="DI107" s="449"/>
      <c r="DJ107" s="436"/>
      <c r="DK107" s="437"/>
      <c r="DL107" s="450"/>
      <c r="DM107" s="448">
        <v>0</v>
      </c>
      <c r="DN107" s="449"/>
      <c r="DO107" s="436"/>
      <c r="DP107" s="437"/>
      <c r="DQ107" s="450"/>
      <c r="DR107" s="448">
        <v>0</v>
      </c>
      <c r="DS107" s="449"/>
      <c r="DT107" s="436"/>
      <c r="DU107" s="437"/>
      <c r="DV107" s="450"/>
      <c r="DW107" s="448">
        <v>0</v>
      </c>
      <c r="DX107" s="449"/>
      <c r="DY107" s="436"/>
      <c r="DZ107" s="437"/>
      <c r="EA107" s="450"/>
      <c r="EB107" s="448">
        <v>0</v>
      </c>
      <c r="EC107" s="449"/>
      <c r="ED107" s="436"/>
      <c r="EE107" s="437"/>
      <c r="EF107" s="450"/>
      <c r="EG107" s="448">
        <v>0</v>
      </c>
      <c r="EH107" s="449"/>
      <c r="EI107" s="436"/>
      <c r="EJ107" s="437"/>
      <c r="EK107" s="450"/>
      <c r="EL107" s="448">
        <f t="shared" si="13"/>
        <v>0</v>
      </c>
      <c r="EM107" s="449"/>
      <c r="EN107" s="436"/>
      <c r="EO107" s="345"/>
      <c r="ER107" s="349"/>
      <c r="ES107" s="349"/>
    </row>
    <row r="108" spans="1:149" ht="12.75" customHeight="1" x14ac:dyDescent="0.2">
      <c r="A108" s="333"/>
      <c r="B108" s="333"/>
      <c r="D108" s="345"/>
      <c r="E108" s="437"/>
      <c r="F108" s="333"/>
      <c r="G108" s="436"/>
      <c r="H108" s="436"/>
      <c r="I108" s="436"/>
      <c r="J108" s="437"/>
      <c r="K108" s="436"/>
      <c r="L108" s="436"/>
      <c r="M108" s="436"/>
      <c r="N108" s="436"/>
      <c r="O108" s="437"/>
      <c r="P108" s="436"/>
      <c r="Q108" s="436"/>
      <c r="R108" s="436"/>
      <c r="S108" s="436"/>
      <c r="T108" s="437"/>
      <c r="U108" s="436"/>
      <c r="V108" s="436"/>
      <c r="W108" s="436"/>
      <c r="X108" s="436"/>
      <c r="Y108" s="437"/>
      <c r="Z108" s="436"/>
      <c r="AA108" s="436"/>
      <c r="AB108" s="436"/>
      <c r="AC108" s="436"/>
      <c r="AD108" s="437"/>
      <c r="AE108" s="436"/>
      <c r="AF108" s="436"/>
      <c r="AG108" s="436"/>
      <c r="AH108" s="436"/>
      <c r="AI108" s="437"/>
      <c r="AJ108" s="436"/>
      <c r="AK108" s="436"/>
      <c r="AL108" s="436"/>
      <c r="AM108" s="436"/>
      <c r="AN108" s="437"/>
      <c r="AO108" s="436"/>
      <c r="AP108" s="436"/>
      <c r="AQ108" s="436"/>
      <c r="AR108" s="436"/>
      <c r="AS108" s="437"/>
      <c r="AT108" s="436"/>
      <c r="AU108" s="436"/>
      <c r="AV108" s="436"/>
      <c r="AW108" s="436"/>
      <c r="AX108" s="437"/>
      <c r="AY108" s="436"/>
      <c r="AZ108" s="436"/>
      <c r="BA108" s="436"/>
      <c r="BB108" s="436"/>
      <c r="BC108" s="437"/>
      <c r="BD108" s="436"/>
      <c r="BE108" s="436"/>
      <c r="BF108" s="436"/>
      <c r="BG108" s="436"/>
      <c r="BH108" s="437"/>
      <c r="BI108" s="436"/>
      <c r="BJ108" s="436"/>
      <c r="BK108" s="436"/>
      <c r="BL108" s="436"/>
      <c r="BM108" s="437"/>
      <c r="BN108" s="436"/>
      <c r="BO108" s="436"/>
      <c r="BP108" s="436"/>
      <c r="BQ108" s="436"/>
      <c r="BR108" s="437"/>
      <c r="BS108" s="436"/>
      <c r="BT108" s="436"/>
      <c r="BU108" s="436"/>
      <c r="BV108" s="436"/>
      <c r="BW108" s="437"/>
      <c r="BX108" s="436"/>
      <c r="BY108" s="436"/>
      <c r="BZ108" s="436"/>
      <c r="CA108" s="436"/>
      <c r="CB108" s="437"/>
      <c r="CC108" s="436"/>
      <c r="CD108" s="436"/>
      <c r="CE108" s="436"/>
      <c r="CF108" s="436"/>
      <c r="CG108" s="437"/>
      <c r="CH108" s="436"/>
      <c r="CI108" s="436"/>
      <c r="CJ108" s="436"/>
      <c r="CK108" s="436"/>
      <c r="CL108" s="437"/>
      <c r="CM108" s="436"/>
      <c r="CN108" s="436"/>
      <c r="CO108" s="436"/>
      <c r="CP108" s="436"/>
      <c r="CQ108" s="437"/>
      <c r="CR108" s="436"/>
      <c r="CS108" s="436"/>
      <c r="CT108" s="436"/>
      <c r="CU108" s="436"/>
      <c r="CV108" s="437"/>
      <c r="CW108" s="436"/>
      <c r="CX108" s="436"/>
      <c r="CY108" s="436"/>
      <c r="CZ108" s="436"/>
      <c r="DA108" s="437"/>
      <c r="DB108" s="436"/>
      <c r="DC108" s="436"/>
      <c r="DD108" s="436"/>
      <c r="DE108" s="436"/>
      <c r="DF108" s="437"/>
      <c r="DG108" s="436"/>
      <c r="DH108" s="436"/>
      <c r="DI108" s="436"/>
      <c r="DJ108" s="436"/>
      <c r="DK108" s="437"/>
      <c r="DL108" s="436"/>
      <c r="DM108" s="436"/>
      <c r="DN108" s="436"/>
      <c r="DO108" s="436"/>
      <c r="DP108" s="437"/>
      <c r="DQ108" s="436"/>
      <c r="DR108" s="436"/>
      <c r="DS108" s="436"/>
      <c r="DT108" s="436"/>
      <c r="DU108" s="437"/>
      <c r="DV108" s="436"/>
      <c r="DW108" s="436"/>
      <c r="DX108" s="436"/>
      <c r="DY108" s="436"/>
      <c r="DZ108" s="437"/>
      <c r="EA108" s="436"/>
      <c r="EB108" s="436"/>
      <c r="EC108" s="436"/>
      <c r="ED108" s="436"/>
      <c r="EE108" s="437"/>
      <c r="EF108" s="436"/>
      <c r="EG108" s="436"/>
      <c r="EH108" s="436"/>
      <c r="EI108" s="436"/>
      <c r="EJ108" s="437"/>
      <c r="EK108" s="436"/>
      <c r="EL108" s="436"/>
      <c r="EM108" s="436"/>
      <c r="EN108" s="436"/>
      <c r="EO108" s="345"/>
      <c r="ER108" s="349"/>
      <c r="ES108" s="349"/>
    </row>
    <row r="109" spans="1:149" ht="12.75" customHeight="1" x14ac:dyDescent="0.2">
      <c r="A109" s="333"/>
      <c r="B109" s="333"/>
      <c r="D109" s="345" t="s">
        <v>333</v>
      </c>
      <c r="E109" s="437"/>
      <c r="F109" s="333"/>
      <c r="G109" s="436">
        <f>SUM(G110:G112)</f>
        <v>0</v>
      </c>
      <c r="H109" s="436"/>
      <c r="I109" s="436"/>
      <c r="J109" s="437"/>
      <c r="K109" s="436"/>
      <c r="L109" s="436">
        <f>SUM(L110:L112)</f>
        <v>4553000</v>
      </c>
      <c r="M109" s="436"/>
      <c r="N109" s="436"/>
      <c r="O109" s="437"/>
      <c r="P109" s="436"/>
      <c r="Q109" s="436">
        <f>SUM(Q110:Q112)</f>
        <v>3599000</v>
      </c>
      <c r="R109" s="436"/>
      <c r="S109" s="436"/>
      <c r="T109" s="437"/>
      <c r="U109" s="436"/>
      <c r="V109" s="436">
        <f>SUM(V110:V112)</f>
        <v>0</v>
      </c>
      <c r="W109" s="436"/>
      <c r="X109" s="436"/>
      <c r="Y109" s="437"/>
      <c r="Z109" s="436"/>
      <c r="AA109" s="436">
        <f>SUM(AA110:AA112)</f>
        <v>0</v>
      </c>
      <c r="AB109" s="436"/>
      <c r="AC109" s="436"/>
      <c r="AD109" s="437"/>
      <c r="AE109" s="436"/>
      <c r="AF109" s="436">
        <f>SUM(AF110:AF112)</f>
        <v>0</v>
      </c>
      <c r="AG109" s="436"/>
      <c r="AH109" s="436"/>
      <c r="AI109" s="437"/>
      <c r="AJ109" s="436"/>
      <c r="AK109" s="436">
        <f>SUM(AK110:AK112)</f>
        <v>0</v>
      </c>
      <c r="AL109" s="436"/>
      <c r="AM109" s="436"/>
      <c r="AN109" s="437"/>
      <c r="AO109" s="436"/>
      <c r="AP109" s="436">
        <f>SUM(AP110:AP112)</f>
        <v>0</v>
      </c>
      <c r="AQ109" s="436"/>
      <c r="AR109" s="436"/>
      <c r="AS109" s="437"/>
      <c r="AT109" s="436"/>
      <c r="AU109" s="436">
        <f>SUM(AU110:AU112)</f>
        <v>0</v>
      </c>
      <c r="AV109" s="436"/>
      <c r="AW109" s="436"/>
      <c r="AX109" s="437"/>
      <c r="AY109" s="436"/>
      <c r="AZ109" s="436">
        <f>SUM(AZ110:AZ112)</f>
        <v>0</v>
      </c>
      <c r="BA109" s="436"/>
      <c r="BB109" s="436"/>
      <c r="BC109" s="437"/>
      <c r="BD109" s="436"/>
      <c r="BE109" s="436">
        <f>SUM(BE110:BE112)</f>
        <v>0</v>
      </c>
      <c r="BF109" s="436"/>
      <c r="BG109" s="436"/>
      <c r="BH109" s="437"/>
      <c r="BI109" s="436"/>
      <c r="BJ109" s="436">
        <f>SUM(BJ110:BJ112)</f>
        <v>0</v>
      </c>
      <c r="BK109" s="436"/>
      <c r="BL109" s="436"/>
      <c r="BM109" s="437"/>
      <c r="BN109" s="436"/>
      <c r="BO109" s="436">
        <f>SUM(BO110:BO112)</f>
        <v>0</v>
      </c>
      <c r="BP109" s="436"/>
      <c r="BQ109" s="436"/>
      <c r="BR109" s="437"/>
      <c r="BS109" s="448"/>
      <c r="BT109" s="448">
        <f>SUM(BT110:BT112)</f>
        <v>8152000</v>
      </c>
      <c r="BU109" s="436"/>
      <c r="BV109" s="436"/>
      <c r="BW109" s="437"/>
      <c r="BX109" s="436"/>
      <c r="BY109" s="436">
        <f>SUM(BY110:BY112)</f>
        <v>36346170</v>
      </c>
      <c r="BZ109" s="436"/>
      <c r="CA109" s="436"/>
      <c r="CB109" s="437"/>
      <c r="CC109" s="436"/>
      <c r="CD109" s="436">
        <f>SUM(CD110:CD112)</f>
        <v>2400000</v>
      </c>
      <c r="CE109" s="436"/>
      <c r="CF109" s="436"/>
      <c r="CG109" s="437"/>
      <c r="CH109" s="436"/>
      <c r="CI109" s="436">
        <f>SUM(CI110:CI112)</f>
        <v>1305964</v>
      </c>
      <c r="CJ109" s="436"/>
      <c r="CK109" s="436"/>
      <c r="CL109" s="437"/>
      <c r="CM109" s="436"/>
      <c r="CN109" s="436">
        <f>SUM(CN110:CN112)</f>
        <v>5190000</v>
      </c>
      <c r="CO109" s="436"/>
      <c r="CP109" s="436"/>
      <c r="CQ109" s="437"/>
      <c r="CR109" s="436"/>
      <c r="CS109" s="436">
        <f>SUM(CS110:CS112)</f>
        <v>3903000</v>
      </c>
      <c r="CT109" s="436"/>
      <c r="CU109" s="436"/>
      <c r="CV109" s="437"/>
      <c r="CW109" s="436"/>
      <c r="CX109" s="436">
        <f>SUM(CX110:CX112)</f>
        <v>3899000</v>
      </c>
      <c r="CY109" s="436"/>
      <c r="CZ109" s="436"/>
      <c r="DA109" s="437"/>
      <c r="DB109" s="436"/>
      <c r="DC109" s="436">
        <f>SUM(DC110:DC112)</f>
        <v>1300000</v>
      </c>
      <c r="DD109" s="436"/>
      <c r="DE109" s="436"/>
      <c r="DF109" s="437"/>
      <c r="DG109" s="436"/>
      <c r="DH109" s="436">
        <f>SUM(DH110:DH112)</f>
        <v>3255000</v>
      </c>
      <c r="DI109" s="436"/>
      <c r="DJ109" s="436"/>
      <c r="DK109" s="437"/>
      <c r="DL109" s="436"/>
      <c r="DM109" s="436">
        <f>SUM(DM110:DM112)</f>
        <v>3022000</v>
      </c>
      <c r="DN109" s="436"/>
      <c r="DO109" s="436"/>
      <c r="DP109" s="437"/>
      <c r="DQ109" s="436"/>
      <c r="DR109" s="436">
        <f>SUM(DR110:DR112)</f>
        <v>3908206</v>
      </c>
      <c r="DS109" s="436"/>
      <c r="DT109" s="436"/>
      <c r="DU109" s="437"/>
      <c r="DV109" s="436"/>
      <c r="DW109" s="436">
        <f>SUM(DW110:DW112)</f>
        <v>0</v>
      </c>
      <c r="DX109" s="436"/>
      <c r="DY109" s="436"/>
      <c r="DZ109" s="437"/>
      <c r="EA109" s="436"/>
      <c r="EB109" s="436">
        <f>SUM(EB110:EB112)</f>
        <v>4913000</v>
      </c>
      <c r="EC109" s="436"/>
      <c r="ED109" s="436"/>
      <c r="EE109" s="437"/>
      <c r="EF109" s="436"/>
      <c r="EG109" s="436">
        <f>SUM(EG110:EG112)</f>
        <v>3250000</v>
      </c>
      <c r="EH109" s="436"/>
      <c r="EI109" s="440"/>
      <c r="EJ109" s="437"/>
      <c r="EK109" s="436"/>
      <c r="EL109" s="448">
        <f>SUM(EL110:EL112)</f>
        <v>3705964</v>
      </c>
      <c r="EM109" s="436"/>
      <c r="EN109" s="436"/>
      <c r="EO109" s="345"/>
      <c r="ER109" s="349"/>
      <c r="ES109" s="349"/>
    </row>
    <row r="110" spans="1:149" ht="12.75" customHeight="1" x14ac:dyDescent="0.2">
      <c r="A110" s="333"/>
      <c r="B110" s="333"/>
      <c r="D110" s="345" t="s">
        <v>313</v>
      </c>
      <c r="E110" s="437"/>
      <c r="F110" s="358"/>
      <c r="G110" s="434">
        <v>0</v>
      </c>
      <c r="H110" s="435"/>
      <c r="I110" s="436"/>
      <c r="J110" s="437"/>
      <c r="K110" s="438"/>
      <c r="L110" s="434">
        <f>4553000-498539</f>
        <v>4054461</v>
      </c>
      <c r="M110" s="435"/>
      <c r="N110" s="436"/>
      <c r="O110" s="437"/>
      <c r="P110" s="438"/>
      <c r="Q110" s="434">
        <f>3599000-465928</f>
        <v>3133072</v>
      </c>
      <c r="R110" s="435"/>
      <c r="S110" s="436"/>
      <c r="T110" s="437"/>
      <c r="U110" s="438"/>
      <c r="V110" s="434">
        <v>0</v>
      </c>
      <c r="W110" s="435"/>
      <c r="X110" s="436"/>
      <c r="Y110" s="437"/>
      <c r="Z110" s="438"/>
      <c r="AA110" s="434">
        <v>0</v>
      </c>
      <c r="AB110" s="435"/>
      <c r="AC110" s="436"/>
      <c r="AD110" s="437"/>
      <c r="AE110" s="438"/>
      <c r="AF110" s="434">
        <v>0</v>
      </c>
      <c r="AG110" s="435"/>
      <c r="AH110" s="436"/>
      <c r="AI110" s="437"/>
      <c r="AJ110" s="438"/>
      <c r="AK110" s="434">
        <v>0</v>
      </c>
      <c r="AL110" s="435"/>
      <c r="AM110" s="436"/>
      <c r="AN110" s="437"/>
      <c r="AO110" s="438"/>
      <c r="AP110" s="434">
        <v>0</v>
      </c>
      <c r="AQ110" s="435"/>
      <c r="AR110" s="436"/>
      <c r="AS110" s="437"/>
      <c r="AT110" s="438"/>
      <c r="AU110" s="434">
        <v>0</v>
      </c>
      <c r="AV110" s="435"/>
      <c r="AW110" s="436"/>
      <c r="AX110" s="437"/>
      <c r="AY110" s="438"/>
      <c r="AZ110" s="434">
        <v>0</v>
      </c>
      <c r="BA110" s="435"/>
      <c r="BB110" s="436"/>
      <c r="BC110" s="437"/>
      <c r="BD110" s="438"/>
      <c r="BE110" s="434">
        <v>0</v>
      </c>
      <c r="BF110" s="435"/>
      <c r="BG110" s="436"/>
      <c r="BH110" s="437"/>
      <c r="BI110" s="438"/>
      <c r="BJ110" s="434">
        <v>0</v>
      </c>
      <c r="BK110" s="435"/>
      <c r="BL110" s="436"/>
      <c r="BM110" s="437"/>
      <c r="BN110" s="438"/>
      <c r="BO110" s="434">
        <v>0</v>
      </c>
      <c r="BP110" s="435"/>
      <c r="BQ110" s="436"/>
      <c r="BR110" s="437"/>
      <c r="BS110" s="437"/>
      <c r="BT110" s="436">
        <f>SUM(L110:BO110)</f>
        <v>7187533</v>
      </c>
      <c r="BU110" s="435"/>
      <c r="BV110" s="436"/>
      <c r="BW110" s="437"/>
      <c r="BX110" s="438"/>
      <c r="BY110" s="434">
        <v>32674556</v>
      </c>
      <c r="BZ110" s="435"/>
      <c r="CA110" s="436"/>
      <c r="CB110" s="437"/>
      <c r="CC110" s="438"/>
      <c r="CD110" s="434">
        <f>2400000-321947</f>
        <v>2078053</v>
      </c>
      <c r="CE110" s="435"/>
      <c r="CF110" s="436"/>
      <c r="CG110" s="437"/>
      <c r="CH110" s="438"/>
      <c r="CI110" s="434">
        <f>1305964-120058</f>
        <v>1185906</v>
      </c>
      <c r="CJ110" s="435"/>
      <c r="CK110" s="436"/>
      <c r="CL110" s="437"/>
      <c r="CM110" s="438"/>
      <c r="CN110" s="434">
        <f>5190000-449333</f>
        <v>4740667</v>
      </c>
      <c r="CO110" s="435"/>
      <c r="CP110" s="436"/>
      <c r="CQ110" s="437"/>
      <c r="CR110" s="438"/>
      <c r="CS110" s="434">
        <f>3903000-370705</f>
        <v>3532295</v>
      </c>
      <c r="CT110" s="435"/>
      <c r="CU110" s="436"/>
      <c r="CV110" s="437"/>
      <c r="CW110" s="438"/>
      <c r="CX110" s="434">
        <f>3899000-356046</f>
        <v>3542954</v>
      </c>
      <c r="CY110" s="435"/>
      <c r="CZ110" s="436"/>
      <c r="DA110" s="437"/>
      <c r="DB110" s="438"/>
      <c r="DC110" s="434">
        <f>1300000-112960</f>
        <v>1187040</v>
      </c>
      <c r="DD110" s="435"/>
      <c r="DE110" s="436"/>
      <c r="DF110" s="437"/>
      <c r="DG110" s="438"/>
      <c r="DH110" s="434">
        <f>3255000-370605</f>
        <v>2884395</v>
      </c>
      <c r="DI110" s="435"/>
      <c r="DJ110" s="436"/>
      <c r="DK110" s="437"/>
      <c r="DL110" s="438"/>
      <c r="DM110" s="434">
        <f>3022000-339245</f>
        <v>2682755</v>
      </c>
      <c r="DN110" s="435"/>
      <c r="DO110" s="436"/>
      <c r="DP110" s="437"/>
      <c r="DQ110" s="438"/>
      <c r="DR110" s="434">
        <f>3908206-415757</f>
        <v>3492449</v>
      </c>
      <c r="DS110" s="435"/>
      <c r="DT110" s="436"/>
      <c r="DU110" s="437"/>
      <c r="DV110" s="438"/>
      <c r="DW110" s="434">
        <v>0</v>
      </c>
      <c r="DX110" s="435"/>
      <c r="DY110" s="436"/>
      <c r="DZ110" s="437"/>
      <c r="EA110" s="438"/>
      <c r="EB110" s="434">
        <f>4913000-453769</f>
        <v>4459231</v>
      </c>
      <c r="EC110" s="435"/>
      <c r="ED110" s="436"/>
      <c r="EE110" s="437"/>
      <c r="EF110" s="438"/>
      <c r="EG110" s="434">
        <f>3250000-361189</f>
        <v>2888811</v>
      </c>
      <c r="EH110" s="435"/>
      <c r="EI110" s="440"/>
      <c r="EJ110" s="447"/>
      <c r="EK110" s="438"/>
      <c r="EL110" s="436">
        <f t="shared" ref="EL110:EL112" si="14">SUM(CD110:CI110)</f>
        <v>3263959</v>
      </c>
      <c r="EM110" s="435"/>
      <c r="EN110" s="436"/>
      <c r="EO110" s="345"/>
      <c r="ER110" s="349"/>
      <c r="ES110" s="349"/>
    </row>
    <row r="111" spans="1:149" ht="12.75" customHeight="1" x14ac:dyDescent="0.2">
      <c r="A111" s="333"/>
      <c r="B111" s="333"/>
      <c r="D111" s="345" t="s">
        <v>316</v>
      </c>
      <c r="E111" s="437"/>
      <c r="F111" s="351"/>
      <c r="G111" s="436">
        <v>0</v>
      </c>
      <c r="H111" s="440"/>
      <c r="I111" s="436"/>
      <c r="J111" s="437"/>
      <c r="K111" s="437"/>
      <c r="L111" s="436">
        <v>498539</v>
      </c>
      <c r="M111" s="440"/>
      <c r="N111" s="436"/>
      <c r="O111" s="437"/>
      <c r="P111" s="437"/>
      <c r="Q111" s="436">
        <v>465928</v>
      </c>
      <c r="R111" s="440"/>
      <c r="S111" s="436"/>
      <c r="T111" s="437"/>
      <c r="U111" s="437"/>
      <c r="V111" s="436">
        <v>0</v>
      </c>
      <c r="W111" s="440"/>
      <c r="X111" s="436"/>
      <c r="Y111" s="437"/>
      <c r="Z111" s="437"/>
      <c r="AA111" s="436">
        <v>0</v>
      </c>
      <c r="AB111" s="440"/>
      <c r="AC111" s="436"/>
      <c r="AD111" s="437"/>
      <c r="AE111" s="437"/>
      <c r="AF111" s="436">
        <v>0</v>
      </c>
      <c r="AG111" s="440"/>
      <c r="AH111" s="436"/>
      <c r="AI111" s="437"/>
      <c r="AJ111" s="437"/>
      <c r="AK111" s="436">
        <v>0</v>
      </c>
      <c r="AL111" s="440"/>
      <c r="AM111" s="436"/>
      <c r="AN111" s="437"/>
      <c r="AO111" s="437"/>
      <c r="AP111" s="436">
        <v>0</v>
      </c>
      <c r="AQ111" s="440"/>
      <c r="AR111" s="436"/>
      <c r="AS111" s="437"/>
      <c r="AT111" s="437"/>
      <c r="AU111" s="436">
        <v>0</v>
      </c>
      <c r="AV111" s="440"/>
      <c r="AW111" s="436"/>
      <c r="AX111" s="437"/>
      <c r="AY111" s="437"/>
      <c r="AZ111" s="436">
        <v>0</v>
      </c>
      <c r="BA111" s="440"/>
      <c r="BB111" s="436"/>
      <c r="BC111" s="437"/>
      <c r="BD111" s="437"/>
      <c r="BE111" s="436">
        <v>0</v>
      </c>
      <c r="BF111" s="440"/>
      <c r="BG111" s="436"/>
      <c r="BH111" s="437"/>
      <c r="BI111" s="437"/>
      <c r="BJ111" s="436">
        <v>0</v>
      </c>
      <c r="BK111" s="440"/>
      <c r="BL111" s="436"/>
      <c r="BM111" s="437"/>
      <c r="BN111" s="437"/>
      <c r="BO111" s="436">
        <v>0</v>
      </c>
      <c r="BP111" s="440"/>
      <c r="BQ111" s="436"/>
      <c r="BR111" s="437"/>
      <c r="BS111" s="437"/>
      <c r="BT111" s="436">
        <f>SUM(L111:BO111)</f>
        <v>964467</v>
      </c>
      <c r="BU111" s="440"/>
      <c r="BV111" s="436"/>
      <c r="BW111" s="437"/>
      <c r="BX111" s="437"/>
      <c r="BY111" s="436">
        <v>3671614</v>
      </c>
      <c r="BZ111" s="440"/>
      <c r="CA111" s="436"/>
      <c r="CB111" s="437"/>
      <c r="CC111" s="437"/>
      <c r="CD111" s="436">
        <v>321947</v>
      </c>
      <c r="CE111" s="440"/>
      <c r="CF111" s="436"/>
      <c r="CG111" s="437"/>
      <c r="CH111" s="437"/>
      <c r="CI111" s="436">
        <v>120058</v>
      </c>
      <c r="CJ111" s="440"/>
      <c r="CK111" s="436"/>
      <c r="CL111" s="437"/>
      <c r="CM111" s="437"/>
      <c r="CN111" s="436">
        <v>449333</v>
      </c>
      <c r="CO111" s="440"/>
      <c r="CP111" s="436"/>
      <c r="CQ111" s="437"/>
      <c r="CR111" s="437"/>
      <c r="CS111" s="436">
        <v>370705</v>
      </c>
      <c r="CT111" s="440"/>
      <c r="CU111" s="436"/>
      <c r="CV111" s="437"/>
      <c r="CW111" s="437"/>
      <c r="CX111" s="436">
        <v>356046</v>
      </c>
      <c r="CY111" s="440"/>
      <c r="CZ111" s="436"/>
      <c r="DA111" s="437"/>
      <c r="DB111" s="437"/>
      <c r="DC111" s="436">
        <v>112960</v>
      </c>
      <c r="DD111" s="440"/>
      <c r="DE111" s="436"/>
      <c r="DF111" s="437"/>
      <c r="DG111" s="437"/>
      <c r="DH111" s="436">
        <v>370605</v>
      </c>
      <c r="DI111" s="440"/>
      <c r="DJ111" s="436"/>
      <c r="DK111" s="437"/>
      <c r="DL111" s="437"/>
      <c r="DM111" s="436">
        <v>339245</v>
      </c>
      <c r="DN111" s="440"/>
      <c r="DO111" s="436"/>
      <c r="DP111" s="437"/>
      <c r="DQ111" s="437"/>
      <c r="DR111" s="436">
        <v>415757</v>
      </c>
      <c r="DS111" s="440"/>
      <c r="DT111" s="436"/>
      <c r="DU111" s="437"/>
      <c r="DV111" s="437"/>
      <c r="DW111" s="436">
        <v>0</v>
      </c>
      <c r="DX111" s="440"/>
      <c r="DY111" s="436"/>
      <c r="DZ111" s="437"/>
      <c r="EA111" s="437"/>
      <c r="EB111" s="436">
        <v>453769</v>
      </c>
      <c r="EC111" s="440"/>
      <c r="ED111" s="436"/>
      <c r="EE111" s="437"/>
      <c r="EF111" s="437"/>
      <c r="EG111" s="436">
        <v>361189</v>
      </c>
      <c r="EH111" s="440"/>
      <c r="EI111" s="436"/>
      <c r="EJ111" s="437"/>
      <c r="EK111" s="437"/>
      <c r="EL111" s="436">
        <f t="shared" si="14"/>
        <v>442005</v>
      </c>
      <c r="EM111" s="440"/>
      <c r="EN111" s="436"/>
      <c r="EO111" s="345"/>
      <c r="ER111" s="349"/>
      <c r="ES111" s="349"/>
    </row>
    <row r="112" spans="1:149" ht="12.75" customHeight="1" x14ac:dyDescent="0.2">
      <c r="A112" s="333"/>
      <c r="B112" s="333"/>
      <c r="D112" s="345" t="s">
        <v>330</v>
      </c>
      <c r="E112" s="437"/>
      <c r="F112" s="373"/>
      <c r="G112" s="448">
        <v>0</v>
      </c>
      <c r="H112" s="449"/>
      <c r="I112" s="436"/>
      <c r="J112" s="437"/>
      <c r="K112" s="450"/>
      <c r="L112" s="448">
        <v>0</v>
      </c>
      <c r="M112" s="449"/>
      <c r="N112" s="436"/>
      <c r="O112" s="437"/>
      <c r="P112" s="450"/>
      <c r="Q112" s="448">
        <v>0</v>
      </c>
      <c r="R112" s="449"/>
      <c r="S112" s="436"/>
      <c r="T112" s="437"/>
      <c r="U112" s="450"/>
      <c r="V112" s="448">
        <v>0</v>
      </c>
      <c r="W112" s="449"/>
      <c r="X112" s="436"/>
      <c r="Y112" s="437"/>
      <c r="Z112" s="450"/>
      <c r="AA112" s="448">
        <v>0</v>
      </c>
      <c r="AB112" s="449"/>
      <c r="AC112" s="436"/>
      <c r="AD112" s="437"/>
      <c r="AE112" s="450"/>
      <c r="AF112" s="448">
        <v>0</v>
      </c>
      <c r="AG112" s="449"/>
      <c r="AH112" s="436"/>
      <c r="AI112" s="437"/>
      <c r="AJ112" s="450"/>
      <c r="AK112" s="448">
        <v>0</v>
      </c>
      <c r="AL112" s="449"/>
      <c r="AM112" s="436"/>
      <c r="AN112" s="437"/>
      <c r="AO112" s="450"/>
      <c r="AP112" s="448">
        <v>0</v>
      </c>
      <c r="AQ112" s="449"/>
      <c r="AR112" s="436"/>
      <c r="AS112" s="437"/>
      <c r="AT112" s="450"/>
      <c r="AU112" s="448">
        <v>0</v>
      </c>
      <c r="AV112" s="449"/>
      <c r="AW112" s="436"/>
      <c r="AX112" s="437"/>
      <c r="AY112" s="450"/>
      <c r="AZ112" s="448">
        <v>0</v>
      </c>
      <c r="BA112" s="449"/>
      <c r="BB112" s="436"/>
      <c r="BC112" s="437"/>
      <c r="BD112" s="450"/>
      <c r="BE112" s="448">
        <v>0</v>
      </c>
      <c r="BF112" s="449"/>
      <c r="BG112" s="436"/>
      <c r="BH112" s="437"/>
      <c r="BI112" s="450"/>
      <c r="BJ112" s="448">
        <v>0</v>
      </c>
      <c r="BK112" s="449"/>
      <c r="BL112" s="436"/>
      <c r="BM112" s="437"/>
      <c r="BN112" s="450"/>
      <c r="BO112" s="448">
        <v>0</v>
      </c>
      <c r="BP112" s="449"/>
      <c r="BQ112" s="436"/>
      <c r="BR112" s="437"/>
      <c r="BS112" s="450"/>
      <c r="BT112" s="448">
        <f>SUM(L112:BO112)</f>
        <v>0</v>
      </c>
      <c r="BU112" s="449"/>
      <c r="BV112" s="436"/>
      <c r="BW112" s="437"/>
      <c r="BX112" s="450"/>
      <c r="BY112" s="448">
        <v>0</v>
      </c>
      <c r="BZ112" s="449"/>
      <c r="CA112" s="436"/>
      <c r="CB112" s="437"/>
      <c r="CC112" s="450"/>
      <c r="CD112" s="448">
        <v>0</v>
      </c>
      <c r="CE112" s="449"/>
      <c r="CF112" s="436"/>
      <c r="CG112" s="437"/>
      <c r="CH112" s="450"/>
      <c r="CI112" s="448">
        <v>0</v>
      </c>
      <c r="CJ112" s="449"/>
      <c r="CK112" s="436"/>
      <c r="CL112" s="437"/>
      <c r="CM112" s="450"/>
      <c r="CN112" s="448">
        <v>0</v>
      </c>
      <c r="CO112" s="449"/>
      <c r="CP112" s="436"/>
      <c r="CQ112" s="437"/>
      <c r="CR112" s="450"/>
      <c r="CS112" s="448">
        <v>0</v>
      </c>
      <c r="CT112" s="449"/>
      <c r="CU112" s="436"/>
      <c r="CV112" s="437"/>
      <c r="CW112" s="450"/>
      <c r="CX112" s="448">
        <v>0</v>
      </c>
      <c r="CY112" s="449"/>
      <c r="CZ112" s="436"/>
      <c r="DA112" s="437"/>
      <c r="DB112" s="450"/>
      <c r="DC112" s="448">
        <v>0</v>
      </c>
      <c r="DD112" s="449"/>
      <c r="DE112" s="436"/>
      <c r="DF112" s="437"/>
      <c r="DG112" s="450"/>
      <c r="DH112" s="448">
        <v>0</v>
      </c>
      <c r="DI112" s="449"/>
      <c r="DJ112" s="436"/>
      <c r="DK112" s="437"/>
      <c r="DL112" s="450"/>
      <c r="DM112" s="448">
        <v>0</v>
      </c>
      <c r="DN112" s="449"/>
      <c r="DO112" s="436"/>
      <c r="DP112" s="437"/>
      <c r="DQ112" s="450"/>
      <c r="DR112" s="448">
        <v>0</v>
      </c>
      <c r="DS112" s="449"/>
      <c r="DT112" s="436"/>
      <c r="DU112" s="437"/>
      <c r="DV112" s="450"/>
      <c r="DW112" s="448">
        <v>0</v>
      </c>
      <c r="DX112" s="449"/>
      <c r="DY112" s="436"/>
      <c r="DZ112" s="437"/>
      <c r="EA112" s="450"/>
      <c r="EB112" s="448">
        <v>0</v>
      </c>
      <c r="EC112" s="449"/>
      <c r="ED112" s="436"/>
      <c r="EE112" s="437"/>
      <c r="EF112" s="450"/>
      <c r="EG112" s="448">
        <v>0</v>
      </c>
      <c r="EH112" s="449"/>
      <c r="EI112" s="436"/>
      <c r="EJ112" s="437"/>
      <c r="EK112" s="450"/>
      <c r="EL112" s="448">
        <f t="shared" si="14"/>
        <v>0</v>
      </c>
      <c r="EM112" s="449"/>
      <c r="EN112" s="436"/>
      <c r="EO112" s="345"/>
      <c r="ER112" s="349"/>
      <c r="ES112" s="349"/>
    </row>
    <row r="113" spans="1:149" ht="12.75" customHeight="1" x14ac:dyDescent="0.2">
      <c r="A113" s="333"/>
      <c r="B113" s="333"/>
      <c r="D113" s="345"/>
      <c r="E113" s="437"/>
      <c r="F113" s="333"/>
      <c r="G113" s="436"/>
      <c r="H113" s="436"/>
      <c r="I113" s="436"/>
      <c r="J113" s="437"/>
      <c r="K113" s="436"/>
      <c r="L113" s="436"/>
      <c r="M113" s="436"/>
      <c r="N113" s="436"/>
      <c r="O113" s="437"/>
      <c r="P113" s="436"/>
      <c r="Q113" s="436"/>
      <c r="R113" s="436"/>
      <c r="S113" s="436"/>
      <c r="T113" s="437"/>
      <c r="U113" s="436"/>
      <c r="V113" s="436"/>
      <c r="W113" s="436"/>
      <c r="X113" s="436"/>
      <c r="Y113" s="437"/>
      <c r="Z113" s="436"/>
      <c r="AA113" s="436"/>
      <c r="AB113" s="436"/>
      <c r="AC113" s="436"/>
      <c r="AD113" s="437"/>
      <c r="AE113" s="436"/>
      <c r="AF113" s="436"/>
      <c r="AG113" s="436"/>
      <c r="AH113" s="436"/>
      <c r="AI113" s="437"/>
      <c r="AJ113" s="436"/>
      <c r="AK113" s="436"/>
      <c r="AL113" s="436"/>
      <c r="AM113" s="436"/>
      <c r="AN113" s="437"/>
      <c r="AO113" s="436"/>
      <c r="AP113" s="436"/>
      <c r="AQ113" s="436"/>
      <c r="AR113" s="436"/>
      <c r="AS113" s="437"/>
      <c r="AT113" s="436"/>
      <c r="AU113" s="436"/>
      <c r="AV113" s="436"/>
      <c r="AW113" s="436"/>
      <c r="AX113" s="437"/>
      <c r="AY113" s="436"/>
      <c r="AZ113" s="436"/>
      <c r="BA113" s="436"/>
      <c r="BB113" s="436"/>
      <c r="BC113" s="437"/>
      <c r="BD113" s="436"/>
      <c r="BE113" s="436"/>
      <c r="BF113" s="436"/>
      <c r="BG113" s="436"/>
      <c r="BH113" s="437"/>
      <c r="BI113" s="436"/>
      <c r="BJ113" s="436"/>
      <c r="BK113" s="436"/>
      <c r="BL113" s="436"/>
      <c r="BM113" s="437"/>
      <c r="BN113" s="436"/>
      <c r="BO113" s="436"/>
      <c r="BP113" s="436"/>
      <c r="BQ113" s="436"/>
      <c r="BR113" s="437"/>
      <c r="BS113" s="436"/>
      <c r="BT113" s="436"/>
      <c r="BU113" s="436"/>
      <c r="BV113" s="436"/>
      <c r="BW113" s="437"/>
      <c r="BX113" s="436"/>
      <c r="BY113" s="436"/>
      <c r="BZ113" s="436"/>
      <c r="CA113" s="436"/>
      <c r="CB113" s="437"/>
      <c r="CC113" s="436"/>
      <c r="CD113" s="436"/>
      <c r="CE113" s="436"/>
      <c r="CF113" s="436"/>
      <c r="CG113" s="437"/>
      <c r="CH113" s="436"/>
      <c r="CI113" s="436"/>
      <c r="CJ113" s="436"/>
      <c r="CK113" s="436"/>
      <c r="CL113" s="437"/>
      <c r="CM113" s="436"/>
      <c r="CN113" s="436"/>
      <c r="CO113" s="436"/>
      <c r="CP113" s="436"/>
      <c r="CQ113" s="437"/>
      <c r="CR113" s="436"/>
      <c r="CS113" s="436"/>
      <c r="CT113" s="436"/>
      <c r="CU113" s="436"/>
      <c r="CV113" s="437"/>
      <c r="CW113" s="436"/>
      <c r="CX113" s="436"/>
      <c r="CY113" s="436"/>
      <c r="CZ113" s="436"/>
      <c r="DA113" s="437"/>
      <c r="DB113" s="436"/>
      <c r="DC113" s="436"/>
      <c r="DD113" s="436"/>
      <c r="DE113" s="436"/>
      <c r="DF113" s="437"/>
      <c r="DG113" s="436"/>
      <c r="DH113" s="436"/>
      <c r="DI113" s="436"/>
      <c r="DJ113" s="436"/>
      <c r="DK113" s="437"/>
      <c r="DL113" s="436"/>
      <c r="DM113" s="436"/>
      <c r="DN113" s="436"/>
      <c r="DO113" s="436"/>
      <c r="DP113" s="437"/>
      <c r="DQ113" s="436"/>
      <c r="DR113" s="436"/>
      <c r="DS113" s="436"/>
      <c r="DT113" s="436"/>
      <c r="DU113" s="437"/>
      <c r="DV113" s="436"/>
      <c r="DW113" s="436"/>
      <c r="DX113" s="436"/>
      <c r="DY113" s="436"/>
      <c r="DZ113" s="437"/>
      <c r="EA113" s="436"/>
      <c r="EB113" s="436"/>
      <c r="EC113" s="436"/>
      <c r="ED113" s="436"/>
      <c r="EE113" s="437"/>
      <c r="EF113" s="436"/>
      <c r="EG113" s="436"/>
      <c r="EH113" s="436"/>
      <c r="EI113" s="436"/>
      <c r="EJ113" s="437"/>
      <c r="EK113" s="436"/>
      <c r="EL113" s="436"/>
      <c r="EM113" s="436"/>
      <c r="EN113" s="436"/>
      <c r="EO113" s="345"/>
      <c r="ER113" s="349"/>
      <c r="ES113" s="349"/>
    </row>
    <row r="114" spans="1:149" ht="12.75" customHeight="1" x14ac:dyDescent="0.2">
      <c r="A114" s="333"/>
      <c r="B114" s="333"/>
      <c r="D114" s="345" t="s">
        <v>334</v>
      </c>
      <c r="E114" s="437"/>
      <c r="F114" s="333"/>
      <c r="G114" s="436">
        <f>SUM(G115:G117)</f>
        <v>0</v>
      </c>
      <c r="H114" s="436"/>
      <c r="I114" s="436"/>
      <c r="J114" s="437"/>
      <c r="K114" s="436"/>
      <c r="L114" s="436">
        <f>SUM(L115:L117)</f>
        <v>3252265</v>
      </c>
      <c r="M114" s="436"/>
      <c r="N114" s="436"/>
      <c r="O114" s="437"/>
      <c r="P114" s="436"/>
      <c r="Q114" s="436">
        <f>SUM(Q115:Q117)</f>
        <v>5850000</v>
      </c>
      <c r="R114" s="436"/>
      <c r="S114" s="436"/>
      <c r="T114" s="437"/>
      <c r="U114" s="436"/>
      <c r="V114" s="436">
        <f>SUM(V115:V117)</f>
        <v>0</v>
      </c>
      <c r="W114" s="436"/>
      <c r="X114" s="436"/>
      <c r="Y114" s="437"/>
      <c r="Z114" s="436"/>
      <c r="AA114" s="436">
        <f>SUM(AA115:AA117)</f>
        <v>0</v>
      </c>
      <c r="AB114" s="436"/>
      <c r="AC114" s="436"/>
      <c r="AD114" s="437"/>
      <c r="AE114" s="436"/>
      <c r="AF114" s="436">
        <f>SUM(AF115:AF117)</f>
        <v>0</v>
      </c>
      <c r="AG114" s="436"/>
      <c r="AH114" s="436"/>
      <c r="AI114" s="437"/>
      <c r="AJ114" s="436"/>
      <c r="AK114" s="436">
        <f>SUM(AK115:AK117)</f>
        <v>0</v>
      </c>
      <c r="AL114" s="436"/>
      <c r="AM114" s="436"/>
      <c r="AN114" s="437"/>
      <c r="AO114" s="436"/>
      <c r="AP114" s="436">
        <f>SUM(AP115:AP117)</f>
        <v>0</v>
      </c>
      <c r="AQ114" s="436"/>
      <c r="AR114" s="436"/>
      <c r="AS114" s="437"/>
      <c r="AT114" s="436"/>
      <c r="AU114" s="436">
        <f>SUM(AU115:AU117)</f>
        <v>0</v>
      </c>
      <c r="AV114" s="436"/>
      <c r="AW114" s="436"/>
      <c r="AX114" s="437"/>
      <c r="AY114" s="436"/>
      <c r="AZ114" s="436">
        <f>SUM(AZ115:AZ117)</f>
        <v>0</v>
      </c>
      <c r="BA114" s="436"/>
      <c r="BB114" s="436"/>
      <c r="BC114" s="437"/>
      <c r="BD114" s="436"/>
      <c r="BE114" s="436">
        <f>SUM(BE115:BE117)</f>
        <v>0</v>
      </c>
      <c r="BF114" s="436"/>
      <c r="BG114" s="436"/>
      <c r="BH114" s="437"/>
      <c r="BI114" s="436"/>
      <c r="BJ114" s="436">
        <f>SUM(BJ115:BJ117)</f>
        <v>0</v>
      </c>
      <c r="BK114" s="436"/>
      <c r="BL114" s="436"/>
      <c r="BM114" s="437"/>
      <c r="BN114" s="436"/>
      <c r="BO114" s="436">
        <f>SUM(BO115:BO117)</f>
        <v>0</v>
      </c>
      <c r="BP114" s="436"/>
      <c r="BQ114" s="436"/>
      <c r="BR114" s="437"/>
      <c r="BS114" s="436"/>
      <c r="BT114" s="436">
        <f>SUM(BT115:BT117)</f>
        <v>9102265</v>
      </c>
      <c r="BU114" s="436"/>
      <c r="BV114" s="436"/>
      <c r="BW114" s="437"/>
      <c r="BX114" s="436"/>
      <c r="BY114" s="436">
        <f>SUM(BY115:BY117)</f>
        <v>36214000</v>
      </c>
      <c r="BZ114" s="436"/>
      <c r="CA114" s="436"/>
      <c r="CB114" s="437"/>
      <c r="CC114" s="436"/>
      <c r="CD114" s="436">
        <f>SUM(CD115:CD117)</f>
        <v>2395000</v>
      </c>
      <c r="CE114" s="436"/>
      <c r="CF114" s="436"/>
      <c r="CG114" s="437"/>
      <c r="CH114" s="436"/>
      <c r="CI114" s="436">
        <f>SUM(CI115:CI117)</f>
        <v>6087000</v>
      </c>
      <c r="CJ114" s="436"/>
      <c r="CK114" s="436"/>
      <c r="CL114" s="437"/>
      <c r="CM114" s="436"/>
      <c r="CN114" s="436">
        <f>SUM(CN115:CN117)</f>
        <v>3854000</v>
      </c>
      <c r="CO114" s="436"/>
      <c r="CP114" s="436"/>
      <c r="CQ114" s="437"/>
      <c r="CR114" s="436"/>
      <c r="CS114" s="436">
        <f>SUM(CS115:CS117)</f>
        <v>3901000</v>
      </c>
      <c r="CT114" s="436"/>
      <c r="CU114" s="436"/>
      <c r="CV114" s="437"/>
      <c r="CW114" s="436"/>
      <c r="CX114" s="436">
        <f>SUM(CX115:CX117)</f>
        <v>1948000</v>
      </c>
      <c r="CY114" s="436"/>
      <c r="CZ114" s="436"/>
      <c r="DA114" s="437"/>
      <c r="DB114" s="436"/>
      <c r="DC114" s="436">
        <f>SUM(DC115:DC117)</f>
        <v>1949000</v>
      </c>
      <c r="DD114" s="436"/>
      <c r="DE114" s="436"/>
      <c r="DF114" s="437"/>
      <c r="DG114" s="436"/>
      <c r="DH114" s="436">
        <f>SUM(DH115:DH117)</f>
        <v>5683000</v>
      </c>
      <c r="DI114" s="436"/>
      <c r="DJ114" s="436"/>
      <c r="DK114" s="437"/>
      <c r="DL114" s="436"/>
      <c r="DM114" s="436">
        <f>SUM(DM115:DM117)</f>
        <v>5846000</v>
      </c>
      <c r="DN114" s="436"/>
      <c r="DO114" s="436"/>
      <c r="DP114" s="437"/>
      <c r="DQ114" s="436"/>
      <c r="DR114" s="436">
        <f>SUM(DR115:DR117)</f>
        <v>0</v>
      </c>
      <c r="DS114" s="436"/>
      <c r="DT114" s="436"/>
      <c r="DU114" s="437"/>
      <c r="DV114" s="436"/>
      <c r="DW114" s="436">
        <f>SUM(DW115:DW117)</f>
        <v>1300000</v>
      </c>
      <c r="DX114" s="436"/>
      <c r="DY114" s="436"/>
      <c r="DZ114" s="437"/>
      <c r="EA114" s="436"/>
      <c r="EB114" s="436">
        <f>SUM(EB115:EB117)</f>
        <v>1951000</v>
      </c>
      <c r="EC114" s="436"/>
      <c r="ED114" s="436"/>
      <c r="EE114" s="437"/>
      <c r="EF114" s="436"/>
      <c r="EG114" s="436">
        <f>SUM(EG115:EG117)</f>
        <v>1300000</v>
      </c>
      <c r="EH114" s="436"/>
      <c r="EI114" s="436"/>
      <c r="EJ114" s="437"/>
      <c r="EK114" s="436"/>
      <c r="EL114" s="436">
        <f>SUM(EL115:EL117)</f>
        <v>8482000</v>
      </c>
      <c r="EM114" s="436"/>
      <c r="EN114" s="436"/>
      <c r="EO114" s="345"/>
      <c r="ER114" s="349"/>
      <c r="ES114" s="349"/>
    </row>
    <row r="115" spans="1:149" ht="12.75" customHeight="1" x14ac:dyDescent="0.2">
      <c r="A115" s="333"/>
      <c r="B115" s="333"/>
      <c r="D115" s="345" t="s">
        <v>313</v>
      </c>
      <c r="E115" s="437"/>
      <c r="F115" s="358"/>
      <c r="G115" s="434">
        <v>0</v>
      </c>
      <c r="H115" s="435"/>
      <c r="I115" s="436"/>
      <c r="J115" s="437"/>
      <c r="K115" s="438"/>
      <c r="L115" s="434">
        <f>3252265-341046</f>
        <v>2911219</v>
      </c>
      <c r="M115" s="435"/>
      <c r="N115" s="436"/>
      <c r="O115" s="437"/>
      <c r="P115" s="438"/>
      <c r="Q115" s="434">
        <f>5850000-749189</f>
        <v>5100811</v>
      </c>
      <c r="R115" s="435"/>
      <c r="S115" s="436"/>
      <c r="T115" s="437"/>
      <c r="U115" s="438"/>
      <c r="V115" s="434">
        <v>0</v>
      </c>
      <c r="W115" s="435"/>
      <c r="X115" s="436"/>
      <c r="Y115" s="437"/>
      <c r="Z115" s="438"/>
      <c r="AA115" s="434">
        <v>0</v>
      </c>
      <c r="AB115" s="435"/>
      <c r="AC115" s="436"/>
      <c r="AD115" s="437"/>
      <c r="AE115" s="438"/>
      <c r="AF115" s="434">
        <v>0</v>
      </c>
      <c r="AG115" s="435"/>
      <c r="AH115" s="436"/>
      <c r="AI115" s="437"/>
      <c r="AJ115" s="438"/>
      <c r="AK115" s="434">
        <v>0</v>
      </c>
      <c r="AL115" s="435"/>
      <c r="AM115" s="436"/>
      <c r="AN115" s="437"/>
      <c r="AO115" s="438"/>
      <c r="AP115" s="434">
        <v>0</v>
      </c>
      <c r="AQ115" s="435"/>
      <c r="AR115" s="436"/>
      <c r="AS115" s="437"/>
      <c r="AT115" s="438"/>
      <c r="AU115" s="434">
        <v>0</v>
      </c>
      <c r="AV115" s="435"/>
      <c r="AW115" s="436"/>
      <c r="AX115" s="437"/>
      <c r="AY115" s="438"/>
      <c r="AZ115" s="434">
        <v>0</v>
      </c>
      <c r="BA115" s="435"/>
      <c r="BB115" s="436"/>
      <c r="BC115" s="437"/>
      <c r="BD115" s="438"/>
      <c r="BE115" s="434">
        <v>0</v>
      </c>
      <c r="BF115" s="435"/>
      <c r="BG115" s="436"/>
      <c r="BH115" s="437"/>
      <c r="BI115" s="438"/>
      <c r="BJ115" s="434">
        <v>0</v>
      </c>
      <c r="BK115" s="435"/>
      <c r="BL115" s="436"/>
      <c r="BM115" s="437"/>
      <c r="BN115" s="438"/>
      <c r="BO115" s="434">
        <v>0</v>
      </c>
      <c r="BP115" s="435"/>
      <c r="BQ115" s="436"/>
      <c r="BR115" s="437"/>
      <c r="BS115" s="438"/>
      <c r="BT115" s="434">
        <f>SUM(L115:BO115)</f>
        <v>8012030</v>
      </c>
      <c r="BU115" s="435"/>
      <c r="BV115" s="436"/>
      <c r="BW115" s="437"/>
      <c r="BX115" s="438"/>
      <c r="BY115" s="434">
        <v>32279228</v>
      </c>
      <c r="BZ115" s="435"/>
      <c r="CA115" s="436"/>
      <c r="CB115" s="437"/>
      <c r="CC115" s="438"/>
      <c r="CD115" s="434">
        <f>2395000-355787</f>
        <v>2039213</v>
      </c>
      <c r="CE115" s="435"/>
      <c r="CF115" s="436"/>
      <c r="CG115" s="437"/>
      <c r="CH115" s="438"/>
      <c r="CI115" s="434">
        <f>6087000-722665</f>
        <v>5364335</v>
      </c>
      <c r="CJ115" s="435"/>
      <c r="CK115" s="436"/>
      <c r="CL115" s="437"/>
      <c r="CM115" s="438"/>
      <c r="CN115" s="434">
        <f>3854000-388279</f>
        <v>3465721</v>
      </c>
      <c r="CO115" s="435"/>
      <c r="CP115" s="436"/>
      <c r="CQ115" s="437"/>
      <c r="CR115" s="438"/>
      <c r="CS115" s="434">
        <f>3901000-413079</f>
        <v>3487921</v>
      </c>
      <c r="CT115" s="435"/>
      <c r="CU115" s="436"/>
      <c r="CV115" s="437"/>
      <c r="CW115" s="438"/>
      <c r="CX115" s="434">
        <f>1948000-173795</f>
        <v>1774205</v>
      </c>
      <c r="CY115" s="435"/>
      <c r="CZ115" s="436"/>
      <c r="DA115" s="437"/>
      <c r="DB115" s="438"/>
      <c r="DC115" s="434">
        <f>1949000-171112</f>
        <v>1777888</v>
      </c>
      <c r="DD115" s="435"/>
      <c r="DE115" s="436"/>
      <c r="DF115" s="437"/>
      <c r="DG115" s="438"/>
      <c r="DH115" s="434">
        <f>5683000-666819</f>
        <v>5016181</v>
      </c>
      <c r="DI115" s="435"/>
      <c r="DJ115" s="436"/>
      <c r="DK115" s="437"/>
      <c r="DL115" s="438"/>
      <c r="DM115" s="434">
        <f>5846000-635885</f>
        <v>5210115</v>
      </c>
      <c r="DN115" s="435"/>
      <c r="DO115" s="436"/>
      <c r="DP115" s="437"/>
      <c r="DQ115" s="438"/>
      <c r="DR115" s="434">
        <v>0</v>
      </c>
      <c r="DS115" s="435"/>
      <c r="DT115" s="436"/>
      <c r="DU115" s="437"/>
      <c r="DV115" s="438"/>
      <c r="DW115" s="434">
        <f>1300000-126196</f>
        <v>1173804</v>
      </c>
      <c r="DX115" s="435"/>
      <c r="DY115" s="436"/>
      <c r="DZ115" s="437"/>
      <c r="EA115" s="438"/>
      <c r="EB115" s="434">
        <f>1951000-155185</f>
        <v>1795815</v>
      </c>
      <c r="EC115" s="435"/>
      <c r="ED115" s="436"/>
      <c r="EE115" s="437"/>
      <c r="EF115" s="438"/>
      <c r="EG115" s="434">
        <f>1300000-125970</f>
        <v>1174030</v>
      </c>
      <c r="EH115" s="435"/>
      <c r="EI115" s="436"/>
      <c r="EJ115" s="437"/>
      <c r="EK115" s="438"/>
      <c r="EL115" s="434">
        <f t="shared" ref="EL115:EL117" si="15">SUM(CD115:CI115)</f>
        <v>7403548</v>
      </c>
      <c r="EM115" s="435"/>
      <c r="EN115" s="436"/>
      <c r="EO115" s="345"/>
      <c r="ER115" s="349"/>
      <c r="ES115" s="349"/>
    </row>
    <row r="116" spans="1:149" ht="12.75" customHeight="1" x14ac:dyDescent="0.2">
      <c r="A116" s="333"/>
      <c r="B116" s="333"/>
      <c r="D116" s="345" t="s">
        <v>316</v>
      </c>
      <c r="E116" s="437"/>
      <c r="F116" s="351"/>
      <c r="G116" s="436">
        <v>0</v>
      </c>
      <c r="H116" s="440"/>
      <c r="I116" s="436"/>
      <c r="J116" s="437"/>
      <c r="K116" s="437"/>
      <c r="L116" s="436">
        <v>341046</v>
      </c>
      <c r="M116" s="440"/>
      <c r="N116" s="436"/>
      <c r="O116" s="437"/>
      <c r="P116" s="437"/>
      <c r="Q116" s="436">
        <v>749189</v>
      </c>
      <c r="R116" s="440"/>
      <c r="S116" s="436"/>
      <c r="T116" s="437"/>
      <c r="U116" s="437"/>
      <c r="V116" s="436">
        <v>0</v>
      </c>
      <c r="W116" s="440"/>
      <c r="X116" s="436"/>
      <c r="Y116" s="437"/>
      <c r="Z116" s="437"/>
      <c r="AA116" s="436">
        <v>0</v>
      </c>
      <c r="AB116" s="440"/>
      <c r="AC116" s="436"/>
      <c r="AD116" s="437"/>
      <c r="AE116" s="437"/>
      <c r="AF116" s="436">
        <v>0</v>
      </c>
      <c r="AG116" s="440"/>
      <c r="AH116" s="436"/>
      <c r="AI116" s="437"/>
      <c r="AJ116" s="437"/>
      <c r="AK116" s="436">
        <v>0</v>
      </c>
      <c r="AL116" s="440"/>
      <c r="AM116" s="436"/>
      <c r="AN116" s="437"/>
      <c r="AO116" s="437"/>
      <c r="AP116" s="436">
        <v>0</v>
      </c>
      <c r="AQ116" s="440"/>
      <c r="AR116" s="436"/>
      <c r="AS116" s="437"/>
      <c r="AT116" s="437"/>
      <c r="AU116" s="436">
        <v>0</v>
      </c>
      <c r="AV116" s="440"/>
      <c r="AW116" s="436"/>
      <c r="AX116" s="437"/>
      <c r="AY116" s="437"/>
      <c r="AZ116" s="436">
        <v>0</v>
      </c>
      <c r="BA116" s="440"/>
      <c r="BB116" s="436"/>
      <c r="BC116" s="437"/>
      <c r="BD116" s="437"/>
      <c r="BE116" s="436">
        <v>0</v>
      </c>
      <c r="BF116" s="440"/>
      <c r="BG116" s="436"/>
      <c r="BH116" s="437"/>
      <c r="BI116" s="437"/>
      <c r="BJ116" s="436">
        <v>0</v>
      </c>
      <c r="BK116" s="440"/>
      <c r="BL116" s="436"/>
      <c r="BM116" s="437"/>
      <c r="BN116" s="437"/>
      <c r="BO116" s="436">
        <v>0</v>
      </c>
      <c r="BP116" s="440"/>
      <c r="BQ116" s="436"/>
      <c r="BR116" s="437"/>
      <c r="BS116" s="437"/>
      <c r="BT116" s="436">
        <f>SUM(L116:BO116)</f>
        <v>1090235</v>
      </c>
      <c r="BU116" s="440"/>
      <c r="BV116" s="436"/>
      <c r="BW116" s="437"/>
      <c r="BX116" s="437"/>
      <c r="BY116" s="436">
        <v>3934772</v>
      </c>
      <c r="BZ116" s="440"/>
      <c r="CA116" s="436"/>
      <c r="CB116" s="437"/>
      <c r="CC116" s="437"/>
      <c r="CD116" s="436">
        <v>355787</v>
      </c>
      <c r="CE116" s="440"/>
      <c r="CF116" s="436"/>
      <c r="CG116" s="437"/>
      <c r="CH116" s="437"/>
      <c r="CI116" s="436">
        <v>722665</v>
      </c>
      <c r="CJ116" s="440"/>
      <c r="CK116" s="436"/>
      <c r="CL116" s="437"/>
      <c r="CM116" s="437"/>
      <c r="CN116" s="436">
        <v>388279</v>
      </c>
      <c r="CO116" s="440"/>
      <c r="CP116" s="436"/>
      <c r="CQ116" s="437"/>
      <c r="CR116" s="437"/>
      <c r="CS116" s="436">
        <v>413079</v>
      </c>
      <c r="CT116" s="440"/>
      <c r="CU116" s="436"/>
      <c r="CV116" s="437"/>
      <c r="CW116" s="437"/>
      <c r="CX116" s="436">
        <v>173795</v>
      </c>
      <c r="CY116" s="440"/>
      <c r="CZ116" s="436"/>
      <c r="DA116" s="437"/>
      <c r="DB116" s="437"/>
      <c r="DC116" s="436">
        <v>171112</v>
      </c>
      <c r="DD116" s="440"/>
      <c r="DE116" s="436"/>
      <c r="DF116" s="437"/>
      <c r="DG116" s="437"/>
      <c r="DH116" s="436">
        <v>666819</v>
      </c>
      <c r="DI116" s="440"/>
      <c r="DJ116" s="436"/>
      <c r="DK116" s="437"/>
      <c r="DL116" s="437"/>
      <c r="DM116" s="436">
        <v>635885</v>
      </c>
      <c r="DN116" s="440"/>
      <c r="DO116" s="436"/>
      <c r="DP116" s="437"/>
      <c r="DQ116" s="437"/>
      <c r="DR116" s="436">
        <v>0</v>
      </c>
      <c r="DS116" s="440"/>
      <c r="DT116" s="436"/>
      <c r="DU116" s="437"/>
      <c r="DV116" s="437"/>
      <c r="DW116" s="436">
        <v>126196</v>
      </c>
      <c r="DX116" s="440"/>
      <c r="DY116" s="436"/>
      <c r="DZ116" s="437"/>
      <c r="EA116" s="437"/>
      <c r="EB116" s="436">
        <v>155185</v>
      </c>
      <c r="EC116" s="440"/>
      <c r="ED116" s="436"/>
      <c r="EE116" s="437"/>
      <c r="EF116" s="437"/>
      <c r="EG116" s="436">
        <v>125970</v>
      </c>
      <c r="EH116" s="440"/>
      <c r="EI116" s="436"/>
      <c r="EJ116" s="437"/>
      <c r="EK116" s="437"/>
      <c r="EL116" s="436">
        <f t="shared" si="15"/>
        <v>1078452</v>
      </c>
      <c r="EM116" s="440"/>
      <c r="EN116" s="436"/>
      <c r="EO116" s="345"/>
      <c r="ER116" s="349"/>
      <c r="ES116" s="349"/>
    </row>
    <row r="117" spans="1:149" ht="12.75" customHeight="1" x14ac:dyDescent="0.2">
      <c r="A117" s="333"/>
      <c r="B117" s="333"/>
      <c r="D117" s="345" t="s">
        <v>330</v>
      </c>
      <c r="E117" s="437"/>
      <c r="F117" s="373"/>
      <c r="G117" s="448">
        <v>0</v>
      </c>
      <c r="H117" s="449"/>
      <c r="I117" s="436"/>
      <c r="J117" s="437"/>
      <c r="K117" s="450"/>
      <c r="L117" s="448">
        <v>0</v>
      </c>
      <c r="M117" s="449"/>
      <c r="N117" s="436"/>
      <c r="O117" s="437"/>
      <c r="P117" s="450"/>
      <c r="Q117" s="448">
        <v>0</v>
      </c>
      <c r="R117" s="449"/>
      <c r="S117" s="436"/>
      <c r="T117" s="437"/>
      <c r="U117" s="450"/>
      <c r="V117" s="448">
        <v>0</v>
      </c>
      <c r="W117" s="449"/>
      <c r="X117" s="436"/>
      <c r="Y117" s="437"/>
      <c r="Z117" s="450"/>
      <c r="AA117" s="448">
        <v>0</v>
      </c>
      <c r="AB117" s="449"/>
      <c r="AC117" s="436"/>
      <c r="AD117" s="437"/>
      <c r="AE117" s="450"/>
      <c r="AF117" s="448">
        <v>0</v>
      </c>
      <c r="AG117" s="449"/>
      <c r="AH117" s="436"/>
      <c r="AI117" s="437"/>
      <c r="AJ117" s="450"/>
      <c r="AK117" s="448">
        <v>0</v>
      </c>
      <c r="AL117" s="449"/>
      <c r="AM117" s="436"/>
      <c r="AN117" s="437"/>
      <c r="AO117" s="450"/>
      <c r="AP117" s="448">
        <v>0</v>
      </c>
      <c r="AQ117" s="449"/>
      <c r="AR117" s="436"/>
      <c r="AS117" s="437"/>
      <c r="AT117" s="450"/>
      <c r="AU117" s="448">
        <v>0</v>
      </c>
      <c r="AV117" s="449"/>
      <c r="AW117" s="436"/>
      <c r="AX117" s="437"/>
      <c r="AY117" s="450"/>
      <c r="AZ117" s="448">
        <v>0</v>
      </c>
      <c r="BA117" s="449"/>
      <c r="BB117" s="436"/>
      <c r="BC117" s="437"/>
      <c r="BD117" s="450"/>
      <c r="BE117" s="448">
        <v>0</v>
      </c>
      <c r="BF117" s="449"/>
      <c r="BG117" s="436"/>
      <c r="BH117" s="437"/>
      <c r="BI117" s="450"/>
      <c r="BJ117" s="448">
        <v>0</v>
      </c>
      <c r="BK117" s="449"/>
      <c r="BL117" s="436"/>
      <c r="BM117" s="437"/>
      <c r="BN117" s="450"/>
      <c r="BO117" s="448">
        <v>0</v>
      </c>
      <c r="BP117" s="449"/>
      <c r="BQ117" s="436"/>
      <c r="BR117" s="437"/>
      <c r="BS117" s="450"/>
      <c r="BT117" s="448">
        <f>SUM(L117:BO117)</f>
        <v>0</v>
      </c>
      <c r="BU117" s="449"/>
      <c r="BV117" s="436"/>
      <c r="BW117" s="437"/>
      <c r="BX117" s="450"/>
      <c r="BY117" s="448">
        <v>0</v>
      </c>
      <c r="BZ117" s="449"/>
      <c r="CA117" s="436"/>
      <c r="CB117" s="437"/>
      <c r="CC117" s="450"/>
      <c r="CD117" s="448">
        <v>0</v>
      </c>
      <c r="CE117" s="449"/>
      <c r="CF117" s="436"/>
      <c r="CG117" s="437"/>
      <c r="CH117" s="450"/>
      <c r="CI117" s="448">
        <v>0</v>
      </c>
      <c r="CJ117" s="449"/>
      <c r="CK117" s="436"/>
      <c r="CL117" s="437"/>
      <c r="CM117" s="450"/>
      <c r="CN117" s="448">
        <v>0</v>
      </c>
      <c r="CO117" s="449"/>
      <c r="CP117" s="436"/>
      <c r="CQ117" s="437"/>
      <c r="CR117" s="450"/>
      <c r="CS117" s="448">
        <v>0</v>
      </c>
      <c r="CT117" s="449"/>
      <c r="CU117" s="436"/>
      <c r="CV117" s="437"/>
      <c r="CW117" s="450"/>
      <c r="CX117" s="448">
        <v>0</v>
      </c>
      <c r="CY117" s="449"/>
      <c r="CZ117" s="436"/>
      <c r="DA117" s="437"/>
      <c r="DB117" s="450"/>
      <c r="DC117" s="448">
        <v>0</v>
      </c>
      <c r="DD117" s="449"/>
      <c r="DE117" s="436"/>
      <c r="DF117" s="437"/>
      <c r="DG117" s="450"/>
      <c r="DH117" s="448">
        <v>0</v>
      </c>
      <c r="DI117" s="449"/>
      <c r="DJ117" s="436"/>
      <c r="DK117" s="437"/>
      <c r="DL117" s="450"/>
      <c r="DM117" s="448">
        <v>0</v>
      </c>
      <c r="DN117" s="449"/>
      <c r="DO117" s="436"/>
      <c r="DP117" s="437"/>
      <c r="DQ117" s="450"/>
      <c r="DR117" s="448">
        <v>0</v>
      </c>
      <c r="DS117" s="449"/>
      <c r="DT117" s="436"/>
      <c r="DU117" s="437"/>
      <c r="DV117" s="450"/>
      <c r="DW117" s="448">
        <v>0</v>
      </c>
      <c r="DX117" s="449"/>
      <c r="DY117" s="436"/>
      <c r="DZ117" s="437"/>
      <c r="EA117" s="450"/>
      <c r="EB117" s="448">
        <v>0</v>
      </c>
      <c r="EC117" s="449"/>
      <c r="ED117" s="436"/>
      <c r="EE117" s="437"/>
      <c r="EF117" s="450"/>
      <c r="EG117" s="448">
        <v>0</v>
      </c>
      <c r="EH117" s="449"/>
      <c r="EI117" s="436"/>
      <c r="EJ117" s="437"/>
      <c r="EK117" s="450"/>
      <c r="EL117" s="448">
        <f t="shared" si="15"/>
        <v>0</v>
      </c>
      <c r="EM117" s="449"/>
      <c r="EN117" s="436"/>
      <c r="EO117" s="345"/>
      <c r="ER117" s="349"/>
      <c r="ES117" s="349"/>
    </row>
    <row r="118" spans="1:149" ht="12.75" customHeight="1" x14ac:dyDescent="0.2">
      <c r="A118" s="333"/>
      <c r="B118" s="333"/>
      <c r="D118" s="345"/>
      <c r="E118" s="437"/>
      <c r="F118" s="333"/>
      <c r="G118" s="436"/>
      <c r="H118" s="436"/>
      <c r="I118" s="436"/>
      <c r="J118" s="437"/>
      <c r="K118" s="436"/>
      <c r="L118" s="436"/>
      <c r="M118" s="436"/>
      <c r="N118" s="436"/>
      <c r="O118" s="437"/>
      <c r="P118" s="436"/>
      <c r="Q118" s="436"/>
      <c r="R118" s="436"/>
      <c r="S118" s="436"/>
      <c r="T118" s="437"/>
      <c r="U118" s="436"/>
      <c r="V118" s="436"/>
      <c r="W118" s="436"/>
      <c r="X118" s="436"/>
      <c r="Y118" s="437"/>
      <c r="Z118" s="436"/>
      <c r="AA118" s="436"/>
      <c r="AB118" s="436"/>
      <c r="AC118" s="436"/>
      <c r="AD118" s="437"/>
      <c r="AE118" s="436"/>
      <c r="AF118" s="436"/>
      <c r="AG118" s="436"/>
      <c r="AH118" s="436"/>
      <c r="AI118" s="437"/>
      <c r="AJ118" s="436"/>
      <c r="AK118" s="436"/>
      <c r="AL118" s="436"/>
      <c r="AM118" s="436"/>
      <c r="AN118" s="437"/>
      <c r="AO118" s="436"/>
      <c r="AP118" s="436"/>
      <c r="AQ118" s="436"/>
      <c r="AR118" s="436"/>
      <c r="AS118" s="437"/>
      <c r="AT118" s="436"/>
      <c r="AU118" s="436"/>
      <c r="AV118" s="436"/>
      <c r="AW118" s="436"/>
      <c r="AX118" s="437"/>
      <c r="AY118" s="436"/>
      <c r="AZ118" s="436"/>
      <c r="BA118" s="436"/>
      <c r="BB118" s="436"/>
      <c r="BC118" s="437"/>
      <c r="BD118" s="436"/>
      <c r="BE118" s="436"/>
      <c r="BF118" s="436"/>
      <c r="BG118" s="436"/>
      <c r="BH118" s="437"/>
      <c r="BI118" s="436"/>
      <c r="BJ118" s="436"/>
      <c r="BK118" s="436"/>
      <c r="BL118" s="436"/>
      <c r="BM118" s="437"/>
      <c r="BN118" s="436"/>
      <c r="BO118" s="436"/>
      <c r="BP118" s="436"/>
      <c r="BQ118" s="436"/>
      <c r="BR118" s="437"/>
      <c r="BS118" s="436"/>
      <c r="BT118" s="436"/>
      <c r="BU118" s="436"/>
      <c r="BV118" s="436"/>
      <c r="BW118" s="437"/>
      <c r="BX118" s="436"/>
      <c r="BY118" s="436"/>
      <c r="BZ118" s="436"/>
      <c r="CA118" s="436"/>
      <c r="CB118" s="437"/>
      <c r="CC118" s="436"/>
      <c r="CD118" s="436"/>
      <c r="CE118" s="436"/>
      <c r="CF118" s="436"/>
      <c r="CG118" s="437"/>
      <c r="CH118" s="436"/>
      <c r="CI118" s="436"/>
      <c r="CJ118" s="436"/>
      <c r="CK118" s="436"/>
      <c r="CL118" s="437"/>
      <c r="CM118" s="436"/>
      <c r="CN118" s="436"/>
      <c r="CO118" s="436"/>
      <c r="CP118" s="436"/>
      <c r="CQ118" s="437"/>
      <c r="CR118" s="436"/>
      <c r="CS118" s="436"/>
      <c r="CT118" s="436"/>
      <c r="CU118" s="436"/>
      <c r="CV118" s="437"/>
      <c r="CW118" s="436"/>
      <c r="CX118" s="436"/>
      <c r="CY118" s="436"/>
      <c r="CZ118" s="436"/>
      <c r="DA118" s="437"/>
      <c r="DB118" s="436"/>
      <c r="DC118" s="436"/>
      <c r="DD118" s="436"/>
      <c r="DE118" s="436"/>
      <c r="DF118" s="437"/>
      <c r="DG118" s="436"/>
      <c r="DH118" s="436"/>
      <c r="DI118" s="436"/>
      <c r="DJ118" s="436"/>
      <c r="DK118" s="437"/>
      <c r="DL118" s="436"/>
      <c r="DM118" s="436"/>
      <c r="DN118" s="436"/>
      <c r="DO118" s="436"/>
      <c r="DP118" s="437"/>
      <c r="DQ118" s="436"/>
      <c r="DR118" s="436"/>
      <c r="DS118" s="436"/>
      <c r="DT118" s="436"/>
      <c r="DU118" s="437"/>
      <c r="DV118" s="436"/>
      <c r="DW118" s="436"/>
      <c r="DX118" s="436"/>
      <c r="DY118" s="436"/>
      <c r="DZ118" s="437"/>
      <c r="EA118" s="436"/>
      <c r="EB118" s="436"/>
      <c r="EC118" s="436"/>
      <c r="ED118" s="436"/>
      <c r="EE118" s="437"/>
      <c r="EF118" s="436"/>
      <c r="EG118" s="436"/>
      <c r="EH118" s="436"/>
      <c r="EI118" s="436"/>
      <c r="EJ118" s="437"/>
      <c r="EK118" s="436"/>
      <c r="EL118" s="436"/>
      <c r="EM118" s="436"/>
      <c r="EN118" s="436"/>
      <c r="EO118" s="345"/>
      <c r="ER118" s="349"/>
      <c r="ES118" s="349"/>
    </row>
    <row r="119" spans="1:149" ht="12.75" hidden="1" customHeight="1" x14ac:dyDescent="0.2">
      <c r="A119" s="333"/>
      <c r="B119" s="333"/>
      <c r="D119" s="345" t="s">
        <v>335</v>
      </c>
      <c r="E119" s="437"/>
      <c r="F119" s="333"/>
      <c r="G119" s="436">
        <f>SUM(G120:G122)</f>
        <v>0</v>
      </c>
      <c r="H119" s="436"/>
      <c r="I119" s="436"/>
      <c r="J119" s="437"/>
      <c r="K119" s="436"/>
      <c r="L119" s="436">
        <f>SUM(L120:L122)</f>
        <v>0</v>
      </c>
      <c r="M119" s="436"/>
      <c r="N119" s="436"/>
      <c r="O119" s="437"/>
      <c r="P119" s="436"/>
      <c r="Q119" s="436">
        <f>SUM(Q120:Q122)</f>
        <v>0</v>
      </c>
      <c r="R119" s="436"/>
      <c r="S119" s="436"/>
      <c r="T119" s="437"/>
      <c r="U119" s="436"/>
      <c r="V119" s="436">
        <f>SUM(V120:V122)</f>
        <v>0</v>
      </c>
      <c r="W119" s="436"/>
      <c r="X119" s="436"/>
      <c r="Y119" s="437"/>
      <c r="Z119" s="436"/>
      <c r="AA119" s="436">
        <f>SUM(AA120:AA122)</f>
        <v>0</v>
      </c>
      <c r="AB119" s="436"/>
      <c r="AC119" s="436"/>
      <c r="AD119" s="437"/>
      <c r="AE119" s="436"/>
      <c r="AF119" s="436">
        <f>SUM(AF120:AF122)</f>
        <v>0</v>
      </c>
      <c r="AG119" s="436"/>
      <c r="AH119" s="436"/>
      <c r="AI119" s="437"/>
      <c r="AJ119" s="436"/>
      <c r="AK119" s="436">
        <f>SUM(AK120:AK122)</f>
        <v>0</v>
      </c>
      <c r="AL119" s="436"/>
      <c r="AM119" s="436"/>
      <c r="AN119" s="437"/>
      <c r="AO119" s="436"/>
      <c r="AP119" s="436">
        <f>SUM(AP120:AP122)</f>
        <v>0</v>
      </c>
      <c r="AQ119" s="436"/>
      <c r="AR119" s="436"/>
      <c r="AS119" s="437"/>
      <c r="AT119" s="436"/>
      <c r="AU119" s="436">
        <f>SUM(AU120:AU122)</f>
        <v>0</v>
      </c>
      <c r="AV119" s="436"/>
      <c r="AW119" s="436"/>
      <c r="AX119" s="437"/>
      <c r="AY119" s="436"/>
      <c r="AZ119" s="436">
        <f>SUM(AZ120:AZ122)</f>
        <v>0</v>
      </c>
      <c r="BA119" s="436"/>
      <c r="BB119" s="436"/>
      <c r="BC119" s="437"/>
      <c r="BD119" s="436"/>
      <c r="BE119" s="436">
        <f>SUM(BE120:BE122)</f>
        <v>0</v>
      </c>
      <c r="BF119" s="436"/>
      <c r="BG119" s="436"/>
      <c r="BH119" s="437"/>
      <c r="BI119" s="436"/>
      <c r="BJ119" s="436">
        <f>SUM(BJ120:BJ122)</f>
        <v>0</v>
      </c>
      <c r="BK119" s="436"/>
      <c r="BL119" s="436"/>
      <c r="BM119" s="437"/>
      <c r="BN119" s="436"/>
      <c r="BO119" s="436">
        <f>SUM(BO120:BO122)</f>
        <v>0</v>
      </c>
      <c r="BP119" s="436"/>
      <c r="BQ119" s="436"/>
      <c r="BR119" s="437"/>
      <c r="BS119" s="436"/>
      <c r="BT119" s="436">
        <f>SUM(BT120:BT122)</f>
        <v>0</v>
      </c>
      <c r="BU119" s="436"/>
      <c r="BV119" s="436"/>
      <c r="BW119" s="437"/>
      <c r="BX119" s="436"/>
      <c r="BY119" s="436">
        <f>SUM(BY120:BY122)</f>
        <v>0</v>
      </c>
      <c r="BZ119" s="436"/>
      <c r="CA119" s="436"/>
      <c r="CB119" s="437"/>
      <c r="CC119" s="436"/>
      <c r="CD119" s="436">
        <f>SUM(CD120:CD122)</f>
        <v>0</v>
      </c>
      <c r="CE119" s="436"/>
      <c r="CF119" s="436"/>
      <c r="CG119" s="437"/>
      <c r="CH119" s="436"/>
      <c r="CI119" s="436">
        <f>SUM(CI120:CI122)</f>
        <v>0</v>
      </c>
      <c r="CJ119" s="436"/>
      <c r="CK119" s="436"/>
      <c r="CL119" s="437"/>
      <c r="CM119" s="436"/>
      <c r="CN119" s="436">
        <f>SUM(CN120:CN122)</f>
        <v>0</v>
      </c>
      <c r="CO119" s="436"/>
      <c r="CP119" s="436"/>
      <c r="CQ119" s="437"/>
      <c r="CR119" s="436"/>
      <c r="CS119" s="436">
        <f>SUM(CS120:CS122)</f>
        <v>0</v>
      </c>
      <c r="CT119" s="436"/>
      <c r="CU119" s="436"/>
      <c r="CV119" s="437"/>
      <c r="CW119" s="436"/>
      <c r="CX119" s="436">
        <f>SUM(CX120:CX122)</f>
        <v>0</v>
      </c>
      <c r="CY119" s="436"/>
      <c r="CZ119" s="436"/>
      <c r="DA119" s="437"/>
      <c r="DB119" s="436"/>
      <c r="DC119" s="436">
        <f>SUM(DC120:DC122)</f>
        <v>0</v>
      </c>
      <c r="DD119" s="436"/>
      <c r="DE119" s="436"/>
      <c r="DF119" s="437"/>
      <c r="DG119" s="436"/>
      <c r="DH119" s="436">
        <f>SUM(DH120:DH122)</f>
        <v>0</v>
      </c>
      <c r="DI119" s="436"/>
      <c r="DJ119" s="436"/>
      <c r="DK119" s="437"/>
      <c r="DL119" s="436"/>
      <c r="DM119" s="436">
        <f>SUM(DM120:DM122)</f>
        <v>0</v>
      </c>
      <c r="DN119" s="436"/>
      <c r="DO119" s="436"/>
      <c r="DP119" s="437"/>
      <c r="DQ119" s="436"/>
      <c r="DR119" s="436">
        <f>SUM(DR120:DR122)</f>
        <v>0</v>
      </c>
      <c r="DS119" s="436"/>
      <c r="DT119" s="436"/>
      <c r="DU119" s="437"/>
      <c r="DV119" s="436"/>
      <c r="DW119" s="436">
        <f>SUM(DW120:DW122)</f>
        <v>0</v>
      </c>
      <c r="DX119" s="436"/>
      <c r="DY119" s="436"/>
      <c r="DZ119" s="437"/>
      <c r="EA119" s="436"/>
      <c r="EB119" s="436">
        <f>SUM(EB120:EB122)</f>
        <v>0</v>
      </c>
      <c r="EC119" s="436"/>
      <c r="ED119" s="436"/>
      <c r="EE119" s="437"/>
      <c r="EF119" s="436"/>
      <c r="EG119" s="436">
        <f>SUM(EG120:EG122)</f>
        <v>0</v>
      </c>
      <c r="EH119" s="436"/>
      <c r="EI119" s="436"/>
      <c r="EJ119" s="437"/>
      <c r="EK119" s="436"/>
      <c r="EL119" s="436">
        <f>SUM(EL120:EL122)</f>
        <v>0</v>
      </c>
      <c r="EM119" s="436"/>
      <c r="EN119" s="436"/>
      <c r="EO119" s="345"/>
      <c r="ER119" s="349"/>
      <c r="ES119" s="349"/>
    </row>
    <row r="120" spans="1:149" ht="12.75" hidden="1" customHeight="1" x14ac:dyDescent="0.2">
      <c r="A120" s="333"/>
      <c r="B120" s="333"/>
      <c r="D120" s="345" t="s">
        <v>313</v>
      </c>
      <c r="E120" s="437"/>
      <c r="F120" s="358"/>
      <c r="G120" s="434">
        <v>0</v>
      </c>
      <c r="H120" s="435"/>
      <c r="I120" s="436"/>
      <c r="J120" s="437"/>
      <c r="K120" s="438"/>
      <c r="L120" s="434">
        <v>0</v>
      </c>
      <c r="M120" s="435"/>
      <c r="N120" s="436"/>
      <c r="O120" s="437"/>
      <c r="P120" s="438"/>
      <c r="Q120" s="434">
        <v>0</v>
      </c>
      <c r="R120" s="435"/>
      <c r="S120" s="436"/>
      <c r="T120" s="437"/>
      <c r="U120" s="438"/>
      <c r="V120" s="434">
        <v>0</v>
      </c>
      <c r="W120" s="435"/>
      <c r="X120" s="436"/>
      <c r="Y120" s="437"/>
      <c r="Z120" s="438"/>
      <c r="AA120" s="434">
        <v>0</v>
      </c>
      <c r="AB120" s="435"/>
      <c r="AC120" s="436"/>
      <c r="AD120" s="437"/>
      <c r="AE120" s="438"/>
      <c r="AF120" s="434">
        <v>0</v>
      </c>
      <c r="AG120" s="435"/>
      <c r="AH120" s="436"/>
      <c r="AI120" s="437"/>
      <c r="AJ120" s="438"/>
      <c r="AK120" s="434">
        <v>0</v>
      </c>
      <c r="AL120" s="435"/>
      <c r="AM120" s="436"/>
      <c r="AN120" s="437"/>
      <c r="AO120" s="438"/>
      <c r="AP120" s="434">
        <v>0</v>
      </c>
      <c r="AQ120" s="435"/>
      <c r="AR120" s="436"/>
      <c r="AS120" s="437"/>
      <c r="AT120" s="438"/>
      <c r="AU120" s="434">
        <v>0</v>
      </c>
      <c r="AV120" s="435"/>
      <c r="AW120" s="436"/>
      <c r="AX120" s="437"/>
      <c r="AY120" s="438"/>
      <c r="AZ120" s="434">
        <v>0</v>
      </c>
      <c r="BA120" s="435"/>
      <c r="BB120" s="436"/>
      <c r="BC120" s="437"/>
      <c r="BD120" s="438"/>
      <c r="BE120" s="434">
        <v>0</v>
      </c>
      <c r="BF120" s="435"/>
      <c r="BG120" s="436"/>
      <c r="BH120" s="437"/>
      <c r="BI120" s="438"/>
      <c r="BJ120" s="434">
        <v>0</v>
      </c>
      <c r="BK120" s="435"/>
      <c r="BL120" s="436"/>
      <c r="BM120" s="437"/>
      <c r="BN120" s="438"/>
      <c r="BO120" s="434">
        <v>0</v>
      </c>
      <c r="BP120" s="435"/>
      <c r="BQ120" s="436"/>
      <c r="BR120" s="437"/>
      <c r="BS120" s="438"/>
      <c r="BT120" s="434">
        <f>SUM(L120:BO120)</f>
        <v>0</v>
      </c>
      <c r="BU120" s="435"/>
      <c r="BV120" s="436"/>
      <c r="BW120" s="437"/>
      <c r="BX120" s="438"/>
      <c r="BY120" s="434">
        <v>0</v>
      </c>
      <c r="BZ120" s="435"/>
      <c r="CA120" s="436"/>
      <c r="CB120" s="437"/>
      <c r="CC120" s="438"/>
      <c r="CD120" s="434">
        <v>0</v>
      </c>
      <c r="CE120" s="435"/>
      <c r="CF120" s="436"/>
      <c r="CG120" s="437"/>
      <c r="CH120" s="438"/>
      <c r="CI120" s="434">
        <v>0</v>
      </c>
      <c r="CJ120" s="435"/>
      <c r="CK120" s="436"/>
      <c r="CL120" s="437"/>
      <c r="CM120" s="438"/>
      <c r="CN120" s="434">
        <v>0</v>
      </c>
      <c r="CO120" s="435"/>
      <c r="CP120" s="436"/>
      <c r="CQ120" s="437"/>
      <c r="CR120" s="438"/>
      <c r="CS120" s="434">
        <v>0</v>
      </c>
      <c r="CT120" s="435"/>
      <c r="CU120" s="436"/>
      <c r="CV120" s="437"/>
      <c r="CW120" s="438"/>
      <c r="CX120" s="434">
        <v>0</v>
      </c>
      <c r="CY120" s="435"/>
      <c r="CZ120" s="436"/>
      <c r="DA120" s="437"/>
      <c r="DB120" s="438"/>
      <c r="DC120" s="434">
        <v>0</v>
      </c>
      <c r="DD120" s="435"/>
      <c r="DE120" s="436"/>
      <c r="DF120" s="437"/>
      <c r="DG120" s="438"/>
      <c r="DH120" s="434">
        <v>0</v>
      </c>
      <c r="DI120" s="435"/>
      <c r="DJ120" s="436"/>
      <c r="DK120" s="437"/>
      <c r="DL120" s="438"/>
      <c r="DM120" s="434">
        <v>0</v>
      </c>
      <c r="DN120" s="435"/>
      <c r="DO120" s="436"/>
      <c r="DP120" s="437"/>
      <c r="DQ120" s="438"/>
      <c r="DR120" s="434">
        <v>0</v>
      </c>
      <c r="DS120" s="435"/>
      <c r="DT120" s="436"/>
      <c r="DU120" s="437"/>
      <c r="DV120" s="438"/>
      <c r="DW120" s="434">
        <v>0</v>
      </c>
      <c r="DX120" s="435"/>
      <c r="DY120" s="436"/>
      <c r="DZ120" s="437"/>
      <c r="EA120" s="438"/>
      <c r="EB120" s="434">
        <v>0</v>
      </c>
      <c r="EC120" s="435"/>
      <c r="ED120" s="436"/>
      <c r="EE120" s="437"/>
      <c r="EF120" s="438"/>
      <c r="EG120" s="434">
        <v>0</v>
      </c>
      <c r="EH120" s="435"/>
      <c r="EI120" s="436"/>
      <c r="EJ120" s="437"/>
      <c r="EK120" s="438"/>
      <c r="EL120" s="434">
        <f t="shared" ref="EL120:EL122" si="16">SUM(CD120:CD120)</f>
        <v>0</v>
      </c>
      <c r="EM120" s="435"/>
      <c r="EN120" s="436"/>
      <c r="EO120" s="345"/>
      <c r="ER120" s="349"/>
      <c r="ES120" s="349"/>
    </row>
    <row r="121" spans="1:149" ht="12.75" hidden="1" customHeight="1" x14ac:dyDescent="0.2">
      <c r="A121" s="333"/>
      <c r="B121" s="333"/>
      <c r="D121" s="345" t="s">
        <v>316</v>
      </c>
      <c r="E121" s="437"/>
      <c r="F121" s="351"/>
      <c r="G121" s="436">
        <v>0</v>
      </c>
      <c r="H121" s="440"/>
      <c r="I121" s="436"/>
      <c r="J121" s="437"/>
      <c r="K121" s="437"/>
      <c r="L121" s="436">
        <v>0</v>
      </c>
      <c r="M121" s="440"/>
      <c r="N121" s="436"/>
      <c r="O121" s="437"/>
      <c r="P121" s="437"/>
      <c r="Q121" s="436">
        <v>0</v>
      </c>
      <c r="R121" s="440"/>
      <c r="S121" s="436"/>
      <c r="T121" s="437"/>
      <c r="U121" s="437"/>
      <c r="V121" s="436">
        <v>0</v>
      </c>
      <c r="W121" s="440"/>
      <c r="X121" s="436"/>
      <c r="Y121" s="437"/>
      <c r="Z121" s="437"/>
      <c r="AA121" s="436">
        <v>0</v>
      </c>
      <c r="AB121" s="440"/>
      <c r="AC121" s="436"/>
      <c r="AD121" s="437"/>
      <c r="AE121" s="437"/>
      <c r="AF121" s="436">
        <v>0</v>
      </c>
      <c r="AG121" s="440"/>
      <c r="AH121" s="436"/>
      <c r="AI121" s="437"/>
      <c r="AJ121" s="437"/>
      <c r="AK121" s="436">
        <v>0</v>
      </c>
      <c r="AL121" s="440"/>
      <c r="AM121" s="436"/>
      <c r="AN121" s="437"/>
      <c r="AO121" s="437"/>
      <c r="AP121" s="436">
        <v>0</v>
      </c>
      <c r="AQ121" s="440"/>
      <c r="AR121" s="436"/>
      <c r="AS121" s="437"/>
      <c r="AT121" s="437"/>
      <c r="AU121" s="436">
        <v>0</v>
      </c>
      <c r="AV121" s="440"/>
      <c r="AW121" s="436"/>
      <c r="AX121" s="437"/>
      <c r="AY121" s="437"/>
      <c r="AZ121" s="436">
        <v>0</v>
      </c>
      <c r="BA121" s="440"/>
      <c r="BB121" s="436"/>
      <c r="BC121" s="437"/>
      <c r="BD121" s="437"/>
      <c r="BE121" s="436">
        <v>0</v>
      </c>
      <c r="BF121" s="440"/>
      <c r="BG121" s="436"/>
      <c r="BH121" s="437"/>
      <c r="BI121" s="437"/>
      <c r="BJ121" s="436">
        <v>0</v>
      </c>
      <c r="BK121" s="440"/>
      <c r="BL121" s="436"/>
      <c r="BM121" s="437"/>
      <c r="BN121" s="437"/>
      <c r="BO121" s="436">
        <v>0</v>
      </c>
      <c r="BP121" s="440"/>
      <c r="BQ121" s="436"/>
      <c r="BR121" s="437"/>
      <c r="BS121" s="437"/>
      <c r="BT121" s="436">
        <f>SUM(L121:BO121)</f>
        <v>0</v>
      </c>
      <c r="BU121" s="440"/>
      <c r="BV121" s="436"/>
      <c r="BW121" s="437"/>
      <c r="BX121" s="437"/>
      <c r="BY121" s="436">
        <v>0</v>
      </c>
      <c r="BZ121" s="440"/>
      <c r="CA121" s="436"/>
      <c r="CB121" s="437"/>
      <c r="CC121" s="437"/>
      <c r="CD121" s="436">
        <v>0</v>
      </c>
      <c r="CE121" s="440"/>
      <c r="CF121" s="436"/>
      <c r="CG121" s="437"/>
      <c r="CH121" s="437"/>
      <c r="CI121" s="436">
        <v>0</v>
      </c>
      <c r="CJ121" s="440"/>
      <c r="CK121" s="436"/>
      <c r="CL121" s="437"/>
      <c r="CM121" s="437"/>
      <c r="CN121" s="436">
        <v>0</v>
      </c>
      <c r="CO121" s="440"/>
      <c r="CP121" s="436"/>
      <c r="CQ121" s="437"/>
      <c r="CR121" s="437"/>
      <c r="CS121" s="436">
        <v>0</v>
      </c>
      <c r="CT121" s="440"/>
      <c r="CU121" s="436"/>
      <c r="CV121" s="437"/>
      <c r="CW121" s="437"/>
      <c r="CX121" s="436">
        <v>0</v>
      </c>
      <c r="CY121" s="440"/>
      <c r="CZ121" s="436"/>
      <c r="DA121" s="437"/>
      <c r="DB121" s="437"/>
      <c r="DC121" s="436">
        <v>0</v>
      </c>
      <c r="DD121" s="440"/>
      <c r="DE121" s="436"/>
      <c r="DF121" s="437"/>
      <c r="DG121" s="437"/>
      <c r="DH121" s="436">
        <v>0</v>
      </c>
      <c r="DI121" s="440"/>
      <c r="DJ121" s="436"/>
      <c r="DK121" s="437"/>
      <c r="DL121" s="437"/>
      <c r="DM121" s="436">
        <v>0</v>
      </c>
      <c r="DN121" s="440"/>
      <c r="DO121" s="436"/>
      <c r="DP121" s="437"/>
      <c r="DQ121" s="437"/>
      <c r="DR121" s="436">
        <v>0</v>
      </c>
      <c r="DS121" s="440"/>
      <c r="DT121" s="436"/>
      <c r="DU121" s="437"/>
      <c r="DV121" s="437"/>
      <c r="DW121" s="436">
        <v>0</v>
      </c>
      <c r="DX121" s="440"/>
      <c r="DY121" s="436"/>
      <c r="DZ121" s="437"/>
      <c r="EA121" s="437"/>
      <c r="EB121" s="436">
        <v>0</v>
      </c>
      <c r="EC121" s="440"/>
      <c r="ED121" s="436"/>
      <c r="EE121" s="437"/>
      <c r="EF121" s="437"/>
      <c r="EG121" s="436">
        <v>0</v>
      </c>
      <c r="EH121" s="440"/>
      <c r="EI121" s="436"/>
      <c r="EJ121" s="437"/>
      <c r="EK121" s="437"/>
      <c r="EL121" s="436">
        <f t="shared" si="16"/>
        <v>0</v>
      </c>
      <c r="EM121" s="440"/>
      <c r="EN121" s="436"/>
      <c r="EO121" s="345"/>
      <c r="ER121" s="349"/>
      <c r="ES121" s="349"/>
    </row>
    <row r="122" spans="1:149" ht="12.75" hidden="1" customHeight="1" x14ac:dyDescent="0.2">
      <c r="A122" s="333"/>
      <c r="B122" s="333"/>
      <c r="D122" s="345" t="s">
        <v>330</v>
      </c>
      <c r="E122" s="437"/>
      <c r="F122" s="373"/>
      <c r="G122" s="448">
        <v>0</v>
      </c>
      <c r="H122" s="449"/>
      <c r="I122" s="436"/>
      <c r="J122" s="437"/>
      <c r="K122" s="450"/>
      <c r="L122" s="448">
        <v>0</v>
      </c>
      <c r="M122" s="449"/>
      <c r="N122" s="436"/>
      <c r="O122" s="437"/>
      <c r="P122" s="450"/>
      <c r="Q122" s="448">
        <v>0</v>
      </c>
      <c r="R122" s="449"/>
      <c r="S122" s="436"/>
      <c r="T122" s="437"/>
      <c r="U122" s="450"/>
      <c r="V122" s="448">
        <v>0</v>
      </c>
      <c r="W122" s="449"/>
      <c r="X122" s="436"/>
      <c r="Y122" s="437"/>
      <c r="Z122" s="450"/>
      <c r="AA122" s="448">
        <v>0</v>
      </c>
      <c r="AB122" s="449"/>
      <c r="AC122" s="436"/>
      <c r="AD122" s="437"/>
      <c r="AE122" s="450"/>
      <c r="AF122" s="448">
        <v>0</v>
      </c>
      <c r="AG122" s="449"/>
      <c r="AH122" s="436"/>
      <c r="AI122" s="437"/>
      <c r="AJ122" s="450"/>
      <c r="AK122" s="448">
        <v>0</v>
      </c>
      <c r="AL122" s="449"/>
      <c r="AM122" s="436"/>
      <c r="AN122" s="437"/>
      <c r="AO122" s="450"/>
      <c r="AP122" s="448">
        <v>0</v>
      </c>
      <c r="AQ122" s="449"/>
      <c r="AR122" s="436"/>
      <c r="AS122" s="437"/>
      <c r="AT122" s="450"/>
      <c r="AU122" s="448">
        <v>0</v>
      </c>
      <c r="AV122" s="449"/>
      <c r="AW122" s="436"/>
      <c r="AX122" s="437"/>
      <c r="AY122" s="450"/>
      <c r="AZ122" s="448">
        <v>0</v>
      </c>
      <c r="BA122" s="449"/>
      <c r="BB122" s="436"/>
      <c r="BC122" s="437"/>
      <c r="BD122" s="450"/>
      <c r="BE122" s="448">
        <v>0</v>
      </c>
      <c r="BF122" s="449"/>
      <c r="BG122" s="436"/>
      <c r="BH122" s="437"/>
      <c r="BI122" s="450"/>
      <c r="BJ122" s="448">
        <v>0</v>
      </c>
      <c r="BK122" s="449"/>
      <c r="BL122" s="436"/>
      <c r="BM122" s="437"/>
      <c r="BN122" s="450"/>
      <c r="BO122" s="448">
        <v>0</v>
      </c>
      <c r="BP122" s="449"/>
      <c r="BQ122" s="436"/>
      <c r="BR122" s="437"/>
      <c r="BS122" s="450"/>
      <c r="BT122" s="448">
        <f>SUM(L122:BO122)</f>
        <v>0</v>
      </c>
      <c r="BU122" s="449"/>
      <c r="BV122" s="436"/>
      <c r="BW122" s="437"/>
      <c r="BX122" s="450"/>
      <c r="BY122" s="448">
        <v>0</v>
      </c>
      <c r="BZ122" s="449"/>
      <c r="CA122" s="436"/>
      <c r="CB122" s="437"/>
      <c r="CC122" s="450"/>
      <c r="CD122" s="448">
        <v>0</v>
      </c>
      <c r="CE122" s="449"/>
      <c r="CF122" s="436"/>
      <c r="CG122" s="437"/>
      <c r="CH122" s="450"/>
      <c r="CI122" s="448">
        <v>0</v>
      </c>
      <c r="CJ122" s="449"/>
      <c r="CK122" s="436"/>
      <c r="CL122" s="437"/>
      <c r="CM122" s="450"/>
      <c r="CN122" s="448">
        <v>0</v>
      </c>
      <c r="CO122" s="449"/>
      <c r="CP122" s="436"/>
      <c r="CQ122" s="437"/>
      <c r="CR122" s="450"/>
      <c r="CS122" s="448">
        <v>0</v>
      </c>
      <c r="CT122" s="449"/>
      <c r="CU122" s="436"/>
      <c r="CV122" s="437"/>
      <c r="CW122" s="450"/>
      <c r="CX122" s="448">
        <v>0</v>
      </c>
      <c r="CY122" s="449"/>
      <c r="CZ122" s="436"/>
      <c r="DA122" s="437"/>
      <c r="DB122" s="450"/>
      <c r="DC122" s="448">
        <v>0</v>
      </c>
      <c r="DD122" s="449"/>
      <c r="DE122" s="436"/>
      <c r="DF122" s="437"/>
      <c r="DG122" s="450"/>
      <c r="DH122" s="448">
        <v>0</v>
      </c>
      <c r="DI122" s="449"/>
      <c r="DJ122" s="436"/>
      <c r="DK122" s="437"/>
      <c r="DL122" s="450"/>
      <c r="DM122" s="448">
        <v>0</v>
      </c>
      <c r="DN122" s="449"/>
      <c r="DO122" s="436"/>
      <c r="DP122" s="437"/>
      <c r="DQ122" s="450"/>
      <c r="DR122" s="448">
        <v>0</v>
      </c>
      <c r="DS122" s="449"/>
      <c r="DT122" s="436"/>
      <c r="DU122" s="437"/>
      <c r="DV122" s="450"/>
      <c r="DW122" s="448">
        <v>0</v>
      </c>
      <c r="DX122" s="449"/>
      <c r="DY122" s="436"/>
      <c r="DZ122" s="437"/>
      <c r="EA122" s="450"/>
      <c r="EB122" s="448">
        <v>0</v>
      </c>
      <c r="EC122" s="449"/>
      <c r="ED122" s="436"/>
      <c r="EE122" s="437"/>
      <c r="EF122" s="450"/>
      <c r="EG122" s="448">
        <v>0</v>
      </c>
      <c r="EH122" s="449"/>
      <c r="EI122" s="436"/>
      <c r="EJ122" s="437"/>
      <c r="EK122" s="450"/>
      <c r="EL122" s="448">
        <f t="shared" si="16"/>
        <v>0</v>
      </c>
      <c r="EM122" s="449"/>
      <c r="EN122" s="436"/>
      <c r="EO122" s="345"/>
      <c r="ER122" s="349"/>
      <c r="ES122" s="349"/>
    </row>
    <row r="123" spans="1:149" ht="12.75" hidden="1" customHeight="1" x14ac:dyDescent="0.2">
      <c r="A123" s="333"/>
      <c r="B123" s="333"/>
      <c r="D123" s="345"/>
      <c r="E123" s="437"/>
      <c r="F123" s="333"/>
      <c r="G123" s="436"/>
      <c r="H123" s="436"/>
      <c r="I123" s="436"/>
      <c r="J123" s="437"/>
      <c r="K123" s="436"/>
      <c r="L123" s="436"/>
      <c r="M123" s="436"/>
      <c r="N123" s="436"/>
      <c r="O123" s="437"/>
      <c r="P123" s="436"/>
      <c r="Q123" s="436"/>
      <c r="R123" s="436"/>
      <c r="S123" s="436"/>
      <c r="T123" s="437"/>
      <c r="U123" s="436"/>
      <c r="V123" s="436"/>
      <c r="W123" s="436"/>
      <c r="X123" s="436"/>
      <c r="Y123" s="437"/>
      <c r="Z123" s="436"/>
      <c r="AA123" s="436"/>
      <c r="AB123" s="436"/>
      <c r="AC123" s="436"/>
      <c r="AD123" s="437"/>
      <c r="AE123" s="436"/>
      <c r="AF123" s="436"/>
      <c r="AG123" s="436"/>
      <c r="AH123" s="436"/>
      <c r="AI123" s="437"/>
      <c r="AJ123" s="436"/>
      <c r="AK123" s="436"/>
      <c r="AL123" s="436"/>
      <c r="AM123" s="436"/>
      <c r="AN123" s="437"/>
      <c r="AO123" s="436"/>
      <c r="AP123" s="436"/>
      <c r="AQ123" s="436"/>
      <c r="AR123" s="436"/>
      <c r="AS123" s="437"/>
      <c r="AT123" s="436"/>
      <c r="AU123" s="436"/>
      <c r="AV123" s="436"/>
      <c r="AW123" s="436"/>
      <c r="AX123" s="437"/>
      <c r="AY123" s="436"/>
      <c r="AZ123" s="436"/>
      <c r="BA123" s="436"/>
      <c r="BB123" s="436"/>
      <c r="BC123" s="437"/>
      <c r="BD123" s="436"/>
      <c r="BE123" s="436"/>
      <c r="BF123" s="436"/>
      <c r="BG123" s="436"/>
      <c r="BH123" s="437"/>
      <c r="BI123" s="436"/>
      <c r="BJ123" s="436"/>
      <c r="BK123" s="436"/>
      <c r="BL123" s="436"/>
      <c r="BM123" s="437"/>
      <c r="BN123" s="436"/>
      <c r="BO123" s="436"/>
      <c r="BP123" s="436"/>
      <c r="BQ123" s="436"/>
      <c r="BR123" s="437"/>
      <c r="BS123" s="436"/>
      <c r="BT123" s="436"/>
      <c r="BU123" s="436"/>
      <c r="BV123" s="436"/>
      <c r="BW123" s="437"/>
      <c r="BX123" s="436"/>
      <c r="BY123" s="436"/>
      <c r="BZ123" s="436"/>
      <c r="CA123" s="436"/>
      <c r="CB123" s="437"/>
      <c r="CC123" s="436"/>
      <c r="CD123" s="436"/>
      <c r="CE123" s="436"/>
      <c r="CF123" s="436"/>
      <c r="CG123" s="437"/>
      <c r="CH123" s="436"/>
      <c r="CI123" s="436"/>
      <c r="CJ123" s="436"/>
      <c r="CK123" s="436"/>
      <c r="CL123" s="437"/>
      <c r="CM123" s="436"/>
      <c r="CN123" s="436"/>
      <c r="CO123" s="436"/>
      <c r="CP123" s="436"/>
      <c r="CQ123" s="437"/>
      <c r="CR123" s="436"/>
      <c r="CS123" s="436"/>
      <c r="CT123" s="436"/>
      <c r="CU123" s="436"/>
      <c r="CV123" s="437"/>
      <c r="CW123" s="436"/>
      <c r="CX123" s="436"/>
      <c r="CY123" s="436"/>
      <c r="CZ123" s="436"/>
      <c r="DA123" s="437"/>
      <c r="DB123" s="436"/>
      <c r="DC123" s="436"/>
      <c r="DD123" s="436"/>
      <c r="DE123" s="436"/>
      <c r="DF123" s="437"/>
      <c r="DG123" s="436"/>
      <c r="DH123" s="436"/>
      <c r="DI123" s="436"/>
      <c r="DJ123" s="436"/>
      <c r="DK123" s="437"/>
      <c r="DL123" s="436"/>
      <c r="DM123" s="436"/>
      <c r="DN123" s="436"/>
      <c r="DO123" s="436"/>
      <c r="DP123" s="437"/>
      <c r="DQ123" s="436"/>
      <c r="DR123" s="436"/>
      <c r="DS123" s="436"/>
      <c r="DT123" s="436"/>
      <c r="DU123" s="437"/>
      <c r="DV123" s="436"/>
      <c r="DW123" s="436"/>
      <c r="DX123" s="436"/>
      <c r="DY123" s="436"/>
      <c r="DZ123" s="437"/>
      <c r="EA123" s="436"/>
      <c r="EB123" s="436"/>
      <c r="EC123" s="436"/>
      <c r="ED123" s="436"/>
      <c r="EE123" s="437"/>
      <c r="EF123" s="436"/>
      <c r="EG123" s="436"/>
      <c r="EH123" s="436"/>
      <c r="EI123" s="436"/>
      <c r="EJ123" s="437"/>
      <c r="EK123" s="436"/>
      <c r="EL123" s="436"/>
      <c r="EM123" s="436"/>
      <c r="EN123" s="436"/>
      <c r="EO123" s="345"/>
      <c r="ER123" s="349"/>
      <c r="ES123" s="349"/>
    </row>
    <row r="124" spans="1:149" x14ac:dyDescent="0.2">
      <c r="A124" s="333"/>
      <c r="B124" s="333"/>
      <c r="D124" s="345" t="s">
        <v>336</v>
      </c>
      <c r="E124" s="437"/>
      <c r="F124" s="333"/>
      <c r="G124" s="436">
        <f>SUM(G125:G127)</f>
        <v>0</v>
      </c>
      <c r="H124" s="436"/>
      <c r="I124" s="436"/>
      <c r="J124" s="437"/>
      <c r="K124" s="436"/>
      <c r="L124" s="436">
        <f>SUM(L125:L127)</f>
        <v>1300000</v>
      </c>
      <c r="M124" s="436"/>
      <c r="N124" s="436"/>
      <c r="O124" s="437"/>
      <c r="P124" s="436"/>
      <c r="Q124" s="436">
        <f>SUM(Q125:Q127)</f>
        <v>0</v>
      </c>
      <c r="R124" s="436"/>
      <c r="S124" s="436"/>
      <c r="T124" s="437"/>
      <c r="U124" s="436"/>
      <c r="V124" s="436">
        <f>SUM(V125:V127)</f>
        <v>0</v>
      </c>
      <c r="W124" s="436"/>
      <c r="X124" s="436"/>
      <c r="Y124" s="437"/>
      <c r="Z124" s="436"/>
      <c r="AA124" s="436">
        <f>SUM(AA125:AA127)</f>
        <v>0</v>
      </c>
      <c r="AB124" s="436"/>
      <c r="AC124" s="436"/>
      <c r="AD124" s="437"/>
      <c r="AE124" s="436"/>
      <c r="AF124" s="436">
        <f>SUM(AF125:AF127)</f>
        <v>0</v>
      </c>
      <c r="AG124" s="436"/>
      <c r="AH124" s="436"/>
      <c r="AI124" s="437"/>
      <c r="AJ124" s="436"/>
      <c r="AK124" s="436">
        <f>SUM(AK125:AK127)</f>
        <v>0</v>
      </c>
      <c r="AL124" s="436"/>
      <c r="AM124" s="436"/>
      <c r="AN124" s="437"/>
      <c r="AO124" s="436"/>
      <c r="AP124" s="436">
        <f>SUM(AP125:AP127)</f>
        <v>0</v>
      </c>
      <c r="AQ124" s="436"/>
      <c r="AR124" s="436"/>
      <c r="AS124" s="437"/>
      <c r="AT124" s="436"/>
      <c r="AU124" s="436">
        <f>SUM(AU125:AU127)</f>
        <v>0</v>
      </c>
      <c r="AV124" s="436"/>
      <c r="AW124" s="436"/>
      <c r="AX124" s="437"/>
      <c r="AY124" s="436"/>
      <c r="AZ124" s="436">
        <f>SUM(AZ125:AZ127)</f>
        <v>0</v>
      </c>
      <c r="BA124" s="436"/>
      <c r="BB124" s="436"/>
      <c r="BC124" s="437"/>
      <c r="BD124" s="436"/>
      <c r="BE124" s="436">
        <f>SUM(BE125:BE127)</f>
        <v>0</v>
      </c>
      <c r="BF124" s="436"/>
      <c r="BG124" s="436"/>
      <c r="BH124" s="437"/>
      <c r="BI124" s="436"/>
      <c r="BJ124" s="436">
        <f>SUM(BJ125:BJ127)</f>
        <v>0</v>
      </c>
      <c r="BK124" s="436"/>
      <c r="BL124" s="436"/>
      <c r="BM124" s="437"/>
      <c r="BN124" s="436"/>
      <c r="BO124" s="436">
        <f>SUM(BO125:BO127)</f>
        <v>0</v>
      </c>
      <c r="BP124" s="436"/>
      <c r="BQ124" s="436"/>
      <c r="BR124" s="437"/>
      <c r="BS124" s="436"/>
      <c r="BT124" s="436">
        <f>SUM(BT125:BT127)</f>
        <v>1300000</v>
      </c>
      <c r="BU124" s="436"/>
      <c r="BV124" s="436"/>
      <c r="BW124" s="437"/>
      <c r="BX124" s="436"/>
      <c r="BY124" s="436">
        <f>SUM(BY125:BY127)</f>
        <v>30251715</v>
      </c>
      <c r="BZ124" s="436"/>
      <c r="CA124" s="436"/>
      <c r="CB124" s="437"/>
      <c r="CC124" s="436"/>
      <c r="CD124" s="436">
        <f>SUM(CD125:CD127)</f>
        <v>7133339</v>
      </c>
      <c r="CE124" s="436"/>
      <c r="CF124" s="436"/>
      <c r="CG124" s="437"/>
      <c r="CH124" s="436"/>
      <c r="CI124" s="436">
        <f>SUM(CI125:CI127)</f>
        <v>1659710</v>
      </c>
      <c r="CJ124" s="436"/>
      <c r="CK124" s="436"/>
      <c r="CL124" s="437"/>
      <c r="CM124" s="436"/>
      <c r="CN124" s="436">
        <f>SUM(CN125:CN127)</f>
        <v>2600000</v>
      </c>
      <c r="CO124" s="436"/>
      <c r="CP124" s="436"/>
      <c r="CQ124" s="437"/>
      <c r="CR124" s="436"/>
      <c r="CS124" s="436">
        <f>SUM(CS125:CS127)</f>
        <v>3250000</v>
      </c>
      <c r="CT124" s="436"/>
      <c r="CU124" s="436"/>
      <c r="CV124" s="437"/>
      <c r="CW124" s="436"/>
      <c r="CX124" s="436">
        <f>SUM(CX125:CX127)</f>
        <v>3246000</v>
      </c>
      <c r="CY124" s="436"/>
      <c r="CZ124" s="436"/>
      <c r="DA124" s="437"/>
      <c r="DB124" s="436"/>
      <c r="DC124" s="436">
        <f>SUM(DC125:DC127)</f>
        <v>1300000</v>
      </c>
      <c r="DD124" s="436"/>
      <c r="DE124" s="436"/>
      <c r="DF124" s="437"/>
      <c r="DG124" s="436"/>
      <c r="DH124" s="436">
        <f>SUM(DH125:DH127)</f>
        <v>0</v>
      </c>
      <c r="DI124" s="436"/>
      <c r="DJ124" s="436"/>
      <c r="DK124" s="437"/>
      <c r="DL124" s="436"/>
      <c r="DM124" s="436">
        <f>SUM(DM125:DM127)</f>
        <v>2848</v>
      </c>
      <c r="DN124" s="436"/>
      <c r="DO124" s="436"/>
      <c r="DP124" s="437"/>
      <c r="DQ124" s="436"/>
      <c r="DR124" s="436">
        <f>SUM(DR125:DR127)</f>
        <v>3901000</v>
      </c>
      <c r="DS124" s="436"/>
      <c r="DT124" s="436"/>
      <c r="DU124" s="437"/>
      <c r="DV124" s="436"/>
      <c r="DW124" s="436">
        <f>SUM(DW125:DW127)</f>
        <v>1957559</v>
      </c>
      <c r="DX124" s="436"/>
      <c r="DY124" s="436"/>
      <c r="DZ124" s="437"/>
      <c r="EA124" s="436"/>
      <c r="EB124" s="436">
        <f>SUM(EB125:EB127)</f>
        <v>1301259</v>
      </c>
      <c r="EC124" s="436"/>
      <c r="ED124" s="436"/>
      <c r="EE124" s="437"/>
      <c r="EF124" s="436"/>
      <c r="EG124" s="436">
        <f>SUM(EG125:EG127)</f>
        <v>3900000</v>
      </c>
      <c r="EH124" s="436"/>
      <c r="EI124" s="436"/>
      <c r="EJ124" s="437"/>
      <c r="EK124" s="436"/>
      <c r="EL124" s="436">
        <f>SUM(EL125:EL127)</f>
        <v>8793049</v>
      </c>
      <c r="EM124" s="436"/>
      <c r="EN124" s="436"/>
      <c r="EO124" s="345"/>
      <c r="ER124" s="349"/>
      <c r="ES124" s="349"/>
    </row>
    <row r="125" spans="1:149" x14ac:dyDescent="0.2">
      <c r="A125" s="333"/>
      <c r="B125" s="333"/>
      <c r="D125" s="345" t="s">
        <v>313</v>
      </c>
      <c r="E125" s="437"/>
      <c r="F125" s="358"/>
      <c r="G125" s="434">
        <v>0</v>
      </c>
      <c r="H125" s="435"/>
      <c r="I125" s="436"/>
      <c r="J125" s="437"/>
      <c r="K125" s="438"/>
      <c r="L125" s="434">
        <f>1300000-178665</f>
        <v>1121335</v>
      </c>
      <c r="M125" s="435"/>
      <c r="N125" s="436"/>
      <c r="O125" s="437"/>
      <c r="P125" s="438"/>
      <c r="Q125" s="434">
        <v>0</v>
      </c>
      <c r="R125" s="435"/>
      <c r="S125" s="436"/>
      <c r="T125" s="437"/>
      <c r="U125" s="438"/>
      <c r="V125" s="434">
        <v>0</v>
      </c>
      <c r="W125" s="435"/>
      <c r="X125" s="436"/>
      <c r="Y125" s="437"/>
      <c r="Z125" s="438"/>
      <c r="AA125" s="434">
        <v>0</v>
      </c>
      <c r="AB125" s="435"/>
      <c r="AC125" s="436"/>
      <c r="AD125" s="437"/>
      <c r="AE125" s="438"/>
      <c r="AF125" s="434">
        <v>0</v>
      </c>
      <c r="AG125" s="435"/>
      <c r="AH125" s="436"/>
      <c r="AI125" s="437"/>
      <c r="AJ125" s="438"/>
      <c r="AK125" s="434">
        <v>0</v>
      </c>
      <c r="AL125" s="435"/>
      <c r="AM125" s="436"/>
      <c r="AN125" s="437"/>
      <c r="AO125" s="438"/>
      <c r="AP125" s="434">
        <v>0</v>
      </c>
      <c r="AQ125" s="435"/>
      <c r="AR125" s="436"/>
      <c r="AS125" s="437"/>
      <c r="AT125" s="438"/>
      <c r="AU125" s="434">
        <v>0</v>
      </c>
      <c r="AV125" s="435"/>
      <c r="AW125" s="436"/>
      <c r="AX125" s="437"/>
      <c r="AY125" s="438"/>
      <c r="AZ125" s="434">
        <v>0</v>
      </c>
      <c r="BA125" s="435"/>
      <c r="BB125" s="436"/>
      <c r="BC125" s="437"/>
      <c r="BD125" s="438"/>
      <c r="BE125" s="434">
        <v>0</v>
      </c>
      <c r="BF125" s="435"/>
      <c r="BG125" s="436"/>
      <c r="BH125" s="437"/>
      <c r="BI125" s="438"/>
      <c r="BJ125" s="434">
        <v>0</v>
      </c>
      <c r="BK125" s="435"/>
      <c r="BL125" s="436"/>
      <c r="BM125" s="437"/>
      <c r="BN125" s="438"/>
      <c r="BO125" s="434">
        <v>0</v>
      </c>
      <c r="BP125" s="435"/>
      <c r="BQ125" s="436"/>
      <c r="BR125" s="437"/>
      <c r="BS125" s="438"/>
      <c r="BT125" s="434">
        <f>SUM(L125:BO125)</f>
        <v>1121335</v>
      </c>
      <c r="BU125" s="435"/>
      <c r="BV125" s="436"/>
      <c r="BW125" s="437"/>
      <c r="BX125" s="438"/>
      <c r="BY125" s="434">
        <v>25375940</v>
      </c>
      <c r="BZ125" s="435"/>
      <c r="CA125" s="436"/>
      <c r="CB125" s="437"/>
      <c r="CC125" s="438"/>
      <c r="CD125" s="434">
        <f>7133339-1317664</f>
        <v>5815675</v>
      </c>
      <c r="CE125" s="435"/>
      <c r="CF125" s="436"/>
      <c r="CG125" s="437"/>
      <c r="CH125" s="438"/>
      <c r="CI125" s="434">
        <f>1659710-268322</f>
        <v>1391388</v>
      </c>
      <c r="CJ125" s="435"/>
      <c r="CK125" s="436"/>
      <c r="CL125" s="437"/>
      <c r="CM125" s="438"/>
      <c r="CN125" s="434">
        <f>2600000-331557</f>
        <v>2268443</v>
      </c>
      <c r="CO125" s="435"/>
      <c r="CP125" s="436"/>
      <c r="CQ125" s="437"/>
      <c r="CR125" s="438"/>
      <c r="CS125" s="434">
        <f>3250000-459769</f>
        <v>2790231</v>
      </c>
      <c r="CT125" s="435"/>
      <c r="CU125" s="436"/>
      <c r="CV125" s="437"/>
      <c r="CW125" s="438"/>
      <c r="CX125" s="434">
        <f>3246000-497899</f>
        <v>2748101</v>
      </c>
      <c r="CY125" s="435"/>
      <c r="CZ125" s="436"/>
      <c r="DA125" s="437"/>
      <c r="DB125" s="438"/>
      <c r="DC125" s="434">
        <f>1300000-167463</f>
        <v>1132537</v>
      </c>
      <c r="DD125" s="435"/>
      <c r="DE125" s="436"/>
      <c r="DF125" s="437"/>
      <c r="DG125" s="438"/>
      <c r="DH125" s="434">
        <v>0</v>
      </c>
      <c r="DI125" s="435"/>
      <c r="DJ125" s="436"/>
      <c r="DK125" s="437"/>
      <c r="DL125" s="438"/>
      <c r="DM125" s="434">
        <f>2848-478</f>
        <v>2370</v>
      </c>
      <c r="DN125" s="435"/>
      <c r="DO125" s="436"/>
      <c r="DP125" s="437"/>
      <c r="DQ125" s="438"/>
      <c r="DR125" s="434">
        <f>3901000-653269</f>
        <v>3247731</v>
      </c>
      <c r="DS125" s="435"/>
      <c r="DT125" s="436"/>
      <c r="DU125" s="437"/>
      <c r="DV125" s="438"/>
      <c r="DW125" s="434">
        <f>1957559-324416</f>
        <v>1633143</v>
      </c>
      <c r="DX125" s="435"/>
      <c r="DY125" s="436"/>
      <c r="DZ125" s="437"/>
      <c r="EA125" s="438"/>
      <c r="EB125" s="434">
        <f>1301259-165194</f>
        <v>1136065</v>
      </c>
      <c r="EC125" s="435"/>
      <c r="ED125" s="436"/>
      <c r="EE125" s="437"/>
      <c r="EF125" s="438"/>
      <c r="EG125" s="434">
        <f>3900000-689744</f>
        <v>3210256</v>
      </c>
      <c r="EH125" s="435"/>
      <c r="EI125" s="436"/>
      <c r="EJ125" s="437"/>
      <c r="EK125" s="438"/>
      <c r="EL125" s="434">
        <f t="shared" ref="EL125:EL127" si="17">SUM(CD125:CI125)</f>
        <v>7207063</v>
      </c>
      <c r="EM125" s="435"/>
      <c r="EN125" s="436"/>
      <c r="EO125" s="345"/>
      <c r="ER125" s="349"/>
      <c r="ES125" s="349"/>
    </row>
    <row r="126" spans="1:149" x14ac:dyDescent="0.2">
      <c r="A126" s="333"/>
      <c r="B126" s="333"/>
      <c r="D126" s="345" t="s">
        <v>316</v>
      </c>
      <c r="E126" s="437"/>
      <c r="F126" s="351"/>
      <c r="G126" s="436">
        <v>0</v>
      </c>
      <c r="H126" s="440"/>
      <c r="I126" s="436"/>
      <c r="J126" s="437"/>
      <c r="K126" s="437"/>
      <c r="L126" s="436">
        <v>178665</v>
      </c>
      <c r="M126" s="440"/>
      <c r="N126" s="436"/>
      <c r="O126" s="437"/>
      <c r="P126" s="437"/>
      <c r="Q126" s="436">
        <v>0</v>
      </c>
      <c r="R126" s="440"/>
      <c r="S126" s="436"/>
      <c r="T126" s="437"/>
      <c r="U126" s="437"/>
      <c r="V126" s="436">
        <v>0</v>
      </c>
      <c r="W126" s="440"/>
      <c r="X126" s="436"/>
      <c r="Y126" s="437"/>
      <c r="Z126" s="437"/>
      <c r="AA126" s="436">
        <v>0</v>
      </c>
      <c r="AB126" s="440"/>
      <c r="AC126" s="436"/>
      <c r="AD126" s="437"/>
      <c r="AE126" s="437"/>
      <c r="AF126" s="436">
        <v>0</v>
      </c>
      <c r="AG126" s="440"/>
      <c r="AH126" s="436"/>
      <c r="AI126" s="437"/>
      <c r="AJ126" s="437"/>
      <c r="AK126" s="436">
        <v>0</v>
      </c>
      <c r="AL126" s="440"/>
      <c r="AM126" s="436"/>
      <c r="AN126" s="437"/>
      <c r="AO126" s="437"/>
      <c r="AP126" s="436">
        <v>0</v>
      </c>
      <c r="AQ126" s="440"/>
      <c r="AR126" s="436"/>
      <c r="AS126" s="437"/>
      <c r="AT126" s="437"/>
      <c r="AU126" s="436">
        <v>0</v>
      </c>
      <c r="AV126" s="440"/>
      <c r="AW126" s="436"/>
      <c r="AX126" s="437"/>
      <c r="AY126" s="437"/>
      <c r="AZ126" s="436">
        <v>0</v>
      </c>
      <c r="BA126" s="440"/>
      <c r="BB126" s="436"/>
      <c r="BC126" s="437"/>
      <c r="BD126" s="437"/>
      <c r="BE126" s="436">
        <v>0</v>
      </c>
      <c r="BF126" s="440"/>
      <c r="BG126" s="436"/>
      <c r="BH126" s="437"/>
      <c r="BI126" s="437"/>
      <c r="BJ126" s="436">
        <v>0</v>
      </c>
      <c r="BK126" s="440"/>
      <c r="BL126" s="436"/>
      <c r="BM126" s="437"/>
      <c r="BN126" s="437"/>
      <c r="BO126" s="436">
        <v>0</v>
      </c>
      <c r="BP126" s="440"/>
      <c r="BQ126" s="436"/>
      <c r="BR126" s="437"/>
      <c r="BS126" s="437"/>
      <c r="BT126" s="436">
        <f>SUM(L126:BO126)</f>
        <v>178665</v>
      </c>
      <c r="BU126" s="440"/>
      <c r="BV126" s="436"/>
      <c r="BW126" s="437"/>
      <c r="BX126" s="437"/>
      <c r="BY126" s="436">
        <v>4875775</v>
      </c>
      <c r="BZ126" s="440"/>
      <c r="CA126" s="436"/>
      <c r="CB126" s="437"/>
      <c r="CC126" s="437"/>
      <c r="CD126" s="436">
        <v>1317664</v>
      </c>
      <c r="CE126" s="440"/>
      <c r="CF126" s="436"/>
      <c r="CG126" s="437"/>
      <c r="CH126" s="437"/>
      <c r="CI126" s="436">
        <v>268322</v>
      </c>
      <c r="CJ126" s="440"/>
      <c r="CK126" s="436"/>
      <c r="CL126" s="437"/>
      <c r="CM126" s="437"/>
      <c r="CN126" s="436">
        <v>331557</v>
      </c>
      <c r="CO126" s="440"/>
      <c r="CP126" s="436"/>
      <c r="CQ126" s="437"/>
      <c r="CR126" s="437"/>
      <c r="CS126" s="436">
        <v>459769</v>
      </c>
      <c r="CT126" s="440"/>
      <c r="CU126" s="436"/>
      <c r="CV126" s="437"/>
      <c r="CW126" s="437"/>
      <c r="CX126" s="436">
        <v>497899</v>
      </c>
      <c r="CY126" s="440"/>
      <c r="CZ126" s="436"/>
      <c r="DA126" s="437"/>
      <c r="DB126" s="437"/>
      <c r="DC126" s="436">
        <v>167463</v>
      </c>
      <c r="DD126" s="440"/>
      <c r="DE126" s="436"/>
      <c r="DF126" s="437"/>
      <c r="DG126" s="437"/>
      <c r="DH126" s="436">
        <v>0</v>
      </c>
      <c r="DI126" s="440"/>
      <c r="DJ126" s="436"/>
      <c r="DK126" s="437"/>
      <c r="DL126" s="437"/>
      <c r="DM126" s="436">
        <v>478</v>
      </c>
      <c r="DN126" s="440"/>
      <c r="DO126" s="436"/>
      <c r="DP126" s="437"/>
      <c r="DQ126" s="437"/>
      <c r="DR126" s="436">
        <v>653269</v>
      </c>
      <c r="DS126" s="440"/>
      <c r="DT126" s="436"/>
      <c r="DU126" s="437"/>
      <c r="DV126" s="437"/>
      <c r="DW126" s="436">
        <v>324416</v>
      </c>
      <c r="DX126" s="440"/>
      <c r="DY126" s="436"/>
      <c r="DZ126" s="437"/>
      <c r="EA126" s="437"/>
      <c r="EB126" s="436">
        <v>165194</v>
      </c>
      <c r="EC126" s="440"/>
      <c r="ED126" s="436"/>
      <c r="EE126" s="437"/>
      <c r="EF126" s="437"/>
      <c r="EG126" s="436">
        <v>689744</v>
      </c>
      <c r="EH126" s="440"/>
      <c r="EI126" s="436"/>
      <c r="EJ126" s="437"/>
      <c r="EK126" s="437"/>
      <c r="EL126" s="436">
        <f t="shared" si="17"/>
        <v>1585986</v>
      </c>
      <c r="EM126" s="440"/>
      <c r="EN126" s="436"/>
      <c r="EO126" s="345"/>
      <c r="ER126" s="349"/>
      <c r="ES126" s="349"/>
    </row>
    <row r="127" spans="1:149" x14ac:dyDescent="0.2">
      <c r="A127" s="333"/>
      <c r="B127" s="333"/>
      <c r="D127" s="345" t="s">
        <v>330</v>
      </c>
      <c r="E127" s="437"/>
      <c r="F127" s="373"/>
      <c r="G127" s="448">
        <v>0</v>
      </c>
      <c r="H127" s="449"/>
      <c r="I127" s="436"/>
      <c r="J127" s="437"/>
      <c r="K127" s="450"/>
      <c r="L127" s="448">
        <v>0</v>
      </c>
      <c r="M127" s="449"/>
      <c r="N127" s="436"/>
      <c r="O127" s="437"/>
      <c r="P127" s="450"/>
      <c r="Q127" s="448">
        <v>0</v>
      </c>
      <c r="R127" s="449"/>
      <c r="S127" s="436"/>
      <c r="T127" s="437"/>
      <c r="U127" s="450"/>
      <c r="V127" s="448">
        <v>0</v>
      </c>
      <c r="W127" s="449"/>
      <c r="X127" s="436"/>
      <c r="Y127" s="437"/>
      <c r="Z127" s="450"/>
      <c r="AA127" s="448">
        <v>0</v>
      </c>
      <c r="AB127" s="449"/>
      <c r="AC127" s="436"/>
      <c r="AD127" s="437"/>
      <c r="AE127" s="450"/>
      <c r="AF127" s="448">
        <v>0</v>
      </c>
      <c r="AG127" s="449"/>
      <c r="AH127" s="436"/>
      <c r="AI127" s="437"/>
      <c r="AJ127" s="450"/>
      <c r="AK127" s="448">
        <v>0</v>
      </c>
      <c r="AL127" s="449"/>
      <c r="AM127" s="436"/>
      <c r="AN127" s="437"/>
      <c r="AO127" s="450"/>
      <c r="AP127" s="448">
        <v>0</v>
      </c>
      <c r="AQ127" s="449"/>
      <c r="AR127" s="436"/>
      <c r="AS127" s="437"/>
      <c r="AT127" s="450"/>
      <c r="AU127" s="448">
        <v>0</v>
      </c>
      <c r="AV127" s="449"/>
      <c r="AW127" s="436"/>
      <c r="AX127" s="437"/>
      <c r="AY127" s="450"/>
      <c r="AZ127" s="448">
        <v>0</v>
      </c>
      <c r="BA127" s="449"/>
      <c r="BB127" s="436"/>
      <c r="BC127" s="437"/>
      <c r="BD127" s="450"/>
      <c r="BE127" s="448">
        <v>0</v>
      </c>
      <c r="BF127" s="449"/>
      <c r="BG127" s="436"/>
      <c r="BH127" s="437"/>
      <c r="BI127" s="450"/>
      <c r="BJ127" s="448">
        <v>0</v>
      </c>
      <c r="BK127" s="449"/>
      <c r="BL127" s="436"/>
      <c r="BM127" s="437"/>
      <c r="BN127" s="450"/>
      <c r="BO127" s="448">
        <v>0</v>
      </c>
      <c r="BP127" s="449"/>
      <c r="BQ127" s="436"/>
      <c r="BR127" s="437"/>
      <c r="BS127" s="450"/>
      <c r="BT127" s="448">
        <f>SUM(L127:BO127)</f>
        <v>0</v>
      </c>
      <c r="BU127" s="449"/>
      <c r="BV127" s="436"/>
      <c r="BW127" s="437"/>
      <c r="BX127" s="450"/>
      <c r="BY127" s="448">
        <v>0</v>
      </c>
      <c r="BZ127" s="449"/>
      <c r="CA127" s="436"/>
      <c r="CB127" s="437"/>
      <c r="CC127" s="450"/>
      <c r="CD127" s="448">
        <v>0</v>
      </c>
      <c r="CE127" s="449"/>
      <c r="CF127" s="436"/>
      <c r="CG127" s="437"/>
      <c r="CH127" s="450"/>
      <c r="CI127" s="448">
        <v>0</v>
      </c>
      <c r="CJ127" s="449"/>
      <c r="CK127" s="436"/>
      <c r="CL127" s="437"/>
      <c r="CM127" s="450"/>
      <c r="CN127" s="448">
        <v>0</v>
      </c>
      <c r="CO127" s="449"/>
      <c r="CP127" s="436"/>
      <c r="CQ127" s="437"/>
      <c r="CR127" s="450"/>
      <c r="CS127" s="448">
        <v>0</v>
      </c>
      <c r="CT127" s="449"/>
      <c r="CU127" s="436"/>
      <c r="CV127" s="437"/>
      <c r="CW127" s="450"/>
      <c r="CX127" s="448">
        <v>0</v>
      </c>
      <c r="CY127" s="449"/>
      <c r="CZ127" s="436"/>
      <c r="DA127" s="437"/>
      <c r="DB127" s="450"/>
      <c r="DC127" s="448">
        <v>0</v>
      </c>
      <c r="DD127" s="449"/>
      <c r="DE127" s="436"/>
      <c r="DF127" s="437"/>
      <c r="DG127" s="450"/>
      <c r="DH127" s="448">
        <v>0</v>
      </c>
      <c r="DI127" s="449"/>
      <c r="DJ127" s="436"/>
      <c r="DK127" s="437"/>
      <c r="DL127" s="450"/>
      <c r="DM127" s="448">
        <v>0</v>
      </c>
      <c r="DN127" s="449"/>
      <c r="DO127" s="436"/>
      <c r="DP127" s="437"/>
      <c r="DQ127" s="450"/>
      <c r="DR127" s="448">
        <v>0</v>
      </c>
      <c r="DS127" s="449"/>
      <c r="DT127" s="436"/>
      <c r="DU127" s="437"/>
      <c r="DV127" s="450"/>
      <c r="DW127" s="448">
        <v>0</v>
      </c>
      <c r="DX127" s="449"/>
      <c r="DY127" s="436"/>
      <c r="DZ127" s="437"/>
      <c r="EA127" s="450"/>
      <c r="EB127" s="448">
        <v>0</v>
      </c>
      <c r="EC127" s="449"/>
      <c r="ED127" s="436"/>
      <c r="EE127" s="437"/>
      <c r="EF127" s="450"/>
      <c r="EG127" s="448">
        <v>0</v>
      </c>
      <c r="EH127" s="449"/>
      <c r="EI127" s="436"/>
      <c r="EJ127" s="437"/>
      <c r="EK127" s="450"/>
      <c r="EL127" s="448">
        <f t="shared" si="17"/>
        <v>0</v>
      </c>
      <c r="EM127" s="449"/>
      <c r="EN127" s="436"/>
      <c r="EO127" s="345"/>
      <c r="ER127" s="349"/>
      <c r="ES127" s="349"/>
    </row>
    <row r="128" spans="1:149" x14ac:dyDescent="0.2">
      <c r="A128" s="333"/>
      <c r="B128" s="333"/>
      <c r="D128" s="345"/>
      <c r="E128" s="437"/>
      <c r="F128" s="333"/>
      <c r="G128" s="436"/>
      <c r="H128" s="436"/>
      <c r="I128" s="436"/>
      <c r="J128" s="437"/>
      <c r="K128" s="436"/>
      <c r="L128" s="436"/>
      <c r="M128" s="436"/>
      <c r="N128" s="436"/>
      <c r="O128" s="437"/>
      <c r="P128" s="436"/>
      <c r="Q128" s="436"/>
      <c r="R128" s="436"/>
      <c r="S128" s="436"/>
      <c r="T128" s="437"/>
      <c r="U128" s="436"/>
      <c r="V128" s="436"/>
      <c r="W128" s="436"/>
      <c r="X128" s="436"/>
      <c r="Y128" s="437"/>
      <c r="Z128" s="436"/>
      <c r="AA128" s="436"/>
      <c r="AB128" s="436"/>
      <c r="AC128" s="436"/>
      <c r="AD128" s="437"/>
      <c r="AE128" s="436"/>
      <c r="AF128" s="436"/>
      <c r="AG128" s="436"/>
      <c r="AH128" s="436"/>
      <c r="AI128" s="437"/>
      <c r="AJ128" s="436"/>
      <c r="AK128" s="436"/>
      <c r="AL128" s="436"/>
      <c r="AM128" s="436"/>
      <c r="AN128" s="437"/>
      <c r="AO128" s="436"/>
      <c r="AP128" s="436"/>
      <c r="AQ128" s="436"/>
      <c r="AR128" s="436"/>
      <c r="AS128" s="437"/>
      <c r="AT128" s="436"/>
      <c r="AU128" s="436"/>
      <c r="AV128" s="436"/>
      <c r="AW128" s="436"/>
      <c r="AX128" s="437"/>
      <c r="AY128" s="436"/>
      <c r="AZ128" s="436"/>
      <c r="BA128" s="436"/>
      <c r="BB128" s="436"/>
      <c r="BC128" s="437"/>
      <c r="BD128" s="436"/>
      <c r="BE128" s="436"/>
      <c r="BF128" s="436"/>
      <c r="BG128" s="436"/>
      <c r="BH128" s="437"/>
      <c r="BI128" s="436"/>
      <c r="BJ128" s="436"/>
      <c r="BK128" s="436"/>
      <c r="BL128" s="436"/>
      <c r="BM128" s="437"/>
      <c r="BN128" s="436"/>
      <c r="BO128" s="436"/>
      <c r="BP128" s="436"/>
      <c r="BQ128" s="436"/>
      <c r="BR128" s="437"/>
      <c r="BS128" s="436"/>
      <c r="BT128" s="436"/>
      <c r="BU128" s="436"/>
      <c r="BV128" s="436"/>
      <c r="BW128" s="437"/>
      <c r="BX128" s="436"/>
      <c r="BY128" s="436"/>
      <c r="BZ128" s="436"/>
      <c r="CA128" s="436"/>
      <c r="CB128" s="437"/>
      <c r="CC128" s="436"/>
      <c r="CD128" s="436"/>
      <c r="CE128" s="436"/>
      <c r="CF128" s="436"/>
      <c r="CG128" s="437"/>
      <c r="CH128" s="436"/>
      <c r="CI128" s="436"/>
      <c r="CJ128" s="436"/>
      <c r="CK128" s="436"/>
      <c r="CL128" s="437"/>
      <c r="CM128" s="436"/>
      <c r="CN128" s="436"/>
      <c r="CO128" s="436"/>
      <c r="CP128" s="436"/>
      <c r="CQ128" s="437"/>
      <c r="CR128" s="436"/>
      <c r="CS128" s="436"/>
      <c r="CT128" s="436"/>
      <c r="CU128" s="436"/>
      <c r="CV128" s="437"/>
      <c r="CW128" s="436"/>
      <c r="CX128" s="436"/>
      <c r="CY128" s="436"/>
      <c r="CZ128" s="436"/>
      <c r="DA128" s="437"/>
      <c r="DB128" s="436"/>
      <c r="DC128" s="436"/>
      <c r="DD128" s="436"/>
      <c r="DE128" s="436"/>
      <c r="DF128" s="437"/>
      <c r="DG128" s="436"/>
      <c r="DH128" s="436"/>
      <c r="DI128" s="436"/>
      <c r="DJ128" s="436"/>
      <c r="DK128" s="437"/>
      <c r="DL128" s="436"/>
      <c r="DM128" s="436"/>
      <c r="DN128" s="436"/>
      <c r="DO128" s="436"/>
      <c r="DP128" s="437"/>
      <c r="DQ128" s="436"/>
      <c r="DR128" s="436"/>
      <c r="DS128" s="436"/>
      <c r="DT128" s="436"/>
      <c r="DU128" s="437"/>
      <c r="DV128" s="436"/>
      <c r="DW128" s="436"/>
      <c r="DX128" s="436"/>
      <c r="DY128" s="436"/>
      <c r="DZ128" s="437"/>
      <c r="EA128" s="436"/>
      <c r="EB128" s="436"/>
      <c r="EC128" s="436"/>
      <c r="ED128" s="436"/>
      <c r="EE128" s="437"/>
      <c r="EF128" s="436"/>
      <c r="EG128" s="436"/>
      <c r="EH128" s="436"/>
      <c r="EI128" s="436"/>
      <c r="EJ128" s="437"/>
      <c r="EK128" s="436"/>
      <c r="EL128" s="436"/>
      <c r="EM128" s="436"/>
      <c r="EN128" s="436"/>
      <c r="EO128" s="345"/>
      <c r="ER128" s="349"/>
      <c r="ES128" s="349"/>
    </row>
    <row r="129" spans="1:149" ht="12.75" customHeight="1" x14ac:dyDescent="0.2">
      <c r="A129" s="333"/>
      <c r="B129" s="333"/>
      <c r="D129" s="345" t="s">
        <v>337</v>
      </c>
      <c r="E129" s="437"/>
      <c r="F129" s="333"/>
      <c r="G129" s="436">
        <f>SUM(G130:G132)</f>
        <v>0</v>
      </c>
      <c r="H129" s="436"/>
      <c r="I129" s="436"/>
      <c r="J129" s="437"/>
      <c r="K129" s="436"/>
      <c r="L129" s="436">
        <f>SUM(L130:L132)</f>
        <v>1391046</v>
      </c>
      <c r="M129" s="436"/>
      <c r="N129" s="436"/>
      <c r="O129" s="437"/>
      <c r="P129" s="436"/>
      <c r="Q129" s="436">
        <f>SUM(Q130:Q132)</f>
        <v>3251000</v>
      </c>
      <c r="R129" s="436"/>
      <c r="S129" s="436"/>
      <c r="T129" s="437"/>
      <c r="U129" s="436"/>
      <c r="V129" s="436">
        <f>SUM(V130:V132)</f>
        <v>0</v>
      </c>
      <c r="W129" s="436"/>
      <c r="X129" s="436"/>
      <c r="Y129" s="437"/>
      <c r="Z129" s="436"/>
      <c r="AA129" s="436">
        <f>SUM(AA130:AA132)</f>
        <v>0</v>
      </c>
      <c r="AB129" s="436"/>
      <c r="AC129" s="436"/>
      <c r="AD129" s="437"/>
      <c r="AE129" s="436"/>
      <c r="AF129" s="436">
        <f>SUM(AF130:AF132)</f>
        <v>0</v>
      </c>
      <c r="AG129" s="436"/>
      <c r="AH129" s="436"/>
      <c r="AI129" s="437"/>
      <c r="AJ129" s="436"/>
      <c r="AK129" s="436">
        <f>SUM(AK130:AK132)</f>
        <v>0</v>
      </c>
      <c r="AL129" s="436"/>
      <c r="AM129" s="436"/>
      <c r="AN129" s="437"/>
      <c r="AO129" s="436"/>
      <c r="AP129" s="436">
        <f>SUM(AP130:AP132)</f>
        <v>0</v>
      </c>
      <c r="AQ129" s="436"/>
      <c r="AR129" s="436"/>
      <c r="AS129" s="437"/>
      <c r="AT129" s="436"/>
      <c r="AU129" s="436">
        <f>SUM(AU130:AU132)</f>
        <v>0</v>
      </c>
      <c r="AV129" s="436"/>
      <c r="AW129" s="436"/>
      <c r="AX129" s="437"/>
      <c r="AY129" s="436"/>
      <c r="AZ129" s="436">
        <f>SUM(AZ130:AZ132)</f>
        <v>0</v>
      </c>
      <c r="BA129" s="436"/>
      <c r="BB129" s="436"/>
      <c r="BC129" s="437"/>
      <c r="BD129" s="436"/>
      <c r="BE129" s="436">
        <f>SUM(BE130:BE132)</f>
        <v>0</v>
      </c>
      <c r="BF129" s="436"/>
      <c r="BG129" s="436"/>
      <c r="BH129" s="437"/>
      <c r="BI129" s="436"/>
      <c r="BJ129" s="436">
        <f>SUM(BJ130:BJ132)</f>
        <v>0</v>
      </c>
      <c r="BK129" s="436"/>
      <c r="BL129" s="436"/>
      <c r="BM129" s="437"/>
      <c r="BN129" s="436"/>
      <c r="BO129" s="436">
        <f>SUM(BO130:BO132)</f>
        <v>0</v>
      </c>
      <c r="BP129" s="436"/>
      <c r="BQ129" s="436"/>
      <c r="BR129" s="437"/>
      <c r="BS129" s="436"/>
      <c r="BT129" s="436">
        <f>SUM(BT130:BT132)</f>
        <v>4642046</v>
      </c>
      <c r="BU129" s="436"/>
      <c r="BV129" s="436"/>
      <c r="BW129" s="437"/>
      <c r="BX129" s="436"/>
      <c r="BY129" s="436">
        <f>SUM(BY130:BY132)</f>
        <v>27588392</v>
      </c>
      <c r="BZ129" s="436"/>
      <c r="CA129" s="436"/>
      <c r="CB129" s="437"/>
      <c r="CC129" s="436"/>
      <c r="CD129" s="436">
        <f>SUM(CD130:CD132)</f>
        <v>3833</v>
      </c>
      <c r="CE129" s="436"/>
      <c r="CF129" s="436"/>
      <c r="CG129" s="437"/>
      <c r="CH129" s="436"/>
      <c r="CI129" s="436">
        <f>SUM(CI130:CI132)</f>
        <v>1600000</v>
      </c>
      <c r="CJ129" s="436"/>
      <c r="CK129" s="436"/>
      <c r="CL129" s="437"/>
      <c r="CM129" s="436"/>
      <c r="CN129" s="436">
        <f>SUM(CN130:CN132)</f>
        <v>1948000</v>
      </c>
      <c r="CO129" s="436"/>
      <c r="CP129" s="436"/>
      <c r="CQ129" s="437"/>
      <c r="CR129" s="436"/>
      <c r="CS129" s="436">
        <f>SUM(CS130:CS132)</f>
        <v>5196000</v>
      </c>
      <c r="CT129" s="436"/>
      <c r="CU129" s="436"/>
      <c r="CV129" s="437"/>
      <c r="CW129" s="436"/>
      <c r="CX129" s="436">
        <f>SUM(CX130:CX132)</f>
        <v>1300000</v>
      </c>
      <c r="CY129" s="436"/>
      <c r="CZ129" s="436"/>
      <c r="DA129" s="437"/>
      <c r="DB129" s="436"/>
      <c r="DC129" s="436">
        <f>SUM(DC130:DC132)</f>
        <v>0</v>
      </c>
      <c r="DD129" s="436"/>
      <c r="DE129" s="436"/>
      <c r="DF129" s="437"/>
      <c r="DG129" s="436"/>
      <c r="DH129" s="436">
        <f>SUM(DH130:DH132)</f>
        <v>3900000</v>
      </c>
      <c r="DI129" s="436"/>
      <c r="DJ129" s="436"/>
      <c r="DK129" s="437"/>
      <c r="DL129" s="436"/>
      <c r="DM129" s="436">
        <f>SUM(DM130:DM132)</f>
        <v>2600000</v>
      </c>
      <c r="DN129" s="436"/>
      <c r="DO129" s="436"/>
      <c r="DP129" s="437"/>
      <c r="DQ129" s="436"/>
      <c r="DR129" s="436">
        <f>SUM(DR130:DR132)</f>
        <v>3897000</v>
      </c>
      <c r="DS129" s="436"/>
      <c r="DT129" s="436"/>
      <c r="DU129" s="437"/>
      <c r="DV129" s="436"/>
      <c r="DW129" s="436">
        <f>SUM(DW130:DW132)</f>
        <v>1300000</v>
      </c>
      <c r="DX129" s="436"/>
      <c r="DY129" s="436"/>
      <c r="DZ129" s="437"/>
      <c r="EA129" s="436"/>
      <c r="EB129" s="436">
        <f>SUM(EB130:EB132)</f>
        <v>5843559</v>
      </c>
      <c r="EC129" s="436"/>
      <c r="ED129" s="436"/>
      <c r="EE129" s="437"/>
      <c r="EF129" s="436"/>
      <c r="EG129" s="436">
        <f>SUM(EG130:EG132)</f>
        <v>0</v>
      </c>
      <c r="EH129" s="436"/>
      <c r="EI129" s="436"/>
      <c r="EJ129" s="437"/>
      <c r="EK129" s="436"/>
      <c r="EL129" s="436">
        <f>SUM(EL130:EL132)</f>
        <v>1603833</v>
      </c>
      <c r="EM129" s="436"/>
      <c r="EN129" s="436"/>
      <c r="EO129" s="345"/>
      <c r="ER129" s="349"/>
      <c r="ES129" s="349"/>
    </row>
    <row r="130" spans="1:149" ht="12.75" customHeight="1" x14ac:dyDescent="0.2">
      <c r="A130" s="333"/>
      <c r="B130" s="333"/>
      <c r="D130" s="345" t="s">
        <v>313</v>
      </c>
      <c r="E130" s="437"/>
      <c r="F130" s="358"/>
      <c r="G130" s="434">
        <v>0</v>
      </c>
      <c r="H130" s="435"/>
      <c r="I130" s="436"/>
      <c r="J130" s="437"/>
      <c r="K130" s="358"/>
      <c r="L130" s="434">
        <f>1391046-164791</f>
        <v>1226255</v>
      </c>
      <c r="M130" s="435"/>
      <c r="N130" s="436"/>
      <c r="O130" s="437"/>
      <c r="P130" s="438"/>
      <c r="Q130" s="434">
        <f>3251000-508470</f>
        <v>2742530</v>
      </c>
      <c r="R130" s="435"/>
      <c r="S130" s="436"/>
      <c r="T130" s="437"/>
      <c r="U130" s="438"/>
      <c r="V130" s="434">
        <v>0</v>
      </c>
      <c r="W130" s="435"/>
      <c r="X130" s="436"/>
      <c r="Y130" s="437"/>
      <c r="Z130" s="438"/>
      <c r="AA130" s="434">
        <v>0</v>
      </c>
      <c r="AB130" s="435"/>
      <c r="AC130" s="436"/>
      <c r="AD130" s="437"/>
      <c r="AE130" s="438"/>
      <c r="AF130" s="434">
        <v>0</v>
      </c>
      <c r="AG130" s="435"/>
      <c r="AH130" s="436"/>
      <c r="AI130" s="437"/>
      <c r="AJ130" s="438"/>
      <c r="AK130" s="434">
        <v>0</v>
      </c>
      <c r="AL130" s="435"/>
      <c r="AM130" s="436"/>
      <c r="AN130" s="437"/>
      <c r="AO130" s="438"/>
      <c r="AP130" s="434">
        <v>0</v>
      </c>
      <c r="AQ130" s="435"/>
      <c r="AR130" s="436"/>
      <c r="AS130" s="437"/>
      <c r="AT130" s="438"/>
      <c r="AU130" s="434">
        <v>0</v>
      </c>
      <c r="AV130" s="435"/>
      <c r="AW130" s="436"/>
      <c r="AX130" s="437"/>
      <c r="AY130" s="438"/>
      <c r="AZ130" s="434">
        <v>0</v>
      </c>
      <c r="BA130" s="435"/>
      <c r="BB130" s="436"/>
      <c r="BC130" s="437"/>
      <c r="BD130" s="438"/>
      <c r="BE130" s="434">
        <v>0</v>
      </c>
      <c r="BF130" s="435"/>
      <c r="BG130" s="436"/>
      <c r="BH130" s="437"/>
      <c r="BI130" s="438"/>
      <c r="BJ130" s="434">
        <v>0</v>
      </c>
      <c r="BK130" s="435"/>
      <c r="BL130" s="436"/>
      <c r="BM130" s="437"/>
      <c r="BN130" s="438"/>
      <c r="BO130" s="434">
        <v>0</v>
      </c>
      <c r="BP130" s="435"/>
      <c r="BQ130" s="436"/>
      <c r="BR130" s="437"/>
      <c r="BS130" s="438"/>
      <c r="BT130" s="434">
        <f>SUM(L130:BO130)</f>
        <v>3968785</v>
      </c>
      <c r="BU130" s="435"/>
      <c r="BV130" s="436"/>
      <c r="BW130" s="437"/>
      <c r="BX130" s="438"/>
      <c r="BY130" s="434">
        <v>23943727</v>
      </c>
      <c r="BZ130" s="435"/>
      <c r="CA130" s="436"/>
      <c r="CB130" s="437"/>
      <c r="CC130" s="358"/>
      <c r="CD130" s="434">
        <f>3833-702</f>
        <v>3131</v>
      </c>
      <c r="CE130" s="435"/>
      <c r="CF130" s="436"/>
      <c r="CG130" s="437"/>
      <c r="CH130" s="438"/>
      <c r="CI130" s="434">
        <f>1600000-270504</f>
        <v>1329496</v>
      </c>
      <c r="CJ130" s="435"/>
      <c r="CK130" s="436"/>
      <c r="CL130" s="437"/>
      <c r="CM130" s="438"/>
      <c r="CN130" s="434">
        <f>1948000-256347</f>
        <v>1691653</v>
      </c>
      <c r="CO130" s="435"/>
      <c r="CP130" s="436"/>
      <c r="CQ130" s="437"/>
      <c r="CR130" s="438"/>
      <c r="CS130" s="434">
        <f>5196000-664184</f>
        <v>4531816</v>
      </c>
      <c r="CT130" s="435"/>
      <c r="CU130" s="436"/>
      <c r="CV130" s="437"/>
      <c r="CW130" s="438"/>
      <c r="CX130" s="434">
        <f>1300000-150121</f>
        <v>1149879</v>
      </c>
      <c r="CY130" s="435"/>
      <c r="CZ130" s="436"/>
      <c r="DA130" s="437"/>
      <c r="DB130" s="438"/>
      <c r="DC130" s="434">
        <v>0</v>
      </c>
      <c r="DD130" s="435"/>
      <c r="DE130" s="436"/>
      <c r="DF130" s="437"/>
      <c r="DG130" s="438"/>
      <c r="DH130" s="434">
        <f>3900000-580016</f>
        <v>3319984</v>
      </c>
      <c r="DI130" s="435"/>
      <c r="DJ130" s="436"/>
      <c r="DK130" s="437"/>
      <c r="DL130" s="438"/>
      <c r="DM130" s="434">
        <f>2600000-341887</f>
        <v>2258113</v>
      </c>
      <c r="DN130" s="435"/>
      <c r="DO130" s="436"/>
      <c r="DP130" s="437"/>
      <c r="DQ130" s="438"/>
      <c r="DR130" s="434">
        <f>3897000-571332</f>
        <v>3325668</v>
      </c>
      <c r="DS130" s="435"/>
      <c r="DT130" s="436"/>
      <c r="DU130" s="437"/>
      <c r="DV130" s="438"/>
      <c r="DW130" s="434">
        <f>1300000-154383</f>
        <v>1145617</v>
      </c>
      <c r="DX130" s="435"/>
      <c r="DY130" s="436"/>
      <c r="DZ130" s="437"/>
      <c r="EA130" s="438"/>
      <c r="EB130" s="434">
        <f>5843559-655189</f>
        <v>5188370</v>
      </c>
      <c r="EC130" s="435"/>
      <c r="ED130" s="436"/>
      <c r="EE130" s="437"/>
      <c r="EF130" s="438"/>
      <c r="EG130" s="434">
        <v>0</v>
      </c>
      <c r="EH130" s="435"/>
      <c r="EI130" s="436"/>
      <c r="EJ130" s="437"/>
      <c r="EK130" s="438"/>
      <c r="EL130" s="434">
        <f t="shared" ref="EL130:EL132" si="18">SUM(CD130:CI130)</f>
        <v>1332627</v>
      </c>
      <c r="EM130" s="435"/>
      <c r="EN130" s="436"/>
      <c r="EO130" s="345"/>
      <c r="ER130" s="349"/>
      <c r="ES130" s="349"/>
    </row>
    <row r="131" spans="1:149" ht="12.75" customHeight="1" x14ac:dyDescent="0.2">
      <c r="A131" s="333"/>
      <c r="B131" s="333"/>
      <c r="D131" s="345" t="s">
        <v>316</v>
      </c>
      <c r="E131" s="437"/>
      <c r="F131" s="351"/>
      <c r="G131" s="436">
        <v>0</v>
      </c>
      <c r="H131" s="440"/>
      <c r="I131" s="436"/>
      <c r="J131" s="437"/>
      <c r="K131" s="351"/>
      <c r="L131" s="436">
        <v>164791</v>
      </c>
      <c r="M131" s="440"/>
      <c r="N131" s="436"/>
      <c r="O131" s="437"/>
      <c r="P131" s="437"/>
      <c r="Q131" s="436">
        <v>508470</v>
      </c>
      <c r="R131" s="440"/>
      <c r="S131" s="436"/>
      <c r="T131" s="437"/>
      <c r="U131" s="437"/>
      <c r="V131" s="436">
        <v>0</v>
      </c>
      <c r="W131" s="440"/>
      <c r="X131" s="436"/>
      <c r="Y131" s="437"/>
      <c r="Z131" s="437"/>
      <c r="AA131" s="436">
        <v>0</v>
      </c>
      <c r="AB131" s="440"/>
      <c r="AC131" s="436"/>
      <c r="AD131" s="437"/>
      <c r="AE131" s="437"/>
      <c r="AF131" s="436">
        <v>0</v>
      </c>
      <c r="AG131" s="440"/>
      <c r="AH131" s="436"/>
      <c r="AI131" s="437"/>
      <c r="AJ131" s="437"/>
      <c r="AK131" s="436">
        <v>0</v>
      </c>
      <c r="AL131" s="440"/>
      <c r="AM131" s="436"/>
      <c r="AN131" s="437"/>
      <c r="AO131" s="437"/>
      <c r="AP131" s="436">
        <v>0</v>
      </c>
      <c r="AQ131" s="440"/>
      <c r="AR131" s="436"/>
      <c r="AS131" s="437"/>
      <c r="AT131" s="437"/>
      <c r="AU131" s="436">
        <v>0</v>
      </c>
      <c r="AV131" s="440"/>
      <c r="AW131" s="436"/>
      <c r="AX131" s="437"/>
      <c r="AY131" s="437"/>
      <c r="AZ131" s="436">
        <v>0</v>
      </c>
      <c r="BA131" s="440"/>
      <c r="BB131" s="436"/>
      <c r="BC131" s="437"/>
      <c r="BD131" s="437"/>
      <c r="BE131" s="436">
        <v>0</v>
      </c>
      <c r="BF131" s="440"/>
      <c r="BG131" s="436"/>
      <c r="BH131" s="437"/>
      <c r="BI131" s="437"/>
      <c r="BJ131" s="436">
        <v>0</v>
      </c>
      <c r="BK131" s="440"/>
      <c r="BL131" s="436"/>
      <c r="BM131" s="437"/>
      <c r="BN131" s="437"/>
      <c r="BO131" s="436">
        <v>0</v>
      </c>
      <c r="BP131" s="440"/>
      <c r="BQ131" s="436"/>
      <c r="BR131" s="437"/>
      <c r="BS131" s="437"/>
      <c r="BT131" s="436">
        <f>SUM(L131:BO131)</f>
        <v>673261</v>
      </c>
      <c r="BU131" s="440"/>
      <c r="BV131" s="436"/>
      <c r="BW131" s="437"/>
      <c r="BX131" s="437"/>
      <c r="BY131" s="436">
        <v>3644665</v>
      </c>
      <c r="BZ131" s="440"/>
      <c r="CA131" s="436"/>
      <c r="CB131" s="437"/>
      <c r="CC131" s="351"/>
      <c r="CD131" s="436">
        <v>702</v>
      </c>
      <c r="CE131" s="440"/>
      <c r="CF131" s="436"/>
      <c r="CG131" s="437"/>
      <c r="CH131" s="437"/>
      <c r="CI131" s="436">
        <v>270504</v>
      </c>
      <c r="CJ131" s="440"/>
      <c r="CK131" s="436"/>
      <c r="CL131" s="437"/>
      <c r="CM131" s="437"/>
      <c r="CN131" s="436">
        <v>256347</v>
      </c>
      <c r="CO131" s="440"/>
      <c r="CP131" s="436"/>
      <c r="CQ131" s="437"/>
      <c r="CR131" s="437"/>
      <c r="CS131" s="436">
        <v>664184</v>
      </c>
      <c r="CT131" s="440"/>
      <c r="CU131" s="436"/>
      <c r="CV131" s="437"/>
      <c r="CW131" s="437"/>
      <c r="CX131" s="436">
        <v>150121</v>
      </c>
      <c r="CY131" s="440"/>
      <c r="CZ131" s="436"/>
      <c r="DA131" s="437"/>
      <c r="DB131" s="437"/>
      <c r="DC131" s="436">
        <v>0</v>
      </c>
      <c r="DD131" s="440"/>
      <c r="DE131" s="436"/>
      <c r="DF131" s="437"/>
      <c r="DG131" s="437"/>
      <c r="DH131" s="436">
        <v>580016</v>
      </c>
      <c r="DI131" s="440"/>
      <c r="DJ131" s="436"/>
      <c r="DK131" s="437"/>
      <c r="DL131" s="437"/>
      <c r="DM131" s="436">
        <v>341887</v>
      </c>
      <c r="DN131" s="440"/>
      <c r="DO131" s="436"/>
      <c r="DP131" s="437"/>
      <c r="DQ131" s="437"/>
      <c r="DR131" s="436">
        <v>571332</v>
      </c>
      <c r="DS131" s="440"/>
      <c r="DT131" s="436"/>
      <c r="DU131" s="437"/>
      <c r="DV131" s="437"/>
      <c r="DW131" s="436">
        <v>154383</v>
      </c>
      <c r="DX131" s="440"/>
      <c r="DY131" s="436"/>
      <c r="DZ131" s="437"/>
      <c r="EA131" s="437"/>
      <c r="EB131" s="436">
        <v>655189</v>
      </c>
      <c r="EC131" s="440"/>
      <c r="ED131" s="436"/>
      <c r="EE131" s="437"/>
      <c r="EF131" s="437"/>
      <c r="EG131" s="436">
        <v>0</v>
      </c>
      <c r="EH131" s="440"/>
      <c r="EI131" s="436"/>
      <c r="EJ131" s="437"/>
      <c r="EK131" s="437"/>
      <c r="EL131" s="436">
        <f t="shared" si="18"/>
        <v>271206</v>
      </c>
      <c r="EM131" s="440"/>
      <c r="EN131" s="436"/>
      <c r="EO131" s="345"/>
      <c r="ER131" s="349"/>
      <c r="ES131" s="349"/>
    </row>
    <row r="132" spans="1:149" ht="12.75" customHeight="1" x14ac:dyDescent="0.2">
      <c r="A132" s="333"/>
      <c r="B132" s="333"/>
      <c r="D132" s="345" t="s">
        <v>318</v>
      </c>
      <c r="F132" s="373"/>
      <c r="G132" s="448">
        <v>0</v>
      </c>
      <c r="H132" s="449"/>
      <c r="I132" s="436"/>
      <c r="J132" s="437"/>
      <c r="K132" s="373"/>
      <c r="L132" s="448">
        <v>0</v>
      </c>
      <c r="M132" s="449"/>
      <c r="N132" s="436"/>
      <c r="O132" s="437"/>
      <c r="P132" s="450"/>
      <c r="Q132" s="448">
        <v>0</v>
      </c>
      <c r="R132" s="449"/>
      <c r="S132" s="436"/>
      <c r="T132" s="437"/>
      <c r="U132" s="450"/>
      <c r="V132" s="448">
        <v>0</v>
      </c>
      <c r="W132" s="449"/>
      <c r="X132" s="436"/>
      <c r="Y132" s="437"/>
      <c r="Z132" s="450"/>
      <c r="AA132" s="448">
        <v>0</v>
      </c>
      <c r="AB132" s="449"/>
      <c r="AC132" s="436"/>
      <c r="AD132" s="437"/>
      <c r="AE132" s="450"/>
      <c r="AF132" s="448">
        <v>0</v>
      </c>
      <c r="AG132" s="449"/>
      <c r="AH132" s="436"/>
      <c r="AI132" s="437"/>
      <c r="AJ132" s="450"/>
      <c r="AK132" s="448">
        <v>0</v>
      </c>
      <c r="AL132" s="449"/>
      <c r="AM132" s="436"/>
      <c r="AN132" s="437"/>
      <c r="AO132" s="450"/>
      <c r="AP132" s="448">
        <v>0</v>
      </c>
      <c r="AQ132" s="449"/>
      <c r="AR132" s="436"/>
      <c r="AS132" s="437"/>
      <c r="AT132" s="450"/>
      <c r="AU132" s="448">
        <v>0</v>
      </c>
      <c r="AV132" s="449"/>
      <c r="AW132" s="436"/>
      <c r="AX132" s="437"/>
      <c r="AY132" s="450"/>
      <c r="AZ132" s="448">
        <v>0</v>
      </c>
      <c r="BA132" s="449"/>
      <c r="BB132" s="436"/>
      <c r="BC132" s="437"/>
      <c r="BD132" s="450"/>
      <c r="BE132" s="448">
        <v>0</v>
      </c>
      <c r="BF132" s="449"/>
      <c r="BG132" s="436"/>
      <c r="BH132" s="437"/>
      <c r="BI132" s="450"/>
      <c r="BJ132" s="448">
        <v>0</v>
      </c>
      <c r="BK132" s="449"/>
      <c r="BL132" s="436"/>
      <c r="BM132" s="437"/>
      <c r="BN132" s="450"/>
      <c r="BO132" s="448">
        <v>0</v>
      </c>
      <c r="BP132" s="449"/>
      <c r="BQ132" s="436"/>
      <c r="BR132" s="437"/>
      <c r="BS132" s="450"/>
      <c r="BT132" s="448">
        <f>SUM(L132:BO132)</f>
        <v>0</v>
      </c>
      <c r="BU132" s="449"/>
      <c r="BV132" s="436"/>
      <c r="BW132" s="437"/>
      <c r="BX132" s="450"/>
      <c r="BY132" s="448">
        <v>0</v>
      </c>
      <c r="BZ132" s="449"/>
      <c r="CA132" s="436"/>
      <c r="CB132" s="437"/>
      <c r="CC132" s="373"/>
      <c r="CD132" s="448">
        <v>0</v>
      </c>
      <c r="CE132" s="449"/>
      <c r="CF132" s="436"/>
      <c r="CG132" s="437"/>
      <c r="CH132" s="450"/>
      <c r="CI132" s="448">
        <v>0</v>
      </c>
      <c r="CJ132" s="449"/>
      <c r="CK132" s="436"/>
      <c r="CL132" s="437"/>
      <c r="CM132" s="450"/>
      <c r="CN132" s="448">
        <v>0</v>
      </c>
      <c r="CO132" s="449"/>
      <c r="CP132" s="436"/>
      <c r="CQ132" s="437"/>
      <c r="CR132" s="450"/>
      <c r="CS132" s="448">
        <v>0</v>
      </c>
      <c r="CT132" s="449"/>
      <c r="CU132" s="436"/>
      <c r="CV132" s="437"/>
      <c r="CW132" s="450"/>
      <c r="CX132" s="448">
        <v>0</v>
      </c>
      <c r="CY132" s="449"/>
      <c r="CZ132" s="436"/>
      <c r="DA132" s="437"/>
      <c r="DB132" s="450"/>
      <c r="DC132" s="448">
        <v>0</v>
      </c>
      <c r="DD132" s="449"/>
      <c r="DE132" s="436"/>
      <c r="DF132" s="437"/>
      <c r="DG132" s="450"/>
      <c r="DH132" s="448">
        <v>0</v>
      </c>
      <c r="DI132" s="449"/>
      <c r="DJ132" s="436"/>
      <c r="DK132" s="437"/>
      <c r="DL132" s="450"/>
      <c r="DM132" s="448">
        <v>0</v>
      </c>
      <c r="DN132" s="449"/>
      <c r="DO132" s="436"/>
      <c r="DP132" s="437"/>
      <c r="DQ132" s="450"/>
      <c r="DR132" s="448">
        <v>0</v>
      </c>
      <c r="DS132" s="449"/>
      <c r="DT132" s="436"/>
      <c r="DU132" s="437"/>
      <c r="DV132" s="450"/>
      <c r="DW132" s="448">
        <v>0</v>
      </c>
      <c r="DX132" s="449"/>
      <c r="DY132" s="436"/>
      <c r="DZ132" s="437"/>
      <c r="EA132" s="450"/>
      <c r="EB132" s="448">
        <v>0</v>
      </c>
      <c r="EC132" s="449"/>
      <c r="ED132" s="436"/>
      <c r="EE132" s="437"/>
      <c r="EF132" s="450"/>
      <c r="EG132" s="448">
        <v>0</v>
      </c>
      <c r="EH132" s="449"/>
      <c r="EI132" s="436"/>
      <c r="EJ132" s="437"/>
      <c r="EK132" s="450"/>
      <c r="EL132" s="448">
        <f t="shared" si="18"/>
        <v>0</v>
      </c>
      <c r="EM132" s="449"/>
      <c r="EN132" s="436"/>
      <c r="EO132" s="345"/>
      <c r="ER132" s="349"/>
      <c r="ES132" s="349"/>
    </row>
    <row r="133" spans="1:149" ht="12.75" customHeight="1" x14ac:dyDescent="0.2">
      <c r="A133" s="333"/>
      <c r="B133" s="333"/>
      <c r="D133" s="345"/>
      <c r="F133" s="333"/>
      <c r="G133" s="436"/>
      <c r="H133" s="436"/>
      <c r="I133" s="436"/>
      <c r="J133" s="437"/>
      <c r="K133" s="436"/>
      <c r="L133" s="436"/>
      <c r="M133" s="436"/>
      <c r="N133" s="436"/>
      <c r="O133" s="437"/>
      <c r="P133" s="436"/>
      <c r="Q133" s="436"/>
      <c r="R133" s="436"/>
      <c r="S133" s="436"/>
      <c r="T133" s="437"/>
      <c r="U133" s="436"/>
      <c r="V133" s="436"/>
      <c r="W133" s="436"/>
      <c r="X133" s="436"/>
      <c r="Y133" s="437"/>
      <c r="Z133" s="436"/>
      <c r="AA133" s="436"/>
      <c r="AB133" s="436"/>
      <c r="AC133" s="436"/>
      <c r="AD133" s="437"/>
      <c r="AE133" s="436"/>
      <c r="AF133" s="436"/>
      <c r="AG133" s="436"/>
      <c r="AH133" s="436"/>
      <c r="AI133" s="437"/>
      <c r="AJ133" s="436"/>
      <c r="AK133" s="436"/>
      <c r="AL133" s="436"/>
      <c r="AM133" s="436"/>
      <c r="AN133" s="437"/>
      <c r="AO133" s="436"/>
      <c r="AP133" s="436"/>
      <c r="AQ133" s="436"/>
      <c r="AR133" s="436"/>
      <c r="AS133" s="437"/>
      <c r="AT133" s="436"/>
      <c r="AU133" s="436"/>
      <c r="AV133" s="436"/>
      <c r="AW133" s="436"/>
      <c r="AX133" s="437"/>
      <c r="AY133" s="436"/>
      <c r="AZ133" s="436"/>
      <c r="BA133" s="436"/>
      <c r="BB133" s="436"/>
      <c r="BC133" s="437"/>
      <c r="BD133" s="436"/>
      <c r="BE133" s="436"/>
      <c r="BF133" s="436"/>
      <c r="BG133" s="436"/>
      <c r="BH133" s="437"/>
      <c r="BI133" s="436"/>
      <c r="BJ133" s="436"/>
      <c r="BK133" s="436"/>
      <c r="BL133" s="436"/>
      <c r="BM133" s="437"/>
      <c r="BN133" s="436"/>
      <c r="BO133" s="436"/>
      <c r="BP133" s="436"/>
      <c r="BQ133" s="436"/>
      <c r="BR133" s="437"/>
      <c r="BS133" s="436"/>
      <c r="BT133" s="436"/>
      <c r="BU133" s="436"/>
      <c r="BV133" s="436"/>
      <c r="BW133" s="437"/>
      <c r="BX133" s="436"/>
      <c r="BY133" s="436"/>
      <c r="BZ133" s="436"/>
      <c r="CA133" s="436"/>
      <c r="CB133" s="437"/>
      <c r="CC133" s="436"/>
      <c r="CD133" s="436"/>
      <c r="CE133" s="436"/>
      <c r="CF133" s="436"/>
      <c r="CG133" s="437"/>
      <c r="CH133" s="436"/>
      <c r="CI133" s="436"/>
      <c r="CJ133" s="436"/>
      <c r="CK133" s="436"/>
      <c r="CL133" s="437"/>
      <c r="CM133" s="436"/>
      <c r="CN133" s="436"/>
      <c r="CO133" s="436"/>
      <c r="CP133" s="436"/>
      <c r="CQ133" s="437"/>
      <c r="CR133" s="436"/>
      <c r="CS133" s="436"/>
      <c r="CT133" s="436"/>
      <c r="CU133" s="436"/>
      <c r="CV133" s="437"/>
      <c r="CW133" s="436"/>
      <c r="CX133" s="436"/>
      <c r="CY133" s="436"/>
      <c r="CZ133" s="436"/>
      <c r="DA133" s="437"/>
      <c r="DB133" s="436"/>
      <c r="DC133" s="436"/>
      <c r="DD133" s="436"/>
      <c r="DE133" s="436"/>
      <c r="DF133" s="437"/>
      <c r="DG133" s="436"/>
      <c r="DH133" s="436"/>
      <c r="DI133" s="436"/>
      <c r="DJ133" s="436"/>
      <c r="DK133" s="437"/>
      <c r="DL133" s="436"/>
      <c r="DM133" s="436"/>
      <c r="DN133" s="436"/>
      <c r="DO133" s="436"/>
      <c r="DP133" s="437"/>
      <c r="DQ133" s="436"/>
      <c r="DR133" s="436"/>
      <c r="DS133" s="436"/>
      <c r="DT133" s="436"/>
      <c r="DU133" s="437"/>
      <c r="DV133" s="436"/>
      <c r="DW133" s="436"/>
      <c r="DX133" s="436"/>
      <c r="DY133" s="436"/>
      <c r="DZ133" s="437"/>
      <c r="EA133" s="436"/>
      <c r="EB133" s="436"/>
      <c r="EC133" s="436"/>
      <c r="ED133" s="436"/>
      <c r="EE133" s="437"/>
      <c r="EF133" s="436"/>
      <c r="EG133" s="436"/>
      <c r="EH133" s="436"/>
      <c r="EI133" s="436"/>
      <c r="EJ133" s="437"/>
      <c r="EK133" s="436"/>
      <c r="EL133" s="436"/>
      <c r="EM133" s="436"/>
      <c r="EN133" s="436"/>
      <c r="EO133" s="345"/>
      <c r="ER133" s="349"/>
      <c r="ES133" s="349"/>
    </row>
    <row r="134" spans="1:149" ht="12.75" hidden="1" customHeight="1" x14ac:dyDescent="0.2">
      <c r="A134" s="333"/>
      <c r="B134" s="333"/>
      <c r="D134" s="345" t="s">
        <v>338</v>
      </c>
      <c r="F134" s="333"/>
      <c r="G134" s="436">
        <f>SUM(G135:G137)</f>
        <v>0</v>
      </c>
      <c r="H134" s="436"/>
      <c r="I134" s="436"/>
      <c r="J134" s="437"/>
      <c r="K134" s="436"/>
      <c r="L134" s="436">
        <f>SUM(L135:L137)</f>
        <v>0</v>
      </c>
      <c r="M134" s="436"/>
      <c r="N134" s="436"/>
      <c r="O134" s="437"/>
      <c r="P134" s="436"/>
      <c r="Q134" s="436">
        <f>SUM(Q135:Q137)</f>
        <v>0</v>
      </c>
      <c r="R134" s="436"/>
      <c r="S134" s="436"/>
      <c r="T134" s="437"/>
      <c r="U134" s="436"/>
      <c r="V134" s="436">
        <f>SUM(V135:V137)</f>
        <v>0</v>
      </c>
      <c r="W134" s="436"/>
      <c r="X134" s="436"/>
      <c r="Y134" s="437"/>
      <c r="Z134" s="436"/>
      <c r="AA134" s="436">
        <f>SUM(AA135:AA137)</f>
        <v>0</v>
      </c>
      <c r="AB134" s="436"/>
      <c r="AC134" s="436"/>
      <c r="AD134" s="437"/>
      <c r="AE134" s="436"/>
      <c r="AF134" s="436">
        <f>SUM(AF135:AF137)</f>
        <v>0</v>
      </c>
      <c r="AG134" s="436"/>
      <c r="AH134" s="436"/>
      <c r="AI134" s="437"/>
      <c r="AJ134" s="436"/>
      <c r="AK134" s="436">
        <f>SUM(AK135:AK137)</f>
        <v>0</v>
      </c>
      <c r="AL134" s="436"/>
      <c r="AM134" s="436"/>
      <c r="AN134" s="437"/>
      <c r="AO134" s="436"/>
      <c r="AP134" s="436">
        <f>SUM(AP135:AP137)</f>
        <v>0</v>
      </c>
      <c r="AQ134" s="436"/>
      <c r="AR134" s="436"/>
      <c r="AS134" s="437"/>
      <c r="AT134" s="436"/>
      <c r="AU134" s="436">
        <f>SUM(AU135:AU137)</f>
        <v>0</v>
      </c>
      <c r="AV134" s="436"/>
      <c r="AW134" s="436"/>
      <c r="AX134" s="437"/>
      <c r="AY134" s="436"/>
      <c r="AZ134" s="436">
        <f>SUM(AZ135:AZ137)</f>
        <v>0</v>
      </c>
      <c r="BA134" s="436"/>
      <c r="BB134" s="436"/>
      <c r="BC134" s="437"/>
      <c r="BD134" s="436"/>
      <c r="BE134" s="436">
        <f>SUM(BE135:BE137)</f>
        <v>0</v>
      </c>
      <c r="BF134" s="436"/>
      <c r="BG134" s="436"/>
      <c r="BH134" s="437"/>
      <c r="BI134" s="436"/>
      <c r="BJ134" s="436">
        <f>SUM(BJ135:BJ137)</f>
        <v>0</v>
      </c>
      <c r="BK134" s="436"/>
      <c r="BL134" s="436"/>
      <c r="BM134" s="437"/>
      <c r="BN134" s="436"/>
      <c r="BO134" s="436">
        <f>SUM(BO135:BO137)</f>
        <v>0</v>
      </c>
      <c r="BP134" s="436"/>
      <c r="BQ134" s="436"/>
      <c r="BR134" s="437"/>
      <c r="BS134" s="436"/>
      <c r="BT134" s="436">
        <f>SUM(BT135:BT137)</f>
        <v>0</v>
      </c>
      <c r="BU134" s="436"/>
      <c r="BV134" s="436"/>
      <c r="BW134" s="437"/>
      <c r="BX134" s="436"/>
      <c r="BY134" s="436">
        <f>SUM(BY135:BY137)</f>
        <v>0</v>
      </c>
      <c r="BZ134" s="436"/>
      <c r="CA134" s="436"/>
      <c r="CB134" s="437"/>
      <c r="CC134" s="436"/>
      <c r="CD134" s="436">
        <f>SUM(CD135:CD137)</f>
        <v>0</v>
      </c>
      <c r="CE134" s="436"/>
      <c r="CF134" s="436"/>
      <c r="CG134" s="437"/>
      <c r="CH134" s="436"/>
      <c r="CI134" s="436">
        <f>SUM(CI135:CI137)</f>
        <v>0</v>
      </c>
      <c r="CJ134" s="436"/>
      <c r="CK134" s="436"/>
      <c r="CL134" s="437"/>
      <c r="CM134" s="436"/>
      <c r="CN134" s="436">
        <f>SUM(CN135:CN137)</f>
        <v>0</v>
      </c>
      <c r="CO134" s="436"/>
      <c r="CP134" s="436"/>
      <c r="CQ134" s="437"/>
      <c r="CR134" s="436"/>
      <c r="CS134" s="436">
        <f>SUM(CS135:CS137)</f>
        <v>0</v>
      </c>
      <c r="CT134" s="436"/>
      <c r="CU134" s="436"/>
      <c r="CV134" s="437"/>
      <c r="CW134" s="436"/>
      <c r="CX134" s="436">
        <f>SUM(CX135:CX137)</f>
        <v>0</v>
      </c>
      <c r="CY134" s="436"/>
      <c r="CZ134" s="436"/>
      <c r="DA134" s="437"/>
      <c r="DB134" s="436"/>
      <c r="DC134" s="436">
        <f>SUM(DC135:DC137)</f>
        <v>0</v>
      </c>
      <c r="DD134" s="436"/>
      <c r="DE134" s="436"/>
      <c r="DF134" s="437"/>
      <c r="DG134" s="436"/>
      <c r="DH134" s="436">
        <f>SUM(DH135:DH137)</f>
        <v>0</v>
      </c>
      <c r="DI134" s="436"/>
      <c r="DJ134" s="436"/>
      <c r="DK134" s="437"/>
      <c r="DL134" s="436"/>
      <c r="DM134" s="436">
        <f>SUM(DM135:DM137)</f>
        <v>0</v>
      </c>
      <c r="DN134" s="436"/>
      <c r="DO134" s="436"/>
      <c r="DP134" s="437"/>
      <c r="DQ134" s="436"/>
      <c r="DR134" s="436">
        <f>SUM(DR135:DR137)</f>
        <v>0</v>
      </c>
      <c r="DS134" s="436"/>
      <c r="DT134" s="436"/>
      <c r="DU134" s="437"/>
      <c r="DV134" s="436"/>
      <c r="DW134" s="436">
        <f>SUM(DW135:DW137)</f>
        <v>0</v>
      </c>
      <c r="DX134" s="436"/>
      <c r="DY134" s="436"/>
      <c r="DZ134" s="437"/>
      <c r="EA134" s="436"/>
      <c r="EB134" s="436">
        <f>SUM(EB135:EB137)</f>
        <v>0</v>
      </c>
      <c r="EC134" s="436"/>
      <c r="ED134" s="436"/>
      <c r="EE134" s="437"/>
      <c r="EF134" s="436"/>
      <c r="EG134" s="436">
        <f>SUM(EG135:EG137)</f>
        <v>0</v>
      </c>
      <c r="EH134" s="436"/>
      <c r="EI134" s="436"/>
      <c r="EJ134" s="437"/>
      <c r="EK134" s="436"/>
      <c r="EL134" s="436">
        <f>SUM(EL135:EL137)</f>
        <v>0</v>
      </c>
      <c r="EM134" s="436"/>
      <c r="EN134" s="436"/>
      <c r="EO134" s="345"/>
      <c r="ER134" s="349"/>
      <c r="ES134" s="349"/>
    </row>
    <row r="135" spans="1:149" ht="12.75" hidden="1" customHeight="1" x14ac:dyDescent="0.2">
      <c r="A135" s="333"/>
      <c r="B135" s="333"/>
      <c r="D135" s="345" t="s">
        <v>313</v>
      </c>
      <c r="F135" s="358"/>
      <c r="G135" s="434">
        <v>0</v>
      </c>
      <c r="H135" s="435"/>
      <c r="I135" s="436"/>
      <c r="J135" s="437"/>
      <c r="K135" s="358"/>
      <c r="L135" s="434">
        <v>0</v>
      </c>
      <c r="M135" s="435"/>
      <c r="N135" s="436"/>
      <c r="O135" s="437"/>
      <c r="P135" s="358"/>
      <c r="Q135" s="434">
        <v>0</v>
      </c>
      <c r="R135" s="435"/>
      <c r="S135" s="436"/>
      <c r="T135" s="437"/>
      <c r="U135" s="358"/>
      <c r="V135" s="434">
        <v>0</v>
      </c>
      <c r="W135" s="435"/>
      <c r="X135" s="436"/>
      <c r="Y135" s="437"/>
      <c r="Z135" s="358"/>
      <c r="AA135" s="434">
        <v>0</v>
      </c>
      <c r="AB135" s="435"/>
      <c r="AC135" s="436"/>
      <c r="AD135" s="437"/>
      <c r="AE135" s="358"/>
      <c r="AF135" s="434">
        <v>0</v>
      </c>
      <c r="AG135" s="435"/>
      <c r="AH135" s="436"/>
      <c r="AI135" s="437"/>
      <c r="AJ135" s="358"/>
      <c r="AK135" s="434">
        <v>0</v>
      </c>
      <c r="AL135" s="435"/>
      <c r="AM135" s="436"/>
      <c r="AN135" s="437"/>
      <c r="AO135" s="358"/>
      <c r="AP135" s="434">
        <v>0</v>
      </c>
      <c r="AQ135" s="435"/>
      <c r="AR135" s="436"/>
      <c r="AS135" s="437"/>
      <c r="AT135" s="438"/>
      <c r="AU135" s="434">
        <v>0</v>
      </c>
      <c r="AV135" s="435"/>
      <c r="AW135" s="436"/>
      <c r="AX135" s="437"/>
      <c r="AY135" s="438"/>
      <c r="AZ135" s="434">
        <v>0</v>
      </c>
      <c r="BA135" s="435"/>
      <c r="BB135" s="436"/>
      <c r="BC135" s="437"/>
      <c r="BD135" s="438"/>
      <c r="BE135" s="434">
        <v>0</v>
      </c>
      <c r="BF135" s="435"/>
      <c r="BG135" s="436"/>
      <c r="BH135" s="437"/>
      <c r="BI135" s="438"/>
      <c r="BJ135" s="434">
        <v>0</v>
      </c>
      <c r="BK135" s="435"/>
      <c r="BL135" s="436"/>
      <c r="BM135" s="437"/>
      <c r="BN135" s="438"/>
      <c r="BO135" s="434">
        <v>0</v>
      </c>
      <c r="BP135" s="435"/>
      <c r="BQ135" s="436"/>
      <c r="BR135" s="437"/>
      <c r="BS135" s="438"/>
      <c r="BT135" s="434">
        <f>SUM(L135:BO135)</f>
        <v>0</v>
      </c>
      <c r="BU135" s="435"/>
      <c r="BV135" s="436"/>
      <c r="BW135" s="437"/>
      <c r="BX135" s="438"/>
      <c r="BY135" s="434">
        <v>0</v>
      </c>
      <c r="BZ135" s="435"/>
      <c r="CA135" s="436"/>
      <c r="CB135" s="437"/>
      <c r="CC135" s="358"/>
      <c r="CD135" s="434">
        <v>0</v>
      </c>
      <c r="CE135" s="435"/>
      <c r="CF135" s="436"/>
      <c r="CG135" s="437"/>
      <c r="CH135" s="358"/>
      <c r="CI135" s="434">
        <v>0</v>
      </c>
      <c r="CJ135" s="435"/>
      <c r="CK135" s="436"/>
      <c r="CL135" s="437"/>
      <c r="CM135" s="358"/>
      <c r="CN135" s="434">
        <v>0</v>
      </c>
      <c r="CO135" s="435"/>
      <c r="CP135" s="436"/>
      <c r="CQ135" s="437"/>
      <c r="CR135" s="358"/>
      <c r="CS135" s="434">
        <v>0</v>
      </c>
      <c r="CT135" s="435"/>
      <c r="CU135" s="436"/>
      <c r="CV135" s="437"/>
      <c r="CW135" s="358"/>
      <c r="CX135" s="434">
        <v>0</v>
      </c>
      <c r="CY135" s="435"/>
      <c r="CZ135" s="436"/>
      <c r="DA135" s="437"/>
      <c r="DB135" s="358"/>
      <c r="DC135" s="434">
        <v>0</v>
      </c>
      <c r="DD135" s="435"/>
      <c r="DE135" s="436"/>
      <c r="DF135" s="437"/>
      <c r="DG135" s="358"/>
      <c r="DH135" s="434">
        <v>0</v>
      </c>
      <c r="DI135" s="435"/>
      <c r="DJ135" s="436"/>
      <c r="DK135" s="437"/>
      <c r="DL135" s="438"/>
      <c r="DM135" s="434">
        <v>0</v>
      </c>
      <c r="DN135" s="435"/>
      <c r="DO135" s="436"/>
      <c r="DP135" s="437"/>
      <c r="DQ135" s="438"/>
      <c r="DR135" s="434">
        <v>0</v>
      </c>
      <c r="DS135" s="435"/>
      <c r="DT135" s="436"/>
      <c r="DU135" s="437"/>
      <c r="DV135" s="438"/>
      <c r="DW135" s="434">
        <v>0</v>
      </c>
      <c r="DX135" s="435"/>
      <c r="DY135" s="436"/>
      <c r="DZ135" s="437"/>
      <c r="EA135" s="438"/>
      <c r="EB135" s="434">
        <v>0</v>
      </c>
      <c r="EC135" s="435"/>
      <c r="ED135" s="436"/>
      <c r="EE135" s="437"/>
      <c r="EF135" s="438"/>
      <c r="EG135" s="434">
        <v>0</v>
      </c>
      <c r="EH135" s="435"/>
      <c r="EI135" s="436"/>
      <c r="EJ135" s="437"/>
      <c r="EK135" s="438"/>
      <c r="EL135" s="434">
        <f t="shared" ref="EL135:EL137" si="19">SUM(CD135:CD135)</f>
        <v>0</v>
      </c>
      <c r="EM135" s="435"/>
      <c r="EN135" s="436"/>
      <c r="EO135" s="345"/>
      <c r="ER135" s="349"/>
      <c r="ES135" s="349"/>
    </row>
    <row r="136" spans="1:149" ht="12.75" hidden="1" customHeight="1" x14ac:dyDescent="0.2">
      <c r="A136" s="333"/>
      <c r="B136" s="333"/>
      <c r="D136" s="345" t="s">
        <v>316</v>
      </c>
      <c r="F136" s="351"/>
      <c r="G136" s="436">
        <v>0</v>
      </c>
      <c r="H136" s="440"/>
      <c r="I136" s="436"/>
      <c r="J136" s="437"/>
      <c r="K136" s="351"/>
      <c r="L136" s="436">
        <v>0</v>
      </c>
      <c r="M136" s="440"/>
      <c r="N136" s="436"/>
      <c r="O136" s="437"/>
      <c r="P136" s="351"/>
      <c r="Q136" s="436">
        <v>0</v>
      </c>
      <c r="R136" s="440"/>
      <c r="S136" s="436"/>
      <c r="T136" s="437"/>
      <c r="U136" s="351"/>
      <c r="V136" s="436">
        <v>0</v>
      </c>
      <c r="W136" s="440"/>
      <c r="X136" s="436"/>
      <c r="Y136" s="437"/>
      <c r="Z136" s="351"/>
      <c r="AA136" s="436">
        <v>0</v>
      </c>
      <c r="AB136" s="440"/>
      <c r="AC136" s="436"/>
      <c r="AD136" s="437"/>
      <c r="AE136" s="351"/>
      <c r="AF136" s="436">
        <v>0</v>
      </c>
      <c r="AG136" s="440"/>
      <c r="AH136" s="436"/>
      <c r="AI136" s="437"/>
      <c r="AJ136" s="351"/>
      <c r="AK136" s="436">
        <v>0</v>
      </c>
      <c r="AL136" s="440"/>
      <c r="AM136" s="436"/>
      <c r="AN136" s="437"/>
      <c r="AO136" s="351"/>
      <c r="AP136" s="436">
        <v>0</v>
      </c>
      <c r="AQ136" s="440"/>
      <c r="AR136" s="436"/>
      <c r="AS136" s="437"/>
      <c r="AT136" s="437"/>
      <c r="AU136" s="436">
        <v>0</v>
      </c>
      <c r="AV136" s="440"/>
      <c r="AW136" s="436"/>
      <c r="AX136" s="437"/>
      <c r="AY136" s="437"/>
      <c r="AZ136" s="436">
        <v>0</v>
      </c>
      <c r="BA136" s="440"/>
      <c r="BB136" s="436"/>
      <c r="BC136" s="437"/>
      <c r="BD136" s="437"/>
      <c r="BE136" s="436">
        <v>0</v>
      </c>
      <c r="BF136" s="440"/>
      <c r="BG136" s="436"/>
      <c r="BH136" s="437"/>
      <c r="BI136" s="437"/>
      <c r="BJ136" s="436">
        <v>0</v>
      </c>
      <c r="BK136" s="440"/>
      <c r="BL136" s="436"/>
      <c r="BM136" s="437"/>
      <c r="BN136" s="437"/>
      <c r="BO136" s="436">
        <v>0</v>
      </c>
      <c r="BP136" s="440"/>
      <c r="BQ136" s="436"/>
      <c r="BR136" s="437"/>
      <c r="BS136" s="437"/>
      <c r="BT136" s="436">
        <f>SUM(L136:BO136)</f>
        <v>0</v>
      </c>
      <c r="BU136" s="440"/>
      <c r="BV136" s="436"/>
      <c r="BW136" s="437"/>
      <c r="BX136" s="437"/>
      <c r="BY136" s="436">
        <v>0</v>
      </c>
      <c r="BZ136" s="440"/>
      <c r="CA136" s="436"/>
      <c r="CB136" s="437"/>
      <c r="CC136" s="351"/>
      <c r="CD136" s="436">
        <v>0</v>
      </c>
      <c r="CE136" s="440"/>
      <c r="CF136" s="436"/>
      <c r="CG136" s="437"/>
      <c r="CH136" s="351"/>
      <c r="CI136" s="436">
        <v>0</v>
      </c>
      <c r="CJ136" s="440"/>
      <c r="CK136" s="436"/>
      <c r="CL136" s="437"/>
      <c r="CM136" s="351"/>
      <c r="CN136" s="436">
        <v>0</v>
      </c>
      <c r="CO136" s="440"/>
      <c r="CP136" s="436"/>
      <c r="CQ136" s="437"/>
      <c r="CR136" s="351"/>
      <c r="CS136" s="436">
        <v>0</v>
      </c>
      <c r="CT136" s="440"/>
      <c r="CU136" s="436"/>
      <c r="CV136" s="437"/>
      <c r="CW136" s="351"/>
      <c r="CX136" s="436">
        <v>0</v>
      </c>
      <c r="CY136" s="440"/>
      <c r="CZ136" s="436"/>
      <c r="DA136" s="437"/>
      <c r="DB136" s="351"/>
      <c r="DC136" s="436">
        <v>0</v>
      </c>
      <c r="DD136" s="440"/>
      <c r="DE136" s="436"/>
      <c r="DF136" s="437"/>
      <c r="DG136" s="351"/>
      <c r="DH136" s="436">
        <v>0</v>
      </c>
      <c r="DI136" s="440"/>
      <c r="DJ136" s="436"/>
      <c r="DK136" s="437"/>
      <c r="DL136" s="437"/>
      <c r="DM136" s="436">
        <v>0</v>
      </c>
      <c r="DN136" s="440"/>
      <c r="DO136" s="436"/>
      <c r="DP136" s="437"/>
      <c r="DQ136" s="437"/>
      <c r="DR136" s="436">
        <v>0</v>
      </c>
      <c r="DS136" s="440"/>
      <c r="DT136" s="436"/>
      <c r="DU136" s="437"/>
      <c r="DV136" s="437"/>
      <c r="DW136" s="436">
        <v>0</v>
      </c>
      <c r="DX136" s="440"/>
      <c r="DY136" s="436"/>
      <c r="DZ136" s="437"/>
      <c r="EA136" s="437"/>
      <c r="EB136" s="436">
        <v>0</v>
      </c>
      <c r="EC136" s="440"/>
      <c r="ED136" s="436"/>
      <c r="EE136" s="437"/>
      <c r="EF136" s="437"/>
      <c r="EG136" s="436">
        <v>0</v>
      </c>
      <c r="EH136" s="440"/>
      <c r="EI136" s="436"/>
      <c r="EJ136" s="437"/>
      <c r="EK136" s="437"/>
      <c r="EL136" s="436">
        <f t="shared" si="19"/>
        <v>0</v>
      </c>
      <c r="EM136" s="440"/>
      <c r="EN136" s="436"/>
      <c r="EO136" s="345"/>
      <c r="ER136" s="349"/>
      <c r="ES136" s="349"/>
    </row>
    <row r="137" spans="1:149" ht="12.75" hidden="1" customHeight="1" x14ac:dyDescent="0.2">
      <c r="A137" s="333"/>
      <c r="B137" s="333"/>
      <c r="D137" s="345" t="s">
        <v>317</v>
      </c>
      <c r="F137" s="373"/>
      <c r="G137" s="448">
        <v>0</v>
      </c>
      <c r="H137" s="449"/>
      <c r="I137" s="436"/>
      <c r="J137" s="437"/>
      <c r="K137" s="373"/>
      <c r="L137" s="448">
        <v>0</v>
      </c>
      <c r="M137" s="449"/>
      <c r="N137" s="436"/>
      <c r="O137" s="437"/>
      <c r="P137" s="373"/>
      <c r="Q137" s="448">
        <v>0</v>
      </c>
      <c r="R137" s="449"/>
      <c r="S137" s="436"/>
      <c r="T137" s="437"/>
      <c r="U137" s="373"/>
      <c r="V137" s="448">
        <v>0</v>
      </c>
      <c r="W137" s="449"/>
      <c r="X137" s="436"/>
      <c r="Y137" s="437"/>
      <c r="Z137" s="373"/>
      <c r="AA137" s="448">
        <v>0</v>
      </c>
      <c r="AB137" s="449"/>
      <c r="AC137" s="436"/>
      <c r="AD137" s="437"/>
      <c r="AE137" s="373"/>
      <c r="AF137" s="448">
        <v>0</v>
      </c>
      <c r="AG137" s="449"/>
      <c r="AH137" s="436"/>
      <c r="AI137" s="437"/>
      <c r="AJ137" s="373"/>
      <c r="AK137" s="448">
        <v>0</v>
      </c>
      <c r="AL137" s="449"/>
      <c r="AM137" s="436"/>
      <c r="AN137" s="437"/>
      <c r="AO137" s="373"/>
      <c r="AP137" s="448">
        <v>0</v>
      </c>
      <c r="AQ137" s="449"/>
      <c r="AR137" s="436"/>
      <c r="AS137" s="437"/>
      <c r="AT137" s="450"/>
      <c r="AU137" s="448">
        <v>0</v>
      </c>
      <c r="AV137" s="449"/>
      <c r="AW137" s="436"/>
      <c r="AX137" s="437"/>
      <c r="AY137" s="450"/>
      <c r="AZ137" s="448">
        <v>0</v>
      </c>
      <c r="BA137" s="449"/>
      <c r="BB137" s="436"/>
      <c r="BC137" s="437"/>
      <c r="BD137" s="450"/>
      <c r="BE137" s="448">
        <v>0</v>
      </c>
      <c r="BF137" s="449"/>
      <c r="BG137" s="436"/>
      <c r="BH137" s="437"/>
      <c r="BI137" s="450"/>
      <c r="BJ137" s="448">
        <v>0</v>
      </c>
      <c r="BK137" s="449"/>
      <c r="BL137" s="436"/>
      <c r="BM137" s="437"/>
      <c r="BN137" s="450"/>
      <c r="BO137" s="448">
        <v>0</v>
      </c>
      <c r="BP137" s="449"/>
      <c r="BQ137" s="436"/>
      <c r="BR137" s="437"/>
      <c r="BS137" s="450"/>
      <c r="BT137" s="448">
        <f>SUM(L137:BO137)</f>
        <v>0</v>
      </c>
      <c r="BU137" s="449"/>
      <c r="BV137" s="436"/>
      <c r="BW137" s="437"/>
      <c r="BX137" s="450"/>
      <c r="BY137" s="448">
        <v>0</v>
      </c>
      <c r="BZ137" s="449"/>
      <c r="CA137" s="436"/>
      <c r="CB137" s="437"/>
      <c r="CC137" s="373"/>
      <c r="CD137" s="448">
        <v>0</v>
      </c>
      <c r="CE137" s="449"/>
      <c r="CF137" s="436"/>
      <c r="CG137" s="437"/>
      <c r="CH137" s="373"/>
      <c r="CI137" s="448">
        <v>0</v>
      </c>
      <c r="CJ137" s="449"/>
      <c r="CK137" s="436"/>
      <c r="CL137" s="437"/>
      <c r="CM137" s="373"/>
      <c r="CN137" s="448">
        <v>0</v>
      </c>
      <c r="CO137" s="449"/>
      <c r="CP137" s="436"/>
      <c r="CQ137" s="437"/>
      <c r="CR137" s="373"/>
      <c r="CS137" s="448">
        <v>0</v>
      </c>
      <c r="CT137" s="449"/>
      <c r="CU137" s="436"/>
      <c r="CV137" s="437"/>
      <c r="CW137" s="373"/>
      <c r="CX137" s="448">
        <v>0</v>
      </c>
      <c r="CY137" s="449"/>
      <c r="CZ137" s="436"/>
      <c r="DA137" s="437"/>
      <c r="DB137" s="373"/>
      <c r="DC137" s="448">
        <v>0</v>
      </c>
      <c r="DD137" s="449"/>
      <c r="DE137" s="436"/>
      <c r="DF137" s="437"/>
      <c r="DG137" s="373"/>
      <c r="DH137" s="448">
        <v>0</v>
      </c>
      <c r="DI137" s="449"/>
      <c r="DJ137" s="436"/>
      <c r="DK137" s="437"/>
      <c r="DL137" s="450"/>
      <c r="DM137" s="448">
        <v>0</v>
      </c>
      <c r="DN137" s="449"/>
      <c r="DO137" s="436"/>
      <c r="DP137" s="437"/>
      <c r="DQ137" s="450"/>
      <c r="DR137" s="448">
        <v>0</v>
      </c>
      <c r="DS137" s="449"/>
      <c r="DT137" s="436"/>
      <c r="DU137" s="437"/>
      <c r="DV137" s="450"/>
      <c r="DW137" s="448">
        <v>0</v>
      </c>
      <c r="DX137" s="449"/>
      <c r="DY137" s="436"/>
      <c r="DZ137" s="437"/>
      <c r="EA137" s="450"/>
      <c r="EB137" s="448">
        <v>0</v>
      </c>
      <c r="EC137" s="449"/>
      <c r="ED137" s="436"/>
      <c r="EE137" s="437"/>
      <c r="EF137" s="450"/>
      <c r="EG137" s="448">
        <v>0</v>
      </c>
      <c r="EH137" s="449"/>
      <c r="EI137" s="436"/>
      <c r="EJ137" s="437"/>
      <c r="EK137" s="450"/>
      <c r="EL137" s="448">
        <f t="shared" si="19"/>
        <v>0</v>
      </c>
      <c r="EM137" s="449"/>
      <c r="EN137" s="436"/>
      <c r="EO137" s="345"/>
      <c r="ER137" s="349"/>
      <c r="ES137" s="349"/>
    </row>
    <row r="138" spans="1:149" ht="12.75" hidden="1" customHeight="1" x14ac:dyDescent="0.2">
      <c r="A138" s="333"/>
      <c r="B138" s="333"/>
      <c r="D138" s="345"/>
      <c r="F138" s="333"/>
      <c r="G138" s="436"/>
      <c r="H138" s="436"/>
      <c r="I138" s="436"/>
      <c r="J138" s="437"/>
      <c r="K138" s="436"/>
      <c r="L138" s="436"/>
      <c r="M138" s="436"/>
      <c r="N138" s="436"/>
      <c r="O138" s="437"/>
      <c r="P138" s="436"/>
      <c r="Q138" s="436"/>
      <c r="R138" s="436"/>
      <c r="S138" s="436"/>
      <c r="T138" s="437"/>
      <c r="U138" s="436"/>
      <c r="V138" s="436"/>
      <c r="W138" s="436"/>
      <c r="X138" s="436"/>
      <c r="Y138" s="437"/>
      <c r="Z138" s="436"/>
      <c r="AA138" s="436"/>
      <c r="AB138" s="436"/>
      <c r="AC138" s="436"/>
      <c r="AD138" s="437"/>
      <c r="AE138" s="436"/>
      <c r="AF138" s="436"/>
      <c r="AG138" s="436"/>
      <c r="AH138" s="436"/>
      <c r="AI138" s="437"/>
      <c r="AJ138" s="436"/>
      <c r="AK138" s="436"/>
      <c r="AL138" s="436"/>
      <c r="AM138" s="436"/>
      <c r="AN138" s="437"/>
      <c r="AO138" s="436"/>
      <c r="AP138" s="436"/>
      <c r="AQ138" s="436"/>
      <c r="AR138" s="436"/>
      <c r="AS138" s="437"/>
      <c r="AT138" s="436"/>
      <c r="AU138" s="436"/>
      <c r="AV138" s="436"/>
      <c r="AW138" s="436"/>
      <c r="AX138" s="437"/>
      <c r="AY138" s="436"/>
      <c r="AZ138" s="436"/>
      <c r="BA138" s="436"/>
      <c r="BB138" s="436"/>
      <c r="BC138" s="437"/>
      <c r="BD138" s="436"/>
      <c r="BE138" s="436"/>
      <c r="BF138" s="436"/>
      <c r="BG138" s="436"/>
      <c r="BH138" s="437"/>
      <c r="BI138" s="436"/>
      <c r="BJ138" s="436"/>
      <c r="BK138" s="436"/>
      <c r="BL138" s="436"/>
      <c r="BM138" s="437"/>
      <c r="BN138" s="436"/>
      <c r="BO138" s="436"/>
      <c r="BP138" s="436"/>
      <c r="BQ138" s="436"/>
      <c r="BR138" s="437"/>
      <c r="BS138" s="436"/>
      <c r="BT138" s="436"/>
      <c r="BU138" s="436"/>
      <c r="BV138" s="436"/>
      <c r="BW138" s="437"/>
      <c r="BX138" s="436"/>
      <c r="BY138" s="436"/>
      <c r="BZ138" s="436"/>
      <c r="CA138" s="436"/>
      <c r="CB138" s="437"/>
      <c r="CC138" s="436"/>
      <c r="CD138" s="436"/>
      <c r="CE138" s="436"/>
      <c r="CF138" s="436"/>
      <c r="CG138" s="437"/>
      <c r="CH138" s="436"/>
      <c r="CI138" s="436"/>
      <c r="CJ138" s="436"/>
      <c r="CK138" s="436"/>
      <c r="CL138" s="437"/>
      <c r="CM138" s="436"/>
      <c r="CN138" s="436"/>
      <c r="CO138" s="436"/>
      <c r="CP138" s="436"/>
      <c r="CQ138" s="437"/>
      <c r="CR138" s="436"/>
      <c r="CS138" s="436"/>
      <c r="CT138" s="436"/>
      <c r="CU138" s="436"/>
      <c r="CV138" s="437"/>
      <c r="CW138" s="436"/>
      <c r="CX138" s="436"/>
      <c r="CY138" s="436"/>
      <c r="CZ138" s="436"/>
      <c r="DA138" s="437"/>
      <c r="DB138" s="436"/>
      <c r="DC138" s="436"/>
      <c r="DD138" s="436"/>
      <c r="DE138" s="436"/>
      <c r="DF138" s="437"/>
      <c r="DG138" s="436"/>
      <c r="DH138" s="436"/>
      <c r="DI138" s="436"/>
      <c r="DJ138" s="436"/>
      <c r="DK138" s="437"/>
      <c r="DL138" s="436"/>
      <c r="DM138" s="436"/>
      <c r="DN138" s="436"/>
      <c r="DO138" s="436"/>
      <c r="DP138" s="437"/>
      <c r="DQ138" s="436"/>
      <c r="DR138" s="436"/>
      <c r="DS138" s="436"/>
      <c r="DT138" s="436"/>
      <c r="DU138" s="437"/>
      <c r="DV138" s="436"/>
      <c r="DW138" s="436"/>
      <c r="DX138" s="436"/>
      <c r="DY138" s="436"/>
      <c r="DZ138" s="437"/>
      <c r="EA138" s="436"/>
      <c r="EB138" s="436"/>
      <c r="EC138" s="436"/>
      <c r="ED138" s="436"/>
      <c r="EE138" s="437"/>
      <c r="EF138" s="436"/>
      <c r="EG138" s="436"/>
      <c r="EH138" s="436"/>
      <c r="EI138" s="436"/>
      <c r="EJ138" s="437"/>
      <c r="EK138" s="436"/>
      <c r="EL138" s="436"/>
      <c r="EM138" s="436"/>
      <c r="EN138" s="436"/>
      <c r="EO138" s="345"/>
      <c r="ER138" s="349"/>
      <c r="ES138" s="349"/>
    </row>
    <row r="139" spans="1:149" ht="12.75" customHeight="1" x14ac:dyDescent="0.2">
      <c r="A139" s="333"/>
      <c r="B139" s="333"/>
      <c r="D139" s="345" t="s">
        <v>339</v>
      </c>
      <c r="F139" s="333"/>
      <c r="G139" s="436">
        <f>SUM(G140:G142)</f>
        <v>0</v>
      </c>
      <c r="H139" s="436"/>
      <c r="I139" s="436"/>
      <c r="J139" s="437"/>
      <c r="K139" s="436"/>
      <c r="L139" s="436">
        <f>SUM(L140:L142)</f>
        <v>1300520</v>
      </c>
      <c r="M139" s="436"/>
      <c r="N139" s="436"/>
      <c r="O139" s="437"/>
      <c r="P139" s="436"/>
      <c r="Q139" s="436">
        <f>SUM(Q140:Q142)</f>
        <v>2600000</v>
      </c>
      <c r="R139" s="436"/>
      <c r="S139" s="436"/>
      <c r="T139" s="437"/>
      <c r="U139" s="436"/>
      <c r="V139" s="436">
        <f>SUM(V140:V142)</f>
        <v>0</v>
      </c>
      <c r="W139" s="436"/>
      <c r="X139" s="436"/>
      <c r="Y139" s="437"/>
      <c r="Z139" s="436"/>
      <c r="AA139" s="436">
        <f>SUM(AA140:AA142)</f>
        <v>0</v>
      </c>
      <c r="AB139" s="436"/>
      <c r="AC139" s="436"/>
      <c r="AD139" s="437"/>
      <c r="AE139" s="436"/>
      <c r="AF139" s="436">
        <f>SUM(AF140:AF142)</f>
        <v>0</v>
      </c>
      <c r="AG139" s="436"/>
      <c r="AH139" s="436"/>
      <c r="AI139" s="437"/>
      <c r="AJ139" s="436"/>
      <c r="AK139" s="436">
        <f>SUM(AK140:AK142)</f>
        <v>0</v>
      </c>
      <c r="AL139" s="436"/>
      <c r="AM139" s="436"/>
      <c r="AN139" s="437"/>
      <c r="AO139" s="436"/>
      <c r="AP139" s="436">
        <f>SUM(AP140:AP142)</f>
        <v>0</v>
      </c>
      <c r="AQ139" s="436"/>
      <c r="AR139" s="436"/>
      <c r="AS139" s="437"/>
      <c r="AT139" s="436"/>
      <c r="AU139" s="436">
        <f>SUM(AU140:AU142)</f>
        <v>0</v>
      </c>
      <c r="AV139" s="436"/>
      <c r="AW139" s="436"/>
      <c r="AX139" s="437"/>
      <c r="AY139" s="436"/>
      <c r="AZ139" s="436">
        <f>SUM(AZ140:AZ142)</f>
        <v>0</v>
      </c>
      <c r="BA139" s="436"/>
      <c r="BB139" s="436"/>
      <c r="BC139" s="437"/>
      <c r="BD139" s="436"/>
      <c r="BE139" s="436">
        <f>SUM(BE140:BE142)</f>
        <v>0</v>
      </c>
      <c r="BF139" s="436"/>
      <c r="BG139" s="436"/>
      <c r="BH139" s="437"/>
      <c r="BI139" s="436"/>
      <c r="BJ139" s="436">
        <f>SUM(BJ140:BJ142)</f>
        <v>0</v>
      </c>
      <c r="BK139" s="436"/>
      <c r="BL139" s="436"/>
      <c r="BM139" s="437"/>
      <c r="BN139" s="436"/>
      <c r="BO139" s="436">
        <f>SUM(BO140:BO142)</f>
        <v>0</v>
      </c>
      <c r="BP139" s="436"/>
      <c r="BQ139" s="436"/>
      <c r="BR139" s="437"/>
      <c r="BS139" s="436"/>
      <c r="BT139" s="436">
        <f>SUM(BT140:BT142)</f>
        <v>3900520</v>
      </c>
      <c r="BU139" s="436"/>
      <c r="BV139" s="436"/>
      <c r="BW139" s="437"/>
      <c r="BX139" s="436"/>
      <c r="BY139" s="436">
        <f>SUM(BY140:BY142)</f>
        <v>27246490</v>
      </c>
      <c r="BZ139" s="436"/>
      <c r="CA139" s="436"/>
      <c r="CB139" s="437"/>
      <c r="CC139" s="436"/>
      <c r="CD139" s="436">
        <f>SUM(CD140:CD142)</f>
        <v>4796000</v>
      </c>
      <c r="CE139" s="436"/>
      <c r="CF139" s="436"/>
      <c r="CG139" s="437"/>
      <c r="CH139" s="436"/>
      <c r="CI139" s="436">
        <f>SUM(CI140:CI142)</f>
        <v>1940000</v>
      </c>
      <c r="CJ139" s="436"/>
      <c r="CK139" s="436"/>
      <c r="CL139" s="437"/>
      <c r="CM139" s="436"/>
      <c r="CN139" s="436">
        <f>SUM(CN140:CN142)</f>
        <v>0</v>
      </c>
      <c r="CO139" s="436"/>
      <c r="CP139" s="436"/>
      <c r="CQ139" s="437"/>
      <c r="CR139" s="436"/>
      <c r="CS139" s="436">
        <f>SUM(CS140:CS142)</f>
        <v>1300000</v>
      </c>
      <c r="CT139" s="436"/>
      <c r="CU139" s="436"/>
      <c r="CV139" s="437"/>
      <c r="CW139" s="436"/>
      <c r="CX139" s="436">
        <f>SUM(CX140:CX142)</f>
        <v>1947000</v>
      </c>
      <c r="CY139" s="436"/>
      <c r="CZ139" s="436"/>
      <c r="DA139" s="437"/>
      <c r="DB139" s="436"/>
      <c r="DC139" s="436">
        <f>SUM(DC140:DC142)</f>
        <v>6090000</v>
      </c>
      <c r="DD139" s="436"/>
      <c r="DE139" s="436"/>
      <c r="DF139" s="437"/>
      <c r="DG139" s="436"/>
      <c r="DH139" s="436">
        <f>SUM(DH140:DH142)</f>
        <v>3248000</v>
      </c>
      <c r="DI139" s="436"/>
      <c r="DJ139" s="436"/>
      <c r="DK139" s="437"/>
      <c r="DL139" s="436"/>
      <c r="DM139" s="436">
        <f>SUM(DM140:DM142)</f>
        <v>135490</v>
      </c>
      <c r="DN139" s="436"/>
      <c r="DO139" s="436"/>
      <c r="DP139" s="437"/>
      <c r="DQ139" s="436"/>
      <c r="DR139" s="436">
        <f>SUM(DR140:DR142)</f>
        <v>0</v>
      </c>
      <c r="DS139" s="436"/>
      <c r="DT139" s="436"/>
      <c r="DU139" s="437"/>
      <c r="DV139" s="436"/>
      <c r="DW139" s="436">
        <f>SUM(DW140:DW142)</f>
        <v>3896000</v>
      </c>
      <c r="DX139" s="436"/>
      <c r="DY139" s="436"/>
      <c r="DZ139" s="437"/>
      <c r="EA139" s="436"/>
      <c r="EB139" s="436">
        <f>SUM(EB140:EB142)</f>
        <v>0</v>
      </c>
      <c r="EC139" s="436"/>
      <c r="ED139" s="436"/>
      <c r="EE139" s="437"/>
      <c r="EF139" s="436"/>
      <c r="EG139" s="436">
        <f>SUM(EG140:EG142)</f>
        <v>3894000</v>
      </c>
      <c r="EH139" s="436"/>
      <c r="EI139" s="436"/>
      <c r="EJ139" s="437"/>
      <c r="EK139" s="436"/>
      <c r="EL139" s="436">
        <f>SUM(EL140:EL142)</f>
        <v>6736000</v>
      </c>
      <c r="EM139" s="436"/>
      <c r="EN139" s="436"/>
      <c r="EO139" s="345"/>
      <c r="ER139" s="349"/>
      <c r="ES139" s="349"/>
    </row>
    <row r="140" spans="1:149" ht="12.75" customHeight="1" x14ac:dyDescent="0.2">
      <c r="A140" s="333"/>
      <c r="B140" s="333"/>
      <c r="D140" s="345" t="s">
        <v>313</v>
      </c>
      <c r="F140" s="358"/>
      <c r="G140" s="434">
        <v>0</v>
      </c>
      <c r="H140" s="435"/>
      <c r="I140" s="436"/>
      <c r="J140" s="437"/>
      <c r="K140" s="438"/>
      <c r="L140" s="434">
        <f>1300520-211756</f>
        <v>1088764</v>
      </c>
      <c r="M140" s="435"/>
      <c r="N140" s="436"/>
      <c r="O140" s="437"/>
      <c r="P140" s="438"/>
      <c r="Q140" s="434">
        <f>2600000-463213</f>
        <v>2136787</v>
      </c>
      <c r="R140" s="435"/>
      <c r="S140" s="436"/>
      <c r="T140" s="437"/>
      <c r="U140" s="438"/>
      <c r="V140" s="434">
        <v>0</v>
      </c>
      <c r="W140" s="435"/>
      <c r="X140" s="436"/>
      <c r="Y140" s="437"/>
      <c r="Z140" s="438"/>
      <c r="AA140" s="434">
        <v>0</v>
      </c>
      <c r="AB140" s="435"/>
      <c r="AC140" s="436"/>
      <c r="AD140" s="437"/>
      <c r="AE140" s="438"/>
      <c r="AF140" s="434">
        <v>0</v>
      </c>
      <c r="AG140" s="435"/>
      <c r="AH140" s="436"/>
      <c r="AI140" s="437"/>
      <c r="AJ140" s="438"/>
      <c r="AK140" s="434">
        <v>0</v>
      </c>
      <c r="AL140" s="435"/>
      <c r="AM140" s="436"/>
      <c r="AN140" s="437"/>
      <c r="AO140" s="438"/>
      <c r="AP140" s="434">
        <v>0</v>
      </c>
      <c r="AQ140" s="435"/>
      <c r="AR140" s="436"/>
      <c r="AS140" s="437"/>
      <c r="AT140" s="438"/>
      <c r="AU140" s="434">
        <v>0</v>
      </c>
      <c r="AV140" s="435"/>
      <c r="AW140" s="436"/>
      <c r="AX140" s="437"/>
      <c r="AY140" s="438"/>
      <c r="AZ140" s="434">
        <v>0</v>
      </c>
      <c r="BA140" s="435"/>
      <c r="BB140" s="436"/>
      <c r="BC140" s="437"/>
      <c r="BD140" s="438"/>
      <c r="BE140" s="434">
        <v>0</v>
      </c>
      <c r="BF140" s="435"/>
      <c r="BG140" s="436"/>
      <c r="BH140" s="437"/>
      <c r="BI140" s="438"/>
      <c r="BJ140" s="434">
        <v>0</v>
      </c>
      <c r="BK140" s="435"/>
      <c r="BL140" s="436"/>
      <c r="BM140" s="437"/>
      <c r="BN140" s="438"/>
      <c r="BO140" s="434">
        <v>0</v>
      </c>
      <c r="BP140" s="435"/>
      <c r="BQ140" s="436"/>
      <c r="BR140" s="437"/>
      <c r="BS140" s="438"/>
      <c r="BT140" s="434">
        <f>SUM(L140:BO140)</f>
        <v>3225551</v>
      </c>
      <c r="BU140" s="435"/>
      <c r="BV140" s="436"/>
      <c r="BW140" s="437"/>
      <c r="BX140" s="438"/>
      <c r="BY140" s="434">
        <v>22526538</v>
      </c>
      <c r="BZ140" s="435"/>
      <c r="CA140" s="436"/>
      <c r="CB140" s="437"/>
      <c r="CC140" s="438"/>
      <c r="CD140" s="434">
        <f>4796000-995903</f>
        <v>3800097</v>
      </c>
      <c r="CE140" s="435"/>
      <c r="CF140" s="436"/>
      <c r="CG140" s="437"/>
      <c r="CH140" s="438"/>
      <c r="CI140" s="434">
        <f>1940000-344210</f>
        <v>1595790</v>
      </c>
      <c r="CJ140" s="435"/>
      <c r="CK140" s="436"/>
      <c r="CL140" s="437"/>
      <c r="CM140" s="438"/>
      <c r="CN140" s="434">
        <v>0</v>
      </c>
      <c r="CO140" s="435"/>
      <c r="CP140" s="436"/>
      <c r="CQ140" s="437"/>
      <c r="CR140" s="438"/>
      <c r="CS140" s="434">
        <f>1300000-210894</f>
        <v>1089106</v>
      </c>
      <c r="CT140" s="435"/>
      <c r="CU140" s="436"/>
      <c r="CV140" s="437"/>
      <c r="CW140" s="438"/>
      <c r="CX140" s="434">
        <f>1947000-310670</f>
        <v>1636330</v>
      </c>
      <c r="CY140" s="435"/>
      <c r="CZ140" s="436"/>
      <c r="DA140" s="437"/>
      <c r="DB140" s="438"/>
      <c r="DC140" s="434">
        <f>6090000-907310</f>
        <v>5182690</v>
      </c>
      <c r="DD140" s="435"/>
      <c r="DE140" s="436"/>
      <c r="DF140" s="437"/>
      <c r="DG140" s="438"/>
      <c r="DH140" s="434">
        <f>3248000-596729</f>
        <v>2651271</v>
      </c>
      <c r="DI140" s="435"/>
      <c r="DJ140" s="436"/>
      <c r="DK140" s="437"/>
      <c r="DL140" s="438"/>
      <c r="DM140" s="434">
        <f>135490-24443</f>
        <v>111047</v>
      </c>
      <c r="DN140" s="435"/>
      <c r="DO140" s="436"/>
      <c r="DP140" s="437"/>
      <c r="DQ140" s="438"/>
      <c r="DR140" s="434">
        <v>0</v>
      </c>
      <c r="DS140" s="435"/>
      <c r="DT140" s="436"/>
      <c r="DU140" s="437"/>
      <c r="DV140" s="438"/>
      <c r="DW140" s="434">
        <f>3896000-651827</f>
        <v>3244173</v>
      </c>
      <c r="DX140" s="435"/>
      <c r="DY140" s="436"/>
      <c r="DZ140" s="437"/>
      <c r="EA140" s="438"/>
      <c r="EB140" s="434">
        <v>0</v>
      </c>
      <c r="EC140" s="435"/>
      <c r="ED140" s="436"/>
      <c r="EE140" s="437"/>
      <c r="EF140" s="438"/>
      <c r="EG140" s="434">
        <f>3894000-677966</f>
        <v>3216034</v>
      </c>
      <c r="EH140" s="435"/>
      <c r="EI140" s="436"/>
      <c r="EJ140" s="437"/>
      <c r="EK140" s="438"/>
      <c r="EL140" s="434">
        <f t="shared" ref="EL140:EL142" si="20">SUM(CD140:CI140)</f>
        <v>5395887</v>
      </c>
      <c r="EM140" s="435"/>
      <c r="EN140" s="436"/>
      <c r="EO140" s="345"/>
      <c r="ER140" s="349"/>
      <c r="ES140" s="349"/>
    </row>
    <row r="141" spans="1:149" ht="12.75" customHeight="1" x14ac:dyDescent="0.2">
      <c r="A141" s="333"/>
      <c r="B141" s="333"/>
      <c r="D141" s="345" t="s">
        <v>316</v>
      </c>
      <c r="F141" s="351"/>
      <c r="G141" s="436">
        <v>0</v>
      </c>
      <c r="H141" s="440"/>
      <c r="I141" s="436"/>
      <c r="J141" s="437"/>
      <c r="K141" s="437"/>
      <c r="L141" s="436">
        <v>211756</v>
      </c>
      <c r="M141" s="440"/>
      <c r="N141" s="436"/>
      <c r="O141" s="437"/>
      <c r="P141" s="437"/>
      <c r="Q141" s="436">
        <v>463213</v>
      </c>
      <c r="R141" s="440"/>
      <c r="S141" s="436"/>
      <c r="T141" s="437"/>
      <c r="U141" s="437"/>
      <c r="V141" s="436">
        <v>0</v>
      </c>
      <c r="W141" s="440"/>
      <c r="X141" s="436"/>
      <c r="Y141" s="437"/>
      <c r="Z141" s="437"/>
      <c r="AA141" s="436">
        <v>0</v>
      </c>
      <c r="AB141" s="440"/>
      <c r="AC141" s="436"/>
      <c r="AD141" s="437"/>
      <c r="AE141" s="437"/>
      <c r="AF141" s="436">
        <v>0</v>
      </c>
      <c r="AG141" s="440"/>
      <c r="AH141" s="436"/>
      <c r="AI141" s="437"/>
      <c r="AJ141" s="437"/>
      <c r="AK141" s="436">
        <v>0</v>
      </c>
      <c r="AL141" s="440"/>
      <c r="AM141" s="436"/>
      <c r="AN141" s="437"/>
      <c r="AO141" s="437"/>
      <c r="AP141" s="436">
        <v>0</v>
      </c>
      <c r="AQ141" s="440"/>
      <c r="AR141" s="436"/>
      <c r="AS141" s="437"/>
      <c r="AT141" s="437"/>
      <c r="AU141" s="436">
        <v>0</v>
      </c>
      <c r="AV141" s="440"/>
      <c r="AW141" s="436"/>
      <c r="AX141" s="437"/>
      <c r="AY141" s="437"/>
      <c r="AZ141" s="436">
        <v>0</v>
      </c>
      <c r="BA141" s="440"/>
      <c r="BB141" s="436"/>
      <c r="BC141" s="437"/>
      <c r="BD141" s="437"/>
      <c r="BE141" s="436">
        <v>0</v>
      </c>
      <c r="BF141" s="440"/>
      <c r="BG141" s="436"/>
      <c r="BH141" s="437"/>
      <c r="BI141" s="437"/>
      <c r="BJ141" s="436">
        <v>0</v>
      </c>
      <c r="BK141" s="440"/>
      <c r="BL141" s="436"/>
      <c r="BM141" s="437"/>
      <c r="BN141" s="437"/>
      <c r="BO141" s="436">
        <v>0</v>
      </c>
      <c r="BP141" s="440"/>
      <c r="BQ141" s="436"/>
      <c r="BR141" s="437"/>
      <c r="BS141" s="437"/>
      <c r="BT141" s="436">
        <f>SUM(L141:BO141)</f>
        <v>674969</v>
      </c>
      <c r="BU141" s="440"/>
      <c r="BV141" s="436"/>
      <c r="BW141" s="437"/>
      <c r="BX141" s="437"/>
      <c r="BY141" s="436">
        <v>4719952</v>
      </c>
      <c r="BZ141" s="440"/>
      <c r="CA141" s="436"/>
      <c r="CB141" s="437"/>
      <c r="CC141" s="437"/>
      <c r="CD141" s="436">
        <v>995903</v>
      </c>
      <c r="CE141" s="440"/>
      <c r="CF141" s="436"/>
      <c r="CG141" s="437"/>
      <c r="CH141" s="437"/>
      <c r="CI141" s="436">
        <v>344210</v>
      </c>
      <c r="CJ141" s="440"/>
      <c r="CK141" s="436"/>
      <c r="CL141" s="437"/>
      <c r="CM141" s="437"/>
      <c r="CN141" s="436">
        <v>0</v>
      </c>
      <c r="CO141" s="440"/>
      <c r="CP141" s="436"/>
      <c r="CQ141" s="437"/>
      <c r="CR141" s="437"/>
      <c r="CS141" s="436">
        <v>210894</v>
      </c>
      <c r="CT141" s="440"/>
      <c r="CU141" s="436"/>
      <c r="CV141" s="437"/>
      <c r="CW141" s="437"/>
      <c r="CX141" s="436">
        <v>310670</v>
      </c>
      <c r="CY141" s="440"/>
      <c r="CZ141" s="436"/>
      <c r="DA141" s="437"/>
      <c r="DB141" s="437"/>
      <c r="DC141" s="436">
        <v>907310</v>
      </c>
      <c r="DD141" s="440"/>
      <c r="DE141" s="436"/>
      <c r="DF141" s="437"/>
      <c r="DG141" s="437"/>
      <c r="DH141" s="436">
        <v>596729</v>
      </c>
      <c r="DI141" s="440"/>
      <c r="DJ141" s="436"/>
      <c r="DK141" s="437"/>
      <c r="DL141" s="437"/>
      <c r="DM141" s="436">
        <v>24443</v>
      </c>
      <c r="DN141" s="440"/>
      <c r="DO141" s="436"/>
      <c r="DP141" s="437"/>
      <c r="DQ141" s="437"/>
      <c r="DR141" s="436">
        <v>0</v>
      </c>
      <c r="DS141" s="440"/>
      <c r="DT141" s="436"/>
      <c r="DU141" s="437"/>
      <c r="DV141" s="437"/>
      <c r="DW141" s="436">
        <v>651827</v>
      </c>
      <c r="DX141" s="440"/>
      <c r="DY141" s="436"/>
      <c r="DZ141" s="437"/>
      <c r="EA141" s="437"/>
      <c r="EB141" s="436">
        <v>0</v>
      </c>
      <c r="EC141" s="440"/>
      <c r="ED141" s="436"/>
      <c r="EE141" s="437"/>
      <c r="EF141" s="437"/>
      <c r="EG141" s="436">
        <v>677966</v>
      </c>
      <c r="EH141" s="440"/>
      <c r="EI141" s="436"/>
      <c r="EJ141" s="437"/>
      <c r="EK141" s="437"/>
      <c r="EL141" s="436">
        <f t="shared" si="20"/>
        <v>1340113</v>
      </c>
      <c r="EM141" s="440"/>
      <c r="EN141" s="436"/>
      <c r="EO141" s="345"/>
      <c r="ER141" s="349"/>
      <c r="ES141" s="349"/>
    </row>
    <row r="142" spans="1:149" ht="12.75" customHeight="1" x14ac:dyDescent="0.2">
      <c r="A142" s="333"/>
      <c r="B142" s="333"/>
      <c r="D142" s="345" t="s">
        <v>317</v>
      </c>
      <c r="F142" s="373"/>
      <c r="G142" s="448">
        <v>0</v>
      </c>
      <c r="H142" s="449"/>
      <c r="I142" s="436"/>
      <c r="J142" s="437"/>
      <c r="K142" s="450"/>
      <c r="L142" s="448">
        <v>0</v>
      </c>
      <c r="M142" s="449"/>
      <c r="N142" s="436"/>
      <c r="O142" s="437"/>
      <c r="P142" s="450"/>
      <c r="Q142" s="448">
        <v>0</v>
      </c>
      <c r="R142" s="449"/>
      <c r="S142" s="436"/>
      <c r="T142" s="437"/>
      <c r="U142" s="450"/>
      <c r="V142" s="448">
        <v>0</v>
      </c>
      <c r="W142" s="449"/>
      <c r="X142" s="436"/>
      <c r="Y142" s="437"/>
      <c r="Z142" s="450"/>
      <c r="AA142" s="448">
        <v>0</v>
      </c>
      <c r="AB142" s="449"/>
      <c r="AC142" s="436"/>
      <c r="AD142" s="437"/>
      <c r="AE142" s="450"/>
      <c r="AF142" s="448">
        <v>0</v>
      </c>
      <c r="AG142" s="449"/>
      <c r="AH142" s="436"/>
      <c r="AI142" s="437"/>
      <c r="AJ142" s="450"/>
      <c r="AK142" s="448">
        <v>0</v>
      </c>
      <c r="AL142" s="449"/>
      <c r="AM142" s="436"/>
      <c r="AN142" s="437"/>
      <c r="AO142" s="450"/>
      <c r="AP142" s="448">
        <v>0</v>
      </c>
      <c r="AQ142" s="449"/>
      <c r="AR142" s="436"/>
      <c r="AS142" s="437"/>
      <c r="AT142" s="450"/>
      <c r="AU142" s="448">
        <v>0</v>
      </c>
      <c r="AV142" s="449"/>
      <c r="AW142" s="436"/>
      <c r="AX142" s="437"/>
      <c r="AY142" s="450"/>
      <c r="AZ142" s="448">
        <v>0</v>
      </c>
      <c r="BA142" s="449"/>
      <c r="BB142" s="436"/>
      <c r="BC142" s="437"/>
      <c r="BD142" s="450"/>
      <c r="BE142" s="448">
        <v>0</v>
      </c>
      <c r="BF142" s="449"/>
      <c r="BG142" s="436"/>
      <c r="BH142" s="437"/>
      <c r="BI142" s="450"/>
      <c r="BJ142" s="448">
        <v>0</v>
      </c>
      <c r="BK142" s="449"/>
      <c r="BL142" s="436"/>
      <c r="BM142" s="437"/>
      <c r="BN142" s="450"/>
      <c r="BO142" s="448">
        <v>0</v>
      </c>
      <c r="BP142" s="449"/>
      <c r="BQ142" s="436"/>
      <c r="BR142" s="437"/>
      <c r="BS142" s="450"/>
      <c r="BT142" s="448">
        <f>SUM(L142:BO142)</f>
        <v>0</v>
      </c>
      <c r="BU142" s="449"/>
      <c r="BV142" s="436"/>
      <c r="BW142" s="437"/>
      <c r="BX142" s="450"/>
      <c r="BY142" s="448">
        <v>0</v>
      </c>
      <c r="BZ142" s="449"/>
      <c r="CA142" s="436"/>
      <c r="CB142" s="437"/>
      <c r="CC142" s="450"/>
      <c r="CD142" s="448">
        <v>0</v>
      </c>
      <c r="CE142" s="449"/>
      <c r="CF142" s="436"/>
      <c r="CG142" s="437"/>
      <c r="CH142" s="450"/>
      <c r="CI142" s="448">
        <v>0</v>
      </c>
      <c r="CJ142" s="449"/>
      <c r="CK142" s="436"/>
      <c r="CL142" s="437"/>
      <c r="CM142" s="450"/>
      <c r="CN142" s="448">
        <v>0</v>
      </c>
      <c r="CO142" s="449"/>
      <c r="CP142" s="436"/>
      <c r="CQ142" s="437"/>
      <c r="CR142" s="450"/>
      <c r="CS142" s="448">
        <v>0</v>
      </c>
      <c r="CT142" s="449"/>
      <c r="CU142" s="436"/>
      <c r="CV142" s="437"/>
      <c r="CW142" s="450"/>
      <c r="CX142" s="448">
        <v>0</v>
      </c>
      <c r="CY142" s="449"/>
      <c r="CZ142" s="436"/>
      <c r="DA142" s="437"/>
      <c r="DB142" s="450"/>
      <c r="DC142" s="448">
        <v>0</v>
      </c>
      <c r="DD142" s="449"/>
      <c r="DE142" s="436"/>
      <c r="DF142" s="437"/>
      <c r="DG142" s="450"/>
      <c r="DH142" s="448">
        <v>0</v>
      </c>
      <c r="DI142" s="449"/>
      <c r="DJ142" s="436"/>
      <c r="DK142" s="437"/>
      <c r="DL142" s="450"/>
      <c r="DM142" s="448">
        <v>0</v>
      </c>
      <c r="DN142" s="449"/>
      <c r="DO142" s="436"/>
      <c r="DP142" s="437"/>
      <c r="DQ142" s="450"/>
      <c r="DR142" s="448">
        <v>0</v>
      </c>
      <c r="DS142" s="449"/>
      <c r="DT142" s="436"/>
      <c r="DU142" s="437"/>
      <c r="DV142" s="450"/>
      <c r="DW142" s="448">
        <v>0</v>
      </c>
      <c r="DX142" s="449"/>
      <c r="DY142" s="436"/>
      <c r="DZ142" s="437"/>
      <c r="EA142" s="450"/>
      <c r="EB142" s="448">
        <v>0</v>
      </c>
      <c r="EC142" s="449"/>
      <c r="ED142" s="436"/>
      <c r="EE142" s="437"/>
      <c r="EF142" s="450"/>
      <c r="EG142" s="448">
        <v>0</v>
      </c>
      <c r="EH142" s="449"/>
      <c r="EI142" s="436"/>
      <c r="EJ142" s="437"/>
      <c r="EK142" s="450"/>
      <c r="EL142" s="448">
        <f t="shared" si="20"/>
        <v>0</v>
      </c>
      <c r="EM142" s="449"/>
      <c r="EN142" s="436"/>
      <c r="EO142" s="345"/>
      <c r="ER142" s="349"/>
      <c r="ES142" s="349"/>
    </row>
    <row r="143" spans="1:149" ht="12.75" customHeight="1" x14ac:dyDescent="0.2">
      <c r="A143" s="333"/>
      <c r="B143" s="333"/>
      <c r="D143" s="345"/>
      <c r="F143" s="333"/>
      <c r="G143" s="436"/>
      <c r="H143" s="436"/>
      <c r="I143" s="436"/>
      <c r="J143" s="437"/>
      <c r="K143" s="436"/>
      <c r="L143" s="436"/>
      <c r="M143" s="436"/>
      <c r="N143" s="436"/>
      <c r="O143" s="437"/>
      <c r="P143" s="436"/>
      <c r="Q143" s="436"/>
      <c r="R143" s="436"/>
      <c r="S143" s="436"/>
      <c r="T143" s="437"/>
      <c r="U143" s="436"/>
      <c r="V143" s="436"/>
      <c r="W143" s="436"/>
      <c r="X143" s="436"/>
      <c r="Y143" s="437"/>
      <c r="Z143" s="436"/>
      <c r="AA143" s="436"/>
      <c r="AB143" s="436"/>
      <c r="AC143" s="436"/>
      <c r="AD143" s="437"/>
      <c r="AE143" s="436"/>
      <c r="AF143" s="436"/>
      <c r="AG143" s="436"/>
      <c r="AH143" s="436"/>
      <c r="AI143" s="437"/>
      <c r="AJ143" s="436"/>
      <c r="AK143" s="436"/>
      <c r="AL143" s="436"/>
      <c r="AM143" s="436"/>
      <c r="AN143" s="437"/>
      <c r="AO143" s="436"/>
      <c r="AP143" s="436"/>
      <c r="AQ143" s="436"/>
      <c r="AR143" s="436"/>
      <c r="AS143" s="437"/>
      <c r="AT143" s="436"/>
      <c r="AU143" s="436"/>
      <c r="AV143" s="436"/>
      <c r="AW143" s="436"/>
      <c r="AX143" s="437"/>
      <c r="AY143" s="436"/>
      <c r="AZ143" s="436"/>
      <c r="BA143" s="436"/>
      <c r="BB143" s="436"/>
      <c r="BC143" s="437"/>
      <c r="BD143" s="436"/>
      <c r="BE143" s="436"/>
      <c r="BF143" s="436"/>
      <c r="BG143" s="436"/>
      <c r="BH143" s="437"/>
      <c r="BI143" s="436"/>
      <c r="BJ143" s="436"/>
      <c r="BK143" s="436"/>
      <c r="BL143" s="436"/>
      <c r="BM143" s="437"/>
      <c r="BN143" s="436"/>
      <c r="BO143" s="436"/>
      <c r="BP143" s="436"/>
      <c r="BQ143" s="436"/>
      <c r="BR143" s="437"/>
      <c r="BS143" s="436"/>
      <c r="BT143" s="436"/>
      <c r="BU143" s="436"/>
      <c r="BV143" s="436"/>
      <c r="BW143" s="437"/>
      <c r="BX143" s="436"/>
      <c r="BY143" s="436"/>
      <c r="BZ143" s="436"/>
      <c r="CA143" s="436"/>
      <c r="CB143" s="437"/>
      <c r="CC143" s="436"/>
      <c r="CD143" s="436"/>
      <c r="CE143" s="436"/>
      <c r="CF143" s="436"/>
      <c r="CG143" s="437"/>
      <c r="CH143" s="436"/>
      <c r="CI143" s="436"/>
      <c r="CJ143" s="436"/>
      <c r="CK143" s="436"/>
      <c r="CL143" s="437"/>
      <c r="CM143" s="436"/>
      <c r="CN143" s="436"/>
      <c r="CO143" s="436"/>
      <c r="CP143" s="436"/>
      <c r="CQ143" s="437"/>
      <c r="CR143" s="436"/>
      <c r="CS143" s="436"/>
      <c r="CT143" s="436"/>
      <c r="CU143" s="436"/>
      <c r="CV143" s="437"/>
      <c r="CW143" s="436"/>
      <c r="CX143" s="436"/>
      <c r="CY143" s="436"/>
      <c r="CZ143" s="436"/>
      <c r="DA143" s="437"/>
      <c r="DB143" s="436"/>
      <c r="DC143" s="436"/>
      <c r="DD143" s="436"/>
      <c r="DE143" s="436"/>
      <c r="DF143" s="437"/>
      <c r="DG143" s="436"/>
      <c r="DH143" s="436"/>
      <c r="DI143" s="436"/>
      <c r="DJ143" s="436"/>
      <c r="DK143" s="437"/>
      <c r="DL143" s="436"/>
      <c r="DM143" s="436"/>
      <c r="DN143" s="436"/>
      <c r="DO143" s="436"/>
      <c r="DP143" s="437"/>
      <c r="DQ143" s="436"/>
      <c r="DR143" s="436"/>
      <c r="DS143" s="436"/>
      <c r="DT143" s="436"/>
      <c r="DU143" s="437"/>
      <c r="DV143" s="436"/>
      <c r="DW143" s="436"/>
      <c r="DX143" s="436"/>
      <c r="DY143" s="436"/>
      <c r="DZ143" s="437"/>
      <c r="EA143" s="436"/>
      <c r="EB143" s="436"/>
      <c r="EC143" s="436"/>
      <c r="ED143" s="436"/>
      <c r="EE143" s="437"/>
      <c r="EF143" s="436"/>
      <c r="EG143" s="436"/>
      <c r="EH143" s="436"/>
      <c r="EI143" s="436"/>
      <c r="EJ143" s="437"/>
      <c r="EK143" s="436"/>
      <c r="EL143" s="436"/>
      <c r="EM143" s="436"/>
      <c r="EN143" s="436"/>
      <c r="EO143" s="345"/>
      <c r="ER143" s="349"/>
      <c r="ES143" s="349"/>
    </row>
    <row r="144" spans="1:149" ht="12.75" customHeight="1" x14ac:dyDescent="0.2">
      <c r="A144" s="333"/>
      <c r="B144" s="333"/>
      <c r="D144" s="345" t="s">
        <v>340</v>
      </c>
      <c r="F144" s="333"/>
      <c r="G144" s="436">
        <f>SUM(G145:G147)</f>
        <v>0</v>
      </c>
      <c r="H144" s="436"/>
      <c r="I144" s="436"/>
      <c r="J144" s="437"/>
      <c r="K144" s="436"/>
      <c r="L144" s="436">
        <f>SUM(L145:L147)</f>
        <v>4548724</v>
      </c>
      <c r="M144" s="436"/>
      <c r="N144" s="436"/>
      <c r="O144" s="437"/>
      <c r="P144" s="436"/>
      <c r="Q144" s="436">
        <f>SUM(Q145:Q147)</f>
        <v>3893000</v>
      </c>
      <c r="R144" s="436"/>
      <c r="S144" s="436"/>
      <c r="T144" s="437"/>
      <c r="U144" s="436"/>
      <c r="V144" s="436">
        <f>SUM(V145:V147)</f>
        <v>0</v>
      </c>
      <c r="W144" s="436"/>
      <c r="X144" s="436"/>
      <c r="Y144" s="437"/>
      <c r="Z144" s="436"/>
      <c r="AA144" s="436">
        <f>SUM(AA145:AA147)</f>
        <v>0</v>
      </c>
      <c r="AB144" s="436"/>
      <c r="AC144" s="436"/>
      <c r="AD144" s="437"/>
      <c r="AE144" s="436"/>
      <c r="AF144" s="436">
        <f>SUM(AF145:AF147)</f>
        <v>0</v>
      </c>
      <c r="AG144" s="436"/>
      <c r="AH144" s="436"/>
      <c r="AI144" s="437"/>
      <c r="AJ144" s="436"/>
      <c r="AK144" s="436">
        <f>SUM(AK145:AK147)</f>
        <v>0</v>
      </c>
      <c r="AL144" s="436"/>
      <c r="AM144" s="436"/>
      <c r="AN144" s="437"/>
      <c r="AO144" s="436"/>
      <c r="AP144" s="436">
        <f>SUM(AP145:AP147)</f>
        <v>0</v>
      </c>
      <c r="AQ144" s="436"/>
      <c r="AR144" s="436"/>
      <c r="AS144" s="437"/>
      <c r="AT144" s="436"/>
      <c r="AU144" s="436">
        <f>SUM(AU145:AU147)</f>
        <v>0</v>
      </c>
      <c r="AV144" s="436"/>
      <c r="AW144" s="436"/>
      <c r="AX144" s="437"/>
      <c r="AY144" s="436"/>
      <c r="AZ144" s="436">
        <f>SUM(AZ145:AZ147)</f>
        <v>0</v>
      </c>
      <c r="BA144" s="436"/>
      <c r="BB144" s="436"/>
      <c r="BC144" s="437"/>
      <c r="BD144" s="436"/>
      <c r="BE144" s="436">
        <f>SUM(BE145:BE147)</f>
        <v>0</v>
      </c>
      <c r="BF144" s="436"/>
      <c r="BG144" s="436"/>
      <c r="BH144" s="437"/>
      <c r="BI144" s="436"/>
      <c r="BJ144" s="436">
        <f>SUM(BJ145:BJ147)</f>
        <v>0</v>
      </c>
      <c r="BK144" s="436"/>
      <c r="BL144" s="436"/>
      <c r="BM144" s="437"/>
      <c r="BN144" s="436"/>
      <c r="BO144" s="436">
        <f>SUM(BO145:BO147)</f>
        <v>0</v>
      </c>
      <c r="BP144" s="436"/>
      <c r="BQ144" s="436"/>
      <c r="BR144" s="437"/>
      <c r="BS144" s="436"/>
      <c r="BT144" s="436">
        <f>SUM(BT145:BT147)</f>
        <v>8441724</v>
      </c>
      <c r="BU144" s="436"/>
      <c r="BV144" s="436"/>
      <c r="BW144" s="437"/>
      <c r="BX144" s="436"/>
      <c r="BY144" s="436">
        <f>SUM(BY145:BY147)</f>
        <v>30467573</v>
      </c>
      <c r="BZ144" s="436"/>
      <c r="CA144" s="436"/>
      <c r="CB144" s="437"/>
      <c r="CC144" s="436"/>
      <c r="CD144" s="436">
        <f>SUM(CD145:CD147)</f>
        <v>4795000</v>
      </c>
      <c r="CE144" s="436"/>
      <c r="CF144" s="436"/>
      <c r="CG144" s="437"/>
      <c r="CH144" s="436"/>
      <c r="CI144" s="436">
        <f>SUM(CI145:CI147)</f>
        <v>3180309</v>
      </c>
      <c r="CJ144" s="436"/>
      <c r="CK144" s="436"/>
      <c r="CL144" s="437"/>
      <c r="CM144" s="436"/>
      <c r="CN144" s="436">
        <f>SUM(CN145:CN147)</f>
        <v>1754000</v>
      </c>
      <c r="CO144" s="436"/>
      <c r="CP144" s="436"/>
      <c r="CQ144" s="437"/>
      <c r="CR144" s="436"/>
      <c r="CS144" s="436">
        <f>SUM(CS145:CS147)</f>
        <v>1948000</v>
      </c>
      <c r="CT144" s="436"/>
      <c r="CU144" s="436"/>
      <c r="CV144" s="437"/>
      <c r="CW144" s="436"/>
      <c r="CX144" s="436">
        <f>SUM(CX145:CX147)</f>
        <v>1300000</v>
      </c>
      <c r="CY144" s="436"/>
      <c r="CZ144" s="436"/>
      <c r="DA144" s="437"/>
      <c r="DB144" s="436"/>
      <c r="DC144" s="436">
        <f>SUM(DC145:DC147)</f>
        <v>1300000</v>
      </c>
      <c r="DD144" s="436"/>
      <c r="DE144" s="436"/>
      <c r="DF144" s="437"/>
      <c r="DG144" s="436"/>
      <c r="DH144" s="436">
        <f>SUM(DH145:DH147)</f>
        <v>6845000</v>
      </c>
      <c r="DI144" s="436"/>
      <c r="DJ144" s="436"/>
      <c r="DK144" s="437"/>
      <c r="DL144" s="436"/>
      <c r="DM144" s="436">
        <f>SUM(DM145:DM147)</f>
        <v>1555000</v>
      </c>
      <c r="DN144" s="436"/>
      <c r="DO144" s="436"/>
      <c r="DP144" s="437"/>
      <c r="DQ144" s="436"/>
      <c r="DR144" s="436">
        <f>SUM(DR145:DR147)</f>
        <v>3894000</v>
      </c>
      <c r="DS144" s="436"/>
      <c r="DT144" s="436"/>
      <c r="DU144" s="437"/>
      <c r="DV144" s="436"/>
      <c r="DW144" s="436">
        <f>SUM(DW145:DW147)</f>
        <v>3264</v>
      </c>
      <c r="DX144" s="436"/>
      <c r="DY144" s="436"/>
      <c r="DZ144" s="437"/>
      <c r="EA144" s="436"/>
      <c r="EB144" s="436">
        <f>SUM(EB145:EB147)</f>
        <v>1947000</v>
      </c>
      <c r="EC144" s="436"/>
      <c r="ED144" s="436"/>
      <c r="EE144" s="437"/>
      <c r="EF144" s="436"/>
      <c r="EG144" s="436">
        <f>SUM(EG145:EG147)</f>
        <v>1946000</v>
      </c>
      <c r="EH144" s="436"/>
      <c r="EI144" s="436"/>
      <c r="EJ144" s="437"/>
      <c r="EK144" s="436"/>
      <c r="EL144" s="436">
        <f>SUM(EL145:EL147)</f>
        <v>7975309</v>
      </c>
      <c r="EM144" s="436"/>
      <c r="EN144" s="436"/>
      <c r="EO144" s="345"/>
      <c r="ER144" s="349"/>
      <c r="ES144" s="349"/>
    </row>
    <row r="145" spans="1:149" ht="12.75" customHeight="1" x14ac:dyDescent="0.2">
      <c r="A145" s="333"/>
      <c r="B145" s="333"/>
      <c r="D145" s="345" t="s">
        <v>313</v>
      </c>
      <c r="F145" s="358"/>
      <c r="G145" s="434">
        <v>0</v>
      </c>
      <c r="H145" s="435"/>
      <c r="I145" s="436"/>
      <c r="J145" s="437"/>
      <c r="K145" s="438"/>
      <c r="L145" s="434">
        <f>4548724-755821</f>
        <v>3792903</v>
      </c>
      <c r="M145" s="435"/>
      <c r="N145" s="436"/>
      <c r="O145" s="437"/>
      <c r="P145" s="438"/>
      <c r="Q145" s="434">
        <f>3893000-761368</f>
        <v>3131632</v>
      </c>
      <c r="R145" s="435"/>
      <c r="S145" s="436"/>
      <c r="T145" s="437"/>
      <c r="U145" s="438"/>
      <c r="V145" s="434">
        <v>0</v>
      </c>
      <c r="W145" s="435"/>
      <c r="X145" s="436"/>
      <c r="Y145" s="437"/>
      <c r="Z145" s="438"/>
      <c r="AA145" s="434">
        <v>0</v>
      </c>
      <c r="AB145" s="435"/>
      <c r="AC145" s="436"/>
      <c r="AD145" s="437"/>
      <c r="AE145" s="438"/>
      <c r="AF145" s="434">
        <v>0</v>
      </c>
      <c r="AG145" s="435"/>
      <c r="AH145" s="436"/>
      <c r="AI145" s="437"/>
      <c r="AJ145" s="438"/>
      <c r="AK145" s="434">
        <v>0</v>
      </c>
      <c r="AL145" s="435"/>
      <c r="AM145" s="436"/>
      <c r="AN145" s="437"/>
      <c r="AO145" s="438"/>
      <c r="AP145" s="434">
        <v>0</v>
      </c>
      <c r="AQ145" s="435"/>
      <c r="AR145" s="436"/>
      <c r="AS145" s="437"/>
      <c r="AT145" s="438"/>
      <c r="AU145" s="434">
        <v>0</v>
      </c>
      <c r="AV145" s="435"/>
      <c r="AW145" s="436"/>
      <c r="AX145" s="437"/>
      <c r="AY145" s="438"/>
      <c r="AZ145" s="434">
        <v>0</v>
      </c>
      <c r="BA145" s="435"/>
      <c r="BB145" s="436"/>
      <c r="BC145" s="437"/>
      <c r="BD145" s="438"/>
      <c r="BE145" s="434">
        <v>0</v>
      </c>
      <c r="BF145" s="435"/>
      <c r="BG145" s="436"/>
      <c r="BH145" s="437"/>
      <c r="BI145" s="438"/>
      <c r="BJ145" s="434">
        <v>0</v>
      </c>
      <c r="BK145" s="435"/>
      <c r="BL145" s="436"/>
      <c r="BM145" s="437"/>
      <c r="BN145" s="438"/>
      <c r="BO145" s="434">
        <v>0</v>
      </c>
      <c r="BP145" s="435"/>
      <c r="BQ145" s="436"/>
      <c r="BR145" s="437"/>
      <c r="BS145" s="438"/>
      <c r="BT145" s="434">
        <f>SUM(L145:BO145)</f>
        <v>6924535</v>
      </c>
      <c r="BU145" s="435"/>
      <c r="BV145" s="436"/>
      <c r="BW145" s="437"/>
      <c r="BX145" s="438"/>
      <c r="BY145" s="434">
        <v>25090426</v>
      </c>
      <c r="BZ145" s="435"/>
      <c r="CA145" s="436"/>
      <c r="CB145" s="437"/>
      <c r="CC145" s="438"/>
      <c r="CD145" s="434">
        <f>4795000-981589</f>
        <v>3813411</v>
      </c>
      <c r="CE145" s="435"/>
      <c r="CF145" s="436"/>
      <c r="CG145" s="437"/>
      <c r="CH145" s="438"/>
      <c r="CI145" s="434">
        <f>3180309-565260</f>
        <v>2615049</v>
      </c>
      <c r="CJ145" s="435"/>
      <c r="CK145" s="436"/>
      <c r="CL145" s="437"/>
      <c r="CM145" s="438"/>
      <c r="CN145" s="434">
        <f>1754000-255037</f>
        <v>1498963</v>
      </c>
      <c r="CO145" s="435"/>
      <c r="CP145" s="436"/>
      <c r="CQ145" s="437"/>
      <c r="CR145" s="438"/>
      <c r="CS145" s="434">
        <f>1948000-336713</f>
        <v>1611287</v>
      </c>
      <c r="CT145" s="435"/>
      <c r="CU145" s="436"/>
      <c r="CV145" s="437"/>
      <c r="CW145" s="438"/>
      <c r="CX145" s="434">
        <f>1300000-194903</f>
        <v>1105097</v>
      </c>
      <c r="CY145" s="435"/>
      <c r="CZ145" s="436"/>
      <c r="DA145" s="437"/>
      <c r="DB145" s="438"/>
      <c r="DC145" s="434">
        <f>1300000-204775</f>
        <v>1095225</v>
      </c>
      <c r="DD145" s="435"/>
      <c r="DE145" s="436"/>
      <c r="DF145" s="437"/>
      <c r="DG145" s="438"/>
      <c r="DH145" s="434">
        <f>6845000-1228552</f>
        <v>5616448</v>
      </c>
      <c r="DI145" s="435"/>
      <c r="DJ145" s="436"/>
      <c r="DK145" s="437"/>
      <c r="DL145" s="438"/>
      <c r="DM145" s="434">
        <f>1555000-239972</f>
        <v>1315028</v>
      </c>
      <c r="DN145" s="435"/>
      <c r="DO145" s="436"/>
      <c r="DP145" s="437"/>
      <c r="DQ145" s="438"/>
      <c r="DR145" s="434">
        <f>3894000-673772</f>
        <v>3220228</v>
      </c>
      <c r="DS145" s="435"/>
      <c r="DT145" s="436"/>
      <c r="DU145" s="437"/>
      <c r="DV145" s="438"/>
      <c r="DW145" s="434">
        <f>3264-565</f>
        <v>2699</v>
      </c>
      <c r="DX145" s="435"/>
      <c r="DY145" s="436"/>
      <c r="DZ145" s="437"/>
      <c r="EA145" s="438"/>
      <c r="EB145" s="434">
        <f>1947000-292585</f>
        <v>1654415</v>
      </c>
      <c r="EC145" s="435"/>
      <c r="ED145" s="436"/>
      <c r="EE145" s="437"/>
      <c r="EF145" s="438"/>
      <c r="EG145" s="434">
        <f>1946000-403424</f>
        <v>1542576</v>
      </c>
      <c r="EH145" s="435"/>
      <c r="EI145" s="436"/>
      <c r="EJ145" s="437"/>
      <c r="EK145" s="438"/>
      <c r="EL145" s="434">
        <f t="shared" ref="EL145:EL147" si="21">SUM(CD145:CI145)</f>
        <v>6428460</v>
      </c>
      <c r="EM145" s="435"/>
      <c r="EN145" s="436"/>
      <c r="EO145" s="345"/>
      <c r="ER145" s="349"/>
      <c r="ES145" s="349"/>
    </row>
    <row r="146" spans="1:149" ht="12.75" customHeight="1" x14ac:dyDescent="0.2">
      <c r="A146" s="333"/>
      <c r="B146" s="333"/>
      <c r="D146" s="345" t="s">
        <v>316</v>
      </c>
      <c r="F146" s="351"/>
      <c r="G146" s="436">
        <v>0</v>
      </c>
      <c r="H146" s="440"/>
      <c r="I146" s="436"/>
      <c r="J146" s="437"/>
      <c r="K146" s="437"/>
      <c r="L146" s="436">
        <v>755821</v>
      </c>
      <c r="M146" s="440"/>
      <c r="N146" s="436"/>
      <c r="O146" s="437"/>
      <c r="P146" s="437"/>
      <c r="Q146" s="436">
        <v>761368</v>
      </c>
      <c r="R146" s="440"/>
      <c r="S146" s="436"/>
      <c r="T146" s="437"/>
      <c r="U146" s="437"/>
      <c r="V146" s="436">
        <v>0</v>
      </c>
      <c r="W146" s="440"/>
      <c r="X146" s="436"/>
      <c r="Y146" s="437"/>
      <c r="Z146" s="437"/>
      <c r="AA146" s="436">
        <v>0</v>
      </c>
      <c r="AB146" s="440"/>
      <c r="AC146" s="436"/>
      <c r="AD146" s="437"/>
      <c r="AE146" s="437"/>
      <c r="AF146" s="436">
        <v>0</v>
      </c>
      <c r="AG146" s="440"/>
      <c r="AH146" s="436"/>
      <c r="AI146" s="437"/>
      <c r="AJ146" s="437"/>
      <c r="AK146" s="436">
        <v>0</v>
      </c>
      <c r="AL146" s="440"/>
      <c r="AM146" s="436"/>
      <c r="AN146" s="437"/>
      <c r="AO146" s="437"/>
      <c r="AP146" s="436">
        <v>0</v>
      </c>
      <c r="AQ146" s="440"/>
      <c r="AR146" s="436"/>
      <c r="AS146" s="437"/>
      <c r="AT146" s="437"/>
      <c r="AU146" s="436">
        <v>0</v>
      </c>
      <c r="AV146" s="440"/>
      <c r="AW146" s="436"/>
      <c r="AX146" s="437"/>
      <c r="AY146" s="437"/>
      <c r="AZ146" s="436">
        <v>0</v>
      </c>
      <c r="BA146" s="440"/>
      <c r="BB146" s="436"/>
      <c r="BC146" s="437"/>
      <c r="BD146" s="437"/>
      <c r="BE146" s="436">
        <v>0</v>
      </c>
      <c r="BF146" s="440"/>
      <c r="BG146" s="436"/>
      <c r="BH146" s="437"/>
      <c r="BI146" s="437"/>
      <c r="BJ146" s="436">
        <v>0</v>
      </c>
      <c r="BK146" s="440"/>
      <c r="BL146" s="436"/>
      <c r="BM146" s="437"/>
      <c r="BN146" s="437"/>
      <c r="BO146" s="436">
        <v>0</v>
      </c>
      <c r="BP146" s="440"/>
      <c r="BQ146" s="436"/>
      <c r="BR146" s="437"/>
      <c r="BS146" s="437"/>
      <c r="BT146" s="436">
        <f>SUM(L146:BO146)</f>
        <v>1517189</v>
      </c>
      <c r="BU146" s="440"/>
      <c r="BV146" s="436"/>
      <c r="BW146" s="437"/>
      <c r="BX146" s="437"/>
      <c r="BY146" s="436">
        <v>5377147</v>
      </c>
      <c r="BZ146" s="440"/>
      <c r="CA146" s="436"/>
      <c r="CB146" s="437"/>
      <c r="CC146" s="437"/>
      <c r="CD146" s="436">
        <v>981589</v>
      </c>
      <c r="CE146" s="440"/>
      <c r="CF146" s="436"/>
      <c r="CG146" s="437"/>
      <c r="CH146" s="437"/>
      <c r="CI146" s="436">
        <v>565260</v>
      </c>
      <c r="CJ146" s="440"/>
      <c r="CK146" s="436"/>
      <c r="CL146" s="437"/>
      <c r="CM146" s="437"/>
      <c r="CN146" s="436">
        <v>255037</v>
      </c>
      <c r="CO146" s="440"/>
      <c r="CP146" s="436"/>
      <c r="CQ146" s="437"/>
      <c r="CR146" s="437"/>
      <c r="CS146" s="436">
        <v>336713</v>
      </c>
      <c r="CT146" s="440"/>
      <c r="CU146" s="436"/>
      <c r="CV146" s="437"/>
      <c r="CW146" s="437"/>
      <c r="CX146" s="436">
        <v>194903</v>
      </c>
      <c r="CY146" s="440"/>
      <c r="CZ146" s="436"/>
      <c r="DA146" s="437"/>
      <c r="DB146" s="437"/>
      <c r="DC146" s="436">
        <v>204775</v>
      </c>
      <c r="DD146" s="440"/>
      <c r="DE146" s="436"/>
      <c r="DF146" s="437"/>
      <c r="DG146" s="437"/>
      <c r="DH146" s="436">
        <v>1228552</v>
      </c>
      <c r="DI146" s="440"/>
      <c r="DJ146" s="436"/>
      <c r="DK146" s="437"/>
      <c r="DL146" s="437"/>
      <c r="DM146" s="436">
        <v>239972</v>
      </c>
      <c r="DN146" s="440"/>
      <c r="DO146" s="436"/>
      <c r="DP146" s="437"/>
      <c r="DQ146" s="437"/>
      <c r="DR146" s="436">
        <v>673772</v>
      </c>
      <c r="DS146" s="440"/>
      <c r="DT146" s="436"/>
      <c r="DU146" s="437"/>
      <c r="DV146" s="437"/>
      <c r="DW146" s="436">
        <v>565</v>
      </c>
      <c r="DX146" s="440"/>
      <c r="DY146" s="436"/>
      <c r="DZ146" s="437"/>
      <c r="EA146" s="437"/>
      <c r="EB146" s="436">
        <v>292585</v>
      </c>
      <c r="EC146" s="440"/>
      <c r="ED146" s="436"/>
      <c r="EE146" s="437"/>
      <c r="EF146" s="437"/>
      <c r="EG146" s="436">
        <v>403424</v>
      </c>
      <c r="EH146" s="440"/>
      <c r="EI146" s="436"/>
      <c r="EJ146" s="437"/>
      <c r="EK146" s="437"/>
      <c r="EL146" s="436">
        <f t="shared" si="21"/>
        <v>1546849</v>
      </c>
      <c r="EM146" s="440"/>
      <c r="EN146" s="436"/>
      <c r="EO146" s="345"/>
      <c r="ER146" s="349"/>
      <c r="ES146" s="349"/>
    </row>
    <row r="147" spans="1:149" ht="12.75" customHeight="1" x14ac:dyDescent="0.2">
      <c r="A147" s="333"/>
      <c r="B147" s="333"/>
      <c r="D147" s="345" t="s">
        <v>317</v>
      </c>
      <c r="F147" s="373"/>
      <c r="G147" s="448">
        <v>0</v>
      </c>
      <c r="H147" s="449"/>
      <c r="I147" s="436"/>
      <c r="J147" s="437"/>
      <c r="K147" s="450"/>
      <c r="L147" s="448">
        <v>0</v>
      </c>
      <c r="M147" s="449"/>
      <c r="N147" s="436"/>
      <c r="O147" s="437"/>
      <c r="P147" s="450"/>
      <c r="Q147" s="448">
        <v>0</v>
      </c>
      <c r="R147" s="449"/>
      <c r="S147" s="436"/>
      <c r="T147" s="437"/>
      <c r="U147" s="450"/>
      <c r="V147" s="448">
        <v>0</v>
      </c>
      <c r="W147" s="449"/>
      <c r="X147" s="436"/>
      <c r="Y147" s="437"/>
      <c r="Z147" s="450"/>
      <c r="AA147" s="448">
        <v>0</v>
      </c>
      <c r="AB147" s="449"/>
      <c r="AC147" s="436"/>
      <c r="AD147" s="437"/>
      <c r="AE147" s="450"/>
      <c r="AF147" s="448">
        <v>0</v>
      </c>
      <c r="AG147" s="449"/>
      <c r="AH147" s="436"/>
      <c r="AI147" s="437"/>
      <c r="AJ147" s="450"/>
      <c r="AK147" s="448">
        <v>0</v>
      </c>
      <c r="AL147" s="449"/>
      <c r="AM147" s="436"/>
      <c r="AN147" s="437"/>
      <c r="AO147" s="450"/>
      <c r="AP147" s="448">
        <v>0</v>
      </c>
      <c r="AQ147" s="449"/>
      <c r="AR147" s="436"/>
      <c r="AS147" s="437"/>
      <c r="AT147" s="450"/>
      <c r="AU147" s="448">
        <v>0</v>
      </c>
      <c r="AV147" s="449"/>
      <c r="AW147" s="436"/>
      <c r="AX147" s="437"/>
      <c r="AY147" s="450"/>
      <c r="AZ147" s="448">
        <v>0</v>
      </c>
      <c r="BA147" s="449"/>
      <c r="BB147" s="436"/>
      <c r="BC147" s="437"/>
      <c r="BD147" s="450"/>
      <c r="BE147" s="448">
        <v>0</v>
      </c>
      <c r="BF147" s="449"/>
      <c r="BG147" s="436"/>
      <c r="BH147" s="437"/>
      <c r="BI147" s="450"/>
      <c r="BJ147" s="448">
        <v>0</v>
      </c>
      <c r="BK147" s="449"/>
      <c r="BL147" s="436"/>
      <c r="BM147" s="437"/>
      <c r="BN147" s="450"/>
      <c r="BO147" s="448">
        <v>0</v>
      </c>
      <c r="BP147" s="449"/>
      <c r="BQ147" s="436"/>
      <c r="BR147" s="437"/>
      <c r="BS147" s="450"/>
      <c r="BT147" s="448">
        <f>SUM(L147:BO147)</f>
        <v>0</v>
      </c>
      <c r="BU147" s="449"/>
      <c r="BV147" s="436"/>
      <c r="BW147" s="437"/>
      <c r="BX147" s="450"/>
      <c r="BY147" s="448">
        <v>0</v>
      </c>
      <c r="BZ147" s="449"/>
      <c r="CA147" s="436"/>
      <c r="CB147" s="437"/>
      <c r="CC147" s="450"/>
      <c r="CD147" s="448">
        <v>0</v>
      </c>
      <c r="CE147" s="449"/>
      <c r="CF147" s="436"/>
      <c r="CG147" s="437"/>
      <c r="CH147" s="450"/>
      <c r="CI147" s="448">
        <v>0</v>
      </c>
      <c r="CJ147" s="449"/>
      <c r="CK147" s="436"/>
      <c r="CL147" s="437"/>
      <c r="CM147" s="450"/>
      <c r="CN147" s="448">
        <v>0</v>
      </c>
      <c r="CO147" s="449"/>
      <c r="CP147" s="436"/>
      <c r="CQ147" s="437"/>
      <c r="CR147" s="450"/>
      <c r="CS147" s="448">
        <v>0</v>
      </c>
      <c r="CT147" s="449"/>
      <c r="CU147" s="436"/>
      <c r="CV147" s="437"/>
      <c r="CW147" s="450"/>
      <c r="CX147" s="448">
        <v>0</v>
      </c>
      <c r="CY147" s="449"/>
      <c r="CZ147" s="436"/>
      <c r="DA147" s="437"/>
      <c r="DB147" s="450"/>
      <c r="DC147" s="448">
        <v>0</v>
      </c>
      <c r="DD147" s="449"/>
      <c r="DE147" s="436"/>
      <c r="DF147" s="437"/>
      <c r="DG147" s="450"/>
      <c r="DH147" s="448">
        <v>0</v>
      </c>
      <c r="DI147" s="449"/>
      <c r="DJ147" s="436"/>
      <c r="DK147" s="437"/>
      <c r="DL147" s="450"/>
      <c r="DM147" s="448">
        <v>0</v>
      </c>
      <c r="DN147" s="449"/>
      <c r="DO147" s="436"/>
      <c r="DP147" s="437"/>
      <c r="DQ147" s="450"/>
      <c r="DR147" s="448">
        <v>0</v>
      </c>
      <c r="DS147" s="449"/>
      <c r="DT147" s="436"/>
      <c r="DU147" s="437"/>
      <c r="DV147" s="450"/>
      <c r="DW147" s="448">
        <v>0</v>
      </c>
      <c r="DX147" s="449"/>
      <c r="DY147" s="436"/>
      <c r="DZ147" s="437"/>
      <c r="EA147" s="450"/>
      <c r="EB147" s="448">
        <v>0</v>
      </c>
      <c r="EC147" s="449"/>
      <c r="ED147" s="436"/>
      <c r="EE147" s="437"/>
      <c r="EF147" s="450"/>
      <c r="EG147" s="448">
        <v>0</v>
      </c>
      <c r="EH147" s="449"/>
      <c r="EI147" s="436"/>
      <c r="EJ147" s="437"/>
      <c r="EK147" s="450"/>
      <c r="EL147" s="448">
        <f t="shared" si="21"/>
        <v>0</v>
      </c>
      <c r="EM147" s="449"/>
      <c r="EN147" s="436"/>
      <c r="EO147" s="345"/>
      <c r="ER147" s="349"/>
      <c r="ES147" s="349"/>
    </row>
    <row r="148" spans="1:149" ht="12.75" hidden="1" customHeight="1" x14ac:dyDescent="0.2">
      <c r="A148" s="333"/>
      <c r="B148" s="333"/>
      <c r="D148" s="345"/>
      <c r="F148" s="333"/>
      <c r="G148" s="436"/>
      <c r="H148" s="436"/>
      <c r="I148" s="436"/>
      <c r="J148" s="437"/>
      <c r="K148" s="436"/>
      <c r="L148" s="436"/>
      <c r="M148" s="436"/>
      <c r="N148" s="436"/>
      <c r="O148" s="437"/>
      <c r="P148" s="436"/>
      <c r="Q148" s="436"/>
      <c r="R148" s="436"/>
      <c r="S148" s="436"/>
      <c r="T148" s="437"/>
      <c r="U148" s="436"/>
      <c r="V148" s="436"/>
      <c r="W148" s="436"/>
      <c r="X148" s="436"/>
      <c r="Y148" s="437"/>
      <c r="Z148" s="436"/>
      <c r="AA148" s="436"/>
      <c r="AB148" s="436"/>
      <c r="AC148" s="436"/>
      <c r="AD148" s="437"/>
      <c r="AE148" s="436"/>
      <c r="AF148" s="436"/>
      <c r="AG148" s="436"/>
      <c r="AH148" s="436"/>
      <c r="AI148" s="437"/>
      <c r="AJ148" s="436"/>
      <c r="AK148" s="436"/>
      <c r="AL148" s="436"/>
      <c r="AM148" s="436"/>
      <c r="AN148" s="437"/>
      <c r="AO148" s="436"/>
      <c r="AP148" s="436"/>
      <c r="AQ148" s="436"/>
      <c r="AR148" s="436"/>
      <c r="AS148" s="437"/>
      <c r="AT148" s="436"/>
      <c r="AU148" s="436"/>
      <c r="AV148" s="436"/>
      <c r="AW148" s="436"/>
      <c r="AX148" s="437"/>
      <c r="AY148" s="436"/>
      <c r="AZ148" s="436"/>
      <c r="BA148" s="436"/>
      <c r="BB148" s="436"/>
      <c r="BC148" s="437"/>
      <c r="BD148" s="436"/>
      <c r="BE148" s="436"/>
      <c r="BF148" s="436"/>
      <c r="BG148" s="436"/>
      <c r="BH148" s="437"/>
      <c r="BI148" s="436"/>
      <c r="BJ148" s="436"/>
      <c r="BK148" s="436"/>
      <c r="BL148" s="436"/>
      <c r="BM148" s="437"/>
      <c r="BN148" s="436"/>
      <c r="BO148" s="436"/>
      <c r="BP148" s="436"/>
      <c r="BQ148" s="436"/>
      <c r="BR148" s="437"/>
      <c r="BS148" s="436"/>
      <c r="BT148" s="436"/>
      <c r="BU148" s="436"/>
      <c r="BV148" s="436"/>
      <c r="BW148" s="437"/>
      <c r="BX148" s="436"/>
      <c r="BY148" s="436"/>
      <c r="BZ148" s="436"/>
      <c r="CA148" s="436"/>
      <c r="CB148" s="437"/>
      <c r="CC148" s="436"/>
      <c r="CD148" s="436"/>
      <c r="CE148" s="436"/>
      <c r="CF148" s="436"/>
      <c r="CG148" s="437"/>
      <c r="CH148" s="436"/>
      <c r="CI148" s="436"/>
      <c r="CJ148" s="436"/>
      <c r="CK148" s="436"/>
      <c r="CL148" s="437"/>
      <c r="CM148" s="436"/>
      <c r="CN148" s="436"/>
      <c r="CO148" s="436"/>
      <c r="CP148" s="436"/>
      <c r="CQ148" s="437"/>
      <c r="CR148" s="436"/>
      <c r="CS148" s="436"/>
      <c r="CT148" s="436"/>
      <c r="CU148" s="436"/>
      <c r="CV148" s="437"/>
      <c r="CW148" s="436"/>
      <c r="CX148" s="436"/>
      <c r="CY148" s="436"/>
      <c r="CZ148" s="436"/>
      <c r="DA148" s="437"/>
      <c r="DB148" s="436"/>
      <c r="DC148" s="436"/>
      <c r="DD148" s="436"/>
      <c r="DE148" s="436"/>
      <c r="DF148" s="437"/>
      <c r="DG148" s="436"/>
      <c r="DH148" s="436"/>
      <c r="DI148" s="436"/>
      <c r="DJ148" s="436"/>
      <c r="DK148" s="437"/>
      <c r="DL148" s="436"/>
      <c r="DM148" s="436"/>
      <c r="DN148" s="436"/>
      <c r="DO148" s="436"/>
      <c r="DP148" s="437"/>
      <c r="DQ148" s="436"/>
      <c r="DR148" s="436"/>
      <c r="DS148" s="436"/>
      <c r="DT148" s="436"/>
      <c r="DU148" s="437"/>
      <c r="DV148" s="436"/>
      <c r="DW148" s="436"/>
      <c r="DX148" s="436"/>
      <c r="DY148" s="436"/>
      <c r="DZ148" s="437"/>
      <c r="EA148" s="436"/>
      <c r="EB148" s="436"/>
      <c r="EC148" s="436"/>
      <c r="ED148" s="436"/>
      <c r="EE148" s="437"/>
      <c r="EF148" s="436"/>
      <c r="EG148" s="436"/>
      <c r="EH148" s="436"/>
      <c r="EI148" s="436"/>
      <c r="EJ148" s="437"/>
      <c r="EK148" s="436"/>
      <c r="EL148" s="436"/>
      <c r="EM148" s="436"/>
      <c r="EN148" s="436"/>
      <c r="EO148" s="345"/>
      <c r="ER148" s="349"/>
      <c r="ES148" s="349"/>
    </row>
    <row r="149" spans="1:149" ht="12.75" hidden="1" customHeight="1" x14ac:dyDescent="0.2">
      <c r="A149" s="333"/>
      <c r="B149" s="333"/>
      <c r="D149" s="345" t="s">
        <v>341</v>
      </c>
      <c r="F149" s="333"/>
      <c r="G149" s="436">
        <f>SUM(G150:G152)</f>
        <v>0</v>
      </c>
      <c r="H149" s="436"/>
      <c r="I149" s="436"/>
      <c r="J149" s="437"/>
      <c r="K149" s="436"/>
      <c r="L149" s="436">
        <f>SUM(L150:L152)</f>
        <v>0</v>
      </c>
      <c r="M149" s="436"/>
      <c r="N149" s="436"/>
      <c r="O149" s="437"/>
      <c r="P149" s="436"/>
      <c r="Q149" s="436">
        <f>SUM(Q150:Q152)</f>
        <v>0</v>
      </c>
      <c r="R149" s="436"/>
      <c r="S149" s="436"/>
      <c r="T149" s="437"/>
      <c r="U149" s="436"/>
      <c r="V149" s="436">
        <f>SUM(V150:V152)</f>
        <v>0</v>
      </c>
      <c r="W149" s="436"/>
      <c r="X149" s="436"/>
      <c r="Y149" s="437"/>
      <c r="Z149" s="436"/>
      <c r="AA149" s="436">
        <f>SUM(AA150:AA152)</f>
        <v>0</v>
      </c>
      <c r="AB149" s="436"/>
      <c r="AC149" s="436"/>
      <c r="AD149" s="437"/>
      <c r="AE149" s="436"/>
      <c r="AF149" s="436">
        <f>SUM(AF150:AF152)</f>
        <v>0</v>
      </c>
      <c r="AG149" s="436"/>
      <c r="AH149" s="436"/>
      <c r="AI149" s="437"/>
      <c r="AJ149" s="436"/>
      <c r="AK149" s="436">
        <f>SUM(AK150:AK152)</f>
        <v>0</v>
      </c>
      <c r="AL149" s="436"/>
      <c r="AM149" s="436"/>
      <c r="AN149" s="437"/>
      <c r="AO149" s="436"/>
      <c r="AP149" s="436">
        <f>SUM(AP150:AP152)</f>
        <v>0</v>
      </c>
      <c r="AQ149" s="436"/>
      <c r="AR149" s="436"/>
      <c r="AS149" s="437"/>
      <c r="AT149" s="436"/>
      <c r="AU149" s="436">
        <f>SUM(AU150:AU152)</f>
        <v>0</v>
      </c>
      <c r="AV149" s="436"/>
      <c r="AW149" s="436"/>
      <c r="AX149" s="437"/>
      <c r="AY149" s="436"/>
      <c r="AZ149" s="436">
        <f>SUM(AZ150:AZ152)</f>
        <v>0</v>
      </c>
      <c r="BA149" s="436"/>
      <c r="BB149" s="436"/>
      <c r="BC149" s="437"/>
      <c r="BD149" s="436"/>
      <c r="BE149" s="436">
        <f>SUM(BE150:BE152)</f>
        <v>0</v>
      </c>
      <c r="BF149" s="436"/>
      <c r="BG149" s="436"/>
      <c r="BH149" s="437"/>
      <c r="BI149" s="436"/>
      <c r="BJ149" s="436">
        <f>SUM(BJ150:BJ152)</f>
        <v>0</v>
      </c>
      <c r="BK149" s="436"/>
      <c r="BL149" s="436"/>
      <c r="BM149" s="437"/>
      <c r="BN149" s="436"/>
      <c r="BO149" s="436">
        <f>SUM(BO150:BO152)</f>
        <v>0</v>
      </c>
      <c r="BP149" s="436"/>
      <c r="BQ149" s="436"/>
      <c r="BR149" s="437"/>
      <c r="BS149" s="436"/>
      <c r="BT149" s="436">
        <f>SUM(BT150:BT152)</f>
        <v>0</v>
      </c>
      <c r="BU149" s="436"/>
      <c r="BV149" s="436"/>
      <c r="BW149" s="437"/>
      <c r="BX149" s="436"/>
      <c r="BY149" s="436">
        <f>SUM(BY150:BY152)</f>
        <v>0</v>
      </c>
      <c r="BZ149" s="436"/>
      <c r="CA149" s="436"/>
      <c r="CB149" s="437"/>
      <c r="CC149" s="436"/>
      <c r="CD149" s="436">
        <f>SUM(CD150:CD152)</f>
        <v>0</v>
      </c>
      <c r="CE149" s="436"/>
      <c r="CF149" s="436"/>
      <c r="CG149" s="437"/>
      <c r="CH149" s="436"/>
      <c r="CI149" s="436">
        <f>SUM(CI150:CI152)</f>
        <v>0</v>
      </c>
      <c r="CJ149" s="436"/>
      <c r="CK149" s="436"/>
      <c r="CL149" s="437"/>
      <c r="CM149" s="436"/>
      <c r="CN149" s="436">
        <f>SUM(CN150:CN152)</f>
        <v>0</v>
      </c>
      <c r="CO149" s="436"/>
      <c r="CP149" s="436"/>
      <c r="CQ149" s="437"/>
      <c r="CR149" s="436"/>
      <c r="CS149" s="436">
        <f>SUM(CS150:CS152)</f>
        <v>0</v>
      </c>
      <c r="CT149" s="436"/>
      <c r="CU149" s="436"/>
      <c r="CV149" s="437"/>
      <c r="CW149" s="436"/>
      <c r="CX149" s="436">
        <f>SUM(CX150:CX152)</f>
        <v>0</v>
      </c>
      <c r="CY149" s="436"/>
      <c r="CZ149" s="436"/>
      <c r="DA149" s="437"/>
      <c r="DB149" s="436"/>
      <c r="DC149" s="436">
        <f>SUM(DC150:DC152)</f>
        <v>0</v>
      </c>
      <c r="DD149" s="436"/>
      <c r="DE149" s="436"/>
      <c r="DF149" s="437"/>
      <c r="DG149" s="436"/>
      <c r="DH149" s="436">
        <f>SUM(DH150:DH152)</f>
        <v>0</v>
      </c>
      <c r="DI149" s="436"/>
      <c r="DJ149" s="436"/>
      <c r="DK149" s="437"/>
      <c r="DL149" s="436"/>
      <c r="DM149" s="436">
        <f>SUM(DM150:DM152)</f>
        <v>0</v>
      </c>
      <c r="DN149" s="436"/>
      <c r="DO149" s="436"/>
      <c r="DP149" s="437"/>
      <c r="DQ149" s="436"/>
      <c r="DR149" s="436">
        <f>SUM(DR150:DR152)</f>
        <v>0</v>
      </c>
      <c r="DS149" s="436"/>
      <c r="DT149" s="436"/>
      <c r="DU149" s="437"/>
      <c r="DV149" s="436"/>
      <c r="DW149" s="436">
        <f>SUM(DW150:DW152)</f>
        <v>0</v>
      </c>
      <c r="DX149" s="436"/>
      <c r="DY149" s="436"/>
      <c r="DZ149" s="437"/>
      <c r="EA149" s="436"/>
      <c r="EB149" s="436">
        <f>SUM(EB150:EB152)</f>
        <v>0</v>
      </c>
      <c r="EC149" s="436"/>
      <c r="ED149" s="436"/>
      <c r="EE149" s="437"/>
      <c r="EF149" s="436"/>
      <c r="EG149" s="436">
        <f>SUM(EG150:EG152)</f>
        <v>0</v>
      </c>
      <c r="EH149" s="436"/>
      <c r="EI149" s="436"/>
      <c r="EJ149" s="437"/>
      <c r="EK149" s="436"/>
      <c r="EL149" s="436">
        <f>SUM(EL150:EL152)</f>
        <v>0</v>
      </c>
      <c r="EM149" s="436"/>
      <c r="EN149" s="436"/>
      <c r="EO149" s="345"/>
      <c r="ER149" s="349"/>
      <c r="ES149" s="349"/>
    </row>
    <row r="150" spans="1:149" ht="12.75" hidden="1" customHeight="1" x14ac:dyDescent="0.2">
      <c r="A150" s="333"/>
      <c r="B150" s="333"/>
      <c r="D150" s="345" t="s">
        <v>313</v>
      </c>
      <c r="F150" s="358"/>
      <c r="G150" s="434">
        <v>0</v>
      </c>
      <c r="H150" s="435"/>
      <c r="I150" s="436"/>
      <c r="J150" s="437"/>
      <c r="K150" s="438"/>
      <c r="L150" s="434">
        <v>0</v>
      </c>
      <c r="M150" s="435"/>
      <c r="N150" s="436"/>
      <c r="O150" s="437"/>
      <c r="P150" s="438"/>
      <c r="Q150" s="434">
        <v>0</v>
      </c>
      <c r="R150" s="435"/>
      <c r="S150" s="436"/>
      <c r="T150" s="437"/>
      <c r="U150" s="438"/>
      <c r="V150" s="434">
        <v>0</v>
      </c>
      <c r="W150" s="435"/>
      <c r="X150" s="436"/>
      <c r="Y150" s="437"/>
      <c r="Z150" s="438"/>
      <c r="AA150" s="434">
        <v>0</v>
      </c>
      <c r="AB150" s="435"/>
      <c r="AC150" s="436"/>
      <c r="AD150" s="437"/>
      <c r="AE150" s="438"/>
      <c r="AF150" s="434">
        <v>0</v>
      </c>
      <c r="AG150" s="435"/>
      <c r="AH150" s="436"/>
      <c r="AI150" s="437"/>
      <c r="AJ150" s="438"/>
      <c r="AK150" s="434">
        <v>0</v>
      </c>
      <c r="AL150" s="435"/>
      <c r="AM150" s="436"/>
      <c r="AN150" s="437"/>
      <c r="AO150" s="438"/>
      <c r="AP150" s="434">
        <v>0</v>
      </c>
      <c r="AQ150" s="435"/>
      <c r="AR150" s="436"/>
      <c r="AS150" s="437"/>
      <c r="AT150" s="438"/>
      <c r="AU150" s="434">
        <v>0</v>
      </c>
      <c r="AV150" s="435"/>
      <c r="AW150" s="436"/>
      <c r="AX150" s="437"/>
      <c r="AY150" s="438"/>
      <c r="AZ150" s="434">
        <v>0</v>
      </c>
      <c r="BA150" s="435"/>
      <c r="BB150" s="436"/>
      <c r="BC150" s="437"/>
      <c r="BD150" s="438"/>
      <c r="BE150" s="434">
        <v>0</v>
      </c>
      <c r="BF150" s="435"/>
      <c r="BG150" s="436"/>
      <c r="BH150" s="437"/>
      <c r="BI150" s="438"/>
      <c r="BJ150" s="434">
        <v>0</v>
      </c>
      <c r="BK150" s="435"/>
      <c r="BL150" s="436"/>
      <c r="BM150" s="437"/>
      <c r="BN150" s="438"/>
      <c r="BO150" s="434">
        <v>0</v>
      </c>
      <c r="BP150" s="435"/>
      <c r="BQ150" s="436"/>
      <c r="BR150" s="437"/>
      <c r="BS150" s="438"/>
      <c r="BT150" s="434">
        <f>SUM(L150:BO150)</f>
        <v>0</v>
      </c>
      <c r="BU150" s="435"/>
      <c r="BV150" s="436"/>
      <c r="BW150" s="437"/>
      <c r="BX150" s="438"/>
      <c r="BY150" s="434">
        <v>0</v>
      </c>
      <c r="BZ150" s="435"/>
      <c r="CA150" s="436"/>
      <c r="CB150" s="437"/>
      <c r="CC150" s="438"/>
      <c r="CD150" s="434">
        <v>0</v>
      </c>
      <c r="CE150" s="435"/>
      <c r="CF150" s="436"/>
      <c r="CG150" s="437"/>
      <c r="CH150" s="438"/>
      <c r="CI150" s="434">
        <v>0</v>
      </c>
      <c r="CJ150" s="435"/>
      <c r="CK150" s="436"/>
      <c r="CL150" s="437"/>
      <c r="CM150" s="438"/>
      <c r="CN150" s="434">
        <v>0</v>
      </c>
      <c r="CO150" s="435"/>
      <c r="CP150" s="436"/>
      <c r="CQ150" s="437"/>
      <c r="CR150" s="438"/>
      <c r="CS150" s="434">
        <v>0</v>
      </c>
      <c r="CT150" s="435"/>
      <c r="CU150" s="436"/>
      <c r="CV150" s="437"/>
      <c r="CW150" s="438"/>
      <c r="CX150" s="434">
        <v>0</v>
      </c>
      <c r="CY150" s="435"/>
      <c r="CZ150" s="436"/>
      <c r="DA150" s="437"/>
      <c r="DB150" s="438"/>
      <c r="DC150" s="434">
        <v>0</v>
      </c>
      <c r="DD150" s="435"/>
      <c r="DE150" s="436"/>
      <c r="DF150" s="437"/>
      <c r="DG150" s="438"/>
      <c r="DH150" s="434">
        <v>0</v>
      </c>
      <c r="DI150" s="435"/>
      <c r="DJ150" s="436"/>
      <c r="DK150" s="437"/>
      <c r="DL150" s="438"/>
      <c r="DM150" s="434">
        <v>0</v>
      </c>
      <c r="DN150" s="435"/>
      <c r="DO150" s="436"/>
      <c r="DP150" s="437"/>
      <c r="DQ150" s="438"/>
      <c r="DR150" s="434">
        <v>0</v>
      </c>
      <c r="DS150" s="435"/>
      <c r="DT150" s="436"/>
      <c r="DU150" s="437"/>
      <c r="DV150" s="438"/>
      <c r="DW150" s="434">
        <v>0</v>
      </c>
      <c r="DX150" s="435"/>
      <c r="DY150" s="436"/>
      <c r="DZ150" s="437"/>
      <c r="EA150" s="438"/>
      <c r="EB150" s="434">
        <v>0</v>
      </c>
      <c r="EC150" s="435"/>
      <c r="ED150" s="436"/>
      <c r="EE150" s="437"/>
      <c r="EF150" s="438"/>
      <c r="EG150" s="434">
        <v>0</v>
      </c>
      <c r="EH150" s="435"/>
      <c r="EI150" s="436"/>
      <c r="EJ150" s="437"/>
      <c r="EK150" s="438"/>
      <c r="EL150" s="434">
        <f t="shared" ref="EL150:EL152" si="22">SUM(CD150:CD150)</f>
        <v>0</v>
      </c>
      <c r="EM150" s="435"/>
      <c r="EN150" s="436"/>
      <c r="EO150" s="345"/>
      <c r="ER150" s="349"/>
      <c r="ES150" s="349"/>
    </row>
    <row r="151" spans="1:149" ht="12.75" hidden="1" customHeight="1" x14ac:dyDescent="0.2">
      <c r="A151" s="333"/>
      <c r="B151" s="333"/>
      <c r="D151" s="345" t="s">
        <v>316</v>
      </c>
      <c r="F151" s="351"/>
      <c r="G151" s="436">
        <v>0</v>
      </c>
      <c r="H151" s="440"/>
      <c r="I151" s="436"/>
      <c r="J151" s="437"/>
      <c r="K151" s="437"/>
      <c r="L151" s="436">
        <v>0</v>
      </c>
      <c r="M151" s="440"/>
      <c r="N151" s="436"/>
      <c r="O151" s="437"/>
      <c r="P151" s="437"/>
      <c r="Q151" s="436">
        <v>0</v>
      </c>
      <c r="R151" s="440"/>
      <c r="S151" s="436"/>
      <c r="T151" s="437"/>
      <c r="U151" s="437"/>
      <c r="V151" s="436">
        <v>0</v>
      </c>
      <c r="W151" s="440"/>
      <c r="X151" s="436"/>
      <c r="Y151" s="437"/>
      <c r="Z151" s="437"/>
      <c r="AA151" s="436">
        <v>0</v>
      </c>
      <c r="AB151" s="440"/>
      <c r="AC151" s="436"/>
      <c r="AD151" s="437"/>
      <c r="AE151" s="437"/>
      <c r="AF151" s="436">
        <v>0</v>
      </c>
      <c r="AG151" s="440"/>
      <c r="AH151" s="436"/>
      <c r="AI151" s="437"/>
      <c r="AJ151" s="437"/>
      <c r="AK151" s="436">
        <v>0</v>
      </c>
      <c r="AL151" s="440"/>
      <c r="AM151" s="436"/>
      <c r="AN151" s="437"/>
      <c r="AO151" s="437"/>
      <c r="AP151" s="436">
        <v>0</v>
      </c>
      <c r="AQ151" s="440"/>
      <c r="AR151" s="436"/>
      <c r="AS151" s="437"/>
      <c r="AT151" s="437"/>
      <c r="AU151" s="436">
        <v>0</v>
      </c>
      <c r="AV151" s="440"/>
      <c r="AW151" s="436"/>
      <c r="AX151" s="437"/>
      <c r="AY151" s="437"/>
      <c r="AZ151" s="436">
        <v>0</v>
      </c>
      <c r="BA151" s="440"/>
      <c r="BB151" s="436"/>
      <c r="BC151" s="437"/>
      <c r="BD151" s="437"/>
      <c r="BE151" s="436">
        <v>0</v>
      </c>
      <c r="BF151" s="440"/>
      <c r="BG151" s="436"/>
      <c r="BH151" s="437"/>
      <c r="BI151" s="437"/>
      <c r="BJ151" s="436">
        <v>0</v>
      </c>
      <c r="BK151" s="440"/>
      <c r="BL151" s="436"/>
      <c r="BM151" s="437"/>
      <c r="BN151" s="437"/>
      <c r="BO151" s="436">
        <v>0</v>
      </c>
      <c r="BP151" s="440"/>
      <c r="BQ151" s="436"/>
      <c r="BR151" s="437"/>
      <c r="BS151" s="437"/>
      <c r="BT151" s="436">
        <f>SUM(L151:BO151)</f>
        <v>0</v>
      </c>
      <c r="BU151" s="440"/>
      <c r="BV151" s="436"/>
      <c r="BW151" s="437"/>
      <c r="BX151" s="437"/>
      <c r="BY151" s="436">
        <v>0</v>
      </c>
      <c r="BZ151" s="440"/>
      <c r="CA151" s="436"/>
      <c r="CB151" s="437"/>
      <c r="CC151" s="437"/>
      <c r="CD151" s="436">
        <v>0</v>
      </c>
      <c r="CE151" s="440"/>
      <c r="CF151" s="436"/>
      <c r="CG151" s="437"/>
      <c r="CH151" s="437"/>
      <c r="CI151" s="436">
        <v>0</v>
      </c>
      <c r="CJ151" s="440"/>
      <c r="CK151" s="436"/>
      <c r="CL151" s="437"/>
      <c r="CM151" s="437"/>
      <c r="CN151" s="436">
        <v>0</v>
      </c>
      <c r="CO151" s="440"/>
      <c r="CP151" s="436"/>
      <c r="CQ151" s="437"/>
      <c r="CR151" s="437"/>
      <c r="CS151" s="436">
        <v>0</v>
      </c>
      <c r="CT151" s="440"/>
      <c r="CU151" s="436"/>
      <c r="CV151" s="437"/>
      <c r="CW151" s="437"/>
      <c r="CX151" s="436">
        <v>0</v>
      </c>
      <c r="CY151" s="440"/>
      <c r="CZ151" s="436"/>
      <c r="DA151" s="437"/>
      <c r="DB151" s="437"/>
      <c r="DC151" s="436">
        <v>0</v>
      </c>
      <c r="DD151" s="440"/>
      <c r="DE151" s="436"/>
      <c r="DF151" s="437"/>
      <c r="DG151" s="437"/>
      <c r="DH151" s="436">
        <v>0</v>
      </c>
      <c r="DI151" s="440"/>
      <c r="DJ151" s="436"/>
      <c r="DK151" s="437"/>
      <c r="DL151" s="437"/>
      <c r="DM151" s="436">
        <v>0</v>
      </c>
      <c r="DN151" s="440"/>
      <c r="DO151" s="436"/>
      <c r="DP151" s="437"/>
      <c r="DQ151" s="437"/>
      <c r="DR151" s="436">
        <v>0</v>
      </c>
      <c r="DS151" s="440"/>
      <c r="DT151" s="436"/>
      <c r="DU151" s="437"/>
      <c r="DV151" s="437"/>
      <c r="DW151" s="436">
        <v>0</v>
      </c>
      <c r="DX151" s="440"/>
      <c r="DY151" s="436"/>
      <c r="DZ151" s="437"/>
      <c r="EA151" s="437"/>
      <c r="EB151" s="436">
        <v>0</v>
      </c>
      <c r="EC151" s="440"/>
      <c r="ED151" s="436"/>
      <c r="EE151" s="437"/>
      <c r="EF151" s="437"/>
      <c r="EG151" s="436">
        <v>0</v>
      </c>
      <c r="EH151" s="440"/>
      <c r="EI151" s="436"/>
      <c r="EJ151" s="437"/>
      <c r="EK151" s="437"/>
      <c r="EL151" s="436">
        <f t="shared" si="22"/>
        <v>0</v>
      </c>
      <c r="EM151" s="440"/>
      <c r="EN151" s="436"/>
      <c r="EO151" s="345"/>
      <c r="ER151" s="349"/>
      <c r="ES151" s="349"/>
    </row>
    <row r="152" spans="1:149" ht="12.75" hidden="1" customHeight="1" x14ac:dyDescent="0.2">
      <c r="A152" s="333"/>
      <c r="B152" s="333"/>
      <c r="D152" s="345" t="s">
        <v>317</v>
      </c>
      <c r="F152" s="373"/>
      <c r="G152" s="448">
        <v>0</v>
      </c>
      <c r="H152" s="449"/>
      <c r="I152" s="436"/>
      <c r="J152" s="437"/>
      <c r="K152" s="450"/>
      <c r="L152" s="448">
        <v>0</v>
      </c>
      <c r="M152" s="449"/>
      <c r="N152" s="436"/>
      <c r="O152" s="437"/>
      <c r="P152" s="450"/>
      <c r="Q152" s="448">
        <v>0</v>
      </c>
      <c r="R152" s="449"/>
      <c r="S152" s="436"/>
      <c r="T152" s="437"/>
      <c r="U152" s="450"/>
      <c r="V152" s="448">
        <v>0</v>
      </c>
      <c r="W152" s="449"/>
      <c r="X152" s="436"/>
      <c r="Y152" s="437"/>
      <c r="Z152" s="450"/>
      <c r="AA152" s="448">
        <v>0</v>
      </c>
      <c r="AB152" s="449"/>
      <c r="AC152" s="436"/>
      <c r="AD152" s="437"/>
      <c r="AE152" s="450"/>
      <c r="AF152" s="448">
        <v>0</v>
      </c>
      <c r="AG152" s="449"/>
      <c r="AH152" s="436"/>
      <c r="AI152" s="437"/>
      <c r="AJ152" s="450"/>
      <c r="AK152" s="448">
        <v>0</v>
      </c>
      <c r="AL152" s="449"/>
      <c r="AM152" s="436"/>
      <c r="AN152" s="437"/>
      <c r="AO152" s="450"/>
      <c r="AP152" s="448">
        <v>0</v>
      </c>
      <c r="AQ152" s="449"/>
      <c r="AR152" s="436"/>
      <c r="AS152" s="437"/>
      <c r="AT152" s="450"/>
      <c r="AU152" s="448">
        <v>0</v>
      </c>
      <c r="AV152" s="449"/>
      <c r="AW152" s="436"/>
      <c r="AX152" s="437"/>
      <c r="AY152" s="450"/>
      <c r="AZ152" s="448">
        <v>0</v>
      </c>
      <c r="BA152" s="449"/>
      <c r="BB152" s="436"/>
      <c r="BC152" s="437"/>
      <c r="BD152" s="450"/>
      <c r="BE152" s="448">
        <v>0</v>
      </c>
      <c r="BF152" s="449"/>
      <c r="BG152" s="436"/>
      <c r="BH152" s="437"/>
      <c r="BI152" s="450"/>
      <c r="BJ152" s="448">
        <v>0</v>
      </c>
      <c r="BK152" s="449"/>
      <c r="BL152" s="436"/>
      <c r="BM152" s="437"/>
      <c r="BN152" s="450"/>
      <c r="BO152" s="448">
        <v>0</v>
      </c>
      <c r="BP152" s="449"/>
      <c r="BQ152" s="436"/>
      <c r="BR152" s="437"/>
      <c r="BS152" s="450"/>
      <c r="BT152" s="448">
        <f>SUM(L152:BO152)</f>
        <v>0</v>
      </c>
      <c r="BU152" s="449"/>
      <c r="BV152" s="436"/>
      <c r="BW152" s="437"/>
      <c r="BX152" s="450"/>
      <c r="BY152" s="448">
        <v>0</v>
      </c>
      <c r="BZ152" s="449"/>
      <c r="CA152" s="436"/>
      <c r="CB152" s="437"/>
      <c r="CC152" s="450"/>
      <c r="CD152" s="448">
        <v>0</v>
      </c>
      <c r="CE152" s="449"/>
      <c r="CF152" s="436"/>
      <c r="CG152" s="437"/>
      <c r="CH152" s="450"/>
      <c r="CI152" s="448">
        <v>0</v>
      </c>
      <c r="CJ152" s="449"/>
      <c r="CK152" s="436"/>
      <c r="CL152" s="437"/>
      <c r="CM152" s="450"/>
      <c r="CN152" s="448">
        <v>0</v>
      </c>
      <c r="CO152" s="449"/>
      <c r="CP152" s="436"/>
      <c r="CQ152" s="437"/>
      <c r="CR152" s="450"/>
      <c r="CS152" s="448">
        <v>0</v>
      </c>
      <c r="CT152" s="449"/>
      <c r="CU152" s="436"/>
      <c r="CV152" s="437"/>
      <c r="CW152" s="450"/>
      <c r="CX152" s="448">
        <v>0</v>
      </c>
      <c r="CY152" s="449"/>
      <c r="CZ152" s="436"/>
      <c r="DA152" s="437"/>
      <c r="DB152" s="450"/>
      <c r="DC152" s="448">
        <v>0</v>
      </c>
      <c r="DD152" s="449"/>
      <c r="DE152" s="436"/>
      <c r="DF152" s="437"/>
      <c r="DG152" s="450"/>
      <c r="DH152" s="448">
        <v>0</v>
      </c>
      <c r="DI152" s="449"/>
      <c r="DJ152" s="436"/>
      <c r="DK152" s="437"/>
      <c r="DL152" s="450"/>
      <c r="DM152" s="448">
        <v>0</v>
      </c>
      <c r="DN152" s="449"/>
      <c r="DO152" s="436"/>
      <c r="DP152" s="437"/>
      <c r="DQ152" s="450"/>
      <c r="DR152" s="448">
        <v>0</v>
      </c>
      <c r="DS152" s="449"/>
      <c r="DT152" s="436"/>
      <c r="DU152" s="437"/>
      <c r="DV152" s="450"/>
      <c r="DW152" s="448">
        <v>0</v>
      </c>
      <c r="DX152" s="449"/>
      <c r="DY152" s="436"/>
      <c r="DZ152" s="437"/>
      <c r="EA152" s="450"/>
      <c r="EB152" s="448">
        <v>0</v>
      </c>
      <c r="EC152" s="449"/>
      <c r="ED152" s="436"/>
      <c r="EE152" s="437"/>
      <c r="EF152" s="450"/>
      <c r="EG152" s="448">
        <v>0</v>
      </c>
      <c r="EH152" s="449"/>
      <c r="EI152" s="436"/>
      <c r="EJ152" s="437"/>
      <c r="EK152" s="450"/>
      <c r="EL152" s="448">
        <f t="shared" si="22"/>
        <v>0</v>
      </c>
      <c r="EM152" s="449"/>
      <c r="EN152" s="436"/>
      <c r="EO152" s="345"/>
      <c r="ER152" s="349"/>
      <c r="ES152" s="349"/>
    </row>
    <row r="153" spans="1:149" ht="12.75" hidden="1" customHeight="1" x14ac:dyDescent="0.2">
      <c r="A153" s="333"/>
      <c r="B153" s="333"/>
      <c r="D153" s="345"/>
      <c r="F153" s="333"/>
      <c r="G153" s="436"/>
      <c r="H153" s="436"/>
      <c r="I153" s="436"/>
      <c r="J153" s="437"/>
      <c r="K153" s="436"/>
      <c r="L153" s="436"/>
      <c r="M153" s="436"/>
      <c r="N153" s="436"/>
      <c r="O153" s="437"/>
      <c r="P153" s="436"/>
      <c r="Q153" s="436"/>
      <c r="R153" s="436"/>
      <c r="S153" s="436"/>
      <c r="T153" s="437"/>
      <c r="U153" s="436"/>
      <c r="V153" s="436"/>
      <c r="W153" s="436"/>
      <c r="X153" s="436"/>
      <c r="Y153" s="437"/>
      <c r="Z153" s="436"/>
      <c r="AA153" s="436"/>
      <c r="AB153" s="436"/>
      <c r="AC153" s="436"/>
      <c r="AD153" s="437"/>
      <c r="AE153" s="436"/>
      <c r="AF153" s="436"/>
      <c r="AG153" s="436"/>
      <c r="AH153" s="436"/>
      <c r="AI153" s="437"/>
      <c r="AJ153" s="436"/>
      <c r="AK153" s="436"/>
      <c r="AL153" s="436"/>
      <c r="AM153" s="436"/>
      <c r="AN153" s="437"/>
      <c r="AO153" s="436"/>
      <c r="AP153" s="436"/>
      <c r="AQ153" s="436"/>
      <c r="AR153" s="436"/>
      <c r="AS153" s="437"/>
      <c r="AT153" s="436"/>
      <c r="AU153" s="436"/>
      <c r="AV153" s="436"/>
      <c r="AW153" s="436"/>
      <c r="AX153" s="437"/>
      <c r="AY153" s="436"/>
      <c r="AZ153" s="436"/>
      <c r="BA153" s="436"/>
      <c r="BB153" s="436"/>
      <c r="BC153" s="437"/>
      <c r="BD153" s="436"/>
      <c r="BE153" s="436"/>
      <c r="BF153" s="436"/>
      <c r="BG153" s="436"/>
      <c r="BH153" s="437"/>
      <c r="BI153" s="436"/>
      <c r="BJ153" s="436"/>
      <c r="BK153" s="436"/>
      <c r="BL153" s="436"/>
      <c r="BM153" s="437"/>
      <c r="BN153" s="436"/>
      <c r="BO153" s="436"/>
      <c r="BP153" s="436"/>
      <c r="BQ153" s="436"/>
      <c r="BR153" s="437"/>
      <c r="BS153" s="436"/>
      <c r="BT153" s="436"/>
      <c r="BU153" s="436"/>
      <c r="BV153" s="436"/>
      <c r="BW153" s="437"/>
      <c r="BX153" s="436"/>
      <c r="BY153" s="436"/>
      <c r="BZ153" s="436"/>
      <c r="CA153" s="436"/>
      <c r="CB153" s="437"/>
      <c r="CC153" s="436"/>
      <c r="CD153" s="436"/>
      <c r="CE153" s="436"/>
      <c r="CF153" s="436"/>
      <c r="CG153" s="437"/>
      <c r="CH153" s="436"/>
      <c r="CI153" s="436"/>
      <c r="CJ153" s="436"/>
      <c r="CK153" s="436"/>
      <c r="CL153" s="437"/>
      <c r="CM153" s="436"/>
      <c r="CN153" s="436"/>
      <c r="CO153" s="436"/>
      <c r="CP153" s="436"/>
      <c r="CQ153" s="437"/>
      <c r="CR153" s="436"/>
      <c r="CS153" s="436"/>
      <c r="CT153" s="436"/>
      <c r="CU153" s="436"/>
      <c r="CV153" s="437"/>
      <c r="CW153" s="436"/>
      <c r="CX153" s="436"/>
      <c r="CY153" s="436"/>
      <c r="CZ153" s="436"/>
      <c r="DA153" s="437"/>
      <c r="DB153" s="436"/>
      <c r="DC153" s="436"/>
      <c r="DD153" s="436"/>
      <c r="DE153" s="436"/>
      <c r="DF153" s="437"/>
      <c r="DG153" s="436"/>
      <c r="DH153" s="436"/>
      <c r="DI153" s="436"/>
      <c r="DJ153" s="436"/>
      <c r="DK153" s="437"/>
      <c r="DL153" s="436"/>
      <c r="DM153" s="436"/>
      <c r="DN153" s="436"/>
      <c r="DO153" s="436"/>
      <c r="DP153" s="437"/>
      <c r="DQ153" s="436"/>
      <c r="DR153" s="436"/>
      <c r="DS153" s="436"/>
      <c r="DT153" s="436"/>
      <c r="DU153" s="437"/>
      <c r="DV153" s="436"/>
      <c r="DW153" s="436"/>
      <c r="DX153" s="436"/>
      <c r="DY153" s="436"/>
      <c r="DZ153" s="437"/>
      <c r="EA153" s="436"/>
      <c r="EB153" s="436"/>
      <c r="EC153" s="436"/>
      <c r="ED153" s="436"/>
      <c r="EE153" s="437"/>
      <c r="EF153" s="436"/>
      <c r="EG153" s="436"/>
      <c r="EH153" s="436"/>
      <c r="EI153" s="436"/>
      <c r="EJ153" s="437"/>
      <c r="EK153" s="436"/>
      <c r="EL153" s="436"/>
      <c r="EM153" s="436"/>
      <c r="EN153" s="436"/>
      <c r="EO153" s="345"/>
      <c r="ER153" s="349"/>
      <c r="ES153" s="349"/>
    </row>
    <row r="154" spans="1:149" ht="12.75" hidden="1" customHeight="1" x14ac:dyDescent="0.2">
      <c r="A154" s="333"/>
      <c r="B154" s="333"/>
      <c r="D154" s="345" t="s">
        <v>342</v>
      </c>
      <c r="F154" s="333"/>
      <c r="G154" s="436">
        <f>SUM(G155:G157)</f>
        <v>0</v>
      </c>
      <c r="H154" s="436"/>
      <c r="I154" s="436"/>
      <c r="J154" s="437"/>
      <c r="K154" s="436"/>
      <c r="L154" s="436">
        <f>SUM(L155:L157)</f>
        <v>0</v>
      </c>
      <c r="M154" s="436"/>
      <c r="N154" s="436"/>
      <c r="O154" s="437"/>
      <c r="P154" s="436"/>
      <c r="Q154" s="436">
        <f>SUM(Q155:Q157)</f>
        <v>0</v>
      </c>
      <c r="R154" s="436"/>
      <c r="S154" s="436"/>
      <c r="T154" s="437"/>
      <c r="U154" s="436"/>
      <c r="V154" s="436">
        <f>SUM(V155:V157)</f>
        <v>0</v>
      </c>
      <c r="W154" s="436"/>
      <c r="X154" s="436"/>
      <c r="Y154" s="437"/>
      <c r="Z154" s="436"/>
      <c r="AA154" s="436">
        <f>SUM(AA155:AA157)</f>
        <v>0</v>
      </c>
      <c r="AB154" s="436"/>
      <c r="AC154" s="436"/>
      <c r="AD154" s="437"/>
      <c r="AE154" s="436"/>
      <c r="AF154" s="436">
        <f>SUM(AF155:AF157)</f>
        <v>0</v>
      </c>
      <c r="AG154" s="436"/>
      <c r="AH154" s="436"/>
      <c r="AI154" s="437"/>
      <c r="AJ154" s="436"/>
      <c r="AK154" s="436">
        <f>SUM(AK155:AK157)</f>
        <v>0</v>
      </c>
      <c r="AL154" s="436"/>
      <c r="AM154" s="436"/>
      <c r="AN154" s="437"/>
      <c r="AO154" s="436"/>
      <c r="AP154" s="436">
        <f>SUM(AP155:AP157)</f>
        <v>0</v>
      </c>
      <c r="AQ154" s="436"/>
      <c r="AR154" s="436"/>
      <c r="AS154" s="437"/>
      <c r="AT154" s="436"/>
      <c r="AU154" s="436">
        <f>SUM(AU155:AU157)</f>
        <v>0</v>
      </c>
      <c r="AV154" s="436"/>
      <c r="AW154" s="436"/>
      <c r="AX154" s="437"/>
      <c r="AY154" s="436"/>
      <c r="AZ154" s="436">
        <f>SUM(AZ155:AZ157)</f>
        <v>0</v>
      </c>
      <c r="BA154" s="436"/>
      <c r="BB154" s="436"/>
      <c r="BC154" s="437"/>
      <c r="BD154" s="436"/>
      <c r="BE154" s="436">
        <f>SUM(BE155:BE157)</f>
        <v>0</v>
      </c>
      <c r="BF154" s="436"/>
      <c r="BG154" s="436"/>
      <c r="BH154" s="437"/>
      <c r="BI154" s="436"/>
      <c r="BJ154" s="436">
        <f>SUM(BJ155:BJ157)</f>
        <v>0</v>
      </c>
      <c r="BK154" s="436"/>
      <c r="BL154" s="436"/>
      <c r="BM154" s="437"/>
      <c r="BN154" s="436"/>
      <c r="BO154" s="436">
        <f>SUM(BO155:BO157)</f>
        <v>0</v>
      </c>
      <c r="BP154" s="436"/>
      <c r="BQ154" s="436"/>
      <c r="BR154" s="437"/>
      <c r="BS154" s="436"/>
      <c r="BT154" s="436">
        <f>SUM(BT155:BT157)</f>
        <v>0</v>
      </c>
      <c r="BU154" s="436"/>
      <c r="BV154" s="436"/>
      <c r="BW154" s="437"/>
      <c r="BX154" s="436"/>
      <c r="BY154" s="436">
        <f>SUM(BY155:BY157)</f>
        <v>0</v>
      </c>
      <c r="BZ154" s="436"/>
      <c r="CA154" s="436"/>
      <c r="CB154" s="437"/>
      <c r="CC154" s="436"/>
      <c r="CD154" s="436">
        <f>SUM(CD155:CD157)</f>
        <v>0</v>
      </c>
      <c r="CE154" s="436"/>
      <c r="CF154" s="436"/>
      <c r="CG154" s="437"/>
      <c r="CH154" s="436"/>
      <c r="CI154" s="436">
        <f>SUM(CI155:CI157)</f>
        <v>0</v>
      </c>
      <c r="CJ154" s="436"/>
      <c r="CK154" s="436"/>
      <c r="CL154" s="437"/>
      <c r="CM154" s="436"/>
      <c r="CN154" s="436">
        <f>SUM(CN155:CN157)</f>
        <v>0</v>
      </c>
      <c r="CO154" s="436"/>
      <c r="CP154" s="436"/>
      <c r="CQ154" s="437"/>
      <c r="CR154" s="436"/>
      <c r="CS154" s="436">
        <f>SUM(CS155:CS157)</f>
        <v>0</v>
      </c>
      <c r="CT154" s="436"/>
      <c r="CU154" s="436"/>
      <c r="CV154" s="437"/>
      <c r="CW154" s="436"/>
      <c r="CX154" s="436">
        <f>SUM(CX155:CX157)</f>
        <v>0</v>
      </c>
      <c r="CY154" s="436"/>
      <c r="CZ154" s="436"/>
      <c r="DA154" s="437"/>
      <c r="DB154" s="436"/>
      <c r="DC154" s="436">
        <f>SUM(DC155:DC157)</f>
        <v>0</v>
      </c>
      <c r="DD154" s="436"/>
      <c r="DE154" s="436"/>
      <c r="DF154" s="437"/>
      <c r="DG154" s="436"/>
      <c r="DH154" s="436">
        <f>SUM(DH155:DH157)</f>
        <v>0</v>
      </c>
      <c r="DI154" s="436"/>
      <c r="DJ154" s="436"/>
      <c r="DK154" s="437"/>
      <c r="DL154" s="436"/>
      <c r="DM154" s="436">
        <f>SUM(DM155:DM157)</f>
        <v>0</v>
      </c>
      <c r="DN154" s="436"/>
      <c r="DO154" s="436"/>
      <c r="DP154" s="437"/>
      <c r="DQ154" s="436"/>
      <c r="DR154" s="436">
        <f>SUM(DR155:DR157)</f>
        <v>0</v>
      </c>
      <c r="DS154" s="436"/>
      <c r="DT154" s="436"/>
      <c r="DU154" s="437"/>
      <c r="DV154" s="436"/>
      <c r="DW154" s="436">
        <f>SUM(DW155:DW157)</f>
        <v>0</v>
      </c>
      <c r="DX154" s="436"/>
      <c r="DY154" s="436"/>
      <c r="DZ154" s="437"/>
      <c r="EA154" s="436"/>
      <c r="EB154" s="436">
        <f>SUM(EB155:EB157)</f>
        <v>0</v>
      </c>
      <c r="EC154" s="436"/>
      <c r="ED154" s="436"/>
      <c r="EE154" s="437"/>
      <c r="EF154" s="436"/>
      <c r="EG154" s="436">
        <f>SUM(EG155:EG157)</f>
        <v>0</v>
      </c>
      <c r="EH154" s="436"/>
      <c r="EI154" s="436"/>
      <c r="EJ154" s="437"/>
      <c r="EK154" s="436"/>
      <c r="EL154" s="436">
        <f>SUM(EL155:EL157)</f>
        <v>0</v>
      </c>
      <c r="EM154" s="436"/>
      <c r="EN154" s="436"/>
      <c r="EO154" s="345"/>
      <c r="ER154" s="349"/>
      <c r="ES154" s="349"/>
    </row>
    <row r="155" spans="1:149" ht="12.75" hidden="1" customHeight="1" x14ac:dyDescent="0.2">
      <c r="A155" s="333"/>
      <c r="B155" s="333"/>
      <c r="D155" s="345" t="s">
        <v>313</v>
      </c>
      <c r="F155" s="358"/>
      <c r="G155" s="434">
        <v>0</v>
      </c>
      <c r="H155" s="435"/>
      <c r="I155" s="436"/>
      <c r="J155" s="437"/>
      <c r="K155" s="438"/>
      <c r="L155" s="434">
        <v>0</v>
      </c>
      <c r="M155" s="435"/>
      <c r="N155" s="436"/>
      <c r="O155" s="437"/>
      <c r="P155" s="438"/>
      <c r="Q155" s="434">
        <v>0</v>
      </c>
      <c r="R155" s="435"/>
      <c r="S155" s="436"/>
      <c r="T155" s="437"/>
      <c r="U155" s="438"/>
      <c r="V155" s="434">
        <v>0</v>
      </c>
      <c r="W155" s="435"/>
      <c r="X155" s="436"/>
      <c r="Y155" s="437"/>
      <c r="Z155" s="438"/>
      <c r="AA155" s="434">
        <v>0</v>
      </c>
      <c r="AB155" s="435"/>
      <c r="AC155" s="436"/>
      <c r="AD155" s="437"/>
      <c r="AE155" s="438"/>
      <c r="AF155" s="434">
        <v>0</v>
      </c>
      <c r="AG155" s="435"/>
      <c r="AH155" s="436"/>
      <c r="AI155" s="437"/>
      <c r="AJ155" s="438"/>
      <c r="AK155" s="434">
        <v>0</v>
      </c>
      <c r="AL155" s="435"/>
      <c r="AM155" s="436"/>
      <c r="AN155" s="437"/>
      <c r="AO155" s="438"/>
      <c r="AP155" s="434">
        <v>0</v>
      </c>
      <c r="AQ155" s="435"/>
      <c r="AR155" s="436"/>
      <c r="AS155" s="437"/>
      <c r="AT155" s="438"/>
      <c r="AU155" s="434">
        <v>0</v>
      </c>
      <c r="AV155" s="435"/>
      <c r="AW155" s="436"/>
      <c r="AX155" s="437"/>
      <c r="AY155" s="438"/>
      <c r="AZ155" s="434">
        <v>0</v>
      </c>
      <c r="BA155" s="435"/>
      <c r="BB155" s="436"/>
      <c r="BC155" s="437"/>
      <c r="BD155" s="438"/>
      <c r="BE155" s="434">
        <v>0</v>
      </c>
      <c r="BF155" s="435"/>
      <c r="BG155" s="436"/>
      <c r="BH155" s="437"/>
      <c r="BI155" s="438"/>
      <c r="BJ155" s="434">
        <v>0</v>
      </c>
      <c r="BK155" s="435"/>
      <c r="BL155" s="436"/>
      <c r="BM155" s="437"/>
      <c r="BN155" s="438"/>
      <c r="BO155" s="434">
        <v>0</v>
      </c>
      <c r="BP155" s="435"/>
      <c r="BQ155" s="436"/>
      <c r="BR155" s="437"/>
      <c r="BS155" s="438"/>
      <c r="BT155" s="434">
        <f>SUM(L155:BO155)</f>
        <v>0</v>
      </c>
      <c r="BU155" s="435"/>
      <c r="BV155" s="436"/>
      <c r="BW155" s="437"/>
      <c r="BX155" s="438"/>
      <c r="BY155" s="434">
        <v>0</v>
      </c>
      <c r="BZ155" s="435"/>
      <c r="CA155" s="436"/>
      <c r="CB155" s="437"/>
      <c r="CC155" s="438"/>
      <c r="CD155" s="434">
        <v>0</v>
      </c>
      <c r="CE155" s="435"/>
      <c r="CF155" s="436"/>
      <c r="CG155" s="437"/>
      <c r="CH155" s="438"/>
      <c r="CI155" s="434">
        <v>0</v>
      </c>
      <c r="CJ155" s="435"/>
      <c r="CK155" s="436"/>
      <c r="CL155" s="437"/>
      <c r="CM155" s="438"/>
      <c r="CN155" s="434">
        <v>0</v>
      </c>
      <c r="CO155" s="435"/>
      <c r="CP155" s="436"/>
      <c r="CQ155" s="437"/>
      <c r="CR155" s="438"/>
      <c r="CS155" s="434">
        <v>0</v>
      </c>
      <c r="CT155" s="435"/>
      <c r="CU155" s="436"/>
      <c r="CV155" s="437"/>
      <c r="CW155" s="438"/>
      <c r="CX155" s="434">
        <v>0</v>
      </c>
      <c r="CY155" s="435"/>
      <c r="CZ155" s="436"/>
      <c r="DA155" s="437"/>
      <c r="DB155" s="438"/>
      <c r="DC155" s="434">
        <v>0</v>
      </c>
      <c r="DD155" s="435"/>
      <c r="DE155" s="436"/>
      <c r="DF155" s="437"/>
      <c r="DG155" s="438"/>
      <c r="DH155" s="434">
        <v>0</v>
      </c>
      <c r="DI155" s="435"/>
      <c r="DJ155" s="436"/>
      <c r="DK155" s="437"/>
      <c r="DL155" s="438"/>
      <c r="DM155" s="434">
        <v>0</v>
      </c>
      <c r="DN155" s="435"/>
      <c r="DO155" s="436"/>
      <c r="DP155" s="437"/>
      <c r="DQ155" s="438"/>
      <c r="DR155" s="434">
        <v>0</v>
      </c>
      <c r="DS155" s="435"/>
      <c r="DT155" s="436"/>
      <c r="DU155" s="437"/>
      <c r="DV155" s="438"/>
      <c r="DW155" s="434">
        <v>0</v>
      </c>
      <c r="DX155" s="435"/>
      <c r="DY155" s="436"/>
      <c r="DZ155" s="437"/>
      <c r="EA155" s="438"/>
      <c r="EB155" s="434">
        <v>0</v>
      </c>
      <c r="EC155" s="435"/>
      <c r="ED155" s="436"/>
      <c r="EE155" s="437"/>
      <c r="EF155" s="438"/>
      <c r="EG155" s="434">
        <v>0</v>
      </c>
      <c r="EH155" s="435"/>
      <c r="EI155" s="436"/>
      <c r="EJ155" s="437"/>
      <c r="EK155" s="438"/>
      <c r="EL155" s="434">
        <f t="shared" ref="EL155:EL157" si="23">SUM(CD155:CD155)</f>
        <v>0</v>
      </c>
      <c r="EM155" s="435"/>
      <c r="EN155" s="436"/>
      <c r="EO155" s="345"/>
      <c r="ER155" s="349"/>
      <c r="ES155" s="349"/>
    </row>
    <row r="156" spans="1:149" ht="12.75" hidden="1" customHeight="1" x14ac:dyDescent="0.2">
      <c r="A156" s="333"/>
      <c r="B156" s="333"/>
      <c r="D156" s="345" t="s">
        <v>316</v>
      </c>
      <c r="F156" s="351"/>
      <c r="G156" s="436">
        <v>0</v>
      </c>
      <c r="H156" s="440"/>
      <c r="I156" s="436"/>
      <c r="J156" s="437"/>
      <c r="K156" s="437"/>
      <c r="L156" s="436">
        <v>0</v>
      </c>
      <c r="M156" s="440"/>
      <c r="N156" s="436"/>
      <c r="O156" s="437"/>
      <c r="P156" s="437"/>
      <c r="Q156" s="436">
        <v>0</v>
      </c>
      <c r="R156" s="440"/>
      <c r="S156" s="436"/>
      <c r="T156" s="437"/>
      <c r="U156" s="437"/>
      <c r="V156" s="436">
        <v>0</v>
      </c>
      <c r="W156" s="440"/>
      <c r="X156" s="436"/>
      <c r="Y156" s="437"/>
      <c r="Z156" s="437"/>
      <c r="AA156" s="436">
        <v>0</v>
      </c>
      <c r="AB156" s="440"/>
      <c r="AC156" s="436"/>
      <c r="AD156" s="437"/>
      <c r="AE156" s="437"/>
      <c r="AF156" s="436">
        <v>0</v>
      </c>
      <c r="AG156" s="440"/>
      <c r="AH156" s="436"/>
      <c r="AI156" s="437"/>
      <c r="AJ156" s="437"/>
      <c r="AK156" s="436">
        <v>0</v>
      </c>
      <c r="AL156" s="440"/>
      <c r="AM156" s="436"/>
      <c r="AN156" s="437"/>
      <c r="AO156" s="437"/>
      <c r="AP156" s="436">
        <v>0</v>
      </c>
      <c r="AQ156" s="440"/>
      <c r="AR156" s="436"/>
      <c r="AS156" s="437"/>
      <c r="AT156" s="437"/>
      <c r="AU156" s="436">
        <v>0</v>
      </c>
      <c r="AV156" s="440"/>
      <c r="AW156" s="436"/>
      <c r="AX156" s="437"/>
      <c r="AY156" s="437"/>
      <c r="AZ156" s="436">
        <v>0</v>
      </c>
      <c r="BA156" s="440"/>
      <c r="BB156" s="436"/>
      <c r="BC156" s="437"/>
      <c r="BD156" s="437"/>
      <c r="BE156" s="436">
        <v>0</v>
      </c>
      <c r="BF156" s="440"/>
      <c r="BG156" s="436"/>
      <c r="BH156" s="437"/>
      <c r="BI156" s="437"/>
      <c r="BJ156" s="436">
        <v>0</v>
      </c>
      <c r="BK156" s="440"/>
      <c r="BL156" s="436"/>
      <c r="BM156" s="437"/>
      <c r="BN156" s="437"/>
      <c r="BO156" s="436">
        <v>0</v>
      </c>
      <c r="BP156" s="440"/>
      <c r="BQ156" s="436"/>
      <c r="BR156" s="437"/>
      <c r="BS156" s="437"/>
      <c r="BT156" s="436">
        <f>SUM(L156:BO156)</f>
        <v>0</v>
      </c>
      <c r="BU156" s="440"/>
      <c r="BV156" s="436"/>
      <c r="BW156" s="437"/>
      <c r="BX156" s="437"/>
      <c r="BY156" s="436">
        <v>0</v>
      </c>
      <c r="BZ156" s="440"/>
      <c r="CA156" s="436"/>
      <c r="CB156" s="437"/>
      <c r="CC156" s="437"/>
      <c r="CD156" s="436">
        <v>0</v>
      </c>
      <c r="CE156" s="440"/>
      <c r="CF156" s="436"/>
      <c r="CG156" s="437"/>
      <c r="CH156" s="437"/>
      <c r="CI156" s="436">
        <v>0</v>
      </c>
      <c r="CJ156" s="440"/>
      <c r="CK156" s="436"/>
      <c r="CL156" s="437"/>
      <c r="CM156" s="437"/>
      <c r="CN156" s="436">
        <v>0</v>
      </c>
      <c r="CO156" s="440"/>
      <c r="CP156" s="436"/>
      <c r="CQ156" s="437"/>
      <c r="CR156" s="437"/>
      <c r="CS156" s="436">
        <v>0</v>
      </c>
      <c r="CT156" s="440"/>
      <c r="CU156" s="436"/>
      <c r="CV156" s="437"/>
      <c r="CW156" s="437"/>
      <c r="CX156" s="436">
        <v>0</v>
      </c>
      <c r="CY156" s="440"/>
      <c r="CZ156" s="436"/>
      <c r="DA156" s="437"/>
      <c r="DB156" s="437"/>
      <c r="DC156" s="436">
        <v>0</v>
      </c>
      <c r="DD156" s="440"/>
      <c r="DE156" s="436"/>
      <c r="DF156" s="437"/>
      <c r="DG156" s="437"/>
      <c r="DH156" s="436">
        <v>0</v>
      </c>
      <c r="DI156" s="440"/>
      <c r="DJ156" s="436"/>
      <c r="DK156" s="437"/>
      <c r="DL156" s="437"/>
      <c r="DM156" s="436">
        <v>0</v>
      </c>
      <c r="DN156" s="440"/>
      <c r="DO156" s="436"/>
      <c r="DP156" s="437"/>
      <c r="DQ156" s="437"/>
      <c r="DR156" s="436">
        <v>0</v>
      </c>
      <c r="DS156" s="440"/>
      <c r="DT156" s="436"/>
      <c r="DU156" s="437"/>
      <c r="DV156" s="437"/>
      <c r="DW156" s="436">
        <v>0</v>
      </c>
      <c r="DX156" s="440"/>
      <c r="DY156" s="436"/>
      <c r="DZ156" s="437"/>
      <c r="EA156" s="437"/>
      <c r="EB156" s="436">
        <v>0</v>
      </c>
      <c r="EC156" s="440"/>
      <c r="ED156" s="436"/>
      <c r="EE156" s="437"/>
      <c r="EF156" s="437"/>
      <c r="EG156" s="436">
        <v>0</v>
      </c>
      <c r="EH156" s="440"/>
      <c r="EI156" s="436"/>
      <c r="EJ156" s="437"/>
      <c r="EK156" s="437"/>
      <c r="EL156" s="436">
        <f t="shared" si="23"/>
        <v>0</v>
      </c>
      <c r="EM156" s="440"/>
      <c r="EN156" s="436"/>
      <c r="EO156" s="345"/>
      <c r="ER156" s="349"/>
      <c r="ES156" s="349"/>
    </row>
    <row r="157" spans="1:149" ht="12.75" hidden="1" customHeight="1" x14ac:dyDescent="0.2">
      <c r="A157" s="333"/>
      <c r="B157" s="333"/>
      <c r="D157" s="345" t="s">
        <v>317</v>
      </c>
      <c r="F157" s="373"/>
      <c r="G157" s="448">
        <v>0</v>
      </c>
      <c r="H157" s="449"/>
      <c r="I157" s="436"/>
      <c r="J157" s="437"/>
      <c r="K157" s="450"/>
      <c r="L157" s="448">
        <v>0</v>
      </c>
      <c r="M157" s="449"/>
      <c r="N157" s="436"/>
      <c r="O157" s="437"/>
      <c r="P157" s="450"/>
      <c r="Q157" s="448">
        <v>0</v>
      </c>
      <c r="R157" s="449"/>
      <c r="S157" s="436"/>
      <c r="T157" s="437"/>
      <c r="U157" s="450"/>
      <c r="V157" s="448">
        <v>0</v>
      </c>
      <c r="W157" s="449"/>
      <c r="X157" s="436"/>
      <c r="Y157" s="437"/>
      <c r="Z157" s="450"/>
      <c r="AA157" s="448">
        <v>0</v>
      </c>
      <c r="AB157" s="449"/>
      <c r="AC157" s="436"/>
      <c r="AD157" s="437"/>
      <c r="AE157" s="450"/>
      <c r="AF157" s="448">
        <v>0</v>
      </c>
      <c r="AG157" s="449"/>
      <c r="AH157" s="436"/>
      <c r="AI157" s="437"/>
      <c r="AJ157" s="450"/>
      <c r="AK157" s="448">
        <v>0</v>
      </c>
      <c r="AL157" s="449"/>
      <c r="AM157" s="436"/>
      <c r="AN157" s="437"/>
      <c r="AO157" s="450"/>
      <c r="AP157" s="448">
        <v>0</v>
      </c>
      <c r="AQ157" s="449"/>
      <c r="AR157" s="436"/>
      <c r="AS157" s="437"/>
      <c r="AT157" s="450"/>
      <c r="AU157" s="448">
        <v>0</v>
      </c>
      <c r="AV157" s="449"/>
      <c r="AW157" s="436"/>
      <c r="AX157" s="437"/>
      <c r="AY157" s="450"/>
      <c r="AZ157" s="448">
        <v>0</v>
      </c>
      <c r="BA157" s="449"/>
      <c r="BB157" s="436"/>
      <c r="BC157" s="437"/>
      <c r="BD157" s="450"/>
      <c r="BE157" s="448">
        <v>0</v>
      </c>
      <c r="BF157" s="449"/>
      <c r="BG157" s="436"/>
      <c r="BH157" s="437"/>
      <c r="BI157" s="450"/>
      <c r="BJ157" s="448">
        <v>0</v>
      </c>
      <c r="BK157" s="449"/>
      <c r="BL157" s="436"/>
      <c r="BM157" s="437"/>
      <c r="BN157" s="450"/>
      <c r="BO157" s="448">
        <v>0</v>
      </c>
      <c r="BP157" s="449"/>
      <c r="BQ157" s="436"/>
      <c r="BR157" s="437"/>
      <c r="BS157" s="450"/>
      <c r="BT157" s="448">
        <f>SUM(L157:BO157)</f>
        <v>0</v>
      </c>
      <c r="BU157" s="449"/>
      <c r="BV157" s="436"/>
      <c r="BW157" s="437"/>
      <c r="BX157" s="450"/>
      <c r="BY157" s="448">
        <v>0</v>
      </c>
      <c r="BZ157" s="449"/>
      <c r="CA157" s="436"/>
      <c r="CB157" s="437"/>
      <c r="CC157" s="450"/>
      <c r="CD157" s="448">
        <v>0</v>
      </c>
      <c r="CE157" s="449"/>
      <c r="CF157" s="436"/>
      <c r="CG157" s="437"/>
      <c r="CH157" s="450"/>
      <c r="CI157" s="448">
        <v>0</v>
      </c>
      <c r="CJ157" s="449"/>
      <c r="CK157" s="436"/>
      <c r="CL157" s="437"/>
      <c r="CM157" s="450"/>
      <c r="CN157" s="448">
        <v>0</v>
      </c>
      <c r="CO157" s="449"/>
      <c r="CP157" s="436"/>
      <c r="CQ157" s="437"/>
      <c r="CR157" s="450"/>
      <c r="CS157" s="448">
        <v>0</v>
      </c>
      <c r="CT157" s="449"/>
      <c r="CU157" s="436"/>
      <c r="CV157" s="437"/>
      <c r="CW157" s="450"/>
      <c r="CX157" s="448">
        <v>0</v>
      </c>
      <c r="CY157" s="449"/>
      <c r="CZ157" s="436"/>
      <c r="DA157" s="437"/>
      <c r="DB157" s="450"/>
      <c r="DC157" s="448">
        <v>0</v>
      </c>
      <c r="DD157" s="449"/>
      <c r="DE157" s="436"/>
      <c r="DF157" s="437"/>
      <c r="DG157" s="450"/>
      <c r="DH157" s="448">
        <v>0</v>
      </c>
      <c r="DI157" s="449"/>
      <c r="DJ157" s="436"/>
      <c r="DK157" s="437"/>
      <c r="DL157" s="450"/>
      <c r="DM157" s="448">
        <v>0</v>
      </c>
      <c r="DN157" s="449"/>
      <c r="DO157" s="436"/>
      <c r="DP157" s="437"/>
      <c r="DQ157" s="450"/>
      <c r="DR157" s="448">
        <v>0</v>
      </c>
      <c r="DS157" s="449"/>
      <c r="DT157" s="436"/>
      <c r="DU157" s="437"/>
      <c r="DV157" s="450"/>
      <c r="DW157" s="448">
        <v>0</v>
      </c>
      <c r="DX157" s="449"/>
      <c r="DY157" s="436"/>
      <c r="DZ157" s="437"/>
      <c r="EA157" s="450"/>
      <c r="EB157" s="448">
        <v>0</v>
      </c>
      <c r="EC157" s="449"/>
      <c r="ED157" s="436"/>
      <c r="EE157" s="437"/>
      <c r="EF157" s="450"/>
      <c r="EG157" s="448">
        <v>0</v>
      </c>
      <c r="EH157" s="449"/>
      <c r="EI157" s="436"/>
      <c r="EJ157" s="437"/>
      <c r="EK157" s="450"/>
      <c r="EL157" s="448">
        <f t="shared" si="23"/>
        <v>0</v>
      </c>
      <c r="EM157" s="449"/>
      <c r="EN157" s="436"/>
      <c r="EO157" s="345"/>
      <c r="ER157" s="349"/>
      <c r="ES157" s="349"/>
    </row>
    <row r="158" spans="1:149" ht="14.25" customHeight="1" x14ac:dyDescent="0.2">
      <c r="A158" s="333"/>
      <c r="B158" s="333"/>
      <c r="C158" s="333"/>
      <c r="D158" s="456"/>
      <c r="E158" s="457"/>
      <c r="F158" s="336"/>
      <c r="G158" s="458"/>
      <c r="H158" s="458"/>
      <c r="I158" s="458"/>
      <c r="J158" s="459"/>
      <c r="K158" s="458"/>
      <c r="L158" s="458"/>
      <c r="M158" s="458"/>
      <c r="N158" s="458"/>
      <c r="O158" s="459"/>
      <c r="P158" s="458"/>
      <c r="Q158" s="458"/>
      <c r="R158" s="458"/>
      <c r="S158" s="458"/>
      <c r="T158" s="459"/>
      <c r="U158" s="458"/>
      <c r="V158" s="458"/>
      <c r="W158" s="458"/>
      <c r="X158" s="458"/>
      <c r="Y158" s="459"/>
      <c r="Z158" s="458"/>
      <c r="AA158" s="458"/>
      <c r="AB158" s="458"/>
      <c r="AC158" s="458"/>
      <c r="AD158" s="459"/>
      <c r="AE158" s="458"/>
      <c r="AF158" s="458"/>
      <c r="AG158" s="458"/>
      <c r="AH158" s="458"/>
      <c r="AI158" s="459"/>
      <c r="AJ158" s="458"/>
      <c r="AK158" s="458"/>
      <c r="AL158" s="458"/>
      <c r="AM158" s="458"/>
      <c r="AN158" s="459"/>
      <c r="AO158" s="458"/>
      <c r="AP158" s="458"/>
      <c r="AQ158" s="458"/>
      <c r="AR158" s="458"/>
      <c r="AS158" s="459"/>
      <c r="AT158" s="458"/>
      <c r="AU158" s="458"/>
      <c r="AV158" s="458"/>
      <c r="AW158" s="458"/>
      <c r="AX158" s="459"/>
      <c r="AY158" s="458"/>
      <c r="AZ158" s="458"/>
      <c r="BA158" s="458"/>
      <c r="BB158" s="458"/>
      <c r="BC158" s="459"/>
      <c r="BD158" s="458"/>
      <c r="BE158" s="458"/>
      <c r="BF158" s="458"/>
      <c r="BG158" s="458"/>
      <c r="BH158" s="459"/>
      <c r="BI158" s="458"/>
      <c r="BJ158" s="458"/>
      <c r="BK158" s="458"/>
      <c r="BL158" s="458"/>
      <c r="BM158" s="459"/>
      <c r="BN158" s="458"/>
      <c r="BO158" s="458"/>
      <c r="BP158" s="458"/>
      <c r="BQ158" s="458"/>
      <c r="BR158" s="459"/>
      <c r="BS158" s="458"/>
      <c r="BT158" s="458"/>
      <c r="BU158" s="458"/>
      <c r="BV158" s="458"/>
      <c r="BW158" s="459"/>
      <c r="BX158" s="458"/>
      <c r="BY158" s="458"/>
      <c r="BZ158" s="458"/>
      <c r="CA158" s="458"/>
      <c r="CB158" s="459"/>
      <c r="CC158" s="458"/>
      <c r="CD158" s="458"/>
      <c r="CE158" s="458"/>
      <c r="CF158" s="458"/>
      <c r="CG158" s="459"/>
      <c r="CH158" s="458"/>
      <c r="CI158" s="458"/>
      <c r="CJ158" s="458"/>
      <c r="CK158" s="458"/>
      <c r="CL158" s="459"/>
      <c r="CM158" s="458"/>
      <c r="CN158" s="458"/>
      <c r="CO158" s="458"/>
      <c r="CP158" s="458"/>
      <c r="CQ158" s="459"/>
      <c r="CR158" s="458"/>
      <c r="CS158" s="458"/>
      <c r="CT158" s="458"/>
      <c r="CU158" s="458"/>
      <c r="CV158" s="459"/>
      <c r="CW158" s="458"/>
      <c r="CX158" s="458"/>
      <c r="CY158" s="458"/>
      <c r="CZ158" s="458"/>
      <c r="DA158" s="459"/>
      <c r="DB158" s="458"/>
      <c r="DC158" s="458"/>
      <c r="DD158" s="458"/>
      <c r="DE158" s="458"/>
      <c r="DF158" s="459"/>
      <c r="DG158" s="458"/>
      <c r="DH158" s="458"/>
      <c r="DI158" s="458"/>
      <c r="DJ158" s="458"/>
      <c r="DK158" s="459"/>
      <c r="DL158" s="458"/>
      <c r="DM158" s="458"/>
      <c r="DN158" s="458"/>
      <c r="DO158" s="458"/>
      <c r="DP158" s="459"/>
      <c r="DQ158" s="458"/>
      <c r="DR158" s="458"/>
      <c r="DS158" s="458"/>
      <c r="DT158" s="458"/>
      <c r="DU158" s="459"/>
      <c r="DV158" s="458"/>
      <c r="DW158" s="458"/>
      <c r="DX158" s="458"/>
      <c r="DY158" s="458"/>
      <c r="DZ158" s="459"/>
      <c r="EA158" s="458"/>
      <c r="EB158" s="458"/>
      <c r="EC158" s="458"/>
      <c r="ED158" s="458"/>
      <c r="EE158" s="459"/>
      <c r="EF158" s="458"/>
      <c r="EG158" s="458"/>
      <c r="EH158" s="458"/>
      <c r="EI158" s="458"/>
      <c r="EJ158" s="459"/>
      <c r="EK158" s="458"/>
      <c r="EL158" s="458"/>
      <c r="EM158" s="458"/>
      <c r="EN158" s="460"/>
      <c r="EO158" s="345"/>
      <c r="ER158" s="349"/>
      <c r="ES158" s="349"/>
    </row>
    <row r="159" spans="1:149" x14ac:dyDescent="0.2">
      <c r="A159" s="333"/>
      <c r="B159" s="333"/>
      <c r="C159" s="333"/>
      <c r="D159" s="333"/>
      <c r="E159" s="333"/>
      <c r="F159" s="333"/>
      <c r="G159" s="436"/>
      <c r="H159" s="436"/>
      <c r="I159" s="436"/>
      <c r="J159" s="436"/>
      <c r="K159" s="436"/>
      <c r="L159" s="436"/>
      <c r="M159" s="436"/>
      <c r="N159" s="436"/>
      <c r="O159" s="436"/>
      <c r="P159" s="436"/>
      <c r="Q159" s="436"/>
      <c r="R159" s="436"/>
      <c r="S159" s="436"/>
      <c r="T159" s="436"/>
      <c r="U159" s="436"/>
      <c r="V159" s="436"/>
      <c r="W159" s="436"/>
      <c r="X159" s="436"/>
      <c r="Y159" s="436"/>
      <c r="Z159" s="436"/>
      <c r="AA159" s="436"/>
      <c r="AB159" s="436"/>
      <c r="AC159" s="436"/>
      <c r="AD159" s="436"/>
      <c r="AE159" s="436"/>
      <c r="AF159" s="436"/>
      <c r="AG159" s="436"/>
      <c r="AH159" s="436"/>
      <c r="AI159" s="436"/>
      <c r="AJ159" s="436"/>
      <c r="AK159" s="436"/>
      <c r="AL159" s="436"/>
      <c r="AM159" s="436"/>
      <c r="AN159" s="436"/>
      <c r="AO159" s="436"/>
      <c r="AP159" s="436"/>
      <c r="AQ159" s="436"/>
      <c r="AR159" s="436"/>
      <c r="AS159" s="436"/>
      <c r="AT159" s="436"/>
      <c r="AU159" s="436"/>
      <c r="AV159" s="436"/>
      <c r="AW159" s="436"/>
      <c r="AX159" s="436"/>
      <c r="AY159" s="436"/>
      <c r="AZ159" s="436"/>
      <c r="BA159" s="436"/>
      <c r="BB159" s="436"/>
      <c r="BC159" s="436"/>
      <c r="BD159" s="436"/>
      <c r="BE159" s="436"/>
      <c r="BF159" s="436"/>
      <c r="BG159" s="436"/>
      <c r="BH159" s="436"/>
      <c r="BI159" s="436"/>
      <c r="BJ159" s="436"/>
      <c r="BK159" s="436"/>
      <c r="BL159" s="436"/>
      <c r="BM159" s="436"/>
      <c r="BN159" s="436"/>
      <c r="BO159" s="436"/>
      <c r="BP159" s="436"/>
      <c r="BQ159" s="436"/>
      <c r="BR159" s="436"/>
      <c r="BS159" s="436"/>
      <c r="BT159" s="436"/>
      <c r="BU159" s="436"/>
      <c r="BV159" s="436"/>
      <c r="BW159" s="333"/>
      <c r="BX159" s="333"/>
      <c r="BY159" s="333"/>
      <c r="BZ159" s="436"/>
      <c r="CA159" s="436"/>
      <c r="CB159" s="436"/>
      <c r="CC159" s="436"/>
      <c r="CD159" s="436"/>
      <c r="CE159" s="436"/>
      <c r="CF159" s="436"/>
      <c r="CG159" s="436"/>
      <c r="CH159" s="436"/>
      <c r="CI159" s="436"/>
      <c r="CJ159" s="436"/>
      <c r="CK159" s="436"/>
      <c r="CL159" s="436"/>
      <c r="CM159" s="436"/>
      <c r="CN159" s="436"/>
      <c r="CO159" s="436"/>
      <c r="CP159" s="436"/>
      <c r="CQ159" s="436"/>
      <c r="CR159" s="436"/>
      <c r="CS159" s="436"/>
      <c r="CT159" s="436"/>
      <c r="CU159" s="436"/>
      <c r="CV159" s="436"/>
      <c r="CW159" s="436"/>
      <c r="CX159" s="436"/>
      <c r="CY159" s="436"/>
      <c r="CZ159" s="436"/>
      <c r="DA159" s="436"/>
      <c r="DB159" s="436"/>
      <c r="DC159" s="436"/>
      <c r="DD159" s="436"/>
      <c r="DE159" s="436"/>
      <c r="DF159" s="436"/>
      <c r="DG159" s="436"/>
      <c r="DH159" s="436"/>
      <c r="DI159" s="436"/>
      <c r="DJ159" s="436"/>
      <c r="DK159" s="436"/>
      <c r="DL159" s="436"/>
      <c r="DM159" s="436"/>
      <c r="DN159" s="436"/>
      <c r="DO159" s="436"/>
      <c r="DP159" s="436"/>
      <c r="DQ159" s="436"/>
      <c r="DR159" s="436"/>
      <c r="DS159" s="436"/>
      <c r="DT159" s="436"/>
      <c r="DU159" s="436"/>
      <c r="DV159" s="436"/>
      <c r="DW159" s="436"/>
      <c r="DX159" s="436"/>
      <c r="DY159" s="436"/>
      <c r="DZ159" s="436"/>
      <c r="EA159" s="436"/>
      <c r="EB159" s="436"/>
      <c r="EC159" s="436"/>
      <c r="ED159" s="436"/>
      <c r="EE159" s="436"/>
      <c r="EF159" s="436"/>
      <c r="EG159" s="436"/>
      <c r="EH159" s="436"/>
      <c r="EI159" s="436"/>
      <c r="EJ159" s="436"/>
      <c r="EK159" s="436"/>
      <c r="EL159" s="436"/>
      <c r="EM159" s="436"/>
      <c r="EN159" s="436"/>
      <c r="EO159" s="333"/>
      <c r="ER159" s="349"/>
      <c r="ES159" s="349"/>
    </row>
    <row r="160" spans="1:149" ht="12" customHeight="1" x14ac:dyDescent="0.2">
      <c r="A160" s="333"/>
      <c r="B160" s="333"/>
      <c r="C160" s="436"/>
      <c r="D160" s="461"/>
      <c r="E160" s="333"/>
      <c r="F160" s="333"/>
      <c r="G160" s="436"/>
      <c r="H160" s="436"/>
      <c r="I160" s="436"/>
      <c r="J160" s="436"/>
      <c r="K160" s="436"/>
      <c r="L160" s="436"/>
      <c r="M160" s="436"/>
      <c r="N160" s="436"/>
      <c r="O160" s="436"/>
      <c r="P160" s="436"/>
      <c r="Q160" s="436"/>
      <c r="R160" s="436"/>
      <c r="S160" s="436"/>
      <c r="T160" s="436"/>
      <c r="U160" s="436"/>
      <c r="V160" s="436"/>
      <c r="W160" s="436"/>
      <c r="X160" s="436"/>
      <c r="Y160" s="436"/>
      <c r="Z160" s="436"/>
      <c r="AA160" s="436"/>
      <c r="AB160" s="436"/>
      <c r="AC160" s="436"/>
      <c r="AD160" s="436"/>
      <c r="AE160" s="436"/>
      <c r="AF160" s="436"/>
      <c r="AG160" s="436"/>
      <c r="AH160" s="436"/>
      <c r="AI160" s="436"/>
      <c r="AJ160" s="436"/>
      <c r="AK160" s="436"/>
      <c r="AL160" s="436"/>
      <c r="AM160" s="436"/>
      <c r="AN160" s="436"/>
      <c r="AO160" s="436"/>
      <c r="AP160" s="436"/>
      <c r="AQ160" s="436"/>
      <c r="AR160" s="436"/>
      <c r="AS160" s="436"/>
      <c r="AT160" s="436"/>
      <c r="AU160" s="436"/>
      <c r="AV160" s="436"/>
      <c r="AW160" s="436"/>
      <c r="AX160" s="436"/>
      <c r="AY160" s="436"/>
      <c r="AZ160" s="436"/>
      <c r="BA160" s="436"/>
      <c r="BB160" s="436"/>
      <c r="BC160" s="436"/>
      <c r="BD160" s="436"/>
      <c r="BE160" s="436"/>
      <c r="BF160" s="436"/>
      <c r="BG160" s="436"/>
      <c r="BH160" s="436"/>
      <c r="BI160" s="436"/>
      <c r="BJ160" s="436"/>
      <c r="BK160" s="436"/>
      <c r="BL160" s="436"/>
      <c r="BM160" s="436"/>
      <c r="BN160" s="436"/>
      <c r="BO160" s="436"/>
      <c r="BP160" s="436"/>
      <c r="BQ160" s="436"/>
      <c r="BR160" s="436"/>
      <c r="BS160" s="436"/>
      <c r="BT160" s="436"/>
      <c r="BU160" s="436"/>
      <c r="BV160" s="436"/>
      <c r="BW160" s="461"/>
      <c r="BX160" s="333"/>
      <c r="BY160" s="333"/>
      <c r="BZ160" s="436"/>
      <c r="CA160" s="436"/>
      <c r="CB160" s="436"/>
      <c r="CC160" s="436"/>
      <c r="CD160" s="436"/>
      <c r="CE160" s="436"/>
      <c r="CF160" s="436"/>
      <c r="CG160" s="436"/>
      <c r="CH160" s="436"/>
      <c r="CI160" s="436"/>
      <c r="CJ160" s="436"/>
      <c r="CK160" s="436"/>
      <c r="CL160" s="436"/>
      <c r="CM160" s="436"/>
      <c r="CN160" s="436"/>
      <c r="CO160" s="436"/>
      <c r="CP160" s="436"/>
      <c r="CQ160" s="436"/>
      <c r="CR160" s="436"/>
      <c r="CS160" s="436"/>
      <c r="CT160" s="436"/>
      <c r="CU160" s="436"/>
      <c r="CV160" s="436"/>
      <c r="CW160" s="436"/>
      <c r="CX160" s="436"/>
      <c r="CY160" s="436"/>
      <c r="CZ160" s="436"/>
      <c r="DA160" s="436"/>
      <c r="DB160" s="436"/>
      <c r="DC160" s="436"/>
      <c r="DD160" s="436"/>
      <c r="DE160" s="436"/>
      <c r="DF160" s="436"/>
      <c r="DG160" s="436"/>
      <c r="DH160" s="436"/>
      <c r="DI160" s="436"/>
      <c r="DJ160" s="436"/>
      <c r="DK160" s="436"/>
      <c r="DL160" s="436"/>
      <c r="DM160" s="436"/>
      <c r="DN160" s="436"/>
      <c r="DO160" s="436"/>
      <c r="DP160" s="436"/>
      <c r="DQ160" s="436"/>
      <c r="DR160" s="436"/>
      <c r="DS160" s="436"/>
      <c r="DT160" s="436"/>
      <c r="DU160" s="436"/>
      <c r="DV160" s="436"/>
      <c r="DW160" s="436"/>
      <c r="DX160" s="436"/>
      <c r="DY160" s="436"/>
      <c r="DZ160" s="436"/>
      <c r="EA160" s="436"/>
      <c r="EB160" s="436"/>
      <c r="EC160" s="436"/>
      <c r="ED160" s="436"/>
      <c r="EE160" s="436"/>
      <c r="EF160" s="436"/>
      <c r="EG160" s="436"/>
      <c r="EH160" s="436"/>
      <c r="EI160" s="436"/>
      <c r="EJ160" s="436"/>
      <c r="EK160" s="436"/>
      <c r="EL160" s="436"/>
      <c r="EM160" s="436"/>
      <c r="EN160" s="436"/>
      <c r="EO160" s="333"/>
      <c r="EP160" s="333"/>
      <c r="ER160" s="349"/>
      <c r="ES160" s="349"/>
    </row>
    <row r="161" spans="1:149" ht="12" customHeight="1" x14ac:dyDescent="0.2">
      <c r="A161" s="333"/>
      <c r="B161" s="333"/>
      <c r="C161" s="436"/>
      <c r="D161" s="436"/>
      <c r="E161" s="333"/>
      <c r="F161" s="333"/>
      <c r="G161" s="436"/>
      <c r="H161" s="436"/>
      <c r="I161" s="436"/>
      <c r="J161" s="436"/>
      <c r="K161" s="436"/>
      <c r="L161" s="436"/>
      <c r="M161" s="436"/>
      <c r="N161" s="436"/>
      <c r="O161" s="436"/>
      <c r="P161" s="436"/>
      <c r="Q161" s="436"/>
      <c r="R161" s="436"/>
      <c r="S161" s="436"/>
      <c r="T161" s="436"/>
      <c r="U161" s="436"/>
      <c r="V161" s="436"/>
      <c r="W161" s="436"/>
      <c r="X161" s="436"/>
      <c r="Y161" s="436"/>
      <c r="Z161" s="436"/>
      <c r="AA161" s="436"/>
      <c r="AB161" s="436"/>
      <c r="AC161" s="436"/>
      <c r="AD161" s="436"/>
      <c r="AE161" s="436"/>
      <c r="AF161" s="436"/>
      <c r="AG161" s="436"/>
      <c r="AH161" s="436"/>
      <c r="AI161" s="436"/>
      <c r="AJ161" s="436"/>
      <c r="AK161" s="436"/>
      <c r="AL161" s="436"/>
      <c r="AM161" s="436"/>
      <c r="AN161" s="436"/>
      <c r="AO161" s="436"/>
      <c r="AP161" s="436"/>
      <c r="AQ161" s="436"/>
      <c r="AR161" s="436"/>
      <c r="AS161" s="436"/>
      <c r="AT161" s="436"/>
      <c r="AU161" s="436"/>
      <c r="AV161" s="436"/>
      <c r="AW161" s="436"/>
      <c r="AX161" s="436"/>
      <c r="AY161" s="436"/>
      <c r="AZ161" s="436"/>
      <c r="BA161" s="436"/>
      <c r="BB161" s="436"/>
      <c r="BC161" s="436"/>
      <c r="BD161" s="436"/>
      <c r="BE161" s="436"/>
      <c r="BF161" s="436"/>
      <c r="BG161" s="436"/>
      <c r="BH161" s="436"/>
      <c r="BI161" s="436"/>
      <c r="BJ161" s="436"/>
      <c r="BK161" s="436"/>
      <c r="BL161" s="436"/>
      <c r="BM161" s="436"/>
      <c r="BN161" s="436"/>
      <c r="BO161" s="436"/>
      <c r="BP161" s="436"/>
      <c r="BQ161" s="436"/>
      <c r="BR161" s="436"/>
      <c r="BS161" s="436"/>
      <c r="BT161" s="436"/>
      <c r="BU161" s="436"/>
      <c r="BV161" s="436"/>
      <c r="BW161" s="436"/>
      <c r="BX161" s="333"/>
      <c r="BY161" s="333"/>
      <c r="BZ161" s="436"/>
      <c r="CA161" s="436"/>
      <c r="CB161" s="436"/>
      <c r="CC161" s="436"/>
      <c r="CD161" s="436"/>
      <c r="CE161" s="436"/>
      <c r="CF161" s="436"/>
      <c r="CG161" s="436"/>
      <c r="CH161" s="436"/>
      <c r="CI161" s="436"/>
      <c r="CJ161" s="436"/>
      <c r="CK161" s="436"/>
      <c r="CL161" s="436"/>
      <c r="CM161" s="436"/>
      <c r="CN161" s="436"/>
      <c r="CO161" s="436"/>
      <c r="CP161" s="436"/>
      <c r="CQ161" s="436"/>
      <c r="CR161" s="436"/>
      <c r="CS161" s="436"/>
      <c r="CT161" s="436"/>
      <c r="CU161" s="436"/>
      <c r="CV161" s="436"/>
      <c r="CW161" s="436"/>
      <c r="CX161" s="436"/>
      <c r="CY161" s="436"/>
      <c r="CZ161" s="436"/>
      <c r="DA161" s="436"/>
      <c r="DB161" s="436"/>
      <c r="DC161" s="436"/>
      <c r="DD161" s="436"/>
      <c r="DE161" s="436"/>
      <c r="DF161" s="436"/>
      <c r="DG161" s="436"/>
      <c r="DH161" s="436"/>
      <c r="DI161" s="436"/>
      <c r="DJ161" s="436"/>
      <c r="DK161" s="436"/>
      <c r="DL161" s="436"/>
      <c r="DM161" s="436"/>
      <c r="DN161" s="436"/>
      <c r="DO161" s="436"/>
      <c r="DP161" s="436"/>
      <c r="DQ161" s="436"/>
      <c r="DR161" s="436"/>
      <c r="DS161" s="436"/>
      <c r="DT161" s="436"/>
      <c r="DU161" s="436"/>
      <c r="DV161" s="436"/>
      <c r="DW161" s="436"/>
      <c r="DX161" s="436"/>
      <c r="DY161" s="436"/>
      <c r="DZ161" s="436"/>
      <c r="EA161" s="436"/>
      <c r="EB161" s="436"/>
      <c r="EC161" s="436"/>
      <c r="ED161" s="436"/>
      <c r="EE161" s="436"/>
      <c r="EF161" s="436"/>
      <c r="EG161" s="436"/>
      <c r="EH161" s="436"/>
      <c r="EI161" s="436"/>
      <c r="EJ161" s="436"/>
      <c r="EK161" s="436"/>
      <c r="EL161" s="436"/>
      <c r="EM161" s="436"/>
      <c r="EN161" s="436"/>
      <c r="EO161" s="333"/>
      <c r="EP161" s="333"/>
      <c r="ER161" s="349"/>
      <c r="ES161" s="349"/>
    </row>
    <row r="162" spans="1:149" x14ac:dyDescent="0.2">
      <c r="A162" s="333"/>
      <c r="B162" s="333"/>
      <c r="C162" s="333"/>
      <c r="D162" s="333"/>
      <c r="E162" s="462"/>
      <c r="F162" s="462"/>
      <c r="G162" s="436"/>
      <c r="H162" s="436"/>
      <c r="I162" s="436"/>
      <c r="J162" s="436"/>
      <c r="K162" s="436"/>
      <c r="L162" s="436"/>
      <c r="M162" s="436"/>
      <c r="N162" s="436"/>
      <c r="O162" s="436"/>
      <c r="P162" s="436"/>
      <c r="Q162" s="436"/>
      <c r="R162" s="436"/>
      <c r="S162" s="436"/>
      <c r="T162" s="436"/>
      <c r="U162" s="436"/>
      <c r="V162" s="436"/>
      <c r="W162" s="436"/>
      <c r="X162" s="436"/>
      <c r="Y162" s="436"/>
      <c r="Z162" s="436"/>
      <c r="AA162" s="436"/>
      <c r="AB162" s="436"/>
      <c r="AC162" s="436"/>
      <c r="AD162" s="436"/>
      <c r="AE162" s="436"/>
      <c r="AF162" s="436"/>
      <c r="AG162" s="436"/>
      <c r="AH162" s="436"/>
      <c r="AI162" s="436"/>
      <c r="AJ162" s="436"/>
      <c r="AK162" s="436"/>
      <c r="AL162" s="436"/>
      <c r="AM162" s="436"/>
      <c r="AN162" s="436"/>
      <c r="AO162" s="436"/>
      <c r="AP162" s="436"/>
      <c r="AQ162" s="436"/>
      <c r="AR162" s="436"/>
      <c r="AS162" s="436"/>
      <c r="AT162" s="436"/>
      <c r="AU162" s="436"/>
      <c r="AV162" s="436"/>
      <c r="AW162" s="436"/>
      <c r="AX162" s="436"/>
      <c r="AY162" s="436"/>
      <c r="AZ162" s="436"/>
      <c r="BA162" s="436"/>
      <c r="BB162" s="436"/>
      <c r="BC162" s="436"/>
      <c r="BD162" s="436"/>
      <c r="BE162" s="436"/>
      <c r="BF162" s="436"/>
      <c r="BG162" s="436"/>
      <c r="BH162" s="436"/>
      <c r="BI162" s="436"/>
      <c r="BJ162" s="436"/>
      <c r="BK162" s="436"/>
      <c r="BL162" s="436"/>
      <c r="BM162" s="436"/>
      <c r="BN162" s="436"/>
      <c r="BO162" s="436"/>
      <c r="BP162" s="436"/>
      <c r="BQ162" s="436"/>
      <c r="BR162" s="436"/>
      <c r="BS162" s="436"/>
      <c r="BT162" s="436"/>
      <c r="BU162" s="436"/>
      <c r="BV162" s="436"/>
      <c r="BW162" s="436"/>
      <c r="BX162" s="436"/>
      <c r="BY162" s="436"/>
      <c r="BZ162" s="436"/>
      <c r="CA162" s="436"/>
      <c r="CB162" s="436"/>
      <c r="CC162" s="436"/>
      <c r="CD162" s="436"/>
      <c r="CE162" s="436"/>
      <c r="CF162" s="436"/>
      <c r="CG162" s="436"/>
      <c r="CH162" s="436"/>
      <c r="CI162" s="436"/>
      <c r="CJ162" s="436"/>
      <c r="CK162" s="436"/>
      <c r="CL162" s="436"/>
      <c r="CM162" s="436"/>
      <c r="CN162" s="436"/>
      <c r="CO162" s="436"/>
      <c r="CP162" s="436"/>
      <c r="CQ162" s="436"/>
      <c r="CR162" s="436"/>
      <c r="CS162" s="436"/>
      <c r="CT162" s="436"/>
      <c r="CU162" s="436"/>
      <c r="CV162" s="436"/>
      <c r="CW162" s="436"/>
      <c r="CX162" s="436"/>
      <c r="CY162" s="436"/>
      <c r="CZ162" s="436"/>
      <c r="DA162" s="436"/>
      <c r="DB162" s="436"/>
      <c r="DC162" s="436"/>
      <c r="DD162" s="436"/>
      <c r="DE162" s="436"/>
      <c r="DF162" s="436"/>
      <c r="DG162" s="436"/>
      <c r="DH162" s="436"/>
      <c r="DI162" s="436"/>
      <c r="DJ162" s="436"/>
      <c r="DK162" s="436"/>
      <c r="DL162" s="436"/>
      <c r="DM162" s="436"/>
      <c r="DN162" s="436"/>
      <c r="DO162" s="436"/>
      <c r="DP162" s="436"/>
      <c r="DQ162" s="436"/>
      <c r="DR162" s="436"/>
      <c r="DS162" s="436"/>
      <c r="DT162" s="436"/>
      <c r="DU162" s="436"/>
      <c r="DV162" s="436"/>
      <c r="DW162" s="436"/>
      <c r="DX162" s="436"/>
      <c r="DY162" s="436"/>
      <c r="DZ162" s="436"/>
      <c r="EA162" s="436"/>
      <c r="EB162" s="436"/>
      <c r="EC162" s="436"/>
      <c r="ED162" s="436"/>
      <c r="EE162" s="436"/>
      <c r="EF162" s="436"/>
      <c r="EG162" s="436"/>
      <c r="EH162" s="436"/>
      <c r="EI162" s="436"/>
      <c r="EJ162" s="436"/>
      <c r="EK162" s="436"/>
      <c r="EL162" s="436"/>
      <c r="EM162" s="436"/>
      <c r="EN162" s="436"/>
      <c r="EO162" s="333"/>
      <c r="ER162" s="349"/>
      <c r="ES162" s="349"/>
    </row>
    <row r="163" spans="1:149" ht="15.75" x14ac:dyDescent="0.25">
      <c r="A163" s="333"/>
      <c r="B163" s="333"/>
      <c r="C163" s="333"/>
      <c r="D163" s="415" t="s">
        <v>343</v>
      </c>
      <c r="E163" s="415"/>
      <c r="F163" s="415"/>
      <c r="G163" s="458"/>
      <c r="H163" s="458"/>
      <c r="I163" s="458"/>
      <c r="J163" s="458"/>
      <c r="K163" s="458"/>
      <c r="L163" s="458"/>
      <c r="M163" s="458"/>
      <c r="N163" s="458"/>
      <c r="O163" s="458"/>
      <c r="P163" s="458"/>
      <c r="Q163" s="458"/>
      <c r="R163" s="458"/>
      <c r="S163" s="458"/>
      <c r="T163" s="458"/>
      <c r="U163" s="458"/>
      <c r="V163" s="458"/>
      <c r="W163" s="458"/>
      <c r="X163" s="458"/>
      <c r="Y163" s="458"/>
      <c r="Z163" s="458"/>
      <c r="AA163" s="458"/>
      <c r="AB163" s="458"/>
      <c r="AC163" s="458"/>
      <c r="AD163" s="458"/>
      <c r="AE163" s="458"/>
      <c r="AF163" s="458"/>
      <c r="AG163" s="458"/>
      <c r="AH163" s="458"/>
      <c r="AI163" s="458"/>
      <c r="AJ163" s="458"/>
      <c r="AK163" s="458"/>
      <c r="AL163" s="458"/>
      <c r="AM163" s="458"/>
      <c r="AN163" s="458"/>
      <c r="AO163" s="458"/>
      <c r="AP163" s="458"/>
      <c r="AQ163" s="458"/>
      <c r="AR163" s="458"/>
      <c r="AS163" s="458"/>
      <c r="AT163" s="458"/>
      <c r="AU163" s="458"/>
      <c r="AV163" s="458"/>
      <c r="AW163" s="458"/>
      <c r="AX163" s="458"/>
      <c r="AY163" s="458"/>
      <c r="AZ163" s="458"/>
      <c r="BA163" s="458"/>
      <c r="BB163" s="458"/>
      <c r="BC163" s="458"/>
      <c r="BD163" s="458"/>
      <c r="BE163" s="458"/>
      <c r="BF163" s="458"/>
      <c r="BG163" s="458"/>
      <c r="BH163" s="458"/>
      <c r="BI163" s="458"/>
      <c r="BJ163" s="458"/>
      <c r="BK163" s="458"/>
      <c r="BL163" s="458"/>
      <c r="BM163" s="458"/>
      <c r="BN163" s="458"/>
      <c r="BO163" s="458"/>
      <c r="BP163" s="458"/>
      <c r="BQ163" s="458"/>
      <c r="BR163" s="458"/>
      <c r="BS163" s="458"/>
      <c r="BT163" s="458"/>
      <c r="BU163" s="458"/>
      <c r="BV163" s="458"/>
      <c r="BW163" s="458"/>
      <c r="BX163" s="458"/>
      <c r="BY163" s="458"/>
      <c r="BZ163" s="458"/>
      <c r="CA163" s="458"/>
      <c r="CB163" s="458"/>
      <c r="CC163" s="458"/>
      <c r="CD163" s="458"/>
      <c r="CE163" s="458"/>
      <c r="CF163" s="458"/>
      <c r="CG163" s="458"/>
      <c r="CH163" s="458"/>
      <c r="CI163" s="458"/>
      <c r="CJ163" s="458"/>
      <c r="CK163" s="458"/>
      <c r="CL163" s="458"/>
      <c r="CM163" s="458"/>
      <c r="CN163" s="458"/>
      <c r="CO163" s="458"/>
      <c r="CP163" s="458"/>
      <c r="CQ163" s="458"/>
      <c r="CR163" s="458"/>
      <c r="CS163" s="458"/>
      <c r="CT163" s="458"/>
      <c r="CU163" s="458"/>
      <c r="CV163" s="458"/>
      <c r="CW163" s="458"/>
      <c r="CX163" s="458"/>
      <c r="CY163" s="458"/>
      <c r="CZ163" s="458"/>
      <c r="DA163" s="458"/>
      <c r="DB163" s="458"/>
      <c r="DC163" s="458"/>
      <c r="DD163" s="458"/>
      <c r="DE163" s="458"/>
      <c r="DF163" s="458"/>
      <c r="DG163" s="458"/>
      <c r="DH163" s="458"/>
      <c r="DI163" s="458"/>
      <c r="DJ163" s="458"/>
      <c r="DK163" s="458"/>
      <c r="DL163" s="458"/>
      <c r="DM163" s="458"/>
      <c r="DN163" s="458"/>
      <c r="DO163" s="458"/>
      <c r="DP163" s="458"/>
      <c r="DQ163" s="458"/>
      <c r="DR163" s="458"/>
      <c r="DS163" s="458"/>
      <c r="DT163" s="458"/>
      <c r="DU163" s="458"/>
      <c r="DV163" s="458"/>
      <c r="DW163" s="458"/>
      <c r="DX163" s="458"/>
      <c r="DY163" s="458"/>
      <c r="DZ163" s="458"/>
      <c r="EA163" s="458"/>
      <c r="EB163" s="458"/>
      <c r="EC163" s="458"/>
      <c r="ED163" s="458"/>
      <c r="EE163" s="458"/>
      <c r="EF163" s="458"/>
      <c r="EG163" s="458"/>
      <c r="EH163" s="458"/>
      <c r="EI163" s="458"/>
      <c r="EJ163" s="458"/>
      <c r="EK163" s="458"/>
      <c r="EL163" s="458"/>
      <c r="EM163" s="458"/>
      <c r="EN163" s="458"/>
      <c r="EO163" s="333"/>
      <c r="ER163" s="349"/>
      <c r="ES163" s="349"/>
    </row>
    <row r="164" spans="1:149" ht="15" customHeight="1" x14ac:dyDescent="0.2">
      <c r="A164" s="333"/>
      <c r="B164" s="333"/>
      <c r="D164" s="463"/>
      <c r="E164" s="833" t="str">
        <f>G8</f>
        <v>2022/23</v>
      </c>
      <c r="F164" s="834"/>
      <c r="G164" s="834"/>
      <c r="H164" s="834"/>
      <c r="I164" s="834"/>
      <c r="J164" s="834"/>
      <c r="K164" s="834"/>
      <c r="L164" s="834"/>
      <c r="M164" s="834"/>
      <c r="N164" s="834"/>
      <c r="O164" s="834"/>
      <c r="P164" s="834"/>
      <c r="Q164" s="834"/>
      <c r="R164" s="834"/>
      <c r="S164" s="834"/>
      <c r="T164" s="834"/>
      <c r="U164" s="834"/>
      <c r="V164" s="834"/>
      <c r="W164" s="834"/>
      <c r="X164" s="834"/>
      <c r="Y164" s="834"/>
      <c r="Z164" s="834"/>
      <c r="AA164" s="834"/>
      <c r="AB164" s="834"/>
      <c r="AC164" s="834"/>
      <c r="AD164" s="834"/>
      <c r="AE164" s="834"/>
      <c r="AF164" s="834"/>
      <c r="AG164" s="834"/>
      <c r="AH164" s="834"/>
      <c r="AI164" s="834"/>
      <c r="AJ164" s="834"/>
      <c r="AK164" s="834"/>
      <c r="AL164" s="834"/>
      <c r="AM164" s="834"/>
      <c r="AN164" s="834"/>
      <c r="AO164" s="834"/>
      <c r="AP164" s="834"/>
      <c r="AQ164" s="834"/>
      <c r="AR164" s="834"/>
      <c r="AS164" s="834"/>
      <c r="AT164" s="834"/>
      <c r="AU164" s="834"/>
      <c r="AV164" s="834"/>
      <c r="AW164" s="834"/>
      <c r="AX164" s="834"/>
      <c r="AY164" s="834"/>
      <c r="AZ164" s="834"/>
      <c r="BA164" s="834"/>
      <c r="BB164" s="834"/>
      <c r="BC164" s="834"/>
      <c r="BD164" s="834"/>
      <c r="BE164" s="834"/>
      <c r="BF164" s="834"/>
      <c r="BG164" s="834"/>
      <c r="BH164" s="834"/>
      <c r="BI164" s="834"/>
      <c r="BJ164" s="834"/>
      <c r="BK164" s="834"/>
      <c r="BL164" s="834"/>
      <c r="BM164" s="834"/>
      <c r="BN164" s="834"/>
      <c r="BO164" s="834"/>
      <c r="BP164" s="834"/>
      <c r="BQ164" s="834"/>
      <c r="BR164" s="834"/>
      <c r="BS164" s="834"/>
      <c r="BT164" s="834"/>
      <c r="BU164" s="834"/>
      <c r="BV164" s="850"/>
      <c r="BW164" s="464"/>
      <c r="BX164" s="465"/>
      <c r="BY164" s="851" t="str">
        <f>BY8</f>
        <v>2021/22</v>
      </c>
      <c r="BZ164" s="851"/>
      <c r="CA164" s="851"/>
      <c r="CB164" s="851"/>
      <c r="CC164" s="851"/>
      <c r="CD164" s="851"/>
      <c r="CE164" s="851"/>
      <c r="CF164" s="851"/>
      <c r="CG164" s="851"/>
      <c r="CH164" s="851"/>
      <c r="CI164" s="851"/>
      <c r="CJ164" s="851"/>
      <c r="CK164" s="851"/>
      <c r="CL164" s="851"/>
      <c r="CM164" s="851"/>
      <c r="CN164" s="851"/>
      <c r="CO164" s="851"/>
      <c r="CP164" s="851"/>
      <c r="CQ164" s="851"/>
      <c r="CR164" s="851"/>
      <c r="CS164" s="851"/>
      <c r="CT164" s="851"/>
      <c r="CU164" s="851"/>
      <c r="CV164" s="851"/>
      <c r="CW164" s="851"/>
      <c r="CX164" s="851"/>
      <c r="CY164" s="851"/>
      <c r="CZ164" s="851"/>
      <c r="DA164" s="851"/>
      <c r="DB164" s="851"/>
      <c r="DC164" s="851"/>
      <c r="DD164" s="851"/>
      <c r="DE164" s="851"/>
      <c r="DF164" s="851"/>
      <c r="DG164" s="851"/>
      <c r="DH164" s="851"/>
      <c r="DI164" s="851"/>
      <c r="DJ164" s="851"/>
      <c r="DK164" s="851"/>
      <c r="DL164" s="851"/>
      <c r="DM164" s="851"/>
      <c r="DN164" s="851"/>
      <c r="DO164" s="851"/>
      <c r="DP164" s="851"/>
      <c r="DQ164" s="851"/>
      <c r="DR164" s="851"/>
      <c r="DS164" s="851"/>
      <c r="DT164" s="851"/>
      <c r="DU164" s="851"/>
      <c r="DV164" s="851"/>
      <c r="DW164" s="851"/>
      <c r="DX164" s="851"/>
      <c r="DY164" s="851"/>
      <c r="DZ164" s="851"/>
      <c r="EA164" s="851"/>
      <c r="EB164" s="851"/>
      <c r="EC164" s="851"/>
      <c r="ED164" s="851"/>
      <c r="EE164" s="851"/>
      <c r="EF164" s="851"/>
      <c r="EG164" s="851"/>
      <c r="EH164" s="851"/>
      <c r="EI164" s="851"/>
      <c r="EJ164" s="851"/>
      <c r="EK164" s="851"/>
      <c r="EL164" s="851"/>
      <c r="EM164" s="851"/>
      <c r="EN164" s="852"/>
      <c r="EO164" s="345"/>
      <c r="ER164" s="349"/>
      <c r="ES164" s="349"/>
    </row>
    <row r="165" spans="1:149" ht="18" customHeight="1" x14ac:dyDescent="0.2">
      <c r="A165" s="333"/>
      <c r="B165" s="333"/>
      <c r="D165" s="466"/>
      <c r="F165" s="333"/>
      <c r="G165" s="13" t="str">
        <f>G9</f>
        <v>Budget</v>
      </c>
      <c r="H165" s="121"/>
      <c r="I165" s="121"/>
      <c r="J165" s="294"/>
      <c r="K165" s="121"/>
      <c r="L165" s="121" t="s">
        <v>4</v>
      </c>
      <c r="M165" s="121"/>
      <c r="N165" s="121"/>
      <c r="O165" s="294"/>
      <c r="P165" s="121"/>
      <c r="Q165" s="121" t="s">
        <v>5</v>
      </c>
      <c r="R165" s="121"/>
      <c r="S165" s="121"/>
      <c r="T165" s="294"/>
      <c r="U165" s="121"/>
      <c r="V165" s="121" t="s">
        <v>6</v>
      </c>
      <c r="W165" s="121"/>
      <c r="X165" s="121"/>
      <c r="Y165" s="294"/>
      <c r="Z165" s="121"/>
      <c r="AA165" s="121" t="s">
        <v>7</v>
      </c>
      <c r="AB165" s="121"/>
      <c r="AC165" s="121"/>
      <c r="AD165" s="294"/>
      <c r="AE165" s="121"/>
      <c r="AF165" s="121" t="s">
        <v>8</v>
      </c>
      <c r="AG165" s="121"/>
      <c r="AH165" s="121"/>
      <c r="AI165" s="294"/>
      <c r="AJ165" s="121"/>
      <c r="AK165" s="121" t="s">
        <v>9</v>
      </c>
      <c r="AL165" s="121"/>
      <c r="AM165" s="121"/>
      <c r="AN165" s="294"/>
      <c r="AO165" s="121"/>
      <c r="AP165" s="121" t="s">
        <v>10</v>
      </c>
      <c r="AQ165" s="121"/>
      <c r="AR165" s="121"/>
      <c r="AS165" s="294"/>
      <c r="AT165" s="121"/>
      <c r="AU165" s="121" t="s">
        <v>11</v>
      </c>
      <c r="AV165" s="121"/>
      <c r="AW165" s="121"/>
      <c r="AX165" s="294"/>
      <c r="AY165" s="121"/>
      <c r="AZ165" s="121" t="s">
        <v>12</v>
      </c>
      <c r="BA165" s="121"/>
      <c r="BB165" s="121"/>
      <c r="BC165" s="294"/>
      <c r="BD165" s="121"/>
      <c r="BE165" s="121" t="s">
        <v>13</v>
      </c>
      <c r="BF165" s="121"/>
      <c r="BG165" s="121"/>
      <c r="BH165" s="294"/>
      <c r="BI165" s="13"/>
      <c r="BJ165" s="13" t="s">
        <v>14</v>
      </c>
      <c r="BK165" s="13"/>
      <c r="BL165" s="27"/>
      <c r="BM165" s="294"/>
      <c r="BN165" s="13"/>
      <c r="BO165" s="13" t="s">
        <v>15</v>
      </c>
      <c r="BP165" s="13"/>
      <c r="BQ165" s="27"/>
      <c r="BR165" s="294"/>
      <c r="BS165" s="13"/>
      <c r="BT165" s="121" t="s">
        <v>16</v>
      </c>
      <c r="BU165" s="121"/>
      <c r="BV165" s="121"/>
      <c r="BW165" s="211"/>
      <c r="BX165" s="121"/>
      <c r="BY165" s="13" t="str">
        <f>BY9</f>
        <v>Preliminary</v>
      </c>
      <c r="BZ165" s="121"/>
      <c r="CA165" s="121"/>
      <c r="CB165" s="294"/>
      <c r="CC165" s="121"/>
      <c r="CD165" s="121" t="s">
        <v>4</v>
      </c>
      <c r="CE165" s="121"/>
      <c r="CF165" s="121"/>
      <c r="CG165" s="294"/>
      <c r="CH165" s="121"/>
      <c r="CI165" s="121" t="s">
        <v>5</v>
      </c>
      <c r="CJ165" s="121"/>
      <c r="CK165" s="121"/>
      <c r="CL165" s="294"/>
      <c r="CM165" s="121"/>
      <c r="CN165" s="121" t="s">
        <v>6</v>
      </c>
      <c r="CO165" s="121"/>
      <c r="CP165" s="121"/>
      <c r="CQ165" s="294"/>
      <c r="CR165" s="121"/>
      <c r="CS165" s="121" t="s">
        <v>7</v>
      </c>
      <c r="CT165" s="121"/>
      <c r="CU165" s="121"/>
      <c r="CV165" s="294"/>
      <c r="CW165" s="121"/>
      <c r="CX165" s="121" t="s">
        <v>8</v>
      </c>
      <c r="CY165" s="121"/>
      <c r="CZ165" s="121"/>
      <c r="DA165" s="294"/>
      <c r="DB165" s="121"/>
      <c r="DC165" s="121" t="s">
        <v>9</v>
      </c>
      <c r="DD165" s="121"/>
      <c r="DE165" s="121"/>
      <c r="DF165" s="294"/>
      <c r="DG165" s="121"/>
      <c r="DH165" s="121" t="s">
        <v>10</v>
      </c>
      <c r="DI165" s="121"/>
      <c r="DJ165" s="121"/>
      <c r="DK165" s="294"/>
      <c r="DL165" s="121"/>
      <c r="DM165" s="121" t="s">
        <v>11</v>
      </c>
      <c r="DN165" s="121"/>
      <c r="DO165" s="121"/>
      <c r="DP165" s="294"/>
      <c r="DQ165" s="121"/>
      <c r="DR165" s="121" t="s">
        <v>12</v>
      </c>
      <c r="DS165" s="121"/>
      <c r="DT165" s="121"/>
      <c r="DU165" s="294"/>
      <c r="DV165" s="121"/>
      <c r="DW165" s="121" t="s">
        <v>13</v>
      </c>
      <c r="DX165" s="121"/>
      <c r="DY165" s="121"/>
      <c r="DZ165" s="294"/>
      <c r="EA165" s="121"/>
      <c r="EB165" s="121" t="s">
        <v>14</v>
      </c>
      <c r="EC165" s="121"/>
      <c r="ED165" s="121"/>
      <c r="EE165" s="294"/>
      <c r="EF165" s="13"/>
      <c r="EG165" s="13" t="s">
        <v>15</v>
      </c>
      <c r="EH165" s="13"/>
      <c r="EI165" s="13"/>
      <c r="EJ165" s="294"/>
      <c r="EK165" s="13"/>
      <c r="EL165" s="121" t="s">
        <v>16</v>
      </c>
      <c r="EM165" s="121"/>
      <c r="EN165" s="121"/>
      <c r="EO165" s="345"/>
      <c r="ER165" s="349"/>
      <c r="ES165" s="349"/>
    </row>
    <row r="166" spans="1:149" x14ac:dyDescent="0.2">
      <c r="A166" s="333"/>
      <c r="B166" s="333"/>
      <c r="D166" s="346" t="s">
        <v>18</v>
      </c>
      <c r="E166" s="421"/>
      <c r="F166" s="422"/>
      <c r="G166" s="76" t="s">
        <v>19</v>
      </c>
      <c r="H166" s="76"/>
      <c r="I166" s="17"/>
      <c r="J166" s="74"/>
      <c r="K166" s="76"/>
      <c r="L166" s="76"/>
      <c r="M166" s="76"/>
      <c r="N166" s="76"/>
      <c r="O166" s="74"/>
      <c r="P166" s="76"/>
      <c r="Q166" s="76"/>
      <c r="R166" s="76"/>
      <c r="S166" s="76"/>
      <c r="T166" s="74"/>
      <c r="U166" s="76"/>
      <c r="V166" s="76"/>
      <c r="W166" s="76"/>
      <c r="X166" s="76"/>
      <c r="Y166" s="74"/>
      <c r="Z166" s="76"/>
      <c r="AA166" s="76"/>
      <c r="AB166" s="76"/>
      <c r="AC166" s="76"/>
      <c r="AD166" s="74"/>
      <c r="AE166" s="76"/>
      <c r="AF166" s="76"/>
      <c r="AG166" s="76"/>
      <c r="AH166" s="76"/>
      <c r="AI166" s="74"/>
      <c r="AJ166" s="76"/>
      <c r="AK166" s="76"/>
      <c r="AL166" s="76"/>
      <c r="AM166" s="76"/>
      <c r="AN166" s="74"/>
      <c r="AO166" s="76"/>
      <c r="AP166" s="76"/>
      <c r="AQ166" s="76"/>
      <c r="AR166" s="76"/>
      <c r="AS166" s="74"/>
      <c r="AT166" s="76"/>
      <c r="AU166" s="76"/>
      <c r="AV166" s="76"/>
      <c r="AW166" s="76"/>
      <c r="AX166" s="74"/>
      <c r="AY166" s="76"/>
      <c r="AZ166" s="76"/>
      <c r="BA166" s="76"/>
      <c r="BB166" s="76"/>
      <c r="BC166" s="74"/>
      <c r="BD166" s="76"/>
      <c r="BE166" s="76"/>
      <c r="BF166" s="76"/>
      <c r="BG166" s="76"/>
      <c r="BH166" s="74"/>
      <c r="BI166" s="76"/>
      <c r="BJ166" s="76"/>
      <c r="BK166" s="76"/>
      <c r="BL166" s="17"/>
      <c r="BM166" s="74"/>
      <c r="BN166" s="76"/>
      <c r="BO166" s="76"/>
      <c r="BP166" s="76"/>
      <c r="BQ166" s="17"/>
      <c r="BR166" s="74"/>
      <c r="BS166" s="76"/>
      <c r="BT166" s="76"/>
      <c r="BU166" s="76"/>
      <c r="BV166" s="17"/>
      <c r="BW166" s="74"/>
      <c r="BX166" s="76"/>
      <c r="BY166" s="76" t="s">
        <v>20</v>
      </c>
      <c r="BZ166" s="76"/>
      <c r="CA166" s="76"/>
      <c r="CB166" s="74"/>
      <c r="CC166" s="76"/>
      <c r="CD166" s="76"/>
      <c r="CE166" s="76"/>
      <c r="CF166" s="76"/>
      <c r="CG166" s="74"/>
      <c r="CH166" s="76"/>
      <c r="CI166" s="76"/>
      <c r="CJ166" s="76"/>
      <c r="CK166" s="76"/>
      <c r="CL166" s="74"/>
      <c r="CM166" s="76"/>
      <c r="CN166" s="76"/>
      <c r="CO166" s="76"/>
      <c r="CP166" s="76"/>
      <c r="CQ166" s="74"/>
      <c r="CR166" s="76"/>
      <c r="CS166" s="76"/>
      <c r="CT166" s="76"/>
      <c r="CU166" s="76"/>
      <c r="CV166" s="74"/>
      <c r="CW166" s="76"/>
      <c r="CX166" s="76"/>
      <c r="CY166" s="76"/>
      <c r="CZ166" s="76"/>
      <c r="DA166" s="74"/>
      <c r="DB166" s="76"/>
      <c r="DC166" s="76"/>
      <c r="DD166" s="76"/>
      <c r="DE166" s="17"/>
      <c r="DF166" s="74"/>
      <c r="DG166" s="76"/>
      <c r="DH166" s="76"/>
      <c r="DI166" s="76"/>
      <c r="DJ166" s="76"/>
      <c r="DK166" s="74"/>
      <c r="DL166" s="76"/>
      <c r="DM166" s="76"/>
      <c r="DN166" s="76"/>
      <c r="DO166" s="76"/>
      <c r="DP166" s="74"/>
      <c r="DQ166" s="76"/>
      <c r="DR166" s="76"/>
      <c r="DS166" s="76"/>
      <c r="DT166" s="76"/>
      <c r="DU166" s="74"/>
      <c r="DV166" s="76"/>
      <c r="DW166" s="76"/>
      <c r="DX166" s="76"/>
      <c r="DY166" s="76"/>
      <c r="DZ166" s="74"/>
      <c r="EA166" s="76"/>
      <c r="EB166" s="76"/>
      <c r="EC166" s="76"/>
      <c r="ED166" s="76"/>
      <c r="EE166" s="74"/>
      <c r="EF166" s="76"/>
      <c r="EG166" s="76"/>
      <c r="EH166" s="76"/>
      <c r="EI166" s="76"/>
      <c r="EJ166" s="74"/>
      <c r="EK166" s="76"/>
      <c r="EL166" s="76"/>
      <c r="EM166" s="76"/>
      <c r="EN166" s="348"/>
      <c r="EO166" s="345"/>
      <c r="ER166" s="349"/>
      <c r="ES166" s="349"/>
    </row>
    <row r="167" spans="1:149" x14ac:dyDescent="0.2">
      <c r="A167" s="333"/>
      <c r="B167" s="333"/>
      <c r="D167" s="345"/>
      <c r="E167" s="467"/>
      <c r="F167" s="124"/>
      <c r="G167" s="436"/>
      <c r="H167" s="436"/>
      <c r="I167" s="436"/>
      <c r="J167" s="437"/>
      <c r="K167" s="124"/>
      <c r="L167" s="436"/>
      <c r="M167" s="436"/>
      <c r="N167" s="436"/>
      <c r="O167" s="437"/>
      <c r="P167" s="124"/>
      <c r="Q167" s="436"/>
      <c r="R167" s="436"/>
      <c r="S167" s="436"/>
      <c r="T167" s="437"/>
      <c r="U167" s="124"/>
      <c r="V167" s="436"/>
      <c r="W167" s="436"/>
      <c r="X167" s="436"/>
      <c r="Y167" s="437"/>
      <c r="Z167" s="124"/>
      <c r="AA167" s="436"/>
      <c r="AB167" s="436"/>
      <c r="AC167" s="436"/>
      <c r="AD167" s="437"/>
      <c r="AE167" s="124"/>
      <c r="AF167" s="436"/>
      <c r="AG167" s="436"/>
      <c r="AH167" s="436"/>
      <c r="AI167" s="437"/>
      <c r="AJ167" s="124"/>
      <c r="AK167" s="436"/>
      <c r="AL167" s="436"/>
      <c r="AM167" s="436"/>
      <c r="AN167" s="437"/>
      <c r="AO167" s="124"/>
      <c r="AP167" s="436"/>
      <c r="AQ167" s="436"/>
      <c r="AR167" s="436"/>
      <c r="AS167" s="437"/>
      <c r="AT167" s="124"/>
      <c r="AU167" s="436"/>
      <c r="AV167" s="436"/>
      <c r="AW167" s="436"/>
      <c r="AX167" s="437"/>
      <c r="AY167" s="124"/>
      <c r="AZ167" s="436"/>
      <c r="BA167" s="436"/>
      <c r="BB167" s="436"/>
      <c r="BC167" s="437"/>
      <c r="BD167" s="124"/>
      <c r="BE167" s="436"/>
      <c r="BF167" s="436"/>
      <c r="BG167" s="436"/>
      <c r="BH167" s="437"/>
      <c r="BI167" s="124"/>
      <c r="BJ167" s="436"/>
      <c r="BK167" s="436"/>
      <c r="BL167" s="436"/>
      <c r="BM167" s="437"/>
      <c r="BN167" s="124"/>
      <c r="BO167" s="436"/>
      <c r="BP167" s="436"/>
      <c r="BQ167" s="436"/>
      <c r="BR167" s="437"/>
      <c r="BS167" s="124"/>
      <c r="BT167" s="436"/>
      <c r="BU167" s="436"/>
      <c r="BV167" s="436"/>
      <c r="BW167" s="437"/>
      <c r="BX167" s="124"/>
      <c r="BY167" s="436"/>
      <c r="BZ167" s="436"/>
      <c r="CA167" s="436"/>
      <c r="CB167" s="437"/>
      <c r="CC167" s="124"/>
      <c r="CD167" s="436"/>
      <c r="CE167" s="436"/>
      <c r="CF167" s="436"/>
      <c r="CG167" s="437"/>
      <c r="CH167" s="124"/>
      <c r="CI167" s="436"/>
      <c r="CJ167" s="436"/>
      <c r="CK167" s="436"/>
      <c r="CL167" s="437"/>
      <c r="CM167" s="124"/>
      <c r="CN167" s="436"/>
      <c r="CO167" s="436"/>
      <c r="CP167" s="436"/>
      <c r="CQ167" s="437"/>
      <c r="CR167" s="124"/>
      <c r="CS167" s="436"/>
      <c r="CT167" s="436"/>
      <c r="CU167" s="436"/>
      <c r="CV167" s="437"/>
      <c r="CW167" s="124"/>
      <c r="CX167" s="436"/>
      <c r="CY167" s="436"/>
      <c r="CZ167" s="436"/>
      <c r="DA167" s="437"/>
      <c r="DB167" s="124"/>
      <c r="DC167" s="436"/>
      <c r="DD167" s="436"/>
      <c r="DE167" s="440"/>
      <c r="DF167" s="437"/>
      <c r="DG167" s="124"/>
      <c r="DH167" s="436"/>
      <c r="DI167" s="436"/>
      <c r="DJ167" s="436"/>
      <c r="DK167" s="437"/>
      <c r="DL167" s="124"/>
      <c r="DM167" s="436"/>
      <c r="DN167" s="436"/>
      <c r="DO167" s="436"/>
      <c r="DP167" s="437"/>
      <c r="DQ167" s="124"/>
      <c r="DR167" s="436"/>
      <c r="DS167" s="436"/>
      <c r="DT167" s="436"/>
      <c r="DU167" s="437"/>
      <c r="DV167" s="124"/>
      <c r="DW167" s="436"/>
      <c r="DX167" s="436"/>
      <c r="DY167" s="436"/>
      <c r="DZ167" s="437"/>
      <c r="EA167" s="124"/>
      <c r="EB167" s="436"/>
      <c r="EC167" s="436"/>
      <c r="ED167" s="436"/>
      <c r="EE167" s="437"/>
      <c r="EF167" s="124"/>
      <c r="EG167" s="436"/>
      <c r="EH167" s="436"/>
      <c r="EI167" s="436"/>
      <c r="EJ167" s="437"/>
      <c r="EK167" s="124"/>
      <c r="EL167" s="436"/>
      <c r="EM167" s="436"/>
      <c r="EN167" s="436"/>
      <c r="EO167" s="345"/>
      <c r="ER167" s="349"/>
      <c r="ES167" s="349"/>
    </row>
    <row r="168" spans="1:149" hidden="1" x14ac:dyDescent="0.2">
      <c r="A168" s="333"/>
      <c r="B168" s="333"/>
      <c r="D168" s="345" t="s">
        <v>344</v>
      </c>
      <c r="F168" s="376"/>
      <c r="G168" s="448">
        <v>0</v>
      </c>
      <c r="H168" s="448"/>
      <c r="I168" s="436"/>
      <c r="J168" s="437"/>
      <c r="K168" s="376"/>
      <c r="L168" s="448">
        <f>SUM(L169:L170)</f>
        <v>0</v>
      </c>
      <c r="M168" s="448"/>
      <c r="N168" s="436"/>
      <c r="O168" s="437"/>
      <c r="P168" s="376"/>
      <c r="Q168" s="448">
        <f>SUM(Q169:Q170)</f>
        <v>0</v>
      </c>
      <c r="R168" s="448"/>
      <c r="S168" s="436"/>
      <c r="T168" s="437"/>
      <c r="U168" s="376"/>
      <c r="V168" s="448">
        <f>SUM(V169:V170)</f>
        <v>0</v>
      </c>
      <c r="W168" s="448"/>
      <c r="X168" s="436"/>
      <c r="Y168" s="437"/>
      <c r="Z168" s="376"/>
      <c r="AA168" s="448">
        <f>SUM(AA169:AA170)</f>
        <v>0</v>
      </c>
      <c r="AB168" s="448"/>
      <c r="AC168" s="436"/>
      <c r="AD168" s="437"/>
      <c r="AE168" s="376"/>
      <c r="AF168" s="448">
        <f>SUM(AF169:AF170)</f>
        <v>0</v>
      </c>
      <c r="AG168" s="448"/>
      <c r="AH168" s="436"/>
      <c r="AI168" s="437"/>
      <c r="AJ168" s="376"/>
      <c r="AK168" s="448">
        <f>SUM(AK169:AK170)</f>
        <v>0</v>
      </c>
      <c r="AL168" s="448"/>
      <c r="AM168" s="436"/>
      <c r="AN168" s="437"/>
      <c r="AO168" s="376"/>
      <c r="AP168" s="448">
        <f>SUM(AP169:AP170)</f>
        <v>0</v>
      </c>
      <c r="AQ168" s="448"/>
      <c r="AR168" s="436"/>
      <c r="AS168" s="437"/>
      <c r="AT168" s="376"/>
      <c r="AU168" s="448">
        <f>SUM(AU169:AU170)</f>
        <v>0</v>
      </c>
      <c r="AV168" s="448"/>
      <c r="AW168" s="436"/>
      <c r="AX168" s="437"/>
      <c r="AY168" s="376"/>
      <c r="AZ168" s="448">
        <f>SUM(AZ169:AZ170)</f>
        <v>0</v>
      </c>
      <c r="BA168" s="448"/>
      <c r="BB168" s="436"/>
      <c r="BC168" s="437"/>
      <c r="BD168" s="376"/>
      <c r="BE168" s="448">
        <f>SUM(BE169:BE170)</f>
        <v>0</v>
      </c>
      <c r="BF168" s="448"/>
      <c r="BG168" s="436"/>
      <c r="BH168" s="437"/>
      <c r="BI168" s="376"/>
      <c r="BJ168" s="448">
        <f>SUM(BJ169:BJ170)</f>
        <v>0</v>
      </c>
      <c r="BK168" s="448"/>
      <c r="BL168" s="436"/>
      <c r="BM168" s="437"/>
      <c r="BN168" s="376"/>
      <c r="BO168" s="448">
        <f>SUM(BO169:BO170)</f>
        <v>0</v>
      </c>
      <c r="BP168" s="448"/>
      <c r="BQ168" s="436"/>
      <c r="BR168" s="437"/>
      <c r="BS168" s="376"/>
      <c r="BT168" s="448">
        <f>SUM(BT169:BT170)</f>
        <v>0</v>
      </c>
      <c r="BU168" s="448"/>
      <c r="BV168" s="436"/>
      <c r="BW168" s="437"/>
      <c r="BX168" s="376"/>
      <c r="BY168" s="448">
        <f>SUM(BY169:BY170)</f>
        <v>0</v>
      </c>
      <c r="BZ168" s="448"/>
      <c r="CA168" s="436"/>
      <c r="CB168" s="437"/>
      <c r="CC168" s="376"/>
      <c r="CD168" s="448">
        <f>SUM(CD169:CD170)</f>
        <v>0</v>
      </c>
      <c r="CE168" s="448"/>
      <c r="CF168" s="436"/>
      <c r="CG168" s="437"/>
      <c r="CH168" s="376"/>
      <c r="CI168" s="448">
        <f>SUM(CI169:CI170)</f>
        <v>0</v>
      </c>
      <c r="CJ168" s="448"/>
      <c r="CK168" s="436"/>
      <c r="CL168" s="437"/>
      <c r="CM168" s="376"/>
      <c r="CN168" s="448">
        <f>SUM(CN169:CN170)</f>
        <v>0</v>
      </c>
      <c r="CO168" s="448"/>
      <c r="CP168" s="436"/>
      <c r="CQ168" s="437"/>
      <c r="CR168" s="376"/>
      <c r="CS168" s="448">
        <f>SUM(CS169:CS170)</f>
        <v>0</v>
      </c>
      <c r="CT168" s="448"/>
      <c r="CU168" s="436"/>
      <c r="CV168" s="437"/>
      <c r="CW168" s="376"/>
      <c r="CX168" s="448">
        <f>SUM(CX169:CX170)</f>
        <v>0</v>
      </c>
      <c r="CY168" s="448"/>
      <c r="CZ168" s="436"/>
      <c r="DA168" s="437"/>
      <c r="DB168" s="376"/>
      <c r="DC168" s="448">
        <f>SUM(DC169:DC170)</f>
        <v>0</v>
      </c>
      <c r="DD168" s="448"/>
      <c r="DE168" s="436"/>
      <c r="DF168" s="437"/>
      <c r="DG168" s="376"/>
      <c r="DH168" s="448">
        <f>SUM(DH169:DH170)</f>
        <v>0</v>
      </c>
      <c r="DI168" s="448"/>
      <c r="DJ168" s="436"/>
      <c r="DK168" s="437"/>
      <c r="DL168" s="376"/>
      <c r="DM168" s="448">
        <f>SUM(DM169:DM170)</f>
        <v>0</v>
      </c>
      <c r="DN168" s="448"/>
      <c r="DO168" s="436"/>
      <c r="DP168" s="437"/>
      <c r="DQ168" s="376"/>
      <c r="DR168" s="448">
        <f>SUM(DR169:DR170)</f>
        <v>0</v>
      </c>
      <c r="DS168" s="448"/>
      <c r="DT168" s="436"/>
      <c r="DU168" s="437"/>
      <c r="DV168" s="376"/>
      <c r="DW168" s="448">
        <f>SUM(DW169:DW170)</f>
        <v>0</v>
      </c>
      <c r="DX168" s="448"/>
      <c r="DY168" s="436"/>
      <c r="DZ168" s="437"/>
      <c r="EA168" s="376"/>
      <c r="EB168" s="448">
        <f>SUM(EB169:EB170)</f>
        <v>0</v>
      </c>
      <c r="EC168" s="448"/>
      <c r="ED168" s="436"/>
      <c r="EE168" s="437"/>
      <c r="EF168" s="376"/>
      <c r="EG168" s="448">
        <f>SUM(EG169:EG170)</f>
        <v>0</v>
      </c>
      <c r="EH168" s="448"/>
      <c r="EI168" s="436"/>
      <c r="EJ168" s="437"/>
      <c r="EK168" s="376"/>
      <c r="EL168" s="448">
        <f>SUM(EL169:EL170)</f>
        <v>0</v>
      </c>
      <c r="EM168" s="448"/>
      <c r="EN168" s="436"/>
      <c r="EO168" s="345"/>
      <c r="ER168" s="349"/>
      <c r="ES168" s="349"/>
    </row>
    <row r="169" spans="1:149" ht="12.75" hidden="1" customHeight="1" x14ac:dyDescent="0.2">
      <c r="A169" s="333"/>
      <c r="B169" s="333"/>
      <c r="D169" s="345" t="s">
        <v>345</v>
      </c>
      <c r="F169" s="358"/>
      <c r="G169" s="434">
        <v>0</v>
      </c>
      <c r="H169" s="435"/>
      <c r="I169" s="436"/>
      <c r="J169" s="437"/>
      <c r="K169" s="358"/>
      <c r="L169" s="434">
        <v>0</v>
      </c>
      <c r="M169" s="435"/>
      <c r="N169" s="436"/>
      <c r="O169" s="437"/>
      <c r="P169" s="358"/>
      <c r="Q169" s="434">
        <v>0</v>
      </c>
      <c r="R169" s="435"/>
      <c r="S169" s="436"/>
      <c r="T169" s="437"/>
      <c r="U169" s="376"/>
      <c r="V169" s="434">
        <v>0</v>
      </c>
      <c r="W169" s="448"/>
      <c r="X169" s="436"/>
      <c r="Y169" s="437"/>
      <c r="Z169" s="358"/>
      <c r="AA169" s="434">
        <v>0</v>
      </c>
      <c r="AB169" s="435"/>
      <c r="AC169" s="436"/>
      <c r="AD169" s="437"/>
      <c r="AE169" s="358"/>
      <c r="AF169" s="434">
        <v>0</v>
      </c>
      <c r="AG169" s="435"/>
      <c r="AH169" s="436"/>
      <c r="AI169" s="437"/>
      <c r="AJ169" s="358"/>
      <c r="AK169" s="434">
        <v>0</v>
      </c>
      <c r="AL169" s="435"/>
      <c r="AM169" s="436"/>
      <c r="AN169" s="437"/>
      <c r="AO169" s="358"/>
      <c r="AP169" s="434">
        <v>0</v>
      </c>
      <c r="AQ169" s="435"/>
      <c r="AR169" s="436"/>
      <c r="AS169" s="437"/>
      <c r="AT169" s="358"/>
      <c r="AU169" s="434">
        <v>0</v>
      </c>
      <c r="AV169" s="435"/>
      <c r="AW169" s="436"/>
      <c r="AX169" s="437"/>
      <c r="AY169" s="358"/>
      <c r="AZ169" s="434">
        <v>0</v>
      </c>
      <c r="BA169" s="435"/>
      <c r="BB169" s="436"/>
      <c r="BC169" s="437"/>
      <c r="BD169" s="358"/>
      <c r="BE169" s="434">
        <v>0</v>
      </c>
      <c r="BF169" s="435"/>
      <c r="BG169" s="436"/>
      <c r="BH169" s="437"/>
      <c r="BI169" s="358"/>
      <c r="BJ169" s="434">
        <v>0</v>
      </c>
      <c r="BK169" s="435"/>
      <c r="BL169" s="436"/>
      <c r="BM169" s="437"/>
      <c r="BN169" s="358"/>
      <c r="BO169" s="434">
        <v>0</v>
      </c>
      <c r="BP169" s="435"/>
      <c r="BQ169" s="436"/>
      <c r="BR169" s="437"/>
      <c r="BS169" s="358"/>
      <c r="BT169" s="434">
        <f t="shared" ref="BT169" si="24">SUM(L169:BO169)</f>
        <v>0</v>
      </c>
      <c r="BU169" s="435"/>
      <c r="BV169" s="436"/>
      <c r="BW169" s="437"/>
      <c r="BX169" s="438"/>
      <c r="BY169" s="434">
        <f>SUM(Q169:BT169)</f>
        <v>0</v>
      </c>
      <c r="BZ169" s="435"/>
      <c r="CA169" s="436"/>
      <c r="CB169" s="437"/>
      <c r="CC169" s="358"/>
      <c r="CD169" s="434">
        <v>0</v>
      </c>
      <c r="CE169" s="435"/>
      <c r="CF169" s="436"/>
      <c r="CG169" s="437"/>
      <c r="CH169" s="358"/>
      <c r="CI169" s="434">
        <v>0</v>
      </c>
      <c r="CJ169" s="435"/>
      <c r="CK169" s="436"/>
      <c r="CL169" s="437"/>
      <c r="CM169" s="376"/>
      <c r="CN169" s="434">
        <v>0</v>
      </c>
      <c r="CO169" s="448"/>
      <c r="CP169" s="436"/>
      <c r="CQ169" s="437"/>
      <c r="CR169" s="358"/>
      <c r="CS169" s="434">
        <v>0</v>
      </c>
      <c r="CT169" s="435"/>
      <c r="CU169" s="436"/>
      <c r="CV169" s="437"/>
      <c r="CW169" s="358"/>
      <c r="CX169" s="434">
        <v>0</v>
      </c>
      <c r="CY169" s="435"/>
      <c r="CZ169" s="436"/>
      <c r="DA169" s="437"/>
      <c r="DB169" s="358"/>
      <c r="DC169" s="434">
        <v>0</v>
      </c>
      <c r="DD169" s="435"/>
      <c r="DE169" s="436"/>
      <c r="DF169" s="437"/>
      <c r="DG169" s="358"/>
      <c r="DH169" s="434">
        <v>0</v>
      </c>
      <c r="DI169" s="435"/>
      <c r="DJ169" s="436"/>
      <c r="DK169" s="437"/>
      <c r="DL169" s="358"/>
      <c r="DM169" s="434">
        <v>0</v>
      </c>
      <c r="DN169" s="435"/>
      <c r="DO169" s="436"/>
      <c r="DP169" s="437"/>
      <c r="DQ169" s="358"/>
      <c r="DR169" s="434">
        <v>0</v>
      </c>
      <c r="DS169" s="435"/>
      <c r="DT169" s="436"/>
      <c r="DU169" s="437"/>
      <c r="DV169" s="358"/>
      <c r="DW169" s="434">
        <v>0</v>
      </c>
      <c r="DX169" s="435"/>
      <c r="DY169" s="436"/>
      <c r="DZ169" s="437"/>
      <c r="EA169" s="358"/>
      <c r="EB169" s="434">
        <v>0</v>
      </c>
      <c r="EC169" s="435"/>
      <c r="ED169" s="436"/>
      <c r="EE169" s="437"/>
      <c r="EF169" s="358"/>
      <c r="EG169" s="434">
        <v>0</v>
      </c>
      <c r="EH169" s="435"/>
      <c r="EI169" s="436"/>
      <c r="EJ169" s="437"/>
      <c r="EK169" s="358"/>
      <c r="EL169" s="434">
        <f t="shared" ref="EL169" si="25">SUM(CD169:EG169)</f>
        <v>0</v>
      </c>
      <c r="EM169" s="435"/>
      <c r="EN169" s="436"/>
      <c r="EO169" s="345"/>
      <c r="ER169" s="349"/>
      <c r="ES169" s="349"/>
    </row>
    <row r="170" spans="1:149" hidden="1" x14ac:dyDescent="0.2">
      <c r="A170" s="333"/>
      <c r="B170" s="333"/>
      <c r="D170" s="345" t="s">
        <v>346</v>
      </c>
      <c r="F170" s="373"/>
      <c r="G170" s="448">
        <v>0</v>
      </c>
      <c r="H170" s="449"/>
      <c r="I170" s="436"/>
      <c r="J170" s="437"/>
      <c r="K170" s="373"/>
      <c r="L170" s="448">
        <v>0</v>
      </c>
      <c r="M170" s="449"/>
      <c r="N170" s="436"/>
      <c r="O170" s="437"/>
      <c r="P170" s="373"/>
      <c r="Q170" s="448">
        <v>0</v>
      </c>
      <c r="R170" s="449"/>
      <c r="S170" s="436"/>
      <c r="T170" s="437"/>
      <c r="U170" s="373"/>
      <c r="V170" s="448">
        <v>0</v>
      </c>
      <c r="W170" s="449"/>
      <c r="X170" s="436"/>
      <c r="Y170" s="437"/>
      <c r="Z170" s="373"/>
      <c r="AA170" s="448">
        <v>0</v>
      </c>
      <c r="AB170" s="449"/>
      <c r="AC170" s="436"/>
      <c r="AD170" s="437"/>
      <c r="AE170" s="373"/>
      <c r="AF170" s="448">
        <v>0</v>
      </c>
      <c r="AG170" s="449"/>
      <c r="AH170" s="436"/>
      <c r="AI170" s="437"/>
      <c r="AJ170" s="373"/>
      <c r="AK170" s="448">
        <v>0</v>
      </c>
      <c r="AL170" s="449"/>
      <c r="AM170" s="436"/>
      <c r="AN170" s="437"/>
      <c r="AO170" s="373"/>
      <c r="AP170" s="448">
        <v>0</v>
      </c>
      <c r="AQ170" s="449"/>
      <c r="AR170" s="436"/>
      <c r="AS170" s="437"/>
      <c r="AT170" s="450"/>
      <c r="AU170" s="448">
        <v>0</v>
      </c>
      <c r="AV170" s="449"/>
      <c r="AW170" s="436"/>
      <c r="AX170" s="437"/>
      <c r="AY170" s="450"/>
      <c r="AZ170" s="448">
        <v>0</v>
      </c>
      <c r="BA170" s="449"/>
      <c r="BB170" s="436"/>
      <c r="BC170" s="437"/>
      <c r="BD170" s="373"/>
      <c r="BE170" s="448">
        <v>0</v>
      </c>
      <c r="BF170" s="449"/>
      <c r="BG170" s="436"/>
      <c r="BH170" s="437"/>
      <c r="BI170" s="450"/>
      <c r="BJ170" s="448">
        <v>0</v>
      </c>
      <c r="BK170" s="449"/>
      <c r="BL170" s="436"/>
      <c r="BM170" s="437"/>
      <c r="BN170" s="450"/>
      <c r="BO170" s="448">
        <v>0</v>
      </c>
      <c r="BP170" s="449"/>
      <c r="BQ170" s="436"/>
      <c r="BR170" s="437"/>
      <c r="BS170" s="373"/>
      <c r="BT170" s="448">
        <f>SUM(L170:BO170)</f>
        <v>0</v>
      </c>
      <c r="BU170" s="449"/>
      <c r="BV170" s="436"/>
      <c r="BW170" s="437"/>
      <c r="BX170" s="373"/>
      <c r="BY170" s="448">
        <v>0</v>
      </c>
      <c r="BZ170" s="449"/>
      <c r="CA170" s="436"/>
      <c r="CB170" s="437"/>
      <c r="CC170" s="373"/>
      <c r="CD170" s="448">
        <v>0</v>
      </c>
      <c r="CE170" s="449"/>
      <c r="CF170" s="436"/>
      <c r="CG170" s="437"/>
      <c r="CH170" s="373"/>
      <c r="CI170" s="448">
        <v>0</v>
      </c>
      <c r="CJ170" s="449"/>
      <c r="CK170" s="436"/>
      <c r="CL170" s="437"/>
      <c r="CM170" s="373"/>
      <c r="CN170" s="448">
        <v>0</v>
      </c>
      <c r="CO170" s="449"/>
      <c r="CP170" s="436"/>
      <c r="CQ170" s="437"/>
      <c r="CR170" s="373"/>
      <c r="CS170" s="448">
        <v>0</v>
      </c>
      <c r="CT170" s="449"/>
      <c r="CU170" s="436"/>
      <c r="CV170" s="437"/>
      <c r="CW170" s="373"/>
      <c r="CX170" s="448">
        <v>0</v>
      </c>
      <c r="CY170" s="449"/>
      <c r="CZ170" s="436"/>
      <c r="DA170" s="437"/>
      <c r="DB170" s="373"/>
      <c r="DC170" s="448">
        <v>0</v>
      </c>
      <c r="DD170" s="449"/>
      <c r="DE170" s="436"/>
      <c r="DF170" s="437"/>
      <c r="DG170" s="373"/>
      <c r="DH170" s="448">
        <v>0</v>
      </c>
      <c r="DI170" s="449"/>
      <c r="DJ170" s="436"/>
      <c r="DK170" s="437"/>
      <c r="DL170" s="450"/>
      <c r="DM170" s="448">
        <v>0</v>
      </c>
      <c r="DN170" s="449"/>
      <c r="DO170" s="436"/>
      <c r="DP170" s="437"/>
      <c r="DQ170" s="450"/>
      <c r="DR170" s="448">
        <v>0</v>
      </c>
      <c r="DS170" s="449"/>
      <c r="DT170" s="436"/>
      <c r="DU170" s="437"/>
      <c r="DV170" s="373"/>
      <c r="DW170" s="448">
        <v>0</v>
      </c>
      <c r="DX170" s="449"/>
      <c r="DY170" s="436"/>
      <c r="DZ170" s="437"/>
      <c r="EA170" s="450"/>
      <c r="EB170" s="448">
        <v>0</v>
      </c>
      <c r="EC170" s="449"/>
      <c r="ED170" s="436"/>
      <c r="EE170" s="437"/>
      <c r="EF170" s="450"/>
      <c r="EG170" s="448">
        <v>0</v>
      </c>
      <c r="EH170" s="449"/>
      <c r="EI170" s="436"/>
      <c r="EJ170" s="437"/>
      <c r="EK170" s="373"/>
      <c r="EL170" s="448">
        <f>SUM(CD170:EG170)</f>
        <v>0</v>
      </c>
      <c r="EM170" s="449"/>
      <c r="EN170" s="436"/>
      <c r="EO170" s="345"/>
      <c r="ER170" s="349"/>
      <c r="ES170" s="349"/>
    </row>
    <row r="171" spans="1:149" hidden="1" x14ac:dyDescent="0.2">
      <c r="A171" s="333"/>
      <c r="B171" s="333"/>
      <c r="D171" s="345"/>
      <c r="F171" s="333"/>
      <c r="G171" s="436"/>
      <c r="H171" s="436"/>
      <c r="I171" s="436"/>
      <c r="J171" s="437"/>
      <c r="K171" s="436"/>
      <c r="L171" s="436"/>
      <c r="M171" s="436"/>
      <c r="N171" s="436"/>
      <c r="O171" s="437"/>
      <c r="P171" s="436"/>
      <c r="Q171" s="436"/>
      <c r="R171" s="436"/>
      <c r="S171" s="436"/>
      <c r="T171" s="437"/>
      <c r="U171" s="436"/>
      <c r="V171" s="436"/>
      <c r="W171" s="436"/>
      <c r="X171" s="436"/>
      <c r="Y171" s="437"/>
      <c r="Z171" s="436"/>
      <c r="AA171" s="436"/>
      <c r="AB171" s="436"/>
      <c r="AC171" s="436"/>
      <c r="AD171" s="437"/>
      <c r="AE171" s="436"/>
      <c r="AF171" s="436"/>
      <c r="AG171" s="436"/>
      <c r="AH171" s="436"/>
      <c r="AI171" s="437"/>
      <c r="AJ171" s="436"/>
      <c r="AK171" s="436"/>
      <c r="AL171" s="436"/>
      <c r="AM171" s="436"/>
      <c r="AN171" s="437"/>
      <c r="AO171" s="436"/>
      <c r="AP171" s="436"/>
      <c r="AQ171" s="436"/>
      <c r="AR171" s="436"/>
      <c r="AS171" s="437"/>
      <c r="AT171" s="436"/>
      <c r="AU171" s="436"/>
      <c r="AV171" s="436"/>
      <c r="AW171" s="436"/>
      <c r="AX171" s="437"/>
      <c r="AY171" s="436"/>
      <c r="AZ171" s="436"/>
      <c r="BA171" s="436"/>
      <c r="BB171" s="436"/>
      <c r="BC171" s="437"/>
      <c r="BD171" s="436"/>
      <c r="BE171" s="436"/>
      <c r="BF171" s="436"/>
      <c r="BG171" s="436"/>
      <c r="BH171" s="437"/>
      <c r="BI171" s="436"/>
      <c r="BJ171" s="436"/>
      <c r="BK171" s="436"/>
      <c r="BL171" s="436"/>
      <c r="BM171" s="437"/>
      <c r="BN171" s="436"/>
      <c r="BO171" s="436"/>
      <c r="BP171" s="436"/>
      <c r="BQ171" s="436"/>
      <c r="BR171" s="437"/>
      <c r="BS171" s="436"/>
      <c r="BT171" s="436"/>
      <c r="BU171" s="436"/>
      <c r="BV171" s="436"/>
      <c r="BW171" s="437"/>
      <c r="BX171" s="436"/>
      <c r="BY171" s="436"/>
      <c r="BZ171" s="436"/>
      <c r="CA171" s="436"/>
      <c r="CB171" s="437"/>
      <c r="CC171" s="436"/>
      <c r="CD171" s="436"/>
      <c r="CE171" s="436"/>
      <c r="CF171" s="436"/>
      <c r="CG171" s="437"/>
      <c r="CH171" s="436"/>
      <c r="CI171" s="436"/>
      <c r="CJ171" s="436"/>
      <c r="CK171" s="436"/>
      <c r="CL171" s="437"/>
      <c r="CM171" s="436"/>
      <c r="CN171" s="436"/>
      <c r="CO171" s="436"/>
      <c r="CP171" s="436"/>
      <c r="CQ171" s="437"/>
      <c r="CR171" s="436"/>
      <c r="CS171" s="436"/>
      <c r="CT171" s="436"/>
      <c r="CU171" s="436"/>
      <c r="CV171" s="437"/>
      <c r="CW171" s="436"/>
      <c r="CX171" s="436"/>
      <c r="CY171" s="436"/>
      <c r="CZ171" s="436"/>
      <c r="DA171" s="437"/>
      <c r="DB171" s="436"/>
      <c r="DC171" s="436"/>
      <c r="DD171" s="436"/>
      <c r="DE171" s="436"/>
      <c r="DF171" s="437"/>
      <c r="DG171" s="436"/>
      <c r="DH171" s="436"/>
      <c r="DI171" s="436"/>
      <c r="DJ171" s="436"/>
      <c r="DK171" s="437"/>
      <c r="DL171" s="436"/>
      <c r="DM171" s="436"/>
      <c r="DN171" s="436"/>
      <c r="DO171" s="436"/>
      <c r="DP171" s="437"/>
      <c r="DQ171" s="436"/>
      <c r="DR171" s="436"/>
      <c r="DS171" s="436"/>
      <c r="DT171" s="436"/>
      <c r="DU171" s="437"/>
      <c r="DV171" s="436"/>
      <c r="DW171" s="436"/>
      <c r="DX171" s="436"/>
      <c r="DY171" s="436"/>
      <c r="DZ171" s="437"/>
      <c r="EA171" s="436"/>
      <c r="EB171" s="436"/>
      <c r="EC171" s="436"/>
      <c r="ED171" s="436"/>
      <c r="EE171" s="437"/>
      <c r="EF171" s="436"/>
      <c r="EG171" s="436"/>
      <c r="EH171" s="436"/>
      <c r="EI171" s="436"/>
      <c r="EJ171" s="437"/>
      <c r="EK171" s="436"/>
      <c r="EL171" s="436"/>
      <c r="EM171" s="436"/>
      <c r="EN171" s="436"/>
      <c r="EO171" s="345"/>
      <c r="ER171" s="349"/>
      <c r="ES171" s="349"/>
    </row>
    <row r="172" spans="1:149" hidden="1" x14ac:dyDescent="0.2">
      <c r="A172" s="333"/>
      <c r="B172" s="333"/>
      <c r="D172" s="345" t="s">
        <v>347</v>
      </c>
      <c r="F172" s="333"/>
      <c r="G172" s="436">
        <f>SUM(G173:G179)</f>
        <v>0</v>
      </c>
      <c r="H172" s="436"/>
      <c r="I172" s="436"/>
      <c r="J172" s="437"/>
      <c r="K172" s="333"/>
      <c r="L172" s="436">
        <f>SUM(L173:L179)</f>
        <v>0</v>
      </c>
      <c r="M172" s="436"/>
      <c r="N172" s="436"/>
      <c r="O172" s="437"/>
      <c r="P172" s="333"/>
      <c r="Q172" s="436">
        <f>SUM(Q173:Q179)</f>
        <v>0</v>
      </c>
      <c r="R172" s="436"/>
      <c r="S172" s="436"/>
      <c r="T172" s="437"/>
      <c r="U172" s="333"/>
      <c r="V172" s="436">
        <f>SUM(V173:V179)</f>
        <v>0</v>
      </c>
      <c r="W172" s="436"/>
      <c r="X172" s="436"/>
      <c r="Y172" s="437"/>
      <c r="Z172" s="333"/>
      <c r="AA172" s="436">
        <f>SUM(AA173:AA179)</f>
        <v>0</v>
      </c>
      <c r="AB172" s="436"/>
      <c r="AC172" s="436"/>
      <c r="AD172" s="437"/>
      <c r="AE172" s="333"/>
      <c r="AF172" s="436">
        <f>SUM(AF173:AF179)</f>
        <v>0</v>
      </c>
      <c r="AG172" s="436"/>
      <c r="AH172" s="436"/>
      <c r="AI172" s="437"/>
      <c r="AJ172" s="333"/>
      <c r="AK172" s="436">
        <f>SUM(AK173:AK179)</f>
        <v>0</v>
      </c>
      <c r="AL172" s="436"/>
      <c r="AM172" s="436"/>
      <c r="AN172" s="437"/>
      <c r="AO172" s="333"/>
      <c r="AP172" s="436">
        <f>SUM(AP173:AP179)</f>
        <v>0</v>
      </c>
      <c r="AQ172" s="436"/>
      <c r="AR172" s="436"/>
      <c r="AS172" s="437"/>
      <c r="AT172" s="333"/>
      <c r="AU172" s="436">
        <f>SUM(AU173:AU179)</f>
        <v>0</v>
      </c>
      <c r="AV172" s="436"/>
      <c r="AW172" s="436"/>
      <c r="AX172" s="437"/>
      <c r="AY172" s="333"/>
      <c r="AZ172" s="436">
        <f>SUM(AZ173:AZ179)</f>
        <v>0</v>
      </c>
      <c r="BA172" s="436"/>
      <c r="BB172" s="436"/>
      <c r="BC172" s="437"/>
      <c r="BD172" s="333"/>
      <c r="BE172" s="436">
        <f>SUM(BE173:BE179)</f>
        <v>0</v>
      </c>
      <c r="BF172" s="436"/>
      <c r="BG172" s="436"/>
      <c r="BH172" s="437"/>
      <c r="BI172" s="333"/>
      <c r="BJ172" s="436">
        <f>SUM(BJ173:BJ179)</f>
        <v>0</v>
      </c>
      <c r="BK172" s="436"/>
      <c r="BL172" s="436"/>
      <c r="BM172" s="437"/>
      <c r="BN172" s="333"/>
      <c r="BO172" s="436">
        <f>SUM(BO173:BO179)</f>
        <v>0</v>
      </c>
      <c r="BP172" s="436"/>
      <c r="BQ172" s="436"/>
      <c r="BR172" s="437"/>
      <c r="BS172" s="333"/>
      <c r="BT172" s="436">
        <f>SUM(BT173:BT179)</f>
        <v>0</v>
      </c>
      <c r="BU172" s="436"/>
      <c r="BV172" s="436"/>
      <c r="BW172" s="437"/>
      <c r="BX172" s="333"/>
      <c r="BY172" s="436">
        <f>SUM(BY173:BY179)</f>
        <v>0</v>
      </c>
      <c r="BZ172" s="436"/>
      <c r="CA172" s="436"/>
      <c r="CB172" s="437"/>
      <c r="CC172" s="333"/>
      <c r="CD172" s="436">
        <f>SUM(CD173:CD179)</f>
        <v>0</v>
      </c>
      <c r="CE172" s="436"/>
      <c r="CF172" s="436"/>
      <c r="CG172" s="437"/>
      <c r="CH172" s="333"/>
      <c r="CI172" s="436">
        <f>SUM(CI173:CI179)</f>
        <v>0</v>
      </c>
      <c r="CJ172" s="436"/>
      <c r="CK172" s="436"/>
      <c r="CL172" s="437"/>
      <c r="CM172" s="333"/>
      <c r="CN172" s="436">
        <f>SUM(CN173:CN179)</f>
        <v>0</v>
      </c>
      <c r="CO172" s="436"/>
      <c r="CP172" s="436"/>
      <c r="CQ172" s="437"/>
      <c r="CR172" s="333"/>
      <c r="CS172" s="436">
        <f>SUM(CS173:CS179)</f>
        <v>0</v>
      </c>
      <c r="CT172" s="436"/>
      <c r="CU172" s="436"/>
      <c r="CV172" s="437"/>
      <c r="CW172" s="333"/>
      <c r="CX172" s="436">
        <f>SUM(CX173:CX179)</f>
        <v>0</v>
      </c>
      <c r="CY172" s="436"/>
      <c r="CZ172" s="436"/>
      <c r="DA172" s="437"/>
      <c r="DB172" s="333"/>
      <c r="DC172" s="436">
        <f>SUM(DC173:DC179)</f>
        <v>0</v>
      </c>
      <c r="DD172" s="436"/>
      <c r="DE172" s="436"/>
      <c r="DF172" s="437"/>
      <c r="DG172" s="333"/>
      <c r="DH172" s="436">
        <f>SUM(DH173:DH179)</f>
        <v>0</v>
      </c>
      <c r="DI172" s="436"/>
      <c r="DJ172" s="436"/>
      <c r="DK172" s="437"/>
      <c r="DL172" s="333"/>
      <c r="DM172" s="436">
        <f>SUM(DM173:DM179)</f>
        <v>0</v>
      </c>
      <c r="DN172" s="436"/>
      <c r="DO172" s="436"/>
      <c r="DP172" s="437"/>
      <c r="DQ172" s="333"/>
      <c r="DR172" s="436">
        <f>SUM(DR173:DR179)</f>
        <v>0</v>
      </c>
      <c r="DS172" s="436"/>
      <c r="DT172" s="436"/>
      <c r="DU172" s="437"/>
      <c r="DV172" s="333"/>
      <c r="DW172" s="436">
        <f>SUM(DW173:DW179)</f>
        <v>0</v>
      </c>
      <c r="DX172" s="436"/>
      <c r="DY172" s="436"/>
      <c r="DZ172" s="437"/>
      <c r="EA172" s="333"/>
      <c r="EB172" s="436">
        <f>SUM(EB173:EB179)</f>
        <v>0</v>
      </c>
      <c r="EC172" s="436"/>
      <c r="ED172" s="436"/>
      <c r="EE172" s="437"/>
      <c r="EF172" s="333"/>
      <c r="EG172" s="436">
        <f>SUM(EG173:EG179)</f>
        <v>0</v>
      </c>
      <c r="EH172" s="436"/>
      <c r="EI172" s="436"/>
      <c r="EJ172" s="437"/>
      <c r="EK172" s="333"/>
      <c r="EL172" s="436">
        <f>SUM(EL173:EL179)</f>
        <v>0</v>
      </c>
      <c r="EM172" s="436"/>
      <c r="EN172" s="436"/>
      <c r="EO172" s="345"/>
      <c r="ER172" s="349"/>
      <c r="ES172" s="349"/>
    </row>
    <row r="173" spans="1:149" hidden="1" x14ac:dyDescent="0.2">
      <c r="A173" s="333"/>
      <c r="B173" s="333"/>
      <c r="D173" s="345" t="s">
        <v>348</v>
      </c>
      <c r="F173" s="468"/>
      <c r="G173" s="434">
        <v>0</v>
      </c>
      <c r="H173" s="435"/>
      <c r="I173" s="436"/>
      <c r="J173" s="437"/>
      <c r="K173" s="468"/>
      <c r="L173" s="434">
        <v>0</v>
      </c>
      <c r="M173" s="435"/>
      <c r="N173" s="436"/>
      <c r="O173" s="437"/>
      <c r="P173" s="468"/>
      <c r="Q173" s="434">
        <v>0</v>
      </c>
      <c r="R173" s="435"/>
      <c r="S173" s="436"/>
      <c r="T173" s="437"/>
      <c r="U173" s="468"/>
      <c r="V173" s="434">
        <v>0</v>
      </c>
      <c r="W173" s="435"/>
      <c r="X173" s="436"/>
      <c r="Y173" s="437"/>
      <c r="Z173" s="468"/>
      <c r="AA173" s="434">
        <v>0</v>
      </c>
      <c r="AB173" s="435"/>
      <c r="AC173" s="436"/>
      <c r="AD173" s="437"/>
      <c r="AE173" s="358"/>
      <c r="AF173" s="469">
        <v>0</v>
      </c>
      <c r="AG173" s="435"/>
      <c r="AH173" s="436"/>
      <c r="AI173" s="437"/>
      <c r="AJ173" s="468"/>
      <c r="AK173" s="434">
        <v>0</v>
      </c>
      <c r="AL173" s="435"/>
      <c r="AM173" s="436"/>
      <c r="AN173" s="437"/>
      <c r="AO173" s="468"/>
      <c r="AP173" s="434">
        <v>0</v>
      </c>
      <c r="AQ173" s="435"/>
      <c r="AR173" s="436"/>
      <c r="AS173" s="437"/>
      <c r="AT173" s="468"/>
      <c r="AU173" s="434">
        <v>0</v>
      </c>
      <c r="AV173" s="435"/>
      <c r="AW173" s="436"/>
      <c r="AX173" s="437"/>
      <c r="AY173" s="468"/>
      <c r="AZ173" s="434">
        <v>0</v>
      </c>
      <c r="BA173" s="435"/>
      <c r="BB173" s="436"/>
      <c r="BC173" s="437"/>
      <c r="BD173" s="468"/>
      <c r="BE173" s="434">
        <v>0</v>
      </c>
      <c r="BF173" s="435"/>
      <c r="BG173" s="436"/>
      <c r="BH173" s="437"/>
      <c r="BI173" s="468"/>
      <c r="BJ173" s="434">
        <v>0</v>
      </c>
      <c r="BK173" s="435"/>
      <c r="BL173" s="436"/>
      <c r="BM173" s="437"/>
      <c r="BN173" s="468"/>
      <c r="BO173" s="434">
        <v>0</v>
      </c>
      <c r="BP173" s="435"/>
      <c r="BQ173" s="436"/>
      <c r="BR173" s="437"/>
      <c r="BS173" s="468"/>
      <c r="BT173" s="434">
        <f>SUM(L173:BO173)</f>
        <v>0</v>
      </c>
      <c r="BU173" s="435"/>
      <c r="BV173" s="436"/>
      <c r="BW173" s="437"/>
      <c r="BX173" s="468"/>
      <c r="BY173" s="434">
        <v>0</v>
      </c>
      <c r="BZ173" s="435"/>
      <c r="CA173" s="436"/>
      <c r="CB173" s="437"/>
      <c r="CC173" s="468"/>
      <c r="CD173" s="434">
        <v>0</v>
      </c>
      <c r="CE173" s="435"/>
      <c r="CF173" s="436"/>
      <c r="CG173" s="437"/>
      <c r="CH173" s="468"/>
      <c r="CI173" s="434">
        <v>0</v>
      </c>
      <c r="CJ173" s="435"/>
      <c r="CK173" s="436"/>
      <c r="CL173" s="437"/>
      <c r="CM173" s="468"/>
      <c r="CN173" s="434">
        <v>0</v>
      </c>
      <c r="CO173" s="435"/>
      <c r="CP173" s="436"/>
      <c r="CQ173" s="437"/>
      <c r="CR173" s="468"/>
      <c r="CS173" s="434">
        <v>0</v>
      </c>
      <c r="CT173" s="435"/>
      <c r="CU173" s="436"/>
      <c r="CV173" s="437"/>
      <c r="CW173" s="358"/>
      <c r="CX173" s="469">
        <v>0</v>
      </c>
      <c r="CY173" s="435"/>
      <c r="CZ173" s="436"/>
      <c r="DA173" s="437"/>
      <c r="DB173" s="468"/>
      <c r="DC173" s="434">
        <v>0</v>
      </c>
      <c r="DD173" s="435"/>
      <c r="DE173" s="436"/>
      <c r="DF173" s="437"/>
      <c r="DG173" s="468"/>
      <c r="DH173" s="434">
        <v>0</v>
      </c>
      <c r="DI173" s="435"/>
      <c r="DJ173" s="436"/>
      <c r="DK173" s="437"/>
      <c r="DL173" s="468"/>
      <c r="DM173" s="434">
        <v>0</v>
      </c>
      <c r="DN173" s="435"/>
      <c r="DO173" s="436"/>
      <c r="DP173" s="437"/>
      <c r="DQ173" s="468"/>
      <c r="DR173" s="434">
        <v>0</v>
      </c>
      <c r="DS173" s="435"/>
      <c r="DT173" s="436"/>
      <c r="DU173" s="437"/>
      <c r="DV173" s="468"/>
      <c r="DW173" s="434">
        <v>0</v>
      </c>
      <c r="DX173" s="435"/>
      <c r="DY173" s="436"/>
      <c r="DZ173" s="437"/>
      <c r="EA173" s="468"/>
      <c r="EB173" s="434">
        <v>0</v>
      </c>
      <c r="EC173" s="435"/>
      <c r="ED173" s="436"/>
      <c r="EE173" s="437"/>
      <c r="EF173" s="468"/>
      <c r="EG173" s="434">
        <v>0</v>
      </c>
      <c r="EH173" s="435"/>
      <c r="EI173" s="436"/>
      <c r="EJ173" s="437"/>
      <c r="EK173" s="468"/>
      <c r="EL173" s="434">
        <f t="shared" ref="EL173:EL179" si="26">SUM(CD173:EG173)</f>
        <v>0</v>
      </c>
      <c r="EM173" s="435"/>
      <c r="EN173" s="436"/>
      <c r="EO173" s="345"/>
      <c r="ER173" s="349"/>
      <c r="ES173" s="349"/>
    </row>
    <row r="174" spans="1:149" hidden="1" x14ac:dyDescent="0.2">
      <c r="A174" s="333"/>
      <c r="B174" s="333"/>
      <c r="D174" s="345" t="s">
        <v>349</v>
      </c>
      <c r="F174" s="470"/>
      <c r="G174" s="436">
        <v>0</v>
      </c>
      <c r="H174" s="440"/>
      <c r="I174" s="436"/>
      <c r="J174" s="437"/>
      <c r="K174" s="470"/>
      <c r="L174" s="436">
        <v>0</v>
      </c>
      <c r="M174" s="440"/>
      <c r="N174" s="436"/>
      <c r="O174" s="437"/>
      <c r="P174" s="470"/>
      <c r="Q174" s="436">
        <v>0</v>
      </c>
      <c r="R174" s="440"/>
      <c r="S174" s="436"/>
      <c r="T174" s="437"/>
      <c r="U174" s="470"/>
      <c r="V174" s="436">
        <v>0</v>
      </c>
      <c r="W174" s="440"/>
      <c r="X174" s="436"/>
      <c r="Y174" s="437"/>
      <c r="Z174" s="470"/>
      <c r="AA174" s="436">
        <v>0</v>
      </c>
      <c r="AB174" s="440"/>
      <c r="AC174" s="436"/>
      <c r="AD174" s="437"/>
      <c r="AE174" s="351"/>
      <c r="AF174" s="91">
        <v>0</v>
      </c>
      <c r="AG174" s="440"/>
      <c r="AH174" s="436"/>
      <c r="AI174" s="437"/>
      <c r="AJ174" s="470"/>
      <c r="AK174" s="436">
        <v>0</v>
      </c>
      <c r="AL174" s="440"/>
      <c r="AM174" s="436"/>
      <c r="AN174" s="437"/>
      <c r="AO174" s="470"/>
      <c r="AP174" s="436">
        <v>0</v>
      </c>
      <c r="AQ174" s="440"/>
      <c r="AR174" s="436"/>
      <c r="AS174" s="437"/>
      <c r="AT174" s="470"/>
      <c r="AU174" s="436">
        <v>0</v>
      </c>
      <c r="AV174" s="440"/>
      <c r="AW174" s="436"/>
      <c r="AX174" s="437"/>
      <c r="AY174" s="470"/>
      <c r="AZ174" s="436">
        <v>0</v>
      </c>
      <c r="BA174" s="440"/>
      <c r="BB174" s="436"/>
      <c r="BC174" s="437"/>
      <c r="BD174" s="470"/>
      <c r="BE174" s="436">
        <v>0</v>
      </c>
      <c r="BF174" s="440"/>
      <c r="BG174" s="436"/>
      <c r="BH174" s="437"/>
      <c r="BI174" s="470"/>
      <c r="BJ174" s="436">
        <v>0</v>
      </c>
      <c r="BK174" s="440"/>
      <c r="BL174" s="436"/>
      <c r="BM174" s="437"/>
      <c r="BN174" s="470"/>
      <c r="BO174" s="436">
        <v>0</v>
      </c>
      <c r="BP174" s="440"/>
      <c r="BQ174" s="436"/>
      <c r="BR174" s="437"/>
      <c r="BS174" s="470"/>
      <c r="BT174" s="436">
        <f t="shared" ref="BT174:BT179" si="27">SUM(L174:BO174)</f>
        <v>0</v>
      </c>
      <c r="BU174" s="440"/>
      <c r="BV174" s="436"/>
      <c r="BW174" s="437"/>
      <c r="BX174" s="470"/>
      <c r="BY174" s="436">
        <v>0</v>
      </c>
      <c r="BZ174" s="440"/>
      <c r="CA174" s="436"/>
      <c r="CB174" s="437"/>
      <c r="CC174" s="470"/>
      <c r="CD174" s="436">
        <v>0</v>
      </c>
      <c r="CE174" s="440"/>
      <c r="CF174" s="436"/>
      <c r="CG174" s="437"/>
      <c r="CH174" s="470"/>
      <c r="CI174" s="436">
        <v>0</v>
      </c>
      <c r="CJ174" s="440"/>
      <c r="CK174" s="436"/>
      <c r="CL174" s="437"/>
      <c r="CM174" s="470"/>
      <c r="CN174" s="436">
        <v>0</v>
      </c>
      <c r="CO174" s="440"/>
      <c r="CP174" s="436"/>
      <c r="CQ174" s="437"/>
      <c r="CR174" s="470"/>
      <c r="CS174" s="436">
        <v>0</v>
      </c>
      <c r="CT174" s="440"/>
      <c r="CU174" s="436"/>
      <c r="CV174" s="437"/>
      <c r="CW174" s="351"/>
      <c r="CX174" s="91">
        <v>0</v>
      </c>
      <c r="CY174" s="440"/>
      <c r="CZ174" s="436"/>
      <c r="DA174" s="437"/>
      <c r="DB174" s="470"/>
      <c r="DC174" s="436">
        <v>0</v>
      </c>
      <c r="DD174" s="440"/>
      <c r="DE174" s="436"/>
      <c r="DF174" s="437"/>
      <c r="DG174" s="470"/>
      <c r="DH174" s="436">
        <v>0</v>
      </c>
      <c r="DI174" s="440"/>
      <c r="DJ174" s="436"/>
      <c r="DK174" s="437"/>
      <c r="DL174" s="470"/>
      <c r="DM174" s="436">
        <v>0</v>
      </c>
      <c r="DN174" s="440"/>
      <c r="DO174" s="436"/>
      <c r="DP174" s="437"/>
      <c r="DQ174" s="470"/>
      <c r="DR174" s="436">
        <v>0</v>
      </c>
      <c r="DS174" s="440"/>
      <c r="DT174" s="436"/>
      <c r="DU174" s="437"/>
      <c r="DV174" s="470"/>
      <c r="DW174" s="436">
        <v>0</v>
      </c>
      <c r="DX174" s="440"/>
      <c r="DY174" s="436"/>
      <c r="DZ174" s="437"/>
      <c r="EA174" s="470"/>
      <c r="EB174" s="436">
        <v>0</v>
      </c>
      <c r="EC174" s="440"/>
      <c r="ED174" s="436"/>
      <c r="EE174" s="437"/>
      <c r="EF174" s="470"/>
      <c r="EG174" s="436">
        <v>0</v>
      </c>
      <c r="EH174" s="440"/>
      <c r="EI174" s="436"/>
      <c r="EJ174" s="437"/>
      <c r="EK174" s="470"/>
      <c r="EL174" s="436">
        <f>SUM(CD174:EG174)</f>
        <v>0</v>
      </c>
      <c r="EM174" s="440"/>
      <c r="EN174" s="436"/>
      <c r="EO174" s="345"/>
      <c r="ER174" s="349"/>
      <c r="ES174" s="349"/>
    </row>
    <row r="175" spans="1:149" hidden="1" x14ac:dyDescent="0.2">
      <c r="A175" s="333"/>
      <c r="B175" s="333"/>
      <c r="D175" s="345" t="s">
        <v>350</v>
      </c>
      <c r="F175" s="470"/>
      <c r="G175" s="436">
        <v>0</v>
      </c>
      <c r="H175" s="440"/>
      <c r="I175" s="436"/>
      <c r="J175" s="437"/>
      <c r="K175" s="470"/>
      <c r="L175" s="436">
        <v>0</v>
      </c>
      <c r="M175" s="440"/>
      <c r="N175" s="436"/>
      <c r="O175" s="437"/>
      <c r="P175" s="470"/>
      <c r="Q175" s="436">
        <v>0</v>
      </c>
      <c r="R175" s="440"/>
      <c r="S175" s="436"/>
      <c r="T175" s="437"/>
      <c r="U175" s="470"/>
      <c r="V175" s="436">
        <v>0</v>
      </c>
      <c r="W175" s="440"/>
      <c r="X175" s="436"/>
      <c r="Y175" s="437"/>
      <c r="Z175" s="470"/>
      <c r="AA175" s="436">
        <v>0</v>
      </c>
      <c r="AB175" s="440"/>
      <c r="AC175" s="436"/>
      <c r="AD175" s="437"/>
      <c r="AE175" s="351"/>
      <c r="AF175" s="91">
        <v>0</v>
      </c>
      <c r="AG175" s="440"/>
      <c r="AH175" s="436"/>
      <c r="AI175" s="437"/>
      <c r="AJ175" s="470"/>
      <c r="AK175" s="436">
        <v>0</v>
      </c>
      <c r="AL175" s="440"/>
      <c r="AM175" s="436"/>
      <c r="AN175" s="437"/>
      <c r="AO175" s="470"/>
      <c r="AP175" s="436">
        <v>0</v>
      </c>
      <c r="AQ175" s="440"/>
      <c r="AR175" s="436"/>
      <c r="AS175" s="437"/>
      <c r="AT175" s="470"/>
      <c r="AU175" s="436">
        <v>0</v>
      </c>
      <c r="AV175" s="440"/>
      <c r="AW175" s="436"/>
      <c r="AX175" s="437"/>
      <c r="AY175" s="470"/>
      <c r="AZ175" s="436">
        <v>0</v>
      </c>
      <c r="BA175" s="440"/>
      <c r="BB175" s="436"/>
      <c r="BC175" s="437"/>
      <c r="BD175" s="470"/>
      <c r="BE175" s="436">
        <v>0</v>
      </c>
      <c r="BF175" s="440"/>
      <c r="BG175" s="436"/>
      <c r="BH175" s="437"/>
      <c r="BI175" s="470"/>
      <c r="BJ175" s="436">
        <v>0</v>
      </c>
      <c r="BK175" s="440"/>
      <c r="BL175" s="436"/>
      <c r="BM175" s="437"/>
      <c r="BN175" s="470"/>
      <c r="BO175" s="436">
        <v>0</v>
      </c>
      <c r="BP175" s="440"/>
      <c r="BQ175" s="436"/>
      <c r="BR175" s="437"/>
      <c r="BS175" s="470"/>
      <c r="BT175" s="436">
        <f>SUM(L175:BO175)</f>
        <v>0</v>
      </c>
      <c r="BU175" s="440"/>
      <c r="BV175" s="436"/>
      <c r="BW175" s="437"/>
      <c r="BX175" s="470"/>
      <c r="BY175" s="436">
        <v>0</v>
      </c>
      <c r="BZ175" s="440"/>
      <c r="CA175" s="436"/>
      <c r="CB175" s="437"/>
      <c r="CC175" s="470"/>
      <c r="CD175" s="436">
        <v>0</v>
      </c>
      <c r="CE175" s="440"/>
      <c r="CF175" s="436"/>
      <c r="CG175" s="437"/>
      <c r="CH175" s="470"/>
      <c r="CI175" s="436">
        <v>0</v>
      </c>
      <c r="CJ175" s="440"/>
      <c r="CK175" s="436"/>
      <c r="CL175" s="437"/>
      <c r="CM175" s="470"/>
      <c r="CN175" s="436">
        <v>0</v>
      </c>
      <c r="CO175" s="440"/>
      <c r="CP175" s="436"/>
      <c r="CQ175" s="437"/>
      <c r="CR175" s="470"/>
      <c r="CS175" s="436">
        <v>0</v>
      </c>
      <c r="CT175" s="440"/>
      <c r="CU175" s="436"/>
      <c r="CV175" s="437"/>
      <c r="CW175" s="351"/>
      <c r="CX175" s="91">
        <v>0</v>
      </c>
      <c r="CY175" s="440"/>
      <c r="CZ175" s="436"/>
      <c r="DA175" s="437"/>
      <c r="DB175" s="470"/>
      <c r="DC175" s="436">
        <v>0</v>
      </c>
      <c r="DD175" s="440"/>
      <c r="DE175" s="436"/>
      <c r="DF175" s="437"/>
      <c r="DG175" s="470"/>
      <c r="DH175" s="436">
        <v>0</v>
      </c>
      <c r="DI175" s="440"/>
      <c r="DJ175" s="436"/>
      <c r="DK175" s="437"/>
      <c r="DL175" s="470"/>
      <c r="DM175" s="436">
        <v>0</v>
      </c>
      <c r="DN175" s="440"/>
      <c r="DO175" s="436"/>
      <c r="DP175" s="437"/>
      <c r="DQ175" s="470"/>
      <c r="DR175" s="436">
        <v>0</v>
      </c>
      <c r="DS175" s="440"/>
      <c r="DT175" s="436"/>
      <c r="DU175" s="437"/>
      <c r="DV175" s="470"/>
      <c r="DW175" s="436">
        <v>0</v>
      </c>
      <c r="DX175" s="440"/>
      <c r="DY175" s="436"/>
      <c r="DZ175" s="437"/>
      <c r="EA175" s="470"/>
      <c r="EB175" s="436">
        <v>0</v>
      </c>
      <c r="EC175" s="440"/>
      <c r="ED175" s="436"/>
      <c r="EE175" s="437"/>
      <c r="EF175" s="470"/>
      <c r="EG175" s="436">
        <v>0</v>
      </c>
      <c r="EH175" s="440"/>
      <c r="EI175" s="436"/>
      <c r="EJ175" s="437"/>
      <c r="EK175" s="470"/>
      <c r="EL175" s="436">
        <f t="shared" si="26"/>
        <v>0</v>
      </c>
      <c r="EM175" s="440"/>
      <c r="EN175" s="436"/>
      <c r="EO175" s="345"/>
      <c r="ER175" s="349"/>
      <c r="ES175" s="349"/>
    </row>
    <row r="176" spans="1:149" hidden="1" x14ac:dyDescent="0.2">
      <c r="A176" s="333"/>
      <c r="B176" s="333"/>
      <c r="D176" s="345" t="s">
        <v>351</v>
      </c>
      <c r="F176" s="351"/>
      <c r="G176" s="436">
        <v>0</v>
      </c>
      <c r="H176" s="440"/>
      <c r="I176" s="436"/>
      <c r="J176" s="437"/>
      <c r="K176" s="351"/>
      <c r="L176" s="436">
        <v>0</v>
      </c>
      <c r="M176" s="440"/>
      <c r="N176" s="436"/>
      <c r="O176" s="437"/>
      <c r="P176" s="351"/>
      <c r="Q176" s="436">
        <v>0</v>
      </c>
      <c r="R176" s="440"/>
      <c r="S176" s="436"/>
      <c r="T176" s="437"/>
      <c r="U176" s="351"/>
      <c r="V176" s="436">
        <v>0</v>
      </c>
      <c r="W176" s="440"/>
      <c r="X176" s="436"/>
      <c r="Y176" s="437"/>
      <c r="Z176" s="351"/>
      <c r="AA176" s="436">
        <v>0</v>
      </c>
      <c r="AB176" s="440"/>
      <c r="AC176" s="436"/>
      <c r="AD176" s="437"/>
      <c r="AE176" s="351"/>
      <c r="AF176" s="436">
        <v>0</v>
      </c>
      <c r="AG176" s="440"/>
      <c r="AH176" s="436"/>
      <c r="AI176" s="437"/>
      <c r="AJ176" s="351"/>
      <c r="AK176" s="436">
        <v>0</v>
      </c>
      <c r="AL176" s="440"/>
      <c r="AM176" s="436"/>
      <c r="AN176" s="437"/>
      <c r="AO176" s="351"/>
      <c r="AP176" s="436">
        <v>0</v>
      </c>
      <c r="AQ176" s="440"/>
      <c r="AR176" s="436"/>
      <c r="AS176" s="437"/>
      <c r="AT176" s="351"/>
      <c r="AU176" s="436">
        <v>0</v>
      </c>
      <c r="AV176" s="440"/>
      <c r="AW176" s="436"/>
      <c r="AX176" s="437"/>
      <c r="AY176" s="351"/>
      <c r="AZ176" s="436">
        <v>0</v>
      </c>
      <c r="BA176" s="440"/>
      <c r="BB176" s="436"/>
      <c r="BC176" s="437"/>
      <c r="BD176" s="351"/>
      <c r="BE176" s="436">
        <v>0</v>
      </c>
      <c r="BF176" s="440"/>
      <c r="BG176" s="436"/>
      <c r="BH176" s="437"/>
      <c r="BI176" s="351"/>
      <c r="BJ176" s="436">
        <v>0</v>
      </c>
      <c r="BK176" s="440"/>
      <c r="BL176" s="436"/>
      <c r="BM176" s="437"/>
      <c r="BN176" s="351"/>
      <c r="BO176" s="436">
        <v>0</v>
      </c>
      <c r="BP176" s="440"/>
      <c r="BQ176" s="436"/>
      <c r="BR176" s="437"/>
      <c r="BS176" s="351"/>
      <c r="BT176" s="436">
        <f t="shared" si="27"/>
        <v>0</v>
      </c>
      <c r="BU176" s="440"/>
      <c r="BV176" s="436"/>
      <c r="BW176" s="437"/>
      <c r="BX176" s="351"/>
      <c r="BY176" s="436">
        <v>0</v>
      </c>
      <c r="BZ176" s="440"/>
      <c r="CA176" s="436"/>
      <c r="CB176" s="437"/>
      <c r="CC176" s="351"/>
      <c r="CD176" s="436">
        <v>0</v>
      </c>
      <c r="CE176" s="440"/>
      <c r="CF176" s="436"/>
      <c r="CG176" s="437"/>
      <c r="CH176" s="351"/>
      <c r="CI176" s="436">
        <v>0</v>
      </c>
      <c r="CJ176" s="440"/>
      <c r="CK176" s="436"/>
      <c r="CL176" s="437"/>
      <c r="CM176" s="351"/>
      <c r="CN176" s="436">
        <v>0</v>
      </c>
      <c r="CO176" s="440"/>
      <c r="CP176" s="436"/>
      <c r="CQ176" s="437"/>
      <c r="CR176" s="351"/>
      <c r="CS176" s="436">
        <v>0</v>
      </c>
      <c r="CT176" s="440"/>
      <c r="CU176" s="436"/>
      <c r="CV176" s="437"/>
      <c r="CW176" s="351"/>
      <c r="CX176" s="436">
        <v>0</v>
      </c>
      <c r="CY176" s="440"/>
      <c r="CZ176" s="436"/>
      <c r="DA176" s="437"/>
      <c r="DB176" s="351"/>
      <c r="DC176" s="436">
        <v>0</v>
      </c>
      <c r="DD176" s="440"/>
      <c r="DE176" s="436"/>
      <c r="DF176" s="437"/>
      <c r="DG176" s="351"/>
      <c r="DH176" s="436">
        <v>0</v>
      </c>
      <c r="DI176" s="440"/>
      <c r="DJ176" s="436"/>
      <c r="DK176" s="437"/>
      <c r="DL176" s="351"/>
      <c r="DM176" s="436">
        <v>0</v>
      </c>
      <c r="DN176" s="440"/>
      <c r="DO176" s="436"/>
      <c r="DP176" s="437"/>
      <c r="DQ176" s="351"/>
      <c r="DR176" s="436">
        <v>0</v>
      </c>
      <c r="DS176" s="440"/>
      <c r="DT176" s="436"/>
      <c r="DU176" s="437"/>
      <c r="DV176" s="351"/>
      <c r="DW176" s="436">
        <v>0</v>
      </c>
      <c r="DX176" s="440"/>
      <c r="DY176" s="436"/>
      <c r="DZ176" s="437"/>
      <c r="EA176" s="351"/>
      <c r="EB176" s="436">
        <v>0</v>
      </c>
      <c r="EC176" s="440"/>
      <c r="ED176" s="436"/>
      <c r="EE176" s="437"/>
      <c r="EF176" s="351"/>
      <c r="EG176" s="436">
        <v>0</v>
      </c>
      <c r="EH176" s="440"/>
      <c r="EI176" s="436"/>
      <c r="EJ176" s="437"/>
      <c r="EK176" s="351"/>
      <c r="EL176" s="436">
        <f t="shared" si="26"/>
        <v>0</v>
      </c>
      <c r="EM176" s="440"/>
      <c r="EN176" s="436"/>
      <c r="EO176" s="345"/>
      <c r="ER176" s="349"/>
      <c r="ES176" s="349"/>
    </row>
    <row r="177" spans="1:149" ht="12.75" hidden="1" customHeight="1" x14ac:dyDescent="0.2">
      <c r="A177" s="333"/>
      <c r="B177" s="333"/>
      <c r="D177" s="345" t="s">
        <v>352</v>
      </c>
      <c r="F177" s="351"/>
      <c r="G177" s="436">
        <v>0</v>
      </c>
      <c r="H177" s="440"/>
      <c r="I177" s="436"/>
      <c r="J177" s="437"/>
      <c r="K177" s="351"/>
      <c r="L177" s="436"/>
      <c r="M177" s="440"/>
      <c r="N177" s="436"/>
      <c r="O177" s="437"/>
      <c r="P177" s="351"/>
      <c r="Q177" s="436"/>
      <c r="R177" s="440"/>
      <c r="S177" s="436"/>
      <c r="T177" s="437"/>
      <c r="U177" s="351"/>
      <c r="V177" s="436"/>
      <c r="W177" s="440"/>
      <c r="X177" s="436"/>
      <c r="Y177" s="437"/>
      <c r="Z177" s="351"/>
      <c r="AA177" s="436"/>
      <c r="AB177" s="440"/>
      <c r="AC177" s="436"/>
      <c r="AD177" s="437"/>
      <c r="AE177" s="351"/>
      <c r="AF177" s="436"/>
      <c r="AG177" s="440"/>
      <c r="AH177" s="436"/>
      <c r="AI177" s="437"/>
      <c r="AJ177" s="351"/>
      <c r="AK177" s="436"/>
      <c r="AL177" s="440"/>
      <c r="AM177" s="436"/>
      <c r="AN177" s="437"/>
      <c r="AO177" s="351"/>
      <c r="AP177" s="436"/>
      <c r="AQ177" s="440"/>
      <c r="AR177" s="436"/>
      <c r="AS177" s="437"/>
      <c r="AT177" s="351"/>
      <c r="AU177" s="436"/>
      <c r="AV177" s="440"/>
      <c r="AW177" s="436"/>
      <c r="AX177" s="437"/>
      <c r="AY177" s="351"/>
      <c r="AZ177" s="436"/>
      <c r="BA177" s="440"/>
      <c r="BB177" s="436"/>
      <c r="BC177" s="437"/>
      <c r="BD177" s="351"/>
      <c r="BE177" s="436"/>
      <c r="BF177" s="440"/>
      <c r="BG177" s="436"/>
      <c r="BH177" s="437"/>
      <c r="BI177" s="351"/>
      <c r="BJ177" s="436">
        <v>0</v>
      </c>
      <c r="BK177" s="440"/>
      <c r="BL177" s="436"/>
      <c r="BM177" s="437"/>
      <c r="BN177" s="351"/>
      <c r="BO177" s="436">
        <v>0</v>
      </c>
      <c r="BP177" s="440"/>
      <c r="BQ177" s="436"/>
      <c r="BR177" s="437"/>
      <c r="BS177" s="351"/>
      <c r="BT177" s="436">
        <f t="shared" si="27"/>
        <v>0</v>
      </c>
      <c r="BU177" s="440"/>
      <c r="BV177" s="436"/>
      <c r="BW177" s="437"/>
      <c r="BX177" s="351"/>
      <c r="BY177" s="436">
        <v>0</v>
      </c>
      <c r="BZ177" s="440"/>
      <c r="CA177" s="436"/>
      <c r="CB177" s="437"/>
      <c r="CC177" s="351"/>
      <c r="CD177" s="436"/>
      <c r="CE177" s="440"/>
      <c r="CF177" s="436"/>
      <c r="CG177" s="437"/>
      <c r="CH177" s="351"/>
      <c r="CI177" s="436"/>
      <c r="CJ177" s="440"/>
      <c r="CK177" s="436"/>
      <c r="CL177" s="437"/>
      <c r="CM177" s="351"/>
      <c r="CN177" s="436"/>
      <c r="CO177" s="440"/>
      <c r="CP177" s="436"/>
      <c r="CQ177" s="437"/>
      <c r="CR177" s="351"/>
      <c r="CS177" s="436"/>
      <c r="CT177" s="440"/>
      <c r="CU177" s="436"/>
      <c r="CV177" s="437"/>
      <c r="CW177" s="351"/>
      <c r="CX177" s="436"/>
      <c r="CY177" s="440"/>
      <c r="CZ177" s="436"/>
      <c r="DA177" s="437"/>
      <c r="DB177" s="351"/>
      <c r="DC177" s="436"/>
      <c r="DD177" s="440"/>
      <c r="DE177" s="436"/>
      <c r="DF177" s="437"/>
      <c r="DG177" s="351"/>
      <c r="DH177" s="436"/>
      <c r="DI177" s="440"/>
      <c r="DJ177" s="436"/>
      <c r="DK177" s="437"/>
      <c r="DL177" s="351"/>
      <c r="DM177" s="436"/>
      <c r="DN177" s="440"/>
      <c r="DO177" s="436"/>
      <c r="DP177" s="437"/>
      <c r="DQ177" s="351"/>
      <c r="DR177" s="436"/>
      <c r="DS177" s="440"/>
      <c r="DT177" s="436"/>
      <c r="DU177" s="437"/>
      <c r="DV177" s="351"/>
      <c r="DW177" s="436"/>
      <c r="DX177" s="440"/>
      <c r="DY177" s="436"/>
      <c r="DZ177" s="437"/>
      <c r="EA177" s="351"/>
      <c r="EB177" s="436">
        <v>0</v>
      </c>
      <c r="EC177" s="440"/>
      <c r="ED177" s="436"/>
      <c r="EE177" s="437"/>
      <c r="EF177" s="351"/>
      <c r="EG177" s="436">
        <v>0</v>
      </c>
      <c r="EH177" s="440"/>
      <c r="EI177" s="436"/>
      <c r="EJ177" s="437"/>
      <c r="EK177" s="351"/>
      <c r="EL177" s="436">
        <f t="shared" si="26"/>
        <v>0</v>
      </c>
      <c r="EM177" s="440"/>
      <c r="EN177" s="436"/>
      <c r="EO177" s="345"/>
      <c r="ER177" s="349"/>
      <c r="ES177" s="349"/>
    </row>
    <row r="178" spans="1:149" ht="12.75" hidden="1" customHeight="1" x14ac:dyDescent="0.2">
      <c r="A178" s="333"/>
      <c r="B178" s="333"/>
      <c r="D178" s="345" t="s">
        <v>353</v>
      </c>
      <c r="F178" s="351"/>
      <c r="G178" s="436">
        <v>0</v>
      </c>
      <c r="H178" s="440"/>
      <c r="I178" s="436"/>
      <c r="J178" s="437"/>
      <c r="K178" s="351"/>
      <c r="L178" s="436"/>
      <c r="M178" s="440"/>
      <c r="N178" s="436"/>
      <c r="O178" s="437"/>
      <c r="P178" s="351"/>
      <c r="Q178" s="436"/>
      <c r="R178" s="440"/>
      <c r="S178" s="436"/>
      <c r="T178" s="437"/>
      <c r="U178" s="351"/>
      <c r="V178" s="436"/>
      <c r="W178" s="440"/>
      <c r="X178" s="436"/>
      <c r="Y178" s="437"/>
      <c r="Z178" s="351"/>
      <c r="AA178" s="436"/>
      <c r="AB178" s="440"/>
      <c r="AC178" s="436"/>
      <c r="AD178" s="437"/>
      <c r="AE178" s="351"/>
      <c r="AF178" s="436"/>
      <c r="AG178" s="440"/>
      <c r="AH178" s="436"/>
      <c r="AI178" s="437"/>
      <c r="AJ178" s="351"/>
      <c r="AK178" s="436"/>
      <c r="AL178" s="440"/>
      <c r="AM178" s="436"/>
      <c r="AN178" s="437"/>
      <c r="AO178" s="351"/>
      <c r="AP178" s="436"/>
      <c r="AQ178" s="440"/>
      <c r="AR178" s="436"/>
      <c r="AS178" s="437"/>
      <c r="AT178" s="351"/>
      <c r="AU178" s="436"/>
      <c r="AV178" s="440"/>
      <c r="AW178" s="436"/>
      <c r="AX178" s="437"/>
      <c r="AY178" s="351"/>
      <c r="AZ178" s="436"/>
      <c r="BA178" s="440"/>
      <c r="BB178" s="436"/>
      <c r="BC178" s="437"/>
      <c r="BD178" s="351"/>
      <c r="BE178" s="436"/>
      <c r="BF178" s="440"/>
      <c r="BG178" s="436"/>
      <c r="BH178" s="437"/>
      <c r="BI178" s="351"/>
      <c r="BJ178" s="436">
        <v>0</v>
      </c>
      <c r="BK178" s="440"/>
      <c r="BL178" s="436"/>
      <c r="BM178" s="437"/>
      <c r="BN178" s="351"/>
      <c r="BO178" s="436">
        <v>0</v>
      </c>
      <c r="BP178" s="440"/>
      <c r="BQ178" s="436"/>
      <c r="BR178" s="437"/>
      <c r="BS178" s="351"/>
      <c r="BT178" s="436">
        <f t="shared" si="27"/>
        <v>0</v>
      </c>
      <c r="BU178" s="440"/>
      <c r="BV178" s="436"/>
      <c r="BW178" s="437"/>
      <c r="BX178" s="351"/>
      <c r="BY178" s="436">
        <v>0</v>
      </c>
      <c r="BZ178" s="440"/>
      <c r="CA178" s="436"/>
      <c r="CB178" s="437"/>
      <c r="CC178" s="351"/>
      <c r="CD178" s="436"/>
      <c r="CE178" s="440"/>
      <c r="CF178" s="436"/>
      <c r="CG178" s="437"/>
      <c r="CH178" s="351"/>
      <c r="CI178" s="436"/>
      <c r="CJ178" s="440"/>
      <c r="CK178" s="436"/>
      <c r="CL178" s="437"/>
      <c r="CM178" s="351"/>
      <c r="CN178" s="436"/>
      <c r="CO178" s="440"/>
      <c r="CP178" s="436"/>
      <c r="CQ178" s="437"/>
      <c r="CR178" s="351"/>
      <c r="CS178" s="436"/>
      <c r="CT178" s="440"/>
      <c r="CU178" s="436"/>
      <c r="CV178" s="437"/>
      <c r="CW178" s="351"/>
      <c r="CX178" s="436"/>
      <c r="CY178" s="440"/>
      <c r="CZ178" s="436"/>
      <c r="DA178" s="437"/>
      <c r="DB178" s="351"/>
      <c r="DC178" s="436"/>
      <c r="DD178" s="440"/>
      <c r="DE178" s="436"/>
      <c r="DF178" s="437"/>
      <c r="DG178" s="351"/>
      <c r="DH178" s="436"/>
      <c r="DI178" s="440"/>
      <c r="DJ178" s="436"/>
      <c r="DK178" s="437"/>
      <c r="DL178" s="351"/>
      <c r="DM178" s="436"/>
      <c r="DN178" s="440"/>
      <c r="DO178" s="436"/>
      <c r="DP178" s="437"/>
      <c r="DQ178" s="351"/>
      <c r="DR178" s="436"/>
      <c r="DS178" s="440"/>
      <c r="DT178" s="436"/>
      <c r="DU178" s="437"/>
      <c r="DV178" s="351"/>
      <c r="DW178" s="436"/>
      <c r="DX178" s="440"/>
      <c r="DY178" s="436"/>
      <c r="DZ178" s="437"/>
      <c r="EA178" s="351"/>
      <c r="EB178" s="436">
        <v>0</v>
      </c>
      <c r="EC178" s="440"/>
      <c r="ED178" s="436"/>
      <c r="EE178" s="437"/>
      <c r="EF178" s="351"/>
      <c r="EG178" s="436">
        <v>0</v>
      </c>
      <c r="EH178" s="440"/>
      <c r="EI178" s="436"/>
      <c r="EJ178" s="437"/>
      <c r="EK178" s="351"/>
      <c r="EL178" s="436">
        <f t="shared" si="26"/>
        <v>0</v>
      </c>
      <c r="EM178" s="440"/>
      <c r="EN178" s="436"/>
      <c r="EO178" s="345"/>
      <c r="ER178" s="349"/>
      <c r="ES178" s="349"/>
    </row>
    <row r="179" spans="1:149" ht="12.75" hidden="1" customHeight="1" x14ac:dyDescent="0.2">
      <c r="A179" s="333"/>
      <c r="B179" s="333"/>
      <c r="D179" s="345" t="s">
        <v>354</v>
      </c>
      <c r="F179" s="373"/>
      <c r="G179" s="448">
        <v>0</v>
      </c>
      <c r="H179" s="449"/>
      <c r="I179" s="436"/>
      <c r="J179" s="437"/>
      <c r="K179" s="373"/>
      <c r="L179" s="448">
        <v>0</v>
      </c>
      <c r="M179" s="449"/>
      <c r="N179" s="436"/>
      <c r="O179" s="437"/>
      <c r="P179" s="373"/>
      <c r="Q179" s="448">
        <v>0</v>
      </c>
      <c r="R179" s="449"/>
      <c r="S179" s="436"/>
      <c r="T179" s="437"/>
      <c r="U179" s="373"/>
      <c r="V179" s="448">
        <v>0</v>
      </c>
      <c r="W179" s="449"/>
      <c r="X179" s="436"/>
      <c r="Y179" s="437"/>
      <c r="Z179" s="373"/>
      <c r="AA179" s="448">
        <v>0</v>
      </c>
      <c r="AB179" s="449"/>
      <c r="AC179" s="436"/>
      <c r="AD179" s="437"/>
      <c r="AE179" s="373"/>
      <c r="AF179" s="448">
        <v>0</v>
      </c>
      <c r="AG179" s="449"/>
      <c r="AH179" s="436"/>
      <c r="AI179" s="437"/>
      <c r="AJ179" s="373"/>
      <c r="AK179" s="448">
        <v>0</v>
      </c>
      <c r="AL179" s="449"/>
      <c r="AM179" s="436"/>
      <c r="AN179" s="437"/>
      <c r="AO179" s="373"/>
      <c r="AP179" s="448">
        <v>0</v>
      </c>
      <c r="AQ179" s="449"/>
      <c r="AR179" s="436"/>
      <c r="AS179" s="437"/>
      <c r="AT179" s="373"/>
      <c r="AU179" s="448">
        <v>0</v>
      </c>
      <c r="AV179" s="449"/>
      <c r="AW179" s="436"/>
      <c r="AX179" s="437"/>
      <c r="AY179" s="373"/>
      <c r="AZ179" s="448">
        <v>0</v>
      </c>
      <c r="BA179" s="449"/>
      <c r="BB179" s="436"/>
      <c r="BC179" s="437"/>
      <c r="BD179" s="373"/>
      <c r="BE179" s="448">
        <v>0</v>
      </c>
      <c r="BF179" s="449"/>
      <c r="BG179" s="436"/>
      <c r="BH179" s="437"/>
      <c r="BI179" s="373"/>
      <c r="BJ179" s="448">
        <v>0</v>
      </c>
      <c r="BK179" s="449"/>
      <c r="BL179" s="436"/>
      <c r="BM179" s="437"/>
      <c r="BN179" s="373"/>
      <c r="BO179" s="448">
        <v>0</v>
      </c>
      <c r="BP179" s="449"/>
      <c r="BQ179" s="436"/>
      <c r="BR179" s="437"/>
      <c r="BS179" s="373"/>
      <c r="BT179" s="448">
        <f t="shared" si="27"/>
        <v>0</v>
      </c>
      <c r="BU179" s="449"/>
      <c r="BV179" s="436"/>
      <c r="BW179" s="437"/>
      <c r="BX179" s="373"/>
      <c r="BY179" s="448"/>
      <c r="BZ179" s="449"/>
      <c r="CA179" s="436"/>
      <c r="CB179" s="437"/>
      <c r="CC179" s="373"/>
      <c r="CD179" s="448">
        <v>0</v>
      </c>
      <c r="CE179" s="449"/>
      <c r="CF179" s="436"/>
      <c r="CG179" s="437"/>
      <c r="CH179" s="373"/>
      <c r="CI179" s="448">
        <v>0</v>
      </c>
      <c r="CJ179" s="449"/>
      <c r="CK179" s="436"/>
      <c r="CL179" s="437"/>
      <c r="CM179" s="373"/>
      <c r="CN179" s="448">
        <v>0</v>
      </c>
      <c r="CO179" s="449"/>
      <c r="CP179" s="436"/>
      <c r="CQ179" s="437"/>
      <c r="CR179" s="373"/>
      <c r="CS179" s="448">
        <v>0</v>
      </c>
      <c r="CT179" s="449"/>
      <c r="CU179" s="436"/>
      <c r="CV179" s="437"/>
      <c r="CW179" s="373"/>
      <c r="CX179" s="448">
        <v>0</v>
      </c>
      <c r="CY179" s="449"/>
      <c r="CZ179" s="436"/>
      <c r="DA179" s="437"/>
      <c r="DB179" s="373"/>
      <c r="DC179" s="448">
        <v>0</v>
      </c>
      <c r="DD179" s="449"/>
      <c r="DE179" s="436"/>
      <c r="DF179" s="437"/>
      <c r="DG179" s="373"/>
      <c r="DH179" s="448">
        <v>0</v>
      </c>
      <c r="DI179" s="449"/>
      <c r="DJ179" s="436"/>
      <c r="DK179" s="437"/>
      <c r="DL179" s="373"/>
      <c r="DM179" s="448">
        <v>0</v>
      </c>
      <c r="DN179" s="449"/>
      <c r="DO179" s="436"/>
      <c r="DP179" s="437"/>
      <c r="DQ179" s="373"/>
      <c r="DR179" s="448">
        <v>0</v>
      </c>
      <c r="DS179" s="449"/>
      <c r="DT179" s="436"/>
      <c r="DU179" s="437"/>
      <c r="DV179" s="373"/>
      <c r="DW179" s="448">
        <v>0</v>
      </c>
      <c r="DX179" s="449"/>
      <c r="DY179" s="436"/>
      <c r="DZ179" s="437"/>
      <c r="EA179" s="373"/>
      <c r="EB179" s="448">
        <v>0</v>
      </c>
      <c r="EC179" s="449"/>
      <c r="ED179" s="436"/>
      <c r="EE179" s="437"/>
      <c r="EF179" s="373"/>
      <c r="EG179" s="448">
        <v>0</v>
      </c>
      <c r="EH179" s="449"/>
      <c r="EI179" s="436"/>
      <c r="EJ179" s="437"/>
      <c r="EK179" s="373"/>
      <c r="EL179" s="448">
        <f t="shared" si="26"/>
        <v>0</v>
      </c>
      <c r="EM179" s="449"/>
      <c r="EN179" s="436"/>
      <c r="EO179" s="345"/>
      <c r="ER179" s="349"/>
      <c r="ES179" s="349"/>
    </row>
    <row r="180" spans="1:149" hidden="1" x14ac:dyDescent="0.2">
      <c r="A180" s="333"/>
      <c r="B180" s="333"/>
      <c r="D180" s="345"/>
      <c r="E180" s="467"/>
      <c r="F180" s="124"/>
      <c r="G180" s="436"/>
      <c r="H180" s="436"/>
      <c r="I180" s="436"/>
      <c r="J180" s="437"/>
      <c r="K180" s="124"/>
      <c r="L180" s="436"/>
      <c r="M180" s="436"/>
      <c r="N180" s="436"/>
      <c r="O180" s="437"/>
      <c r="P180" s="124"/>
      <c r="Q180" s="436"/>
      <c r="R180" s="436"/>
      <c r="S180" s="436"/>
      <c r="T180" s="437"/>
      <c r="U180" s="124"/>
      <c r="V180" s="436"/>
      <c r="W180" s="436"/>
      <c r="X180" s="436"/>
      <c r="Y180" s="437"/>
      <c r="Z180" s="124"/>
      <c r="AA180" s="436"/>
      <c r="AB180" s="436"/>
      <c r="AC180" s="436"/>
      <c r="AD180" s="437"/>
      <c r="AE180" s="124"/>
      <c r="AF180" s="436"/>
      <c r="AG180" s="436"/>
      <c r="AH180" s="436"/>
      <c r="AI180" s="437"/>
      <c r="AJ180" s="124"/>
      <c r="AK180" s="436"/>
      <c r="AL180" s="436"/>
      <c r="AM180" s="436"/>
      <c r="AN180" s="437"/>
      <c r="AO180" s="124"/>
      <c r="AP180" s="436"/>
      <c r="AQ180" s="436"/>
      <c r="AR180" s="436"/>
      <c r="AS180" s="437"/>
      <c r="AT180" s="124"/>
      <c r="AU180" s="436"/>
      <c r="AV180" s="436"/>
      <c r="AW180" s="436"/>
      <c r="AX180" s="437"/>
      <c r="AY180" s="124"/>
      <c r="AZ180" s="436"/>
      <c r="BA180" s="436"/>
      <c r="BB180" s="436"/>
      <c r="BC180" s="437"/>
      <c r="BD180" s="124"/>
      <c r="BE180" s="436"/>
      <c r="BF180" s="436"/>
      <c r="BG180" s="436"/>
      <c r="BH180" s="437"/>
      <c r="BI180" s="124"/>
      <c r="BJ180" s="436"/>
      <c r="BK180" s="436"/>
      <c r="BL180" s="436"/>
      <c r="BM180" s="437"/>
      <c r="BN180" s="124"/>
      <c r="BO180" s="436"/>
      <c r="BP180" s="436"/>
      <c r="BQ180" s="436"/>
      <c r="BR180" s="437"/>
      <c r="BS180" s="124"/>
      <c r="BT180" s="436"/>
      <c r="BU180" s="436"/>
      <c r="BV180" s="436"/>
      <c r="BW180" s="437"/>
      <c r="BX180" s="124"/>
      <c r="BY180" s="436"/>
      <c r="BZ180" s="436"/>
      <c r="CA180" s="436"/>
      <c r="CB180" s="437"/>
      <c r="CC180" s="124"/>
      <c r="CD180" s="436"/>
      <c r="CE180" s="436"/>
      <c r="CF180" s="436"/>
      <c r="CG180" s="437"/>
      <c r="CH180" s="124"/>
      <c r="CI180" s="436"/>
      <c r="CJ180" s="436"/>
      <c r="CK180" s="436"/>
      <c r="CL180" s="437"/>
      <c r="CM180" s="124"/>
      <c r="CN180" s="436"/>
      <c r="CO180" s="436"/>
      <c r="CP180" s="436"/>
      <c r="CQ180" s="437"/>
      <c r="CR180" s="124"/>
      <c r="CS180" s="436"/>
      <c r="CT180" s="436"/>
      <c r="CU180" s="436"/>
      <c r="CV180" s="437"/>
      <c r="CW180" s="124"/>
      <c r="CX180" s="436"/>
      <c r="CY180" s="436"/>
      <c r="CZ180" s="436"/>
      <c r="DA180" s="437"/>
      <c r="DB180" s="124"/>
      <c r="DC180" s="436"/>
      <c r="DD180" s="436"/>
      <c r="DE180" s="436"/>
      <c r="DF180" s="437"/>
      <c r="DG180" s="124"/>
      <c r="DH180" s="436"/>
      <c r="DI180" s="436"/>
      <c r="DJ180" s="436"/>
      <c r="DK180" s="437"/>
      <c r="DL180" s="124"/>
      <c r="DM180" s="436"/>
      <c r="DN180" s="436"/>
      <c r="DO180" s="436"/>
      <c r="DP180" s="437"/>
      <c r="DQ180" s="124"/>
      <c r="DR180" s="436"/>
      <c r="DS180" s="436"/>
      <c r="DT180" s="436"/>
      <c r="DU180" s="437"/>
      <c r="DV180" s="124"/>
      <c r="DW180" s="436"/>
      <c r="DX180" s="436"/>
      <c r="DY180" s="436"/>
      <c r="DZ180" s="437"/>
      <c r="EA180" s="124"/>
      <c r="EB180" s="436"/>
      <c r="EC180" s="436"/>
      <c r="ED180" s="436"/>
      <c r="EE180" s="437"/>
      <c r="EF180" s="124"/>
      <c r="EG180" s="436"/>
      <c r="EH180" s="436"/>
      <c r="EI180" s="436"/>
      <c r="EJ180" s="437"/>
      <c r="EK180" s="124"/>
      <c r="EL180" s="436"/>
      <c r="EM180" s="436"/>
      <c r="EN180" s="436"/>
      <c r="EO180" s="345"/>
      <c r="ER180" s="349"/>
      <c r="ES180" s="349"/>
    </row>
    <row r="181" spans="1:149" x14ac:dyDescent="0.2">
      <c r="A181" s="333"/>
      <c r="B181" s="333"/>
      <c r="D181" s="117" t="s">
        <v>306</v>
      </c>
      <c r="E181" s="467"/>
      <c r="F181" s="124"/>
      <c r="G181" s="431">
        <f>SUM(G182:G185)</f>
        <v>0</v>
      </c>
      <c r="H181" s="436"/>
      <c r="I181" s="436"/>
      <c r="J181" s="437"/>
      <c r="K181" s="124"/>
      <c r="L181" s="431">
        <f>SUM(L182:L185)</f>
        <v>3409508</v>
      </c>
      <c r="M181" s="436"/>
      <c r="N181" s="436"/>
      <c r="O181" s="437"/>
      <c r="P181" s="124"/>
      <c r="Q181" s="431">
        <f>SUM(Q182:Q185)</f>
        <v>4054354</v>
      </c>
      <c r="R181" s="436"/>
      <c r="S181" s="436"/>
      <c r="T181" s="437"/>
      <c r="U181" s="124"/>
      <c r="V181" s="431">
        <f>SUM(V182:V185)</f>
        <v>0</v>
      </c>
      <c r="W181" s="436"/>
      <c r="X181" s="436"/>
      <c r="Y181" s="437"/>
      <c r="Z181" s="124"/>
      <c r="AA181" s="431">
        <f>SUM(AA182:AA185)</f>
        <v>0</v>
      </c>
      <c r="AB181" s="436"/>
      <c r="AC181" s="436"/>
      <c r="AD181" s="437"/>
      <c r="AE181" s="124"/>
      <c r="AF181" s="431">
        <f>SUM(AF182:AF185)</f>
        <v>0</v>
      </c>
      <c r="AG181" s="436"/>
      <c r="AH181" s="436"/>
      <c r="AI181" s="437"/>
      <c r="AJ181" s="124"/>
      <c r="AK181" s="431">
        <f>SUM(AK182:AK185)</f>
        <v>0</v>
      </c>
      <c r="AL181" s="436"/>
      <c r="AM181" s="440"/>
      <c r="AN181" s="437"/>
      <c r="AO181" s="124"/>
      <c r="AP181" s="431">
        <f>SUM(AP182:AP185)</f>
        <v>0</v>
      </c>
      <c r="AQ181" s="436"/>
      <c r="AR181" s="436"/>
      <c r="AS181" s="437"/>
      <c r="AT181" s="124"/>
      <c r="AU181" s="431">
        <f>SUM(AU182:AU185)</f>
        <v>0</v>
      </c>
      <c r="AV181" s="436"/>
      <c r="AW181" s="436"/>
      <c r="AX181" s="437"/>
      <c r="AY181" s="124"/>
      <c r="AZ181" s="431">
        <f>SUM(AZ182:AZ185)</f>
        <v>0</v>
      </c>
      <c r="BA181" s="436"/>
      <c r="BB181" s="436"/>
      <c r="BC181" s="437"/>
      <c r="BD181" s="124"/>
      <c r="BE181" s="431">
        <f>SUM(BE182:BE185)</f>
        <v>0</v>
      </c>
      <c r="BF181" s="436"/>
      <c r="BG181" s="436"/>
      <c r="BH181" s="437"/>
      <c r="BI181" s="124"/>
      <c r="BJ181" s="431">
        <f>SUM(BJ182:BJ185)</f>
        <v>0</v>
      </c>
      <c r="BK181" s="436"/>
      <c r="BL181" s="436"/>
      <c r="BM181" s="437"/>
      <c r="BN181" s="124"/>
      <c r="BO181" s="431">
        <f>SUM(BO182:BO185)</f>
        <v>0</v>
      </c>
      <c r="BP181" s="436"/>
      <c r="BQ181" s="436"/>
      <c r="BR181" s="437"/>
      <c r="BS181" s="124"/>
      <c r="BT181" s="431">
        <f>SUM(BT182:BT185)</f>
        <v>7463862</v>
      </c>
      <c r="BU181" s="436"/>
      <c r="BV181" s="436"/>
      <c r="BW181" s="437"/>
      <c r="BX181" s="124"/>
      <c r="BY181" s="431">
        <f>SUM(BY182:BY185)</f>
        <v>53972577</v>
      </c>
      <c r="BZ181" s="436"/>
      <c r="CA181" s="436"/>
      <c r="CB181" s="437"/>
      <c r="CC181" s="124"/>
      <c r="CD181" s="431">
        <f>SUM(CD182:CD185)</f>
        <v>11663028</v>
      </c>
      <c r="CE181" s="436"/>
      <c r="CF181" s="436"/>
      <c r="CG181" s="437"/>
      <c r="CH181" s="124"/>
      <c r="CI181" s="431">
        <f>SUM(CI182:CI185)</f>
        <v>3767776</v>
      </c>
      <c r="CJ181" s="436"/>
      <c r="CK181" s="436"/>
      <c r="CL181" s="437"/>
      <c r="CM181" s="124"/>
      <c r="CN181" s="431">
        <f>SUM(CN182:CN185)</f>
        <v>7710681</v>
      </c>
      <c r="CO181" s="436"/>
      <c r="CP181" s="436"/>
      <c r="CQ181" s="437"/>
      <c r="CR181" s="124"/>
      <c r="CS181" s="431">
        <f>SUM(CS182:CS185)</f>
        <v>3456518</v>
      </c>
      <c r="CT181" s="436"/>
      <c r="CU181" s="436"/>
      <c r="CV181" s="437"/>
      <c r="CW181" s="124"/>
      <c r="CX181" s="431">
        <f>SUM(CX182:CX185)</f>
        <v>4835965</v>
      </c>
      <c r="CY181" s="436"/>
      <c r="CZ181" s="436"/>
      <c r="DA181" s="437"/>
      <c r="DB181" s="124"/>
      <c r="DC181" s="431">
        <f>SUM(DC182:DC185)</f>
        <v>2187184</v>
      </c>
      <c r="DD181" s="436"/>
      <c r="DE181" s="440"/>
      <c r="DF181" s="437"/>
      <c r="DG181" s="124"/>
      <c r="DH181" s="431">
        <f>SUM(DH182:DH185)</f>
        <v>5017820</v>
      </c>
      <c r="DI181" s="436"/>
      <c r="DJ181" s="436"/>
      <c r="DK181" s="437"/>
      <c r="DL181" s="124"/>
      <c r="DM181" s="431">
        <f>SUM(DM182:DM185)</f>
        <v>4108885</v>
      </c>
      <c r="DN181" s="436"/>
      <c r="DO181" s="436"/>
      <c r="DP181" s="437"/>
      <c r="DQ181" s="124"/>
      <c r="DR181" s="431">
        <f>SUM(DR182:DR185)</f>
        <v>3708680</v>
      </c>
      <c r="DS181" s="436"/>
      <c r="DT181" s="436"/>
      <c r="DU181" s="437"/>
      <c r="DV181" s="124"/>
      <c r="DW181" s="431">
        <f>SUM(DW182:DW185)</f>
        <v>2673022</v>
      </c>
      <c r="DX181" s="436"/>
      <c r="DY181" s="436"/>
      <c r="DZ181" s="437"/>
      <c r="EA181" s="124"/>
      <c r="EB181" s="431">
        <f>SUM(EB182:EB185)</f>
        <v>3014010</v>
      </c>
      <c r="EC181" s="436"/>
      <c r="ED181" s="436"/>
      <c r="EE181" s="437"/>
      <c r="EF181" s="124"/>
      <c r="EG181" s="431">
        <f>SUM(EG182:EG185)</f>
        <v>1829008</v>
      </c>
      <c r="EH181" s="436"/>
      <c r="EI181" s="436"/>
      <c r="EJ181" s="437"/>
      <c r="EK181" s="124"/>
      <c r="EL181" s="431">
        <f>SUM(EL182:EL185)</f>
        <v>15430804</v>
      </c>
      <c r="EM181" s="436"/>
      <c r="EN181" s="436"/>
      <c r="EO181" s="345"/>
      <c r="ER181" s="349"/>
      <c r="ES181" s="349"/>
    </row>
    <row r="182" spans="1:149" x14ac:dyDescent="0.2">
      <c r="A182" s="333"/>
      <c r="B182" s="333"/>
      <c r="D182" s="345" t="s">
        <v>313</v>
      </c>
      <c r="E182" s="467"/>
      <c r="F182" s="468"/>
      <c r="G182" s="434">
        <f>G188+G194+G200+G206+G212+G218+G224+G230+G236+G242+G248+G254+G259+G264+G269+G274+G279+G284+G289+G294+G299+G304+G309+G314</f>
        <v>0</v>
      </c>
      <c r="H182" s="435"/>
      <c r="I182" s="436"/>
      <c r="J182" s="437"/>
      <c r="K182" s="468"/>
      <c r="L182" s="434">
        <f>L188+L194+L200+L206+L212+L218+L224+L230+L236+L242+L248+L254+L259+L264+L269+L274+L279+L284+L289+L294+L299+L304+L309+L314</f>
        <v>3072259</v>
      </c>
      <c r="M182" s="435"/>
      <c r="N182" s="436"/>
      <c r="O182" s="437"/>
      <c r="P182" s="468"/>
      <c r="Q182" s="434">
        <f>Q188+Q194+Q200+Q206+Q212+Q218+Q224+Q230+Q236+Q242+Q248+Q254+Q259+Q264+Q269+Q274+Q279+Q284+Q289+Q294+Q299+Q304+Q309+Q314</f>
        <v>3449042</v>
      </c>
      <c r="R182" s="435"/>
      <c r="S182" s="436"/>
      <c r="T182" s="437"/>
      <c r="U182" s="468"/>
      <c r="V182" s="434">
        <f>V188+V194+V200+V206+V212+V218+V224+V230+V236+V242+V248+V254+V259+V264+V269+V274+V279+V284+V289+V294+V299+V304+V309+V314</f>
        <v>0</v>
      </c>
      <c r="W182" s="435"/>
      <c r="X182" s="436"/>
      <c r="Y182" s="437"/>
      <c r="Z182" s="468"/>
      <c r="AA182" s="434">
        <f>AA188+AA194+AA200+AA206+AA212+AA218+AA224+AA230+AA236+AA242+AA248+AA254+AA259+AA264+AA269+AA274+AA279+AA284+AA289+AA294+AA299+AA304+AA309+AA314</f>
        <v>0</v>
      </c>
      <c r="AB182" s="435"/>
      <c r="AC182" s="436"/>
      <c r="AD182" s="437"/>
      <c r="AE182" s="468"/>
      <c r="AF182" s="434">
        <f>AF188+AF194+AF200+AF206+AF212+AF218+AF224+AF230+AF236+AF242+AF248+AF254+AF259+AF264+AF269+AF274+AF279+AF284+AF289+AF294+AF299+AF304+AF309+AF314</f>
        <v>0</v>
      </c>
      <c r="AG182" s="435"/>
      <c r="AH182" s="436"/>
      <c r="AI182" s="437"/>
      <c r="AJ182" s="468"/>
      <c r="AK182" s="434">
        <f>AK188+AK194+AK200+AK206+AK212+AK218+AK224+AK230+AK236+AK242+AK248+AK254+AK259+AK264+AK269+AK274+AK279+AK284+AK289+AK294+AK299+AK304+AK309+AK314</f>
        <v>0</v>
      </c>
      <c r="AL182" s="435"/>
      <c r="AM182" s="440"/>
      <c r="AN182" s="437"/>
      <c r="AO182" s="468"/>
      <c r="AP182" s="434">
        <f>AP188+AP194+AP200+AP206+AP212+AP218+AP224+AP230+AP236+AP242+AP248+AP254+AP259+AP264+AP269+AP274+AP279+AP284+AP289+AP294+AP299+AP304+AP309+AP314</f>
        <v>0</v>
      </c>
      <c r="AQ182" s="435"/>
      <c r="AR182" s="436"/>
      <c r="AS182" s="437"/>
      <c r="AT182" s="468"/>
      <c r="AU182" s="434">
        <f>AU188+AU194+AU200+AU206+AU212+AU218+AU224+AU230+AU236+AU242+AU248+AU254+AU259+AU264+AU269+AU274+AU279+AU284+AU289+AU294+AU299+AU304+AU309+AU314</f>
        <v>0</v>
      </c>
      <c r="AV182" s="435"/>
      <c r="AW182" s="436"/>
      <c r="AX182" s="437"/>
      <c r="AY182" s="468"/>
      <c r="AZ182" s="434">
        <f>AZ188+AZ194+AZ200+AZ206+AZ212+AZ218+AZ224+AZ230+AZ236+AZ242+AZ248+AZ254+AZ259+AZ264+AZ269+AZ274+AZ279+AZ284+AZ289+AZ294+AZ299+AZ304+AZ309+AZ314</f>
        <v>0</v>
      </c>
      <c r="BA182" s="435"/>
      <c r="BB182" s="436"/>
      <c r="BC182" s="437"/>
      <c r="BD182" s="468"/>
      <c r="BE182" s="434">
        <f>BE188+BE194+BE200+BE206+BE212+BE218+BE224+BE230+BE236+BE242+BE248+BE254+BE259+BE264+BE269+BE274+BE279+BE284+BE289+BE294+BE299+BE304+BE309+BE314</f>
        <v>0</v>
      </c>
      <c r="BF182" s="435"/>
      <c r="BG182" s="436"/>
      <c r="BH182" s="437"/>
      <c r="BI182" s="468"/>
      <c r="BJ182" s="434">
        <f>BJ188+BJ194+BJ200+BJ206+BJ212+BJ218+BJ224+BJ230+BJ236+BJ242+BJ248+BJ254+BJ259+BJ264+BJ269+BJ274+BJ279+BJ284+BJ289+BJ294+BJ299+BJ304+BJ309+BJ314</f>
        <v>0</v>
      </c>
      <c r="BK182" s="435"/>
      <c r="BL182" s="436"/>
      <c r="BM182" s="437"/>
      <c r="BN182" s="468"/>
      <c r="BO182" s="434">
        <f>BO188+BO194+BO200+BO206+BO212+BO218+BO224+BO230+BO236+BO242+BO248+BO254+BO259+BO264+BO269+BO274+BO279+BO284+BO289+BO294+BO299+BO304+BO309+BO314</f>
        <v>0</v>
      </c>
      <c r="BP182" s="435"/>
      <c r="BQ182" s="436"/>
      <c r="BR182" s="437"/>
      <c r="BS182" s="468"/>
      <c r="BT182" s="434">
        <f>BT188+BT194+BT200+BT206+BT212+BT218+BT224+BT230+BT236+BT242+BT248+BT254+BT259+BT264+BT269+BT274+BT279+BT284+BT289+BT294+BT299+BT304+BT309+BT314</f>
        <v>6521301</v>
      </c>
      <c r="BU182" s="435"/>
      <c r="BV182" s="436"/>
      <c r="BW182" s="437"/>
      <c r="BX182" s="468"/>
      <c r="BY182" s="434">
        <f>BY188+BY194+BY200+BY206+BY212+BY218+BY224+BY230+BY236+BY242+BY248+BY254+BY259+BY264+BY269+BY274+BY279+BY284+BY289+BY294+BY299+BY304+BY309+BY314</f>
        <v>49699913</v>
      </c>
      <c r="BZ182" s="435"/>
      <c r="CA182" s="436"/>
      <c r="CB182" s="437"/>
      <c r="CC182" s="468"/>
      <c r="CD182" s="434">
        <f>CD188+CD194+CD200+CD206+CD212+CD218+CD224+CD230+CD236+CD242+CD248+CD254+CD259+CD264+CD269+CD274+CD279+CD284+CD289+CD294+CD299+CD304+CD309+CD314</f>
        <v>10593648</v>
      </c>
      <c r="CE182" s="435"/>
      <c r="CF182" s="436"/>
      <c r="CG182" s="437"/>
      <c r="CH182" s="468"/>
      <c r="CI182" s="434">
        <f>CI188+CI194+CI200+CI206+CI212+CI218+CI224+CI230+CI236+CI242+CI248+CI254+CI259+CI264+CI269+CI274+CI279+CI284+CI289+CI294+CI299+CI304+CI309+CI314</f>
        <v>3320698</v>
      </c>
      <c r="CJ182" s="435"/>
      <c r="CK182" s="436"/>
      <c r="CL182" s="437"/>
      <c r="CM182" s="468"/>
      <c r="CN182" s="434">
        <f>CN188+CN194+CN200+CN206+CN212+CN218+CN224+CN230+CN236+CN242+CN248+CN254+CN259+CN264+CN269+CN274+CN279+CN284+CN289+CN294+CN299+CN304+CN309+CN314</f>
        <v>7253839</v>
      </c>
      <c r="CO182" s="435"/>
      <c r="CP182" s="436"/>
      <c r="CQ182" s="437"/>
      <c r="CR182" s="468"/>
      <c r="CS182" s="434">
        <f>CS188+CS194+CS200+CS206+CS212+CS218+CS224+CS230+CS236+CS242+CS248+CS254+CS259+CS264+CS269+CS274+CS279+CS284+CS289+CS294+CS299+CS304+CS309+CS314</f>
        <v>3300045</v>
      </c>
      <c r="CT182" s="435"/>
      <c r="CU182" s="436"/>
      <c r="CV182" s="437"/>
      <c r="CW182" s="468"/>
      <c r="CX182" s="434">
        <f>CX188+CX194+CX200+CX206+CX212+CX218+CX224+CX230+CX236+CX242+CX248+CX254+CX259+CX264+CX269+CX274+CX279+CX284+CX289+CX294+CX299+CX304+CX309+CX314</f>
        <v>4600884</v>
      </c>
      <c r="CY182" s="435"/>
      <c r="CZ182" s="436"/>
      <c r="DA182" s="437"/>
      <c r="DB182" s="468"/>
      <c r="DC182" s="434">
        <f>DC188+DC194+DC200+DC206+DC212+DC218+DC224+DC230+DC236+DC242+DC248+DC254+DC259+DC264+DC269+DC274+DC279+DC284+DC289+DC294+DC299+DC304+DC309+DC314</f>
        <v>2320684</v>
      </c>
      <c r="DD182" s="435"/>
      <c r="DE182" s="440"/>
      <c r="DF182" s="437"/>
      <c r="DG182" s="468"/>
      <c r="DH182" s="434">
        <f>DH188+DH194+DH200+DH206+DH212+DH218+DH224+DH230+DH236+DH242+DH248+DH254+DH259+DH264+DH269+DH274+DH279+DH284+DH289+DH294+DH299+DH304+DH309+DH314</f>
        <v>4355790</v>
      </c>
      <c r="DI182" s="435"/>
      <c r="DJ182" s="436"/>
      <c r="DK182" s="437"/>
      <c r="DL182" s="468"/>
      <c r="DM182" s="434">
        <f>DM188+DM194+DM200+DM206+DM212+DM218+DM224+DM230+DM236+DM242+DM248+DM254+DM259+DM264+DM269+DM274+DM279+DM284+DM289+DM294+DM299+DM304+DM309+DM314</f>
        <v>3525338</v>
      </c>
      <c r="DN182" s="435"/>
      <c r="DO182" s="436"/>
      <c r="DP182" s="437"/>
      <c r="DQ182" s="468"/>
      <c r="DR182" s="434">
        <f>DR188+DR194+DR200+DR206+DR212+DR218+DR224+DR230+DR236+DR242+DR248+DR254+DR259+DR264+DR269+DR274+DR279+DR284+DR289+DR294+DR299+DR304+DR309+DR314</f>
        <v>3411845</v>
      </c>
      <c r="DS182" s="435"/>
      <c r="DT182" s="436"/>
      <c r="DU182" s="437"/>
      <c r="DV182" s="468"/>
      <c r="DW182" s="434">
        <f>DW188+DW194+DW200+DW206+DW212+DW218+DW224+DW230+DW236+DW242+DW248+DW254+DW259+DW264+DW269+DW274+DW279+DW284+DW289+DW294+DW299+DW304+DW309+DW314</f>
        <v>2368101</v>
      </c>
      <c r="DX182" s="435"/>
      <c r="DY182" s="436"/>
      <c r="DZ182" s="437"/>
      <c r="EA182" s="468"/>
      <c r="EB182" s="434">
        <f>EB188+EB194+EB200+EB206+EB212+EB218+EB224+EB230+EB236+EB242+EB248+EB254+EB259+EB264+EB269+EB274+EB279+EB284+EB289+EB294+EB299+EB304+EB309+EB314</f>
        <v>2760963</v>
      </c>
      <c r="EC182" s="435"/>
      <c r="ED182" s="436"/>
      <c r="EE182" s="437"/>
      <c r="EF182" s="468"/>
      <c r="EG182" s="434">
        <f>EG188+EG194+EG200+EG206+EG212+EG218+EG224+EG230+EG236+EG242+EG248+EG254+EG259+EG264+EG269+EG274+EG279+EG284+EG289+EG294+EG299+EG304+EG309+EG314</f>
        <v>1888078</v>
      </c>
      <c r="EH182" s="435"/>
      <c r="EI182" s="436"/>
      <c r="EJ182" s="437"/>
      <c r="EK182" s="468"/>
      <c r="EL182" s="434">
        <f>EL188+EL194+EL200+EL206+EL212+EL218+EL224+EL230+EL236+EL242+EL248+EL254+EL259+EL264+EL269+EL274+EL279+EL284+EL289+EL294+EL299+EL304+EL309+EL314</f>
        <v>13914346</v>
      </c>
      <c r="EM182" s="435"/>
      <c r="EN182" s="436"/>
      <c r="EO182" s="345"/>
      <c r="ER182" s="349"/>
      <c r="ES182" s="349"/>
    </row>
    <row r="183" spans="1:149" x14ac:dyDescent="0.2">
      <c r="A183" s="333"/>
      <c r="B183" s="333"/>
      <c r="D183" s="345" t="s">
        <v>316</v>
      </c>
      <c r="E183" s="467"/>
      <c r="F183" s="470"/>
      <c r="G183" s="436">
        <f>G189+G195+G201+G207+G213+G219+G225+G231+G237+G243+G249+G255+G260+G265+G270+G275+G280+G285+G290+G295+G300+G305+G310+G315</f>
        <v>0</v>
      </c>
      <c r="H183" s="440"/>
      <c r="I183" s="436"/>
      <c r="J183" s="437"/>
      <c r="K183" s="470"/>
      <c r="L183" s="436">
        <f>L189+L195+L201+L207+L213+L219+L225+L231+L237+L243+L249+L255+L260+L265+L270+L275+L280+L285+L290+L295+L300+L305+L310+L315</f>
        <v>337249</v>
      </c>
      <c r="M183" s="440"/>
      <c r="N183" s="436"/>
      <c r="O183" s="437"/>
      <c r="P183" s="470"/>
      <c r="Q183" s="436">
        <f>Q189+Q195+Q201+Q207+Q213+Q219+Q225+Q231+Q237+Q243+Q249+Q255+Q260+Q265+Q270+Q275+Q280+Q285+Q290+Q295+Q300+Q305+Q310+Q315</f>
        <v>605312</v>
      </c>
      <c r="R183" s="440"/>
      <c r="S183" s="436"/>
      <c r="T183" s="437"/>
      <c r="U183" s="470"/>
      <c r="V183" s="436">
        <f>V189+V195+V201+V207+V213+V219+V225+V231+V237+V243+V249+V255+V260+V265+V270+V275+V280+V285+V290+V295+V300+V305+V310+V315</f>
        <v>0</v>
      </c>
      <c r="W183" s="440"/>
      <c r="X183" s="436"/>
      <c r="Y183" s="437"/>
      <c r="Z183" s="470"/>
      <c r="AA183" s="436">
        <f>AA189+AA195+AA201+AA207+AA213+AA219+AA225+AA231+AA237+AA243+AA249+AA255+AA260+AA265+AA270+AA275+AA280+AA285+AA290+AA295+AA300+AA305+AA310+AA315</f>
        <v>0</v>
      </c>
      <c r="AB183" s="440"/>
      <c r="AC183" s="436"/>
      <c r="AD183" s="437"/>
      <c r="AE183" s="470"/>
      <c r="AF183" s="436">
        <f>AF189+AF195+AF201+AF207+AF213+AF219+AF225+AF231+AF237+AF243+AF249+AF255+AF260+AF265+AF270+AF275+AF280+AF285+AF290+AF295+AF300+AF305+AF310+AF315</f>
        <v>0</v>
      </c>
      <c r="AG183" s="440"/>
      <c r="AH183" s="436"/>
      <c r="AI183" s="437"/>
      <c r="AJ183" s="470"/>
      <c r="AK183" s="436">
        <f>AK189+AK195+AK201+AK207+AK213+AK219+AK225+AK231+AK237+AK243+AK249+AK255+AK260+AK265+AK270+AK275+AK280+AK285+AK290+AK295+AK300+AK305+AK310+AK315</f>
        <v>0</v>
      </c>
      <c r="AL183" s="440"/>
      <c r="AM183" s="436"/>
      <c r="AN183" s="437"/>
      <c r="AO183" s="470"/>
      <c r="AP183" s="436">
        <f>AP189+AP195+AP201+AP207+AP213+AP219+AP225+AP231+AP237+AP243+AP249+AP255+AP260+AP265+AP270+AP275+AP280+AP285+AP290+AP295+AP300+AP305+AP310+AP315</f>
        <v>0</v>
      </c>
      <c r="AQ183" s="440"/>
      <c r="AR183" s="436"/>
      <c r="AS183" s="437"/>
      <c r="AT183" s="470"/>
      <c r="AU183" s="436">
        <f>AU189+AU195+AU201+AU207+AU213+AU219+AU225+AU231+AU237+AU243+AU249+AU255+AU260+AU265+AU270+AU275+AU280+AU285+AU290+AU295+AU300+AU305+AU310+AU315</f>
        <v>0</v>
      </c>
      <c r="AV183" s="440"/>
      <c r="AW183" s="436"/>
      <c r="AX183" s="437"/>
      <c r="AY183" s="470"/>
      <c r="AZ183" s="436">
        <f>AZ189+AZ195+AZ201+AZ207+AZ213+AZ219+AZ225+AZ231+AZ237+AZ243+AZ249+AZ255+AZ260+AZ265+AZ270+AZ275+AZ280+AZ285+AZ290+AZ295+AZ300+AZ305+AZ310+AZ315</f>
        <v>0</v>
      </c>
      <c r="BA183" s="440"/>
      <c r="BB183" s="436"/>
      <c r="BC183" s="437"/>
      <c r="BD183" s="470"/>
      <c r="BE183" s="436">
        <f>BE189+BE195+BE201+BE207+BE213+BE219+BE225+BE231+BE237+BE243+BE249+BE255+BE260+BE265+BE270+BE275+BE280+BE285+BE290+BE295+BE300+BE305+BE310+BE315</f>
        <v>0</v>
      </c>
      <c r="BF183" s="440"/>
      <c r="BG183" s="436"/>
      <c r="BH183" s="437"/>
      <c r="BI183" s="470"/>
      <c r="BJ183" s="436">
        <f>BJ189+BJ195+BJ201+BJ207+BJ213+BJ219+BJ225+BJ231+BJ237+BJ243+BJ249+BJ255+BJ260+BJ265+BJ270+BJ275+BJ280+BJ285+BJ290+BJ295+BJ300+BJ305+BJ310+BJ315</f>
        <v>0</v>
      </c>
      <c r="BK183" s="440"/>
      <c r="BL183" s="436"/>
      <c r="BM183" s="437"/>
      <c r="BN183" s="470"/>
      <c r="BO183" s="436">
        <f>BO189+BO195+BO201+BO207+BO213+BO219+BO225+BO231+BO237+BO243+BO249+BO255+BO260+BO265+BO270+BO275+BO280+BO285+BO290+BO295+BO300+BO305+BO310+BO315</f>
        <v>0</v>
      </c>
      <c r="BP183" s="440"/>
      <c r="BQ183" s="436"/>
      <c r="BR183" s="437"/>
      <c r="BS183" s="470"/>
      <c r="BT183" s="436">
        <f>BT189+BT195+BT201+BT207+BT213+BT219+BT225+BT231+BT237+BT243+BT249+BT255+BT260+BT265+BT270+BT275+BT280+BT285+BT290+BT295+BT300+BT305+BT310+BT315</f>
        <v>942561</v>
      </c>
      <c r="BU183" s="440"/>
      <c r="BV183" s="436"/>
      <c r="BW183" s="437"/>
      <c r="BX183" s="470"/>
      <c r="BY183" s="436">
        <f>BY189+BY195+BY201+BY207+BY213+BY219+BY225+BY231+BY237+BY243+BY249+BY255+BY260+BY265+BY270+BY275+BY280+BY285+BY290+BY295+BY300+BY305+BY310+BY315</f>
        <v>5585924</v>
      </c>
      <c r="BZ183" s="440"/>
      <c r="CA183" s="436"/>
      <c r="CB183" s="437"/>
      <c r="CC183" s="470"/>
      <c r="CD183" s="436">
        <f>CD189+CD195+CD201+CD207+CD213+CD219+CD225+CD231+CD237+CD243+CD249+CD255+CD260+CD265+CD270+CD275+CD280+CD285+CD290+CD295+CD300+CD305+CD310+CD315</f>
        <v>1360296</v>
      </c>
      <c r="CE183" s="440"/>
      <c r="CF183" s="436"/>
      <c r="CG183" s="437"/>
      <c r="CH183" s="470"/>
      <c r="CI183" s="436">
        <f>CI189+CI195+CI201+CI207+CI213+CI219+CI225+CI231+CI237+CI243+CI249+CI255+CI260+CI265+CI270+CI275+CI280+CI285+CI290+CI295+CI300+CI305+CI310+CI315</f>
        <v>515486</v>
      </c>
      <c r="CJ183" s="440"/>
      <c r="CK183" s="436"/>
      <c r="CL183" s="437"/>
      <c r="CM183" s="470"/>
      <c r="CN183" s="436">
        <f>CN189+CN195+CN201+CN207+CN213+CN219+CN225+CN231+CN237+CN243+CN249+CN255+CN260+CN265+CN270+CN275+CN280+CN285+CN290+CN295+CN300+CN305+CN310+CN315</f>
        <v>670006</v>
      </c>
      <c r="CO183" s="440"/>
      <c r="CP183" s="436"/>
      <c r="CQ183" s="437"/>
      <c r="CR183" s="470"/>
      <c r="CS183" s="436">
        <f>CS189+CS195+CS201+CS207+CS213+CS219+CS225+CS231+CS237+CS243+CS249+CS255+CS260+CS265+CS270+CS275+CS280+CS285+CS290+CS295+CS300+CS305+CS310+CS315</f>
        <v>271993</v>
      </c>
      <c r="CT183" s="440"/>
      <c r="CU183" s="436"/>
      <c r="CV183" s="437"/>
      <c r="CW183" s="470"/>
      <c r="CX183" s="436">
        <f>CX189+CX195+CX201+CX207+CX213+CX219+CX225+CX231+CX237+CX243+CX249+CX255+CX260+CX265+CX270+CX275+CX280+CX285+CX290+CX295+CX300+CX305+CX310+CX315</f>
        <v>350772</v>
      </c>
      <c r="CY183" s="440"/>
      <c r="CZ183" s="436"/>
      <c r="DA183" s="437"/>
      <c r="DB183" s="470"/>
      <c r="DC183" s="436">
        <f>DC189+DC195+DC201+DC207+DC213+DC219+DC225+DC231+DC237+DC243+DC249+DC255+DC260+DC265+DC270+DC275+DC280+DC285+DC290+DC295+DC300+DC305+DC310+DC315</f>
        <v>77228</v>
      </c>
      <c r="DD183" s="440"/>
      <c r="DE183" s="436"/>
      <c r="DF183" s="437"/>
      <c r="DG183" s="470"/>
      <c r="DH183" s="436">
        <f>DH189+DH195+DH201+DH207+DH213+DH219+DH225+DH231+DH237+DH243+DH249+DH255+DH260+DH265+DH270+DH275+DH280+DH285+DH290+DH295+DH300+DH305+DH310+DH315</f>
        <v>682857</v>
      </c>
      <c r="DI183" s="440"/>
      <c r="DJ183" s="436"/>
      <c r="DK183" s="437"/>
      <c r="DL183" s="470"/>
      <c r="DM183" s="436">
        <f>DM189+DM195+DM201+DM207+DM213+DM219+DM225+DM231+DM237+DM243+DM249+DM255+DM260+DM265+DM270+DM275+DM280+DM285+DM290+DM295+DM300+DM305+DM310+DM315</f>
        <v>605254</v>
      </c>
      <c r="DN183" s="440"/>
      <c r="DO183" s="436"/>
      <c r="DP183" s="437"/>
      <c r="DQ183" s="470"/>
      <c r="DR183" s="436">
        <f>DR189+DR195+DR201+DR207+DR213+DR219+DR225+DR231+DR237+DR243+DR249+DR255+DR260+DR265+DR270+DR275+DR280+DR285+DR290+DR295+DR300+DR305+DR310+DR315</f>
        <v>375351</v>
      </c>
      <c r="DS183" s="440"/>
      <c r="DT183" s="436"/>
      <c r="DU183" s="437"/>
      <c r="DV183" s="470"/>
      <c r="DW183" s="436">
        <f>DW189+DW195+DW201+DW207+DW213+DW219+DW225+DW231+DW237+DW243+DW249+DW255+DW260+DW265+DW270+DW275+DW280+DW285+DW290+DW295+DW300+DW305+DW310+DW315</f>
        <v>335778</v>
      </c>
      <c r="DX183" s="440"/>
      <c r="DY183" s="436"/>
      <c r="DZ183" s="437"/>
      <c r="EA183" s="470"/>
      <c r="EB183" s="436">
        <f>EB189+EB195+EB201+EB207+EB213+EB219+EB225+EB231+EB237+EB243+EB249+EB255+EB260+EB265+EB270+EB275+EB280+EB285+EB290+EB295+EB300+EB305+EB310+EB315</f>
        <v>274925</v>
      </c>
      <c r="EC183" s="440"/>
      <c r="ED183" s="436"/>
      <c r="EE183" s="437"/>
      <c r="EF183" s="470"/>
      <c r="EG183" s="436">
        <f>EG189+EG195+EG201+EG207+EG213+EG219+EG225+EG231+EG237+EG243+EG249+EG255+EG260+EG265+EG270+EG275+EG280+EG285+EG290+EG295+EG300+EG305+EG310+EG315</f>
        <v>65978</v>
      </c>
      <c r="EH183" s="440"/>
      <c r="EI183" s="436"/>
      <c r="EJ183" s="437"/>
      <c r="EK183" s="470"/>
      <c r="EL183" s="436">
        <f>EL189+EL195+EL201+EL207+EL213+EL219+EL225+EL231+EL237+EL243+EL249+EL255+EL260+EL265+EL270+EL275+EL280+EL285+EL290+EL295+EL300+EL305+EL310+EL315</f>
        <v>1875782</v>
      </c>
      <c r="EM183" s="440"/>
      <c r="EN183" s="436"/>
      <c r="EO183" s="345"/>
      <c r="ER183" s="349"/>
      <c r="ES183" s="349"/>
    </row>
    <row r="184" spans="1:149" x14ac:dyDescent="0.2">
      <c r="A184" s="333"/>
      <c r="B184" s="333"/>
      <c r="D184" s="345" t="s">
        <v>330</v>
      </c>
      <c r="E184" s="467"/>
      <c r="F184" s="470"/>
      <c r="G184" s="436">
        <f>G190+G196+G202+G208+G214+G220+G226+G232+G238+G244+G250+G256+G261+G266+G271+G276+G281+G286+G291+G296+G301+G306+G311+G316</f>
        <v>0</v>
      </c>
      <c r="H184" s="440"/>
      <c r="I184" s="436"/>
      <c r="J184" s="437"/>
      <c r="K184" s="470"/>
      <c r="L184" s="436">
        <f>L190+L196+L202+L208+L214+L220+L226+L232+L238+L244+L250+L256+L261+L266+L271+L276+L281+L286+L291+L296+L301+L306+L311+L316</f>
        <v>0</v>
      </c>
      <c r="M184" s="440"/>
      <c r="N184" s="436"/>
      <c r="O184" s="437"/>
      <c r="P184" s="470"/>
      <c r="Q184" s="436">
        <f>Q190+Q196+Q202+Q208+Q214+Q220+Q226+Q232+Q238+Q244+Q250+Q256+Q261+Q266+Q271+Q276+Q281+Q286+Q291+Q296+Q301+Q306+Q311+Q316</f>
        <v>0</v>
      </c>
      <c r="R184" s="440"/>
      <c r="S184" s="436"/>
      <c r="T184" s="437"/>
      <c r="U184" s="470"/>
      <c r="V184" s="436">
        <f>V190+V196+V202+V208+V214+V220+V226+V232+V238+V244+V250+V256+V261+V266+V271+V276+V281+V286+V291+V296+V301+V306+V311+V316</f>
        <v>0</v>
      </c>
      <c r="W184" s="440"/>
      <c r="X184" s="436"/>
      <c r="Y184" s="437"/>
      <c r="Z184" s="470"/>
      <c r="AA184" s="436">
        <f>AA190+AA196+AA202+AA208+AA214+AA220+AA226+AA232+AA238+AA244+AA250+AA256+AA261+AA266+AA271+AA276+AA281+AA286+AA291+AA296+AA301+AA306+AA311+AA316</f>
        <v>0</v>
      </c>
      <c r="AB184" s="440"/>
      <c r="AC184" s="436"/>
      <c r="AD184" s="437"/>
      <c r="AE184" s="470"/>
      <c r="AF184" s="436">
        <f>AF190+AF196+AF202+AF208+AF214+AF220+AF226+AF232+AF238+AF244+AF250+AF256+AF261+AF266+AF271+AF276+AF281+AF286+AF291+AF296+AF301+AF306+AF311+AF316</f>
        <v>0</v>
      </c>
      <c r="AG184" s="440"/>
      <c r="AH184" s="436"/>
      <c r="AI184" s="437"/>
      <c r="AJ184" s="470"/>
      <c r="AK184" s="436">
        <f>AK190+AK196+AK202+AK208+AK214+AK220+AK226+AK232+AK238+AK244+AK250+AK256+AK261+AK266+AK271+AK276+AK281+AK286+AK291+AK296+AK301+AK306+AK311+AK316</f>
        <v>0</v>
      </c>
      <c r="AL184" s="440"/>
      <c r="AM184" s="436"/>
      <c r="AN184" s="437"/>
      <c r="AO184" s="470"/>
      <c r="AP184" s="436">
        <f>AP190+AP196+AP202+AP208+AP214+AP220+AP226+AP232+AP238+AP244+AP250+AP256+AP261+AP266+AP271+AP276+AP281+AP286+AP291+AP296+AP301+AP306+AP311+AP316</f>
        <v>0</v>
      </c>
      <c r="AQ184" s="440"/>
      <c r="AR184" s="436"/>
      <c r="AS184" s="437"/>
      <c r="AT184" s="470"/>
      <c r="AU184" s="436">
        <f>AU190+AU196+AU202+AU208+AU214+AU220+AU226+AU232+AU238+AU244+AU250+AU256+AU261+AU266+AU271+AU276+AU281+AU286+AU291+AU296+AU301+AU306+AU311+AU316</f>
        <v>0</v>
      </c>
      <c r="AV184" s="440"/>
      <c r="AW184" s="436"/>
      <c r="AX184" s="437"/>
      <c r="AY184" s="470"/>
      <c r="AZ184" s="436">
        <f>AZ190+AZ196+AZ202+AZ208+AZ214+AZ220+AZ226+AZ232+AZ238+AZ244+AZ250+AZ256+AZ261+AZ266+AZ271+AZ276+AZ281+AZ286+AZ291+AZ296+AZ301+AZ306+AZ311+AZ316</f>
        <v>0</v>
      </c>
      <c r="BA184" s="440"/>
      <c r="BB184" s="436"/>
      <c r="BC184" s="437"/>
      <c r="BD184" s="470"/>
      <c r="BE184" s="436">
        <f>BE190+BE196+BE202+BE208+BE214+BE220+BE226+BE232+BE238+BE244+BE250+BE256+BE261+BE266+BE271+BE276+BE281+BE286+BE291+BE296+BE301+BE306+BE311+BE316</f>
        <v>0</v>
      </c>
      <c r="BF184" s="440"/>
      <c r="BG184" s="436"/>
      <c r="BH184" s="437"/>
      <c r="BI184" s="470"/>
      <c r="BJ184" s="436">
        <f>BJ190+BJ196+BJ202+BJ208+BJ214+BJ220+BJ226+BJ232+BJ238+BJ244+BJ250+BJ256+BJ261+BJ266+BJ271+BJ276+BJ281+BJ286+BJ291+BJ296+BJ301+BJ306+BJ311+BJ316</f>
        <v>0</v>
      </c>
      <c r="BK184" s="440"/>
      <c r="BL184" s="436"/>
      <c r="BM184" s="437"/>
      <c r="BN184" s="470"/>
      <c r="BO184" s="436">
        <f>BO190+BO196+BO202+BO208+BO214+BO220+BO226+BO232+BO238+BO244+BO250+BO256+BO261+BO266+BO271+BO276+BO281+BO286+BO291+BO296+BO301+BO306+BO311+BO316</f>
        <v>0</v>
      </c>
      <c r="BP184" s="440"/>
      <c r="BQ184" s="436"/>
      <c r="BR184" s="437"/>
      <c r="BS184" s="470"/>
      <c r="BT184" s="436">
        <f>BT190+BT196+BT202+BT208+BT214+BT220+BT226+BT232+BT238+BT244+BT250+BT256+BT261+BT266+BT271+BT276+BT281+BT286+BT291+BT296+BT301+BT306+BT311+BT316</f>
        <v>0</v>
      </c>
      <c r="BU184" s="440"/>
      <c r="BV184" s="436"/>
      <c r="BW184" s="437"/>
      <c r="BX184" s="470"/>
      <c r="BY184" s="436">
        <f>BY190+BY196+BY202+BY208+BY214+BY220+BY226+BY232+BY238+BY244+BY250+BY256+BY261+BY266+BY271+BY276+BY281+BY286+BY291+BY296+BY301+BY306+BY311+BY316</f>
        <v>-1313260</v>
      </c>
      <c r="BZ184" s="440"/>
      <c r="CA184" s="436"/>
      <c r="CB184" s="437"/>
      <c r="CC184" s="470"/>
      <c r="CD184" s="436">
        <f>CD190+CD196+CD202+CD208+CD214+CD220+CD226+CD232+CD238+CD244+CD250+CD256+CD261+CD266+CD271+CD276+CD281+CD286+CD291+CD296+CD301+CD306+CD311+CD316</f>
        <v>-290916</v>
      </c>
      <c r="CE184" s="440"/>
      <c r="CF184" s="436"/>
      <c r="CG184" s="437"/>
      <c r="CH184" s="470"/>
      <c r="CI184" s="436">
        <f>CI190+CI196+CI202+CI208+CI214+CI220+CI226+CI232+CI238+CI244+CI250+CI256+CI261+CI266+CI271+CI276+CI281+CI286+CI291+CI296+CI301+CI306+CI311+CI316</f>
        <v>-68408</v>
      </c>
      <c r="CJ184" s="440"/>
      <c r="CK184" s="436"/>
      <c r="CL184" s="437"/>
      <c r="CM184" s="470"/>
      <c r="CN184" s="436">
        <f>CN190+CN196+CN202+CN208+CN214+CN220+CN226+CN232+CN238+CN244+CN250+CN256+CN261+CN266+CN271+CN276+CN281+CN286+CN291+CN296+CN301+CN306+CN311+CN316</f>
        <v>-213164</v>
      </c>
      <c r="CO184" s="440"/>
      <c r="CP184" s="436"/>
      <c r="CQ184" s="437"/>
      <c r="CR184" s="470"/>
      <c r="CS184" s="436">
        <f>CS190+CS196+CS202+CS208+CS214+CS220+CS226+CS232+CS238+CS244+CS250+CS256+CS261+CS266+CS271+CS276+CS281+CS286+CS291+CS296+CS301+CS306+CS311+CS316</f>
        <v>-115520</v>
      </c>
      <c r="CT184" s="440"/>
      <c r="CU184" s="436"/>
      <c r="CV184" s="437"/>
      <c r="CW184" s="470"/>
      <c r="CX184" s="436">
        <f>CX190+CX196+CX202+CX208+CX214+CX220+CX226+CX232+CX238+CX244+CX250+CX256+CX261+CX266+CX271+CX276+CX281+CX286+CX291+CX296+CX301+CX306+CX311+CX316</f>
        <v>-115691</v>
      </c>
      <c r="CY184" s="440"/>
      <c r="CZ184" s="436"/>
      <c r="DA184" s="437"/>
      <c r="DB184" s="470"/>
      <c r="DC184" s="436">
        <f>DC190+DC196+DC202+DC208+DC214+DC220+DC226+DC232+DC238+DC244+DC250+DC256+DC261+DC266+DC271+DC276+DC281+DC286+DC291+DC296+DC301+DC306+DC311+DC316</f>
        <v>-210728</v>
      </c>
      <c r="DD184" s="440"/>
      <c r="DE184" s="436"/>
      <c r="DF184" s="437"/>
      <c r="DG184" s="470"/>
      <c r="DH184" s="436">
        <f>DH190+DH196+DH202+DH208+DH214+DH220+DH226+DH232+DH238+DH244+DH250+DH256+DH261+DH266+DH271+DH276+DH281+DH286+DH291+DH296+DH301+DH306+DH311+DH316</f>
        <v>-20827</v>
      </c>
      <c r="DI184" s="440"/>
      <c r="DJ184" s="436"/>
      <c r="DK184" s="437"/>
      <c r="DL184" s="470"/>
      <c r="DM184" s="436">
        <f>DM190+DM196+DM202+DM208+DM214+DM220+DM226+DM232+DM238+DM244+DM250+DM256+DM261+DM266+DM271+DM276+DM281+DM286+DM291+DM296+DM301+DM306+DM311+DM316</f>
        <v>-21707</v>
      </c>
      <c r="DN184" s="440"/>
      <c r="DO184" s="436"/>
      <c r="DP184" s="437"/>
      <c r="DQ184" s="470"/>
      <c r="DR184" s="436">
        <f>DR190+DR196+DR202+DR208+DR214+DR220+DR226+DR232+DR238+DR244+DR250+DR256+DR261+DR266+DR271+DR276+DR281+DR286+DR291+DR296+DR301+DR306+DR311+DR316</f>
        <v>-78516</v>
      </c>
      <c r="DS184" s="440"/>
      <c r="DT184" s="436"/>
      <c r="DU184" s="437"/>
      <c r="DV184" s="470"/>
      <c r="DW184" s="436">
        <f>DW190+DW196+DW202+DW208+DW214+DW220+DW226+DW232+DW238+DW244+DW250+DW256+DW261+DW266+DW271+DW276+DW281+DW286+DW291+DW296+DW301+DW306+DW311+DW316</f>
        <v>-30857</v>
      </c>
      <c r="DX184" s="440"/>
      <c r="DY184" s="436"/>
      <c r="DZ184" s="437"/>
      <c r="EA184" s="470"/>
      <c r="EB184" s="436">
        <f>EB190+EB196+EB202+EB208+EB214+EB220+EB226+EB232+EB238+EB244+EB250+EB256+EB261+EB266+EB271+EB276+EB281+EB286+EB291+EB296+EB301+EB306+EB311+EB316</f>
        <v>-21878</v>
      </c>
      <c r="EC184" s="440"/>
      <c r="ED184" s="436"/>
      <c r="EE184" s="437"/>
      <c r="EF184" s="470"/>
      <c r="EG184" s="436">
        <f>EG190+EG196+EG202+EG208+EG214+EG220+EG226+EG232+EG238+EG244+EG250+EG256+EG261+EG266+EG271+EG276+EG281+EG286+EG291+EG296+EG301+EG306+EG311+EG316</f>
        <v>-125048</v>
      </c>
      <c r="EH184" s="440"/>
      <c r="EI184" s="436"/>
      <c r="EJ184" s="437"/>
      <c r="EK184" s="470"/>
      <c r="EL184" s="436">
        <f>EL190+EL196+EL202+EL208+EL214+EL220+EL226+EL232+EL238+EL244+EL250+EL256+EL261+EL266+EL271+EL276+EL281+EL286+EL291+EL296+EL301+EL306+EL311+EL316</f>
        <v>-359324</v>
      </c>
      <c r="EM184" s="440"/>
      <c r="EN184" s="436"/>
      <c r="EO184" s="345"/>
      <c r="ER184" s="349"/>
      <c r="ES184" s="349"/>
    </row>
    <row r="185" spans="1:149" x14ac:dyDescent="0.2">
      <c r="A185" s="333"/>
      <c r="B185" s="333"/>
      <c r="D185" s="345" t="s">
        <v>318</v>
      </c>
      <c r="E185" s="467"/>
      <c r="F185" s="471"/>
      <c r="G185" s="448">
        <f>G203+G233</f>
        <v>0</v>
      </c>
      <c r="H185" s="449"/>
      <c r="I185" s="436"/>
      <c r="J185" s="437"/>
      <c r="K185" s="471"/>
      <c r="L185" s="448">
        <f>L203+L233</f>
        <v>0</v>
      </c>
      <c r="M185" s="449"/>
      <c r="N185" s="436"/>
      <c r="O185" s="437"/>
      <c r="P185" s="471"/>
      <c r="Q185" s="448">
        <f>Q203+Q233</f>
        <v>0</v>
      </c>
      <c r="R185" s="449"/>
      <c r="S185" s="436"/>
      <c r="T185" s="437"/>
      <c r="U185" s="471"/>
      <c r="V185" s="448">
        <f>V203+V233</f>
        <v>0</v>
      </c>
      <c r="W185" s="449"/>
      <c r="X185" s="436"/>
      <c r="Y185" s="437"/>
      <c r="Z185" s="471"/>
      <c r="AA185" s="448">
        <f>AA203+AA233</f>
        <v>0</v>
      </c>
      <c r="AB185" s="449"/>
      <c r="AC185" s="436"/>
      <c r="AD185" s="437"/>
      <c r="AE185" s="471"/>
      <c r="AF185" s="448">
        <f>AF203+AF233</f>
        <v>0</v>
      </c>
      <c r="AG185" s="449"/>
      <c r="AH185" s="436"/>
      <c r="AI185" s="437"/>
      <c r="AJ185" s="471"/>
      <c r="AK185" s="448">
        <f>AK203+AK233</f>
        <v>0</v>
      </c>
      <c r="AL185" s="449"/>
      <c r="AM185" s="436"/>
      <c r="AN185" s="437"/>
      <c r="AO185" s="471"/>
      <c r="AP185" s="448">
        <f>AP203+AP233</f>
        <v>0</v>
      </c>
      <c r="AQ185" s="449"/>
      <c r="AR185" s="436"/>
      <c r="AS185" s="437"/>
      <c r="AT185" s="471"/>
      <c r="AU185" s="448">
        <f>AU203+AU233</f>
        <v>0</v>
      </c>
      <c r="AV185" s="449"/>
      <c r="AW185" s="436"/>
      <c r="AX185" s="437"/>
      <c r="AY185" s="471"/>
      <c r="AZ185" s="448">
        <f>AZ203+AZ233</f>
        <v>0</v>
      </c>
      <c r="BA185" s="449"/>
      <c r="BB185" s="436"/>
      <c r="BC185" s="437"/>
      <c r="BD185" s="471"/>
      <c r="BE185" s="448">
        <f>BE203+BE233</f>
        <v>0</v>
      </c>
      <c r="BF185" s="449"/>
      <c r="BG185" s="436"/>
      <c r="BH185" s="437"/>
      <c r="BI185" s="471"/>
      <c r="BJ185" s="448">
        <f>BJ203+BJ233</f>
        <v>0</v>
      </c>
      <c r="BK185" s="449"/>
      <c r="BL185" s="436"/>
      <c r="BM185" s="437"/>
      <c r="BN185" s="471"/>
      <c r="BO185" s="448">
        <f>BO203+BO233</f>
        <v>0</v>
      </c>
      <c r="BP185" s="449"/>
      <c r="BQ185" s="436"/>
      <c r="BR185" s="437"/>
      <c r="BS185" s="471"/>
      <c r="BT185" s="448">
        <f>BT203+BT233</f>
        <v>0</v>
      </c>
      <c r="BU185" s="449"/>
      <c r="BV185" s="436"/>
      <c r="BW185" s="437"/>
      <c r="BX185" s="471"/>
      <c r="BY185" s="448">
        <f>BY203+BY233</f>
        <v>0</v>
      </c>
      <c r="BZ185" s="449"/>
      <c r="CA185" s="436"/>
      <c r="CB185" s="437"/>
      <c r="CC185" s="471"/>
      <c r="CD185" s="448">
        <f>CD203+CD233</f>
        <v>0</v>
      </c>
      <c r="CE185" s="449"/>
      <c r="CF185" s="436"/>
      <c r="CG185" s="437"/>
      <c r="CH185" s="471"/>
      <c r="CI185" s="448">
        <f>CI203+CI233</f>
        <v>0</v>
      </c>
      <c r="CJ185" s="449"/>
      <c r="CK185" s="436"/>
      <c r="CL185" s="437"/>
      <c r="CM185" s="471"/>
      <c r="CN185" s="448">
        <f>CN203+CN233</f>
        <v>0</v>
      </c>
      <c r="CO185" s="449"/>
      <c r="CP185" s="436"/>
      <c r="CQ185" s="437"/>
      <c r="CR185" s="471"/>
      <c r="CS185" s="448">
        <f>CS203+CS233</f>
        <v>0</v>
      </c>
      <c r="CT185" s="449"/>
      <c r="CU185" s="436"/>
      <c r="CV185" s="437"/>
      <c r="CW185" s="471"/>
      <c r="CX185" s="448">
        <f>CX203+CX233</f>
        <v>0</v>
      </c>
      <c r="CY185" s="449"/>
      <c r="CZ185" s="436"/>
      <c r="DA185" s="437"/>
      <c r="DB185" s="471"/>
      <c r="DC185" s="448">
        <f>DC203+DC233</f>
        <v>0</v>
      </c>
      <c r="DD185" s="449"/>
      <c r="DE185" s="436"/>
      <c r="DF185" s="437"/>
      <c r="DG185" s="471"/>
      <c r="DH185" s="448">
        <f>DH203+DH233</f>
        <v>0</v>
      </c>
      <c r="DI185" s="449"/>
      <c r="DJ185" s="436"/>
      <c r="DK185" s="437"/>
      <c r="DL185" s="471"/>
      <c r="DM185" s="448">
        <f>DM203+DM233</f>
        <v>0</v>
      </c>
      <c r="DN185" s="449"/>
      <c r="DO185" s="436"/>
      <c r="DP185" s="437"/>
      <c r="DQ185" s="471"/>
      <c r="DR185" s="448">
        <f>DR203+DR233</f>
        <v>0</v>
      </c>
      <c r="DS185" s="449"/>
      <c r="DT185" s="436"/>
      <c r="DU185" s="437"/>
      <c r="DV185" s="471"/>
      <c r="DW185" s="448">
        <f>DW203+DW233</f>
        <v>0</v>
      </c>
      <c r="DX185" s="449"/>
      <c r="DY185" s="436"/>
      <c r="DZ185" s="437"/>
      <c r="EA185" s="471"/>
      <c r="EB185" s="448">
        <f>EB203+EB233</f>
        <v>0</v>
      </c>
      <c r="EC185" s="449"/>
      <c r="ED185" s="436"/>
      <c r="EE185" s="437"/>
      <c r="EF185" s="471"/>
      <c r="EG185" s="448">
        <f>EG203+EG233</f>
        <v>0</v>
      </c>
      <c r="EH185" s="449"/>
      <c r="EI185" s="436"/>
      <c r="EJ185" s="437"/>
      <c r="EK185" s="471"/>
      <c r="EL185" s="448">
        <f>EL203+EL233</f>
        <v>0</v>
      </c>
      <c r="EM185" s="449"/>
      <c r="EN185" s="436"/>
      <c r="EO185" s="345"/>
      <c r="ER185" s="349"/>
      <c r="ES185" s="349"/>
    </row>
    <row r="186" spans="1:149" x14ac:dyDescent="0.2">
      <c r="A186" s="333"/>
      <c r="B186" s="333"/>
      <c r="D186" s="345"/>
      <c r="E186" s="467"/>
      <c r="F186" s="124"/>
      <c r="G186" s="436"/>
      <c r="H186" s="436"/>
      <c r="I186" s="436"/>
      <c r="J186" s="437"/>
      <c r="K186" s="124"/>
      <c r="L186" s="436"/>
      <c r="M186" s="436"/>
      <c r="N186" s="436"/>
      <c r="O186" s="437"/>
      <c r="P186" s="124"/>
      <c r="Q186" s="436"/>
      <c r="R186" s="436"/>
      <c r="S186" s="436"/>
      <c r="T186" s="437"/>
      <c r="U186" s="124"/>
      <c r="V186" s="436"/>
      <c r="W186" s="436"/>
      <c r="X186" s="436"/>
      <c r="Y186" s="437"/>
      <c r="Z186" s="124"/>
      <c r="AA186" s="436"/>
      <c r="AB186" s="436"/>
      <c r="AC186" s="436"/>
      <c r="AD186" s="437"/>
      <c r="AE186" s="124"/>
      <c r="AF186" s="436"/>
      <c r="AG186" s="436"/>
      <c r="AH186" s="436"/>
      <c r="AI186" s="437"/>
      <c r="AJ186" s="124"/>
      <c r="AK186" s="436"/>
      <c r="AL186" s="436"/>
      <c r="AM186" s="436"/>
      <c r="AN186" s="437"/>
      <c r="AO186" s="124"/>
      <c r="AP186" s="436"/>
      <c r="AQ186" s="436"/>
      <c r="AR186" s="436"/>
      <c r="AS186" s="437"/>
      <c r="AT186" s="124"/>
      <c r="AU186" s="436"/>
      <c r="AV186" s="436"/>
      <c r="AW186" s="436"/>
      <c r="AX186" s="437"/>
      <c r="AY186" s="124"/>
      <c r="AZ186" s="436"/>
      <c r="BA186" s="436"/>
      <c r="BB186" s="436"/>
      <c r="BC186" s="437"/>
      <c r="BD186" s="124"/>
      <c r="BE186" s="436"/>
      <c r="BF186" s="436"/>
      <c r="BG186" s="436"/>
      <c r="BH186" s="437"/>
      <c r="BI186" s="124"/>
      <c r="BJ186" s="436"/>
      <c r="BK186" s="436"/>
      <c r="BL186" s="436"/>
      <c r="BM186" s="437"/>
      <c r="BN186" s="124"/>
      <c r="BO186" s="436"/>
      <c r="BP186" s="436"/>
      <c r="BQ186" s="436"/>
      <c r="BR186" s="437"/>
      <c r="BS186" s="124"/>
      <c r="BT186" s="436"/>
      <c r="BU186" s="436"/>
      <c r="BV186" s="436"/>
      <c r="BW186" s="437"/>
      <c r="BX186" s="124"/>
      <c r="BY186" s="436"/>
      <c r="BZ186" s="436"/>
      <c r="CA186" s="436"/>
      <c r="CB186" s="437"/>
      <c r="CC186" s="124"/>
      <c r="CD186" s="436"/>
      <c r="CE186" s="436"/>
      <c r="CF186" s="436"/>
      <c r="CG186" s="437"/>
      <c r="CH186" s="124"/>
      <c r="CI186" s="436"/>
      <c r="CJ186" s="436"/>
      <c r="CK186" s="436"/>
      <c r="CL186" s="437"/>
      <c r="CM186" s="124"/>
      <c r="CN186" s="436"/>
      <c r="CO186" s="436"/>
      <c r="CP186" s="436"/>
      <c r="CQ186" s="437"/>
      <c r="CR186" s="124"/>
      <c r="CS186" s="436"/>
      <c r="CT186" s="436"/>
      <c r="CU186" s="436"/>
      <c r="CV186" s="437"/>
      <c r="CW186" s="124"/>
      <c r="CX186" s="436"/>
      <c r="CY186" s="436"/>
      <c r="CZ186" s="436"/>
      <c r="DA186" s="437"/>
      <c r="DB186" s="124"/>
      <c r="DC186" s="436"/>
      <c r="DD186" s="436"/>
      <c r="DE186" s="436"/>
      <c r="DF186" s="437"/>
      <c r="DG186" s="124"/>
      <c r="DH186" s="436"/>
      <c r="DI186" s="436"/>
      <c r="DJ186" s="436"/>
      <c r="DK186" s="437"/>
      <c r="DL186" s="124"/>
      <c r="DM186" s="436"/>
      <c r="DN186" s="436"/>
      <c r="DO186" s="436"/>
      <c r="DP186" s="437"/>
      <c r="DQ186" s="124"/>
      <c r="DR186" s="436"/>
      <c r="DS186" s="436"/>
      <c r="DT186" s="436"/>
      <c r="DU186" s="437"/>
      <c r="DV186" s="124"/>
      <c r="DW186" s="436"/>
      <c r="DX186" s="436"/>
      <c r="DY186" s="436"/>
      <c r="DZ186" s="437"/>
      <c r="EA186" s="124"/>
      <c r="EB186" s="436"/>
      <c r="EC186" s="436"/>
      <c r="ED186" s="436"/>
      <c r="EE186" s="437"/>
      <c r="EF186" s="124"/>
      <c r="EG186" s="436"/>
      <c r="EH186" s="436"/>
      <c r="EI186" s="436"/>
      <c r="EJ186" s="437"/>
      <c r="EK186" s="124"/>
      <c r="EL186" s="436"/>
      <c r="EM186" s="436"/>
      <c r="EN186" s="436"/>
      <c r="EO186" s="345"/>
      <c r="ER186" s="349"/>
      <c r="ES186" s="349"/>
    </row>
    <row r="187" spans="1:149" hidden="1" x14ac:dyDescent="0.2">
      <c r="A187" s="333"/>
      <c r="B187" s="333"/>
      <c r="D187" s="345" t="s">
        <v>315</v>
      </c>
      <c r="F187" s="333"/>
      <c r="G187" s="436">
        <f>SUM(G188:G191)</f>
        <v>0</v>
      </c>
      <c r="H187" s="436"/>
      <c r="I187" s="436"/>
      <c r="J187" s="437"/>
      <c r="K187" s="436"/>
      <c r="L187" s="436">
        <f>SUM(L188:L191)</f>
        <v>0</v>
      </c>
      <c r="M187" s="436"/>
      <c r="N187" s="436"/>
      <c r="O187" s="437"/>
      <c r="P187" s="436"/>
      <c r="Q187" s="436">
        <f>SUM(Q188:Q191)</f>
        <v>0</v>
      </c>
      <c r="R187" s="436"/>
      <c r="S187" s="436"/>
      <c r="T187" s="437"/>
      <c r="U187" s="436"/>
      <c r="V187" s="436">
        <f>SUM(V188:V191)</f>
        <v>0</v>
      </c>
      <c r="W187" s="436"/>
      <c r="X187" s="436"/>
      <c r="Y187" s="437"/>
      <c r="Z187" s="436"/>
      <c r="AA187" s="436">
        <f>SUM(AA188:AA191)</f>
        <v>0</v>
      </c>
      <c r="AB187" s="436"/>
      <c r="AC187" s="436"/>
      <c r="AD187" s="437"/>
      <c r="AE187" s="436"/>
      <c r="AF187" s="436">
        <f>SUM(AF188:AF191)</f>
        <v>0</v>
      </c>
      <c r="AG187" s="436"/>
      <c r="AH187" s="436"/>
      <c r="AI187" s="437"/>
      <c r="AJ187" s="436"/>
      <c r="AK187" s="436">
        <f>SUM(AK188:AK191)</f>
        <v>0</v>
      </c>
      <c r="AL187" s="436"/>
      <c r="AM187" s="436"/>
      <c r="AN187" s="437"/>
      <c r="AO187" s="436"/>
      <c r="AP187" s="436">
        <f>SUM(AP188:AP191)</f>
        <v>0</v>
      </c>
      <c r="AQ187" s="436"/>
      <c r="AR187" s="436"/>
      <c r="AS187" s="437"/>
      <c r="AT187" s="436"/>
      <c r="AU187" s="436">
        <f>SUM(AU188:AU191)</f>
        <v>0</v>
      </c>
      <c r="AV187" s="436"/>
      <c r="AW187" s="436"/>
      <c r="AX187" s="437"/>
      <c r="AY187" s="436"/>
      <c r="AZ187" s="436">
        <f>SUM(AZ188:AZ191)</f>
        <v>0</v>
      </c>
      <c r="BA187" s="436"/>
      <c r="BB187" s="436"/>
      <c r="BC187" s="437"/>
      <c r="BD187" s="436"/>
      <c r="BE187" s="436">
        <f>SUM(BE188:BE191)</f>
        <v>0</v>
      </c>
      <c r="BF187" s="436"/>
      <c r="BG187" s="436"/>
      <c r="BH187" s="437"/>
      <c r="BI187" s="436"/>
      <c r="BJ187" s="436">
        <f>SUM(BJ188:BJ191)</f>
        <v>0</v>
      </c>
      <c r="BK187" s="436"/>
      <c r="BL187" s="436"/>
      <c r="BM187" s="437"/>
      <c r="BN187" s="436"/>
      <c r="BO187" s="436">
        <f>SUM(BO188:BO191)</f>
        <v>0</v>
      </c>
      <c r="BP187" s="436"/>
      <c r="BQ187" s="436"/>
      <c r="BR187" s="437"/>
      <c r="BS187" s="436"/>
      <c r="BT187" s="436">
        <f>SUM(BT188:BT191)</f>
        <v>0</v>
      </c>
      <c r="BU187" s="436"/>
      <c r="BV187" s="436"/>
      <c r="BW187" s="437"/>
      <c r="BX187" s="436"/>
      <c r="BY187" s="436">
        <f>SUM(BY188:BY191)</f>
        <v>0</v>
      </c>
      <c r="BZ187" s="436"/>
      <c r="CA187" s="436"/>
      <c r="CB187" s="437"/>
      <c r="CC187" s="436"/>
      <c r="CD187" s="436">
        <f>SUM(CD188:CD191)</f>
        <v>0</v>
      </c>
      <c r="CE187" s="436"/>
      <c r="CF187" s="436"/>
      <c r="CG187" s="437"/>
      <c r="CH187" s="436"/>
      <c r="CI187" s="436">
        <f>SUM(CI188:CI191)</f>
        <v>0</v>
      </c>
      <c r="CJ187" s="436"/>
      <c r="CK187" s="436"/>
      <c r="CL187" s="437"/>
      <c r="CM187" s="436"/>
      <c r="CN187" s="436">
        <f>SUM(CN188:CN191)</f>
        <v>0</v>
      </c>
      <c r="CO187" s="436"/>
      <c r="CP187" s="436"/>
      <c r="CQ187" s="437"/>
      <c r="CR187" s="436"/>
      <c r="CS187" s="436">
        <f>SUM(CS188:CS191)</f>
        <v>0</v>
      </c>
      <c r="CT187" s="436"/>
      <c r="CU187" s="436"/>
      <c r="CV187" s="437"/>
      <c r="CW187" s="436"/>
      <c r="CX187" s="436">
        <f>SUM(CX188:CX191)</f>
        <v>0</v>
      </c>
      <c r="CY187" s="436"/>
      <c r="CZ187" s="436"/>
      <c r="DA187" s="437"/>
      <c r="DB187" s="436"/>
      <c r="DC187" s="436">
        <f>SUM(DC188:DC191)</f>
        <v>0</v>
      </c>
      <c r="DD187" s="436"/>
      <c r="DE187" s="436"/>
      <c r="DF187" s="437"/>
      <c r="DG187" s="436"/>
      <c r="DH187" s="436">
        <f>SUM(DH188:DH191)</f>
        <v>0</v>
      </c>
      <c r="DI187" s="436"/>
      <c r="DJ187" s="436"/>
      <c r="DK187" s="437"/>
      <c r="DL187" s="436"/>
      <c r="DM187" s="436">
        <f>SUM(DM188:DM191)</f>
        <v>0</v>
      </c>
      <c r="DN187" s="436"/>
      <c r="DO187" s="436"/>
      <c r="DP187" s="437"/>
      <c r="DQ187" s="436"/>
      <c r="DR187" s="436">
        <f>SUM(DR188:DR191)</f>
        <v>0</v>
      </c>
      <c r="DS187" s="436"/>
      <c r="DT187" s="436"/>
      <c r="DU187" s="437"/>
      <c r="DV187" s="436"/>
      <c r="DW187" s="436">
        <f>SUM(DW188:DW191)</f>
        <v>0</v>
      </c>
      <c r="DX187" s="436"/>
      <c r="DY187" s="436"/>
      <c r="DZ187" s="437"/>
      <c r="EA187" s="436"/>
      <c r="EB187" s="436">
        <f>SUM(EB188:EB191)</f>
        <v>0</v>
      </c>
      <c r="EC187" s="436"/>
      <c r="ED187" s="436"/>
      <c r="EE187" s="437"/>
      <c r="EF187" s="436"/>
      <c r="EG187" s="436">
        <f>SUM(EG188:EG191)</f>
        <v>0</v>
      </c>
      <c r="EH187" s="436"/>
      <c r="EI187" s="436"/>
      <c r="EJ187" s="437"/>
      <c r="EK187" s="436"/>
      <c r="EL187" s="436">
        <f>SUM(EL188:EL191)</f>
        <v>0</v>
      </c>
      <c r="EM187" s="436"/>
      <c r="EN187" s="436"/>
      <c r="EO187" s="345"/>
      <c r="ER187" s="349"/>
      <c r="ES187" s="349"/>
    </row>
    <row r="188" spans="1:149" hidden="1" x14ac:dyDescent="0.2">
      <c r="A188" s="333"/>
      <c r="B188" s="333"/>
      <c r="D188" s="345" t="s">
        <v>313</v>
      </c>
      <c r="F188" s="358"/>
      <c r="G188" s="434">
        <v>0</v>
      </c>
      <c r="H188" s="435"/>
      <c r="I188" s="436"/>
      <c r="J188" s="437"/>
      <c r="K188" s="438"/>
      <c r="L188" s="434">
        <v>0</v>
      </c>
      <c r="M188" s="435"/>
      <c r="N188" s="436"/>
      <c r="O188" s="437"/>
      <c r="P188" s="438"/>
      <c r="Q188" s="434">
        <v>0</v>
      </c>
      <c r="R188" s="435"/>
      <c r="S188" s="436"/>
      <c r="T188" s="437"/>
      <c r="U188" s="438"/>
      <c r="V188" s="434">
        <v>0</v>
      </c>
      <c r="W188" s="435"/>
      <c r="X188" s="436"/>
      <c r="Y188" s="437"/>
      <c r="Z188" s="438"/>
      <c r="AA188" s="434">
        <v>0</v>
      </c>
      <c r="AB188" s="435"/>
      <c r="AC188" s="436"/>
      <c r="AD188" s="437"/>
      <c r="AE188" s="438"/>
      <c r="AF188" s="434">
        <v>0</v>
      </c>
      <c r="AG188" s="435"/>
      <c r="AH188" s="436"/>
      <c r="AI188" s="437"/>
      <c r="AJ188" s="438"/>
      <c r="AK188" s="434">
        <v>0</v>
      </c>
      <c r="AL188" s="435"/>
      <c r="AM188" s="436"/>
      <c r="AN188" s="437"/>
      <c r="AO188" s="438"/>
      <c r="AP188" s="434">
        <v>0</v>
      </c>
      <c r="AQ188" s="435"/>
      <c r="AR188" s="436"/>
      <c r="AS188" s="437"/>
      <c r="AT188" s="438"/>
      <c r="AU188" s="434">
        <v>0</v>
      </c>
      <c r="AV188" s="435"/>
      <c r="AW188" s="436"/>
      <c r="AX188" s="437"/>
      <c r="AY188" s="438"/>
      <c r="AZ188" s="434">
        <v>0</v>
      </c>
      <c r="BA188" s="435"/>
      <c r="BB188" s="436"/>
      <c r="BC188" s="437"/>
      <c r="BD188" s="438"/>
      <c r="BE188" s="434">
        <v>0</v>
      </c>
      <c r="BF188" s="435"/>
      <c r="BG188" s="436"/>
      <c r="BH188" s="437"/>
      <c r="BI188" s="438"/>
      <c r="BJ188" s="434">
        <v>0</v>
      </c>
      <c r="BK188" s="435"/>
      <c r="BL188" s="436"/>
      <c r="BM188" s="437"/>
      <c r="BN188" s="438"/>
      <c r="BO188" s="434">
        <v>0</v>
      </c>
      <c r="BP188" s="435"/>
      <c r="BQ188" s="436"/>
      <c r="BR188" s="437"/>
      <c r="BS188" s="438"/>
      <c r="BT188" s="434">
        <f>SUM(L188:BO188)</f>
        <v>0</v>
      </c>
      <c r="BU188" s="435"/>
      <c r="BV188" s="436"/>
      <c r="BW188" s="437"/>
      <c r="BX188" s="438"/>
      <c r="BY188" s="434">
        <v>0</v>
      </c>
      <c r="BZ188" s="435"/>
      <c r="CA188" s="436"/>
      <c r="CB188" s="437"/>
      <c r="CC188" s="438"/>
      <c r="CD188" s="434">
        <v>0</v>
      </c>
      <c r="CE188" s="435"/>
      <c r="CF188" s="436"/>
      <c r="CG188" s="437"/>
      <c r="CH188" s="438"/>
      <c r="CI188" s="434">
        <v>0</v>
      </c>
      <c r="CJ188" s="435"/>
      <c r="CK188" s="436"/>
      <c r="CL188" s="437"/>
      <c r="CM188" s="438"/>
      <c r="CN188" s="434">
        <v>0</v>
      </c>
      <c r="CO188" s="435"/>
      <c r="CP188" s="436"/>
      <c r="CQ188" s="437"/>
      <c r="CR188" s="438"/>
      <c r="CS188" s="434">
        <v>0</v>
      </c>
      <c r="CT188" s="435"/>
      <c r="CU188" s="436"/>
      <c r="CV188" s="437"/>
      <c r="CW188" s="438"/>
      <c r="CX188" s="434">
        <v>0</v>
      </c>
      <c r="CY188" s="435"/>
      <c r="CZ188" s="436"/>
      <c r="DA188" s="437"/>
      <c r="DB188" s="438"/>
      <c r="DC188" s="434">
        <v>0</v>
      </c>
      <c r="DD188" s="435"/>
      <c r="DE188" s="436"/>
      <c r="DF188" s="437"/>
      <c r="DG188" s="438"/>
      <c r="DH188" s="434">
        <v>0</v>
      </c>
      <c r="DI188" s="435"/>
      <c r="DJ188" s="436"/>
      <c r="DK188" s="437"/>
      <c r="DL188" s="438"/>
      <c r="DM188" s="434">
        <v>0</v>
      </c>
      <c r="DN188" s="435"/>
      <c r="DO188" s="436"/>
      <c r="DP188" s="437"/>
      <c r="DQ188" s="438"/>
      <c r="DR188" s="434">
        <v>0</v>
      </c>
      <c r="DS188" s="435"/>
      <c r="DT188" s="436"/>
      <c r="DU188" s="437"/>
      <c r="DV188" s="438"/>
      <c r="DW188" s="434">
        <v>0</v>
      </c>
      <c r="DX188" s="435"/>
      <c r="DY188" s="436"/>
      <c r="DZ188" s="437"/>
      <c r="EA188" s="438"/>
      <c r="EB188" s="434">
        <v>0</v>
      </c>
      <c r="EC188" s="435"/>
      <c r="ED188" s="436"/>
      <c r="EE188" s="437"/>
      <c r="EF188" s="438"/>
      <c r="EG188" s="434">
        <v>0</v>
      </c>
      <c r="EH188" s="435"/>
      <c r="EI188" s="436"/>
      <c r="EJ188" s="437"/>
      <c r="EK188" s="438"/>
      <c r="EL188" s="434">
        <f t="shared" ref="EL188:EL191" si="28">SUM(CD188:EG188)</f>
        <v>0</v>
      </c>
      <c r="EM188" s="435"/>
      <c r="EN188" s="436"/>
      <c r="EO188" s="345"/>
      <c r="ER188" s="349"/>
      <c r="ES188" s="349"/>
    </row>
    <row r="189" spans="1:149" hidden="1" x14ac:dyDescent="0.2">
      <c r="A189" s="333"/>
      <c r="B189" s="333"/>
      <c r="D189" s="345" t="s">
        <v>316</v>
      </c>
      <c r="F189" s="351"/>
      <c r="G189" s="436">
        <v>0</v>
      </c>
      <c r="H189" s="440"/>
      <c r="I189" s="436"/>
      <c r="J189" s="437"/>
      <c r="K189" s="437"/>
      <c r="L189" s="436">
        <v>0</v>
      </c>
      <c r="M189" s="440"/>
      <c r="N189" s="436"/>
      <c r="O189" s="437"/>
      <c r="P189" s="437"/>
      <c r="Q189" s="436">
        <v>0</v>
      </c>
      <c r="R189" s="440"/>
      <c r="S189" s="436"/>
      <c r="T189" s="437"/>
      <c r="U189" s="437"/>
      <c r="V189" s="436">
        <v>0</v>
      </c>
      <c r="W189" s="440"/>
      <c r="X189" s="436"/>
      <c r="Y189" s="437"/>
      <c r="Z189" s="437"/>
      <c r="AA189" s="436">
        <v>0</v>
      </c>
      <c r="AB189" s="440"/>
      <c r="AC189" s="436"/>
      <c r="AD189" s="437"/>
      <c r="AE189" s="437"/>
      <c r="AF189" s="436">
        <v>0</v>
      </c>
      <c r="AG189" s="440"/>
      <c r="AH189" s="436"/>
      <c r="AI189" s="437"/>
      <c r="AJ189" s="437"/>
      <c r="AK189" s="436">
        <v>0</v>
      </c>
      <c r="AL189" s="440"/>
      <c r="AM189" s="436"/>
      <c r="AN189" s="437"/>
      <c r="AO189" s="437"/>
      <c r="AP189" s="436">
        <v>0</v>
      </c>
      <c r="AQ189" s="440"/>
      <c r="AR189" s="436"/>
      <c r="AS189" s="437"/>
      <c r="AT189" s="437"/>
      <c r="AU189" s="436">
        <v>0</v>
      </c>
      <c r="AV189" s="440"/>
      <c r="AW189" s="436"/>
      <c r="AX189" s="437"/>
      <c r="AY189" s="437"/>
      <c r="AZ189" s="436">
        <v>0</v>
      </c>
      <c r="BA189" s="440"/>
      <c r="BB189" s="436"/>
      <c r="BC189" s="437"/>
      <c r="BD189" s="437"/>
      <c r="BE189" s="436">
        <v>0</v>
      </c>
      <c r="BF189" s="440"/>
      <c r="BG189" s="436"/>
      <c r="BH189" s="437"/>
      <c r="BI189" s="437"/>
      <c r="BJ189" s="436">
        <v>0</v>
      </c>
      <c r="BK189" s="440"/>
      <c r="BL189" s="436"/>
      <c r="BM189" s="437"/>
      <c r="BN189" s="437"/>
      <c r="BO189" s="436">
        <v>0</v>
      </c>
      <c r="BP189" s="440"/>
      <c r="BQ189" s="436"/>
      <c r="BR189" s="437"/>
      <c r="BS189" s="437"/>
      <c r="BT189" s="436">
        <f>SUM(L189:BO189)</f>
        <v>0</v>
      </c>
      <c r="BU189" s="440"/>
      <c r="BV189" s="436"/>
      <c r="BW189" s="437"/>
      <c r="BX189" s="437"/>
      <c r="BY189" s="436">
        <v>0</v>
      </c>
      <c r="BZ189" s="440"/>
      <c r="CA189" s="436"/>
      <c r="CB189" s="437"/>
      <c r="CC189" s="437"/>
      <c r="CD189" s="436">
        <v>0</v>
      </c>
      <c r="CE189" s="440"/>
      <c r="CF189" s="436"/>
      <c r="CG189" s="437"/>
      <c r="CH189" s="437"/>
      <c r="CI189" s="436">
        <v>0</v>
      </c>
      <c r="CJ189" s="440"/>
      <c r="CK189" s="436"/>
      <c r="CL189" s="437"/>
      <c r="CM189" s="437"/>
      <c r="CN189" s="436">
        <v>0</v>
      </c>
      <c r="CO189" s="440"/>
      <c r="CP189" s="436"/>
      <c r="CQ189" s="437"/>
      <c r="CR189" s="437"/>
      <c r="CS189" s="436">
        <v>0</v>
      </c>
      <c r="CT189" s="440"/>
      <c r="CU189" s="436"/>
      <c r="CV189" s="437"/>
      <c r="CW189" s="437"/>
      <c r="CX189" s="436">
        <v>0</v>
      </c>
      <c r="CY189" s="440"/>
      <c r="CZ189" s="436"/>
      <c r="DA189" s="437"/>
      <c r="DB189" s="437"/>
      <c r="DC189" s="436">
        <v>0</v>
      </c>
      <c r="DD189" s="440"/>
      <c r="DE189" s="436"/>
      <c r="DF189" s="437"/>
      <c r="DG189" s="437"/>
      <c r="DH189" s="436">
        <v>0</v>
      </c>
      <c r="DI189" s="440"/>
      <c r="DJ189" s="436"/>
      <c r="DK189" s="437"/>
      <c r="DL189" s="437"/>
      <c r="DM189" s="436">
        <v>0</v>
      </c>
      <c r="DN189" s="440"/>
      <c r="DO189" s="436"/>
      <c r="DP189" s="437"/>
      <c r="DQ189" s="437"/>
      <c r="DR189" s="436">
        <v>0</v>
      </c>
      <c r="DS189" s="440"/>
      <c r="DT189" s="436"/>
      <c r="DU189" s="437"/>
      <c r="DV189" s="437"/>
      <c r="DW189" s="436">
        <v>0</v>
      </c>
      <c r="DX189" s="440"/>
      <c r="DY189" s="436"/>
      <c r="DZ189" s="437"/>
      <c r="EA189" s="437"/>
      <c r="EB189" s="436">
        <v>0</v>
      </c>
      <c r="EC189" s="440"/>
      <c r="ED189" s="436"/>
      <c r="EE189" s="437"/>
      <c r="EF189" s="437"/>
      <c r="EG189" s="436">
        <v>0</v>
      </c>
      <c r="EH189" s="440"/>
      <c r="EI189" s="436"/>
      <c r="EJ189" s="437"/>
      <c r="EK189" s="437"/>
      <c r="EL189" s="436">
        <f t="shared" si="28"/>
        <v>0</v>
      </c>
      <c r="EM189" s="440"/>
      <c r="EN189" s="436"/>
      <c r="EO189" s="345"/>
      <c r="ER189" s="349"/>
      <c r="ES189" s="349"/>
    </row>
    <row r="190" spans="1:149" hidden="1" x14ac:dyDescent="0.2">
      <c r="A190" s="333"/>
      <c r="B190" s="333"/>
      <c r="D190" s="345" t="s">
        <v>317</v>
      </c>
      <c r="F190" s="351"/>
      <c r="G190" s="436">
        <v>0</v>
      </c>
      <c r="H190" s="440"/>
      <c r="I190" s="436"/>
      <c r="J190" s="437"/>
      <c r="K190" s="437"/>
      <c r="L190" s="436">
        <v>0</v>
      </c>
      <c r="M190" s="440"/>
      <c r="N190" s="436"/>
      <c r="O190" s="437"/>
      <c r="P190" s="437"/>
      <c r="Q190" s="436">
        <v>0</v>
      </c>
      <c r="R190" s="440"/>
      <c r="S190" s="436"/>
      <c r="T190" s="437"/>
      <c r="U190" s="437"/>
      <c r="V190" s="436">
        <v>0</v>
      </c>
      <c r="W190" s="440"/>
      <c r="X190" s="436"/>
      <c r="Y190" s="437"/>
      <c r="Z190" s="437"/>
      <c r="AA190" s="436">
        <v>0</v>
      </c>
      <c r="AB190" s="440"/>
      <c r="AC190" s="436"/>
      <c r="AD190" s="437"/>
      <c r="AE190" s="437"/>
      <c r="AF190" s="436">
        <v>0</v>
      </c>
      <c r="AG190" s="440"/>
      <c r="AH190" s="436"/>
      <c r="AI190" s="437"/>
      <c r="AJ190" s="437"/>
      <c r="AK190" s="436">
        <v>0</v>
      </c>
      <c r="AL190" s="440"/>
      <c r="AM190" s="436"/>
      <c r="AN190" s="437"/>
      <c r="AO190" s="437"/>
      <c r="AP190" s="436">
        <v>0</v>
      </c>
      <c r="AQ190" s="440"/>
      <c r="AR190" s="436"/>
      <c r="AS190" s="437"/>
      <c r="AT190" s="437"/>
      <c r="AU190" s="436">
        <v>0</v>
      </c>
      <c r="AV190" s="440"/>
      <c r="AW190" s="436"/>
      <c r="AX190" s="437"/>
      <c r="AY190" s="437"/>
      <c r="AZ190" s="436">
        <v>0</v>
      </c>
      <c r="BA190" s="440"/>
      <c r="BB190" s="436"/>
      <c r="BC190" s="437"/>
      <c r="BD190" s="437"/>
      <c r="BE190" s="436">
        <v>0</v>
      </c>
      <c r="BF190" s="440"/>
      <c r="BG190" s="436"/>
      <c r="BH190" s="437"/>
      <c r="BI190" s="437"/>
      <c r="BJ190" s="436">
        <v>0</v>
      </c>
      <c r="BK190" s="440"/>
      <c r="BL190" s="436"/>
      <c r="BM190" s="437"/>
      <c r="BN190" s="437"/>
      <c r="BO190" s="436">
        <v>0</v>
      </c>
      <c r="BP190" s="440"/>
      <c r="BQ190" s="436"/>
      <c r="BR190" s="437"/>
      <c r="BS190" s="437"/>
      <c r="BT190" s="436">
        <f>SUM(L190:BO190)</f>
        <v>0</v>
      </c>
      <c r="BU190" s="440"/>
      <c r="BV190" s="436"/>
      <c r="BW190" s="437"/>
      <c r="BX190" s="437"/>
      <c r="BY190" s="436">
        <v>0</v>
      </c>
      <c r="BZ190" s="440"/>
      <c r="CA190" s="436"/>
      <c r="CB190" s="437"/>
      <c r="CC190" s="437"/>
      <c r="CD190" s="436">
        <v>0</v>
      </c>
      <c r="CE190" s="440"/>
      <c r="CF190" s="436"/>
      <c r="CG190" s="437"/>
      <c r="CH190" s="437"/>
      <c r="CI190" s="436">
        <v>0</v>
      </c>
      <c r="CJ190" s="440"/>
      <c r="CK190" s="436"/>
      <c r="CL190" s="437"/>
      <c r="CM190" s="437"/>
      <c r="CN190" s="436">
        <v>0</v>
      </c>
      <c r="CO190" s="440"/>
      <c r="CP190" s="436"/>
      <c r="CQ190" s="437"/>
      <c r="CR190" s="437"/>
      <c r="CS190" s="436">
        <v>0</v>
      </c>
      <c r="CT190" s="440"/>
      <c r="CU190" s="436"/>
      <c r="CV190" s="437"/>
      <c r="CW190" s="437"/>
      <c r="CX190" s="436">
        <v>0</v>
      </c>
      <c r="CY190" s="440"/>
      <c r="CZ190" s="436"/>
      <c r="DA190" s="437"/>
      <c r="DB190" s="437"/>
      <c r="DC190" s="436">
        <v>0</v>
      </c>
      <c r="DD190" s="440"/>
      <c r="DE190" s="436"/>
      <c r="DF190" s="437"/>
      <c r="DG190" s="437"/>
      <c r="DH190" s="436">
        <v>0</v>
      </c>
      <c r="DI190" s="440"/>
      <c r="DJ190" s="436"/>
      <c r="DK190" s="437"/>
      <c r="DL190" s="437"/>
      <c r="DM190" s="436">
        <v>0</v>
      </c>
      <c r="DN190" s="440"/>
      <c r="DO190" s="436"/>
      <c r="DP190" s="437"/>
      <c r="DQ190" s="437"/>
      <c r="DR190" s="436">
        <v>0</v>
      </c>
      <c r="DS190" s="440"/>
      <c r="DT190" s="436"/>
      <c r="DU190" s="437"/>
      <c r="DV190" s="437"/>
      <c r="DW190" s="436">
        <v>0</v>
      </c>
      <c r="DX190" s="440"/>
      <c r="DY190" s="436"/>
      <c r="DZ190" s="437"/>
      <c r="EA190" s="437"/>
      <c r="EB190" s="436">
        <v>0</v>
      </c>
      <c r="EC190" s="440"/>
      <c r="ED190" s="436"/>
      <c r="EE190" s="437"/>
      <c r="EF190" s="437"/>
      <c r="EG190" s="436">
        <v>0</v>
      </c>
      <c r="EH190" s="440"/>
      <c r="EI190" s="436"/>
      <c r="EJ190" s="437"/>
      <c r="EK190" s="437"/>
      <c r="EL190" s="436">
        <f t="shared" si="28"/>
        <v>0</v>
      </c>
      <c r="EM190" s="440"/>
      <c r="EN190" s="436"/>
      <c r="EO190" s="345"/>
      <c r="ER190" s="349"/>
      <c r="ES190" s="349"/>
    </row>
    <row r="191" spans="1:149" hidden="1" x14ac:dyDescent="0.2">
      <c r="A191" s="333"/>
      <c r="B191" s="333"/>
      <c r="D191" s="345" t="s">
        <v>318</v>
      </c>
      <c r="F191" s="373"/>
      <c r="G191" s="448">
        <v>0</v>
      </c>
      <c r="H191" s="449"/>
      <c r="I191" s="436"/>
      <c r="J191" s="437"/>
      <c r="K191" s="450"/>
      <c r="L191" s="448">
        <v>0</v>
      </c>
      <c r="M191" s="449"/>
      <c r="N191" s="436"/>
      <c r="O191" s="437"/>
      <c r="P191" s="450"/>
      <c r="Q191" s="448">
        <v>0</v>
      </c>
      <c r="R191" s="449"/>
      <c r="S191" s="436"/>
      <c r="T191" s="437"/>
      <c r="U191" s="450"/>
      <c r="V191" s="448">
        <v>0</v>
      </c>
      <c r="W191" s="449"/>
      <c r="X191" s="436"/>
      <c r="Y191" s="437"/>
      <c r="Z191" s="450"/>
      <c r="AA191" s="448">
        <v>0</v>
      </c>
      <c r="AB191" s="449"/>
      <c r="AC191" s="436"/>
      <c r="AD191" s="437"/>
      <c r="AE191" s="450"/>
      <c r="AF191" s="448">
        <v>0</v>
      </c>
      <c r="AG191" s="449"/>
      <c r="AH191" s="436"/>
      <c r="AI191" s="437"/>
      <c r="AJ191" s="450"/>
      <c r="AK191" s="448">
        <v>0</v>
      </c>
      <c r="AL191" s="449"/>
      <c r="AM191" s="436"/>
      <c r="AN191" s="437"/>
      <c r="AO191" s="450"/>
      <c r="AP191" s="448">
        <v>0</v>
      </c>
      <c r="AQ191" s="449"/>
      <c r="AR191" s="436"/>
      <c r="AS191" s="437"/>
      <c r="AT191" s="450"/>
      <c r="AU191" s="448">
        <v>0</v>
      </c>
      <c r="AV191" s="449"/>
      <c r="AW191" s="436"/>
      <c r="AX191" s="437"/>
      <c r="AY191" s="450"/>
      <c r="AZ191" s="448">
        <v>0</v>
      </c>
      <c r="BA191" s="449"/>
      <c r="BB191" s="436"/>
      <c r="BC191" s="437"/>
      <c r="BD191" s="450"/>
      <c r="BE191" s="448">
        <v>0</v>
      </c>
      <c r="BF191" s="449"/>
      <c r="BG191" s="436"/>
      <c r="BH191" s="437"/>
      <c r="BI191" s="450"/>
      <c r="BJ191" s="448">
        <v>0</v>
      </c>
      <c r="BK191" s="449"/>
      <c r="BL191" s="436"/>
      <c r="BM191" s="437"/>
      <c r="BN191" s="450"/>
      <c r="BO191" s="448">
        <v>0</v>
      </c>
      <c r="BP191" s="449"/>
      <c r="BQ191" s="436"/>
      <c r="BR191" s="437"/>
      <c r="BS191" s="450"/>
      <c r="BT191" s="448">
        <f>SUM(L191:BO191)</f>
        <v>0</v>
      </c>
      <c r="BU191" s="449"/>
      <c r="BV191" s="436"/>
      <c r="BW191" s="437"/>
      <c r="BX191" s="450"/>
      <c r="BY191" s="448">
        <v>0</v>
      </c>
      <c r="BZ191" s="449"/>
      <c r="CA191" s="436"/>
      <c r="CB191" s="437"/>
      <c r="CC191" s="450"/>
      <c r="CD191" s="448">
        <v>0</v>
      </c>
      <c r="CE191" s="449"/>
      <c r="CF191" s="436"/>
      <c r="CG191" s="437"/>
      <c r="CH191" s="450"/>
      <c r="CI191" s="448">
        <v>0</v>
      </c>
      <c r="CJ191" s="449"/>
      <c r="CK191" s="436"/>
      <c r="CL191" s="437"/>
      <c r="CM191" s="450"/>
      <c r="CN191" s="448">
        <v>0</v>
      </c>
      <c r="CO191" s="449"/>
      <c r="CP191" s="436"/>
      <c r="CQ191" s="437"/>
      <c r="CR191" s="450"/>
      <c r="CS191" s="448">
        <v>0</v>
      </c>
      <c r="CT191" s="449"/>
      <c r="CU191" s="436"/>
      <c r="CV191" s="437"/>
      <c r="CW191" s="450"/>
      <c r="CX191" s="448">
        <v>0</v>
      </c>
      <c r="CY191" s="449"/>
      <c r="CZ191" s="436"/>
      <c r="DA191" s="437"/>
      <c r="DB191" s="450"/>
      <c r="DC191" s="448">
        <v>0</v>
      </c>
      <c r="DD191" s="449"/>
      <c r="DE191" s="436"/>
      <c r="DF191" s="437"/>
      <c r="DG191" s="450"/>
      <c r="DH191" s="448">
        <v>0</v>
      </c>
      <c r="DI191" s="449"/>
      <c r="DJ191" s="436"/>
      <c r="DK191" s="437"/>
      <c r="DL191" s="450"/>
      <c r="DM191" s="448">
        <v>0</v>
      </c>
      <c r="DN191" s="449"/>
      <c r="DO191" s="436"/>
      <c r="DP191" s="437"/>
      <c r="DQ191" s="450"/>
      <c r="DR191" s="448">
        <v>0</v>
      </c>
      <c r="DS191" s="449"/>
      <c r="DT191" s="436"/>
      <c r="DU191" s="437"/>
      <c r="DV191" s="450"/>
      <c r="DW191" s="448">
        <v>0</v>
      </c>
      <c r="DX191" s="449"/>
      <c r="DY191" s="436"/>
      <c r="DZ191" s="437"/>
      <c r="EA191" s="450"/>
      <c r="EB191" s="448">
        <v>0</v>
      </c>
      <c r="EC191" s="449"/>
      <c r="ED191" s="436"/>
      <c r="EE191" s="437"/>
      <c r="EF191" s="450"/>
      <c r="EG191" s="448">
        <v>0</v>
      </c>
      <c r="EH191" s="449"/>
      <c r="EI191" s="436"/>
      <c r="EJ191" s="437"/>
      <c r="EK191" s="450"/>
      <c r="EL191" s="448">
        <f t="shared" si="28"/>
        <v>0</v>
      </c>
      <c r="EM191" s="449"/>
      <c r="EN191" s="436"/>
      <c r="EO191" s="345"/>
      <c r="ER191" s="349"/>
      <c r="ES191" s="349"/>
    </row>
    <row r="192" spans="1:149" hidden="1" x14ac:dyDescent="0.2">
      <c r="A192" s="333"/>
      <c r="B192" s="333"/>
      <c r="D192" s="345"/>
      <c r="F192" s="333"/>
      <c r="G192" s="436"/>
      <c r="H192" s="436"/>
      <c r="I192" s="436"/>
      <c r="J192" s="437"/>
      <c r="K192" s="436"/>
      <c r="L192" s="436"/>
      <c r="M192" s="436"/>
      <c r="N192" s="436"/>
      <c r="O192" s="437"/>
      <c r="P192" s="436"/>
      <c r="Q192" s="436"/>
      <c r="R192" s="436"/>
      <c r="S192" s="436"/>
      <c r="T192" s="437"/>
      <c r="U192" s="436"/>
      <c r="V192" s="436"/>
      <c r="W192" s="436"/>
      <c r="X192" s="436"/>
      <c r="Y192" s="437"/>
      <c r="Z192" s="436"/>
      <c r="AA192" s="436"/>
      <c r="AB192" s="436"/>
      <c r="AC192" s="436"/>
      <c r="AD192" s="437"/>
      <c r="AE192" s="436"/>
      <c r="AF192" s="436"/>
      <c r="AG192" s="436"/>
      <c r="AH192" s="436"/>
      <c r="AI192" s="437"/>
      <c r="AJ192" s="436"/>
      <c r="AK192" s="436"/>
      <c r="AL192" s="436"/>
      <c r="AM192" s="436"/>
      <c r="AN192" s="437"/>
      <c r="AO192" s="436"/>
      <c r="AP192" s="436"/>
      <c r="AQ192" s="436"/>
      <c r="AR192" s="436"/>
      <c r="AS192" s="437"/>
      <c r="AT192" s="436"/>
      <c r="AU192" s="436"/>
      <c r="AV192" s="436"/>
      <c r="AW192" s="436"/>
      <c r="AX192" s="437"/>
      <c r="AY192" s="436"/>
      <c r="AZ192" s="436"/>
      <c r="BA192" s="436"/>
      <c r="BB192" s="436"/>
      <c r="BC192" s="437"/>
      <c r="BD192" s="436"/>
      <c r="BE192" s="436"/>
      <c r="BF192" s="436"/>
      <c r="BG192" s="436"/>
      <c r="BH192" s="437"/>
      <c r="BI192" s="436"/>
      <c r="BJ192" s="436"/>
      <c r="BK192" s="436"/>
      <c r="BL192" s="436"/>
      <c r="BM192" s="437"/>
      <c r="BN192" s="436"/>
      <c r="BO192" s="436"/>
      <c r="BP192" s="436"/>
      <c r="BQ192" s="436"/>
      <c r="BR192" s="437"/>
      <c r="BS192" s="436"/>
      <c r="BT192" s="436"/>
      <c r="BU192" s="436"/>
      <c r="BV192" s="436"/>
      <c r="BW192" s="437"/>
      <c r="BX192" s="436"/>
      <c r="BY192" s="436"/>
      <c r="BZ192" s="436"/>
      <c r="CA192" s="436"/>
      <c r="CB192" s="437"/>
      <c r="CC192" s="436"/>
      <c r="CD192" s="436"/>
      <c r="CE192" s="436"/>
      <c r="CF192" s="436"/>
      <c r="CG192" s="437"/>
      <c r="CH192" s="436"/>
      <c r="CI192" s="436"/>
      <c r="CJ192" s="436"/>
      <c r="CK192" s="436"/>
      <c r="CL192" s="437"/>
      <c r="CM192" s="436"/>
      <c r="CN192" s="436"/>
      <c r="CO192" s="436"/>
      <c r="CP192" s="436"/>
      <c r="CQ192" s="437"/>
      <c r="CR192" s="436"/>
      <c r="CS192" s="436"/>
      <c r="CT192" s="436"/>
      <c r="CU192" s="436"/>
      <c r="CV192" s="437"/>
      <c r="CW192" s="436"/>
      <c r="CX192" s="436"/>
      <c r="CY192" s="436"/>
      <c r="CZ192" s="436"/>
      <c r="DA192" s="437"/>
      <c r="DB192" s="436"/>
      <c r="DC192" s="436"/>
      <c r="DD192" s="436"/>
      <c r="DE192" s="436"/>
      <c r="DF192" s="437"/>
      <c r="DG192" s="436"/>
      <c r="DH192" s="436"/>
      <c r="DI192" s="436"/>
      <c r="DJ192" s="436"/>
      <c r="DK192" s="437"/>
      <c r="DL192" s="436"/>
      <c r="DM192" s="436"/>
      <c r="DN192" s="436"/>
      <c r="DO192" s="436"/>
      <c r="DP192" s="437"/>
      <c r="DQ192" s="436"/>
      <c r="DR192" s="436"/>
      <c r="DS192" s="436"/>
      <c r="DT192" s="436"/>
      <c r="DU192" s="437"/>
      <c r="DV192" s="436"/>
      <c r="DW192" s="436"/>
      <c r="DX192" s="436"/>
      <c r="DY192" s="436"/>
      <c r="DZ192" s="437"/>
      <c r="EA192" s="436"/>
      <c r="EB192" s="436"/>
      <c r="EC192" s="436"/>
      <c r="ED192" s="436"/>
      <c r="EE192" s="437"/>
      <c r="EF192" s="436"/>
      <c r="EG192" s="436"/>
      <c r="EH192" s="436"/>
      <c r="EI192" s="436"/>
      <c r="EJ192" s="437"/>
      <c r="EK192" s="436"/>
      <c r="EL192" s="436"/>
      <c r="EM192" s="436"/>
      <c r="EN192" s="436"/>
      <c r="EO192" s="345"/>
      <c r="ER192" s="349"/>
      <c r="ES192" s="349"/>
    </row>
    <row r="193" spans="1:149" hidden="1" x14ac:dyDescent="0.2">
      <c r="A193" s="333"/>
      <c r="B193" s="333"/>
      <c r="D193" s="345" t="s">
        <v>319</v>
      </c>
      <c r="F193" s="333"/>
      <c r="G193" s="436">
        <f>SUM(G194:G197)</f>
        <v>0</v>
      </c>
      <c r="H193" s="436"/>
      <c r="I193" s="436"/>
      <c r="J193" s="437"/>
      <c r="K193" s="436"/>
      <c r="L193" s="436">
        <f>SUM(L194:L197)</f>
        <v>0</v>
      </c>
      <c r="M193" s="436"/>
      <c r="N193" s="436"/>
      <c r="O193" s="437"/>
      <c r="P193" s="436"/>
      <c r="Q193" s="436">
        <f>SUM(Q194:Q197)</f>
        <v>0</v>
      </c>
      <c r="R193" s="436"/>
      <c r="S193" s="436"/>
      <c r="T193" s="437"/>
      <c r="U193" s="436"/>
      <c r="V193" s="436">
        <f>SUM(V194:V197)</f>
        <v>0</v>
      </c>
      <c r="W193" s="436"/>
      <c r="X193" s="436"/>
      <c r="Y193" s="437"/>
      <c r="Z193" s="436"/>
      <c r="AA193" s="436">
        <f>SUM(AA194:AA197)</f>
        <v>0</v>
      </c>
      <c r="AB193" s="436"/>
      <c r="AC193" s="436"/>
      <c r="AD193" s="437"/>
      <c r="AE193" s="436"/>
      <c r="AF193" s="436">
        <f>SUM(AF194:AF197)</f>
        <v>0</v>
      </c>
      <c r="AG193" s="436"/>
      <c r="AH193" s="436"/>
      <c r="AI193" s="437"/>
      <c r="AJ193" s="436"/>
      <c r="AK193" s="436">
        <f>SUM(AK194:AK197)</f>
        <v>0</v>
      </c>
      <c r="AL193" s="436"/>
      <c r="AM193" s="436"/>
      <c r="AN193" s="437"/>
      <c r="AO193" s="436"/>
      <c r="AP193" s="436">
        <f>SUM(AP194:AP197)</f>
        <v>0</v>
      </c>
      <c r="AQ193" s="436"/>
      <c r="AR193" s="436"/>
      <c r="AS193" s="437"/>
      <c r="AT193" s="436"/>
      <c r="AU193" s="436">
        <f>SUM(AU194:AU197)</f>
        <v>0</v>
      </c>
      <c r="AV193" s="436"/>
      <c r="AW193" s="436"/>
      <c r="AX193" s="437"/>
      <c r="AY193" s="436"/>
      <c r="AZ193" s="436">
        <f>SUM(AZ194:AZ197)</f>
        <v>0</v>
      </c>
      <c r="BA193" s="436"/>
      <c r="BB193" s="436"/>
      <c r="BC193" s="437"/>
      <c r="BD193" s="436"/>
      <c r="BE193" s="436">
        <f>SUM(BE194:BE197)</f>
        <v>0</v>
      </c>
      <c r="BF193" s="436"/>
      <c r="BG193" s="436"/>
      <c r="BH193" s="437"/>
      <c r="BI193" s="436"/>
      <c r="BJ193" s="436">
        <f>SUM(BJ194:BJ197)</f>
        <v>0</v>
      </c>
      <c r="BK193" s="436"/>
      <c r="BL193" s="436"/>
      <c r="BM193" s="437"/>
      <c r="BN193" s="436"/>
      <c r="BO193" s="436">
        <f>SUM(BO194:BO197)</f>
        <v>0</v>
      </c>
      <c r="BP193" s="436"/>
      <c r="BQ193" s="436"/>
      <c r="BR193" s="437"/>
      <c r="BS193" s="436"/>
      <c r="BT193" s="436">
        <f>SUM(BT194:BT197)</f>
        <v>0</v>
      </c>
      <c r="BU193" s="436"/>
      <c r="BV193" s="436"/>
      <c r="BW193" s="437"/>
      <c r="BX193" s="436"/>
      <c r="BY193" s="436">
        <f>SUM(BY194:BY197)</f>
        <v>0</v>
      </c>
      <c r="BZ193" s="436"/>
      <c r="CA193" s="436"/>
      <c r="CB193" s="437"/>
      <c r="CC193" s="436"/>
      <c r="CD193" s="436">
        <f>SUM(CD194:CD197)</f>
        <v>0</v>
      </c>
      <c r="CE193" s="436"/>
      <c r="CF193" s="436"/>
      <c r="CG193" s="437"/>
      <c r="CH193" s="436"/>
      <c r="CI193" s="436">
        <f>SUM(CI194:CI197)</f>
        <v>0</v>
      </c>
      <c r="CJ193" s="436"/>
      <c r="CK193" s="436"/>
      <c r="CL193" s="437"/>
      <c r="CM193" s="436"/>
      <c r="CN193" s="436">
        <f>SUM(CN194:CN197)</f>
        <v>0</v>
      </c>
      <c r="CO193" s="436"/>
      <c r="CP193" s="436"/>
      <c r="CQ193" s="437"/>
      <c r="CR193" s="436"/>
      <c r="CS193" s="436">
        <f>SUM(CS194:CS197)</f>
        <v>0</v>
      </c>
      <c r="CT193" s="436"/>
      <c r="CU193" s="436"/>
      <c r="CV193" s="437"/>
      <c r="CW193" s="436"/>
      <c r="CX193" s="436">
        <f>SUM(CX194:CX197)</f>
        <v>0</v>
      </c>
      <c r="CY193" s="436"/>
      <c r="CZ193" s="436"/>
      <c r="DA193" s="437"/>
      <c r="DB193" s="436"/>
      <c r="DC193" s="436">
        <f>SUM(DC194:DC197)</f>
        <v>0</v>
      </c>
      <c r="DD193" s="436"/>
      <c r="DE193" s="436"/>
      <c r="DF193" s="437"/>
      <c r="DG193" s="436"/>
      <c r="DH193" s="436">
        <f>SUM(DH194:DH197)</f>
        <v>0</v>
      </c>
      <c r="DI193" s="436"/>
      <c r="DJ193" s="436"/>
      <c r="DK193" s="437"/>
      <c r="DL193" s="436"/>
      <c r="DM193" s="436">
        <f>SUM(DM194:DM197)</f>
        <v>0</v>
      </c>
      <c r="DN193" s="436"/>
      <c r="DO193" s="436"/>
      <c r="DP193" s="437"/>
      <c r="DQ193" s="436"/>
      <c r="DR193" s="436">
        <f>SUM(DR194:DR197)</f>
        <v>0</v>
      </c>
      <c r="DS193" s="436"/>
      <c r="DT193" s="436"/>
      <c r="DU193" s="437"/>
      <c r="DV193" s="436"/>
      <c r="DW193" s="436">
        <f>SUM(DW194:DW197)</f>
        <v>0</v>
      </c>
      <c r="DX193" s="436"/>
      <c r="DY193" s="436"/>
      <c r="DZ193" s="437"/>
      <c r="EA193" s="436"/>
      <c r="EB193" s="436">
        <f>SUM(EB194:EB197)</f>
        <v>0</v>
      </c>
      <c r="EC193" s="436"/>
      <c r="ED193" s="436"/>
      <c r="EE193" s="437"/>
      <c r="EF193" s="436"/>
      <c r="EG193" s="436">
        <f>SUM(EG194:EG197)</f>
        <v>0</v>
      </c>
      <c r="EH193" s="436"/>
      <c r="EI193" s="436"/>
      <c r="EJ193" s="437"/>
      <c r="EK193" s="436"/>
      <c r="EL193" s="436">
        <f>SUM(EL194:EL197)</f>
        <v>0</v>
      </c>
      <c r="EM193" s="436"/>
      <c r="EN193" s="436"/>
      <c r="EO193" s="345"/>
      <c r="ER193" s="349"/>
      <c r="ES193" s="349"/>
    </row>
    <row r="194" spans="1:149" hidden="1" x14ac:dyDescent="0.2">
      <c r="A194" s="333"/>
      <c r="B194" s="333"/>
      <c r="D194" s="345" t="s">
        <v>313</v>
      </c>
      <c r="F194" s="358"/>
      <c r="G194" s="434">
        <v>0</v>
      </c>
      <c r="H194" s="435"/>
      <c r="I194" s="436"/>
      <c r="J194" s="437"/>
      <c r="K194" s="438"/>
      <c r="L194" s="434">
        <v>0</v>
      </c>
      <c r="M194" s="435"/>
      <c r="N194" s="436"/>
      <c r="O194" s="437"/>
      <c r="P194" s="438"/>
      <c r="Q194" s="434">
        <v>0</v>
      </c>
      <c r="R194" s="435"/>
      <c r="S194" s="436"/>
      <c r="T194" s="437"/>
      <c r="U194" s="438"/>
      <c r="V194" s="434">
        <v>0</v>
      </c>
      <c r="W194" s="435"/>
      <c r="X194" s="436"/>
      <c r="Y194" s="437"/>
      <c r="Z194" s="438"/>
      <c r="AA194" s="434">
        <v>0</v>
      </c>
      <c r="AB194" s="435"/>
      <c r="AC194" s="436"/>
      <c r="AD194" s="437"/>
      <c r="AE194" s="438"/>
      <c r="AF194" s="434">
        <v>0</v>
      </c>
      <c r="AG194" s="435"/>
      <c r="AH194" s="436"/>
      <c r="AI194" s="437"/>
      <c r="AJ194" s="438"/>
      <c r="AK194" s="434">
        <v>0</v>
      </c>
      <c r="AL194" s="435"/>
      <c r="AM194" s="436"/>
      <c r="AN194" s="437"/>
      <c r="AO194" s="438"/>
      <c r="AP194" s="434">
        <v>0</v>
      </c>
      <c r="AQ194" s="435"/>
      <c r="AR194" s="436"/>
      <c r="AS194" s="437"/>
      <c r="AT194" s="438"/>
      <c r="AU194" s="434">
        <v>0</v>
      </c>
      <c r="AV194" s="435"/>
      <c r="AW194" s="436"/>
      <c r="AX194" s="437"/>
      <c r="AY194" s="438"/>
      <c r="AZ194" s="434">
        <v>0</v>
      </c>
      <c r="BA194" s="435"/>
      <c r="BB194" s="436"/>
      <c r="BC194" s="437"/>
      <c r="BD194" s="438"/>
      <c r="BE194" s="434">
        <v>0</v>
      </c>
      <c r="BF194" s="435"/>
      <c r="BG194" s="436"/>
      <c r="BH194" s="437"/>
      <c r="BI194" s="438"/>
      <c r="BJ194" s="434">
        <v>0</v>
      </c>
      <c r="BK194" s="435"/>
      <c r="BL194" s="436"/>
      <c r="BM194" s="437"/>
      <c r="BN194" s="438"/>
      <c r="BO194" s="434">
        <v>0</v>
      </c>
      <c r="BP194" s="435"/>
      <c r="BQ194" s="436"/>
      <c r="BR194" s="437"/>
      <c r="BS194" s="438"/>
      <c r="BT194" s="434">
        <f>SUM(L194:BO194)</f>
        <v>0</v>
      </c>
      <c r="BU194" s="435"/>
      <c r="BV194" s="436"/>
      <c r="BW194" s="437"/>
      <c r="BX194" s="438"/>
      <c r="BY194" s="434">
        <v>0</v>
      </c>
      <c r="BZ194" s="435"/>
      <c r="CA194" s="436"/>
      <c r="CB194" s="437"/>
      <c r="CC194" s="438"/>
      <c r="CD194" s="434">
        <v>0</v>
      </c>
      <c r="CE194" s="435"/>
      <c r="CF194" s="436"/>
      <c r="CG194" s="437"/>
      <c r="CH194" s="438"/>
      <c r="CI194" s="434">
        <v>0</v>
      </c>
      <c r="CJ194" s="435"/>
      <c r="CK194" s="436"/>
      <c r="CL194" s="437"/>
      <c r="CM194" s="438"/>
      <c r="CN194" s="434">
        <v>0</v>
      </c>
      <c r="CO194" s="435"/>
      <c r="CP194" s="436"/>
      <c r="CQ194" s="437"/>
      <c r="CR194" s="438"/>
      <c r="CS194" s="434">
        <v>0</v>
      </c>
      <c r="CT194" s="435"/>
      <c r="CU194" s="436"/>
      <c r="CV194" s="437"/>
      <c r="CW194" s="438"/>
      <c r="CX194" s="434">
        <v>0</v>
      </c>
      <c r="CY194" s="435"/>
      <c r="CZ194" s="436"/>
      <c r="DA194" s="437"/>
      <c r="DB194" s="438"/>
      <c r="DC194" s="434">
        <v>0</v>
      </c>
      <c r="DD194" s="435"/>
      <c r="DE194" s="436"/>
      <c r="DF194" s="437"/>
      <c r="DG194" s="438"/>
      <c r="DH194" s="434">
        <v>0</v>
      </c>
      <c r="DI194" s="435"/>
      <c r="DJ194" s="436"/>
      <c r="DK194" s="437"/>
      <c r="DL194" s="438"/>
      <c r="DM194" s="434">
        <v>0</v>
      </c>
      <c r="DN194" s="435"/>
      <c r="DO194" s="436"/>
      <c r="DP194" s="437"/>
      <c r="DQ194" s="438"/>
      <c r="DR194" s="434">
        <v>0</v>
      </c>
      <c r="DS194" s="435"/>
      <c r="DT194" s="436"/>
      <c r="DU194" s="437"/>
      <c r="DV194" s="438"/>
      <c r="DW194" s="434">
        <v>0</v>
      </c>
      <c r="DX194" s="435"/>
      <c r="DY194" s="436"/>
      <c r="DZ194" s="437"/>
      <c r="EA194" s="438"/>
      <c r="EB194" s="434">
        <v>0</v>
      </c>
      <c r="EC194" s="435"/>
      <c r="ED194" s="436"/>
      <c r="EE194" s="437"/>
      <c r="EF194" s="438"/>
      <c r="EG194" s="434">
        <v>0</v>
      </c>
      <c r="EH194" s="435"/>
      <c r="EI194" s="436"/>
      <c r="EJ194" s="437"/>
      <c r="EK194" s="438"/>
      <c r="EL194" s="434">
        <f t="shared" ref="EL194:EL197" si="29">SUM(CD194:EG194)</f>
        <v>0</v>
      </c>
      <c r="EM194" s="435"/>
      <c r="EN194" s="436"/>
      <c r="EO194" s="345"/>
      <c r="ER194" s="349"/>
      <c r="ES194" s="349"/>
    </row>
    <row r="195" spans="1:149" hidden="1" x14ac:dyDescent="0.2">
      <c r="A195" s="333"/>
      <c r="B195" s="333"/>
      <c r="D195" s="345" t="s">
        <v>316</v>
      </c>
      <c r="F195" s="351"/>
      <c r="G195" s="436">
        <v>0</v>
      </c>
      <c r="H195" s="440"/>
      <c r="I195" s="436"/>
      <c r="J195" s="437"/>
      <c r="K195" s="437"/>
      <c r="L195" s="436">
        <v>0</v>
      </c>
      <c r="M195" s="440"/>
      <c r="N195" s="436"/>
      <c r="O195" s="437"/>
      <c r="P195" s="437"/>
      <c r="Q195" s="436">
        <v>0</v>
      </c>
      <c r="R195" s="440"/>
      <c r="S195" s="436"/>
      <c r="T195" s="437"/>
      <c r="U195" s="437"/>
      <c r="V195" s="436">
        <v>0</v>
      </c>
      <c r="W195" s="440"/>
      <c r="X195" s="436"/>
      <c r="Y195" s="437"/>
      <c r="Z195" s="437"/>
      <c r="AA195" s="436">
        <v>0</v>
      </c>
      <c r="AB195" s="440"/>
      <c r="AC195" s="436"/>
      <c r="AD195" s="437"/>
      <c r="AE195" s="437"/>
      <c r="AF195" s="436">
        <v>0</v>
      </c>
      <c r="AG195" s="440"/>
      <c r="AH195" s="436"/>
      <c r="AI195" s="437"/>
      <c r="AJ195" s="437"/>
      <c r="AK195" s="436">
        <v>0</v>
      </c>
      <c r="AL195" s="440"/>
      <c r="AM195" s="436"/>
      <c r="AN195" s="437"/>
      <c r="AO195" s="437"/>
      <c r="AP195" s="436">
        <v>0</v>
      </c>
      <c r="AQ195" s="440"/>
      <c r="AR195" s="436"/>
      <c r="AS195" s="437"/>
      <c r="AT195" s="437"/>
      <c r="AU195" s="436">
        <v>0</v>
      </c>
      <c r="AV195" s="440"/>
      <c r="AW195" s="436"/>
      <c r="AX195" s="437"/>
      <c r="AY195" s="437"/>
      <c r="AZ195" s="436">
        <v>0</v>
      </c>
      <c r="BA195" s="440"/>
      <c r="BB195" s="436"/>
      <c r="BC195" s="437"/>
      <c r="BD195" s="437"/>
      <c r="BE195" s="436">
        <v>0</v>
      </c>
      <c r="BF195" s="440"/>
      <c r="BG195" s="436"/>
      <c r="BH195" s="437"/>
      <c r="BI195" s="437"/>
      <c r="BJ195" s="436">
        <v>0</v>
      </c>
      <c r="BK195" s="440"/>
      <c r="BL195" s="436"/>
      <c r="BM195" s="437"/>
      <c r="BN195" s="437"/>
      <c r="BO195" s="436">
        <v>0</v>
      </c>
      <c r="BP195" s="440"/>
      <c r="BQ195" s="436"/>
      <c r="BR195" s="437"/>
      <c r="BS195" s="437"/>
      <c r="BT195" s="436">
        <f>SUM(L195:BO195)</f>
        <v>0</v>
      </c>
      <c r="BU195" s="440"/>
      <c r="BV195" s="436"/>
      <c r="BW195" s="437"/>
      <c r="BX195" s="437"/>
      <c r="BY195" s="436">
        <v>0</v>
      </c>
      <c r="BZ195" s="440"/>
      <c r="CA195" s="436"/>
      <c r="CB195" s="437"/>
      <c r="CC195" s="437"/>
      <c r="CD195" s="436">
        <v>0</v>
      </c>
      <c r="CE195" s="440"/>
      <c r="CF195" s="436"/>
      <c r="CG195" s="437"/>
      <c r="CH195" s="437"/>
      <c r="CI195" s="436">
        <v>0</v>
      </c>
      <c r="CJ195" s="440"/>
      <c r="CK195" s="436"/>
      <c r="CL195" s="437"/>
      <c r="CM195" s="437"/>
      <c r="CN195" s="436">
        <v>0</v>
      </c>
      <c r="CO195" s="440"/>
      <c r="CP195" s="436"/>
      <c r="CQ195" s="437"/>
      <c r="CR195" s="437"/>
      <c r="CS195" s="436">
        <v>0</v>
      </c>
      <c r="CT195" s="440"/>
      <c r="CU195" s="436"/>
      <c r="CV195" s="437"/>
      <c r="CW195" s="437"/>
      <c r="CX195" s="436">
        <v>0</v>
      </c>
      <c r="CY195" s="440"/>
      <c r="CZ195" s="436"/>
      <c r="DA195" s="437"/>
      <c r="DB195" s="437"/>
      <c r="DC195" s="436">
        <v>0</v>
      </c>
      <c r="DD195" s="440"/>
      <c r="DE195" s="436"/>
      <c r="DF195" s="437"/>
      <c r="DG195" s="437"/>
      <c r="DH195" s="436">
        <v>0</v>
      </c>
      <c r="DI195" s="440"/>
      <c r="DJ195" s="436"/>
      <c r="DK195" s="437"/>
      <c r="DL195" s="437"/>
      <c r="DM195" s="436">
        <v>0</v>
      </c>
      <c r="DN195" s="440"/>
      <c r="DO195" s="436"/>
      <c r="DP195" s="437"/>
      <c r="DQ195" s="437"/>
      <c r="DR195" s="436">
        <v>0</v>
      </c>
      <c r="DS195" s="440"/>
      <c r="DT195" s="436"/>
      <c r="DU195" s="437"/>
      <c r="DV195" s="437"/>
      <c r="DW195" s="436">
        <v>0</v>
      </c>
      <c r="DX195" s="440"/>
      <c r="DY195" s="436"/>
      <c r="DZ195" s="437"/>
      <c r="EA195" s="437"/>
      <c r="EB195" s="436">
        <v>0</v>
      </c>
      <c r="EC195" s="440"/>
      <c r="ED195" s="436"/>
      <c r="EE195" s="437"/>
      <c r="EF195" s="437"/>
      <c r="EG195" s="436">
        <v>0</v>
      </c>
      <c r="EH195" s="440"/>
      <c r="EI195" s="436"/>
      <c r="EJ195" s="437"/>
      <c r="EK195" s="437"/>
      <c r="EL195" s="436">
        <f t="shared" si="29"/>
        <v>0</v>
      </c>
      <c r="EM195" s="440"/>
      <c r="EN195" s="436"/>
      <c r="EO195" s="345"/>
      <c r="ER195" s="349"/>
      <c r="ES195" s="349"/>
    </row>
    <row r="196" spans="1:149" hidden="1" x14ac:dyDescent="0.2">
      <c r="A196" s="333"/>
      <c r="B196" s="333"/>
      <c r="D196" s="345" t="s">
        <v>317</v>
      </c>
      <c r="F196" s="351"/>
      <c r="G196" s="436">
        <v>0</v>
      </c>
      <c r="H196" s="440"/>
      <c r="I196" s="436"/>
      <c r="J196" s="437"/>
      <c r="K196" s="437"/>
      <c r="L196" s="436">
        <v>0</v>
      </c>
      <c r="M196" s="440"/>
      <c r="N196" s="436"/>
      <c r="O196" s="437"/>
      <c r="P196" s="437"/>
      <c r="Q196" s="436">
        <v>0</v>
      </c>
      <c r="R196" s="440"/>
      <c r="S196" s="436"/>
      <c r="T196" s="437"/>
      <c r="U196" s="437"/>
      <c r="V196" s="436">
        <v>0</v>
      </c>
      <c r="W196" s="440"/>
      <c r="X196" s="436"/>
      <c r="Y196" s="437"/>
      <c r="Z196" s="437"/>
      <c r="AA196" s="436">
        <v>0</v>
      </c>
      <c r="AB196" s="440"/>
      <c r="AC196" s="436"/>
      <c r="AD196" s="437"/>
      <c r="AE196" s="437"/>
      <c r="AF196" s="436">
        <v>0</v>
      </c>
      <c r="AG196" s="440"/>
      <c r="AH196" s="436"/>
      <c r="AI196" s="437"/>
      <c r="AJ196" s="437"/>
      <c r="AK196" s="436">
        <v>0</v>
      </c>
      <c r="AL196" s="440"/>
      <c r="AM196" s="436"/>
      <c r="AN196" s="437"/>
      <c r="AO196" s="437"/>
      <c r="AP196" s="436">
        <v>0</v>
      </c>
      <c r="AQ196" s="440"/>
      <c r="AR196" s="436"/>
      <c r="AS196" s="437"/>
      <c r="AT196" s="437"/>
      <c r="AU196" s="436">
        <v>0</v>
      </c>
      <c r="AV196" s="440"/>
      <c r="AW196" s="436"/>
      <c r="AX196" s="437"/>
      <c r="AY196" s="437"/>
      <c r="AZ196" s="436">
        <v>0</v>
      </c>
      <c r="BA196" s="440"/>
      <c r="BB196" s="436"/>
      <c r="BC196" s="437"/>
      <c r="BD196" s="437"/>
      <c r="BE196" s="436">
        <v>0</v>
      </c>
      <c r="BF196" s="440"/>
      <c r="BG196" s="436"/>
      <c r="BH196" s="437"/>
      <c r="BI196" s="437"/>
      <c r="BJ196" s="436">
        <v>0</v>
      </c>
      <c r="BK196" s="440"/>
      <c r="BL196" s="436"/>
      <c r="BM196" s="437"/>
      <c r="BN196" s="437"/>
      <c r="BO196" s="436">
        <v>0</v>
      </c>
      <c r="BP196" s="440"/>
      <c r="BQ196" s="436"/>
      <c r="BR196" s="437"/>
      <c r="BS196" s="437"/>
      <c r="BT196" s="436">
        <f>SUM(L196:BO196)</f>
        <v>0</v>
      </c>
      <c r="BU196" s="440"/>
      <c r="BV196" s="436"/>
      <c r="BW196" s="437"/>
      <c r="BX196" s="437"/>
      <c r="BY196" s="436">
        <v>0</v>
      </c>
      <c r="BZ196" s="440"/>
      <c r="CA196" s="436"/>
      <c r="CB196" s="437"/>
      <c r="CC196" s="437"/>
      <c r="CD196" s="436">
        <v>0</v>
      </c>
      <c r="CE196" s="440"/>
      <c r="CF196" s="436"/>
      <c r="CG196" s="437"/>
      <c r="CH196" s="437"/>
      <c r="CI196" s="436">
        <v>0</v>
      </c>
      <c r="CJ196" s="440"/>
      <c r="CK196" s="436"/>
      <c r="CL196" s="437"/>
      <c r="CM196" s="437"/>
      <c r="CN196" s="436">
        <v>0</v>
      </c>
      <c r="CO196" s="440"/>
      <c r="CP196" s="436"/>
      <c r="CQ196" s="437"/>
      <c r="CR196" s="437"/>
      <c r="CS196" s="436">
        <v>0</v>
      </c>
      <c r="CT196" s="440"/>
      <c r="CU196" s="436"/>
      <c r="CV196" s="437"/>
      <c r="CW196" s="437"/>
      <c r="CX196" s="436">
        <v>0</v>
      </c>
      <c r="CY196" s="440"/>
      <c r="CZ196" s="436"/>
      <c r="DA196" s="437"/>
      <c r="DB196" s="437"/>
      <c r="DC196" s="436">
        <v>0</v>
      </c>
      <c r="DD196" s="440"/>
      <c r="DE196" s="436"/>
      <c r="DF196" s="437"/>
      <c r="DG196" s="437"/>
      <c r="DH196" s="436">
        <v>0</v>
      </c>
      <c r="DI196" s="440"/>
      <c r="DJ196" s="436"/>
      <c r="DK196" s="437"/>
      <c r="DL196" s="437"/>
      <c r="DM196" s="436">
        <v>0</v>
      </c>
      <c r="DN196" s="440"/>
      <c r="DO196" s="436"/>
      <c r="DP196" s="437"/>
      <c r="DQ196" s="437"/>
      <c r="DR196" s="436">
        <v>0</v>
      </c>
      <c r="DS196" s="440"/>
      <c r="DT196" s="436"/>
      <c r="DU196" s="437"/>
      <c r="DV196" s="437"/>
      <c r="DW196" s="436">
        <v>0</v>
      </c>
      <c r="DX196" s="440"/>
      <c r="DY196" s="436"/>
      <c r="DZ196" s="437"/>
      <c r="EA196" s="437"/>
      <c r="EB196" s="436">
        <v>0</v>
      </c>
      <c r="EC196" s="440"/>
      <c r="ED196" s="436"/>
      <c r="EE196" s="437"/>
      <c r="EF196" s="437"/>
      <c r="EG196" s="436">
        <v>0</v>
      </c>
      <c r="EH196" s="440"/>
      <c r="EI196" s="436"/>
      <c r="EJ196" s="437"/>
      <c r="EK196" s="437"/>
      <c r="EL196" s="436">
        <f t="shared" si="29"/>
        <v>0</v>
      </c>
      <c r="EM196" s="440"/>
      <c r="EN196" s="436"/>
      <c r="EO196" s="345"/>
      <c r="ER196" s="349"/>
      <c r="ES196" s="349"/>
    </row>
    <row r="197" spans="1:149" hidden="1" x14ac:dyDescent="0.2">
      <c r="A197" s="333"/>
      <c r="B197" s="333"/>
      <c r="D197" s="345" t="s">
        <v>318</v>
      </c>
      <c r="F197" s="373"/>
      <c r="G197" s="448">
        <v>0</v>
      </c>
      <c r="H197" s="449"/>
      <c r="I197" s="436"/>
      <c r="J197" s="437"/>
      <c r="K197" s="450"/>
      <c r="L197" s="448">
        <v>0</v>
      </c>
      <c r="M197" s="449"/>
      <c r="N197" s="436"/>
      <c r="O197" s="437"/>
      <c r="P197" s="450"/>
      <c r="Q197" s="448">
        <v>0</v>
      </c>
      <c r="R197" s="449"/>
      <c r="S197" s="436"/>
      <c r="T197" s="437"/>
      <c r="U197" s="450"/>
      <c r="V197" s="448">
        <v>0</v>
      </c>
      <c r="W197" s="449"/>
      <c r="X197" s="436"/>
      <c r="Y197" s="437"/>
      <c r="Z197" s="450"/>
      <c r="AA197" s="448">
        <v>0</v>
      </c>
      <c r="AB197" s="449"/>
      <c r="AC197" s="436"/>
      <c r="AD197" s="437"/>
      <c r="AE197" s="450"/>
      <c r="AF197" s="448">
        <v>0</v>
      </c>
      <c r="AG197" s="449"/>
      <c r="AH197" s="436"/>
      <c r="AI197" s="437"/>
      <c r="AJ197" s="450"/>
      <c r="AK197" s="448">
        <v>0</v>
      </c>
      <c r="AL197" s="449"/>
      <c r="AM197" s="436"/>
      <c r="AN197" s="437"/>
      <c r="AO197" s="450"/>
      <c r="AP197" s="448">
        <v>0</v>
      </c>
      <c r="AQ197" s="449"/>
      <c r="AR197" s="436"/>
      <c r="AS197" s="437"/>
      <c r="AT197" s="450"/>
      <c r="AU197" s="448">
        <v>0</v>
      </c>
      <c r="AV197" s="449"/>
      <c r="AW197" s="436"/>
      <c r="AX197" s="437"/>
      <c r="AY197" s="450"/>
      <c r="AZ197" s="448">
        <v>0</v>
      </c>
      <c r="BA197" s="449"/>
      <c r="BB197" s="436"/>
      <c r="BC197" s="437"/>
      <c r="BD197" s="450"/>
      <c r="BE197" s="448">
        <v>0</v>
      </c>
      <c r="BF197" s="449"/>
      <c r="BG197" s="436"/>
      <c r="BH197" s="437"/>
      <c r="BI197" s="450"/>
      <c r="BJ197" s="448">
        <v>0</v>
      </c>
      <c r="BK197" s="449"/>
      <c r="BL197" s="436"/>
      <c r="BM197" s="437"/>
      <c r="BN197" s="450"/>
      <c r="BO197" s="448">
        <v>0</v>
      </c>
      <c r="BP197" s="449"/>
      <c r="BQ197" s="436"/>
      <c r="BR197" s="437"/>
      <c r="BS197" s="450"/>
      <c r="BT197" s="448">
        <f>SUM(L197:BO197)</f>
        <v>0</v>
      </c>
      <c r="BU197" s="449"/>
      <c r="BV197" s="436"/>
      <c r="BW197" s="437"/>
      <c r="BX197" s="450"/>
      <c r="BY197" s="448">
        <v>0</v>
      </c>
      <c r="BZ197" s="449"/>
      <c r="CA197" s="436"/>
      <c r="CB197" s="437"/>
      <c r="CC197" s="450"/>
      <c r="CD197" s="448">
        <v>0</v>
      </c>
      <c r="CE197" s="449"/>
      <c r="CF197" s="436"/>
      <c r="CG197" s="437"/>
      <c r="CH197" s="450"/>
      <c r="CI197" s="448">
        <v>0</v>
      </c>
      <c r="CJ197" s="449"/>
      <c r="CK197" s="436"/>
      <c r="CL197" s="437"/>
      <c r="CM197" s="450"/>
      <c r="CN197" s="448">
        <v>0</v>
      </c>
      <c r="CO197" s="449"/>
      <c r="CP197" s="436"/>
      <c r="CQ197" s="437"/>
      <c r="CR197" s="450"/>
      <c r="CS197" s="448">
        <v>0</v>
      </c>
      <c r="CT197" s="449"/>
      <c r="CU197" s="436"/>
      <c r="CV197" s="437"/>
      <c r="CW197" s="450"/>
      <c r="CX197" s="448">
        <v>0</v>
      </c>
      <c r="CY197" s="449"/>
      <c r="CZ197" s="436"/>
      <c r="DA197" s="437"/>
      <c r="DB197" s="450"/>
      <c r="DC197" s="448">
        <v>0</v>
      </c>
      <c r="DD197" s="449"/>
      <c r="DE197" s="436"/>
      <c r="DF197" s="437"/>
      <c r="DG197" s="450"/>
      <c r="DH197" s="448">
        <v>0</v>
      </c>
      <c r="DI197" s="449"/>
      <c r="DJ197" s="436"/>
      <c r="DK197" s="437"/>
      <c r="DL197" s="450"/>
      <c r="DM197" s="448">
        <v>0</v>
      </c>
      <c r="DN197" s="449"/>
      <c r="DO197" s="436"/>
      <c r="DP197" s="437"/>
      <c r="DQ197" s="450"/>
      <c r="DR197" s="448">
        <v>0</v>
      </c>
      <c r="DS197" s="449"/>
      <c r="DT197" s="436"/>
      <c r="DU197" s="437"/>
      <c r="DV197" s="450"/>
      <c r="DW197" s="448">
        <v>0</v>
      </c>
      <c r="DX197" s="449"/>
      <c r="DY197" s="436"/>
      <c r="DZ197" s="437"/>
      <c r="EA197" s="450"/>
      <c r="EB197" s="448">
        <v>0</v>
      </c>
      <c r="EC197" s="449"/>
      <c r="ED197" s="436"/>
      <c r="EE197" s="437"/>
      <c r="EF197" s="450"/>
      <c r="EG197" s="448">
        <v>0</v>
      </c>
      <c r="EH197" s="449"/>
      <c r="EI197" s="436"/>
      <c r="EJ197" s="437"/>
      <c r="EK197" s="450"/>
      <c r="EL197" s="448">
        <f t="shared" si="29"/>
        <v>0</v>
      </c>
      <c r="EM197" s="449"/>
      <c r="EN197" s="436"/>
      <c r="EO197" s="345"/>
      <c r="ER197" s="349"/>
      <c r="ES197" s="349"/>
    </row>
    <row r="198" spans="1:149" ht="12.75" hidden="1" customHeight="1" x14ac:dyDescent="0.2">
      <c r="A198" s="333"/>
      <c r="B198" s="333"/>
      <c r="D198" s="345"/>
      <c r="E198" s="467"/>
      <c r="F198" s="124"/>
      <c r="G198" s="436"/>
      <c r="H198" s="436"/>
      <c r="I198" s="436"/>
      <c r="J198" s="437"/>
      <c r="K198" s="124"/>
      <c r="L198" s="436"/>
      <c r="M198" s="436"/>
      <c r="N198" s="436"/>
      <c r="O198" s="437"/>
      <c r="P198" s="124"/>
      <c r="Q198" s="436"/>
      <c r="R198" s="436"/>
      <c r="S198" s="436"/>
      <c r="T198" s="437"/>
      <c r="U198" s="124"/>
      <c r="V198" s="436"/>
      <c r="W198" s="436"/>
      <c r="X198" s="436"/>
      <c r="Y198" s="437"/>
      <c r="Z198" s="124"/>
      <c r="AA198" s="436"/>
      <c r="AB198" s="436"/>
      <c r="AC198" s="436"/>
      <c r="AD198" s="437"/>
      <c r="AE198" s="124"/>
      <c r="AF198" s="436"/>
      <c r="AG198" s="436"/>
      <c r="AH198" s="436"/>
      <c r="AI198" s="437"/>
      <c r="AJ198" s="124"/>
      <c r="AK198" s="436"/>
      <c r="AL198" s="436"/>
      <c r="AM198" s="436"/>
      <c r="AN198" s="437"/>
      <c r="AO198" s="124"/>
      <c r="AP198" s="436"/>
      <c r="AQ198" s="436"/>
      <c r="AR198" s="436"/>
      <c r="AS198" s="437"/>
      <c r="AT198" s="124"/>
      <c r="AU198" s="436"/>
      <c r="AV198" s="436"/>
      <c r="AW198" s="436"/>
      <c r="AX198" s="437"/>
      <c r="AY198" s="124"/>
      <c r="AZ198" s="436"/>
      <c r="BA198" s="436"/>
      <c r="BB198" s="436"/>
      <c r="BC198" s="437"/>
      <c r="BD198" s="124"/>
      <c r="BE198" s="436"/>
      <c r="BF198" s="436"/>
      <c r="BG198" s="436"/>
      <c r="BH198" s="437"/>
      <c r="BI198" s="124"/>
      <c r="BJ198" s="436"/>
      <c r="BK198" s="436"/>
      <c r="BL198" s="436"/>
      <c r="BM198" s="437"/>
      <c r="BN198" s="124"/>
      <c r="BO198" s="436"/>
      <c r="BP198" s="436"/>
      <c r="BQ198" s="436"/>
      <c r="BR198" s="437"/>
      <c r="BS198" s="124"/>
      <c r="BT198" s="436"/>
      <c r="BU198" s="436"/>
      <c r="BV198" s="436"/>
      <c r="BW198" s="437"/>
      <c r="BX198" s="124"/>
      <c r="BY198" s="436"/>
      <c r="BZ198" s="436"/>
      <c r="CA198" s="436"/>
      <c r="CB198" s="437"/>
      <c r="CC198" s="124"/>
      <c r="CD198" s="436"/>
      <c r="CE198" s="436"/>
      <c r="CF198" s="436"/>
      <c r="CG198" s="437"/>
      <c r="CH198" s="124"/>
      <c r="CI198" s="436"/>
      <c r="CJ198" s="436"/>
      <c r="CK198" s="436"/>
      <c r="CL198" s="437"/>
      <c r="CM198" s="124"/>
      <c r="CN198" s="436"/>
      <c r="CO198" s="436"/>
      <c r="CP198" s="436"/>
      <c r="CQ198" s="437"/>
      <c r="CR198" s="124"/>
      <c r="CS198" s="436"/>
      <c r="CT198" s="436"/>
      <c r="CU198" s="436"/>
      <c r="CV198" s="437"/>
      <c r="CW198" s="124"/>
      <c r="CX198" s="436"/>
      <c r="CY198" s="436"/>
      <c r="CZ198" s="436"/>
      <c r="DA198" s="437"/>
      <c r="DB198" s="124"/>
      <c r="DC198" s="436"/>
      <c r="DD198" s="436"/>
      <c r="DE198" s="436"/>
      <c r="DF198" s="437"/>
      <c r="DG198" s="124"/>
      <c r="DH198" s="436"/>
      <c r="DI198" s="436"/>
      <c r="DJ198" s="436"/>
      <c r="DK198" s="437"/>
      <c r="DL198" s="124"/>
      <c r="DM198" s="436"/>
      <c r="DN198" s="436"/>
      <c r="DO198" s="436"/>
      <c r="DP198" s="437"/>
      <c r="DQ198" s="124"/>
      <c r="DR198" s="436"/>
      <c r="DS198" s="436"/>
      <c r="DT198" s="436"/>
      <c r="DU198" s="437"/>
      <c r="DV198" s="124"/>
      <c r="DW198" s="436"/>
      <c r="DX198" s="436"/>
      <c r="DY198" s="436"/>
      <c r="DZ198" s="437"/>
      <c r="EA198" s="124"/>
      <c r="EB198" s="436"/>
      <c r="EC198" s="436"/>
      <c r="ED198" s="436"/>
      <c r="EE198" s="437"/>
      <c r="EF198" s="124"/>
      <c r="EG198" s="436"/>
      <c r="EH198" s="436"/>
      <c r="EI198" s="436"/>
      <c r="EJ198" s="437"/>
      <c r="EK198" s="124"/>
      <c r="EL198" s="436"/>
      <c r="EM198" s="436"/>
      <c r="EN198" s="436"/>
      <c r="EO198" s="345"/>
      <c r="ER198" s="349"/>
      <c r="ES198" s="349"/>
    </row>
    <row r="199" spans="1:149" ht="12.75" hidden="1" customHeight="1" x14ac:dyDescent="0.2">
      <c r="A199" s="333"/>
      <c r="B199" s="333"/>
      <c r="D199" s="345" t="s">
        <v>320</v>
      </c>
      <c r="E199" s="467"/>
      <c r="F199" s="124"/>
      <c r="G199" s="436">
        <f>SUM(G200:G202)</f>
        <v>0</v>
      </c>
      <c r="H199" s="436"/>
      <c r="I199" s="436"/>
      <c r="J199" s="437"/>
      <c r="K199" s="436"/>
      <c r="L199" s="436">
        <f>SUM(L200:L202)</f>
        <v>0</v>
      </c>
      <c r="M199" s="436"/>
      <c r="N199" s="436"/>
      <c r="O199" s="437"/>
      <c r="P199" s="124"/>
      <c r="Q199" s="436">
        <f>SUM(Q200:Q202)</f>
        <v>0</v>
      </c>
      <c r="R199" s="436"/>
      <c r="S199" s="436"/>
      <c r="T199" s="437"/>
      <c r="U199" s="124"/>
      <c r="V199" s="436">
        <f>SUM(V200:V202)</f>
        <v>0</v>
      </c>
      <c r="W199" s="436"/>
      <c r="X199" s="436"/>
      <c r="Y199" s="437"/>
      <c r="Z199" s="124"/>
      <c r="AA199" s="436">
        <f>SUM(AA200:AA202)</f>
        <v>0</v>
      </c>
      <c r="AB199" s="436"/>
      <c r="AC199" s="436"/>
      <c r="AD199" s="437"/>
      <c r="AE199" s="124"/>
      <c r="AF199" s="436">
        <f>SUM(AF200:AF202)</f>
        <v>0</v>
      </c>
      <c r="AG199" s="436"/>
      <c r="AH199" s="436"/>
      <c r="AI199" s="437"/>
      <c r="AJ199" s="124"/>
      <c r="AK199" s="436">
        <f>SUM(AK200:AK202)</f>
        <v>0</v>
      </c>
      <c r="AL199" s="436"/>
      <c r="AM199" s="436"/>
      <c r="AN199" s="437"/>
      <c r="AO199" s="124"/>
      <c r="AP199" s="436">
        <f>SUM(AP200:AP202)</f>
        <v>0</v>
      </c>
      <c r="AQ199" s="436"/>
      <c r="AR199" s="436"/>
      <c r="AS199" s="437"/>
      <c r="AT199" s="124"/>
      <c r="AU199" s="436">
        <f>SUM(AU200:AU202)</f>
        <v>0</v>
      </c>
      <c r="AV199" s="436"/>
      <c r="AW199" s="436"/>
      <c r="AX199" s="437"/>
      <c r="AY199" s="124"/>
      <c r="AZ199" s="436">
        <f>SUM(AZ200:AZ202)</f>
        <v>0</v>
      </c>
      <c r="BA199" s="436"/>
      <c r="BB199" s="436"/>
      <c r="BC199" s="437"/>
      <c r="BD199" s="124"/>
      <c r="BE199" s="436">
        <f>SUM(BE200:BE202)</f>
        <v>0</v>
      </c>
      <c r="BF199" s="436"/>
      <c r="BG199" s="436"/>
      <c r="BH199" s="437"/>
      <c r="BI199" s="124"/>
      <c r="BJ199" s="436">
        <f>SUM(BJ200:BJ202)</f>
        <v>0</v>
      </c>
      <c r="BK199" s="436"/>
      <c r="BL199" s="436"/>
      <c r="BM199" s="437"/>
      <c r="BN199" s="124"/>
      <c r="BO199" s="436">
        <f>SUM(BO200:BO202)</f>
        <v>0</v>
      </c>
      <c r="BP199" s="436"/>
      <c r="BQ199" s="436"/>
      <c r="BR199" s="437"/>
      <c r="BS199" s="124"/>
      <c r="BT199" s="436">
        <f>SUM(BT200:BT203)</f>
        <v>0</v>
      </c>
      <c r="BU199" s="436"/>
      <c r="BV199" s="436"/>
      <c r="BW199" s="437"/>
      <c r="BX199" s="124"/>
      <c r="BY199" s="436">
        <f>SUM(BY200:BY202)</f>
        <v>0</v>
      </c>
      <c r="BZ199" s="436"/>
      <c r="CA199" s="436"/>
      <c r="CB199" s="437"/>
      <c r="CC199" s="436"/>
      <c r="CD199" s="436">
        <f>SUM(CD200:CD202)</f>
        <v>0</v>
      </c>
      <c r="CE199" s="436"/>
      <c r="CF199" s="436"/>
      <c r="CG199" s="437"/>
      <c r="CH199" s="124"/>
      <c r="CI199" s="436">
        <f>SUM(CI200:CI202)</f>
        <v>0</v>
      </c>
      <c r="CJ199" s="436"/>
      <c r="CK199" s="436"/>
      <c r="CL199" s="437"/>
      <c r="CM199" s="124"/>
      <c r="CN199" s="436">
        <f>SUM(CN200:CN202)</f>
        <v>0</v>
      </c>
      <c r="CO199" s="436"/>
      <c r="CP199" s="436"/>
      <c r="CQ199" s="437"/>
      <c r="CR199" s="124"/>
      <c r="CS199" s="436">
        <f>SUM(CS200:CS202)</f>
        <v>0</v>
      </c>
      <c r="CT199" s="436"/>
      <c r="CU199" s="436"/>
      <c r="CV199" s="437"/>
      <c r="CW199" s="124"/>
      <c r="CX199" s="436">
        <f>SUM(CX200:CX202)</f>
        <v>0</v>
      </c>
      <c r="CY199" s="436"/>
      <c r="CZ199" s="436"/>
      <c r="DA199" s="437"/>
      <c r="DB199" s="124"/>
      <c r="DC199" s="436">
        <f>SUM(DC200:DC202)</f>
        <v>0</v>
      </c>
      <c r="DD199" s="436"/>
      <c r="DE199" s="436"/>
      <c r="DF199" s="437"/>
      <c r="DG199" s="124"/>
      <c r="DH199" s="436">
        <f>SUM(DH200:DH202)</f>
        <v>0</v>
      </c>
      <c r="DI199" s="436"/>
      <c r="DJ199" s="436"/>
      <c r="DK199" s="437"/>
      <c r="DL199" s="124"/>
      <c r="DM199" s="436">
        <f>SUM(DM200:DM202)</f>
        <v>0</v>
      </c>
      <c r="DN199" s="436"/>
      <c r="DO199" s="436"/>
      <c r="DP199" s="437"/>
      <c r="DQ199" s="124"/>
      <c r="DR199" s="436">
        <f>SUM(DR200:DR202)</f>
        <v>0</v>
      </c>
      <c r="DS199" s="436"/>
      <c r="DT199" s="436"/>
      <c r="DU199" s="437"/>
      <c r="DV199" s="124"/>
      <c r="DW199" s="436">
        <f>SUM(DW200:DW202)</f>
        <v>0</v>
      </c>
      <c r="DX199" s="436"/>
      <c r="DY199" s="436"/>
      <c r="DZ199" s="437"/>
      <c r="EA199" s="124"/>
      <c r="EB199" s="436">
        <f>SUM(EB200:EB202)</f>
        <v>0</v>
      </c>
      <c r="EC199" s="436"/>
      <c r="ED199" s="436"/>
      <c r="EE199" s="437"/>
      <c r="EF199" s="124"/>
      <c r="EG199" s="436">
        <f>SUM(EG200:EG202)</f>
        <v>0</v>
      </c>
      <c r="EH199" s="436"/>
      <c r="EI199" s="436"/>
      <c r="EJ199" s="437"/>
      <c r="EK199" s="124"/>
      <c r="EL199" s="436">
        <f>SUM(EL200:EL203)</f>
        <v>0</v>
      </c>
      <c r="EM199" s="436"/>
      <c r="EN199" s="436"/>
      <c r="EO199" s="345"/>
      <c r="ER199" s="349"/>
      <c r="ES199" s="349"/>
    </row>
    <row r="200" spans="1:149" ht="12.75" hidden="1" customHeight="1" x14ac:dyDescent="0.2">
      <c r="A200" s="333"/>
      <c r="B200" s="333"/>
      <c r="D200" s="345" t="s">
        <v>313</v>
      </c>
      <c r="E200" s="467"/>
      <c r="F200" s="358"/>
      <c r="G200" s="434">
        <v>0</v>
      </c>
      <c r="H200" s="435"/>
      <c r="I200" s="436"/>
      <c r="J200" s="437"/>
      <c r="K200" s="358"/>
      <c r="L200" s="434">
        <v>0</v>
      </c>
      <c r="M200" s="435"/>
      <c r="N200" s="436"/>
      <c r="O200" s="437"/>
      <c r="P200" s="358"/>
      <c r="Q200" s="434">
        <v>0</v>
      </c>
      <c r="R200" s="435"/>
      <c r="S200" s="436"/>
      <c r="T200" s="437"/>
      <c r="U200" s="358"/>
      <c r="V200" s="434">
        <v>0</v>
      </c>
      <c r="W200" s="435"/>
      <c r="X200" s="436"/>
      <c r="Y200" s="437"/>
      <c r="Z200" s="358"/>
      <c r="AA200" s="434">
        <v>0</v>
      </c>
      <c r="AB200" s="435"/>
      <c r="AC200" s="436"/>
      <c r="AD200" s="437"/>
      <c r="AE200" s="358"/>
      <c r="AF200" s="434">
        <v>0</v>
      </c>
      <c r="AG200" s="435"/>
      <c r="AH200" s="436"/>
      <c r="AI200" s="437"/>
      <c r="AJ200" s="358"/>
      <c r="AK200" s="434">
        <v>0</v>
      </c>
      <c r="AL200" s="435"/>
      <c r="AM200" s="436"/>
      <c r="AN200" s="437"/>
      <c r="AO200" s="358"/>
      <c r="AP200" s="434">
        <v>0</v>
      </c>
      <c r="AQ200" s="435"/>
      <c r="AR200" s="436"/>
      <c r="AS200" s="437"/>
      <c r="AT200" s="358"/>
      <c r="AU200" s="434">
        <v>0</v>
      </c>
      <c r="AV200" s="435"/>
      <c r="AW200" s="436"/>
      <c r="AX200" s="437"/>
      <c r="AY200" s="358"/>
      <c r="AZ200" s="434">
        <v>0</v>
      </c>
      <c r="BA200" s="435"/>
      <c r="BB200" s="436"/>
      <c r="BC200" s="437"/>
      <c r="BD200" s="358"/>
      <c r="BE200" s="434">
        <v>0</v>
      </c>
      <c r="BF200" s="435"/>
      <c r="BG200" s="436"/>
      <c r="BH200" s="437"/>
      <c r="BI200" s="358"/>
      <c r="BJ200" s="434">
        <v>0</v>
      </c>
      <c r="BK200" s="435"/>
      <c r="BL200" s="436"/>
      <c r="BM200" s="437"/>
      <c r="BN200" s="358"/>
      <c r="BO200" s="434">
        <v>0</v>
      </c>
      <c r="BP200" s="435"/>
      <c r="BQ200" s="436"/>
      <c r="BR200" s="437"/>
      <c r="BS200" s="438"/>
      <c r="BT200" s="434">
        <f>SUM(L200:BO200)</f>
        <v>0</v>
      </c>
      <c r="BU200" s="435"/>
      <c r="BV200" s="436"/>
      <c r="BW200" s="437"/>
      <c r="BX200" s="438"/>
      <c r="BY200" s="434">
        <v>0</v>
      </c>
      <c r="BZ200" s="435"/>
      <c r="CA200" s="436"/>
      <c r="CB200" s="437"/>
      <c r="CC200" s="438"/>
      <c r="CD200" s="434">
        <v>0</v>
      </c>
      <c r="CE200" s="435"/>
      <c r="CF200" s="436"/>
      <c r="CG200" s="437"/>
      <c r="CH200" s="438"/>
      <c r="CI200" s="434">
        <v>0</v>
      </c>
      <c r="CJ200" s="435"/>
      <c r="CK200" s="436"/>
      <c r="CL200" s="437"/>
      <c r="CM200" s="438"/>
      <c r="CN200" s="434">
        <v>0</v>
      </c>
      <c r="CO200" s="435"/>
      <c r="CP200" s="436"/>
      <c r="CQ200" s="437"/>
      <c r="CR200" s="438"/>
      <c r="CS200" s="434">
        <v>0</v>
      </c>
      <c r="CT200" s="435"/>
      <c r="CU200" s="436"/>
      <c r="CV200" s="437"/>
      <c r="CW200" s="438"/>
      <c r="CX200" s="434">
        <v>0</v>
      </c>
      <c r="CY200" s="435"/>
      <c r="CZ200" s="436"/>
      <c r="DA200" s="437"/>
      <c r="DB200" s="438"/>
      <c r="DC200" s="434">
        <v>0</v>
      </c>
      <c r="DD200" s="435"/>
      <c r="DE200" s="436"/>
      <c r="DF200" s="437"/>
      <c r="DG200" s="438"/>
      <c r="DH200" s="434">
        <v>0</v>
      </c>
      <c r="DI200" s="435"/>
      <c r="DJ200" s="436"/>
      <c r="DK200" s="437"/>
      <c r="DL200" s="438"/>
      <c r="DM200" s="434">
        <v>0</v>
      </c>
      <c r="DN200" s="435"/>
      <c r="DO200" s="436"/>
      <c r="DP200" s="437"/>
      <c r="DQ200" s="438"/>
      <c r="DR200" s="434">
        <v>0</v>
      </c>
      <c r="DS200" s="435"/>
      <c r="DT200" s="436"/>
      <c r="DU200" s="437"/>
      <c r="DV200" s="438"/>
      <c r="DW200" s="434">
        <v>0</v>
      </c>
      <c r="DX200" s="435"/>
      <c r="DY200" s="436"/>
      <c r="DZ200" s="437"/>
      <c r="EA200" s="438"/>
      <c r="EB200" s="434">
        <v>0</v>
      </c>
      <c r="EC200" s="435"/>
      <c r="ED200" s="436"/>
      <c r="EE200" s="437"/>
      <c r="EF200" s="438"/>
      <c r="EG200" s="434">
        <v>0</v>
      </c>
      <c r="EH200" s="435"/>
      <c r="EI200" s="436"/>
      <c r="EJ200" s="437"/>
      <c r="EK200" s="438"/>
      <c r="EL200" s="434">
        <f t="shared" ref="EL200:EL203" si="30">SUM(CD200:EG200)</f>
        <v>0</v>
      </c>
      <c r="EM200" s="435"/>
      <c r="EN200" s="436"/>
      <c r="EO200" s="345"/>
      <c r="ER200" s="349"/>
      <c r="ES200" s="349"/>
    </row>
    <row r="201" spans="1:149" ht="12.75" hidden="1" customHeight="1" x14ac:dyDescent="0.2">
      <c r="A201" s="333"/>
      <c r="B201" s="333"/>
      <c r="D201" s="345" t="s">
        <v>316</v>
      </c>
      <c r="E201" s="467"/>
      <c r="F201" s="351"/>
      <c r="G201" s="436">
        <v>0</v>
      </c>
      <c r="H201" s="440"/>
      <c r="I201" s="436"/>
      <c r="J201" s="437"/>
      <c r="K201" s="351"/>
      <c r="L201" s="436">
        <v>0</v>
      </c>
      <c r="M201" s="440"/>
      <c r="N201" s="436"/>
      <c r="O201" s="437"/>
      <c r="P201" s="351"/>
      <c r="Q201" s="436">
        <v>0</v>
      </c>
      <c r="R201" s="440"/>
      <c r="S201" s="436"/>
      <c r="T201" s="437"/>
      <c r="U201" s="351"/>
      <c r="V201" s="436">
        <v>0</v>
      </c>
      <c r="W201" s="440"/>
      <c r="X201" s="436"/>
      <c r="Y201" s="437"/>
      <c r="Z201" s="351"/>
      <c r="AA201" s="436">
        <v>0</v>
      </c>
      <c r="AB201" s="440"/>
      <c r="AC201" s="436"/>
      <c r="AD201" s="437"/>
      <c r="AE201" s="351"/>
      <c r="AF201" s="436">
        <v>0</v>
      </c>
      <c r="AG201" s="440"/>
      <c r="AH201" s="436"/>
      <c r="AI201" s="437"/>
      <c r="AJ201" s="351"/>
      <c r="AK201" s="436">
        <v>0</v>
      </c>
      <c r="AL201" s="440"/>
      <c r="AM201" s="436"/>
      <c r="AN201" s="437"/>
      <c r="AO201" s="351"/>
      <c r="AP201" s="436">
        <v>0</v>
      </c>
      <c r="AQ201" s="440"/>
      <c r="AR201" s="436"/>
      <c r="AS201" s="437"/>
      <c r="AT201" s="351"/>
      <c r="AU201" s="436">
        <v>0</v>
      </c>
      <c r="AV201" s="440"/>
      <c r="AW201" s="436"/>
      <c r="AX201" s="437"/>
      <c r="AY201" s="351"/>
      <c r="AZ201" s="436">
        <v>0</v>
      </c>
      <c r="BA201" s="440"/>
      <c r="BB201" s="436"/>
      <c r="BC201" s="437"/>
      <c r="BD201" s="351"/>
      <c r="BE201" s="436">
        <v>0</v>
      </c>
      <c r="BF201" s="440"/>
      <c r="BG201" s="436"/>
      <c r="BH201" s="437"/>
      <c r="BI201" s="351"/>
      <c r="BJ201" s="436">
        <v>0</v>
      </c>
      <c r="BK201" s="440"/>
      <c r="BL201" s="436"/>
      <c r="BM201" s="437"/>
      <c r="BN201" s="351"/>
      <c r="BO201" s="436">
        <v>0</v>
      </c>
      <c r="BP201" s="440"/>
      <c r="BQ201" s="436"/>
      <c r="BR201" s="437"/>
      <c r="BS201" s="437"/>
      <c r="BT201" s="436">
        <f>SUM(L201:BO201)</f>
        <v>0</v>
      </c>
      <c r="BU201" s="440"/>
      <c r="BV201" s="436"/>
      <c r="BW201" s="437"/>
      <c r="BX201" s="437"/>
      <c r="BY201" s="436">
        <v>0</v>
      </c>
      <c r="BZ201" s="440"/>
      <c r="CA201" s="436"/>
      <c r="CB201" s="437"/>
      <c r="CC201" s="437"/>
      <c r="CD201" s="436">
        <v>0</v>
      </c>
      <c r="CE201" s="440"/>
      <c r="CF201" s="436"/>
      <c r="CG201" s="437"/>
      <c r="CH201" s="437"/>
      <c r="CI201" s="436">
        <v>0</v>
      </c>
      <c r="CJ201" s="440"/>
      <c r="CK201" s="436"/>
      <c r="CL201" s="437"/>
      <c r="CM201" s="437"/>
      <c r="CN201" s="436">
        <v>0</v>
      </c>
      <c r="CO201" s="440"/>
      <c r="CP201" s="436"/>
      <c r="CQ201" s="437"/>
      <c r="CR201" s="437"/>
      <c r="CS201" s="436">
        <v>0</v>
      </c>
      <c r="CT201" s="440"/>
      <c r="CU201" s="436"/>
      <c r="CV201" s="437"/>
      <c r="CW201" s="437"/>
      <c r="CX201" s="436">
        <v>0</v>
      </c>
      <c r="CY201" s="440"/>
      <c r="CZ201" s="436"/>
      <c r="DA201" s="437"/>
      <c r="DB201" s="437"/>
      <c r="DC201" s="436">
        <v>0</v>
      </c>
      <c r="DD201" s="440"/>
      <c r="DE201" s="436"/>
      <c r="DF201" s="437"/>
      <c r="DG201" s="437"/>
      <c r="DH201" s="436">
        <v>0</v>
      </c>
      <c r="DI201" s="440"/>
      <c r="DJ201" s="436"/>
      <c r="DK201" s="437"/>
      <c r="DL201" s="437"/>
      <c r="DM201" s="436">
        <v>0</v>
      </c>
      <c r="DN201" s="440"/>
      <c r="DO201" s="436"/>
      <c r="DP201" s="437"/>
      <c r="DQ201" s="437"/>
      <c r="DR201" s="436">
        <v>0</v>
      </c>
      <c r="DS201" s="440"/>
      <c r="DT201" s="436"/>
      <c r="DU201" s="437"/>
      <c r="DV201" s="437"/>
      <c r="DW201" s="436">
        <v>0</v>
      </c>
      <c r="DX201" s="440"/>
      <c r="DY201" s="436"/>
      <c r="DZ201" s="437"/>
      <c r="EA201" s="437"/>
      <c r="EB201" s="436">
        <v>0</v>
      </c>
      <c r="EC201" s="440"/>
      <c r="ED201" s="436"/>
      <c r="EE201" s="437"/>
      <c r="EF201" s="437"/>
      <c r="EG201" s="436">
        <v>0</v>
      </c>
      <c r="EH201" s="440"/>
      <c r="EI201" s="436"/>
      <c r="EJ201" s="437"/>
      <c r="EK201" s="437"/>
      <c r="EL201" s="436">
        <f t="shared" si="30"/>
        <v>0</v>
      </c>
      <c r="EM201" s="440"/>
      <c r="EN201" s="436"/>
      <c r="EO201" s="345"/>
      <c r="ER201" s="349"/>
      <c r="ES201" s="349"/>
    </row>
    <row r="202" spans="1:149" ht="12.75" hidden="1" customHeight="1" x14ac:dyDescent="0.2">
      <c r="A202" s="333"/>
      <c r="B202" s="333"/>
      <c r="D202" s="345" t="s">
        <v>317</v>
      </c>
      <c r="E202" s="467"/>
      <c r="F202" s="351"/>
      <c r="G202" s="436">
        <v>0</v>
      </c>
      <c r="H202" s="440"/>
      <c r="I202" s="436"/>
      <c r="J202" s="437"/>
      <c r="K202" s="351"/>
      <c r="L202" s="436">
        <v>0</v>
      </c>
      <c r="M202" s="440"/>
      <c r="N202" s="436"/>
      <c r="O202" s="437"/>
      <c r="P202" s="351"/>
      <c r="Q202" s="436">
        <v>0</v>
      </c>
      <c r="R202" s="440"/>
      <c r="S202" s="436"/>
      <c r="T202" s="437"/>
      <c r="U202" s="351"/>
      <c r="V202" s="436">
        <v>0</v>
      </c>
      <c r="W202" s="440"/>
      <c r="X202" s="436"/>
      <c r="Y202" s="437"/>
      <c r="Z202" s="351"/>
      <c r="AA202" s="436">
        <v>0</v>
      </c>
      <c r="AB202" s="440"/>
      <c r="AC202" s="436"/>
      <c r="AD202" s="437"/>
      <c r="AE202" s="351"/>
      <c r="AF202" s="436">
        <v>0</v>
      </c>
      <c r="AG202" s="440"/>
      <c r="AH202" s="436"/>
      <c r="AI202" s="437"/>
      <c r="AJ202" s="351"/>
      <c r="AK202" s="436">
        <v>0</v>
      </c>
      <c r="AL202" s="440"/>
      <c r="AM202" s="436"/>
      <c r="AN202" s="437"/>
      <c r="AO202" s="351"/>
      <c r="AP202" s="436">
        <v>0</v>
      </c>
      <c r="AQ202" s="440"/>
      <c r="AR202" s="436"/>
      <c r="AS202" s="437"/>
      <c r="AT202" s="351"/>
      <c r="AU202" s="436">
        <v>0</v>
      </c>
      <c r="AV202" s="440"/>
      <c r="AW202" s="436"/>
      <c r="AX202" s="437"/>
      <c r="AY202" s="351"/>
      <c r="AZ202" s="436">
        <v>0</v>
      </c>
      <c r="BA202" s="440"/>
      <c r="BB202" s="436"/>
      <c r="BC202" s="437"/>
      <c r="BD202" s="351"/>
      <c r="BE202" s="436">
        <v>0</v>
      </c>
      <c r="BF202" s="440"/>
      <c r="BG202" s="436"/>
      <c r="BH202" s="437"/>
      <c r="BI202" s="351"/>
      <c r="BJ202" s="436">
        <v>0</v>
      </c>
      <c r="BK202" s="440"/>
      <c r="BL202" s="436"/>
      <c r="BM202" s="437"/>
      <c r="BN202" s="351"/>
      <c r="BO202" s="436">
        <v>0</v>
      </c>
      <c r="BP202" s="440"/>
      <c r="BQ202" s="436"/>
      <c r="BR202" s="437"/>
      <c r="BS202" s="437"/>
      <c r="BT202" s="436">
        <f>SUM(L202:BO202)</f>
        <v>0</v>
      </c>
      <c r="BU202" s="440"/>
      <c r="BV202" s="436"/>
      <c r="BW202" s="437"/>
      <c r="BX202" s="437"/>
      <c r="BY202" s="436">
        <v>0</v>
      </c>
      <c r="BZ202" s="440"/>
      <c r="CA202" s="436"/>
      <c r="CB202" s="437"/>
      <c r="CC202" s="437"/>
      <c r="CD202" s="436">
        <v>0</v>
      </c>
      <c r="CE202" s="440"/>
      <c r="CF202" s="436"/>
      <c r="CG202" s="437"/>
      <c r="CH202" s="437"/>
      <c r="CI202" s="436">
        <v>0</v>
      </c>
      <c r="CJ202" s="440"/>
      <c r="CK202" s="436"/>
      <c r="CL202" s="437"/>
      <c r="CM202" s="437"/>
      <c r="CN202" s="436">
        <v>0</v>
      </c>
      <c r="CO202" s="440"/>
      <c r="CP202" s="436"/>
      <c r="CQ202" s="437"/>
      <c r="CR202" s="437"/>
      <c r="CS202" s="436">
        <v>0</v>
      </c>
      <c r="CT202" s="440"/>
      <c r="CU202" s="436"/>
      <c r="CV202" s="437"/>
      <c r="CW202" s="437"/>
      <c r="CX202" s="436">
        <v>0</v>
      </c>
      <c r="CY202" s="440"/>
      <c r="CZ202" s="436"/>
      <c r="DA202" s="437"/>
      <c r="DB202" s="437"/>
      <c r="DC202" s="436">
        <v>0</v>
      </c>
      <c r="DD202" s="440"/>
      <c r="DE202" s="436"/>
      <c r="DF202" s="437"/>
      <c r="DG202" s="437"/>
      <c r="DH202" s="436">
        <v>0</v>
      </c>
      <c r="DI202" s="440"/>
      <c r="DJ202" s="436"/>
      <c r="DK202" s="437"/>
      <c r="DL202" s="437"/>
      <c r="DM202" s="436">
        <v>0</v>
      </c>
      <c r="DN202" s="440"/>
      <c r="DO202" s="436"/>
      <c r="DP202" s="437"/>
      <c r="DQ202" s="437"/>
      <c r="DR202" s="436">
        <v>0</v>
      </c>
      <c r="DS202" s="440"/>
      <c r="DT202" s="436"/>
      <c r="DU202" s="437"/>
      <c r="DV202" s="437"/>
      <c r="DW202" s="436">
        <v>0</v>
      </c>
      <c r="DX202" s="440"/>
      <c r="DY202" s="436"/>
      <c r="DZ202" s="437"/>
      <c r="EA202" s="437"/>
      <c r="EB202" s="436">
        <v>0</v>
      </c>
      <c r="EC202" s="440"/>
      <c r="ED202" s="436"/>
      <c r="EE202" s="437"/>
      <c r="EF202" s="437"/>
      <c r="EG202" s="436">
        <v>0</v>
      </c>
      <c r="EH202" s="440"/>
      <c r="EI202" s="436"/>
      <c r="EJ202" s="437"/>
      <c r="EK202" s="437"/>
      <c r="EL202" s="436">
        <f t="shared" si="30"/>
        <v>0</v>
      </c>
      <c r="EM202" s="440"/>
      <c r="EN202" s="436"/>
      <c r="EO202" s="345"/>
      <c r="ER202" s="349"/>
      <c r="ES202" s="349"/>
    </row>
    <row r="203" spans="1:149" ht="12.75" hidden="1" customHeight="1" x14ac:dyDescent="0.2">
      <c r="A203" s="333"/>
      <c r="B203" s="333"/>
      <c r="D203" s="345" t="s">
        <v>318</v>
      </c>
      <c r="E203" s="467"/>
      <c r="F203" s="373"/>
      <c r="G203" s="448">
        <v>0</v>
      </c>
      <c r="H203" s="449"/>
      <c r="I203" s="436"/>
      <c r="J203" s="437"/>
      <c r="K203" s="373"/>
      <c r="L203" s="448">
        <v>0</v>
      </c>
      <c r="M203" s="449"/>
      <c r="N203" s="436"/>
      <c r="O203" s="437"/>
      <c r="P203" s="373"/>
      <c r="Q203" s="448">
        <v>0</v>
      </c>
      <c r="R203" s="449"/>
      <c r="S203" s="436"/>
      <c r="T203" s="437"/>
      <c r="U203" s="373"/>
      <c r="V203" s="448">
        <v>0</v>
      </c>
      <c r="W203" s="449"/>
      <c r="X203" s="436"/>
      <c r="Y203" s="437"/>
      <c r="Z203" s="373"/>
      <c r="AA203" s="448">
        <v>0</v>
      </c>
      <c r="AB203" s="449"/>
      <c r="AC203" s="436"/>
      <c r="AD203" s="437"/>
      <c r="AE203" s="373"/>
      <c r="AF203" s="448">
        <v>0</v>
      </c>
      <c r="AG203" s="449"/>
      <c r="AH203" s="436"/>
      <c r="AI203" s="437"/>
      <c r="AJ203" s="373"/>
      <c r="AK203" s="448">
        <v>0</v>
      </c>
      <c r="AL203" s="449"/>
      <c r="AM203" s="436"/>
      <c r="AN203" s="437"/>
      <c r="AO203" s="373"/>
      <c r="AP203" s="448">
        <v>0</v>
      </c>
      <c r="AQ203" s="449"/>
      <c r="AR203" s="436"/>
      <c r="AS203" s="437"/>
      <c r="AT203" s="373"/>
      <c r="AU203" s="448">
        <v>0</v>
      </c>
      <c r="AV203" s="449"/>
      <c r="AW203" s="436"/>
      <c r="AX203" s="437"/>
      <c r="AY203" s="373"/>
      <c r="AZ203" s="448">
        <v>0</v>
      </c>
      <c r="BA203" s="449"/>
      <c r="BB203" s="436"/>
      <c r="BC203" s="437"/>
      <c r="BD203" s="373"/>
      <c r="BE203" s="448">
        <v>0</v>
      </c>
      <c r="BF203" s="449"/>
      <c r="BG203" s="436"/>
      <c r="BH203" s="437"/>
      <c r="BI203" s="373"/>
      <c r="BJ203" s="448">
        <v>0</v>
      </c>
      <c r="BK203" s="449"/>
      <c r="BL203" s="436"/>
      <c r="BM203" s="437"/>
      <c r="BN203" s="373"/>
      <c r="BO203" s="448">
        <v>0</v>
      </c>
      <c r="BP203" s="449"/>
      <c r="BQ203" s="436"/>
      <c r="BR203" s="437"/>
      <c r="BS203" s="450"/>
      <c r="BT203" s="448">
        <f>SUM(L203:BO203)</f>
        <v>0</v>
      </c>
      <c r="BU203" s="449"/>
      <c r="BV203" s="436"/>
      <c r="BW203" s="437"/>
      <c r="BX203" s="450"/>
      <c r="BY203" s="448">
        <v>0</v>
      </c>
      <c r="BZ203" s="449"/>
      <c r="CA203" s="436"/>
      <c r="CB203" s="437"/>
      <c r="CC203" s="450"/>
      <c r="CD203" s="448">
        <v>0</v>
      </c>
      <c r="CE203" s="449"/>
      <c r="CF203" s="436"/>
      <c r="CG203" s="437"/>
      <c r="CH203" s="450"/>
      <c r="CI203" s="448">
        <v>0</v>
      </c>
      <c r="CJ203" s="449"/>
      <c r="CK203" s="436"/>
      <c r="CL203" s="437"/>
      <c r="CM203" s="450"/>
      <c r="CN203" s="448">
        <v>0</v>
      </c>
      <c r="CO203" s="449"/>
      <c r="CP203" s="436"/>
      <c r="CQ203" s="437"/>
      <c r="CR203" s="450"/>
      <c r="CS203" s="448">
        <v>0</v>
      </c>
      <c r="CT203" s="449"/>
      <c r="CU203" s="436"/>
      <c r="CV203" s="437"/>
      <c r="CW203" s="450"/>
      <c r="CX203" s="448">
        <v>0</v>
      </c>
      <c r="CY203" s="449"/>
      <c r="CZ203" s="436"/>
      <c r="DA203" s="437"/>
      <c r="DB203" s="450"/>
      <c r="DC203" s="448">
        <v>0</v>
      </c>
      <c r="DD203" s="449"/>
      <c r="DE203" s="436"/>
      <c r="DF203" s="437"/>
      <c r="DG203" s="450"/>
      <c r="DH203" s="448">
        <v>0</v>
      </c>
      <c r="DI203" s="449"/>
      <c r="DJ203" s="436"/>
      <c r="DK203" s="437"/>
      <c r="DL203" s="450"/>
      <c r="DM203" s="448">
        <v>0</v>
      </c>
      <c r="DN203" s="449"/>
      <c r="DO203" s="436"/>
      <c r="DP203" s="437"/>
      <c r="DQ203" s="450"/>
      <c r="DR203" s="448">
        <v>0</v>
      </c>
      <c r="DS203" s="449"/>
      <c r="DT203" s="436"/>
      <c r="DU203" s="437"/>
      <c r="DV203" s="450"/>
      <c r="DW203" s="448">
        <v>0</v>
      </c>
      <c r="DX203" s="449"/>
      <c r="DY203" s="436"/>
      <c r="DZ203" s="437"/>
      <c r="EA203" s="450"/>
      <c r="EB203" s="448">
        <v>0</v>
      </c>
      <c r="EC203" s="449"/>
      <c r="ED203" s="436"/>
      <c r="EE203" s="437"/>
      <c r="EF203" s="450"/>
      <c r="EG203" s="448">
        <v>0</v>
      </c>
      <c r="EH203" s="449"/>
      <c r="EI203" s="436"/>
      <c r="EJ203" s="437"/>
      <c r="EK203" s="450"/>
      <c r="EL203" s="448">
        <f t="shared" si="30"/>
        <v>0</v>
      </c>
      <c r="EM203" s="449"/>
      <c r="EN203" s="436"/>
      <c r="EO203" s="345"/>
      <c r="ER203" s="349"/>
      <c r="ES203" s="349"/>
    </row>
    <row r="204" spans="1:149" ht="12.75" hidden="1" customHeight="1" x14ac:dyDescent="0.2">
      <c r="A204" s="333"/>
      <c r="B204" s="333"/>
      <c r="D204" s="345"/>
      <c r="E204" s="467"/>
      <c r="F204" s="124"/>
      <c r="G204" s="436"/>
      <c r="H204" s="436"/>
      <c r="I204" s="436"/>
      <c r="J204" s="437"/>
      <c r="K204" s="124"/>
      <c r="L204" s="436"/>
      <c r="M204" s="436"/>
      <c r="N204" s="436"/>
      <c r="O204" s="437"/>
      <c r="P204" s="124"/>
      <c r="Q204" s="436"/>
      <c r="R204" s="436"/>
      <c r="S204" s="436"/>
      <c r="T204" s="437"/>
      <c r="U204" s="124"/>
      <c r="V204" s="436"/>
      <c r="W204" s="436"/>
      <c r="X204" s="436"/>
      <c r="Y204" s="437"/>
      <c r="Z204" s="124"/>
      <c r="AA204" s="436"/>
      <c r="AB204" s="436"/>
      <c r="AC204" s="436"/>
      <c r="AD204" s="437"/>
      <c r="AE204" s="124"/>
      <c r="AF204" s="436"/>
      <c r="AG204" s="436"/>
      <c r="AH204" s="436"/>
      <c r="AI204" s="437"/>
      <c r="AJ204" s="124"/>
      <c r="AK204" s="436"/>
      <c r="AL204" s="436"/>
      <c r="AM204" s="436"/>
      <c r="AN204" s="437"/>
      <c r="AO204" s="124"/>
      <c r="AP204" s="436"/>
      <c r="AQ204" s="436"/>
      <c r="AR204" s="436"/>
      <c r="AS204" s="437"/>
      <c r="AT204" s="124"/>
      <c r="AU204" s="436"/>
      <c r="AV204" s="436"/>
      <c r="AW204" s="436"/>
      <c r="AX204" s="437"/>
      <c r="AY204" s="124"/>
      <c r="AZ204" s="436"/>
      <c r="BA204" s="436"/>
      <c r="BB204" s="436"/>
      <c r="BC204" s="437"/>
      <c r="BD204" s="124"/>
      <c r="BE204" s="436"/>
      <c r="BF204" s="436"/>
      <c r="BG204" s="436"/>
      <c r="BH204" s="437"/>
      <c r="BI204" s="124"/>
      <c r="BJ204" s="436"/>
      <c r="BK204" s="436"/>
      <c r="BL204" s="436"/>
      <c r="BM204" s="437"/>
      <c r="BN204" s="124"/>
      <c r="BO204" s="436"/>
      <c r="BP204" s="436"/>
      <c r="BQ204" s="436"/>
      <c r="BR204" s="437"/>
      <c r="BS204" s="124"/>
      <c r="BT204" s="436"/>
      <c r="BU204" s="436"/>
      <c r="BV204" s="436"/>
      <c r="BW204" s="437"/>
      <c r="BX204" s="124"/>
      <c r="BY204" s="436"/>
      <c r="BZ204" s="436"/>
      <c r="CA204" s="436"/>
      <c r="CB204" s="437"/>
      <c r="CC204" s="124"/>
      <c r="CD204" s="436"/>
      <c r="CE204" s="436"/>
      <c r="CF204" s="436"/>
      <c r="CG204" s="437"/>
      <c r="CH204" s="124"/>
      <c r="CI204" s="436"/>
      <c r="CJ204" s="436"/>
      <c r="CK204" s="436"/>
      <c r="CL204" s="437"/>
      <c r="CM204" s="124"/>
      <c r="CN204" s="436"/>
      <c r="CO204" s="436"/>
      <c r="CP204" s="436"/>
      <c r="CQ204" s="437"/>
      <c r="CR204" s="124"/>
      <c r="CS204" s="436"/>
      <c r="CT204" s="436"/>
      <c r="CU204" s="436"/>
      <c r="CV204" s="437"/>
      <c r="CW204" s="124"/>
      <c r="CX204" s="436"/>
      <c r="CY204" s="436"/>
      <c r="CZ204" s="436"/>
      <c r="DA204" s="437"/>
      <c r="DB204" s="124"/>
      <c r="DC204" s="436"/>
      <c r="DD204" s="436"/>
      <c r="DE204" s="436"/>
      <c r="DF204" s="437"/>
      <c r="DG204" s="124"/>
      <c r="DH204" s="436"/>
      <c r="DI204" s="436"/>
      <c r="DJ204" s="436"/>
      <c r="DK204" s="437"/>
      <c r="DL204" s="124"/>
      <c r="DM204" s="436"/>
      <c r="DN204" s="436"/>
      <c r="DO204" s="436"/>
      <c r="DP204" s="437"/>
      <c r="DQ204" s="124"/>
      <c r="DR204" s="436"/>
      <c r="DS204" s="436"/>
      <c r="DT204" s="436"/>
      <c r="DU204" s="437"/>
      <c r="DV204" s="124"/>
      <c r="DW204" s="436"/>
      <c r="DX204" s="436"/>
      <c r="DY204" s="436"/>
      <c r="DZ204" s="437"/>
      <c r="EA204" s="124"/>
      <c r="EB204" s="436"/>
      <c r="EC204" s="436"/>
      <c r="ED204" s="436"/>
      <c r="EE204" s="437"/>
      <c r="EF204" s="124"/>
      <c r="EG204" s="436"/>
      <c r="EH204" s="436"/>
      <c r="EI204" s="436"/>
      <c r="EJ204" s="437"/>
      <c r="EK204" s="124"/>
      <c r="EL204" s="436"/>
      <c r="EM204" s="436"/>
      <c r="EN204" s="436"/>
      <c r="EO204" s="345"/>
      <c r="ER204" s="349"/>
      <c r="ES204" s="349"/>
    </row>
    <row r="205" spans="1:149" ht="12.75" hidden="1" customHeight="1" x14ac:dyDescent="0.2">
      <c r="A205" s="333"/>
      <c r="B205" s="333"/>
      <c r="D205" s="345" t="s">
        <v>321</v>
      </c>
      <c r="E205" s="467"/>
      <c r="F205" s="333"/>
      <c r="G205" s="436">
        <f>SUM(G206:G209)</f>
        <v>0</v>
      </c>
      <c r="H205" s="436"/>
      <c r="I205" s="436"/>
      <c r="J205" s="437"/>
      <c r="K205" s="333"/>
      <c r="L205" s="436">
        <f>SUM(L206:L209)</f>
        <v>0</v>
      </c>
      <c r="M205" s="436"/>
      <c r="N205" s="436"/>
      <c r="O205" s="437"/>
      <c r="P205" s="333"/>
      <c r="Q205" s="436">
        <f>SUM(Q206:Q209)</f>
        <v>0</v>
      </c>
      <c r="R205" s="436"/>
      <c r="S205" s="436"/>
      <c r="T205" s="437"/>
      <c r="U205" s="333"/>
      <c r="V205" s="436">
        <f>SUM(V206:V209)</f>
        <v>0</v>
      </c>
      <c r="W205" s="436"/>
      <c r="X205" s="436"/>
      <c r="Y205" s="437"/>
      <c r="Z205" s="333"/>
      <c r="AA205" s="436">
        <f>SUM(AA206:AA209)</f>
        <v>0</v>
      </c>
      <c r="AB205" s="436"/>
      <c r="AC205" s="436"/>
      <c r="AD205" s="437"/>
      <c r="AE205" s="333"/>
      <c r="AF205" s="436">
        <f>SUM(AF206:AF209)</f>
        <v>0</v>
      </c>
      <c r="AG205" s="436"/>
      <c r="AH205" s="436"/>
      <c r="AI205" s="437"/>
      <c r="AJ205" s="333"/>
      <c r="AK205" s="436">
        <f>SUM(AK206:AK209)</f>
        <v>0</v>
      </c>
      <c r="AL205" s="436"/>
      <c r="AM205" s="436"/>
      <c r="AN205" s="437"/>
      <c r="AO205" s="333"/>
      <c r="AP205" s="436">
        <f>SUM(AP206:AP209)</f>
        <v>0</v>
      </c>
      <c r="AQ205" s="436"/>
      <c r="AR205" s="436"/>
      <c r="AS205" s="437"/>
      <c r="AT205" s="333"/>
      <c r="AU205" s="436">
        <f>SUM(AU206:AU209)</f>
        <v>0</v>
      </c>
      <c r="AV205" s="436"/>
      <c r="AW205" s="436"/>
      <c r="AX205" s="437"/>
      <c r="AY205" s="333"/>
      <c r="AZ205" s="436">
        <f>SUM(AZ206:AZ209)</f>
        <v>0</v>
      </c>
      <c r="BA205" s="436"/>
      <c r="BB205" s="436"/>
      <c r="BC205" s="437"/>
      <c r="BD205" s="333"/>
      <c r="BE205" s="436">
        <f>SUM(BE206:BE209)</f>
        <v>0</v>
      </c>
      <c r="BF205" s="436"/>
      <c r="BG205" s="436"/>
      <c r="BH205" s="437"/>
      <c r="BI205" s="333"/>
      <c r="BJ205" s="436">
        <f>SUM(BJ206:BJ209)</f>
        <v>0</v>
      </c>
      <c r="BK205" s="436"/>
      <c r="BL205" s="436"/>
      <c r="BM205" s="437"/>
      <c r="BN205" s="333"/>
      <c r="BO205" s="436">
        <f>SUM(BO206:BO209)</f>
        <v>0</v>
      </c>
      <c r="BP205" s="436"/>
      <c r="BQ205" s="436"/>
      <c r="BR205" s="437"/>
      <c r="BS205" s="333"/>
      <c r="BT205" s="436">
        <f>SUM(BT206:BT209)</f>
        <v>0</v>
      </c>
      <c r="BU205" s="436"/>
      <c r="BV205" s="436"/>
      <c r="BW205" s="437"/>
      <c r="BX205" s="333"/>
      <c r="BY205" s="436">
        <f>SUM(BY206:BY209)</f>
        <v>0</v>
      </c>
      <c r="BZ205" s="436"/>
      <c r="CA205" s="436"/>
      <c r="CB205" s="437"/>
      <c r="CC205" s="333"/>
      <c r="CD205" s="436">
        <f>SUM(CD206:CD209)</f>
        <v>0</v>
      </c>
      <c r="CE205" s="436"/>
      <c r="CF205" s="436"/>
      <c r="CG205" s="437"/>
      <c r="CH205" s="333"/>
      <c r="CI205" s="436">
        <f>SUM(CI206:CI209)</f>
        <v>0</v>
      </c>
      <c r="CJ205" s="436"/>
      <c r="CK205" s="436"/>
      <c r="CL205" s="437"/>
      <c r="CM205" s="333"/>
      <c r="CN205" s="436">
        <f>SUM(CN206:CN209)</f>
        <v>0</v>
      </c>
      <c r="CO205" s="436"/>
      <c r="CP205" s="436"/>
      <c r="CQ205" s="437"/>
      <c r="CR205" s="333"/>
      <c r="CS205" s="436">
        <f>SUM(CS206:CS209)</f>
        <v>0</v>
      </c>
      <c r="CT205" s="436"/>
      <c r="CU205" s="436"/>
      <c r="CV205" s="437"/>
      <c r="CW205" s="333"/>
      <c r="CX205" s="436">
        <f>SUM(CX206:CX209)</f>
        <v>0</v>
      </c>
      <c r="CY205" s="436"/>
      <c r="CZ205" s="436"/>
      <c r="DA205" s="437"/>
      <c r="DB205" s="333"/>
      <c r="DC205" s="436">
        <f>SUM(DC206:DC209)</f>
        <v>0</v>
      </c>
      <c r="DD205" s="436"/>
      <c r="DE205" s="436"/>
      <c r="DF205" s="437"/>
      <c r="DG205" s="333"/>
      <c r="DH205" s="436">
        <f>SUM(DH206:DH209)</f>
        <v>0</v>
      </c>
      <c r="DI205" s="436"/>
      <c r="DJ205" s="436"/>
      <c r="DK205" s="437"/>
      <c r="DL205" s="333"/>
      <c r="DM205" s="436">
        <f>SUM(DM206:DM209)</f>
        <v>0</v>
      </c>
      <c r="DN205" s="436"/>
      <c r="DO205" s="436"/>
      <c r="DP205" s="437"/>
      <c r="DQ205" s="333"/>
      <c r="DR205" s="436">
        <f>SUM(DR206:DR209)</f>
        <v>0</v>
      </c>
      <c r="DS205" s="436"/>
      <c r="DT205" s="436"/>
      <c r="DU205" s="437"/>
      <c r="DV205" s="333"/>
      <c r="DW205" s="436">
        <f>SUM(DW206:DW209)</f>
        <v>0</v>
      </c>
      <c r="DX205" s="436"/>
      <c r="DY205" s="436"/>
      <c r="DZ205" s="437"/>
      <c r="EA205" s="333"/>
      <c r="EB205" s="436">
        <f>SUM(EB206:EB209)</f>
        <v>0</v>
      </c>
      <c r="EC205" s="436"/>
      <c r="ED205" s="436"/>
      <c r="EE205" s="437"/>
      <c r="EF205" s="333"/>
      <c r="EG205" s="436">
        <f>SUM(EG206:EG209)</f>
        <v>0</v>
      </c>
      <c r="EH205" s="436"/>
      <c r="EI205" s="436"/>
      <c r="EJ205" s="437"/>
      <c r="EK205" s="333"/>
      <c r="EL205" s="436">
        <f>SUM(EL206:EL209)</f>
        <v>0</v>
      </c>
      <c r="EM205" s="436"/>
      <c r="EN205" s="436"/>
      <c r="EO205" s="345"/>
      <c r="ER205" s="349"/>
      <c r="ES205" s="349"/>
    </row>
    <row r="206" spans="1:149" ht="12.75" hidden="1" customHeight="1" x14ac:dyDescent="0.2">
      <c r="A206" s="333"/>
      <c r="B206" s="333"/>
      <c r="D206" s="345" t="s">
        <v>313</v>
      </c>
      <c r="E206" s="467"/>
      <c r="F206" s="358"/>
      <c r="G206" s="434">
        <v>0</v>
      </c>
      <c r="H206" s="435"/>
      <c r="I206" s="436"/>
      <c r="J206" s="437"/>
      <c r="K206" s="358"/>
      <c r="L206" s="434">
        <v>0</v>
      </c>
      <c r="M206" s="435"/>
      <c r="N206" s="436"/>
      <c r="O206" s="437"/>
      <c r="P206" s="358"/>
      <c r="Q206" s="434">
        <v>0</v>
      </c>
      <c r="R206" s="435"/>
      <c r="S206" s="436"/>
      <c r="T206" s="437"/>
      <c r="U206" s="358"/>
      <c r="V206" s="434">
        <v>0</v>
      </c>
      <c r="W206" s="435"/>
      <c r="X206" s="436"/>
      <c r="Y206" s="437"/>
      <c r="Z206" s="358"/>
      <c r="AA206" s="434">
        <v>0</v>
      </c>
      <c r="AB206" s="435"/>
      <c r="AC206" s="436"/>
      <c r="AD206" s="437"/>
      <c r="AE206" s="358"/>
      <c r="AF206" s="434">
        <v>0</v>
      </c>
      <c r="AG206" s="435"/>
      <c r="AH206" s="436"/>
      <c r="AI206" s="437"/>
      <c r="AJ206" s="358"/>
      <c r="AK206" s="434">
        <v>0</v>
      </c>
      <c r="AL206" s="435"/>
      <c r="AM206" s="436"/>
      <c r="AN206" s="437"/>
      <c r="AO206" s="358"/>
      <c r="AP206" s="434">
        <v>0</v>
      </c>
      <c r="AQ206" s="435"/>
      <c r="AR206" s="436"/>
      <c r="AS206" s="437"/>
      <c r="AT206" s="358"/>
      <c r="AU206" s="434">
        <v>0</v>
      </c>
      <c r="AV206" s="435"/>
      <c r="AW206" s="436"/>
      <c r="AX206" s="437"/>
      <c r="AY206" s="358"/>
      <c r="AZ206" s="434">
        <v>0</v>
      </c>
      <c r="BA206" s="435"/>
      <c r="BB206" s="436"/>
      <c r="BC206" s="437"/>
      <c r="BD206" s="358"/>
      <c r="BE206" s="434">
        <v>0</v>
      </c>
      <c r="BF206" s="435"/>
      <c r="BG206" s="436"/>
      <c r="BH206" s="437"/>
      <c r="BI206" s="358"/>
      <c r="BJ206" s="434">
        <v>0</v>
      </c>
      <c r="BK206" s="435"/>
      <c r="BL206" s="436"/>
      <c r="BM206" s="437"/>
      <c r="BN206" s="358"/>
      <c r="BO206" s="434">
        <v>0</v>
      </c>
      <c r="BP206" s="435"/>
      <c r="BQ206" s="436"/>
      <c r="BR206" s="437"/>
      <c r="BS206" s="358"/>
      <c r="BT206" s="434">
        <f>SUM(L206:BO206)</f>
        <v>0</v>
      </c>
      <c r="BU206" s="435"/>
      <c r="BV206" s="436"/>
      <c r="BW206" s="437"/>
      <c r="BX206" s="358"/>
      <c r="BY206" s="434">
        <v>0</v>
      </c>
      <c r="BZ206" s="435"/>
      <c r="CA206" s="436"/>
      <c r="CB206" s="437"/>
      <c r="CC206" s="358"/>
      <c r="CD206" s="434">
        <v>0</v>
      </c>
      <c r="CE206" s="435"/>
      <c r="CF206" s="436"/>
      <c r="CG206" s="437"/>
      <c r="CH206" s="358"/>
      <c r="CI206" s="434">
        <v>0</v>
      </c>
      <c r="CJ206" s="435"/>
      <c r="CK206" s="436"/>
      <c r="CL206" s="437"/>
      <c r="CM206" s="358"/>
      <c r="CN206" s="434">
        <v>0</v>
      </c>
      <c r="CO206" s="435"/>
      <c r="CP206" s="436"/>
      <c r="CQ206" s="437"/>
      <c r="CR206" s="358"/>
      <c r="CS206" s="434">
        <v>0</v>
      </c>
      <c r="CT206" s="435"/>
      <c r="CU206" s="436"/>
      <c r="CV206" s="437"/>
      <c r="CW206" s="358"/>
      <c r="CX206" s="434">
        <v>0</v>
      </c>
      <c r="CY206" s="435"/>
      <c r="CZ206" s="436"/>
      <c r="DA206" s="437"/>
      <c r="DB206" s="358"/>
      <c r="DC206" s="434">
        <v>0</v>
      </c>
      <c r="DD206" s="435"/>
      <c r="DE206" s="436"/>
      <c r="DF206" s="437"/>
      <c r="DG206" s="358"/>
      <c r="DH206" s="434">
        <v>0</v>
      </c>
      <c r="DI206" s="435"/>
      <c r="DJ206" s="436"/>
      <c r="DK206" s="437"/>
      <c r="DL206" s="358"/>
      <c r="DM206" s="434">
        <v>0</v>
      </c>
      <c r="DN206" s="435"/>
      <c r="DO206" s="436"/>
      <c r="DP206" s="437"/>
      <c r="DQ206" s="358"/>
      <c r="DR206" s="434">
        <v>0</v>
      </c>
      <c r="DS206" s="435"/>
      <c r="DT206" s="436"/>
      <c r="DU206" s="437"/>
      <c r="DV206" s="358"/>
      <c r="DW206" s="434">
        <v>0</v>
      </c>
      <c r="DX206" s="435"/>
      <c r="DY206" s="436"/>
      <c r="DZ206" s="437"/>
      <c r="EA206" s="358"/>
      <c r="EB206" s="434">
        <v>0</v>
      </c>
      <c r="EC206" s="435"/>
      <c r="ED206" s="436"/>
      <c r="EE206" s="437"/>
      <c r="EF206" s="358"/>
      <c r="EG206" s="434">
        <v>0</v>
      </c>
      <c r="EH206" s="435"/>
      <c r="EI206" s="436"/>
      <c r="EJ206" s="437"/>
      <c r="EK206" s="358"/>
      <c r="EL206" s="434">
        <f t="shared" ref="EL206:EL209" si="31">SUM(CD206:EG206)</f>
        <v>0</v>
      </c>
      <c r="EM206" s="435"/>
      <c r="EN206" s="436"/>
      <c r="EO206" s="345"/>
      <c r="ER206" s="349"/>
      <c r="ES206" s="349"/>
    </row>
    <row r="207" spans="1:149" ht="12.75" hidden="1" customHeight="1" x14ac:dyDescent="0.2">
      <c r="A207" s="333"/>
      <c r="B207" s="333"/>
      <c r="D207" s="345" t="s">
        <v>316</v>
      </c>
      <c r="E207" s="467"/>
      <c r="F207" s="351"/>
      <c r="G207" s="436">
        <v>0</v>
      </c>
      <c r="H207" s="440"/>
      <c r="I207" s="436"/>
      <c r="J207" s="437"/>
      <c r="K207" s="351"/>
      <c r="L207" s="436">
        <v>0</v>
      </c>
      <c r="M207" s="440"/>
      <c r="N207" s="436"/>
      <c r="O207" s="437"/>
      <c r="P207" s="351"/>
      <c r="Q207" s="436">
        <v>0</v>
      </c>
      <c r="R207" s="440"/>
      <c r="S207" s="436"/>
      <c r="T207" s="437"/>
      <c r="U207" s="351"/>
      <c r="V207" s="436">
        <v>0</v>
      </c>
      <c r="W207" s="440"/>
      <c r="X207" s="436"/>
      <c r="Y207" s="437"/>
      <c r="Z207" s="351"/>
      <c r="AA207" s="436">
        <v>0</v>
      </c>
      <c r="AB207" s="440"/>
      <c r="AC207" s="436"/>
      <c r="AD207" s="437"/>
      <c r="AE207" s="351"/>
      <c r="AF207" s="436">
        <v>0</v>
      </c>
      <c r="AG207" s="440"/>
      <c r="AH207" s="436"/>
      <c r="AI207" s="437"/>
      <c r="AJ207" s="351"/>
      <c r="AK207" s="436">
        <v>0</v>
      </c>
      <c r="AL207" s="440"/>
      <c r="AM207" s="436"/>
      <c r="AN207" s="437"/>
      <c r="AO207" s="351"/>
      <c r="AP207" s="436">
        <v>0</v>
      </c>
      <c r="AQ207" s="440"/>
      <c r="AR207" s="436"/>
      <c r="AS207" s="437"/>
      <c r="AT207" s="351"/>
      <c r="AU207" s="436">
        <v>0</v>
      </c>
      <c r="AV207" s="440"/>
      <c r="AW207" s="436"/>
      <c r="AX207" s="437"/>
      <c r="AY207" s="351"/>
      <c r="AZ207" s="436">
        <v>0</v>
      </c>
      <c r="BA207" s="440"/>
      <c r="BB207" s="436"/>
      <c r="BC207" s="437"/>
      <c r="BD207" s="351"/>
      <c r="BE207" s="436">
        <v>0</v>
      </c>
      <c r="BF207" s="440"/>
      <c r="BG207" s="436"/>
      <c r="BH207" s="437"/>
      <c r="BI207" s="351"/>
      <c r="BJ207" s="436">
        <v>0</v>
      </c>
      <c r="BK207" s="440"/>
      <c r="BL207" s="436"/>
      <c r="BM207" s="437"/>
      <c r="BN207" s="351"/>
      <c r="BO207" s="436">
        <v>0</v>
      </c>
      <c r="BP207" s="440"/>
      <c r="BQ207" s="436"/>
      <c r="BR207" s="437"/>
      <c r="BS207" s="351"/>
      <c r="BT207" s="436">
        <f>SUM(L207:BO207)</f>
        <v>0</v>
      </c>
      <c r="BU207" s="440"/>
      <c r="BV207" s="436"/>
      <c r="BW207" s="437"/>
      <c r="BX207" s="351"/>
      <c r="BY207" s="436">
        <v>0</v>
      </c>
      <c r="BZ207" s="440"/>
      <c r="CA207" s="436"/>
      <c r="CB207" s="437"/>
      <c r="CC207" s="351"/>
      <c r="CD207" s="436">
        <v>0</v>
      </c>
      <c r="CE207" s="440"/>
      <c r="CF207" s="436"/>
      <c r="CG207" s="437"/>
      <c r="CH207" s="351"/>
      <c r="CI207" s="436">
        <v>0</v>
      </c>
      <c r="CJ207" s="440"/>
      <c r="CK207" s="436"/>
      <c r="CL207" s="437"/>
      <c r="CM207" s="351"/>
      <c r="CN207" s="436">
        <v>0</v>
      </c>
      <c r="CO207" s="440"/>
      <c r="CP207" s="436"/>
      <c r="CQ207" s="437"/>
      <c r="CR207" s="351"/>
      <c r="CS207" s="436">
        <v>0</v>
      </c>
      <c r="CT207" s="440"/>
      <c r="CU207" s="436"/>
      <c r="CV207" s="437"/>
      <c r="CW207" s="351"/>
      <c r="CX207" s="436">
        <v>0</v>
      </c>
      <c r="CY207" s="440"/>
      <c r="CZ207" s="436"/>
      <c r="DA207" s="437"/>
      <c r="DB207" s="351"/>
      <c r="DC207" s="436">
        <v>0</v>
      </c>
      <c r="DD207" s="440"/>
      <c r="DE207" s="436"/>
      <c r="DF207" s="437"/>
      <c r="DG207" s="351"/>
      <c r="DH207" s="436">
        <v>0</v>
      </c>
      <c r="DI207" s="440"/>
      <c r="DJ207" s="436"/>
      <c r="DK207" s="437"/>
      <c r="DL207" s="351"/>
      <c r="DM207" s="436">
        <v>0</v>
      </c>
      <c r="DN207" s="440"/>
      <c r="DO207" s="436"/>
      <c r="DP207" s="437"/>
      <c r="DQ207" s="351"/>
      <c r="DR207" s="436">
        <v>0</v>
      </c>
      <c r="DS207" s="440"/>
      <c r="DT207" s="436"/>
      <c r="DU207" s="437"/>
      <c r="DV207" s="351"/>
      <c r="DW207" s="436">
        <v>0</v>
      </c>
      <c r="DX207" s="440"/>
      <c r="DY207" s="436"/>
      <c r="DZ207" s="437"/>
      <c r="EA207" s="351"/>
      <c r="EB207" s="436">
        <v>0</v>
      </c>
      <c r="EC207" s="440"/>
      <c r="ED207" s="436"/>
      <c r="EE207" s="437"/>
      <c r="EF207" s="351"/>
      <c r="EG207" s="436">
        <v>0</v>
      </c>
      <c r="EH207" s="440"/>
      <c r="EI207" s="436"/>
      <c r="EJ207" s="437"/>
      <c r="EK207" s="351"/>
      <c r="EL207" s="436">
        <f t="shared" si="31"/>
        <v>0</v>
      </c>
      <c r="EM207" s="440"/>
      <c r="EN207" s="436"/>
      <c r="EO207" s="345"/>
      <c r="ER207" s="349"/>
      <c r="ES207" s="349"/>
    </row>
    <row r="208" spans="1:149" ht="12.75" hidden="1" customHeight="1" x14ac:dyDescent="0.2">
      <c r="A208" s="333"/>
      <c r="B208" s="333"/>
      <c r="D208" s="345" t="s">
        <v>317</v>
      </c>
      <c r="E208" s="467"/>
      <c r="F208" s="351"/>
      <c r="G208" s="436"/>
      <c r="H208" s="440"/>
      <c r="I208" s="436"/>
      <c r="J208" s="437"/>
      <c r="K208" s="351"/>
      <c r="L208" s="436"/>
      <c r="M208" s="440"/>
      <c r="N208" s="436"/>
      <c r="O208" s="437"/>
      <c r="P208" s="351"/>
      <c r="Q208" s="436"/>
      <c r="R208" s="440"/>
      <c r="S208" s="436"/>
      <c r="T208" s="437"/>
      <c r="U208" s="351"/>
      <c r="V208" s="436"/>
      <c r="W208" s="440"/>
      <c r="X208" s="436"/>
      <c r="Y208" s="437"/>
      <c r="Z208" s="351"/>
      <c r="AA208" s="436"/>
      <c r="AB208" s="440"/>
      <c r="AC208" s="436"/>
      <c r="AD208" s="437"/>
      <c r="AE208" s="351"/>
      <c r="AF208" s="436"/>
      <c r="AG208" s="440"/>
      <c r="AH208" s="436"/>
      <c r="AI208" s="437"/>
      <c r="AJ208" s="351"/>
      <c r="AK208" s="436"/>
      <c r="AL208" s="440"/>
      <c r="AM208" s="436"/>
      <c r="AN208" s="437"/>
      <c r="AO208" s="351"/>
      <c r="AP208" s="436"/>
      <c r="AQ208" s="440"/>
      <c r="AR208" s="436"/>
      <c r="AS208" s="437"/>
      <c r="AT208" s="351"/>
      <c r="AU208" s="436"/>
      <c r="AV208" s="440"/>
      <c r="AW208" s="436"/>
      <c r="AX208" s="437"/>
      <c r="AY208" s="351"/>
      <c r="AZ208" s="436"/>
      <c r="BA208" s="440"/>
      <c r="BB208" s="436"/>
      <c r="BC208" s="437"/>
      <c r="BD208" s="351"/>
      <c r="BE208" s="436"/>
      <c r="BF208" s="440"/>
      <c r="BG208" s="436"/>
      <c r="BH208" s="437"/>
      <c r="BI208" s="351"/>
      <c r="BJ208" s="436"/>
      <c r="BK208" s="440"/>
      <c r="BL208" s="436"/>
      <c r="BM208" s="437"/>
      <c r="BN208" s="351"/>
      <c r="BO208" s="436"/>
      <c r="BP208" s="440"/>
      <c r="BQ208" s="436"/>
      <c r="BR208" s="437"/>
      <c r="BS208" s="351"/>
      <c r="BT208" s="436">
        <f>SUM(L208:BO208)</f>
        <v>0</v>
      </c>
      <c r="BU208" s="440"/>
      <c r="BV208" s="436"/>
      <c r="BW208" s="437"/>
      <c r="BX208" s="351"/>
      <c r="BY208" s="436"/>
      <c r="BZ208" s="440"/>
      <c r="CA208" s="436"/>
      <c r="CB208" s="437"/>
      <c r="CC208" s="351"/>
      <c r="CD208" s="436"/>
      <c r="CE208" s="440"/>
      <c r="CF208" s="436"/>
      <c r="CG208" s="437"/>
      <c r="CH208" s="351"/>
      <c r="CI208" s="436"/>
      <c r="CJ208" s="440"/>
      <c r="CK208" s="436"/>
      <c r="CL208" s="437"/>
      <c r="CM208" s="351"/>
      <c r="CN208" s="436"/>
      <c r="CO208" s="440"/>
      <c r="CP208" s="436"/>
      <c r="CQ208" s="437"/>
      <c r="CR208" s="351"/>
      <c r="CS208" s="436"/>
      <c r="CT208" s="440"/>
      <c r="CU208" s="436"/>
      <c r="CV208" s="437"/>
      <c r="CW208" s="351"/>
      <c r="CX208" s="436"/>
      <c r="CY208" s="440"/>
      <c r="CZ208" s="436"/>
      <c r="DA208" s="437"/>
      <c r="DB208" s="351"/>
      <c r="DC208" s="436"/>
      <c r="DD208" s="440"/>
      <c r="DE208" s="436"/>
      <c r="DF208" s="437"/>
      <c r="DG208" s="351"/>
      <c r="DH208" s="436"/>
      <c r="DI208" s="440"/>
      <c r="DJ208" s="436"/>
      <c r="DK208" s="437"/>
      <c r="DL208" s="351"/>
      <c r="DM208" s="436"/>
      <c r="DN208" s="440"/>
      <c r="DO208" s="436"/>
      <c r="DP208" s="437"/>
      <c r="DQ208" s="351"/>
      <c r="DR208" s="436"/>
      <c r="DS208" s="440"/>
      <c r="DT208" s="436"/>
      <c r="DU208" s="437"/>
      <c r="DV208" s="351"/>
      <c r="DW208" s="436"/>
      <c r="DX208" s="440"/>
      <c r="DY208" s="436"/>
      <c r="DZ208" s="437"/>
      <c r="EA208" s="351"/>
      <c r="EB208" s="436"/>
      <c r="EC208" s="440"/>
      <c r="ED208" s="436"/>
      <c r="EE208" s="437"/>
      <c r="EF208" s="351"/>
      <c r="EG208" s="436"/>
      <c r="EH208" s="440"/>
      <c r="EI208" s="436"/>
      <c r="EJ208" s="437"/>
      <c r="EK208" s="351"/>
      <c r="EL208" s="436">
        <f t="shared" si="31"/>
        <v>0</v>
      </c>
      <c r="EM208" s="440"/>
      <c r="EN208" s="436"/>
      <c r="EO208" s="345"/>
      <c r="ER208" s="349"/>
      <c r="ES208" s="349"/>
    </row>
    <row r="209" spans="1:149" ht="12.75" hidden="1" customHeight="1" x14ac:dyDescent="0.2">
      <c r="A209" s="333"/>
      <c r="B209" s="333"/>
      <c r="D209" s="345" t="s">
        <v>318</v>
      </c>
      <c r="E209" s="467"/>
      <c r="F209" s="373"/>
      <c r="G209" s="448">
        <v>0</v>
      </c>
      <c r="H209" s="449"/>
      <c r="I209" s="436"/>
      <c r="J209" s="437"/>
      <c r="K209" s="373"/>
      <c r="L209" s="448">
        <v>0</v>
      </c>
      <c r="M209" s="449"/>
      <c r="N209" s="436"/>
      <c r="O209" s="437"/>
      <c r="P209" s="373"/>
      <c r="Q209" s="448">
        <v>0</v>
      </c>
      <c r="R209" s="449"/>
      <c r="S209" s="436"/>
      <c r="T209" s="437"/>
      <c r="U209" s="373"/>
      <c r="V209" s="448">
        <v>0</v>
      </c>
      <c r="W209" s="449"/>
      <c r="X209" s="436"/>
      <c r="Y209" s="437"/>
      <c r="Z209" s="373"/>
      <c r="AA209" s="448">
        <v>0</v>
      </c>
      <c r="AB209" s="449"/>
      <c r="AC209" s="436"/>
      <c r="AD209" s="437"/>
      <c r="AE209" s="373"/>
      <c r="AF209" s="448">
        <v>0</v>
      </c>
      <c r="AG209" s="449"/>
      <c r="AH209" s="436"/>
      <c r="AI209" s="437"/>
      <c r="AJ209" s="373"/>
      <c r="AK209" s="448">
        <v>0</v>
      </c>
      <c r="AL209" s="449"/>
      <c r="AM209" s="436"/>
      <c r="AN209" s="437"/>
      <c r="AO209" s="373"/>
      <c r="AP209" s="448">
        <v>0</v>
      </c>
      <c r="AQ209" s="449"/>
      <c r="AR209" s="436"/>
      <c r="AS209" s="437"/>
      <c r="AT209" s="373"/>
      <c r="AU209" s="448">
        <v>0</v>
      </c>
      <c r="AV209" s="449"/>
      <c r="AW209" s="436"/>
      <c r="AX209" s="437"/>
      <c r="AY209" s="373"/>
      <c r="AZ209" s="448">
        <v>0</v>
      </c>
      <c r="BA209" s="449"/>
      <c r="BB209" s="436"/>
      <c r="BC209" s="437"/>
      <c r="BD209" s="373"/>
      <c r="BE209" s="448">
        <v>0</v>
      </c>
      <c r="BF209" s="449"/>
      <c r="BG209" s="436"/>
      <c r="BH209" s="437"/>
      <c r="BI209" s="373"/>
      <c r="BJ209" s="448">
        <v>0</v>
      </c>
      <c r="BK209" s="449"/>
      <c r="BL209" s="436"/>
      <c r="BM209" s="437"/>
      <c r="BN209" s="373"/>
      <c r="BO209" s="448">
        <v>0</v>
      </c>
      <c r="BP209" s="449"/>
      <c r="BQ209" s="436"/>
      <c r="BR209" s="437"/>
      <c r="BS209" s="373"/>
      <c r="BT209" s="448">
        <f>SUM(L209:BO209)</f>
        <v>0</v>
      </c>
      <c r="BU209" s="449"/>
      <c r="BV209" s="436"/>
      <c r="BW209" s="437"/>
      <c r="BX209" s="373"/>
      <c r="BY209" s="448">
        <v>0</v>
      </c>
      <c r="BZ209" s="449"/>
      <c r="CA209" s="436"/>
      <c r="CB209" s="437"/>
      <c r="CC209" s="373"/>
      <c r="CD209" s="448">
        <v>0</v>
      </c>
      <c r="CE209" s="449"/>
      <c r="CF209" s="436"/>
      <c r="CG209" s="437"/>
      <c r="CH209" s="373"/>
      <c r="CI209" s="448">
        <v>0</v>
      </c>
      <c r="CJ209" s="449"/>
      <c r="CK209" s="436"/>
      <c r="CL209" s="437"/>
      <c r="CM209" s="373"/>
      <c r="CN209" s="448">
        <v>0</v>
      </c>
      <c r="CO209" s="449"/>
      <c r="CP209" s="436"/>
      <c r="CQ209" s="437"/>
      <c r="CR209" s="373"/>
      <c r="CS209" s="448">
        <v>0</v>
      </c>
      <c r="CT209" s="449"/>
      <c r="CU209" s="436"/>
      <c r="CV209" s="437"/>
      <c r="CW209" s="373"/>
      <c r="CX209" s="448">
        <v>0</v>
      </c>
      <c r="CY209" s="449"/>
      <c r="CZ209" s="436"/>
      <c r="DA209" s="437"/>
      <c r="DB209" s="373"/>
      <c r="DC209" s="448">
        <v>0</v>
      </c>
      <c r="DD209" s="449"/>
      <c r="DE209" s="436"/>
      <c r="DF209" s="437"/>
      <c r="DG209" s="373"/>
      <c r="DH209" s="448">
        <v>0</v>
      </c>
      <c r="DI209" s="449"/>
      <c r="DJ209" s="436"/>
      <c r="DK209" s="437"/>
      <c r="DL209" s="373"/>
      <c r="DM209" s="448">
        <v>0</v>
      </c>
      <c r="DN209" s="449"/>
      <c r="DO209" s="436"/>
      <c r="DP209" s="437"/>
      <c r="DQ209" s="373"/>
      <c r="DR209" s="448">
        <v>0</v>
      </c>
      <c r="DS209" s="449"/>
      <c r="DT209" s="436"/>
      <c r="DU209" s="437"/>
      <c r="DV209" s="373"/>
      <c r="DW209" s="448">
        <v>0</v>
      </c>
      <c r="DX209" s="449"/>
      <c r="DY209" s="436"/>
      <c r="DZ209" s="437"/>
      <c r="EA209" s="373"/>
      <c r="EB209" s="448">
        <v>0</v>
      </c>
      <c r="EC209" s="449"/>
      <c r="ED209" s="436"/>
      <c r="EE209" s="437"/>
      <c r="EF209" s="373"/>
      <c r="EG209" s="448">
        <v>0</v>
      </c>
      <c r="EH209" s="449"/>
      <c r="EI209" s="436"/>
      <c r="EJ209" s="437"/>
      <c r="EK209" s="373"/>
      <c r="EL209" s="448">
        <f t="shared" si="31"/>
        <v>0</v>
      </c>
      <c r="EM209" s="449"/>
      <c r="EN209" s="436"/>
      <c r="EO209" s="345"/>
      <c r="ER209" s="349"/>
      <c r="ES209" s="349"/>
    </row>
    <row r="210" spans="1:149" ht="12.75" hidden="1" customHeight="1" x14ac:dyDescent="0.2">
      <c r="A210" s="333"/>
      <c r="B210" s="333"/>
      <c r="D210" s="345"/>
      <c r="E210" s="467"/>
      <c r="F210" s="333"/>
      <c r="G210" s="436"/>
      <c r="H210" s="436"/>
      <c r="I210" s="436"/>
      <c r="J210" s="437"/>
      <c r="K210" s="333"/>
      <c r="L210" s="436"/>
      <c r="M210" s="436"/>
      <c r="N210" s="436"/>
      <c r="O210" s="437"/>
      <c r="P210" s="333"/>
      <c r="Q210" s="436"/>
      <c r="R210" s="436"/>
      <c r="S210" s="436"/>
      <c r="T210" s="437"/>
      <c r="U210" s="333"/>
      <c r="V210" s="436"/>
      <c r="W210" s="436"/>
      <c r="X210" s="436"/>
      <c r="Y210" s="437"/>
      <c r="Z210" s="333"/>
      <c r="AA210" s="436"/>
      <c r="AB210" s="436"/>
      <c r="AC210" s="436"/>
      <c r="AD210" s="437"/>
      <c r="AE210" s="333"/>
      <c r="AF210" s="436"/>
      <c r="AG210" s="436"/>
      <c r="AH210" s="436"/>
      <c r="AI210" s="437"/>
      <c r="AJ210" s="333"/>
      <c r="AK210" s="436"/>
      <c r="AL210" s="436"/>
      <c r="AM210" s="436"/>
      <c r="AN210" s="437"/>
      <c r="AO210" s="333"/>
      <c r="AP210" s="436"/>
      <c r="AQ210" s="436"/>
      <c r="AR210" s="436"/>
      <c r="AS210" s="437"/>
      <c r="AT210" s="333"/>
      <c r="AU210" s="436"/>
      <c r="AV210" s="436"/>
      <c r="AW210" s="436"/>
      <c r="AX210" s="437"/>
      <c r="AY210" s="333"/>
      <c r="AZ210" s="436"/>
      <c r="BA210" s="436"/>
      <c r="BB210" s="436"/>
      <c r="BC210" s="437"/>
      <c r="BD210" s="333"/>
      <c r="BE210" s="436"/>
      <c r="BF210" s="436"/>
      <c r="BG210" s="436"/>
      <c r="BH210" s="437"/>
      <c r="BI210" s="333"/>
      <c r="BJ210" s="436"/>
      <c r="BK210" s="436"/>
      <c r="BL210" s="436"/>
      <c r="BM210" s="437"/>
      <c r="BN210" s="333"/>
      <c r="BO210" s="436"/>
      <c r="BP210" s="436"/>
      <c r="BQ210" s="436"/>
      <c r="BR210" s="437"/>
      <c r="BS210" s="333"/>
      <c r="BT210" s="436"/>
      <c r="BU210" s="436"/>
      <c r="BV210" s="436"/>
      <c r="BW210" s="437"/>
      <c r="BX210" s="333"/>
      <c r="BY210" s="436"/>
      <c r="BZ210" s="436"/>
      <c r="CA210" s="436"/>
      <c r="CB210" s="437"/>
      <c r="CC210" s="333"/>
      <c r="CD210" s="436"/>
      <c r="CE210" s="436"/>
      <c r="CF210" s="436"/>
      <c r="CG210" s="437"/>
      <c r="CH210" s="333"/>
      <c r="CI210" s="436"/>
      <c r="CJ210" s="436"/>
      <c r="CK210" s="436"/>
      <c r="CL210" s="437"/>
      <c r="CM210" s="333"/>
      <c r="CN210" s="436"/>
      <c r="CO210" s="436"/>
      <c r="CP210" s="436"/>
      <c r="CQ210" s="437"/>
      <c r="CR210" s="333"/>
      <c r="CS210" s="436"/>
      <c r="CT210" s="436"/>
      <c r="CU210" s="436"/>
      <c r="CV210" s="437"/>
      <c r="CW210" s="333"/>
      <c r="CX210" s="436"/>
      <c r="CY210" s="436"/>
      <c r="CZ210" s="436"/>
      <c r="DA210" s="437"/>
      <c r="DB210" s="333"/>
      <c r="DC210" s="436"/>
      <c r="DD210" s="436"/>
      <c r="DE210" s="436"/>
      <c r="DF210" s="437"/>
      <c r="DG210" s="333"/>
      <c r="DH210" s="436"/>
      <c r="DI210" s="436"/>
      <c r="DJ210" s="436"/>
      <c r="DK210" s="437"/>
      <c r="DL210" s="333"/>
      <c r="DM210" s="436"/>
      <c r="DN210" s="436"/>
      <c r="DO210" s="436"/>
      <c r="DP210" s="437"/>
      <c r="DQ210" s="333"/>
      <c r="DR210" s="436"/>
      <c r="DS210" s="436"/>
      <c r="DT210" s="436"/>
      <c r="DU210" s="437"/>
      <c r="DV210" s="333"/>
      <c r="DW210" s="436"/>
      <c r="DX210" s="436"/>
      <c r="DY210" s="436"/>
      <c r="DZ210" s="437"/>
      <c r="EA210" s="333"/>
      <c r="EB210" s="436"/>
      <c r="EC210" s="436"/>
      <c r="ED210" s="436"/>
      <c r="EE210" s="437"/>
      <c r="EF210" s="333"/>
      <c r="EG210" s="436"/>
      <c r="EH210" s="436"/>
      <c r="EI210" s="436"/>
      <c r="EJ210" s="437"/>
      <c r="EK210" s="333"/>
      <c r="EL210" s="436"/>
      <c r="EM210" s="436"/>
      <c r="EN210" s="436"/>
      <c r="EO210" s="345"/>
      <c r="ER210" s="349"/>
      <c r="ES210" s="349"/>
    </row>
    <row r="211" spans="1:149" ht="12.75" hidden="1" customHeight="1" x14ac:dyDescent="0.2">
      <c r="A211" s="333"/>
      <c r="B211" s="333"/>
      <c r="D211" s="345" t="s">
        <v>322</v>
      </c>
      <c r="F211" s="333"/>
      <c r="G211" s="436">
        <f>SUM(G212:G215)</f>
        <v>0</v>
      </c>
      <c r="H211" s="436"/>
      <c r="I211" s="436"/>
      <c r="J211" s="437"/>
      <c r="K211" s="436"/>
      <c r="L211" s="436">
        <f>SUM(L212:L215)</f>
        <v>0</v>
      </c>
      <c r="M211" s="436"/>
      <c r="N211" s="436"/>
      <c r="O211" s="437"/>
      <c r="P211" s="436"/>
      <c r="Q211" s="436">
        <f>SUM(Q212:Q215)</f>
        <v>0</v>
      </c>
      <c r="R211" s="436"/>
      <c r="S211" s="436"/>
      <c r="T211" s="437"/>
      <c r="U211" s="436"/>
      <c r="V211" s="436">
        <f>SUM(V212:V215)</f>
        <v>0</v>
      </c>
      <c r="W211" s="436"/>
      <c r="X211" s="436"/>
      <c r="Y211" s="437"/>
      <c r="Z211" s="436"/>
      <c r="AA211" s="436">
        <f>SUM(AA212:AA215)</f>
        <v>0</v>
      </c>
      <c r="AB211" s="436"/>
      <c r="AC211" s="436"/>
      <c r="AD211" s="437"/>
      <c r="AE211" s="436"/>
      <c r="AF211" s="436">
        <f>SUM(AF212:AF215)</f>
        <v>0</v>
      </c>
      <c r="AG211" s="436"/>
      <c r="AH211" s="436"/>
      <c r="AI211" s="437"/>
      <c r="AJ211" s="436"/>
      <c r="AK211" s="436">
        <f>SUM(AK212:AK215)</f>
        <v>0</v>
      </c>
      <c r="AL211" s="436"/>
      <c r="AM211" s="436"/>
      <c r="AN211" s="437"/>
      <c r="AO211" s="436"/>
      <c r="AP211" s="436">
        <f>SUM(AP212:AP215)</f>
        <v>0</v>
      </c>
      <c r="AQ211" s="436"/>
      <c r="AR211" s="436"/>
      <c r="AS211" s="437"/>
      <c r="AT211" s="436"/>
      <c r="AU211" s="436">
        <f>SUM(AU212:AU215)</f>
        <v>0</v>
      </c>
      <c r="AV211" s="436"/>
      <c r="AW211" s="436"/>
      <c r="AX211" s="437"/>
      <c r="AY211" s="436"/>
      <c r="AZ211" s="436">
        <f>SUM(AZ212:AZ215)</f>
        <v>0</v>
      </c>
      <c r="BA211" s="436"/>
      <c r="BB211" s="436"/>
      <c r="BC211" s="437"/>
      <c r="BD211" s="436"/>
      <c r="BE211" s="436">
        <f>SUM(BE212:BE215)</f>
        <v>0</v>
      </c>
      <c r="BF211" s="436"/>
      <c r="BG211" s="436"/>
      <c r="BH211" s="437"/>
      <c r="BI211" s="436"/>
      <c r="BJ211" s="436">
        <f>SUM(BJ212:BJ215)</f>
        <v>0</v>
      </c>
      <c r="BK211" s="436"/>
      <c r="BL211" s="436"/>
      <c r="BM211" s="437"/>
      <c r="BN211" s="436"/>
      <c r="BO211" s="436">
        <f>SUM(BO212:BO215)</f>
        <v>0</v>
      </c>
      <c r="BP211" s="436"/>
      <c r="BQ211" s="436"/>
      <c r="BR211" s="437"/>
      <c r="BS211" s="436"/>
      <c r="BT211" s="436">
        <f>SUM(BT212:BT215)</f>
        <v>0</v>
      </c>
      <c r="BU211" s="436"/>
      <c r="BV211" s="436"/>
      <c r="BW211" s="437"/>
      <c r="BX211" s="436"/>
      <c r="BY211" s="436">
        <f>SUM(BY212:BY215)</f>
        <v>0</v>
      </c>
      <c r="BZ211" s="436"/>
      <c r="CA211" s="436"/>
      <c r="CB211" s="437"/>
      <c r="CC211" s="436"/>
      <c r="CD211" s="436">
        <f>SUM(CD212:CD215)</f>
        <v>0</v>
      </c>
      <c r="CE211" s="436"/>
      <c r="CF211" s="436"/>
      <c r="CG211" s="437"/>
      <c r="CH211" s="436"/>
      <c r="CI211" s="436">
        <f>SUM(CI212:CI215)</f>
        <v>0</v>
      </c>
      <c r="CJ211" s="436"/>
      <c r="CK211" s="436"/>
      <c r="CL211" s="437"/>
      <c r="CM211" s="436"/>
      <c r="CN211" s="436">
        <f>SUM(CN212:CN215)</f>
        <v>0</v>
      </c>
      <c r="CO211" s="436"/>
      <c r="CP211" s="436"/>
      <c r="CQ211" s="437"/>
      <c r="CR211" s="436"/>
      <c r="CS211" s="436">
        <f>SUM(CS212:CS215)</f>
        <v>0</v>
      </c>
      <c r="CT211" s="436"/>
      <c r="CU211" s="436"/>
      <c r="CV211" s="437"/>
      <c r="CW211" s="436"/>
      <c r="CX211" s="436">
        <f>SUM(CX212:CX215)</f>
        <v>0</v>
      </c>
      <c r="CY211" s="436"/>
      <c r="CZ211" s="436"/>
      <c r="DA211" s="437"/>
      <c r="DB211" s="436"/>
      <c r="DC211" s="436">
        <f>SUM(DC212:DC215)</f>
        <v>0</v>
      </c>
      <c r="DD211" s="436"/>
      <c r="DE211" s="436"/>
      <c r="DF211" s="437"/>
      <c r="DG211" s="436"/>
      <c r="DH211" s="436">
        <f>SUM(DH212:DH215)</f>
        <v>0</v>
      </c>
      <c r="DI211" s="436"/>
      <c r="DJ211" s="436"/>
      <c r="DK211" s="437"/>
      <c r="DL211" s="436"/>
      <c r="DM211" s="436">
        <f>SUM(DM212:DM215)</f>
        <v>0</v>
      </c>
      <c r="DN211" s="436"/>
      <c r="DO211" s="436"/>
      <c r="DP211" s="437"/>
      <c r="DQ211" s="436"/>
      <c r="DR211" s="436">
        <f>SUM(DR212:DR215)</f>
        <v>0</v>
      </c>
      <c r="DS211" s="436"/>
      <c r="DT211" s="436"/>
      <c r="DU211" s="437"/>
      <c r="DV211" s="436"/>
      <c r="DW211" s="436">
        <f>SUM(DW212:DW215)</f>
        <v>0</v>
      </c>
      <c r="DX211" s="436"/>
      <c r="DY211" s="436"/>
      <c r="DZ211" s="437"/>
      <c r="EA211" s="436"/>
      <c r="EB211" s="436">
        <f>SUM(EB212:EB215)</f>
        <v>0</v>
      </c>
      <c r="EC211" s="436"/>
      <c r="ED211" s="436"/>
      <c r="EE211" s="437"/>
      <c r="EF211" s="436"/>
      <c r="EG211" s="436">
        <f>SUM(EG212:EG215)</f>
        <v>0</v>
      </c>
      <c r="EH211" s="436"/>
      <c r="EI211" s="436"/>
      <c r="EJ211" s="437"/>
      <c r="EK211" s="436"/>
      <c r="EL211" s="436">
        <f>SUM(EL212:EL215)</f>
        <v>0</v>
      </c>
      <c r="EM211" s="436"/>
      <c r="EN211" s="436"/>
      <c r="EO211" s="345"/>
      <c r="ER211" s="349"/>
      <c r="ES211" s="349"/>
    </row>
    <row r="212" spans="1:149" ht="12.75" hidden="1" customHeight="1" x14ac:dyDescent="0.2">
      <c r="A212" s="333"/>
      <c r="B212" s="333"/>
      <c r="D212" s="345" t="s">
        <v>313</v>
      </c>
      <c r="F212" s="358"/>
      <c r="G212" s="434">
        <v>0</v>
      </c>
      <c r="H212" s="435"/>
      <c r="I212" s="436"/>
      <c r="J212" s="437"/>
      <c r="K212" s="438"/>
      <c r="L212" s="434">
        <v>0</v>
      </c>
      <c r="M212" s="435"/>
      <c r="N212" s="436"/>
      <c r="O212" s="437"/>
      <c r="P212" s="438"/>
      <c r="Q212" s="434">
        <v>0</v>
      </c>
      <c r="R212" s="435"/>
      <c r="S212" s="436"/>
      <c r="T212" s="437"/>
      <c r="U212" s="438"/>
      <c r="V212" s="434">
        <v>0</v>
      </c>
      <c r="W212" s="435"/>
      <c r="X212" s="436"/>
      <c r="Y212" s="437"/>
      <c r="Z212" s="438"/>
      <c r="AA212" s="434">
        <v>0</v>
      </c>
      <c r="AB212" s="435"/>
      <c r="AC212" s="436"/>
      <c r="AD212" s="437"/>
      <c r="AE212" s="438"/>
      <c r="AF212" s="434">
        <v>0</v>
      </c>
      <c r="AG212" s="435"/>
      <c r="AH212" s="436"/>
      <c r="AI212" s="437"/>
      <c r="AJ212" s="438"/>
      <c r="AK212" s="434">
        <v>0</v>
      </c>
      <c r="AL212" s="435"/>
      <c r="AM212" s="436"/>
      <c r="AN212" s="437"/>
      <c r="AO212" s="438"/>
      <c r="AP212" s="434">
        <v>0</v>
      </c>
      <c r="AQ212" s="435"/>
      <c r="AR212" s="436"/>
      <c r="AS212" s="437"/>
      <c r="AT212" s="438"/>
      <c r="AU212" s="434">
        <v>0</v>
      </c>
      <c r="AV212" s="435"/>
      <c r="AW212" s="436"/>
      <c r="AX212" s="437"/>
      <c r="AY212" s="438"/>
      <c r="AZ212" s="434">
        <v>0</v>
      </c>
      <c r="BA212" s="435"/>
      <c r="BB212" s="436"/>
      <c r="BC212" s="437"/>
      <c r="BD212" s="438"/>
      <c r="BE212" s="434">
        <v>0</v>
      </c>
      <c r="BF212" s="435"/>
      <c r="BG212" s="436"/>
      <c r="BH212" s="437"/>
      <c r="BI212" s="438"/>
      <c r="BJ212" s="434">
        <v>0</v>
      </c>
      <c r="BK212" s="435"/>
      <c r="BL212" s="436"/>
      <c r="BM212" s="437"/>
      <c r="BN212" s="438"/>
      <c r="BO212" s="434">
        <v>0</v>
      </c>
      <c r="BP212" s="435"/>
      <c r="BQ212" s="436"/>
      <c r="BR212" s="437"/>
      <c r="BS212" s="438"/>
      <c r="BT212" s="434">
        <f>SUM(L212:BO212)</f>
        <v>0</v>
      </c>
      <c r="BU212" s="435"/>
      <c r="BV212" s="436"/>
      <c r="BW212" s="437"/>
      <c r="BX212" s="438"/>
      <c r="BY212" s="434">
        <v>0</v>
      </c>
      <c r="BZ212" s="435"/>
      <c r="CA212" s="436"/>
      <c r="CB212" s="437"/>
      <c r="CC212" s="438"/>
      <c r="CD212" s="434">
        <v>0</v>
      </c>
      <c r="CE212" s="435"/>
      <c r="CF212" s="436"/>
      <c r="CG212" s="437"/>
      <c r="CH212" s="438"/>
      <c r="CI212" s="434">
        <v>0</v>
      </c>
      <c r="CJ212" s="435"/>
      <c r="CK212" s="436"/>
      <c r="CL212" s="437"/>
      <c r="CM212" s="438"/>
      <c r="CN212" s="434">
        <v>0</v>
      </c>
      <c r="CO212" s="435"/>
      <c r="CP212" s="436"/>
      <c r="CQ212" s="437"/>
      <c r="CR212" s="438"/>
      <c r="CS212" s="434">
        <v>0</v>
      </c>
      <c r="CT212" s="435"/>
      <c r="CU212" s="436"/>
      <c r="CV212" s="437"/>
      <c r="CW212" s="438"/>
      <c r="CX212" s="434">
        <v>0</v>
      </c>
      <c r="CY212" s="435"/>
      <c r="CZ212" s="436"/>
      <c r="DA212" s="437"/>
      <c r="DB212" s="438"/>
      <c r="DC212" s="434">
        <v>0</v>
      </c>
      <c r="DD212" s="435"/>
      <c r="DE212" s="436"/>
      <c r="DF212" s="437"/>
      <c r="DG212" s="438"/>
      <c r="DH212" s="434">
        <v>0</v>
      </c>
      <c r="DI212" s="435"/>
      <c r="DJ212" s="436"/>
      <c r="DK212" s="437"/>
      <c r="DL212" s="438"/>
      <c r="DM212" s="434">
        <v>0</v>
      </c>
      <c r="DN212" s="435"/>
      <c r="DO212" s="436"/>
      <c r="DP212" s="437"/>
      <c r="DQ212" s="438"/>
      <c r="DR212" s="434">
        <v>0</v>
      </c>
      <c r="DS212" s="435"/>
      <c r="DT212" s="436"/>
      <c r="DU212" s="437"/>
      <c r="DV212" s="438"/>
      <c r="DW212" s="434">
        <v>0</v>
      </c>
      <c r="DX212" s="435"/>
      <c r="DY212" s="436"/>
      <c r="DZ212" s="437"/>
      <c r="EA212" s="438"/>
      <c r="EB212" s="434">
        <v>0</v>
      </c>
      <c r="EC212" s="435"/>
      <c r="ED212" s="436"/>
      <c r="EE212" s="437"/>
      <c r="EF212" s="438"/>
      <c r="EG212" s="434">
        <v>0</v>
      </c>
      <c r="EH212" s="435"/>
      <c r="EI212" s="436"/>
      <c r="EJ212" s="437"/>
      <c r="EK212" s="438"/>
      <c r="EL212" s="434">
        <f t="shared" ref="EL212:EL215" si="32">SUM(CD212:EG212)</f>
        <v>0</v>
      </c>
      <c r="EM212" s="435"/>
      <c r="EN212" s="436"/>
      <c r="EO212" s="345"/>
      <c r="ER212" s="349"/>
      <c r="ES212" s="349"/>
    </row>
    <row r="213" spans="1:149" ht="12.75" hidden="1" customHeight="1" x14ac:dyDescent="0.2">
      <c r="A213" s="333"/>
      <c r="B213" s="333"/>
      <c r="D213" s="345" t="s">
        <v>316</v>
      </c>
      <c r="F213" s="351"/>
      <c r="G213" s="436">
        <v>0</v>
      </c>
      <c r="H213" s="440"/>
      <c r="I213" s="436"/>
      <c r="J213" s="437"/>
      <c r="K213" s="437"/>
      <c r="L213" s="436">
        <v>0</v>
      </c>
      <c r="M213" s="440"/>
      <c r="N213" s="436"/>
      <c r="O213" s="437"/>
      <c r="P213" s="437"/>
      <c r="Q213" s="436">
        <v>0</v>
      </c>
      <c r="R213" s="440"/>
      <c r="S213" s="436"/>
      <c r="T213" s="437"/>
      <c r="U213" s="437"/>
      <c r="V213" s="436">
        <v>0</v>
      </c>
      <c r="W213" s="440"/>
      <c r="X213" s="436"/>
      <c r="Y213" s="437"/>
      <c r="Z213" s="437"/>
      <c r="AA213" s="436">
        <v>0</v>
      </c>
      <c r="AB213" s="440"/>
      <c r="AC213" s="436"/>
      <c r="AD213" s="437"/>
      <c r="AE213" s="437"/>
      <c r="AF213" s="436">
        <v>0</v>
      </c>
      <c r="AG213" s="440"/>
      <c r="AH213" s="436"/>
      <c r="AI213" s="437"/>
      <c r="AJ213" s="437"/>
      <c r="AK213" s="436">
        <v>0</v>
      </c>
      <c r="AL213" s="440"/>
      <c r="AM213" s="436"/>
      <c r="AN213" s="437"/>
      <c r="AO213" s="437"/>
      <c r="AP213" s="436">
        <v>0</v>
      </c>
      <c r="AQ213" s="440"/>
      <c r="AR213" s="436"/>
      <c r="AS213" s="437"/>
      <c r="AT213" s="437"/>
      <c r="AU213" s="436">
        <v>0</v>
      </c>
      <c r="AV213" s="440"/>
      <c r="AW213" s="436"/>
      <c r="AX213" s="437"/>
      <c r="AY213" s="437"/>
      <c r="AZ213" s="436">
        <v>0</v>
      </c>
      <c r="BA213" s="440"/>
      <c r="BB213" s="436"/>
      <c r="BC213" s="437"/>
      <c r="BD213" s="437"/>
      <c r="BE213" s="436">
        <v>0</v>
      </c>
      <c r="BF213" s="440"/>
      <c r="BG213" s="436"/>
      <c r="BH213" s="437"/>
      <c r="BI213" s="437"/>
      <c r="BJ213" s="436">
        <v>0</v>
      </c>
      <c r="BK213" s="440"/>
      <c r="BL213" s="436"/>
      <c r="BM213" s="437"/>
      <c r="BN213" s="437"/>
      <c r="BO213" s="436">
        <v>0</v>
      </c>
      <c r="BP213" s="440"/>
      <c r="BQ213" s="436"/>
      <c r="BR213" s="437"/>
      <c r="BS213" s="437"/>
      <c r="BT213" s="436">
        <f>SUM(L213:BO213)</f>
        <v>0</v>
      </c>
      <c r="BU213" s="440"/>
      <c r="BV213" s="436"/>
      <c r="BW213" s="437"/>
      <c r="BX213" s="437"/>
      <c r="BY213" s="436">
        <v>0</v>
      </c>
      <c r="BZ213" s="440"/>
      <c r="CA213" s="436"/>
      <c r="CB213" s="437"/>
      <c r="CC213" s="437"/>
      <c r="CD213" s="436">
        <v>0</v>
      </c>
      <c r="CE213" s="440"/>
      <c r="CF213" s="436"/>
      <c r="CG213" s="437"/>
      <c r="CH213" s="437"/>
      <c r="CI213" s="436">
        <v>0</v>
      </c>
      <c r="CJ213" s="440"/>
      <c r="CK213" s="436"/>
      <c r="CL213" s="437"/>
      <c r="CM213" s="437"/>
      <c r="CN213" s="436">
        <v>0</v>
      </c>
      <c r="CO213" s="440"/>
      <c r="CP213" s="436"/>
      <c r="CQ213" s="437"/>
      <c r="CR213" s="437"/>
      <c r="CS213" s="436">
        <v>0</v>
      </c>
      <c r="CT213" s="440"/>
      <c r="CU213" s="436"/>
      <c r="CV213" s="437"/>
      <c r="CW213" s="437"/>
      <c r="CX213" s="436">
        <v>0</v>
      </c>
      <c r="CY213" s="440"/>
      <c r="CZ213" s="436"/>
      <c r="DA213" s="437"/>
      <c r="DB213" s="437"/>
      <c r="DC213" s="436">
        <v>0</v>
      </c>
      <c r="DD213" s="440"/>
      <c r="DE213" s="436"/>
      <c r="DF213" s="437"/>
      <c r="DG213" s="437"/>
      <c r="DH213" s="436">
        <v>0</v>
      </c>
      <c r="DI213" s="440"/>
      <c r="DJ213" s="436"/>
      <c r="DK213" s="437"/>
      <c r="DL213" s="437"/>
      <c r="DM213" s="436">
        <v>0</v>
      </c>
      <c r="DN213" s="440"/>
      <c r="DO213" s="436"/>
      <c r="DP213" s="437"/>
      <c r="DQ213" s="437"/>
      <c r="DR213" s="436">
        <v>0</v>
      </c>
      <c r="DS213" s="440"/>
      <c r="DT213" s="436"/>
      <c r="DU213" s="437"/>
      <c r="DV213" s="437"/>
      <c r="DW213" s="436">
        <v>0</v>
      </c>
      <c r="DX213" s="440"/>
      <c r="DY213" s="436"/>
      <c r="DZ213" s="437"/>
      <c r="EA213" s="437"/>
      <c r="EB213" s="436">
        <v>0</v>
      </c>
      <c r="EC213" s="440"/>
      <c r="ED213" s="436"/>
      <c r="EE213" s="437"/>
      <c r="EF213" s="437"/>
      <c r="EG213" s="436">
        <v>0</v>
      </c>
      <c r="EH213" s="440"/>
      <c r="EI213" s="436"/>
      <c r="EJ213" s="437"/>
      <c r="EK213" s="437"/>
      <c r="EL213" s="436">
        <f t="shared" si="32"/>
        <v>0</v>
      </c>
      <c r="EM213" s="440"/>
      <c r="EN213" s="436"/>
      <c r="EO213" s="345"/>
      <c r="ER213" s="349"/>
      <c r="ES213" s="349"/>
    </row>
    <row r="214" spans="1:149" ht="12.75" hidden="1" customHeight="1" x14ac:dyDescent="0.2">
      <c r="A214" s="333"/>
      <c r="B214" s="333"/>
      <c r="D214" s="345" t="s">
        <v>317</v>
      </c>
      <c r="F214" s="351"/>
      <c r="G214" s="436"/>
      <c r="H214" s="440"/>
      <c r="I214" s="436"/>
      <c r="J214" s="437"/>
      <c r="K214" s="437"/>
      <c r="L214" s="436"/>
      <c r="M214" s="440"/>
      <c r="N214" s="436"/>
      <c r="O214" s="437"/>
      <c r="P214" s="437"/>
      <c r="Q214" s="436"/>
      <c r="R214" s="440"/>
      <c r="S214" s="436"/>
      <c r="T214" s="437"/>
      <c r="U214" s="437"/>
      <c r="V214" s="436"/>
      <c r="W214" s="440"/>
      <c r="X214" s="436"/>
      <c r="Y214" s="437"/>
      <c r="Z214" s="437"/>
      <c r="AA214" s="436"/>
      <c r="AB214" s="440"/>
      <c r="AC214" s="436"/>
      <c r="AD214" s="437"/>
      <c r="AE214" s="437"/>
      <c r="AF214" s="436"/>
      <c r="AG214" s="440"/>
      <c r="AH214" s="436"/>
      <c r="AI214" s="437"/>
      <c r="AJ214" s="437"/>
      <c r="AK214" s="436"/>
      <c r="AL214" s="440"/>
      <c r="AM214" s="436"/>
      <c r="AN214" s="437"/>
      <c r="AO214" s="437"/>
      <c r="AP214" s="436"/>
      <c r="AQ214" s="440"/>
      <c r="AR214" s="436"/>
      <c r="AS214" s="437"/>
      <c r="AT214" s="437"/>
      <c r="AU214" s="436"/>
      <c r="AV214" s="440"/>
      <c r="AW214" s="436"/>
      <c r="AX214" s="437"/>
      <c r="AY214" s="437"/>
      <c r="AZ214" s="436"/>
      <c r="BA214" s="440"/>
      <c r="BB214" s="436"/>
      <c r="BC214" s="437"/>
      <c r="BD214" s="437"/>
      <c r="BE214" s="436"/>
      <c r="BF214" s="440"/>
      <c r="BG214" s="436"/>
      <c r="BH214" s="437"/>
      <c r="BI214" s="437"/>
      <c r="BJ214" s="436"/>
      <c r="BK214" s="440"/>
      <c r="BL214" s="436"/>
      <c r="BM214" s="437"/>
      <c r="BN214" s="437"/>
      <c r="BO214" s="436"/>
      <c r="BP214" s="440"/>
      <c r="BQ214" s="436"/>
      <c r="BR214" s="437"/>
      <c r="BS214" s="437"/>
      <c r="BT214" s="436">
        <f>SUM(L214:BO214)</f>
        <v>0</v>
      </c>
      <c r="BU214" s="440"/>
      <c r="BV214" s="436"/>
      <c r="BW214" s="437"/>
      <c r="BX214" s="437"/>
      <c r="BY214" s="436"/>
      <c r="BZ214" s="440"/>
      <c r="CA214" s="436"/>
      <c r="CB214" s="437"/>
      <c r="CC214" s="437"/>
      <c r="CD214" s="436"/>
      <c r="CE214" s="440"/>
      <c r="CF214" s="436"/>
      <c r="CG214" s="437"/>
      <c r="CH214" s="437"/>
      <c r="CI214" s="436"/>
      <c r="CJ214" s="440"/>
      <c r="CK214" s="436"/>
      <c r="CL214" s="437"/>
      <c r="CM214" s="437"/>
      <c r="CN214" s="436"/>
      <c r="CO214" s="440"/>
      <c r="CP214" s="436"/>
      <c r="CQ214" s="437"/>
      <c r="CR214" s="437"/>
      <c r="CS214" s="436"/>
      <c r="CT214" s="440"/>
      <c r="CU214" s="436"/>
      <c r="CV214" s="437"/>
      <c r="CW214" s="437"/>
      <c r="CX214" s="436"/>
      <c r="CY214" s="440"/>
      <c r="CZ214" s="436"/>
      <c r="DA214" s="437"/>
      <c r="DB214" s="437"/>
      <c r="DC214" s="436"/>
      <c r="DD214" s="440"/>
      <c r="DE214" s="436"/>
      <c r="DF214" s="437"/>
      <c r="DG214" s="437"/>
      <c r="DH214" s="436"/>
      <c r="DI214" s="440"/>
      <c r="DJ214" s="436"/>
      <c r="DK214" s="437"/>
      <c r="DL214" s="437"/>
      <c r="DM214" s="436"/>
      <c r="DN214" s="440"/>
      <c r="DO214" s="436"/>
      <c r="DP214" s="437"/>
      <c r="DQ214" s="437"/>
      <c r="DR214" s="436"/>
      <c r="DS214" s="440"/>
      <c r="DT214" s="436"/>
      <c r="DU214" s="437"/>
      <c r="DV214" s="437"/>
      <c r="DW214" s="436"/>
      <c r="DX214" s="440"/>
      <c r="DY214" s="436"/>
      <c r="DZ214" s="437"/>
      <c r="EA214" s="437"/>
      <c r="EB214" s="436"/>
      <c r="EC214" s="440"/>
      <c r="ED214" s="436"/>
      <c r="EE214" s="437"/>
      <c r="EF214" s="437"/>
      <c r="EG214" s="436"/>
      <c r="EH214" s="440"/>
      <c r="EI214" s="436"/>
      <c r="EJ214" s="437"/>
      <c r="EK214" s="437"/>
      <c r="EL214" s="436">
        <f t="shared" si="32"/>
        <v>0</v>
      </c>
      <c r="EM214" s="440"/>
      <c r="EN214" s="436"/>
      <c r="EO214" s="345"/>
      <c r="ER214" s="349"/>
      <c r="ES214" s="349"/>
    </row>
    <row r="215" spans="1:149" ht="12.75" hidden="1" customHeight="1" x14ac:dyDescent="0.2">
      <c r="A215" s="333"/>
      <c r="B215" s="333"/>
      <c r="D215" s="345" t="s">
        <v>318</v>
      </c>
      <c r="F215" s="373"/>
      <c r="G215" s="448">
        <v>0</v>
      </c>
      <c r="H215" s="449"/>
      <c r="I215" s="436"/>
      <c r="J215" s="437"/>
      <c r="K215" s="450"/>
      <c r="L215" s="448">
        <v>0</v>
      </c>
      <c r="M215" s="449"/>
      <c r="N215" s="436"/>
      <c r="O215" s="437"/>
      <c r="P215" s="450"/>
      <c r="Q215" s="448">
        <v>0</v>
      </c>
      <c r="R215" s="449"/>
      <c r="S215" s="436"/>
      <c r="T215" s="437"/>
      <c r="U215" s="450"/>
      <c r="V215" s="448">
        <v>0</v>
      </c>
      <c r="W215" s="449"/>
      <c r="X215" s="436"/>
      <c r="Y215" s="437"/>
      <c r="Z215" s="450"/>
      <c r="AA215" s="448">
        <v>0</v>
      </c>
      <c r="AB215" s="449"/>
      <c r="AC215" s="436"/>
      <c r="AD215" s="437"/>
      <c r="AE215" s="450"/>
      <c r="AF215" s="448">
        <v>0</v>
      </c>
      <c r="AG215" s="449"/>
      <c r="AH215" s="436"/>
      <c r="AI215" s="437"/>
      <c r="AJ215" s="450"/>
      <c r="AK215" s="448">
        <v>0</v>
      </c>
      <c r="AL215" s="449"/>
      <c r="AM215" s="436"/>
      <c r="AN215" s="437"/>
      <c r="AO215" s="450"/>
      <c r="AP215" s="448">
        <v>0</v>
      </c>
      <c r="AQ215" s="449"/>
      <c r="AR215" s="436"/>
      <c r="AS215" s="437"/>
      <c r="AT215" s="450"/>
      <c r="AU215" s="448">
        <v>0</v>
      </c>
      <c r="AV215" s="449"/>
      <c r="AW215" s="436"/>
      <c r="AX215" s="437"/>
      <c r="AY215" s="450"/>
      <c r="AZ215" s="448">
        <v>0</v>
      </c>
      <c r="BA215" s="449"/>
      <c r="BB215" s="436"/>
      <c r="BC215" s="437"/>
      <c r="BD215" s="450"/>
      <c r="BE215" s="448">
        <v>0</v>
      </c>
      <c r="BF215" s="449"/>
      <c r="BG215" s="436"/>
      <c r="BH215" s="437"/>
      <c r="BI215" s="450"/>
      <c r="BJ215" s="448">
        <v>0</v>
      </c>
      <c r="BK215" s="449"/>
      <c r="BL215" s="436"/>
      <c r="BM215" s="437"/>
      <c r="BN215" s="450"/>
      <c r="BO215" s="448">
        <v>0</v>
      </c>
      <c r="BP215" s="449"/>
      <c r="BQ215" s="436"/>
      <c r="BR215" s="437"/>
      <c r="BS215" s="450"/>
      <c r="BT215" s="448">
        <f>SUM(L215:BO215)</f>
        <v>0</v>
      </c>
      <c r="BU215" s="449"/>
      <c r="BV215" s="436"/>
      <c r="BW215" s="437"/>
      <c r="BX215" s="450"/>
      <c r="BY215" s="448">
        <v>0</v>
      </c>
      <c r="BZ215" s="449"/>
      <c r="CA215" s="436"/>
      <c r="CB215" s="437"/>
      <c r="CC215" s="450"/>
      <c r="CD215" s="448">
        <v>0</v>
      </c>
      <c r="CE215" s="449"/>
      <c r="CF215" s="436"/>
      <c r="CG215" s="437"/>
      <c r="CH215" s="450"/>
      <c r="CI215" s="448">
        <v>0</v>
      </c>
      <c r="CJ215" s="449"/>
      <c r="CK215" s="436"/>
      <c r="CL215" s="437"/>
      <c r="CM215" s="450"/>
      <c r="CN215" s="448">
        <v>0</v>
      </c>
      <c r="CO215" s="449"/>
      <c r="CP215" s="436"/>
      <c r="CQ215" s="437"/>
      <c r="CR215" s="450"/>
      <c r="CS215" s="448">
        <v>0</v>
      </c>
      <c r="CT215" s="449"/>
      <c r="CU215" s="436"/>
      <c r="CV215" s="437"/>
      <c r="CW215" s="450"/>
      <c r="CX215" s="448">
        <v>0</v>
      </c>
      <c r="CY215" s="449"/>
      <c r="CZ215" s="436"/>
      <c r="DA215" s="437"/>
      <c r="DB215" s="450"/>
      <c r="DC215" s="448">
        <v>0</v>
      </c>
      <c r="DD215" s="449"/>
      <c r="DE215" s="436"/>
      <c r="DF215" s="437"/>
      <c r="DG215" s="450"/>
      <c r="DH215" s="448">
        <v>0</v>
      </c>
      <c r="DI215" s="449"/>
      <c r="DJ215" s="436"/>
      <c r="DK215" s="437"/>
      <c r="DL215" s="450"/>
      <c r="DM215" s="448">
        <v>0</v>
      </c>
      <c r="DN215" s="449"/>
      <c r="DO215" s="436"/>
      <c r="DP215" s="437"/>
      <c r="DQ215" s="450"/>
      <c r="DR215" s="448">
        <v>0</v>
      </c>
      <c r="DS215" s="449"/>
      <c r="DT215" s="436"/>
      <c r="DU215" s="437"/>
      <c r="DV215" s="450"/>
      <c r="DW215" s="448">
        <v>0</v>
      </c>
      <c r="DX215" s="449"/>
      <c r="DY215" s="436"/>
      <c r="DZ215" s="437"/>
      <c r="EA215" s="450"/>
      <c r="EB215" s="448">
        <v>0</v>
      </c>
      <c r="EC215" s="449"/>
      <c r="ED215" s="436"/>
      <c r="EE215" s="437"/>
      <c r="EF215" s="450"/>
      <c r="EG215" s="448">
        <v>0</v>
      </c>
      <c r="EH215" s="449"/>
      <c r="EI215" s="436"/>
      <c r="EJ215" s="437"/>
      <c r="EK215" s="450"/>
      <c r="EL215" s="448">
        <f t="shared" si="32"/>
        <v>0</v>
      </c>
      <c r="EM215" s="449"/>
      <c r="EN215" s="436"/>
      <c r="EO215" s="345"/>
      <c r="ER215" s="349"/>
      <c r="ES215" s="349"/>
    </row>
    <row r="216" spans="1:149" ht="12.75" hidden="1" customHeight="1" x14ac:dyDescent="0.2">
      <c r="A216" s="333"/>
      <c r="B216" s="333"/>
      <c r="D216" s="345"/>
      <c r="E216" s="467"/>
      <c r="F216" s="333"/>
      <c r="G216" s="436"/>
      <c r="H216" s="436"/>
      <c r="I216" s="436"/>
      <c r="J216" s="437"/>
      <c r="K216" s="333"/>
      <c r="L216" s="436"/>
      <c r="M216" s="436"/>
      <c r="N216" s="436"/>
      <c r="O216" s="437"/>
      <c r="P216" s="333"/>
      <c r="Q216" s="436"/>
      <c r="R216" s="436"/>
      <c r="S216" s="436"/>
      <c r="T216" s="437"/>
      <c r="U216" s="333"/>
      <c r="V216" s="436"/>
      <c r="W216" s="436"/>
      <c r="X216" s="436"/>
      <c r="Y216" s="437"/>
      <c r="Z216" s="333"/>
      <c r="AA216" s="436"/>
      <c r="AB216" s="436"/>
      <c r="AC216" s="436"/>
      <c r="AD216" s="437"/>
      <c r="AE216" s="333"/>
      <c r="AF216" s="436"/>
      <c r="AG216" s="436"/>
      <c r="AH216" s="436"/>
      <c r="AI216" s="437"/>
      <c r="AJ216" s="333"/>
      <c r="AK216" s="436"/>
      <c r="AL216" s="436"/>
      <c r="AM216" s="436"/>
      <c r="AN216" s="437"/>
      <c r="AO216" s="333"/>
      <c r="AP216" s="436"/>
      <c r="AQ216" s="436"/>
      <c r="AR216" s="436"/>
      <c r="AS216" s="437"/>
      <c r="AT216" s="333"/>
      <c r="AU216" s="436"/>
      <c r="AV216" s="436"/>
      <c r="AW216" s="436"/>
      <c r="AX216" s="437"/>
      <c r="AY216" s="333"/>
      <c r="AZ216" s="436"/>
      <c r="BA216" s="436"/>
      <c r="BB216" s="436"/>
      <c r="BC216" s="437"/>
      <c r="BD216" s="333"/>
      <c r="BE216" s="436"/>
      <c r="BF216" s="436"/>
      <c r="BG216" s="436"/>
      <c r="BH216" s="437"/>
      <c r="BI216" s="333"/>
      <c r="BJ216" s="436"/>
      <c r="BK216" s="436"/>
      <c r="BL216" s="436"/>
      <c r="BM216" s="437"/>
      <c r="BN216" s="333"/>
      <c r="BO216" s="436"/>
      <c r="BP216" s="436"/>
      <c r="BQ216" s="436"/>
      <c r="BR216" s="437"/>
      <c r="BS216" s="333"/>
      <c r="BT216" s="436"/>
      <c r="BU216" s="436"/>
      <c r="BV216" s="436"/>
      <c r="BW216" s="437"/>
      <c r="BX216" s="333"/>
      <c r="BY216" s="436"/>
      <c r="BZ216" s="436"/>
      <c r="CA216" s="436"/>
      <c r="CB216" s="437"/>
      <c r="CC216" s="333"/>
      <c r="CD216" s="436"/>
      <c r="CE216" s="436"/>
      <c r="CF216" s="436"/>
      <c r="CG216" s="437"/>
      <c r="CH216" s="333"/>
      <c r="CI216" s="436"/>
      <c r="CJ216" s="436"/>
      <c r="CK216" s="436"/>
      <c r="CL216" s="437"/>
      <c r="CM216" s="333"/>
      <c r="CN216" s="436"/>
      <c r="CO216" s="436"/>
      <c r="CP216" s="436"/>
      <c r="CQ216" s="437"/>
      <c r="CR216" s="333"/>
      <c r="CS216" s="436"/>
      <c r="CT216" s="436"/>
      <c r="CU216" s="436"/>
      <c r="CV216" s="437"/>
      <c r="CW216" s="333"/>
      <c r="CX216" s="436"/>
      <c r="CY216" s="436"/>
      <c r="CZ216" s="436"/>
      <c r="DA216" s="437"/>
      <c r="DB216" s="333"/>
      <c r="DC216" s="436"/>
      <c r="DD216" s="436"/>
      <c r="DE216" s="436"/>
      <c r="DF216" s="437"/>
      <c r="DG216" s="333"/>
      <c r="DH216" s="436"/>
      <c r="DI216" s="436"/>
      <c r="DJ216" s="436"/>
      <c r="DK216" s="437"/>
      <c r="DL216" s="333"/>
      <c r="DM216" s="436"/>
      <c r="DN216" s="436"/>
      <c r="DO216" s="436"/>
      <c r="DP216" s="437"/>
      <c r="DQ216" s="333"/>
      <c r="DR216" s="436"/>
      <c r="DS216" s="436"/>
      <c r="DT216" s="436"/>
      <c r="DU216" s="437"/>
      <c r="DV216" s="333"/>
      <c r="DW216" s="436"/>
      <c r="DX216" s="436"/>
      <c r="DY216" s="436"/>
      <c r="DZ216" s="437"/>
      <c r="EA216" s="333"/>
      <c r="EB216" s="436"/>
      <c r="EC216" s="436"/>
      <c r="ED216" s="436"/>
      <c r="EE216" s="437"/>
      <c r="EF216" s="333"/>
      <c r="EG216" s="436"/>
      <c r="EH216" s="436"/>
      <c r="EI216" s="436"/>
      <c r="EJ216" s="437"/>
      <c r="EK216" s="333"/>
      <c r="EL216" s="436"/>
      <c r="EM216" s="436"/>
      <c r="EN216" s="436"/>
      <c r="EO216" s="345"/>
      <c r="ER216" s="349"/>
      <c r="ES216" s="349"/>
    </row>
    <row r="217" spans="1:149" ht="12.75" hidden="1" customHeight="1" x14ac:dyDescent="0.2">
      <c r="A217" s="333"/>
      <c r="B217" s="333"/>
      <c r="D217" s="345" t="s">
        <v>323</v>
      </c>
      <c r="F217" s="333"/>
      <c r="G217" s="436">
        <f>SUM(G218:G221)</f>
        <v>0</v>
      </c>
      <c r="H217" s="436"/>
      <c r="I217" s="436"/>
      <c r="J217" s="437"/>
      <c r="K217" s="436"/>
      <c r="L217" s="436">
        <f>SUM(L218:L221)</f>
        <v>0</v>
      </c>
      <c r="M217" s="436"/>
      <c r="N217" s="436"/>
      <c r="O217" s="437"/>
      <c r="P217" s="436"/>
      <c r="Q217" s="436">
        <f>SUM(Q218:Q221)</f>
        <v>0</v>
      </c>
      <c r="R217" s="436"/>
      <c r="S217" s="436"/>
      <c r="T217" s="437"/>
      <c r="U217" s="436"/>
      <c r="V217" s="436">
        <f>SUM(V218:V221)</f>
        <v>0</v>
      </c>
      <c r="W217" s="436"/>
      <c r="X217" s="436"/>
      <c r="Y217" s="437"/>
      <c r="Z217" s="436"/>
      <c r="AA217" s="436">
        <f>SUM(AA218:AA221)</f>
        <v>0</v>
      </c>
      <c r="AB217" s="436"/>
      <c r="AC217" s="436"/>
      <c r="AD217" s="437"/>
      <c r="AE217" s="436"/>
      <c r="AF217" s="436">
        <f>SUM(AF218:AF221)</f>
        <v>0</v>
      </c>
      <c r="AG217" s="436"/>
      <c r="AH217" s="436"/>
      <c r="AI217" s="437"/>
      <c r="AJ217" s="436"/>
      <c r="AK217" s="436">
        <f>SUM(AK218:AK221)</f>
        <v>0</v>
      </c>
      <c r="AL217" s="436"/>
      <c r="AM217" s="436"/>
      <c r="AN217" s="437"/>
      <c r="AO217" s="436"/>
      <c r="AP217" s="436">
        <f>SUM(AP218:AP221)</f>
        <v>0</v>
      </c>
      <c r="AQ217" s="436"/>
      <c r="AR217" s="436"/>
      <c r="AS217" s="437"/>
      <c r="AT217" s="436"/>
      <c r="AU217" s="436">
        <f>SUM(AU218:AU221)</f>
        <v>0</v>
      </c>
      <c r="AV217" s="436"/>
      <c r="AW217" s="436"/>
      <c r="AX217" s="437"/>
      <c r="AY217" s="436"/>
      <c r="AZ217" s="436">
        <f>SUM(AZ218:AZ221)</f>
        <v>0</v>
      </c>
      <c r="BA217" s="436"/>
      <c r="BB217" s="436"/>
      <c r="BC217" s="437"/>
      <c r="BD217" s="436"/>
      <c r="BE217" s="436">
        <f>SUM(BE218:BE221)</f>
        <v>0</v>
      </c>
      <c r="BF217" s="436"/>
      <c r="BG217" s="436"/>
      <c r="BH217" s="437"/>
      <c r="BI217" s="436"/>
      <c r="BJ217" s="436">
        <f>SUM(BJ218:BJ221)</f>
        <v>0</v>
      </c>
      <c r="BK217" s="436"/>
      <c r="BL217" s="436"/>
      <c r="BM217" s="437"/>
      <c r="BN217" s="436"/>
      <c r="BO217" s="436">
        <f>SUM(BO218:BO221)</f>
        <v>0</v>
      </c>
      <c r="BP217" s="436"/>
      <c r="BQ217" s="436"/>
      <c r="BR217" s="437"/>
      <c r="BS217" s="436"/>
      <c r="BT217" s="436">
        <f>SUM(BT218:BT221)</f>
        <v>0</v>
      </c>
      <c r="BU217" s="436"/>
      <c r="BV217" s="436"/>
      <c r="BW217" s="437"/>
      <c r="BX217" s="436"/>
      <c r="BY217" s="436">
        <f>SUM(BY218:BY221)</f>
        <v>0</v>
      </c>
      <c r="BZ217" s="436"/>
      <c r="CA217" s="436"/>
      <c r="CB217" s="437"/>
      <c r="CC217" s="436"/>
      <c r="CD217" s="436">
        <f>SUM(CD218:CD221)</f>
        <v>0</v>
      </c>
      <c r="CE217" s="436"/>
      <c r="CF217" s="436"/>
      <c r="CG217" s="437"/>
      <c r="CH217" s="436"/>
      <c r="CI217" s="436">
        <f>SUM(CI218:CI221)</f>
        <v>0</v>
      </c>
      <c r="CJ217" s="436"/>
      <c r="CK217" s="436"/>
      <c r="CL217" s="437"/>
      <c r="CM217" s="436"/>
      <c r="CN217" s="436">
        <f>SUM(CN218:CN221)</f>
        <v>0</v>
      </c>
      <c r="CO217" s="436"/>
      <c r="CP217" s="436"/>
      <c r="CQ217" s="437"/>
      <c r="CR217" s="436"/>
      <c r="CS217" s="436">
        <f>SUM(CS218:CS221)</f>
        <v>0</v>
      </c>
      <c r="CT217" s="436"/>
      <c r="CU217" s="436"/>
      <c r="CV217" s="437"/>
      <c r="CW217" s="436"/>
      <c r="CX217" s="436">
        <f>SUM(CX218:CX221)</f>
        <v>0</v>
      </c>
      <c r="CY217" s="436"/>
      <c r="CZ217" s="436"/>
      <c r="DA217" s="437"/>
      <c r="DB217" s="436"/>
      <c r="DC217" s="436">
        <f>SUM(DC218:DC221)</f>
        <v>0</v>
      </c>
      <c r="DD217" s="436"/>
      <c r="DE217" s="436"/>
      <c r="DF217" s="437"/>
      <c r="DG217" s="436"/>
      <c r="DH217" s="436">
        <f>SUM(DH218:DH221)</f>
        <v>0</v>
      </c>
      <c r="DI217" s="436"/>
      <c r="DJ217" s="436"/>
      <c r="DK217" s="437"/>
      <c r="DL217" s="436"/>
      <c r="DM217" s="436">
        <f>SUM(DM218:DM221)</f>
        <v>0</v>
      </c>
      <c r="DN217" s="436"/>
      <c r="DO217" s="436"/>
      <c r="DP217" s="437"/>
      <c r="DQ217" s="436"/>
      <c r="DR217" s="436">
        <f>SUM(DR218:DR221)</f>
        <v>0</v>
      </c>
      <c r="DS217" s="436"/>
      <c r="DT217" s="436"/>
      <c r="DU217" s="437"/>
      <c r="DV217" s="436"/>
      <c r="DW217" s="436">
        <f>SUM(DW218:DW221)</f>
        <v>0</v>
      </c>
      <c r="DX217" s="436"/>
      <c r="DY217" s="436"/>
      <c r="DZ217" s="437"/>
      <c r="EA217" s="436"/>
      <c r="EB217" s="436">
        <f>SUM(EB218:EB221)</f>
        <v>0</v>
      </c>
      <c r="EC217" s="436"/>
      <c r="ED217" s="436"/>
      <c r="EE217" s="437"/>
      <c r="EF217" s="436"/>
      <c r="EG217" s="436">
        <f>SUM(EG218:EG221)</f>
        <v>0</v>
      </c>
      <c r="EH217" s="436"/>
      <c r="EI217" s="436"/>
      <c r="EJ217" s="437"/>
      <c r="EK217" s="436"/>
      <c r="EL217" s="436">
        <f>SUM(EL218:EL221)</f>
        <v>0</v>
      </c>
      <c r="EM217" s="436"/>
      <c r="EN217" s="436"/>
      <c r="EO217" s="345"/>
      <c r="ER217" s="349"/>
      <c r="ES217" s="349"/>
    </row>
    <row r="218" spans="1:149" ht="12.75" hidden="1" customHeight="1" x14ac:dyDescent="0.2">
      <c r="A218" s="333"/>
      <c r="B218" s="333"/>
      <c r="D218" s="345" t="s">
        <v>313</v>
      </c>
      <c r="F218" s="358"/>
      <c r="G218" s="434">
        <v>0</v>
      </c>
      <c r="H218" s="435"/>
      <c r="I218" s="436"/>
      <c r="J218" s="437"/>
      <c r="K218" s="438"/>
      <c r="L218" s="434">
        <v>0</v>
      </c>
      <c r="M218" s="435"/>
      <c r="N218" s="436"/>
      <c r="O218" s="437"/>
      <c r="P218" s="438"/>
      <c r="Q218" s="434">
        <v>0</v>
      </c>
      <c r="R218" s="435"/>
      <c r="S218" s="436"/>
      <c r="T218" s="437"/>
      <c r="U218" s="438"/>
      <c r="V218" s="434">
        <v>0</v>
      </c>
      <c r="W218" s="435"/>
      <c r="X218" s="436"/>
      <c r="Y218" s="437"/>
      <c r="Z218" s="438"/>
      <c r="AA218" s="434">
        <v>0</v>
      </c>
      <c r="AB218" s="435"/>
      <c r="AC218" s="436"/>
      <c r="AD218" s="437"/>
      <c r="AE218" s="438"/>
      <c r="AF218" s="434">
        <v>0</v>
      </c>
      <c r="AG218" s="435"/>
      <c r="AH218" s="436"/>
      <c r="AI218" s="437"/>
      <c r="AJ218" s="438"/>
      <c r="AK218" s="434">
        <v>0</v>
      </c>
      <c r="AL218" s="435"/>
      <c r="AM218" s="436"/>
      <c r="AN218" s="437"/>
      <c r="AO218" s="438"/>
      <c r="AP218" s="434">
        <v>0</v>
      </c>
      <c r="AQ218" s="435"/>
      <c r="AR218" s="436"/>
      <c r="AS218" s="437"/>
      <c r="AT218" s="438"/>
      <c r="AU218" s="434">
        <v>0</v>
      </c>
      <c r="AV218" s="435"/>
      <c r="AW218" s="436"/>
      <c r="AX218" s="437"/>
      <c r="AY218" s="438"/>
      <c r="AZ218" s="434">
        <v>0</v>
      </c>
      <c r="BA218" s="435"/>
      <c r="BB218" s="436"/>
      <c r="BC218" s="437"/>
      <c r="BD218" s="438"/>
      <c r="BE218" s="434">
        <v>0</v>
      </c>
      <c r="BF218" s="435"/>
      <c r="BG218" s="436"/>
      <c r="BH218" s="437"/>
      <c r="BI218" s="438"/>
      <c r="BJ218" s="434">
        <v>0</v>
      </c>
      <c r="BK218" s="435"/>
      <c r="BL218" s="436"/>
      <c r="BM218" s="437"/>
      <c r="BN218" s="438"/>
      <c r="BO218" s="434">
        <v>0</v>
      </c>
      <c r="BP218" s="435"/>
      <c r="BQ218" s="436"/>
      <c r="BR218" s="437"/>
      <c r="BS218" s="438"/>
      <c r="BT218" s="434">
        <f>SUM(L218:BO218)</f>
        <v>0</v>
      </c>
      <c r="BU218" s="435"/>
      <c r="BV218" s="436"/>
      <c r="BW218" s="437"/>
      <c r="BX218" s="438"/>
      <c r="BY218" s="434">
        <v>0</v>
      </c>
      <c r="BZ218" s="435"/>
      <c r="CA218" s="436"/>
      <c r="CB218" s="437"/>
      <c r="CC218" s="438"/>
      <c r="CD218" s="434">
        <v>0</v>
      </c>
      <c r="CE218" s="435"/>
      <c r="CF218" s="436"/>
      <c r="CG218" s="437"/>
      <c r="CH218" s="438"/>
      <c r="CI218" s="434">
        <v>0</v>
      </c>
      <c r="CJ218" s="435"/>
      <c r="CK218" s="436"/>
      <c r="CL218" s="437"/>
      <c r="CM218" s="438"/>
      <c r="CN218" s="434">
        <v>0</v>
      </c>
      <c r="CO218" s="435"/>
      <c r="CP218" s="436"/>
      <c r="CQ218" s="437"/>
      <c r="CR218" s="438"/>
      <c r="CS218" s="434">
        <v>0</v>
      </c>
      <c r="CT218" s="435"/>
      <c r="CU218" s="436"/>
      <c r="CV218" s="437"/>
      <c r="CW218" s="438"/>
      <c r="CX218" s="434">
        <v>0</v>
      </c>
      <c r="CY218" s="435"/>
      <c r="CZ218" s="436"/>
      <c r="DA218" s="437"/>
      <c r="DB218" s="438"/>
      <c r="DC218" s="434">
        <v>0</v>
      </c>
      <c r="DD218" s="435"/>
      <c r="DE218" s="436"/>
      <c r="DF218" s="437"/>
      <c r="DG218" s="438"/>
      <c r="DH218" s="434">
        <v>0</v>
      </c>
      <c r="DI218" s="435"/>
      <c r="DJ218" s="436"/>
      <c r="DK218" s="437"/>
      <c r="DL218" s="438"/>
      <c r="DM218" s="434">
        <v>0</v>
      </c>
      <c r="DN218" s="435"/>
      <c r="DO218" s="436"/>
      <c r="DP218" s="437"/>
      <c r="DQ218" s="438"/>
      <c r="DR218" s="434">
        <v>0</v>
      </c>
      <c r="DS218" s="435"/>
      <c r="DT218" s="436"/>
      <c r="DU218" s="437"/>
      <c r="DV218" s="438"/>
      <c r="DW218" s="434">
        <v>0</v>
      </c>
      <c r="DX218" s="435"/>
      <c r="DY218" s="436"/>
      <c r="DZ218" s="437"/>
      <c r="EA218" s="438"/>
      <c r="EB218" s="434">
        <v>0</v>
      </c>
      <c r="EC218" s="435"/>
      <c r="ED218" s="436"/>
      <c r="EE218" s="437"/>
      <c r="EF218" s="438"/>
      <c r="EG218" s="434">
        <v>0</v>
      </c>
      <c r="EH218" s="435"/>
      <c r="EI218" s="436"/>
      <c r="EJ218" s="437"/>
      <c r="EK218" s="438"/>
      <c r="EL218" s="434">
        <f t="shared" ref="EL218:EL221" si="33">SUM(CD218:EG218)</f>
        <v>0</v>
      </c>
      <c r="EM218" s="435"/>
      <c r="EN218" s="436"/>
      <c r="EO218" s="345"/>
      <c r="ER218" s="349"/>
      <c r="ES218" s="349"/>
    </row>
    <row r="219" spans="1:149" ht="12.75" hidden="1" customHeight="1" x14ac:dyDescent="0.2">
      <c r="A219" s="333"/>
      <c r="B219" s="333"/>
      <c r="D219" s="345" t="s">
        <v>316</v>
      </c>
      <c r="F219" s="351"/>
      <c r="G219" s="436">
        <v>0</v>
      </c>
      <c r="H219" s="440"/>
      <c r="I219" s="436"/>
      <c r="J219" s="437"/>
      <c r="K219" s="437"/>
      <c r="L219" s="436">
        <v>0</v>
      </c>
      <c r="M219" s="440"/>
      <c r="N219" s="436"/>
      <c r="O219" s="437"/>
      <c r="P219" s="437"/>
      <c r="Q219" s="436">
        <v>0</v>
      </c>
      <c r="R219" s="440"/>
      <c r="S219" s="436"/>
      <c r="T219" s="437"/>
      <c r="U219" s="437"/>
      <c r="V219" s="436">
        <v>0</v>
      </c>
      <c r="W219" s="440"/>
      <c r="X219" s="436"/>
      <c r="Y219" s="437"/>
      <c r="Z219" s="437"/>
      <c r="AA219" s="436">
        <v>0</v>
      </c>
      <c r="AB219" s="440"/>
      <c r="AC219" s="436"/>
      <c r="AD219" s="437"/>
      <c r="AE219" s="437"/>
      <c r="AF219" s="436">
        <v>0</v>
      </c>
      <c r="AG219" s="440"/>
      <c r="AH219" s="436"/>
      <c r="AI219" s="437"/>
      <c r="AJ219" s="437"/>
      <c r="AK219" s="436">
        <v>0</v>
      </c>
      <c r="AL219" s="440"/>
      <c r="AM219" s="436"/>
      <c r="AN219" s="437"/>
      <c r="AO219" s="437"/>
      <c r="AP219" s="436">
        <v>0</v>
      </c>
      <c r="AQ219" s="440"/>
      <c r="AR219" s="436"/>
      <c r="AS219" s="437"/>
      <c r="AT219" s="437"/>
      <c r="AU219" s="436">
        <v>0</v>
      </c>
      <c r="AV219" s="440"/>
      <c r="AW219" s="436"/>
      <c r="AX219" s="437"/>
      <c r="AY219" s="437"/>
      <c r="AZ219" s="436">
        <v>0</v>
      </c>
      <c r="BA219" s="440"/>
      <c r="BB219" s="436"/>
      <c r="BC219" s="437"/>
      <c r="BD219" s="437"/>
      <c r="BE219" s="436">
        <v>0</v>
      </c>
      <c r="BF219" s="440"/>
      <c r="BG219" s="436"/>
      <c r="BH219" s="437"/>
      <c r="BI219" s="437"/>
      <c r="BJ219" s="436">
        <v>0</v>
      </c>
      <c r="BK219" s="440"/>
      <c r="BL219" s="436"/>
      <c r="BM219" s="437"/>
      <c r="BN219" s="437"/>
      <c r="BO219" s="436">
        <v>0</v>
      </c>
      <c r="BP219" s="440"/>
      <c r="BQ219" s="436"/>
      <c r="BR219" s="437"/>
      <c r="BS219" s="437"/>
      <c r="BT219" s="436">
        <f>SUM(L219:BO219)</f>
        <v>0</v>
      </c>
      <c r="BU219" s="440"/>
      <c r="BV219" s="436"/>
      <c r="BW219" s="437"/>
      <c r="BX219" s="437"/>
      <c r="BY219" s="436">
        <v>0</v>
      </c>
      <c r="BZ219" s="440"/>
      <c r="CA219" s="436"/>
      <c r="CB219" s="437"/>
      <c r="CC219" s="437"/>
      <c r="CD219" s="436">
        <v>0</v>
      </c>
      <c r="CE219" s="440"/>
      <c r="CF219" s="436"/>
      <c r="CG219" s="437"/>
      <c r="CH219" s="437"/>
      <c r="CI219" s="436">
        <v>0</v>
      </c>
      <c r="CJ219" s="440"/>
      <c r="CK219" s="436"/>
      <c r="CL219" s="437"/>
      <c r="CM219" s="437"/>
      <c r="CN219" s="436">
        <v>0</v>
      </c>
      <c r="CO219" s="440"/>
      <c r="CP219" s="436"/>
      <c r="CQ219" s="437"/>
      <c r="CR219" s="437"/>
      <c r="CS219" s="436">
        <v>0</v>
      </c>
      <c r="CT219" s="440"/>
      <c r="CU219" s="436"/>
      <c r="CV219" s="437"/>
      <c r="CW219" s="437"/>
      <c r="CX219" s="436">
        <v>0</v>
      </c>
      <c r="CY219" s="440"/>
      <c r="CZ219" s="436"/>
      <c r="DA219" s="437"/>
      <c r="DB219" s="437"/>
      <c r="DC219" s="436">
        <v>0</v>
      </c>
      <c r="DD219" s="440"/>
      <c r="DE219" s="436"/>
      <c r="DF219" s="437"/>
      <c r="DG219" s="437"/>
      <c r="DH219" s="436">
        <v>0</v>
      </c>
      <c r="DI219" s="440"/>
      <c r="DJ219" s="436"/>
      <c r="DK219" s="437"/>
      <c r="DL219" s="437"/>
      <c r="DM219" s="436">
        <v>0</v>
      </c>
      <c r="DN219" s="440"/>
      <c r="DO219" s="436"/>
      <c r="DP219" s="437"/>
      <c r="DQ219" s="437"/>
      <c r="DR219" s="436">
        <v>0</v>
      </c>
      <c r="DS219" s="440"/>
      <c r="DT219" s="436"/>
      <c r="DU219" s="437"/>
      <c r="DV219" s="437"/>
      <c r="DW219" s="436">
        <v>0</v>
      </c>
      <c r="DX219" s="440"/>
      <c r="DY219" s="436"/>
      <c r="DZ219" s="437"/>
      <c r="EA219" s="437"/>
      <c r="EB219" s="436">
        <v>0</v>
      </c>
      <c r="EC219" s="440"/>
      <c r="ED219" s="436"/>
      <c r="EE219" s="437"/>
      <c r="EF219" s="437"/>
      <c r="EG219" s="436">
        <v>0</v>
      </c>
      <c r="EH219" s="440"/>
      <c r="EI219" s="436"/>
      <c r="EJ219" s="437"/>
      <c r="EK219" s="437"/>
      <c r="EL219" s="436">
        <f t="shared" si="33"/>
        <v>0</v>
      </c>
      <c r="EM219" s="440"/>
      <c r="EN219" s="436"/>
      <c r="EO219" s="345"/>
      <c r="ER219" s="349"/>
      <c r="ES219" s="349"/>
    </row>
    <row r="220" spans="1:149" ht="12.75" hidden="1" customHeight="1" x14ac:dyDescent="0.2">
      <c r="A220" s="333"/>
      <c r="B220" s="333"/>
      <c r="D220" s="345" t="s">
        <v>317</v>
      </c>
      <c r="F220" s="351"/>
      <c r="G220" s="436"/>
      <c r="H220" s="440"/>
      <c r="I220" s="436"/>
      <c r="J220" s="437"/>
      <c r="K220" s="437"/>
      <c r="L220" s="436"/>
      <c r="M220" s="440"/>
      <c r="N220" s="436"/>
      <c r="O220" s="437"/>
      <c r="P220" s="437"/>
      <c r="Q220" s="436"/>
      <c r="R220" s="440"/>
      <c r="S220" s="436"/>
      <c r="T220" s="437"/>
      <c r="U220" s="437"/>
      <c r="V220" s="436"/>
      <c r="W220" s="440"/>
      <c r="X220" s="436"/>
      <c r="Y220" s="437"/>
      <c r="Z220" s="437"/>
      <c r="AA220" s="436"/>
      <c r="AB220" s="440"/>
      <c r="AC220" s="436"/>
      <c r="AD220" s="437"/>
      <c r="AE220" s="437"/>
      <c r="AF220" s="436"/>
      <c r="AG220" s="440"/>
      <c r="AH220" s="436"/>
      <c r="AI220" s="437"/>
      <c r="AJ220" s="437"/>
      <c r="AK220" s="436"/>
      <c r="AL220" s="440"/>
      <c r="AM220" s="436"/>
      <c r="AN220" s="437"/>
      <c r="AO220" s="437"/>
      <c r="AP220" s="436"/>
      <c r="AQ220" s="440"/>
      <c r="AR220" s="436"/>
      <c r="AS220" s="437"/>
      <c r="AT220" s="437"/>
      <c r="AU220" s="436"/>
      <c r="AV220" s="440"/>
      <c r="AW220" s="436"/>
      <c r="AX220" s="437"/>
      <c r="AY220" s="437"/>
      <c r="AZ220" s="436"/>
      <c r="BA220" s="440"/>
      <c r="BB220" s="436"/>
      <c r="BC220" s="437"/>
      <c r="BD220" s="437"/>
      <c r="BE220" s="436"/>
      <c r="BF220" s="440"/>
      <c r="BG220" s="436"/>
      <c r="BH220" s="437"/>
      <c r="BI220" s="437"/>
      <c r="BJ220" s="436"/>
      <c r="BK220" s="440"/>
      <c r="BL220" s="436"/>
      <c r="BM220" s="437"/>
      <c r="BN220" s="437"/>
      <c r="BO220" s="436"/>
      <c r="BP220" s="440"/>
      <c r="BQ220" s="436"/>
      <c r="BR220" s="437"/>
      <c r="BS220" s="437"/>
      <c r="BT220" s="436">
        <f>SUM(L220:BO220)</f>
        <v>0</v>
      </c>
      <c r="BU220" s="440"/>
      <c r="BV220" s="436"/>
      <c r="BW220" s="437"/>
      <c r="BX220" s="437"/>
      <c r="BY220" s="436"/>
      <c r="BZ220" s="440"/>
      <c r="CA220" s="436"/>
      <c r="CB220" s="437"/>
      <c r="CC220" s="437"/>
      <c r="CD220" s="436"/>
      <c r="CE220" s="440"/>
      <c r="CF220" s="436"/>
      <c r="CG220" s="437"/>
      <c r="CH220" s="437"/>
      <c r="CI220" s="436"/>
      <c r="CJ220" s="440"/>
      <c r="CK220" s="436"/>
      <c r="CL220" s="437"/>
      <c r="CM220" s="437"/>
      <c r="CN220" s="436"/>
      <c r="CO220" s="440"/>
      <c r="CP220" s="436"/>
      <c r="CQ220" s="437"/>
      <c r="CR220" s="437"/>
      <c r="CS220" s="436"/>
      <c r="CT220" s="440"/>
      <c r="CU220" s="436"/>
      <c r="CV220" s="437"/>
      <c r="CW220" s="437"/>
      <c r="CX220" s="436"/>
      <c r="CY220" s="440"/>
      <c r="CZ220" s="436"/>
      <c r="DA220" s="437"/>
      <c r="DB220" s="437"/>
      <c r="DC220" s="436"/>
      <c r="DD220" s="440"/>
      <c r="DE220" s="436"/>
      <c r="DF220" s="437"/>
      <c r="DG220" s="437"/>
      <c r="DH220" s="436"/>
      <c r="DI220" s="440"/>
      <c r="DJ220" s="436"/>
      <c r="DK220" s="437"/>
      <c r="DL220" s="437"/>
      <c r="DM220" s="436"/>
      <c r="DN220" s="440"/>
      <c r="DO220" s="436"/>
      <c r="DP220" s="437"/>
      <c r="DQ220" s="437"/>
      <c r="DR220" s="436"/>
      <c r="DS220" s="440"/>
      <c r="DT220" s="436"/>
      <c r="DU220" s="437"/>
      <c r="DV220" s="437"/>
      <c r="DW220" s="436"/>
      <c r="DX220" s="440"/>
      <c r="DY220" s="436"/>
      <c r="DZ220" s="437"/>
      <c r="EA220" s="437"/>
      <c r="EB220" s="436"/>
      <c r="EC220" s="440"/>
      <c r="ED220" s="436"/>
      <c r="EE220" s="437"/>
      <c r="EF220" s="437"/>
      <c r="EG220" s="436"/>
      <c r="EH220" s="440"/>
      <c r="EI220" s="436"/>
      <c r="EJ220" s="437"/>
      <c r="EK220" s="437"/>
      <c r="EL220" s="436">
        <f t="shared" si="33"/>
        <v>0</v>
      </c>
      <c r="EM220" s="440"/>
      <c r="EN220" s="436"/>
      <c r="EO220" s="345"/>
      <c r="ER220" s="349"/>
      <c r="ES220" s="349"/>
    </row>
    <row r="221" spans="1:149" ht="12.75" hidden="1" customHeight="1" x14ac:dyDescent="0.2">
      <c r="A221" s="333"/>
      <c r="B221" s="333"/>
      <c r="D221" s="345" t="s">
        <v>318</v>
      </c>
      <c r="F221" s="373"/>
      <c r="G221" s="448">
        <v>0</v>
      </c>
      <c r="H221" s="449"/>
      <c r="I221" s="436"/>
      <c r="J221" s="437"/>
      <c r="K221" s="450"/>
      <c r="L221" s="448">
        <v>0</v>
      </c>
      <c r="M221" s="449"/>
      <c r="N221" s="436"/>
      <c r="O221" s="437"/>
      <c r="P221" s="450"/>
      <c r="Q221" s="448">
        <v>0</v>
      </c>
      <c r="R221" s="449"/>
      <c r="S221" s="436"/>
      <c r="T221" s="437"/>
      <c r="U221" s="450"/>
      <c r="V221" s="448">
        <v>0</v>
      </c>
      <c r="W221" s="449"/>
      <c r="X221" s="436"/>
      <c r="Y221" s="437"/>
      <c r="Z221" s="450"/>
      <c r="AA221" s="448">
        <v>0</v>
      </c>
      <c r="AB221" s="449"/>
      <c r="AC221" s="436"/>
      <c r="AD221" s="437"/>
      <c r="AE221" s="450"/>
      <c r="AF221" s="448">
        <v>0</v>
      </c>
      <c r="AG221" s="449"/>
      <c r="AH221" s="436"/>
      <c r="AI221" s="437"/>
      <c r="AJ221" s="450"/>
      <c r="AK221" s="448">
        <v>0</v>
      </c>
      <c r="AL221" s="449"/>
      <c r="AM221" s="436"/>
      <c r="AN221" s="437"/>
      <c r="AO221" s="450"/>
      <c r="AP221" s="448">
        <v>0</v>
      </c>
      <c r="AQ221" s="449"/>
      <c r="AR221" s="436"/>
      <c r="AS221" s="437"/>
      <c r="AT221" s="450"/>
      <c r="AU221" s="448">
        <v>0</v>
      </c>
      <c r="AV221" s="449"/>
      <c r="AW221" s="436"/>
      <c r="AX221" s="437"/>
      <c r="AY221" s="450"/>
      <c r="AZ221" s="448">
        <v>0</v>
      </c>
      <c r="BA221" s="449"/>
      <c r="BB221" s="436"/>
      <c r="BC221" s="437"/>
      <c r="BD221" s="450"/>
      <c r="BE221" s="448">
        <v>0</v>
      </c>
      <c r="BF221" s="449"/>
      <c r="BG221" s="436"/>
      <c r="BH221" s="437"/>
      <c r="BI221" s="450"/>
      <c r="BJ221" s="448">
        <v>0</v>
      </c>
      <c r="BK221" s="449"/>
      <c r="BL221" s="436"/>
      <c r="BM221" s="437"/>
      <c r="BN221" s="450"/>
      <c r="BO221" s="448">
        <v>0</v>
      </c>
      <c r="BP221" s="449"/>
      <c r="BQ221" s="436"/>
      <c r="BR221" s="437"/>
      <c r="BS221" s="450"/>
      <c r="BT221" s="448">
        <f>SUM(L221:BO221)</f>
        <v>0</v>
      </c>
      <c r="BU221" s="449"/>
      <c r="BV221" s="436"/>
      <c r="BW221" s="437"/>
      <c r="BX221" s="450"/>
      <c r="BY221" s="448">
        <v>0</v>
      </c>
      <c r="BZ221" s="449"/>
      <c r="CA221" s="436"/>
      <c r="CB221" s="437"/>
      <c r="CC221" s="450"/>
      <c r="CD221" s="448">
        <v>0</v>
      </c>
      <c r="CE221" s="449"/>
      <c r="CF221" s="436"/>
      <c r="CG221" s="437"/>
      <c r="CH221" s="450"/>
      <c r="CI221" s="448">
        <v>0</v>
      </c>
      <c r="CJ221" s="449"/>
      <c r="CK221" s="436"/>
      <c r="CL221" s="437"/>
      <c r="CM221" s="450"/>
      <c r="CN221" s="448">
        <v>0</v>
      </c>
      <c r="CO221" s="449"/>
      <c r="CP221" s="436"/>
      <c r="CQ221" s="437"/>
      <c r="CR221" s="450"/>
      <c r="CS221" s="448">
        <v>0</v>
      </c>
      <c r="CT221" s="449"/>
      <c r="CU221" s="436"/>
      <c r="CV221" s="437"/>
      <c r="CW221" s="450"/>
      <c r="CX221" s="448">
        <v>0</v>
      </c>
      <c r="CY221" s="449"/>
      <c r="CZ221" s="436"/>
      <c r="DA221" s="437"/>
      <c r="DB221" s="450"/>
      <c r="DC221" s="448">
        <v>0</v>
      </c>
      <c r="DD221" s="449"/>
      <c r="DE221" s="436"/>
      <c r="DF221" s="437"/>
      <c r="DG221" s="450"/>
      <c r="DH221" s="448">
        <v>0</v>
      </c>
      <c r="DI221" s="449"/>
      <c r="DJ221" s="436"/>
      <c r="DK221" s="437"/>
      <c r="DL221" s="450"/>
      <c r="DM221" s="448">
        <v>0</v>
      </c>
      <c r="DN221" s="449"/>
      <c r="DO221" s="436"/>
      <c r="DP221" s="437"/>
      <c r="DQ221" s="450"/>
      <c r="DR221" s="448">
        <v>0</v>
      </c>
      <c r="DS221" s="449"/>
      <c r="DT221" s="436"/>
      <c r="DU221" s="437"/>
      <c r="DV221" s="450"/>
      <c r="DW221" s="448">
        <v>0</v>
      </c>
      <c r="DX221" s="449"/>
      <c r="DY221" s="436"/>
      <c r="DZ221" s="437"/>
      <c r="EA221" s="450"/>
      <c r="EB221" s="448">
        <v>0</v>
      </c>
      <c r="EC221" s="449"/>
      <c r="ED221" s="436"/>
      <c r="EE221" s="437"/>
      <c r="EF221" s="450"/>
      <c r="EG221" s="448">
        <v>0</v>
      </c>
      <c r="EH221" s="449"/>
      <c r="EI221" s="436"/>
      <c r="EJ221" s="437"/>
      <c r="EK221" s="450"/>
      <c r="EL221" s="448">
        <f t="shared" si="33"/>
        <v>0</v>
      </c>
      <c r="EM221" s="449"/>
      <c r="EN221" s="436"/>
      <c r="EO221" s="345"/>
      <c r="ER221" s="349"/>
      <c r="ES221" s="349"/>
    </row>
    <row r="222" spans="1:149" ht="12.75" hidden="1" customHeight="1" x14ac:dyDescent="0.2">
      <c r="A222" s="333"/>
      <c r="B222" s="333"/>
      <c r="D222" s="345"/>
      <c r="E222" s="467"/>
      <c r="F222" s="124"/>
      <c r="G222" s="436"/>
      <c r="H222" s="436"/>
      <c r="I222" s="436"/>
      <c r="J222" s="437"/>
      <c r="K222" s="124"/>
      <c r="L222" s="436"/>
      <c r="M222" s="436"/>
      <c r="N222" s="436"/>
      <c r="O222" s="437"/>
      <c r="P222" s="124"/>
      <c r="Q222" s="436"/>
      <c r="R222" s="436"/>
      <c r="S222" s="436"/>
      <c r="T222" s="437"/>
      <c r="U222" s="124"/>
      <c r="V222" s="436"/>
      <c r="W222" s="436"/>
      <c r="X222" s="436"/>
      <c r="Y222" s="437"/>
      <c r="Z222" s="124"/>
      <c r="AA222" s="436"/>
      <c r="AB222" s="436"/>
      <c r="AC222" s="436"/>
      <c r="AD222" s="437"/>
      <c r="AE222" s="124"/>
      <c r="AF222" s="436"/>
      <c r="AG222" s="436"/>
      <c r="AH222" s="436"/>
      <c r="AI222" s="437"/>
      <c r="AJ222" s="124"/>
      <c r="AK222" s="436"/>
      <c r="AL222" s="436"/>
      <c r="AM222" s="436"/>
      <c r="AN222" s="437"/>
      <c r="AO222" s="124"/>
      <c r="AP222" s="436"/>
      <c r="AQ222" s="436"/>
      <c r="AR222" s="436"/>
      <c r="AS222" s="437"/>
      <c r="AT222" s="124"/>
      <c r="AU222" s="436"/>
      <c r="AV222" s="436"/>
      <c r="AW222" s="436"/>
      <c r="AX222" s="437"/>
      <c r="AY222" s="124"/>
      <c r="AZ222" s="436"/>
      <c r="BA222" s="436"/>
      <c r="BB222" s="436"/>
      <c r="BC222" s="437"/>
      <c r="BD222" s="124"/>
      <c r="BE222" s="436"/>
      <c r="BF222" s="436"/>
      <c r="BG222" s="436"/>
      <c r="BH222" s="437"/>
      <c r="BI222" s="124"/>
      <c r="BJ222" s="436"/>
      <c r="BK222" s="436"/>
      <c r="BL222" s="436"/>
      <c r="BM222" s="437"/>
      <c r="BN222" s="124"/>
      <c r="BO222" s="436"/>
      <c r="BP222" s="436"/>
      <c r="BQ222" s="436"/>
      <c r="BR222" s="437"/>
      <c r="BS222" s="124"/>
      <c r="BT222" s="436"/>
      <c r="BU222" s="436"/>
      <c r="BV222" s="436"/>
      <c r="BW222" s="437"/>
      <c r="BX222" s="124"/>
      <c r="BY222" s="436"/>
      <c r="BZ222" s="436"/>
      <c r="CA222" s="436"/>
      <c r="CB222" s="437"/>
      <c r="CC222" s="124"/>
      <c r="CD222" s="436"/>
      <c r="CE222" s="436"/>
      <c r="CF222" s="436"/>
      <c r="CG222" s="437"/>
      <c r="CH222" s="124"/>
      <c r="CI222" s="436"/>
      <c r="CJ222" s="436"/>
      <c r="CK222" s="436"/>
      <c r="CL222" s="437"/>
      <c r="CM222" s="124"/>
      <c r="CN222" s="436"/>
      <c r="CO222" s="436"/>
      <c r="CP222" s="436"/>
      <c r="CQ222" s="437"/>
      <c r="CR222" s="124"/>
      <c r="CS222" s="436"/>
      <c r="CT222" s="436"/>
      <c r="CU222" s="436"/>
      <c r="CV222" s="437"/>
      <c r="CW222" s="124"/>
      <c r="CX222" s="436"/>
      <c r="CY222" s="436"/>
      <c r="CZ222" s="436"/>
      <c r="DA222" s="437"/>
      <c r="DB222" s="124"/>
      <c r="DC222" s="436"/>
      <c r="DD222" s="436"/>
      <c r="DE222" s="436"/>
      <c r="DF222" s="437"/>
      <c r="DG222" s="124"/>
      <c r="DH222" s="436"/>
      <c r="DI222" s="436"/>
      <c r="DJ222" s="436"/>
      <c r="DK222" s="437"/>
      <c r="DL222" s="124"/>
      <c r="DM222" s="436"/>
      <c r="DN222" s="436"/>
      <c r="DO222" s="436"/>
      <c r="DP222" s="437"/>
      <c r="DQ222" s="124"/>
      <c r="DR222" s="436"/>
      <c r="DS222" s="436"/>
      <c r="DT222" s="436"/>
      <c r="DU222" s="437"/>
      <c r="DV222" s="124"/>
      <c r="DW222" s="436"/>
      <c r="DX222" s="436"/>
      <c r="DY222" s="436"/>
      <c r="DZ222" s="437"/>
      <c r="EA222" s="124"/>
      <c r="EB222" s="436"/>
      <c r="EC222" s="436"/>
      <c r="ED222" s="436"/>
      <c r="EE222" s="437"/>
      <c r="EF222" s="124"/>
      <c r="EG222" s="436"/>
      <c r="EH222" s="436"/>
      <c r="EI222" s="436"/>
      <c r="EJ222" s="437"/>
      <c r="EK222" s="124"/>
      <c r="EL222" s="436"/>
      <c r="EM222" s="436"/>
      <c r="EN222" s="436"/>
      <c r="EO222" s="345"/>
      <c r="ER222" s="349"/>
      <c r="ES222" s="349"/>
    </row>
    <row r="223" spans="1:149" ht="12.75" hidden="1" customHeight="1" x14ac:dyDescent="0.2">
      <c r="A223" s="333"/>
      <c r="B223" s="333"/>
      <c r="D223" s="345" t="s">
        <v>324</v>
      </c>
      <c r="E223" s="467"/>
      <c r="F223" s="124"/>
      <c r="G223" s="436">
        <v>0</v>
      </c>
      <c r="H223" s="436"/>
      <c r="I223" s="436"/>
      <c r="J223" s="437"/>
      <c r="K223" s="124"/>
      <c r="L223" s="436">
        <v>0</v>
      </c>
      <c r="M223" s="436"/>
      <c r="N223" s="436"/>
      <c r="O223" s="437"/>
      <c r="P223" s="124"/>
      <c r="Q223" s="436">
        <v>0</v>
      </c>
      <c r="R223" s="436"/>
      <c r="S223" s="436"/>
      <c r="T223" s="437"/>
      <c r="U223" s="124"/>
      <c r="V223" s="436">
        <v>0</v>
      </c>
      <c r="W223" s="436"/>
      <c r="X223" s="436"/>
      <c r="Y223" s="437"/>
      <c r="Z223" s="124"/>
      <c r="AA223" s="436">
        <v>0</v>
      </c>
      <c r="AB223" s="436"/>
      <c r="AC223" s="436"/>
      <c r="AD223" s="437"/>
      <c r="AE223" s="124"/>
      <c r="AF223" s="436">
        <v>0</v>
      </c>
      <c r="AG223" s="436"/>
      <c r="AH223" s="436"/>
      <c r="AI223" s="437"/>
      <c r="AJ223" s="124"/>
      <c r="AK223" s="436">
        <v>0</v>
      </c>
      <c r="AL223" s="436"/>
      <c r="AM223" s="436"/>
      <c r="AN223" s="437"/>
      <c r="AO223" s="124"/>
      <c r="AP223" s="436">
        <v>0</v>
      </c>
      <c r="AQ223" s="436"/>
      <c r="AR223" s="436"/>
      <c r="AS223" s="437"/>
      <c r="AT223" s="124"/>
      <c r="AU223" s="436">
        <v>0</v>
      </c>
      <c r="AV223" s="436"/>
      <c r="AW223" s="436"/>
      <c r="AX223" s="437"/>
      <c r="AY223" s="124"/>
      <c r="AZ223" s="436">
        <v>0</v>
      </c>
      <c r="BA223" s="436"/>
      <c r="BB223" s="436"/>
      <c r="BC223" s="437"/>
      <c r="BD223" s="124"/>
      <c r="BE223" s="436">
        <v>0</v>
      </c>
      <c r="BF223" s="436"/>
      <c r="BG223" s="436"/>
      <c r="BH223" s="437"/>
      <c r="BI223" s="124"/>
      <c r="BJ223" s="436">
        <v>0</v>
      </c>
      <c r="BK223" s="436"/>
      <c r="BL223" s="436"/>
      <c r="BM223" s="437"/>
      <c r="BN223" s="124"/>
      <c r="BO223" s="436">
        <v>0</v>
      </c>
      <c r="BP223" s="436"/>
      <c r="BQ223" s="436"/>
      <c r="BR223" s="437"/>
      <c r="BS223" s="124"/>
      <c r="BT223" s="436">
        <f>SUM(BT224:BT227)</f>
        <v>0</v>
      </c>
      <c r="BU223" s="436"/>
      <c r="BV223" s="436"/>
      <c r="BW223" s="437"/>
      <c r="BX223" s="124"/>
      <c r="BY223" s="436">
        <v>0</v>
      </c>
      <c r="BZ223" s="436"/>
      <c r="CA223" s="436"/>
      <c r="CB223" s="437"/>
      <c r="CC223" s="124"/>
      <c r="CD223" s="436">
        <v>0</v>
      </c>
      <c r="CE223" s="436"/>
      <c r="CF223" s="436"/>
      <c r="CG223" s="437"/>
      <c r="CH223" s="124"/>
      <c r="CI223" s="436">
        <v>0</v>
      </c>
      <c r="CJ223" s="436"/>
      <c r="CK223" s="436"/>
      <c r="CL223" s="437"/>
      <c r="CM223" s="124"/>
      <c r="CN223" s="436">
        <v>0</v>
      </c>
      <c r="CO223" s="436"/>
      <c r="CP223" s="436"/>
      <c r="CQ223" s="437"/>
      <c r="CR223" s="124"/>
      <c r="CS223" s="436">
        <v>0</v>
      </c>
      <c r="CT223" s="436"/>
      <c r="CU223" s="436"/>
      <c r="CV223" s="437"/>
      <c r="CW223" s="124"/>
      <c r="CX223" s="436">
        <v>0</v>
      </c>
      <c r="CY223" s="436"/>
      <c r="CZ223" s="436"/>
      <c r="DA223" s="437"/>
      <c r="DB223" s="124"/>
      <c r="DC223" s="436">
        <v>0</v>
      </c>
      <c r="DD223" s="436"/>
      <c r="DE223" s="436"/>
      <c r="DF223" s="437"/>
      <c r="DG223" s="124"/>
      <c r="DH223" s="436">
        <v>0</v>
      </c>
      <c r="DI223" s="436"/>
      <c r="DJ223" s="436"/>
      <c r="DK223" s="437"/>
      <c r="DL223" s="124"/>
      <c r="DM223" s="436">
        <v>0</v>
      </c>
      <c r="DN223" s="436"/>
      <c r="DO223" s="436"/>
      <c r="DP223" s="437"/>
      <c r="DQ223" s="124"/>
      <c r="DR223" s="436">
        <v>0</v>
      </c>
      <c r="DS223" s="436"/>
      <c r="DT223" s="436"/>
      <c r="DU223" s="437"/>
      <c r="DV223" s="124"/>
      <c r="DW223" s="436">
        <v>0</v>
      </c>
      <c r="DX223" s="436"/>
      <c r="DY223" s="436"/>
      <c r="DZ223" s="437"/>
      <c r="EA223" s="124"/>
      <c r="EB223" s="436">
        <v>0</v>
      </c>
      <c r="EC223" s="436"/>
      <c r="ED223" s="436"/>
      <c r="EE223" s="437"/>
      <c r="EF223" s="124"/>
      <c r="EG223" s="436">
        <v>0</v>
      </c>
      <c r="EH223" s="436"/>
      <c r="EI223" s="436"/>
      <c r="EJ223" s="437"/>
      <c r="EK223" s="124"/>
      <c r="EL223" s="436">
        <f>SUM(EL224:EL227)</f>
        <v>0</v>
      </c>
      <c r="EM223" s="436"/>
      <c r="EN223" s="436"/>
      <c r="EO223" s="345"/>
      <c r="ER223" s="349"/>
      <c r="ES223" s="349"/>
    </row>
    <row r="224" spans="1:149" ht="12.75" hidden="1" customHeight="1" x14ac:dyDescent="0.2">
      <c r="A224" s="333"/>
      <c r="B224" s="333"/>
      <c r="D224" s="345" t="s">
        <v>313</v>
      </c>
      <c r="E224" s="467"/>
      <c r="F224" s="468"/>
      <c r="G224" s="434">
        <v>0</v>
      </c>
      <c r="H224" s="435"/>
      <c r="I224" s="436"/>
      <c r="J224" s="437"/>
      <c r="K224" s="468"/>
      <c r="L224" s="434">
        <v>0</v>
      </c>
      <c r="M224" s="435"/>
      <c r="N224" s="436"/>
      <c r="O224" s="437"/>
      <c r="P224" s="468"/>
      <c r="Q224" s="434">
        <v>0</v>
      </c>
      <c r="R224" s="435"/>
      <c r="S224" s="436"/>
      <c r="T224" s="437"/>
      <c r="U224" s="468"/>
      <c r="V224" s="434">
        <v>0</v>
      </c>
      <c r="W224" s="435"/>
      <c r="X224" s="436"/>
      <c r="Y224" s="437"/>
      <c r="Z224" s="468"/>
      <c r="AA224" s="434">
        <v>0</v>
      </c>
      <c r="AB224" s="435"/>
      <c r="AC224" s="436"/>
      <c r="AD224" s="437"/>
      <c r="AE224" s="468"/>
      <c r="AF224" s="434">
        <v>0</v>
      </c>
      <c r="AG224" s="435"/>
      <c r="AH224" s="436"/>
      <c r="AI224" s="437"/>
      <c r="AJ224" s="468"/>
      <c r="AK224" s="434">
        <v>0</v>
      </c>
      <c r="AL224" s="435"/>
      <c r="AM224" s="436"/>
      <c r="AN224" s="437"/>
      <c r="AO224" s="468"/>
      <c r="AP224" s="434">
        <v>0</v>
      </c>
      <c r="AQ224" s="435"/>
      <c r="AR224" s="436"/>
      <c r="AS224" s="437"/>
      <c r="AT224" s="468"/>
      <c r="AU224" s="434">
        <v>0</v>
      </c>
      <c r="AV224" s="435"/>
      <c r="AW224" s="436"/>
      <c r="AX224" s="437"/>
      <c r="AY224" s="468"/>
      <c r="AZ224" s="434">
        <v>0</v>
      </c>
      <c r="BA224" s="435"/>
      <c r="BB224" s="436"/>
      <c r="BC224" s="437"/>
      <c r="BD224" s="468"/>
      <c r="BE224" s="434">
        <v>0</v>
      </c>
      <c r="BF224" s="435"/>
      <c r="BG224" s="436"/>
      <c r="BH224" s="437"/>
      <c r="BI224" s="468"/>
      <c r="BJ224" s="434">
        <v>0</v>
      </c>
      <c r="BK224" s="435"/>
      <c r="BL224" s="436"/>
      <c r="BM224" s="437"/>
      <c r="BN224" s="468"/>
      <c r="BO224" s="434">
        <v>0</v>
      </c>
      <c r="BP224" s="435"/>
      <c r="BQ224" s="436"/>
      <c r="BR224" s="437"/>
      <c r="BS224" s="468"/>
      <c r="BT224" s="434">
        <f>SUM(L224:BO224)</f>
        <v>0</v>
      </c>
      <c r="BU224" s="435"/>
      <c r="BV224" s="436"/>
      <c r="BW224" s="437"/>
      <c r="BX224" s="468"/>
      <c r="BY224" s="434">
        <v>0</v>
      </c>
      <c r="BZ224" s="435"/>
      <c r="CA224" s="436"/>
      <c r="CB224" s="437"/>
      <c r="CC224" s="468"/>
      <c r="CD224" s="434">
        <v>0</v>
      </c>
      <c r="CE224" s="435"/>
      <c r="CF224" s="436"/>
      <c r="CG224" s="437"/>
      <c r="CH224" s="468"/>
      <c r="CI224" s="434">
        <v>0</v>
      </c>
      <c r="CJ224" s="435"/>
      <c r="CK224" s="436"/>
      <c r="CL224" s="437"/>
      <c r="CM224" s="468"/>
      <c r="CN224" s="434">
        <v>0</v>
      </c>
      <c r="CO224" s="435"/>
      <c r="CP224" s="436"/>
      <c r="CQ224" s="437"/>
      <c r="CR224" s="468"/>
      <c r="CS224" s="434">
        <v>0</v>
      </c>
      <c r="CT224" s="435"/>
      <c r="CU224" s="436"/>
      <c r="CV224" s="437"/>
      <c r="CW224" s="468"/>
      <c r="CX224" s="434">
        <v>0</v>
      </c>
      <c r="CY224" s="435"/>
      <c r="CZ224" s="436"/>
      <c r="DA224" s="437"/>
      <c r="DB224" s="468"/>
      <c r="DC224" s="434">
        <v>0</v>
      </c>
      <c r="DD224" s="435"/>
      <c r="DE224" s="436"/>
      <c r="DF224" s="437"/>
      <c r="DG224" s="468"/>
      <c r="DH224" s="434">
        <v>0</v>
      </c>
      <c r="DI224" s="435"/>
      <c r="DJ224" s="436"/>
      <c r="DK224" s="437"/>
      <c r="DL224" s="468"/>
      <c r="DM224" s="434">
        <v>0</v>
      </c>
      <c r="DN224" s="435"/>
      <c r="DO224" s="436"/>
      <c r="DP224" s="437"/>
      <c r="DQ224" s="468"/>
      <c r="DR224" s="434">
        <v>0</v>
      </c>
      <c r="DS224" s="435"/>
      <c r="DT224" s="436"/>
      <c r="DU224" s="437"/>
      <c r="DV224" s="468"/>
      <c r="DW224" s="434">
        <v>0</v>
      </c>
      <c r="DX224" s="435"/>
      <c r="DY224" s="436"/>
      <c r="DZ224" s="437"/>
      <c r="EA224" s="468"/>
      <c r="EB224" s="434">
        <v>0</v>
      </c>
      <c r="EC224" s="435"/>
      <c r="ED224" s="436"/>
      <c r="EE224" s="437"/>
      <c r="EF224" s="468"/>
      <c r="EG224" s="434">
        <v>0</v>
      </c>
      <c r="EH224" s="435"/>
      <c r="EI224" s="436"/>
      <c r="EJ224" s="437"/>
      <c r="EK224" s="468"/>
      <c r="EL224" s="434">
        <f t="shared" ref="EL224:EL227" si="34">SUM(CD224:EG224)</f>
        <v>0</v>
      </c>
      <c r="EM224" s="435"/>
      <c r="EN224" s="436"/>
      <c r="EO224" s="345"/>
      <c r="ER224" s="349"/>
      <c r="ES224" s="349"/>
    </row>
    <row r="225" spans="1:149" ht="12.75" hidden="1" customHeight="1" x14ac:dyDescent="0.2">
      <c r="A225" s="333"/>
      <c r="B225" s="333"/>
      <c r="D225" s="345" t="s">
        <v>316</v>
      </c>
      <c r="E225" s="467"/>
      <c r="F225" s="470"/>
      <c r="G225" s="436">
        <v>0</v>
      </c>
      <c r="H225" s="440"/>
      <c r="I225" s="436"/>
      <c r="J225" s="437"/>
      <c r="K225" s="470"/>
      <c r="L225" s="436">
        <v>0</v>
      </c>
      <c r="M225" s="440"/>
      <c r="N225" s="436"/>
      <c r="O225" s="437"/>
      <c r="P225" s="470"/>
      <c r="Q225" s="436">
        <v>0</v>
      </c>
      <c r="R225" s="440"/>
      <c r="S225" s="436"/>
      <c r="T225" s="437"/>
      <c r="U225" s="470"/>
      <c r="V225" s="436">
        <v>0</v>
      </c>
      <c r="W225" s="440"/>
      <c r="X225" s="436"/>
      <c r="Y225" s="437"/>
      <c r="Z225" s="470"/>
      <c r="AA225" s="436">
        <v>0</v>
      </c>
      <c r="AB225" s="440"/>
      <c r="AC225" s="436"/>
      <c r="AD225" s="437"/>
      <c r="AE225" s="470"/>
      <c r="AF225" s="436">
        <v>0</v>
      </c>
      <c r="AG225" s="440"/>
      <c r="AH225" s="436"/>
      <c r="AI225" s="437"/>
      <c r="AJ225" s="470"/>
      <c r="AK225" s="436">
        <v>0</v>
      </c>
      <c r="AL225" s="440"/>
      <c r="AM225" s="436"/>
      <c r="AN225" s="437"/>
      <c r="AO225" s="470"/>
      <c r="AP225" s="436">
        <v>0</v>
      </c>
      <c r="AQ225" s="440"/>
      <c r="AR225" s="436"/>
      <c r="AS225" s="437"/>
      <c r="AT225" s="470"/>
      <c r="AU225" s="436">
        <v>0</v>
      </c>
      <c r="AV225" s="440"/>
      <c r="AW225" s="436"/>
      <c r="AX225" s="437"/>
      <c r="AY225" s="470"/>
      <c r="AZ225" s="436">
        <v>0</v>
      </c>
      <c r="BA225" s="440"/>
      <c r="BB225" s="436"/>
      <c r="BC225" s="437"/>
      <c r="BD225" s="470"/>
      <c r="BE225" s="436">
        <v>0</v>
      </c>
      <c r="BF225" s="440"/>
      <c r="BG225" s="436"/>
      <c r="BH225" s="437"/>
      <c r="BI225" s="470"/>
      <c r="BJ225" s="436">
        <v>0</v>
      </c>
      <c r="BK225" s="440"/>
      <c r="BL225" s="436"/>
      <c r="BM225" s="437"/>
      <c r="BN225" s="470"/>
      <c r="BO225" s="436">
        <v>0</v>
      </c>
      <c r="BP225" s="440"/>
      <c r="BQ225" s="436"/>
      <c r="BR225" s="437"/>
      <c r="BS225" s="470"/>
      <c r="BT225" s="436">
        <f>SUM(L225:BO225)</f>
        <v>0</v>
      </c>
      <c r="BU225" s="440"/>
      <c r="BV225" s="436"/>
      <c r="BW225" s="437"/>
      <c r="BX225" s="470"/>
      <c r="BY225" s="436">
        <v>0</v>
      </c>
      <c r="BZ225" s="440"/>
      <c r="CA225" s="436"/>
      <c r="CB225" s="437"/>
      <c r="CC225" s="470"/>
      <c r="CD225" s="436">
        <v>0</v>
      </c>
      <c r="CE225" s="440"/>
      <c r="CF225" s="436"/>
      <c r="CG225" s="437"/>
      <c r="CH225" s="470"/>
      <c r="CI225" s="436">
        <v>0</v>
      </c>
      <c r="CJ225" s="440"/>
      <c r="CK225" s="436"/>
      <c r="CL225" s="437"/>
      <c r="CM225" s="470"/>
      <c r="CN225" s="436">
        <v>0</v>
      </c>
      <c r="CO225" s="440"/>
      <c r="CP225" s="436"/>
      <c r="CQ225" s="437"/>
      <c r="CR225" s="470"/>
      <c r="CS225" s="436">
        <v>0</v>
      </c>
      <c r="CT225" s="440"/>
      <c r="CU225" s="436"/>
      <c r="CV225" s="437"/>
      <c r="CW225" s="470"/>
      <c r="CX225" s="436">
        <v>0</v>
      </c>
      <c r="CY225" s="440"/>
      <c r="CZ225" s="436"/>
      <c r="DA225" s="437"/>
      <c r="DB225" s="470"/>
      <c r="DC225" s="436">
        <v>0</v>
      </c>
      <c r="DD225" s="440"/>
      <c r="DE225" s="436"/>
      <c r="DF225" s="437"/>
      <c r="DG225" s="470"/>
      <c r="DH225" s="436">
        <v>0</v>
      </c>
      <c r="DI225" s="440"/>
      <c r="DJ225" s="436"/>
      <c r="DK225" s="437"/>
      <c r="DL225" s="470"/>
      <c r="DM225" s="436">
        <v>0</v>
      </c>
      <c r="DN225" s="440"/>
      <c r="DO225" s="436"/>
      <c r="DP225" s="437"/>
      <c r="DQ225" s="470"/>
      <c r="DR225" s="436">
        <v>0</v>
      </c>
      <c r="DS225" s="440"/>
      <c r="DT225" s="436"/>
      <c r="DU225" s="437"/>
      <c r="DV225" s="470"/>
      <c r="DW225" s="436">
        <v>0</v>
      </c>
      <c r="DX225" s="440"/>
      <c r="DY225" s="436"/>
      <c r="DZ225" s="437"/>
      <c r="EA225" s="470"/>
      <c r="EB225" s="436">
        <v>0</v>
      </c>
      <c r="EC225" s="440"/>
      <c r="ED225" s="436"/>
      <c r="EE225" s="437"/>
      <c r="EF225" s="470"/>
      <c r="EG225" s="436">
        <v>0</v>
      </c>
      <c r="EH225" s="440"/>
      <c r="EI225" s="436"/>
      <c r="EJ225" s="437"/>
      <c r="EK225" s="470"/>
      <c r="EL225" s="436">
        <f t="shared" si="34"/>
        <v>0</v>
      </c>
      <c r="EM225" s="440"/>
      <c r="EN225" s="436"/>
      <c r="EO225" s="345"/>
      <c r="ER225" s="349"/>
      <c r="ES225" s="349"/>
    </row>
    <row r="226" spans="1:149" ht="12.75" hidden="1" customHeight="1" x14ac:dyDescent="0.2">
      <c r="A226" s="333"/>
      <c r="B226" s="333"/>
      <c r="D226" s="345" t="s">
        <v>317</v>
      </c>
      <c r="E226" s="467"/>
      <c r="F226" s="470"/>
      <c r="G226" s="436">
        <v>0</v>
      </c>
      <c r="H226" s="440"/>
      <c r="I226" s="436"/>
      <c r="J226" s="437"/>
      <c r="K226" s="470"/>
      <c r="L226" s="436">
        <v>0</v>
      </c>
      <c r="M226" s="440"/>
      <c r="N226" s="436"/>
      <c r="O226" s="437"/>
      <c r="P226" s="470"/>
      <c r="Q226" s="436">
        <v>0</v>
      </c>
      <c r="R226" s="440"/>
      <c r="S226" s="436"/>
      <c r="T226" s="437"/>
      <c r="U226" s="470"/>
      <c r="V226" s="436">
        <v>0</v>
      </c>
      <c r="W226" s="440"/>
      <c r="X226" s="436"/>
      <c r="Y226" s="437"/>
      <c r="Z226" s="470"/>
      <c r="AA226" s="436">
        <v>0</v>
      </c>
      <c r="AB226" s="440"/>
      <c r="AC226" s="436"/>
      <c r="AD226" s="437"/>
      <c r="AE226" s="470"/>
      <c r="AF226" s="436">
        <v>0</v>
      </c>
      <c r="AG226" s="440"/>
      <c r="AH226" s="436"/>
      <c r="AI226" s="437"/>
      <c r="AJ226" s="470"/>
      <c r="AK226" s="436">
        <v>0</v>
      </c>
      <c r="AL226" s="440"/>
      <c r="AM226" s="436"/>
      <c r="AN226" s="437"/>
      <c r="AO226" s="470"/>
      <c r="AP226" s="436">
        <v>0</v>
      </c>
      <c r="AQ226" s="440"/>
      <c r="AR226" s="436"/>
      <c r="AS226" s="437"/>
      <c r="AT226" s="470"/>
      <c r="AU226" s="436">
        <v>0</v>
      </c>
      <c r="AV226" s="440"/>
      <c r="AW226" s="436"/>
      <c r="AX226" s="437"/>
      <c r="AY226" s="470"/>
      <c r="AZ226" s="436">
        <v>0</v>
      </c>
      <c r="BA226" s="440"/>
      <c r="BB226" s="436"/>
      <c r="BC226" s="437"/>
      <c r="BD226" s="470"/>
      <c r="BE226" s="436">
        <v>0</v>
      </c>
      <c r="BF226" s="440"/>
      <c r="BG226" s="436"/>
      <c r="BH226" s="437"/>
      <c r="BI226" s="470"/>
      <c r="BJ226" s="436">
        <v>0</v>
      </c>
      <c r="BK226" s="440"/>
      <c r="BL226" s="436"/>
      <c r="BM226" s="437"/>
      <c r="BN226" s="470"/>
      <c r="BO226" s="436">
        <v>0</v>
      </c>
      <c r="BP226" s="440"/>
      <c r="BQ226" s="436"/>
      <c r="BR226" s="437"/>
      <c r="BS226" s="470"/>
      <c r="BT226" s="436">
        <f>SUM(L226:BO226)</f>
        <v>0</v>
      </c>
      <c r="BU226" s="440"/>
      <c r="BV226" s="436"/>
      <c r="BW226" s="437"/>
      <c r="BX226" s="470"/>
      <c r="BY226" s="436">
        <v>0</v>
      </c>
      <c r="BZ226" s="440"/>
      <c r="CA226" s="436"/>
      <c r="CB226" s="437"/>
      <c r="CC226" s="470"/>
      <c r="CD226" s="436">
        <v>0</v>
      </c>
      <c r="CE226" s="440"/>
      <c r="CF226" s="436"/>
      <c r="CG226" s="437"/>
      <c r="CH226" s="470"/>
      <c r="CI226" s="436">
        <v>0</v>
      </c>
      <c r="CJ226" s="440"/>
      <c r="CK226" s="436"/>
      <c r="CL226" s="437"/>
      <c r="CM226" s="470"/>
      <c r="CN226" s="436">
        <v>0</v>
      </c>
      <c r="CO226" s="440"/>
      <c r="CP226" s="436"/>
      <c r="CQ226" s="437"/>
      <c r="CR226" s="470"/>
      <c r="CS226" s="436">
        <v>0</v>
      </c>
      <c r="CT226" s="440"/>
      <c r="CU226" s="436"/>
      <c r="CV226" s="437"/>
      <c r="CW226" s="470"/>
      <c r="CX226" s="436">
        <v>0</v>
      </c>
      <c r="CY226" s="440"/>
      <c r="CZ226" s="436"/>
      <c r="DA226" s="437"/>
      <c r="DB226" s="470"/>
      <c r="DC226" s="436">
        <v>0</v>
      </c>
      <c r="DD226" s="440"/>
      <c r="DE226" s="436"/>
      <c r="DF226" s="437"/>
      <c r="DG226" s="470"/>
      <c r="DH226" s="436">
        <v>0</v>
      </c>
      <c r="DI226" s="440"/>
      <c r="DJ226" s="436"/>
      <c r="DK226" s="437"/>
      <c r="DL226" s="470"/>
      <c r="DM226" s="436">
        <v>0</v>
      </c>
      <c r="DN226" s="440"/>
      <c r="DO226" s="436"/>
      <c r="DP226" s="437"/>
      <c r="DQ226" s="470"/>
      <c r="DR226" s="436">
        <v>0</v>
      </c>
      <c r="DS226" s="440"/>
      <c r="DT226" s="436"/>
      <c r="DU226" s="437"/>
      <c r="DV226" s="470"/>
      <c r="DW226" s="436">
        <v>0</v>
      </c>
      <c r="DX226" s="440"/>
      <c r="DY226" s="436"/>
      <c r="DZ226" s="437"/>
      <c r="EA226" s="470"/>
      <c r="EB226" s="436">
        <v>0</v>
      </c>
      <c r="EC226" s="440"/>
      <c r="ED226" s="436"/>
      <c r="EE226" s="437"/>
      <c r="EF226" s="470"/>
      <c r="EG226" s="436">
        <v>0</v>
      </c>
      <c r="EH226" s="440"/>
      <c r="EI226" s="436"/>
      <c r="EJ226" s="437"/>
      <c r="EK226" s="470"/>
      <c r="EL226" s="436">
        <f t="shared" si="34"/>
        <v>0</v>
      </c>
      <c r="EM226" s="440"/>
      <c r="EN226" s="436"/>
      <c r="EO226" s="345"/>
      <c r="ER226" s="349"/>
      <c r="ES226" s="349"/>
    </row>
    <row r="227" spans="1:149" ht="12.75" hidden="1" customHeight="1" x14ac:dyDescent="0.2">
      <c r="A227" s="333"/>
      <c r="B227" s="333"/>
      <c r="D227" s="345" t="s">
        <v>318</v>
      </c>
      <c r="E227" s="467"/>
      <c r="F227" s="472"/>
      <c r="G227" s="448">
        <v>0</v>
      </c>
      <c r="H227" s="449"/>
      <c r="I227" s="436"/>
      <c r="J227" s="437"/>
      <c r="K227" s="373"/>
      <c r="L227" s="448">
        <v>0</v>
      </c>
      <c r="M227" s="449"/>
      <c r="N227" s="436"/>
      <c r="O227" s="437"/>
      <c r="P227" s="373"/>
      <c r="Q227" s="448">
        <v>0</v>
      </c>
      <c r="R227" s="449"/>
      <c r="S227" s="436"/>
      <c r="T227" s="437"/>
      <c r="U227" s="373"/>
      <c r="V227" s="448">
        <v>0</v>
      </c>
      <c r="W227" s="449"/>
      <c r="X227" s="436"/>
      <c r="Y227" s="437"/>
      <c r="Z227" s="373"/>
      <c r="AA227" s="448">
        <v>0</v>
      </c>
      <c r="AB227" s="449"/>
      <c r="AC227" s="436"/>
      <c r="AD227" s="437"/>
      <c r="AE227" s="373"/>
      <c r="AF227" s="448">
        <v>0</v>
      </c>
      <c r="AG227" s="449"/>
      <c r="AH227" s="436"/>
      <c r="AI227" s="437"/>
      <c r="AJ227" s="373"/>
      <c r="AK227" s="448">
        <v>0</v>
      </c>
      <c r="AL227" s="449"/>
      <c r="AM227" s="436"/>
      <c r="AN227" s="437"/>
      <c r="AO227" s="373"/>
      <c r="AP227" s="448">
        <v>0</v>
      </c>
      <c r="AQ227" s="449"/>
      <c r="AR227" s="436"/>
      <c r="AS227" s="437"/>
      <c r="AT227" s="450"/>
      <c r="AU227" s="448">
        <v>0</v>
      </c>
      <c r="AV227" s="449"/>
      <c r="AW227" s="436"/>
      <c r="AX227" s="437"/>
      <c r="AY227" s="450"/>
      <c r="AZ227" s="448">
        <v>0</v>
      </c>
      <c r="BA227" s="449"/>
      <c r="BB227" s="436"/>
      <c r="BC227" s="437"/>
      <c r="BD227" s="450"/>
      <c r="BE227" s="448">
        <v>0</v>
      </c>
      <c r="BF227" s="449"/>
      <c r="BG227" s="436"/>
      <c r="BH227" s="437"/>
      <c r="BI227" s="450"/>
      <c r="BJ227" s="448">
        <v>0</v>
      </c>
      <c r="BK227" s="449"/>
      <c r="BL227" s="436"/>
      <c r="BM227" s="437"/>
      <c r="BN227" s="450"/>
      <c r="BO227" s="448">
        <v>0</v>
      </c>
      <c r="BP227" s="449"/>
      <c r="BQ227" s="436"/>
      <c r="BR227" s="437"/>
      <c r="BS227" s="450"/>
      <c r="BT227" s="448">
        <f>SUM(L227:BO227)</f>
        <v>0</v>
      </c>
      <c r="BU227" s="449"/>
      <c r="BV227" s="436"/>
      <c r="BW227" s="437"/>
      <c r="BX227" s="450"/>
      <c r="BY227" s="448">
        <v>0</v>
      </c>
      <c r="BZ227" s="449"/>
      <c r="CA227" s="436"/>
      <c r="CB227" s="437"/>
      <c r="CC227" s="373"/>
      <c r="CD227" s="448">
        <v>0</v>
      </c>
      <c r="CE227" s="449"/>
      <c r="CF227" s="436"/>
      <c r="CG227" s="437"/>
      <c r="CH227" s="373"/>
      <c r="CI227" s="448">
        <v>0</v>
      </c>
      <c r="CJ227" s="449"/>
      <c r="CK227" s="436"/>
      <c r="CL227" s="437"/>
      <c r="CM227" s="373"/>
      <c r="CN227" s="448">
        <v>0</v>
      </c>
      <c r="CO227" s="449"/>
      <c r="CP227" s="436"/>
      <c r="CQ227" s="437"/>
      <c r="CR227" s="373"/>
      <c r="CS227" s="448">
        <v>0</v>
      </c>
      <c r="CT227" s="449"/>
      <c r="CU227" s="436"/>
      <c r="CV227" s="437"/>
      <c r="CW227" s="373"/>
      <c r="CX227" s="448">
        <v>0</v>
      </c>
      <c r="CY227" s="449"/>
      <c r="CZ227" s="436"/>
      <c r="DA227" s="437"/>
      <c r="DB227" s="373"/>
      <c r="DC227" s="448">
        <v>0</v>
      </c>
      <c r="DD227" s="449"/>
      <c r="DE227" s="436"/>
      <c r="DF227" s="437"/>
      <c r="DG227" s="373"/>
      <c r="DH227" s="448">
        <v>0</v>
      </c>
      <c r="DI227" s="449"/>
      <c r="DJ227" s="436"/>
      <c r="DK227" s="437"/>
      <c r="DL227" s="450"/>
      <c r="DM227" s="448">
        <v>0</v>
      </c>
      <c r="DN227" s="449"/>
      <c r="DO227" s="436"/>
      <c r="DP227" s="437"/>
      <c r="DQ227" s="450"/>
      <c r="DR227" s="448">
        <v>0</v>
      </c>
      <c r="DS227" s="449"/>
      <c r="DT227" s="436"/>
      <c r="DU227" s="437"/>
      <c r="DV227" s="450"/>
      <c r="DW227" s="448">
        <v>0</v>
      </c>
      <c r="DX227" s="449"/>
      <c r="DY227" s="436"/>
      <c r="DZ227" s="437"/>
      <c r="EA227" s="450"/>
      <c r="EB227" s="448">
        <v>0</v>
      </c>
      <c r="EC227" s="449"/>
      <c r="ED227" s="436"/>
      <c r="EE227" s="437"/>
      <c r="EF227" s="450"/>
      <c r="EG227" s="448">
        <v>0</v>
      </c>
      <c r="EH227" s="449"/>
      <c r="EI227" s="436"/>
      <c r="EJ227" s="437"/>
      <c r="EK227" s="450"/>
      <c r="EL227" s="448">
        <f t="shared" si="34"/>
        <v>0</v>
      </c>
      <c r="EM227" s="449"/>
      <c r="EN227" s="436"/>
      <c r="EO227" s="345"/>
      <c r="ER227" s="349"/>
      <c r="ES227" s="349"/>
    </row>
    <row r="228" spans="1:149" ht="12.75" hidden="1" customHeight="1" x14ac:dyDescent="0.2">
      <c r="A228" s="333"/>
      <c r="B228" s="333"/>
      <c r="D228" s="345"/>
      <c r="E228" s="467"/>
      <c r="F228" s="124"/>
      <c r="G228" s="436"/>
      <c r="H228" s="436"/>
      <c r="I228" s="436"/>
      <c r="J228" s="437"/>
      <c r="K228" s="124"/>
      <c r="L228" s="436"/>
      <c r="M228" s="436"/>
      <c r="N228" s="436"/>
      <c r="O228" s="437"/>
      <c r="P228" s="124"/>
      <c r="Q228" s="436"/>
      <c r="R228" s="436"/>
      <c r="S228" s="436"/>
      <c r="T228" s="437"/>
      <c r="U228" s="124"/>
      <c r="V228" s="436"/>
      <c r="W228" s="436"/>
      <c r="X228" s="436"/>
      <c r="Y228" s="437"/>
      <c r="Z228" s="124"/>
      <c r="AA228" s="436"/>
      <c r="AB228" s="436"/>
      <c r="AC228" s="436"/>
      <c r="AD228" s="437"/>
      <c r="AE228" s="124"/>
      <c r="AF228" s="436"/>
      <c r="AG228" s="436"/>
      <c r="AH228" s="436"/>
      <c r="AI228" s="437"/>
      <c r="AJ228" s="124"/>
      <c r="AK228" s="436"/>
      <c r="AL228" s="436"/>
      <c r="AM228" s="436"/>
      <c r="AN228" s="437"/>
      <c r="AO228" s="124"/>
      <c r="AP228" s="436"/>
      <c r="AQ228" s="436"/>
      <c r="AR228" s="436"/>
      <c r="AS228" s="437"/>
      <c r="AT228" s="124"/>
      <c r="AU228" s="436"/>
      <c r="AV228" s="436"/>
      <c r="AW228" s="436"/>
      <c r="AX228" s="437"/>
      <c r="AY228" s="124"/>
      <c r="AZ228" s="436"/>
      <c r="BA228" s="436"/>
      <c r="BB228" s="436"/>
      <c r="BC228" s="437"/>
      <c r="BD228" s="124"/>
      <c r="BE228" s="436"/>
      <c r="BF228" s="436"/>
      <c r="BG228" s="436"/>
      <c r="BH228" s="437"/>
      <c r="BI228" s="124"/>
      <c r="BJ228" s="436"/>
      <c r="BK228" s="436"/>
      <c r="BL228" s="436"/>
      <c r="BM228" s="437"/>
      <c r="BN228" s="124"/>
      <c r="BO228" s="436"/>
      <c r="BP228" s="436"/>
      <c r="BQ228" s="436"/>
      <c r="BR228" s="437"/>
      <c r="BS228" s="124"/>
      <c r="BT228" s="436"/>
      <c r="BU228" s="436"/>
      <c r="BV228" s="436"/>
      <c r="BW228" s="437"/>
      <c r="BX228" s="124"/>
      <c r="BY228" s="436"/>
      <c r="BZ228" s="436"/>
      <c r="CA228" s="436"/>
      <c r="CB228" s="437"/>
      <c r="CC228" s="124"/>
      <c r="CD228" s="436"/>
      <c r="CE228" s="436"/>
      <c r="CF228" s="436"/>
      <c r="CG228" s="437"/>
      <c r="CH228" s="124"/>
      <c r="CI228" s="436"/>
      <c r="CJ228" s="436"/>
      <c r="CK228" s="436"/>
      <c r="CL228" s="437"/>
      <c r="CM228" s="124"/>
      <c r="CN228" s="436"/>
      <c r="CO228" s="436"/>
      <c r="CP228" s="436"/>
      <c r="CQ228" s="437"/>
      <c r="CR228" s="124"/>
      <c r="CS228" s="436"/>
      <c r="CT228" s="436"/>
      <c r="CU228" s="436"/>
      <c r="CV228" s="437"/>
      <c r="CW228" s="124"/>
      <c r="CX228" s="436"/>
      <c r="CY228" s="436"/>
      <c r="CZ228" s="436"/>
      <c r="DA228" s="437"/>
      <c r="DB228" s="124"/>
      <c r="DC228" s="436"/>
      <c r="DD228" s="436"/>
      <c r="DE228" s="436"/>
      <c r="DF228" s="437"/>
      <c r="DG228" s="124"/>
      <c r="DH228" s="436"/>
      <c r="DI228" s="436"/>
      <c r="DJ228" s="436"/>
      <c r="DK228" s="437"/>
      <c r="DL228" s="124"/>
      <c r="DM228" s="436"/>
      <c r="DN228" s="436"/>
      <c r="DO228" s="436"/>
      <c r="DP228" s="437"/>
      <c r="DQ228" s="124"/>
      <c r="DR228" s="436"/>
      <c r="DS228" s="436"/>
      <c r="DT228" s="436"/>
      <c r="DU228" s="437"/>
      <c r="DV228" s="124"/>
      <c r="DW228" s="436"/>
      <c r="DX228" s="436"/>
      <c r="DY228" s="436"/>
      <c r="DZ228" s="437"/>
      <c r="EA228" s="124"/>
      <c r="EB228" s="436"/>
      <c r="EC228" s="436"/>
      <c r="ED228" s="436"/>
      <c r="EE228" s="437"/>
      <c r="EF228" s="124"/>
      <c r="EG228" s="436"/>
      <c r="EH228" s="436"/>
      <c r="EI228" s="436"/>
      <c r="EJ228" s="437"/>
      <c r="EK228" s="124"/>
      <c r="EL228" s="436"/>
      <c r="EM228" s="436"/>
      <c r="EN228" s="436"/>
      <c r="EO228" s="345"/>
      <c r="ER228" s="349"/>
      <c r="ES228" s="349"/>
    </row>
    <row r="229" spans="1:149" ht="12.75" hidden="1" customHeight="1" x14ac:dyDescent="0.2">
      <c r="A229" s="333"/>
      <c r="B229" s="333"/>
      <c r="D229" s="345" t="s">
        <v>325</v>
      </c>
      <c r="E229" s="467"/>
      <c r="F229" s="124"/>
      <c r="G229" s="436">
        <f>SUM(G230:G233)</f>
        <v>0</v>
      </c>
      <c r="H229" s="436"/>
      <c r="I229" s="436"/>
      <c r="J229" s="437"/>
      <c r="K229" s="124"/>
      <c r="L229" s="436">
        <f>SUM(L230:L233)</f>
        <v>0</v>
      </c>
      <c r="M229" s="436"/>
      <c r="N229" s="436"/>
      <c r="O229" s="437"/>
      <c r="P229" s="124"/>
      <c r="Q229" s="436">
        <f>SUM(Q230:Q233)</f>
        <v>0</v>
      </c>
      <c r="R229" s="436"/>
      <c r="S229" s="436"/>
      <c r="T229" s="437"/>
      <c r="U229" s="124"/>
      <c r="V229" s="436">
        <f>SUM(V230:V233)</f>
        <v>0</v>
      </c>
      <c r="W229" s="436"/>
      <c r="X229" s="436"/>
      <c r="Y229" s="437"/>
      <c r="Z229" s="124"/>
      <c r="AA229" s="436">
        <f>SUM(AA230:AA233)</f>
        <v>0</v>
      </c>
      <c r="AB229" s="436"/>
      <c r="AC229" s="436"/>
      <c r="AD229" s="437"/>
      <c r="AE229" s="124"/>
      <c r="AF229" s="436">
        <f>SUM(AF230:AF233)</f>
        <v>0</v>
      </c>
      <c r="AG229" s="436"/>
      <c r="AH229" s="436"/>
      <c r="AI229" s="437"/>
      <c r="AJ229" s="124"/>
      <c r="AK229" s="436">
        <f>SUM(AK230:AK233)</f>
        <v>0</v>
      </c>
      <c r="AL229" s="436"/>
      <c r="AM229" s="436"/>
      <c r="AN229" s="437"/>
      <c r="AO229" s="124"/>
      <c r="AP229" s="436">
        <f>SUM(AP230:AP233)</f>
        <v>0</v>
      </c>
      <c r="AQ229" s="436"/>
      <c r="AR229" s="436"/>
      <c r="AS229" s="437"/>
      <c r="AT229" s="124"/>
      <c r="AU229" s="436">
        <f>SUM(AU230:AU233)</f>
        <v>0</v>
      </c>
      <c r="AV229" s="436"/>
      <c r="AW229" s="436"/>
      <c r="AX229" s="437"/>
      <c r="AY229" s="124"/>
      <c r="AZ229" s="436">
        <f>SUM(AZ230:AZ233)</f>
        <v>0</v>
      </c>
      <c r="BA229" s="436"/>
      <c r="BB229" s="436"/>
      <c r="BC229" s="437"/>
      <c r="BD229" s="124"/>
      <c r="BE229" s="436">
        <f>SUM(BE230:BE233)</f>
        <v>0</v>
      </c>
      <c r="BF229" s="436"/>
      <c r="BG229" s="436"/>
      <c r="BH229" s="437"/>
      <c r="BI229" s="124"/>
      <c r="BJ229" s="436">
        <f>SUM(BJ230:BJ233)</f>
        <v>0</v>
      </c>
      <c r="BK229" s="436"/>
      <c r="BL229" s="436"/>
      <c r="BM229" s="437"/>
      <c r="BN229" s="124"/>
      <c r="BO229" s="436">
        <f>SUM(BO230:BO233)</f>
        <v>0</v>
      </c>
      <c r="BP229" s="436"/>
      <c r="BQ229" s="436"/>
      <c r="BR229" s="437"/>
      <c r="BS229" s="124"/>
      <c r="BT229" s="436">
        <f>SUM(BT230:BT233)</f>
        <v>0</v>
      </c>
      <c r="BU229" s="436"/>
      <c r="BV229" s="436"/>
      <c r="BW229" s="437"/>
      <c r="BX229" s="124"/>
      <c r="BY229" s="436">
        <f>SUM(BY230:BY233)</f>
        <v>0</v>
      </c>
      <c r="BZ229" s="436"/>
      <c r="CA229" s="436"/>
      <c r="CB229" s="437"/>
      <c r="CC229" s="124"/>
      <c r="CD229" s="436">
        <f>SUM(CD230:CD233)</f>
        <v>0</v>
      </c>
      <c r="CE229" s="436"/>
      <c r="CF229" s="436"/>
      <c r="CG229" s="437"/>
      <c r="CH229" s="124"/>
      <c r="CI229" s="436">
        <f>SUM(CI230:CI233)</f>
        <v>0</v>
      </c>
      <c r="CJ229" s="436"/>
      <c r="CK229" s="436"/>
      <c r="CL229" s="437"/>
      <c r="CM229" s="124"/>
      <c r="CN229" s="436">
        <f>SUM(CN230:CN233)</f>
        <v>0</v>
      </c>
      <c r="CO229" s="436"/>
      <c r="CP229" s="436"/>
      <c r="CQ229" s="437"/>
      <c r="CR229" s="124"/>
      <c r="CS229" s="436">
        <f>SUM(CS230:CS233)</f>
        <v>0</v>
      </c>
      <c r="CT229" s="436"/>
      <c r="CU229" s="436"/>
      <c r="CV229" s="437"/>
      <c r="CW229" s="124"/>
      <c r="CX229" s="436">
        <f>SUM(CX230:CX233)</f>
        <v>0</v>
      </c>
      <c r="CY229" s="436"/>
      <c r="CZ229" s="436"/>
      <c r="DA229" s="437"/>
      <c r="DB229" s="124"/>
      <c r="DC229" s="436">
        <f>SUM(DC230:DC233)</f>
        <v>0</v>
      </c>
      <c r="DD229" s="436"/>
      <c r="DE229" s="436"/>
      <c r="DF229" s="437"/>
      <c r="DG229" s="124"/>
      <c r="DH229" s="436">
        <f>SUM(DH230:DH233)</f>
        <v>0</v>
      </c>
      <c r="DI229" s="436"/>
      <c r="DJ229" s="436"/>
      <c r="DK229" s="437"/>
      <c r="DL229" s="124"/>
      <c r="DM229" s="436">
        <f>SUM(DM230:DM233)</f>
        <v>0</v>
      </c>
      <c r="DN229" s="436"/>
      <c r="DO229" s="436"/>
      <c r="DP229" s="437"/>
      <c r="DQ229" s="124"/>
      <c r="DR229" s="436">
        <f>SUM(DR230:DR233)</f>
        <v>0</v>
      </c>
      <c r="DS229" s="436"/>
      <c r="DT229" s="436"/>
      <c r="DU229" s="437"/>
      <c r="DV229" s="124"/>
      <c r="DW229" s="436">
        <f>SUM(DW230:DW233)</f>
        <v>0</v>
      </c>
      <c r="DX229" s="436"/>
      <c r="DY229" s="436"/>
      <c r="DZ229" s="437"/>
      <c r="EA229" s="124"/>
      <c r="EB229" s="436">
        <f>SUM(EB230:EB233)</f>
        <v>0</v>
      </c>
      <c r="EC229" s="436"/>
      <c r="ED229" s="436"/>
      <c r="EE229" s="437"/>
      <c r="EF229" s="124"/>
      <c r="EG229" s="436">
        <f>SUM(EG230:EG233)</f>
        <v>0</v>
      </c>
      <c r="EH229" s="436"/>
      <c r="EI229" s="436"/>
      <c r="EJ229" s="437"/>
      <c r="EK229" s="124"/>
      <c r="EL229" s="436">
        <f>SUM(EL230:EL233)</f>
        <v>0</v>
      </c>
      <c r="EM229" s="436"/>
      <c r="EN229" s="436"/>
      <c r="EO229" s="345"/>
      <c r="ER229" s="349"/>
      <c r="ES229" s="349"/>
    </row>
    <row r="230" spans="1:149" ht="12.75" hidden="1" customHeight="1" x14ac:dyDescent="0.2">
      <c r="A230" s="333"/>
      <c r="B230" s="333"/>
      <c r="D230" s="345" t="s">
        <v>313</v>
      </c>
      <c r="E230" s="467"/>
      <c r="F230" s="468"/>
      <c r="G230" s="434">
        <v>0</v>
      </c>
      <c r="H230" s="435"/>
      <c r="I230" s="436"/>
      <c r="J230" s="437"/>
      <c r="K230" s="468"/>
      <c r="L230" s="434">
        <v>0</v>
      </c>
      <c r="M230" s="435"/>
      <c r="N230" s="436"/>
      <c r="O230" s="437"/>
      <c r="P230" s="468"/>
      <c r="Q230" s="434">
        <v>0</v>
      </c>
      <c r="R230" s="435"/>
      <c r="S230" s="436"/>
      <c r="T230" s="437"/>
      <c r="U230" s="468"/>
      <c r="V230" s="434">
        <v>0</v>
      </c>
      <c r="W230" s="435"/>
      <c r="X230" s="436"/>
      <c r="Y230" s="437"/>
      <c r="Z230" s="468"/>
      <c r="AA230" s="434">
        <v>0</v>
      </c>
      <c r="AB230" s="435"/>
      <c r="AC230" s="436"/>
      <c r="AD230" s="437"/>
      <c r="AE230" s="468"/>
      <c r="AF230" s="434">
        <v>0</v>
      </c>
      <c r="AG230" s="435"/>
      <c r="AH230" s="436"/>
      <c r="AI230" s="437"/>
      <c r="AJ230" s="468"/>
      <c r="AK230" s="434">
        <v>0</v>
      </c>
      <c r="AL230" s="435"/>
      <c r="AM230" s="436"/>
      <c r="AN230" s="437"/>
      <c r="AO230" s="468"/>
      <c r="AP230" s="434">
        <v>0</v>
      </c>
      <c r="AQ230" s="435"/>
      <c r="AR230" s="436"/>
      <c r="AS230" s="437"/>
      <c r="AT230" s="468"/>
      <c r="AU230" s="434">
        <v>0</v>
      </c>
      <c r="AV230" s="435"/>
      <c r="AW230" s="436"/>
      <c r="AX230" s="437"/>
      <c r="AY230" s="468"/>
      <c r="AZ230" s="434">
        <v>0</v>
      </c>
      <c r="BA230" s="435"/>
      <c r="BB230" s="436"/>
      <c r="BC230" s="437"/>
      <c r="BD230" s="468"/>
      <c r="BE230" s="434">
        <v>0</v>
      </c>
      <c r="BF230" s="435"/>
      <c r="BG230" s="436"/>
      <c r="BH230" s="437"/>
      <c r="BI230" s="468"/>
      <c r="BJ230" s="434">
        <v>0</v>
      </c>
      <c r="BK230" s="435"/>
      <c r="BL230" s="436"/>
      <c r="BM230" s="437"/>
      <c r="BN230" s="468"/>
      <c r="BO230" s="434">
        <v>0</v>
      </c>
      <c r="BP230" s="435"/>
      <c r="BQ230" s="436"/>
      <c r="BR230" s="437"/>
      <c r="BS230" s="468"/>
      <c r="BT230" s="434">
        <f>SUM(L230:BO230)</f>
        <v>0</v>
      </c>
      <c r="BU230" s="435"/>
      <c r="BV230" s="436"/>
      <c r="BW230" s="437"/>
      <c r="BX230" s="468"/>
      <c r="BY230" s="434">
        <v>0</v>
      </c>
      <c r="BZ230" s="435"/>
      <c r="CA230" s="436"/>
      <c r="CB230" s="437"/>
      <c r="CC230" s="468"/>
      <c r="CD230" s="434">
        <v>0</v>
      </c>
      <c r="CE230" s="435"/>
      <c r="CF230" s="436"/>
      <c r="CG230" s="437"/>
      <c r="CH230" s="468"/>
      <c r="CI230" s="434">
        <v>0</v>
      </c>
      <c r="CJ230" s="435"/>
      <c r="CK230" s="436"/>
      <c r="CL230" s="437"/>
      <c r="CM230" s="468"/>
      <c r="CN230" s="434">
        <v>0</v>
      </c>
      <c r="CO230" s="435"/>
      <c r="CP230" s="436"/>
      <c r="CQ230" s="437"/>
      <c r="CR230" s="468"/>
      <c r="CS230" s="434">
        <v>0</v>
      </c>
      <c r="CT230" s="435"/>
      <c r="CU230" s="436"/>
      <c r="CV230" s="437"/>
      <c r="CW230" s="468"/>
      <c r="CX230" s="434">
        <v>0</v>
      </c>
      <c r="CY230" s="435"/>
      <c r="CZ230" s="436"/>
      <c r="DA230" s="437"/>
      <c r="DB230" s="468"/>
      <c r="DC230" s="434">
        <v>0</v>
      </c>
      <c r="DD230" s="435"/>
      <c r="DE230" s="436"/>
      <c r="DF230" s="437"/>
      <c r="DG230" s="468"/>
      <c r="DH230" s="434">
        <v>0</v>
      </c>
      <c r="DI230" s="435"/>
      <c r="DJ230" s="436"/>
      <c r="DK230" s="437"/>
      <c r="DL230" s="468"/>
      <c r="DM230" s="434">
        <v>0</v>
      </c>
      <c r="DN230" s="435"/>
      <c r="DO230" s="436"/>
      <c r="DP230" s="437"/>
      <c r="DQ230" s="468"/>
      <c r="DR230" s="434">
        <v>0</v>
      </c>
      <c r="DS230" s="435"/>
      <c r="DT230" s="436"/>
      <c r="DU230" s="437"/>
      <c r="DV230" s="468"/>
      <c r="DW230" s="434">
        <v>0</v>
      </c>
      <c r="DX230" s="435"/>
      <c r="DY230" s="436"/>
      <c r="DZ230" s="437"/>
      <c r="EA230" s="468"/>
      <c r="EB230" s="434">
        <v>0</v>
      </c>
      <c r="EC230" s="435"/>
      <c r="ED230" s="436"/>
      <c r="EE230" s="437"/>
      <c r="EF230" s="468"/>
      <c r="EG230" s="434">
        <v>0</v>
      </c>
      <c r="EH230" s="435"/>
      <c r="EI230" s="436"/>
      <c r="EJ230" s="437"/>
      <c r="EK230" s="468"/>
      <c r="EL230" s="434">
        <f t="shared" ref="EL230:EL233" si="35">SUM(CD230:EG230)</f>
        <v>0</v>
      </c>
      <c r="EM230" s="435"/>
      <c r="EN230" s="436"/>
      <c r="EO230" s="345"/>
      <c r="ER230" s="349"/>
      <c r="ES230" s="349"/>
    </row>
    <row r="231" spans="1:149" ht="12.75" hidden="1" customHeight="1" x14ac:dyDescent="0.2">
      <c r="A231" s="333"/>
      <c r="B231" s="333"/>
      <c r="D231" s="345" t="s">
        <v>316</v>
      </c>
      <c r="E231" s="467"/>
      <c r="F231" s="470"/>
      <c r="G231" s="436">
        <v>0</v>
      </c>
      <c r="H231" s="440"/>
      <c r="I231" s="436"/>
      <c r="J231" s="437"/>
      <c r="K231" s="470"/>
      <c r="L231" s="436">
        <v>0</v>
      </c>
      <c r="M231" s="440"/>
      <c r="N231" s="436"/>
      <c r="O231" s="437"/>
      <c r="P231" s="470"/>
      <c r="Q231" s="436">
        <v>0</v>
      </c>
      <c r="R231" s="440"/>
      <c r="S231" s="436"/>
      <c r="T231" s="437"/>
      <c r="U231" s="470"/>
      <c r="V231" s="436">
        <v>0</v>
      </c>
      <c r="W231" s="440"/>
      <c r="X231" s="436"/>
      <c r="Y231" s="437"/>
      <c r="Z231" s="470"/>
      <c r="AA231" s="436">
        <v>0</v>
      </c>
      <c r="AB231" s="440"/>
      <c r="AC231" s="436"/>
      <c r="AD231" s="437"/>
      <c r="AE231" s="470"/>
      <c r="AF231" s="436">
        <v>0</v>
      </c>
      <c r="AG231" s="440"/>
      <c r="AH231" s="436"/>
      <c r="AI231" s="437"/>
      <c r="AJ231" s="470"/>
      <c r="AK231" s="436">
        <v>0</v>
      </c>
      <c r="AL231" s="440"/>
      <c r="AM231" s="436"/>
      <c r="AN231" s="437"/>
      <c r="AO231" s="470"/>
      <c r="AP231" s="436">
        <v>0</v>
      </c>
      <c r="AQ231" s="440"/>
      <c r="AR231" s="436"/>
      <c r="AS231" s="437"/>
      <c r="AT231" s="470"/>
      <c r="AU231" s="436">
        <v>0</v>
      </c>
      <c r="AV231" s="440"/>
      <c r="AW231" s="436"/>
      <c r="AX231" s="437"/>
      <c r="AY231" s="470"/>
      <c r="AZ231" s="436">
        <v>0</v>
      </c>
      <c r="BA231" s="440"/>
      <c r="BB231" s="436"/>
      <c r="BC231" s="437"/>
      <c r="BD231" s="470"/>
      <c r="BE231" s="436">
        <v>0</v>
      </c>
      <c r="BF231" s="440"/>
      <c r="BG231" s="436"/>
      <c r="BH231" s="437"/>
      <c r="BI231" s="470"/>
      <c r="BJ231" s="436">
        <v>0</v>
      </c>
      <c r="BK231" s="440"/>
      <c r="BL231" s="436"/>
      <c r="BM231" s="437"/>
      <c r="BN231" s="470"/>
      <c r="BO231" s="436">
        <v>0</v>
      </c>
      <c r="BP231" s="440"/>
      <c r="BQ231" s="436"/>
      <c r="BR231" s="437"/>
      <c r="BS231" s="470"/>
      <c r="BT231" s="436">
        <f>SUM(L231:BO231)</f>
        <v>0</v>
      </c>
      <c r="BU231" s="440"/>
      <c r="BV231" s="436"/>
      <c r="BW231" s="437"/>
      <c r="BX231" s="470"/>
      <c r="BY231" s="436">
        <v>0</v>
      </c>
      <c r="BZ231" s="440"/>
      <c r="CA231" s="436"/>
      <c r="CB231" s="437"/>
      <c r="CC231" s="470"/>
      <c r="CD231" s="436">
        <v>0</v>
      </c>
      <c r="CE231" s="440"/>
      <c r="CF231" s="436"/>
      <c r="CG231" s="437"/>
      <c r="CH231" s="470"/>
      <c r="CI231" s="436">
        <v>0</v>
      </c>
      <c r="CJ231" s="440"/>
      <c r="CK231" s="436"/>
      <c r="CL231" s="437"/>
      <c r="CM231" s="470"/>
      <c r="CN231" s="436">
        <v>0</v>
      </c>
      <c r="CO231" s="440"/>
      <c r="CP231" s="436"/>
      <c r="CQ231" s="437"/>
      <c r="CR231" s="470"/>
      <c r="CS231" s="436">
        <v>0</v>
      </c>
      <c r="CT231" s="440"/>
      <c r="CU231" s="436"/>
      <c r="CV231" s="437"/>
      <c r="CW231" s="470"/>
      <c r="CX231" s="436">
        <v>0</v>
      </c>
      <c r="CY231" s="440"/>
      <c r="CZ231" s="436"/>
      <c r="DA231" s="437"/>
      <c r="DB231" s="470"/>
      <c r="DC231" s="436">
        <v>0</v>
      </c>
      <c r="DD231" s="440"/>
      <c r="DE231" s="436"/>
      <c r="DF231" s="437"/>
      <c r="DG231" s="470"/>
      <c r="DH231" s="436">
        <v>0</v>
      </c>
      <c r="DI231" s="440"/>
      <c r="DJ231" s="436"/>
      <c r="DK231" s="437"/>
      <c r="DL231" s="470"/>
      <c r="DM231" s="436">
        <v>0</v>
      </c>
      <c r="DN231" s="440"/>
      <c r="DO231" s="436"/>
      <c r="DP231" s="437"/>
      <c r="DQ231" s="470"/>
      <c r="DR231" s="436">
        <v>0</v>
      </c>
      <c r="DS231" s="440"/>
      <c r="DT231" s="436"/>
      <c r="DU231" s="437"/>
      <c r="DV231" s="470"/>
      <c r="DW231" s="436">
        <v>0</v>
      </c>
      <c r="DX231" s="440"/>
      <c r="DY231" s="436"/>
      <c r="DZ231" s="437"/>
      <c r="EA231" s="470"/>
      <c r="EB231" s="436">
        <v>0</v>
      </c>
      <c r="EC231" s="440"/>
      <c r="ED231" s="436"/>
      <c r="EE231" s="437"/>
      <c r="EF231" s="470"/>
      <c r="EG231" s="436">
        <v>0</v>
      </c>
      <c r="EH231" s="440"/>
      <c r="EI231" s="436"/>
      <c r="EJ231" s="437"/>
      <c r="EK231" s="470"/>
      <c r="EL231" s="436">
        <f t="shared" si="35"/>
        <v>0</v>
      </c>
      <c r="EM231" s="440"/>
      <c r="EN231" s="436"/>
      <c r="EO231" s="345"/>
      <c r="ER231" s="349"/>
      <c r="ES231" s="349"/>
    </row>
    <row r="232" spans="1:149" ht="12.75" hidden="1" customHeight="1" x14ac:dyDescent="0.2">
      <c r="A232" s="333"/>
      <c r="B232" s="333"/>
      <c r="D232" s="345" t="s">
        <v>317</v>
      </c>
      <c r="E232" s="467"/>
      <c r="F232" s="470"/>
      <c r="G232" s="436">
        <v>0</v>
      </c>
      <c r="H232" s="440"/>
      <c r="I232" s="436"/>
      <c r="J232" s="437"/>
      <c r="K232" s="470"/>
      <c r="L232" s="436">
        <v>0</v>
      </c>
      <c r="M232" s="440"/>
      <c r="N232" s="436"/>
      <c r="O232" s="437"/>
      <c r="P232" s="470"/>
      <c r="Q232" s="436">
        <v>0</v>
      </c>
      <c r="R232" s="440"/>
      <c r="S232" s="436"/>
      <c r="T232" s="437"/>
      <c r="U232" s="470"/>
      <c r="V232" s="436">
        <v>0</v>
      </c>
      <c r="W232" s="440"/>
      <c r="X232" s="436"/>
      <c r="Y232" s="437"/>
      <c r="Z232" s="470"/>
      <c r="AA232" s="436">
        <v>0</v>
      </c>
      <c r="AB232" s="440"/>
      <c r="AC232" s="436"/>
      <c r="AD232" s="437"/>
      <c r="AE232" s="470"/>
      <c r="AF232" s="436">
        <v>0</v>
      </c>
      <c r="AG232" s="440"/>
      <c r="AH232" s="436"/>
      <c r="AI232" s="437"/>
      <c r="AJ232" s="470"/>
      <c r="AK232" s="436">
        <v>0</v>
      </c>
      <c r="AL232" s="440"/>
      <c r="AM232" s="436"/>
      <c r="AN232" s="437"/>
      <c r="AO232" s="470"/>
      <c r="AP232" s="436">
        <v>0</v>
      </c>
      <c r="AQ232" s="440"/>
      <c r="AR232" s="436"/>
      <c r="AS232" s="437"/>
      <c r="AT232" s="470"/>
      <c r="AU232" s="436">
        <v>0</v>
      </c>
      <c r="AV232" s="440"/>
      <c r="AW232" s="436"/>
      <c r="AX232" s="437"/>
      <c r="AY232" s="470"/>
      <c r="AZ232" s="436">
        <v>0</v>
      </c>
      <c r="BA232" s="440"/>
      <c r="BB232" s="436"/>
      <c r="BC232" s="437"/>
      <c r="BD232" s="470"/>
      <c r="BE232" s="436">
        <v>0</v>
      </c>
      <c r="BF232" s="440"/>
      <c r="BG232" s="436"/>
      <c r="BH232" s="437"/>
      <c r="BI232" s="470"/>
      <c r="BJ232" s="436">
        <v>0</v>
      </c>
      <c r="BK232" s="440"/>
      <c r="BL232" s="436"/>
      <c r="BM232" s="437"/>
      <c r="BN232" s="470"/>
      <c r="BO232" s="436">
        <v>0</v>
      </c>
      <c r="BP232" s="440"/>
      <c r="BQ232" s="436"/>
      <c r="BR232" s="437"/>
      <c r="BS232" s="470"/>
      <c r="BT232" s="436">
        <f>SUM(L232:BO232)</f>
        <v>0</v>
      </c>
      <c r="BU232" s="440"/>
      <c r="BV232" s="436"/>
      <c r="BW232" s="437"/>
      <c r="BX232" s="470"/>
      <c r="BY232" s="436">
        <v>0</v>
      </c>
      <c r="BZ232" s="440"/>
      <c r="CA232" s="436"/>
      <c r="CB232" s="437"/>
      <c r="CC232" s="470"/>
      <c r="CD232" s="436">
        <v>0</v>
      </c>
      <c r="CE232" s="440"/>
      <c r="CF232" s="436"/>
      <c r="CG232" s="437"/>
      <c r="CH232" s="470"/>
      <c r="CI232" s="436">
        <v>0</v>
      </c>
      <c r="CJ232" s="440"/>
      <c r="CK232" s="436"/>
      <c r="CL232" s="437"/>
      <c r="CM232" s="470"/>
      <c r="CN232" s="436">
        <v>0</v>
      </c>
      <c r="CO232" s="440"/>
      <c r="CP232" s="436"/>
      <c r="CQ232" s="437"/>
      <c r="CR232" s="470"/>
      <c r="CS232" s="436">
        <v>0</v>
      </c>
      <c r="CT232" s="440"/>
      <c r="CU232" s="436"/>
      <c r="CV232" s="437"/>
      <c r="CW232" s="470"/>
      <c r="CX232" s="436">
        <v>0</v>
      </c>
      <c r="CY232" s="440"/>
      <c r="CZ232" s="436"/>
      <c r="DA232" s="437"/>
      <c r="DB232" s="470"/>
      <c r="DC232" s="436">
        <v>0</v>
      </c>
      <c r="DD232" s="440"/>
      <c r="DE232" s="436"/>
      <c r="DF232" s="437"/>
      <c r="DG232" s="470"/>
      <c r="DH232" s="436">
        <v>0</v>
      </c>
      <c r="DI232" s="440"/>
      <c r="DJ232" s="436"/>
      <c r="DK232" s="437"/>
      <c r="DL232" s="470"/>
      <c r="DM232" s="436">
        <v>0</v>
      </c>
      <c r="DN232" s="440"/>
      <c r="DO232" s="436"/>
      <c r="DP232" s="437"/>
      <c r="DQ232" s="470"/>
      <c r="DR232" s="436">
        <v>0</v>
      </c>
      <c r="DS232" s="440"/>
      <c r="DT232" s="436"/>
      <c r="DU232" s="437"/>
      <c r="DV232" s="470"/>
      <c r="DW232" s="436">
        <v>0</v>
      </c>
      <c r="DX232" s="440"/>
      <c r="DY232" s="436"/>
      <c r="DZ232" s="437"/>
      <c r="EA232" s="470"/>
      <c r="EB232" s="436">
        <v>0</v>
      </c>
      <c r="EC232" s="440"/>
      <c r="ED232" s="436"/>
      <c r="EE232" s="437"/>
      <c r="EF232" s="470"/>
      <c r="EG232" s="436">
        <v>0</v>
      </c>
      <c r="EH232" s="440"/>
      <c r="EI232" s="436"/>
      <c r="EJ232" s="437"/>
      <c r="EK232" s="470"/>
      <c r="EL232" s="436">
        <f t="shared" si="35"/>
        <v>0</v>
      </c>
      <c r="EM232" s="440"/>
      <c r="EN232" s="436"/>
      <c r="EO232" s="345"/>
      <c r="ER232" s="349"/>
      <c r="ES232" s="349"/>
    </row>
    <row r="233" spans="1:149" ht="12.75" hidden="1" customHeight="1" x14ac:dyDescent="0.2">
      <c r="A233" s="333"/>
      <c r="B233" s="333"/>
      <c r="D233" s="345" t="s">
        <v>318</v>
      </c>
      <c r="E233" s="467"/>
      <c r="F233" s="373"/>
      <c r="G233" s="448">
        <v>0</v>
      </c>
      <c r="H233" s="449"/>
      <c r="I233" s="436"/>
      <c r="J233" s="437"/>
      <c r="K233" s="373"/>
      <c r="L233" s="448">
        <v>0</v>
      </c>
      <c r="M233" s="449"/>
      <c r="N233" s="436"/>
      <c r="O233" s="437"/>
      <c r="P233" s="373"/>
      <c r="Q233" s="448">
        <v>0</v>
      </c>
      <c r="R233" s="449"/>
      <c r="S233" s="436"/>
      <c r="T233" s="437"/>
      <c r="U233" s="373"/>
      <c r="V233" s="448">
        <v>0</v>
      </c>
      <c r="W233" s="449"/>
      <c r="X233" s="436"/>
      <c r="Y233" s="437"/>
      <c r="Z233" s="373"/>
      <c r="AA233" s="448">
        <v>0</v>
      </c>
      <c r="AB233" s="449"/>
      <c r="AC233" s="436"/>
      <c r="AD233" s="437"/>
      <c r="AE233" s="373"/>
      <c r="AF233" s="448">
        <v>0</v>
      </c>
      <c r="AG233" s="449"/>
      <c r="AH233" s="436"/>
      <c r="AI233" s="437"/>
      <c r="AJ233" s="373"/>
      <c r="AK233" s="448">
        <v>0</v>
      </c>
      <c r="AL233" s="449"/>
      <c r="AM233" s="436"/>
      <c r="AN233" s="437"/>
      <c r="AO233" s="373"/>
      <c r="AP233" s="448">
        <v>0</v>
      </c>
      <c r="AQ233" s="449"/>
      <c r="AR233" s="436"/>
      <c r="AS233" s="437"/>
      <c r="AT233" s="450"/>
      <c r="AU233" s="448">
        <v>0</v>
      </c>
      <c r="AV233" s="449"/>
      <c r="AW233" s="436"/>
      <c r="AX233" s="437"/>
      <c r="AY233" s="450"/>
      <c r="AZ233" s="448">
        <v>0</v>
      </c>
      <c r="BA233" s="449"/>
      <c r="BB233" s="436"/>
      <c r="BC233" s="437"/>
      <c r="BD233" s="450"/>
      <c r="BE233" s="448">
        <v>0</v>
      </c>
      <c r="BF233" s="449"/>
      <c r="BG233" s="436"/>
      <c r="BH233" s="437"/>
      <c r="BI233" s="450"/>
      <c r="BJ233" s="448">
        <v>0</v>
      </c>
      <c r="BK233" s="449"/>
      <c r="BL233" s="436"/>
      <c r="BM233" s="437"/>
      <c r="BN233" s="450"/>
      <c r="BO233" s="448">
        <v>0</v>
      </c>
      <c r="BP233" s="449"/>
      <c r="BQ233" s="436"/>
      <c r="BR233" s="437"/>
      <c r="BS233" s="450"/>
      <c r="BT233" s="448">
        <f>SUM(L233:BO233)</f>
        <v>0</v>
      </c>
      <c r="BU233" s="449"/>
      <c r="BV233" s="436"/>
      <c r="BW233" s="437"/>
      <c r="BX233" s="450"/>
      <c r="BY233" s="448">
        <v>0</v>
      </c>
      <c r="BZ233" s="449"/>
      <c r="CA233" s="436"/>
      <c r="CB233" s="437"/>
      <c r="CC233" s="373"/>
      <c r="CD233" s="448">
        <v>0</v>
      </c>
      <c r="CE233" s="449"/>
      <c r="CF233" s="436"/>
      <c r="CG233" s="437"/>
      <c r="CH233" s="373"/>
      <c r="CI233" s="448">
        <v>0</v>
      </c>
      <c r="CJ233" s="449"/>
      <c r="CK233" s="436"/>
      <c r="CL233" s="437"/>
      <c r="CM233" s="373"/>
      <c r="CN233" s="448">
        <v>0</v>
      </c>
      <c r="CO233" s="449"/>
      <c r="CP233" s="436"/>
      <c r="CQ233" s="437"/>
      <c r="CR233" s="373"/>
      <c r="CS233" s="448">
        <v>0</v>
      </c>
      <c r="CT233" s="449"/>
      <c r="CU233" s="436"/>
      <c r="CV233" s="437"/>
      <c r="CW233" s="373"/>
      <c r="CX233" s="448">
        <v>0</v>
      </c>
      <c r="CY233" s="449"/>
      <c r="CZ233" s="436"/>
      <c r="DA233" s="437"/>
      <c r="DB233" s="373"/>
      <c r="DC233" s="448">
        <v>0</v>
      </c>
      <c r="DD233" s="449"/>
      <c r="DE233" s="436"/>
      <c r="DF233" s="437"/>
      <c r="DG233" s="373"/>
      <c r="DH233" s="448">
        <v>0</v>
      </c>
      <c r="DI233" s="449"/>
      <c r="DJ233" s="436"/>
      <c r="DK233" s="437"/>
      <c r="DL233" s="450"/>
      <c r="DM233" s="448">
        <v>0</v>
      </c>
      <c r="DN233" s="449"/>
      <c r="DO233" s="436"/>
      <c r="DP233" s="437"/>
      <c r="DQ233" s="450"/>
      <c r="DR233" s="448">
        <v>0</v>
      </c>
      <c r="DS233" s="449"/>
      <c r="DT233" s="436"/>
      <c r="DU233" s="437"/>
      <c r="DV233" s="450"/>
      <c r="DW233" s="448">
        <v>0</v>
      </c>
      <c r="DX233" s="449"/>
      <c r="DY233" s="436"/>
      <c r="DZ233" s="437"/>
      <c r="EA233" s="450"/>
      <c r="EB233" s="448">
        <v>0</v>
      </c>
      <c r="EC233" s="449"/>
      <c r="ED233" s="436"/>
      <c r="EE233" s="437"/>
      <c r="EF233" s="450"/>
      <c r="EG233" s="448">
        <v>0</v>
      </c>
      <c r="EH233" s="449"/>
      <c r="EI233" s="436"/>
      <c r="EJ233" s="437"/>
      <c r="EK233" s="450"/>
      <c r="EL233" s="448">
        <f t="shared" si="35"/>
        <v>0</v>
      </c>
      <c r="EM233" s="449"/>
      <c r="EN233" s="436"/>
      <c r="EO233" s="345"/>
      <c r="ER233" s="349"/>
      <c r="ES233" s="349"/>
    </row>
    <row r="234" spans="1:149" ht="12.75" hidden="1" customHeight="1" x14ac:dyDescent="0.2">
      <c r="A234" s="333"/>
      <c r="B234" s="333"/>
      <c r="D234" s="345"/>
      <c r="E234" s="467"/>
      <c r="F234" s="124"/>
      <c r="G234" s="436"/>
      <c r="H234" s="436"/>
      <c r="I234" s="436"/>
      <c r="J234" s="437"/>
      <c r="K234" s="124"/>
      <c r="L234" s="436"/>
      <c r="M234" s="436"/>
      <c r="N234" s="436"/>
      <c r="O234" s="437"/>
      <c r="P234" s="124"/>
      <c r="Q234" s="436"/>
      <c r="R234" s="436"/>
      <c r="S234" s="436"/>
      <c r="T234" s="437"/>
      <c r="U234" s="124"/>
      <c r="V234" s="436"/>
      <c r="W234" s="436"/>
      <c r="X234" s="436"/>
      <c r="Y234" s="437"/>
      <c r="Z234" s="124"/>
      <c r="AA234" s="436"/>
      <c r="AB234" s="436"/>
      <c r="AC234" s="436"/>
      <c r="AD234" s="437"/>
      <c r="AE234" s="124"/>
      <c r="AF234" s="436"/>
      <c r="AG234" s="436"/>
      <c r="AH234" s="436"/>
      <c r="AI234" s="437"/>
      <c r="AJ234" s="124"/>
      <c r="AK234" s="436"/>
      <c r="AL234" s="436"/>
      <c r="AM234" s="436"/>
      <c r="AN234" s="437"/>
      <c r="AO234" s="124"/>
      <c r="AP234" s="436"/>
      <c r="AQ234" s="436"/>
      <c r="AR234" s="436"/>
      <c r="AS234" s="437"/>
      <c r="AT234" s="124"/>
      <c r="AU234" s="436"/>
      <c r="AV234" s="436"/>
      <c r="AW234" s="436"/>
      <c r="AX234" s="437"/>
      <c r="AY234" s="124"/>
      <c r="AZ234" s="436"/>
      <c r="BA234" s="436"/>
      <c r="BB234" s="436"/>
      <c r="BC234" s="437"/>
      <c r="BD234" s="124"/>
      <c r="BE234" s="436"/>
      <c r="BF234" s="436"/>
      <c r="BG234" s="436"/>
      <c r="BH234" s="437"/>
      <c r="BI234" s="124"/>
      <c r="BJ234" s="436"/>
      <c r="BK234" s="436"/>
      <c r="BL234" s="436"/>
      <c r="BM234" s="437"/>
      <c r="BN234" s="124"/>
      <c r="BO234" s="436"/>
      <c r="BP234" s="436"/>
      <c r="BQ234" s="436"/>
      <c r="BR234" s="437"/>
      <c r="BS234" s="124"/>
      <c r="BT234" s="436"/>
      <c r="BU234" s="436"/>
      <c r="BV234" s="436"/>
      <c r="BW234" s="437"/>
      <c r="BX234" s="124"/>
      <c r="BY234" s="436"/>
      <c r="BZ234" s="436"/>
      <c r="CA234" s="436"/>
      <c r="CB234" s="437"/>
      <c r="CC234" s="124"/>
      <c r="CD234" s="436"/>
      <c r="CE234" s="436"/>
      <c r="CF234" s="436"/>
      <c r="CG234" s="437"/>
      <c r="CH234" s="124"/>
      <c r="CI234" s="436"/>
      <c r="CJ234" s="436"/>
      <c r="CK234" s="436"/>
      <c r="CL234" s="437"/>
      <c r="CM234" s="124"/>
      <c r="CN234" s="436"/>
      <c r="CO234" s="436"/>
      <c r="CP234" s="436"/>
      <c r="CQ234" s="437"/>
      <c r="CR234" s="124"/>
      <c r="CS234" s="436"/>
      <c r="CT234" s="436"/>
      <c r="CU234" s="436"/>
      <c r="CV234" s="437"/>
      <c r="CW234" s="124"/>
      <c r="CX234" s="436"/>
      <c r="CY234" s="436"/>
      <c r="CZ234" s="436"/>
      <c r="DA234" s="437"/>
      <c r="DB234" s="124"/>
      <c r="DC234" s="436"/>
      <c r="DD234" s="436"/>
      <c r="DE234" s="436"/>
      <c r="DF234" s="437"/>
      <c r="DG234" s="124"/>
      <c r="DH234" s="436"/>
      <c r="DI234" s="436"/>
      <c r="DJ234" s="436"/>
      <c r="DK234" s="437"/>
      <c r="DL234" s="124"/>
      <c r="DM234" s="436"/>
      <c r="DN234" s="436"/>
      <c r="DO234" s="436"/>
      <c r="DP234" s="437"/>
      <c r="DQ234" s="124"/>
      <c r="DR234" s="436"/>
      <c r="DS234" s="436"/>
      <c r="DT234" s="436"/>
      <c r="DU234" s="437"/>
      <c r="DV234" s="124"/>
      <c r="DW234" s="436"/>
      <c r="DX234" s="436"/>
      <c r="DY234" s="436"/>
      <c r="DZ234" s="437"/>
      <c r="EA234" s="124"/>
      <c r="EB234" s="436"/>
      <c r="EC234" s="436"/>
      <c r="ED234" s="436"/>
      <c r="EE234" s="437"/>
      <c r="EF234" s="124"/>
      <c r="EG234" s="436"/>
      <c r="EH234" s="436"/>
      <c r="EI234" s="436"/>
      <c r="EJ234" s="437"/>
      <c r="EK234" s="124"/>
      <c r="EL234" s="436"/>
      <c r="EM234" s="436"/>
      <c r="EN234" s="436"/>
      <c r="EO234" s="345"/>
      <c r="ER234" s="349"/>
      <c r="ES234" s="349"/>
    </row>
    <row r="235" spans="1:149" ht="12.75" hidden="1" customHeight="1" x14ac:dyDescent="0.2">
      <c r="A235" s="333"/>
      <c r="B235" s="333"/>
      <c r="D235" s="345" t="s">
        <v>326</v>
      </c>
      <c r="E235" s="467"/>
      <c r="F235" s="124"/>
      <c r="G235" s="436">
        <f>SUM(G236:G239)</f>
        <v>0</v>
      </c>
      <c r="H235" s="436"/>
      <c r="I235" s="436"/>
      <c r="J235" s="437"/>
      <c r="K235" s="124"/>
      <c r="L235" s="436">
        <f>SUM(L236:L239)</f>
        <v>0</v>
      </c>
      <c r="M235" s="436"/>
      <c r="N235" s="436"/>
      <c r="O235" s="437"/>
      <c r="P235" s="124"/>
      <c r="Q235" s="436">
        <f>SUM(Q236:Q239)</f>
        <v>0</v>
      </c>
      <c r="R235" s="436"/>
      <c r="S235" s="436"/>
      <c r="T235" s="437"/>
      <c r="U235" s="124"/>
      <c r="V235" s="436">
        <f>SUM(V236:V239)</f>
        <v>0</v>
      </c>
      <c r="W235" s="436"/>
      <c r="X235" s="436"/>
      <c r="Y235" s="437"/>
      <c r="Z235" s="124"/>
      <c r="AA235" s="436">
        <f>SUM(AA236:AA239)</f>
        <v>0</v>
      </c>
      <c r="AB235" s="436"/>
      <c r="AC235" s="436"/>
      <c r="AD235" s="437"/>
      <c r="AE235" s="124"/>
      <c r="AF235" s="436">
        <f>SUM(AF236:AF239)</f>
        <v>0</v>
      </c>
      <c r="AG235" s="436"/>
      <c r="AH235" s="436"/>
      <c r="AI235" s="437"/>
      <c r="AJ235" s="124"/>
      <c r="AK235" s="436">
        <f>SUM(AK236:AK239)</f>
        <v>0</v>
      </c>
      <c r="AL235" s="436"/>
      <c r="AM235" s="436"/>
      <c r="AN235" s="437"/>
      <c r="AO235" s="124"/>
      <c r="AP235" s="436">
        <f>SUM(AP236:AP239)</f>
        <v>0</v>
      </c>
      <c r="AQ235" s="436"/>
      <c r="AR235" s="436"/>
      <c r="AS235" s="437"/>
      <c r="AT235" s="124"/>
      <c r="AU235" s="436">
        <f>SUM(AU236:AU239)</f>
        <v>0</v>
      </c>
      <c r="AV235" s="436"/>
      <c r="AW235" s="436"/>
      <c r="AX235" s="437"/>
      <c r="AY235" s="124"/>
      <c r="AZ235" s="436">
        <f>SUM(AZ236:AZ239)</f>
        <v>0</v>
      </c>
      <c r="BA235" s="436"/>
      <c r="BB235" s="436"/>
      <c r="BC235" s="437"/>
      <c r="BD235" s="124"/>
      <c r="BE235" s="436">
        <f>SUM(BE236:BE239)</f>
        <v>0</v>
      </c>
      <c r="BF235" s="436"/>
      <c r="BG235" s="436"/>
      <c r="BH235" s="437"/>
      <c r="BI235" s="124"/>
      <c r="BJ235" s="436">
        <f>SUM(BJ236:BJ239)</f>
        <v>0</v>
      </c>
      <c r="BK235" s="436"/>
      <c r="BL235" s="436"/>
      <c r="BM235" s="437"/>
      <c r="BN235" s="124"/>
      <c r="BO235" s="436">
        <f>SUM(BO236:BO239)</f>
        <v>0</v>
      </c>
      <c r="BP235" s="436"/>
      <c r="BQ235" s="436"/>
      <c r="BR235" s="437"/>
      <c r="BS235" s="124"/>
      <c r="BT235" s="436">
        <f>SUM(BT236:BT239)</f>
        <v>0</v>
      </c>
      <c r="BU235" s="436"/>
      <c r="BV235" s="436"/>
      <c r="BW235" s="437"/>
      <c r="BX235" s="124"/>
      <c r="BY235" s="436">
        <f>SUM(BY236:BY239)</f>
        <v>0</v>
      </c>
      <c r="BZ235" s="436"/>
      <c r="CA235" s="436"/>
      <c r="CB235" s="437"/>
      <c r="CC235" s="124"/>
      <c r="CD235" s="436">
        <f>SUM(CD236:CD239)</f>
        <v>0</v>
      </c>
      <c r="CE235" s="436"/>
      <c r="CF235" s="436"/>
      <c r="CG235" s="437"/>
      <c r="CH235" s="124"/>
      <c r="CI235" s="436">
        <f>SUM(CI236:CI239)</f>
        <v>0</v>
      </c>
      <c r="CJ235" s="436"/>
      <c r="CK235" s="436"/>
      <c r="CL235" s="437"/>
      <c r="CM235" s="124"/>
      <c r="CN235" s="436">
        <f>SUM(CN236:CN239)</f>
        <v>0</v>
      </c>
      <c r="CO235" s="436"/>
      <c r="CP235" s="436"/>
      <c r="CQ235" s="437"/>
      <c r="CR235" s="124"/>
      <c r="CS235" s="436">
        <f>SUM(CS236:CS239)</f>
        <v>0</v>
      </c>
      <c r="CT235" s="436"/>
      <c r="CU235" s="436"/>
      <c r="CV235" s="437"/>
      <c r="CW235" s="124"/>
      <c r="CX235" s="436">
        <f>SUM(CX236:CX239)</f>
        <v>0</v>
      </c>
      <c r="CY235" s="436"/>
      <c r="CZ235" s="436"/>
      <c r="DA235" s="437"/>
      <c r="DB235" s="124"/>
      <c r="DC235" s="436">
        <f>SUM(DC236:DC239)</f>
        <v>0</v>
      </c>
      <c r="DD235" s="436"/>
      <c r="DE235" s="436"/>
      <c r="DF235" s="437"/>
      <c r="DG235" s="124"/>
      <c r="DH235" s="436">
        <f>SUM(DH236:DH239)</f>
        <v>0</v>
      </c>
      <c r="DI235" s="436"/>
      <c r="DJ235" s="436"/>
      <c r="DK235" s="437"/>
      <c r="DL235" s="124"/>
      <c r="DM235" s="436">
        <f>SUM(DM236:DM239)</f>
        <v>0</v>
      </c>
      <c r="DN235" s="436"/>
      <c r="DO235" s="436"/>
      <c r="DP235" s="437"/>
      <c r="DQ235" s="124"/>
      <c r="DR235" s="436">
        <f>SUM(DR236:DR239)</f>
        <v>0</v>
      </c>
      <c r="DS235" s="436"/>
      <c r="DT235" s="436"/>
      <c r="DU235" s="437"/>
      <c r="DV235" s="124"/>
      <c r="DW235" s="436">
        <f>SUM(DW236:DW239)</f>
        <v>0</v>
      </c>
      <c r="DX235" s="436"/>
      <c r="DY235" s="436"/>
      <c r="DZ235" s="437"/>
      <c r="EA235" s="124"/>
      <c r="EB235" s="436">
        <f>SUM(EB236:EB239)</f>
        <v>0</v>
      </c>
      <c r="EC235" s="436"/>
      <c r="ED235" s="436"/>
      <c r="EE235" s="437"/>
      <c r="EF235" s="124"/>
      <c r="EG235" s="436">
        <f>SUM(EG236:EG239)</f>
        <v>0</v>
      </c>
      <c r="EH235" s="436"/>
      <c r="EI235" s="436"/>
      <c r="EJ235" s="437"/>
      <c r="EK235" s="124"/>
      <c r="EL235" s="436">
        <f>SUM(EL236:EL239)</f>
        <v>0</v>
      </c>
      <c r="EM235" s="436"/>
      <c r="EN235" s="436"/>
      <c r="EO235" s="345"/>
      <c r="ER235" s="349"/>
      <c r="ES235" s="349"/>
    </row>
    <row r="236" spans="1:149" ht="12.75" hidden="1" customHeight="1" x14ac:dyDescent="0.2">
      <c r="A236" s="333"/>
      <c r="B236" s="333"/>
      <c r="D236" s="345" t="s">
        <v>313</v>
      </c>
      <c r="E236" s="467"/>
      <c r="F236" s="468"/>
      <c r="G236" s="434">
        <v>0</v>
      </c>
      <c r="H236" s="435"/>
      <c r="I236" s="436"/>
      <c r="J236" s="437"/>
      <c r="K236" s="468"/>
      <c r="L236" s="434">
        <v>0</v>
      </c>
      <c r="M236" s="435"/>
      <c r="N236" s="436"/>
      <c r="O236" s="437"/>
      <c r="P236" s="468"/>
      <c r="Q236" s="434">
        <v>0</v>
      </c>
      <c r="R236" s="435"/>
      <c r="S236" s="436"/>
      <c r="T236" s="437"/>
      <c r="U236" s="468"/>
      <c r="V236" s="434">
        <v>0</v>
      </c>
      <c r="W236" s="435"/>
      <c r="X236" s="436"/>
      <c r="Y236" s="437"/>
      <c r="Z236" s="468"/>
      <c r="AA236" s="434">
        <v>0</v>
      </c>
      <c r="AB236" s="435"/>
      <c r="AC236" s="436"/>
      <c r="AD236" s="437"/>
      <c r="AE236" s="468"/>
      <c r="AF236" s="434">
        <v>0</v>
      </c>
      <c r="AG236" s="435"/>
      <c r="AH236" s="436"/>
      <c r="AI236" s="437"/>
      <c r="AJ236" s="468"/>
      <c r="AK236" s="434">
        <v>0</v>
      </c>
      <c r="AL236" s="435"/>
      <c r="AM236" s="436"/>
      <c r="AN236" s="437"/>
      <c r="AO236" s="468"/>
      <c r="AP236" s="434">
        <v>0</v>
      </c>
      <c r="AQ236" s="435"/>
      <c r="AR236" s="436"/>
      <c r="AS236" s="437"/>
      <c r="AT236" s="468"/>
      <c r="AU236" s="434">
        <v>0</v>
      </c>
      <c r="AV236" s="435"/>
      <c r="AW236" s="436"/>
      <c r="AX236" s="437"/>
      <c r="AY236" s="468"/>
      <c r="AZ236" s="434">
        <v>0</v>
      </c>
      <c r="BA236" s="435"/>
      <c r="BB236" s="436"/>
      <c r="BC236" s="437"/>
      <c r="BD236" s="468"/>
      <c r="BE236" s="434">
        <v>0</v>
      </c>
      <c r="BF236" s="435"/>
      <c r="BG236" s="436"/>
      <c r="BH236" s="437"/>
      <c r="BI236" s="468"/>
      <c r="BJ236" s="434">
        <v>0</v>
      </c>
      <c r="BK236" s="435"/>
      <c r="BL236" s="436"/>
      <c r="BM236" s="437"/>
      <c r="BN236" s="468"/>
      <c r="BO236" s="434">
        <v>0</v>
      </c>
      <c r="BP236" s="435"/>
      <c r="BQ236" s="436"/>
      <c r="BR236" s="437"/>
      <c r="BS236" s="468"/>
      <c r="BT236" s="434">
        <f>SUM(L236:BO236)</f>
        <v>0</v>
      </c>
      <c r="BU236" s="435"/>
      <c r="BV236" s="436"/>
      <c r="BW236" s="437"/>
      <c r="BX236" s="468"/>
      <c r="BY236" s="434">
        <v>0</v>
      </c>
      <c r="BZ236" s="435"/>
      <c r="CA236" s="436"/>
      <c r="CB236" s="437"/>
      <c r="CC236" s="468"/>
      <c r="CD236" s="434">
        <v>0</v>
      </c>
      <c r="CE236" s="435"/>
      <c r="CF236" s="436"/>
      <c r="CG236" s="437"/>
      <c r="CH236" s="468"/>
      <c r="CI236" s="434">
        <v>0</v>
      </c>
      <c r="CJ236" s="435"/>
      <c r="CK236" s="436"/>
      <c r="CL236" s="437"/>
      <c r="CM236" s="468"/>
      <c r="CN236" s="434">
        <v>0</v>
      </c>
      <c r="CO236" s="435"/>
      <c r="CP236" s="436"/>
      <c r="CQ236" s="437"/>
      <c r="CR236" s="468"/>
      <c r="CS236" s="434">
        <v>0</v>
      </c>
      <c r="CT236" s="435"/>
      <c r="CU236" s="436"/>
      <c r="CV236" s="437"/>
      <c r="CW236" s="468"/>
      <c r="CX236" s="434">
        <v>0</v>
      </c>
      <c r="CY236" s="435"/>
      <c r="CZ236" s="436"/>
      <c r="DA236" s="437"/>
      <c r="DB236" s="468"/>
      <c r="DC236" s="434">
        <v>0</v>
      </c>
      <c r="DD236" s="435"/>
      <c r="DE236" s="436"/>
      <c r="DF236" s="437"/>
      <c r="DG236" s="468"/>
      <c r="DH236" s="434">
        <v>0</v>
      </c>
      <c r="DI236" s="435"/>
      <c r="DJ236" s="436"/>
      <c r="DK236" s="437"/>
      <c r="DL236" s="468"/>
      <c r="DM236" s="434">
        <v>0</v>
      </c>
      <c r="DN236" s="435"/>
      <c r="DO236" s="436"/>
      <c r="DP236" s="437"/>
      <c r="DQ236" s="468"/>
      <c r="DR236" s="434">
        <v>0</v>
      </c>
      <c r="DS236" s="435"/>
      <c r="DT236" s="436"/>
      <c r="DU236" s="437"/>
      <c r="DV236" s="468"/>
      <c r="DW236" s="434">
        <v>0</v>
      </c>
      <c r="DX236" s="435"/>
      <c r="DY236" s="436"/>
      <c r="DZ236" s="437"/>
      <c r="EA236" s="468"/>
      <c r="EB236" s="434">
        <v>0</v>
      </c>
      <c r="EC236" s="435"/>
      <c r="ED236" s="436"/>
      <c r="EE236" s="437"/>
      <c r="EF236" s="468"/>
      <c r="EG236" s="434">
        <v>0</v>
      </c>
      <c r="EH236" s="435"/>
      <c r="EI236" s="436"/>
      <c r="EJ236" s="437"/>
      <c r="EK236" s="468"/>
      <c r="EL236" s="434">
        <f t="shared" ref="EL236:EL239" si="36">SUM(CD236:EG236)</f>
        <v>0</v>
      </c>
      <c r="EM236" s="435"/>
      <c r="EN236" s="436"/>
      <c r="EO236" s="345"/>
      <c r="ER236" s="349"/>
      <c r="ES236" s="349"/>
    </row>
    <row r="237" spans="1:149" ht="12.75" hidden="1" customHeight="1" x14ac:dyDescent="0.2">
      <c r="A237" s="333"/>
      <c r="B237" s="333"/>
      <c r="D237" s="345" t="s">
        <v>316</v>
      </c>
      <c r="E237" s="467"/>
      <c r="F237" s="470"/>
      <c r="G237" s="436">
        <v>0</v>
      </c>
      <c r="H237" s="440"/>
      <c r="I237" s="436"/>
      <c r="J237" s="437"/>
      <c r="K237" s="470"/>
      <c r="L237" s="436">
        <v>0</v>
      </c>
      <c r="M237" s="440"/>
      <c r="N237" s="436"/>
      <c r="O237" s="437"/>
      <c r="P237" s="470"/>
      <c r="Q237" s="436">
        <v>0</v>
      </c>
      <c r="R237" s="440"/>
      <c r="S237" s="436"/>
      <c r="T237" s="437"/>
      <c r="U237" s="470"/>
      <c r="V237" s="436">
        <v>0</v>
      </c>
      <c r="W237" s="440"/>
      <c r="X237" s="436"/>
      <c r="Y237" s="437"/>
      <c r="Z237" s="470"/>
      <c r="AA237" s="436">
        <v>0</v>
      </c>
      <c r="AB237" s="440"/>
      <c r="AC237" s="436"/>
      <c r="AD237" s="437"/>
      <c r="AE237" s="470"/>
      <c r="AF237" s="436">
        <v>0</v>
      </c>
      <c r="AG237" s="440"/>
      <c r="AH237" s="436"/>
      <c r="AI237" s="437"/>
      <c r="AJ237" s="470"/>
      <c r="AK237" s="436">
        <v>0</v>
      </c>
      <c r="AL237" s="440"/>
      <c r="AM237" s="436"/>
      <c r="AN237" s="437"/>
      <c r="AO237" s="470"/>
      <c r="AP237" s="436">
        <v>0</v>
      </c>
      <c r="AQ237" s="440"/>
      <c r="AR237" s="436"/>
      <c r="AS237" s="437"/>
      <c r="AT237" s="470"/>
      <c r="AU237" s="436">
        <v>0</v>
      </c>
      <c r="AV237" s="440"/>
      <c r="AW237" s="436"/>
      <c r="AX237" s="437"/>
      <c r="AY237" s="470"/>
      <c r="AZ237" s="436">
        <v>0</v>
      </c>
      <c r="BA237" s="440"/>
      <c r="BB237" s="436"/>
      <c r="BC237" s="437"/>
      <c r="BD237" s="470"/>
      <c r="BE237" s="436">
        <v>0</v>
      </c>
      <c r="BF237" s="440"/>
      <c r="BG237" s="436"/>
      <c r="BH237" s="437"/>
      <c r="BI237" s="470"/>
      <c r="BJ237" s="436">
        <v>0</v>
      </c>
      <c r="BK237" s="440"/>
      <c r="BL237" s="436"/>
      <c r="BM237" s="437"/>
      <c r="BN237" s="470"/>
      <c r="BO237" s="436">
        <v>0</v>
      </c>
      <c r="BP237" s="440"/>
      <c r="BQ237" s="436"/>
      <c r="BR237" s="437"/>
      <c r="BS237" s="470"/>
      <c r="BT237" s="436">
        <f>SUM(L237:BO237)</f>
        <v>0</v>
      </c>
      <c r="BU237" s="440"/>
      <c r="BV237" s="436"/>
      <c r="BW237" s="437"/>
      <c r="BX237" s="470"/>
      <c r="BY237" s="436">
        <v>0</v>
      </c>
      <c r="BZ237" s="440"/>
      <c r="CA237" s="436"/>
      <c r="CB237" s="437"/>
      <c r="CC237" s="470"/>
      <c r="CD237" s="436">
        <v>0</v>
      </c>
      <c r="CE237" s="440"/>
      <c r="CF237" s="436"/>
      <c r="CG237" s="437"/>
      <c r="CH237" s="470"/>
      <c r="CI237" s="436">
        <v>0</v>
      </c>
      <c r="CJ237" s="440"/>
      <c r="CK237" s="436"/>
      <c r="CL237" s="437"/>
      <c r="CM237" s="470"/>
      <c r="CN237" s="436">
        <v>0</v>
      </c>
      <c r="CO237" s="440"/>
      <c r="CP237" s="436"/>
      <c r="CQ237" s="437"/>
      <c r="CR237" s="470"/>
      <c r="CS237" s="436">
        <v>0</v>
      </c>
      <c r="CT237" s="440"/>
      <c r="CU237" s="436"/>
      <c r="CV237" s="437"/>
      <c r="CW237" s="470"/>
      <c r="CX237" s="436">
        <v>0</v>
      </c>
      <c r="CY237" s="440"/>
      <c r="CZ237" s="436"/>
      <c r="DA237" s="437"/>
      <c r="DB237" s="470"/>
      <c r="DC237" s="436">
        <v>0</v>
      </c>
      <c r="DD237" s="440"/>
      <c r="DE237" s="436"/>
      <c r="DF237" s="437"/>
      <c r="DG237" s="470"/>
      <c r="DH237" s="436">
        <v>0</v>
      </c>
      <c r="DI237" s="440"/>
      <c r="DJ237" s="436"/>
      <c r="DK237" s="437"/>
      <c r="DL237" s="470"/>
      <c r="DM237" s="436">
        <v>0</v>
      </c>
      <c r="DN237" s="440"/>
      <c r="DO237" s="436"/>
      <c r="DP237" s="437"/>
      <c r="DQ237" s="470"/>
      <c r="DR237" s="436">
        <v>0</v>
      </c>
      <c r="DS237" s="440"/>
      <c r="DT237" s="436"/>
      <c r="DU237" s="437"/>
      <c r="DV237" s="470"/>
      <c r="DW237" s="436">
        <v>0</v>
      </c>
      <c r="DX237" s="440"/>
      <c r="DY237" s="436"/>
      <c r="DZ237" s="437"/>
      <c r="EA237" s="470"/>
      <c r="EB237" s="436">
        <v>0</v>
      </c>
      <c r="EC237" s="440"/>
      <c r="ED237" s="436"/>
      <c r="EE237" s="437"/>
      <c r="EF237" s="470"/>
      <c r="EG237" s="436">
        <v>0</v>
      </c>
      <c r="EH237" s="440"/>
      <c r="EI237" s="436"/>
      <c r="EJ237" s="437"/>
      <c r="EK237" s="470"/>
      <c r="EL237" s="436">
        <f t="shared" si="36"/>
        <v>0</v>
      </c>
      <c r="EM237" s="440"/>
      <c r="EN237" s="436"/>
      <c r="EO237" s="345"/>
      <c r="ER237" s="349"/>
      <c r="ES237" s="349"/>
    </row>
    <row r="238" spans="1:149" ht="12.75" hidden="1" customHeight="1" x14ac:dyDescent="0.2">
      <c r="A238" s="333"/>
      <c r="B238" s="333"/>
      <c r="D238" s="345" t="s">
        <v>317</v>
      </c>
      <c r="E238" s="467"/>
      <c r="F238" s="470"/>
      <c r="G238" s="436"/>
      <c r="H238" s="440"/>
      <c r="I238" s="436"/>
      <c r="J238" s="437"/>
      <c r="K238" s="470"/>
      <c r="L238" s="436"/>
      <c r="M238" s="440"/>
      <c r="N238" s="436"/>
      <c r="O238" s="437"/>
      <c r="P238" s="470"/>
      <c r="Q238" s="436"/>
      <c r="R238" s="440"/>
      <c r="S238" s="436"/>
      <c r="T238" s="437"/>
      <c r="U238" s="470"/>
      <c r="V238" s="436"/>
      <c r="W238" s="440"/>
      <c r="X238" s="436"/>
      <c r="Y238" s="437"/>
      <c r="Z238" s="470"/>
      <c r="AA238" s="436"/>
      <c r="AB238" s="440"/>
      <c r="AC238" s="436"/>
      <c r="AD238" s="437"/>
      <c r="AE238" s="470"/>
      <c r="AF238" s="436"/>
      <c r="AG238" s="440"/>
      <c r="AH238" s="436"/>
      <c r="AI238" s="437"/>
      <c r="AJ238" s="470"/>
      <c r="AK238" s="436"/>
      <c r="AL238" s="440"/>
      <c r="AM238" s="436"/>
      <c r="AN238" s="437"/>
      <c r="AO238" s="470"/>
      <c r="AP238" s="436"/>
      <c r="AQ238" s="440"/>
      <c r="AR238" s="436"/>
      <c r="AS238" s="437"/>
      <c r="AT238" s="470"/>
      <c r="AU238" s="436"/>
      <c r="AV238" s="440"/>
      <c r="AW238" s="436"/>
      <c r="AX238" s="437"/>
      <c r="AY238" s="470"/>
      <c r="AZ238" s="436"/>
      <c r="BA238" s="440"/>
      <c r="BB238" s="436"/>
      <c r="BC238" s="437"/>
      <c r="BD238" s="470"/>
      <c r="BE238" s="436"/>
      <c r="BF238" s="440"/>
      <c r="BG238" s="436"/>
      <c r="BH238" s="437"/>
      <c r="BI238" s="470"/>
      <c r="BJ238" s="436"/>
      <c r="BK238" s="440"/>
      <c r="BL238" s="436"/>
      <c r="BM238" s="437"/>
      <c r="BN238" s="470"/>
      <c r="BO238" s="436"/>
      <c r="BP238" s="440"/>
      <c r="BQ238" s="436"/>
      <c r="BR238" s="437"/>
      <c r="BS238" s="470"/>
      <c r="BT238" s="436">
        <f>SUM(L238:BO238)</f>
        <v>0</v>
      </c>
      <c r="BU238" s="440"/>
      <c r="BV238" s="436"/>
      <c r="BW238" s="437"/>
      <c r="BX238" s="470"/>
      <c r="BY238" s="436"/>
      <c r="BZ238" s="440"/>
      <c r="CA238" s="436"/>
      <c r="CB238" s="437"/>
      <c r="CC238" s="470"/>
      <c r="CD238" s="436"/>
      <c r="CE238" s="440"/>
      <c r="CF238" s="436"/>
      <c r="CG238" s="437"/>
      <c r="CH238" s="470"/>
      <c r="CI238" s="436"/>
      <c r="CJ238" s="440"/>
      <c r="CK238" s="436"/>
      <c r="CL238" s="437"/>
      <c r="CM238" s="470"/>
      <c r="CN238" s="436"/>
      <c r="CO238" s="440"/>
      <c r="CP238" s="436"/>
      <c r="CQ238" s="437"/>
      <c r="CR238" s="470"/>
      <c r="CS238" s="436"/>
      <c r="CT238" s="440"/>
      <c r="CU238" s="436"/>
      <c r="CV238" s="437"/>
      <c r="CW238" s="470"/>
      <c r="CX238" s="436"/>
      <c r="CY238" s="440"/>
      <c r="CZ238" s="436"/>
      <c r="DA238" s="437"/>
      <c r="DB238" s="470"/>
      <c r="DC238" s="436"/>
      <c r="DD238" s="440"/>
      <c r="DE238" s="436"/>
      <c r="DF238" s="437"/>
      <c r="DG238" s="470"/>
      <c r="DH238" s="436"/>
      <c r="DI238" s="440"/>
      <c r="DJ238" s="436"/>
      <c r="DK238" s="437"/>
      <c r="DL238" s="470"/>
      <c r="DM238" s="436"/>
      <c r="DN238" s="440"/>
      <c r="DO238" s="436"/>
      <c r="DP238" s="437"/>
      <c r="DQ238" s="470"/>
      <c r="DR238" s="436"/>
      <c r="DS238" s="440"/>
      <c r="DT238" s="436"/>
      <c r="DU238" s="437"/>
      <c r="DV238" s="470"/>
      <c r="DW238" s="436"/>
      <c r="DX238" s="440"/>
      <c r="DY238" s="436"/>
      <c r="DZ238" s="437"/>
      <c r="EA238" s="470"/>
      <c r="EB238" s="436"/>
      <c r="EC238" s="440"/>
      <c r="ED238" s="436"/>
      <c r="EE238" s="437"/>
      <c r="EF238" s="470"/>
      <c r="EG238" s="436"/>
      <c r="EH238" s="440"/>
      <c r="EI238" s="436"/>
      <c r="EJ238" s="437"/>
      <c r="EK238" s="470"/>
      <c r="EL238" s="436">
        <f t="shared" si="36"/>
        <v>0</v>
      </c>
      <c r="EM238" s="440"/>
      <c r="EN238" s="436"/>
      <c r="EO238" s="345"/>
      <c r="ER238" s="349"/>
      <c r="ES238" s="349"/>
    </row>
    <row r="239" spans="1:149" ht="12.75" hidden="1" customHeight="1" x14ac:dyDescent="0.2">
      <c r="A239" s="333"/>
      <c r="B239" s="333"/>
      <c r="D239" s="345" t="s">
        <v>318</v>
      </c>
      <c r="E239" s="467"/>
      <c r="F239" s="373"/>
      <c r="G239" s="448">
        <v>0</v>
      </c>
      <c r="H239" s="449"/>
      <c r="I239" s="436"/>
      <c r="J239" s="437"/>
      <c r="K239" s="373"/>
      <c r="L239" s="448">
        <v>0</v>
      </c>
      <c r="M239" s="449"/>
      <c r="N239" s="436"/>
      <c r="O239" s="437"/>
      <c r="P239" s="373"/>
      <c r="Q239" s="448">
        <v>0</v>
      </c>
      <c r="R239" s="449"/>
      <c r="S239" s="436"/>
      <c r="T239" s="437"/>
      <c r="U239" s="373"/>
      <c r="V239" s="448">
        <v>0</v>
      </c>
      <c r="W239" s="449"/>
      <c r="X239" s="436"/>
      <c r="Y239" s="437"/>
      <c r="Z239" s="373"/>
      <c r="AA239" s="448">
        <v>0</v>
      </c>
      <c r="AB239" s="449"/>
      <c r="AC239" s="436"/>
      <c r="AD239" s="437"/>
      <c r="AE239" s="373"/>
      <c r="AF239" s="448">
        <v>0</v>
      </c>
      <c r="AG239" s="449"/>
      <c r="AH239" s="436"/>
      <c r="AI239" s="437"/>
      <c r="AJ239" s="373"/>
      <c r="AK239" s="448">
        <v>0</v>
      </c>
      <c r="AL239" s="449"/>
      <c r="AM239" s="436"/>
      <c r="AN239" s="437"/>
      <c r="AO239" s="373"/>
      <c r="AP239" s="448">
        <v>0</v>
      </c>
      <c r="AQ239" s="449"/>
      <c r="AR239" s="436"/>
      <c r="AS239" s="437"/>
      <c r="AT239" s="450"/>
      <c r="AU239" s="448">
        <v>0</v>
      </c>
      <c r="AV239" s="449"/>
      <c r="AW239" s="436"/>
      <c r="AX239" s="437"/>
      <c r="AY239" s="450"/>
      <c r="AZ239" s="448">
        <v>0</v>
      </c>
      <c r="BA239" s="449"/>
      <c r="BB239" s="436"/>
      <c r="BC239" s="437"/>
      <c r="BD239" s="450"/>
      <c r="BE239" s="448">
        <v>0</v>
      </c>
      <c r="BF239" s="449"/>
      <c r="BG239" s="436"/>
      <c r="BH239" s="437"/>
      <c r="BI239" s="450"/>
      <c r="BJ239" s="448">
        <v>0</v>
      </c>
      <c r="BK239" s="449"/>
      <c r="BL239" s="436"/>
      <c r="BM239" s="437"/>
      <c r="BN239" s="450"/>
      <c r="BO239" s="448">
        <v>0</v>
      </c>
      <c r="BP239" s="449"/>
      <c r="BQ239" s="436"/>
      <c r="BR239" s="437"/>
      <c r="BS239" s="450"/>
      <c r="BT239" s="448">
        <f>SUM(L239:BO239)</f>
        <v>0</v>
      </c>
      <c r="BU239" s="449"/>
      <c r="BV239" s="436"/>
      <c r="BW239" s="437"/>
      <c r="BX239" s="450"/>
      <c r="BY239" s="448">
        <v>0</v>
      </c>
      <c r="BZ239" s="449"/>
      <c r="CA239" s="436"/>
      <c r="CB239" s="437"/>
      <c r="CC239" s="373"/>
      <c r="CD239" s="448">
        <v>0</v>
      </c>
      <c r="CE239" s="449"/>
      <c r="CF239" s="436"/>
      <c r="CG239" s="437"/>
      <c r="CH239" s="373"/>
      <c r="CI239" s="448">
        <v>0</v>
      </c>
      <c r="CJ239" s="449"/>
      <c r="CK239" s="436"/>
      <c r="CL239" s="437"/>
      <c r="CM239" s="373"/>
      <c r="CN239" s="448">
        <v>0</v>
      </c>
      <c r="CO239" s="449"/>
      <c r="CP239" s="436"/>
      <c r="CQ239" s="437"/>
      <c r="CR239" s="373"/>
      <c r="CS239" s="448">
        <v>0</v>
      </c>
      <c r="CT239" s="449"/>
      <c r="CU239" s="436"/>
      <c r="CV239" s="437"/>
      <c r="CW239" s="373"/>
      <c r="CX239" s="448">
        <v>0</v>
      </c>
      <c r="CY239" s="449"/>
      <c r="CZ239" s="436"/>
      <c r="DA239" s="437"/>
      <c r="DB239" s="373"/>
      <c r="DC239" s="448">
        <v>0</v>
      </c>
      <c r="DD239" s="449"/>
      <c r="DE239" s="436"/>
      <c r="DF239" s="437"/>
      <c r="DG239" s="373"/>
      <c r="DH239" s="448">
        <v>0</v>
      </c>
      <c r="DI239" s="449"/>
      <c r="DJ239" s="436"/>
      <c r="DK239" s="437"/>
      <c r="DL239" s="450"/>
      <c r="DM239" s="448">
        <v>0</v>
      </c>
      <c r="DN239" s="449"/>
      <c r="DO239" s="436"/>
      <c r="DP239" s="437"/>
      <c r="DQ239" s="450"/>
      <c r="DR239" s="448">
        <v>0</v>
      </c>
      <c r="DS239" s="449"/>
      <c r="DT239" s="436"/>
      <c r="DU239" s="437"/>
      <c r="DV239" s="450"/>
      <c r="DW239" s="448">
        <v>0</v>
      </c>
      <c r="DX239" s="449"/>
      <c r="DY239" s="436"/>
      <c r="DZ239" s="437"/>
      <c r="EA239" s="450"/>
      <c r="EB239" s="448">
        <v>0</v>
      </c>
      <c r="EC239" s="449"/>
      <c r="ED239" s="436"/>
      <c r="EE239" s="437"/>
      <c r="EF239" s="450"/>
      <c r="EG239" s="448">
        <v>0</v>
      </c>
      <c r="EH239" s="449"/>
      <c r="EI239" s="436"/>
      <c r="EJ239" s="437"/>
      <c r="EK239" s="450"/>
      <c r="EL239" s="448">
        <f t="shared" si="36"/>
        <v>0</v>
      </c>
      <c r="EM239" s="449"/>
      <c r="EN239" s="436"/>
      <c r="EO239" s="345"/>
      <c r="ER239" s="349"/>
      <c r="ES239" s="349"/>
    </row>
    <row r="240" spans="1:149" ht="12.75" hidden="1" customHeight="1" x14ac:dyDescent="0.2">
      <c r="A240" s="333"/>
      <c r="B240" s="333"/>
      <c r="D240" s="345"/>
      <c r="E240" s="467"/>
      <c r="F240" s="124"/>
      <c r="G240" s="436"/>
      <c r="H240" s="436"/>
      <c r="I240" s="436"/>
      <c r="J240" s="437"/>
      <c r="K240" s="124"/>
      <c r="L240" s="436"/>
      <c r="M240" s="436"/>
      <c r="N240" s="436"/>
      <c r="O240" s="437"/>
      <c r="P240" s="124"/>
      <c r="Q240" s="436"/>
      <c r="R240" s="436"/>
      <c r="S240" s="436"/>
      <c r="T240" s="437"/>
      <c r="U240" s="124"/>
      <c r="V240" s="436"/>
      <c r="W240" s="436"/>
      <c r="X240" s="436"/>
      <c r="Y240" s="437"/>
      <c r="Z240" s="124"/>
      <c r="AA240" s="436"/>
      <c r="AB240" s="436"/>
      <c r="AC240" s="436"/>
      <c r="AD240" s="437"/>
      <c r="AE240" s="124"/>
      <c r="AF240" s="436"/>
      <c r="AG240" s="436"/>
      <c r="AH240" s="436"/>
      <c r="AI240" s="437"/>
      <c r="AJ240" s="124"/>
      <c r="AK240" s="436"/>
      <c r="AL240" s="436"/>
      <c r="AM240" s="436"/>
      <c r="AN240" s="437"/>
      <c r="AO240" s="124"/>
      <c r="AP240" s="436"/>
      <c r="AQ240" s="436"/>
      <c r="AR240" s="436"/>
      <c r="AS240" s="437"/>
      <c r="AT240" s="124"/>
      <c r="AU240" s="436"/>
      <c r="AV240" s="436"/>
      <c r="AW240" s="436"/>
      <c r="AX240" s="437"/>
      <c r="AY240" s="124"/>
      <c r="AZ240" s="436"/>
      <c r="BA240" s="436"/>
      <c r="BB240" s="436"/>
      <c r="BC240" s="437"/>
      <c r="BD240" s="124"/>
      <c r="BE240" s="436"/>
      <c r="BF240" s="436"/>
      <c r="BG240" s="436"/>
      <c r="BH240" s="437"/>
      <c r="BI240" s="124"/>
      <c r="BJ240" s="436"/>
      <c r="BK240" s="436"/>
      <c r="BL240" s="436"/>
      <c r="BM240" s="437"/>
      <c r="BN240" s="124"/>
      <c r="BO240" s="436"/>
      <c r="BP240" s="436"/>
      <c r="BQ240" s="436"/>
      <c r="BR240" s="437"/>
      <c r="BS240" s="124"/>
      <c r="BT240" s="436"/>
      <c r="BU240" s="436"/>
      <c r="BV240" s="436"/>
      <c r="BW240" s="437"/>
      <c r="BX240" s="124"/>
      <c r="BY240" s="436"/>
      <c r="BZ240" s="436"/>
      <c r="CA240" s="436"/>
      <c r="CB240" s="437"/>
      <c r="CC240" s="124"/>
      <c r="CD240" s="436"/>
      <c r="CE240" s="436"/>
      <c r="CF240" s="436"/>
      <c r="CG240" s="437"/>
      <c r="CH240" s="124"/>
      <c r="CI240" s="436"/>
      <c r="CJ240" s="436"/>
      <c r="CK240" s="436"/>
      <c r="CL240" s="437"/>
      <c r="CM240" s="124"/>
      <c r="CN240" s="436"/>
      <c r="CO240" s="436"/>
      <c r="CP240" s="436"/>
      <c r="CQ240" s="437"/>
      <c r="CR240" s="124"/>
      <c r="CS240" s="436"/>
      <c r="CT240" s="436"/>
      <c r="CU240" s="436"/>
      <c r="CV240" s="437"/>
      <c r="CW240" s="124"/>
      <c r="CX240" s="436"/>
      <c r="CY240" s="436"/>
      <c r="CZ240" s="436"/>
      <c r="DA240" s="437"/>
      <c r="DB240" s="124"/>
      <c r="DC240" s="436"/>
      <c r="DD240" s="436"/>
      <c r="DE240" s="436"/>
      <c r="DF240" s="437"/>
      <c r="DG240" s="124"/>
      <c r="DH240" s="436"/>
      <c r="DI240" s="436"/>
      <c r="DJ240" s="436"/>
      <c r="DK240" s="437"/>
      <c r="DL240" s="124"/>
      <c r="DM240" s="436"/>
      <c r="DN240" s="436"/>
      <c r="DO240" s="436"/>
      <c r="DP240" s="437"/>
      <c r="DQ240" s="124"/>
      <c r="DR240" s="436"/>
      <c r="DS240" s="436"/>
      <c r="DT240" s="436"/>
      <c r="DU240" s="437"/>
      <c r="DV240" s="124"/>
      <c r="DW240" s="436"/>
      <c r="DX240" s="436"/>
      <c r="DY240" s="436"/>
      <c r="DZ240" s="437"/>
      <c r="EA240" s="124"/>
      <c r="EB240" s="436"/>
      <c r="EC240" s="436"/>
      <c r="ED240" s="436"/>
      <c r="EE240" s="437"/>
      <c r="EF240" s="124"/>
      <c r="EG240" s="436"/>
      <c r="EH240" s="436"/>
      <c r="EI240" s="436"/>
      <c r="EJ240" s="437"/>
      <c r="EK240" s="124"/>
      <c r="EL240" s="436"/>
      <c r="EM240" s="436"/>
      <c r="EN240" s="436"/>
      <c r="EO240" s="345"/>
      <c r="ER240" s="349"/>
      <c r="ES240" s="349"/>
    </row>
    <row r="241" spans="1:149" ht="12.75" hidden="1" customHeight="1" x14ac:dyDescent="0.2">
      <c r="A241" s="333"/>
      <c r="B241" s="333"/>
      <c r="D241" s="345" t="s">
        <v>355</v>
      </c>
      <c r="F241" s="333"/>
      <c r="G241" s="436">
        <f>SUM(G242:G245)</f>
        <v>0</v>
      </c>
      <c r="H241" s="436"/>
      <c r="I241" s="436"/>
      <c r="J241" s="437"/>
      <c r="K241" s="436"/>
      <c r="L241" s="436">
        <f>SUM(L242:L245)</f>
        <v>0</v>
      </c>
      <c r="M241" s="436"/>
      <c r="N241" s="436"/>
      <c r="O241" s="437"/>
      <c r="P241" s="436"/>
      <c r="Q241" s="436">
        <f>SUM(Q242:Q245)</f>
        <v>0</v>
      </c>
      <c r="R241" s="436"/>
      <c r="S241" s="436"/>
      <c r="T241" s="437"/>
      <c r="U241" s="436"/>
      <c r="V241" s="436">
        <f>SUM(V242:V245)</f>
        <v>0</v>
      </c>
      <c r="W241" s="436"/>
      <c r="X241" s="436"/>
      <c r="Y241" s="437"/>
      <c r="Z241" s="436"/>
      <c r="AA241" s="436">
        <f>SUM(AA242:AA245)</f>
        <v>0</v>
      </c>
      <c r="AB241" s="436"/>
      <c r="AC241" s="436"/>
      <c r="AD241" s="437"/>
      <c r="AE241" s="436"/>
      <c r="AF241" s="436">
        <f>SUM(AF242:AF245)</f>
        <v>0</v>
      </c>
      <c r="AG241" s="436"/>
      <c r="AH241" s="436"/>
      <c r="AI241" s="437"/>
      <c r="AJ241" s="436"/>
      <c r="AK241" s="436">
        <f>SUM(AK242:AK245)</f>
        <v>0</v>
      </c>
      <c r="AL241" s="436"/>
      <c r="AM241" s="436"/>
      <c r="AN241" s="437"/>
      <c r="AO241" s="436"/>
      <c r="AP241" s="436">
        <f>SUM(AP242:AP245)</f>
        <v>0</v>
      </c>
      <c r="AQ241" s="436"/>
      <c r="AR241" s="436"/>
      <c r="AS241" s="437"/>
      <c r="AT241" s="436"/>
      <c r="AU241" s="436">
        <f>SUM(AU242:AU245)</f>
        <v>0</v>
      </c>
      <c r="AV241" s="436"/>
      <c r="AW241" s="436"/>
      <c r="AX241" s="437"/>
      <c r="AY241" s="436"/>
      <c r="AZ241" s="436">
        <f>SUM(AZ242:AZ245)</f>
        <v>0</v>
      </c>
      <c r="BA241" s="436"/>
      <c r="BB241" s="436"/>
      <c r="BC241" s="437"/>
      <c r="BD241" s="436"/>
      <c r="BE241" s="436">
        <f>SUM(BE242:BE245)</f>
        <v>0</v>
      </c>
      <c r="BF241" s="436"/>
      <c r="BG241" s="436"/>
      <c r="BH241" s="437"/>
      <c r="BI241" s="436"/>
      <c r="BJ241" s="436">
        <f>SUM(BJ242:BJ245)</f>
        <v>0</v>
      </c>
      <c r="BK241" s="436"/>
      <c r="BL241" s="436"/>
      <c r="BM241" s="437"/>
      <c r="BN241" s="436"/>
      <c r="BO241" s="436">
        <f>SUM(BO242:BO245)</f>
        <v>0</v>
      </c>
      <c r="BP241" s="436"/>
      <c r="BQ241" s="436"/>
      <c r="BR241" s="437"/>
      <c r="BS241" s="436"/>
      <c r="BT241" s="436">
        <f>SUM(BT242:BT245)</f>
        <v>0</v>
      </c>
      <c r="BU241" s="436"/>
      <c r="BV241" s="436"/>
      <c r="BW241" s="437"/>
      <c r="BX241" s="436"/>
      <c r="BY241" s="436">
        <f>SUM(BY242:BY245)</f>
        <v>0</v>
      </c>
      <c r="BZ241" s="436"/>
      <c r="CA241" s="436"/>
      <c r="CB241" s="437"/>
      <c r="CC241" s="436"/>
      <c r="CD241" s="436">
        <f>SUM(CD242:CD245)</f>
        <v>0</v>
      </c>
      <c r="CE241" s="436"/>
      <c r="CF241" s="436"/>
      <c r="CG241" s="437"/>
      <c r="CH241" s="436"/>
      <c r="CI241" s="436">
        <f>SUM(CI242:CI245)</f>
        <v>0</v>
      </c>
      <c r="CJ241" s="436"/>
      <c r="CK241" s="436"/>
      <c r="CL241" s="437"/>
      <c r="CM241" s="436"/>
      <c r="CN241" s="436">
        <f>SUM(CN242:CN245)</f>
        <v>0</v>
      </c>
      <c r="CO241" s="436"/>
      <c r="CP241" s="436"/>
      <c r="CQ241" s="437"/>
      <c r="CR241" s="436"/>
      <c r="CS241" s="436">
        <f>SUM(CS242:CS245)</f>
        <v>0</v>
      </c>
      <c r="CT241" s="436"/>
      <c r="CU241" s="436"/>
      <c r="CV241" s="437"/>
      <c r="CW241" s="436"/>
      <c r="CX241" s="436">
        <f>SUM(CX242:CX245)</f>
        <v>0</v>
      </c>
      <c r="CY241" s="436"/>
      <c r="CZ241" s="436"/>
      <c r="DA241" s="437"/>
      <c r="DB241" s="436"/>
      <c r="DC241" s="436">
        <f>SUM(DC242:DC245)</f>
        <v>0</v>
      </c>
      <c r="DD241" s="436"/>
      <c r="DE241" s="436"/>
      <c r="DF241" s="437"/>
      <c r="DG241" s="436"/>
      <c r="DH241" s="436">
        <f>SUM(DH242:DH245)</f>
        <v>0</v>
      </c>
      <c r="DI241" s="436"/>
      <c r="DJ241" s="436"/>
      <c r="DK241" s="437"/>
      <c r="DL241" s="436"/>
      <c r="DM241" s="436">
        <f>SUM(DM242:DM245)</f>
        <v>0</v>
      </c>
      <c r="DN241" s="436"/>
      <c r="DO241" s="436"/>
      <c r="DP241" s="437"/>
      <c r="DQ241" s="436"/>
      <c r="DR241" s="436">
        <f>SUM(DR242:DR245)</f>
        <v>0</v>
      </c>
      <c r="DS241" s="436"/>
      <c r="DT241" s="436"/>
      <c r="DU241" s="437"/>
      <c r="DV241" s="436"/>
      <c r="DW241" s="436">
        <f>SUM(DW242:DW245)</f>
        <v>0</v>
      </c>
      <c r="DX241" s="436"/>
      <c r="DY241" s="436"/>
      <c r="DZ241" s="437"/>
      <c r="EA241" s="436"/>
      <c r="EB241" s="436">
        <f>SUM(EB242:EB245)</f>
        <v>0</v>
      </c>
      <c r="EC241" s="436"/>
      <c r="ED241" s="436"/>
      <c r="EE241" s="437"/>
      <c r="EF241" s="436"/>
      <c r="EG241" s="436">
        <f>SUM(EG242:EG245)</f>
        <v>0</v>
      </c>
      <c r="EH241" s="436"/>
      <c r="EI241" s="436"/>
      <c r="EJ241" s="437"/>
      <c r="EK241" s="436"/>
      <c r="EL241" s="436">
        <f>SUM(EL242:EL245)</f>
        <v>0</v>
      </c>
      <c r="EM241" s="436"/>
      <c r="EN241" s="436"/>
      <c r="EO241" s="345"/>
      <c r="ER241" s="349"/>
      <c r="ES241" s="349"/>
    </row>
    <row r="242" spans="1:149" ht="12.75" hidden="1" customHeight="1" x14ac:dyDescent="0.2">
      <c r="A242" s="333"/>
      <c r="B242" s="333"/>
      <c r="D242" s="345" t="s">
        <v>313</v>
      </c>
      <c r="F242" s="358"/>
      <c r="G242" s="434">
        <v>0</v>
      </c>
      <c r="H242" s="435"/>
      <c r="I242" s="436"/>
      <c r="J242" s="437"/>
      <c r="K242" s="358"/>
      <c r="L242" s="434">
        <v>0</v>
      </c>
      <c r="M242" s="435"/>
      <c r="N242" s="436"/>
      <c r="O242" s="437"/>
      <c r="P242" s="358"/>
      <c r="Q242" s="434">
        <v>0</v>
      </c>
      <c r="R242" s="435"/>
      <c r="S242" s="436"/>
      <c r="T242" s="437"/>
      <c r="U242" s="358"/>
      <c r="V242" s="434">
        <v>0</v>
      </c>
      <c r="W242" s="435"/>
      <c r="X242" s="436"/>
      <c r="Y242" s="437"/>
      <c r="Z242" s="358"/>
      <c r="AA242" s="434">
        <v>0</v>
      </c>
      <c r="AB242" s="435"/>
      <c r="AC242" s="436"/>
      <c r="AD242" s="437"/>
      <c r="AE242" s="358"/>
      <c r="AF242" s="434">
        <v>0</v>
      </c>
      <c r="AG242" s="435"/>
      <c r="AH242" s="436"/>
      <c r="AI242" s="437"/>
      <c r="AJ242" s="358"/>
      <c r="AK242" s="434">
        <v>0</v>
      </c>
      <c r="AL242" s="435"/>
      <c r="AM242" s="436"/>
      <c r="AN242" s="437"/>
      <c r="AO242" s="358"/>
      <c r="AP242" s="434">
        <v>0</v>
      </c>
      <c r="AQ242" s="435"/>
      <c r="AR242" s="436"/>
      <c r="AS242" s="437"/>
      <c r="AT242" s="438"/>
      <c r="AU242" s="434">
        <v>0</v>
      </c>
      <c r="AV242" s="435"/>
      <c r="AW242" s="436"/>
      <c r="AX242" s="437"/>
      <c r="AY242" s="438"/>
      <c r="AZ242" s="434">
        <v>0</v>
      </c>
      <c r="BA242" s="435"/>
      <c r="BB242" s="436"/>
      <c r="BC242" s="437"/>
      <c r="BD242" s="438"/>
      <c r="BE242" s="434">
        <v>0</v>
      </c>
      <c r="BF242" s="435"/>
      <c r="BG242" s="436"/>
      <c r="BH242" s="437"/>
      <c r="BI242" s="438"/>
      <c r="BJ242" s="434">
        <v>0</v>
      </c>
      <c r="BK242" s="435"/>
      <c r="BL242" s="436"/>
      <c r="BM242" s="437"/>
      <c r="BN242" s="438"/>
      <c r="BO242" s="434">
        <v>0</v>
      </c>
      <c r="BP242" s="435"/>
      <c r="BQ242" s="436"/>
      <c r="BR242" s="437"/>
      <c r="BS242" s="438"/>
      <c r="BT242" s="434">
        <f>SUM(L242:BO242)</f>
        <v>0</v>
      </c>
      <c r="BU242" s="435"/>
      <c r="BV242" s="436"/>
      <c r="BW242" s="437"/>
      <c r="BX242" s="438"/>
      <c r="BY242" s="434">
        <v>0</v>
      </c>
      <c r="BZ242" s="435"/>
      <c r="CA242" s="436"/>
      <c r="CB242" s="437"/>
      <c r="CC242" s="358"/>
      <c r="CD242" s="434">
        <v>0</v>
      </c>
      <c r="CE242" s="435"/>
      <c r="CF242" s="436"/>
      <c r="CG242" s="437"/>
      <c r="CH242" s="358"/>
      <c r="CI242" s="434">
        <v>0</v>
      </c>
      <c r="CJ242" s="435"/>
      <c r="CK242" s="436"/>
      <c r="CL242" s="437"/>
      <c r="CM242" s="358"/>
      <c r="CN242" s="434">
        <v>0</v>
      </c>
      <c r="CO242" s="435"/>
      <c r="CP242" s="436"/>
      <c r="CQ242" s="437"/>
      <c r="CR242" s="358"/>
      <c r="CS242" s="434">
        <v>0</v>
      </c>
      <c r="CT242" s="435"/>
      <c r="CU242" s="436"/>
      <c r="CV242" s="437"/>
      <c r="CW242" s="358"/>
      <c r="CX242" s="434">
        <v>0</v>
      </c>
      <c r="CY242" s="435"/>
      <c r="CZ242" s="436"/>
      <c r="DA242" s="437"/>
      <c r="DB242" s="358"/>
      <c r="DC242" s="434">
        <v>0</v>
      </c>
      <c r="DD242" s="435"/>
      <c r="DE242" s="436"/>
      <c r="DF242" s="437"/>
      <c r="DG242" s="358"/>
      <c r="DH242" s="434">
        <v>0</v>
      </c>
      <c r="DI242" s="435"/>
      <c r="DJ242" s="436"/>
      <c r="DK242" s="437"/>
      <c r="DL242" s="438"/>
      <c r="DM242" s="434">
        <v>0</v>
      </c>
      <c r="DN242" s="435"/>
      <c r="DO242" s="436"/>
      <c r="DP242" s="437"/>
      <c r="DQ242" s="438"/>
      <c r="DR242" s="434">
        <v>0</v>
      </c>
      <c r="DS242" s="435"/>
      <c r="DT242" s="436"/>
      <c r="DU242" s="437"/>
      <c r="DV242" s="438"/>
      <c r="DW242" s="434">
        <v>0</v>
      </c>
      <c r="DX242" s="435"/>
      <c r="DY242" s="436"/>
      <c r="DZ242" s="437"/>
      <c r="EA242" s="438"/>
      <c r="EB242" s="434">
        <v>0</v>
      </c>
      <c r="EC242" s="435"/>
      <c r="ED242" s="436"/>
      <c r="EE242" s="437"/>
      <c r="EF242" s="438"/>
      <c r="EG242" s="434">
        <v>0</v>
      </c>
      <c r="EH242" s="435"/>
      <c r="EI242" s="436"/>
      <c r="EJ242" s="437"/>
      <c r="EK242" s="438"/>
      <c r="EL242" s="434">
        <f t="shared" ref="EL242:EL245" si="37">SUM(CD242:EG242)</f>
        <v>0</v>
      </c>
      <c r="EM242" s="435"/>
      <c r="EN242" s="436"/>
      <c r="EO242" s="345"/>
      <c r="ER242" s="349"/>
      <c r="ES242" s="349"/>
    </row>
    <row r="243" spans="1:149" ht="12.75" hidden="1" customHeight="1" x14ac:dyDescent="0.2">
      <c r="A243" s="333"/>
      <c r="B243" s="333"/>
      <c r="D243" s="345" t="s">
        <v>316</v>
      </c>
      <c r="F243" s="351"/>
      <c r="G243" s="436">
        <v>0</v>
      </c>
      <c r="H243" s="440"/>
      <c r="I243" s="436"/>
      <c r="J243" s="437"/>
      <c r="K243" s="351"/>
      <c r="L243" s="436">
        <v>0</v>
      </c>
      <c r="M243" s="440"/>
      <c r="N243" s="436"/>
      <c r="O243" s="437"/>
      <c r="P243" s="351"/>
      <c r="Q243" s="436">
        <v>0</v>
      </c>
      <c r="R243" s="440"/>
      <c r="S243" s="436"/>
      <c r="T243" s="437"/>
      <c r="U243" s="351"/>
      <c r="V243" s="436">
        <v>0</v>
      </c>
      <c r="W243" s="440"/>
      <c r="X243" s="436"/>
      <c r="Y243" s="437"/>
      <c r="Z243" s="351"/>
      <c r="AA243" s="436">
        <v>0</v>
      </c>
      <c r="AB243" s="440"/>
      <c r="AC243" s="436"/>
      <c r="AD243" s="437"/>
      <c r="AE243" s="351"/>
      <c r="AF243" s="436">
        <v>0</v>
      </c>
      <c r="AG243" s="440"/>
      <c r="AH243" s="436"/>
      <c r="AI243" s="437"/>
      <c r="AJ243" s="351"/>
      <c r="AK243" s="436">
        <v>0</v>
      </c>
      <c r="AL243" s="440"/>
      <c r="AM243" s="436"/>
      <c r="AN243" s="437"/>
      <c r="AO243" s="351"/>
      <c r="AP243" s="436">
        <v>0</v>
      </c>
      <c r="AQ243" s="440"/>
      <c r="AR243" s="436"/>
      <c r="AS243" s="437"/>
      <c r="AT243" s="437"/>
      <c r="AU243" s="436">
        <v>0</v>
      </c>
      <c r="AV243" s="440"/>
      <c r="AW243" s="436"/>
      <c r="AX243" s="437"/>
      <c r="AY243" s="437"/>
      <c r="AZ243" s="436">
        <v>0</v>
      </c>
      <c r="BA243" s="440"/>
      <c r="BB243" s="436"/>
      <c r="BC243" s="437"/>
      <c r="BD243" s="437"/>
      <c r="BE243" s="436">
        <v>0</v>
      </c>
      <c r="BF243" s="440"/>
      <c r="BG243" s="436"/>
      <c r="BH243" s="437"/>
      <c r="BI243" s="437"/>
      <c r="BJ243" s="436">
        <v>0</v>
      </c>
      <c r="BK243" s="440"/>
      <c r="BL243" s="436"/>
      <c r="BM243" s="437"/>
      <c r="BN243" s="437"/>
      <c r="BO243" s="436">
        <v>0</v>
      </c>
      <c r="BP243" s="440"/>
      <c r="BQ243" s="436"/>
      <c r="BR243" s="437"/>
      <c r="BS243" s="437"/>
      <c r="BT243" s="436">
        <f>SUM(L243:BO243)</f>
        <v>0</v>
      </c>
      <c r="BU243" s="440"/>
      <c r="BV243" s="436"/>
      <c r="BW243" s="437"/>
      <c r="BX243" s="437"/>
      <c r="BY243" s="436">
        <v>0</v>
      </c>
      <c r="BZ243" s="440"/>
      <c r="CA243" s="436"/>
      <c r="CB243" s="437"/>
      <c r="CC243" s="351"/>
      <c r="CD243" s="436">
        <v>0</v>
      </c>
      <c r="CE243" s="440"/>
      <c r="CF243" s="436"/>
      <c r="CG243" s="437"/>
      <c r="CH243" s="351"/>
      <c r="CI243" s="436">
        <v>0</v>
      </c>
      <c r="CJ243" s="440"/>
      <c r="CK243" s="436"/>
      <c r="CL243" s="437"/>
      <c r="CM243" s="351"/>
      <c r="CN243" s="436">
        <v>0</v>
      </c>
      <c r="CO243" s="440"/>
      <c r="CP243" s="436"/>
      <c r="CQ243" s="437"/>
      <c r="CR243" s="351"/>
      <c r="CS243" s="436">
        <v>0</v>
      </c>
      <c r="CT243" s="440"/>
      <c r="CU243" s="436"/>
      <c r="CV243" s="437"/>
      <c r="CW243" s="351"/>
      <c r="CX243" s="436">
        <v>0</v>
      </c>
      <c r="CY243" s="440"/>
      <c r="CZ243" s="436"/>
      <c r="DA243" s="437"/>
      <c r="DB243" s="351"/>
      <c r="DC243" s="436">
        <v>0</v>
      </c>
      <c r="DD243" s="440"/>
      <c r="DE243" s="436"/>
      <c r="DF243" s="437"/>
      <c r="DG243" s="351"/>
      <c r="DH243" s="436">
        <v>0</v>
      </c>
      <c r="DI243" s="440"/>
      <c r="DJ243" s="436"/>
      <c r="DK243" s="437"/>
      <c r="DL243" s="437"/>
      <c r="DM243" s="436">
        <v>0</v>
      </c>
      <c r="DN243" s="440"/>
      <c r="DO243" s="436"/>
      <c r="DP243" s="437"/>
      <c r="DQ243" s="437"/>
      <c r="DR243" s="436">
        <v>0</v>
      </c>
      <c r="DS243" s="440"/>
      <c r="DT243" s="436"/>
      <c r="DU243" s="437"/>
      <c r="DV243" s="437"/>
      <c r="DW243" s="436">
        <v>0</v>
      </c>
      <c r="DX243" s="440"/>
      <c r="DY243" s="436"/>
      <c r="DZ243" s="437"/>
      <c r="EA243" s="437"/>
      <c r="EB243" s="436">
        <v>0</v>
      </c>
      <c r="EC243" s="440"/>
      <c r="ED243" s="436"/>
      <c r="EE243" s="437"/>
      <c r="EF243" s="437"/>
      <c r="EG243" s="436">
        <v>0</v>
      </c>
      <c r="EH243" s="440"/>
      <c r="EI243" s="436"/>
      <c r="EJ243" s="437"/>
      <c r="EK243" s="437"/>
      <c r="EL243" s="436">
        <f t="shared" si="37"/>
        <v>0</v>
      </c>
      <c r="EM243" s="440"/>
      <c r="EN243" s="436"/>
      <c r="EO243" s="345"/>
      <c r="ER243" s="349"/>
      <c r="ES243" s="349"/>
    </row>
    <row r="244" spans="1:149" ht="12.75" hidden="1" customHeight="1" x14ac:dyDescent="0.2">
      <c r="A244" s="333"/>
      <c r="B244" s="333"/>
      <c r="D244" s="345" t="s">
        <v>330</v>
      </c>
      <c r="F244" s="351"/>
      <c r="G244" s="436">
        <v>0</v>
      </c>
      <c r="H244" s="440"/>
      <c r="I244" s="436"/>
      <c r="J244" s="437"/>
      <c r="K244" s="351"/>
      <c r="L244" s="436">
        <v>0</v>
      </c>
      <c r="M244" s="440"/>
      <c r="N244" s="436"/>
      <c r="O244" s="437"/>
      <c r="P244" s="351"/>
      <c r="Q244" s="436">
        <v>0</v>
      </c>
      <c r="R244" s="440"/>
      <c r="S244" s="436"/>
      <c r="T244" s="437"/>
      <c r="U244" s="351"/>
      <c r="V244" s="436">
        <v>0</v>
      </c>
      <c r="W244" s="440"/>
      <c r="X244" s="436"/>
      <c r="Y244" s="437"/>
      <c r="Z244" s="351"/>
      <c r="AA244" s="436">
        <v>0</v>
      </c>
      <c r="AB244" s="440"/>
      <c r="AC244" s="436"/>
      <c r="AD244" s="437"/>
      <c r="AE244" s="351"/>
      <c r="AF244" s="436">
        <v>0</v>
      </c>
      <c r="AG244" s="440"/>
      <c r="AH244" s="436"/>
      <c r="AI244" s="437"/>
      <c r="AJ244" s="351"/>
      <c r="AK244" s="436">
        <v>0</v>
      </c>
      <c r="AL244" s="440"/>
      <c r="AM244" s="436"/>
      <c r="AN244" s="437"/>
      <c r="AO244" s="351"/>
      <c r="AP244" s="436">
        <v>0</v>
      </c>
      <c r="AQ244" s="440"/>
      <c r="AR244" s="436"/>
      <c r="AS244" s="437"/>
      <c r="AT244" s="437"/>
      <c r="AU244" s="436">
        <v>0</v>
      </c>
      <c r="AV244" s="440"/>
      <c r="AW244" s="436"/>
      <c r="AX244" s="437"/>
      <c r="AY244" s="437"/>
      <c r="AZ244" s="436">
        <v>0</v>
      </c>
      <c r="BA244" s="440"/>
      <c r="BB244" s="436"/>
      <c r="BC244" s="437"/>
      <c r="BD244" s="437"/>
      <c r="BE244" s="436">
        <v>0</v>
      </c>
      <c r="BF244" s="440"/>
      <c r="BG244" s="436"/>
      <c r="BH244" s="437"/>
      <c r="BI244" s="437"/>
      <c r="BJ244" s="436">
        <v>0</v>
      </c>
      <c r="BK244" s="440"/>
      <c r="BL244" s="436"/>
      <c r="BM244" s="437"/>
      <c r="BN244" s="437"/>
      <c r="BO244" s="436">
        <v>0</v>
      </c>
      <c r="BP244" s="440"/>
      <c r="BQ244" s="436"/>
      <c r="BR244" s="437"/>
      <c r="BS244" s="437"/>
      <c r="BT244" s="436">
        <f>SUM(L244:BO244)</f>
        <v>0</v>
      </c>
      <c r="BU244" s="440"/>
      <c r="BV244" s="436"/>
      <c r="BW244" s="437"/>
      <c r="BX244" s="437"/>
      <c r="BY244" s="436">
        <v>0</v>
      </c>
      <c r="BZ244" s="440"/>
      <c r="CA244" s="436"/>
      <c r="CB244" s="437"/>
      <c r="CC244" s="351"/>
      <c r="CD244" s="436">
        <v>0</v>
      </c>
      <c r="CE244" s="440"/>
      <c r="CF244" s="436"/>
      <c r="CG244" s="437"/>
      <c r="CH244" s="351"/>
      <c r="CI244" s="436">
        <v>0</v>
      </c>
      <c r="CJ244" s="440"/>
      <c r="CK244" s="436"/>
      <c r="CL244" s="437"/>
      <c r="CM244" s="351"/>
      <c r="CN244" s="436">
        <v>0</v>
      </c>
      <c r="CO244" s="440"/>
      <c r="CP244" s="436"/>
      <c r="CQ244" s="437"/>
      <c r="CR244" s="351"/>
      <c r="CS244" s="436">
        <v>0</v>
      </c>
      <c r="CT244" s="440"/>
      <c r="CU244" s="436"/>
      <c r="CV244" s="437"/>
      <c r="CW244" s="351"/>
      <c r="CX244" s="436">
        <v>0</v>
      </c>
      <c r="CY244" s="440"/>
      <c r="CZ244" s="436"/>
      <c r="DA244" s="437"/>
      <c r="DB244" s="351"/>
      <c r="DC244" s="436">
        <v>0</v>
      </c>
      <c r="DD244" s="440"/>
      <c r="DE244" s="436"/>
      <c r="DF244" s="437"/>
      <c r="DG244" s="351"/>
      <c r="DH244" s="436">
        <v>0</v>
      </c>
      <c r="DI244" s="440"/>
      <c r="DJ244" s="436"/>
      <c r="DK244" s="437"/>
      <c r="DL244" s="437"/>
      <c r="DM244" s="436">
        <v>0</v>
      </c>
      <c r="DN244" s="440"/>
      <c r="DO244" s="436"/>
      <c r="DP244" s="437"/>
      <c r="DQ244" s="437"/>
      <c r="DR244" s="436">
        <v>0</v>
      </c>
      <c r="DS244" s="440"/>
      <c r="DT244" s="436"/>
      <c r="DU244" s="437"/>
      <c r="DV244" s="437"/>
      <c r="DW244" s="436">
        <v>0</v>
      </c>
      <c r="DX244" s="440"/>
      <c r="DY244" s="436"/>
      <c r="DZ244" s="437"/>
      <c r="EA244" s="437"/>
      <c r="EB244" s="436">
        <v>0</v>
      </c>
      <c r="EC244" s="440"/>
      <c r="ED244" s="436"/>
      <c r="EE244" s="437"/>
      <c r="EF244" s="437"/>
      <c r="EG244" s="436">
        <v>0</v>
      </c>
      <c r="EH244" s="440"/>
      <c r="EI244" s="436"/>
      <c r="EJ244" s="437"/>
      <c r="EK244" s="437"/>
      <c r="EL244" s="436">
        <f t="shared" si="37"/>
        <v>0</v>
      </c>
      <c r="EM244" s="440"/>
      <c r="EN244" s="436"/>
      <c r="EO244" s="345"/>
      <c r="ER244" s="349"/>
      <c r="ES244" s="349"/>
    </row>
    <row r="245" spans="1:149" ht="12.75" hidden="1" customHeight="1" x14ac:dyDescent="0.2">
      <c r="A245" s="333"/>
      <c r="B245" s="333"/>
      <c r="D245" s="345" t="s">
        <v>318</v>
      </c>
      <c r="F245" s="373"/>
      <c r="G245" s="448">
        <v>0</v>
      </c>
      <c r="H245" s="449"/>
      <c r="I245" s="436"/>
      <c r="J245" s="437"/>
      <c r="K245" s="373"/>
      <c r="L245" s="448">
        <v>0</v>
      </c>
      <c r="M245" s="449"/>
      <c r="N245" s="436"/>
      <c r="O245" s="437"/>
      <c r="P245" s="373"/>
      <c r="Q245" s="448">
        <v>0</v>
      </c>
      <c r="R245" s="449"/>
      <c r="S245" s="436"/>
      <c r="T245" s="437"/>
      <c r="U245" s="373"/>
      <c r="V245" s="448">
        <v>0</v>
      </c>
      <c r="W245" s="449"/>
      <c r="X245" s="436"/>
      <c r="Y245" s="437"/>
      <c r="Z245" s="373"/>
      <c r="AA245" s="448">
        <v>0</v>
      </c>
      <c r="AB245" s="449"/>
      <c r="AC245" s="436"/>
      <c r="AD245" s="437"/>
      <c r="AE245" s="373"/>
      <c r="AF245" s="448">
        <v>0</v>
      </c>
      <c r="AG245" s="449"/>
      <c r="AH245" s="436"/>
      <c r="AI245" s="437"/>
      <c r="AJ245" s="373"/>
      <c r="AK245" s="448">
        <v>0</v>
      </c>
      <c r="AL245" s="449"/>
      <c r="AM245" s="436"/>
      <c r="AN245" s="437"/>
      <c r="AO245" s="373"/>
      <c r="AP245" s="448">
        <v>0</v>
      </c>
      <c r="AQ245" s="449"/>
      <c r="AR245" s="436"/>
      <c r="AS245" s="437"/>
      <c r="AT245" s="450"/>
      <c r="AU245" s="448">
        <v>0</v>
      </c>
      <c r="AV245" s="449"/>
      <c r="AW245" s="436"/>
      <c r="AX245" s="437"/>
      <c r="AY245" s="450"/>
      <c r="AZ245" s="448">
        <v>0</v>
      </c>
      <c r="BA245" s="449"/>
      <c r="BB245" s="436"/>
      <c r="BC245" s="437"/>
      <c r="BD245" s="450"/>
      <c r="BE245" s="448">
        <v>0</v>
      </c>
      <c r="BF245" s="449"/>
      <c r="BG245" s="436"/>
      <c r="BH245" s="437"/>
      <c r="BI245" s="450"/>
      <c r="BJ245" s="448">
        <v>0</v>
      </c>
      <c r="BK245" s="449"/>
      <c r="BL245" s="436"/>
      <c r="BM245" s="437"/>
      <c r="BN245" s="450"/>
      <c r="BO245" s="448">
        <v>0</v>
      </c>
      <c r="BP245" s="449"/>
      <c r="BQ245" s="436"/>
      <c r="BR245" s="437"/>
      <c r="BS245" s="450"/>
      <c r="BT245" s="448">
        <f>SUM(L245:BO245)</f>
        <v>0</v>
      </c>
      <c r="BU245" s="449"/>
      <c r="BV245" s="436"/>
      <c r="BW245" s="437"/>
      <c r="BX245" s="450"/>
      <c r="BY245" s="448">
        <v>0</v>
      </c>
      <c r="BZ245" s="449"/>
      <c r="CA245" s="436"/>
      <c r="CB245" s="437"/>
      <c r="CC245" s="373"/>
      <c r="CD245" s="448">
        <v>0</v>
      </c>
      <c r="CE245" s="449"/>
      <c r="CF245" s="436"/>
      <c r="CG245" s="437"/>
      <c r="CH245" s="373"/>
      <c r="CI245" s="448">
        <v>0</v>
      </c>
      <c r="CJ245" s="449"/>
      <c r="CK245" s="436"/>
      <c r="CL245" s="437"/>
      <c r="CM245" s="373"/>
      <c r="CN245" s="448">
        <v>0</v>
      </c>
      <c r="CO245" s="449"/>
      <c r="CP245" s="436"/>
      <c r="CQ245" s="437"/>
      <c r="CR245" s="373"/>
      <c r="CS245" s="448">
        <v>0</v>
      </c>
      <c r="CT245" s="449"/>
      <c r="CU245" s="436"/>
      <c r="CV245" s="437"/>
      <c r="CW245" s="373"/>
      <c r="CX245" s="448">
        <v>0</v>
      </c>
      <c r="CY245" s="449"/>
      <c r="CZ245" s="436"/>
      <c r="DA245" s="437"/>
      <c r="DB245" s="373"/>
      <c r="DC245" s="448">
        <v>0</v>
      </c>
      <c r="DD245" s="449"/>
      <c r="DE245" s="436"/>
      <c r="DF245" s="437"/>
      <c r="DG245" s="373"/>
      <c r="DH245" s="448">
        <v>0</v>
      </c>
      <c r="DI245" s="449"/>
      <c r="DJ245" s="436"/>
      <c r="DK245" s="437"/>
      <c r="DL245" s="450"/>
      <c r="DM245" s="448">
        <v>0</v>
      </c>
      <c r="DN245" s="449"/>
      <c r="DO245" s="436"/>
      <c r="DP245" s="437"/>
      <c r="DQ245" s="450"/>
      <c r="DR245" s="448">
        <v>0</v>
      </c>
      <c r="DS245" s="449"/>
      <c r="DT245" s="436"/>
      <c r="DU245" s="437"/>
      <c r="DV245" s="450"/>
      <c r="DW245" s="448">
        <v>0</v>
      </c>
      <c r="DX245" s="449"/>
      <c r="DY245" s="436"/>
      <c r="DZ245" s="437"/>
      <c r="EA245" s="450"/>
      <c r="EB245" s="448">
        <v>0</v>
      </c>
      <c r="EC245" s="449"/>
      <c r="ED245" s="436"/>
      <c r="EE245" s="437"/>
      <c r="EF245" s="450"/>
      <c r="EG245" s="448">
        <v>0</v>
      </c>
      <c r="EH245" s="449"/>
      <c r="EI245" s="436"/>
      <c r="EJ245" s="437"/>
      <c r="EK245" s="450"/>
      <c r="EL245" s="448">
        <f t="shared" si="37"/>
        <v>0</v>
      </c>
      <c r="EM245" s="449"/>
      <c r="EN245" s="436"/>
      <c r="EO245" s="345"/>
      <c r="ER245" s="349"/>
      <c r="ES245" s="349"/>
    </row>
    <row r="246" spans="1:149" ht="12.75" hidden="1" customHeight="1" x14ac:dyDescent="0.2">
      <c r="A246" s="333"/>
      <c r="B246" s="333"/>
      <c r="D246" s="345"/>
      <c r="F246" s="333"/>
      <c r="G246" s="436"/>
      <c r="H246" s="436"/>
      <c r="I246" s="436"/>
      <c r="J246" s="437"/>
      <c r="K246" s="333"/>
      <c r="L246" s="436"/>
      <c r="M246" s="436"/>
      <c r="N246" s="436"/>
      <c r="O246" s="437"/>
      <c r="P246" s="333"/>
      <c r="Q246" s="436"/>
      <c r="R246" s="436"/>
      <c r="S246" s="436"/>
      <c r="T246" s="437"/>
      <c r="U246" s="333"/>
      <c r="V246" s="436"/>
      <c r="W246" s="436"/>
      <c r="X246" s="436"/>
      <c r="Y246" s="437"/>
      <c r="Z246" s="333"/>
      <c r="AA246" s="436"/>
      <c r="AB246" s="436"/>
      <c r="AC246" s="436"/>
      <c r="AD246" s="437"/>
      <c r="AE246" s="333"/>
      <c r="AF246" s="436"/>
      <c r="AG246" s="436"/>
      <c r="AH246" s="436"/>
      <c r="AI246" s="437"/>
      <c r="AJ246" s="333"/>
      <c r="AK246" s="436"/>
      <c r="AL246" s="436"/>
      <c r="AM246" s="436"/>
      <c r="AN246" s="437"/>
      <c r="AO246" s="333"/>
      <c r="AP246" s="436"/>
      <c r="AQ246" s="436"/>
      <c r="AR246" s="436"/>
      <c r="AS246" s="437"/>
      <c r="AT246" s="436"/>
      <c r="AU246" s="436"/>
      <c r="AV246" s="436"/>
      <c r="AW246" s="436"/>
      <c r="AX246" s="437"/>
      <c r="AY246" s="436"/>
      <c r="AZ246" s="436"/>
      <c r="BA246" s="436"/>
      <c r="BB246" s="436"/>
      <c r="BC246" s="437"/>
      <c r="BD246" s="436"/>
      <c r="BE246" s="436"/>
      <c r="BF246" s="436"/>
      <c r="BG246" s="436"/>
      <c r="BH246" s="437"/>
      <c r="BI246" s="436"/>
      <c r="BJ246" s="436"/>
      <c r="BK246" s="436"/>
      <c r="BL246" s="436"/>
      <c r="BM246" s="437"/>
      <c r="BN246" s="436"/>
      <c r="BO246" s="436"/>
      <c r="BP246" s="436"/>
      <c r="BQ246" s="436"/>
      <c r="BR246" s="437"/>
      <c r="BS246" s="436"/>
      <c r="BT246" s="436"/>
      <c r="BU246" s="436"/>
      <c r="BV246" s="436"/>
      <c r="BW246" s="437"/>
      <c r="BX246" s="436"/>
      <c r="BY246" s="436"/>
      <c r="BZ246" s="436"/>
      <c r="CA246" s="436"/>
      <c r="CB246" s="437"/>
      <c r="CC246" s="333"/>
      <c r="CD246" s="436"/>
      <c r="CE246" s="436"/>
      <c r="CF246" s="436"/>
      <c r="CG246" s="437"/>
      <c r="CH246" s="333"/>
      <c r="CI246" s="436"/>
      <c r="CJ246" s="436"/>
      <c r="CK246" s="436"/>
      <c r="CL246" s="437"/>
      <c r="CM246" s="333"/>
      <c r="CN246" s="436"/>
      <c r="CO246" s="436"/>
      <c r="CP246" s="436"/>
      <c r="CQ246" s="437"/>
      <c r="CR246" s="333"/>
      <c r="CS246" s="436"/>
      <c r="CT246" s="436"/>
      <c r="CU246" s="436"/>
      <c r="CV246" s="437"/>
      <c r="CW246" s="333"/>
      <c r="CX246" s="436"/>
      <c r="CY246" s="436"/>
      <c r="CZ246" s="436"/>
      <c r="DA246" s="437"/>
      <c r="DB246" s="333"/>
      <c r="DC246" s="436"/>
      <c r="DD246" s="436"/>
      <c r="DE246" s="436"/>
      <c r="DF246" s="437"/>
      <c r="DG246" s="333"/>
      <c r="DH246" s="436"/>
      <c r="DI246" s="436"/>
      <c r="DJ246" s="436"/>
      <c r="DK246" s="437"/>
      <c r="DL246" s="436"/>
      <c r="DM246" s="436"/>
      <c r="DN246" s="436"/>
      <c r="DO246" s="436"/>
      <c r="DP246" s="437"/>
      <c r="DQ246" s="436"/>
      <c r="DR246" s="436"/>
      <c r="DS246" s="436"/>
      <c r="DT246" s="436"/>
      <c r="DU246" s="437"/>
      <c r="DV246" s="436"/>
      <c r="DW246" s="436"/>
      <c r="DX246" s="436"/>
      <c r="DY246" s="436"/>
      <c r="DZ246" s="437"/>
      <c r="EA246" s="436"/>
      <c r="EB246" s="436"/>
      <c r="EC246" s="436"/>
      <c r="ED246" s="436"/>
      <c r="EE246" s="437"/>
      <c r="EF246" s="436"/>
      <c r="EG246" s="436"/>
      <c r="EH246" s="436"/>
      <c r="EI246" s="436"/>
      <c r="EJ246" s="437"/>
      <c r="EK246" s="436"/>
      <c r="EL246" s="436"/>
      <c r="EM246" s="436"/>
      <c r="EN246" s="436"/>
      <c r="EO246" s="345"/>
      <c r="ER246" s="349"/>
      <c r="ES246" s="349"/>
    </row>
    <row r="247" spans="1:149" ht="12.75" hidden="1" customHeight="1" x14ac:dyDescent="0.2">
      <c r="A247" s="333"/>
      <c r="B247" s="333"/>
      <c r="D247" s="345" t="s">
        <v>355</v>
      </c>
      <c r="F247" s="333"/>
      <c r="G247" s="436">
        <f>SUM(G248:G251)</f>
        <v>0</v>
      </c>
      <c r="H247" s="436"/>
      <c r="I247" s="436"/>
      <c r="J247" s="437"/>
      <c r="K247" s="436"/>
      <c r="L247" s="436">
        <f>SUM(L248:L251)</f>
        <v>0</v>
      </c>
      <c r="M247" s="436"/>
      <c r="N247" s="436"/>
      <c r="O247" s="437"/>
      <c r="P247" s="436"/>
      <c r="Q247" s="436">
        <f>SUM(Q248:Q251)</f>
        <v>0</v>
      </c>
      <c r="R247" s="436"/>
      <c r="S247" s="436"/>
      <c r="T247" s="437"/>
      <c r="U247" s="436"/>
      <c r="V247" s="436">
        <f>SUM(V248:V251)</f>
        <v>0</v>
      </c>
      <c r="W247" s="436"/>
      <c r="X247" s="436"/>
      <c r="Y247" s="437"/>
      <c r="Z247" s="436"/>
      <c r="AA247" s="436">
        <f>SUM(AA248:AA251)</f>
        <v>0</v>
      </c>
      <c r="AB247" s="436"/>
      <c r="AC247" s="436"/>
      <c r="AD247" s="437"/>
      <c r="AE247" s="436"/>
      <c r="AF247" s="436">
        <f>SUM(AF248:AF251)</f>
        <v>0</v>
      </c>
      <c r="AG247" s="436"/>
      <c r="AH247" s="436"/>
      <c r="AI247" s="437"/>
      <c r="AJ247" s="436"/>
      <c r="AK247" s="436">
        <f>SUM(AK248:AK251)</f>
        <v>0</v>
      </c>
      <c r="AL247" s="436"/>
      <c r="AM247" s="436"/>
      <c r="AN247" s="437"/>
      <c r="AO247" s="436"/>
      <c r="AP247" s="436">
        <f>SUM(AP248:AP251)</f>
        <v>0</v>
      </c>
      <c r="AQ247" s="436"/>
      <c r="AR247" s="436"/>
      <c r="AS247" s="437"/>
      <c r="AT247" s="436"/>
      <c r="AU247" s="436">
        <f>SUM(AU248:AU251)</f>
        <v>0</v>
      </c>
      <c r="AV247" s="436"/>
      <c r="AW247" s="436"/>
      <c r="AX247" s="437"/>
      <c r="AY247" s="436"/>
      <c r="AZ247" s="436">
        <f>SUM(AZ248:AZ251)</f>
        <v>0</v>
      </c>
      <c r="BA247" s="436"/>
      <c r="BB247" s="436"/>
      <c r="BC247" s="437"/>
      <c r="BD247" s="436"/>
      <c r="BE247" s="436">
        <f>SUM(BE248:BE251)</f>
        <v>0</v>
      </c>
      <c r="BF247" s="436"/>
      <c r="BG247" s="436"/>
      <c r="BH247" s="437"/>
      <c r="BI247" s="436"/>
      <c r="BJ247" s="436">
        <f>SUM(BJ248:BJ251)</f>
        <v>0</v>
      </c>
      <c r="BK247" s="436"/>
      <c r="BL247" s="436"/>
      <c r="BM247" s="437"/>
      <c r="BN247" s="436"/>
      <c r="BO247" s="436">
        <f>SUM(BO248:BO251)</f>
        <v>0</v>
      </c>
      <c r="BP247" s="436"/>
      <c r="BQ247" s="436"/>
      <c r="BR247" s="437"/>
      <c r="BS247" s="436"/>
      <c r="BT247" s="436">
        <f>SUM(BT248:BT251)</f>
        <v>0</v>
      </c>
      <c r="BU247" s="436"/>
      <c r="BV247" s="436"/>
      <c r="BW247" s="437"/>
      <c r="BX247" s="436"/>
      <c r="BY247" s="436">
        <f>SUM(BY248:BY251)</f>
        <v>0</v>
      </c>
      <c r="BZ247" s="436"/>
      <c r="CA247" s="436"/>
      <c r="CB247" s="437"/>
      <c r="CC247" s="436"/>
      <c r="CD247" s="436">
        <f>SUM(CD248:CD251)</f>
        <v>0</v>
      </c>
      <c r="CE247" s="436"/>
      <c r="CF247" s="436"/>
      <c r="CG247" s="437"/>
      <c r="CH247" s="436"/>
      <c r="CI247" s="436">
        <f>SUM(CI248:CI251)</f>
        <v>0</v>
      </c>
      <c r="CJ247" s="436"/>
      <c r="CK247" s="436"/>
      <c r="CL247" s="437"/>
      <c r="CM247" s="436"/>
      <c r="CN247" s="436">
        <f>SUM(CN248:CN251)</f>
        <v>0</v>
      </c>
      <c r="CO247" s="436"/>
      <c r="CP247" s="436"/>
      <c r="CQ247" s="437"/>
      <c r="CR247" s="436"/>
      <c r="CS247" s="436">
        <f>SUM(CS248:CS251)</f>
        <v>0</v>
      </c>
      <c r="CT247" s="436"/>
      <c r="CU247" s="436"/>
      <c r="CV247" s="437"/>
      <c r="CW247" s="436"/>
      <c r="CX247" s="436">
        <f>SUM(CX248:CX251)</f>
        <v>0</v>
      </c>
      <c r="CY247" s="436"/>
      <c r="CZ247" s="436"/>
      <c r="DA247" s="437"/>
      <c r="DB247" s="436"/>
      <c r="DC247" s="436">
        <f>SUM(DC248:DC251)</f>
        <v>0</v>
      </c>
      <c r="DD247" s="436"/>
      <c r="DE247" s="436"/>
      <c r="DF247" s="437"/>
      <c r="DG247" s="436"/>
      <c r="DH247" s="436">
        <f>SUM(DH248:DH251)</f>
        <v>0</v>
      </c>
      <c r="DI247" s="436"/>
      <c r="DJ247" s="436"/>
      <c r="DK247" s="437"/>
      <c r="DL247" s="436"/>
      <c r="DM247" s="436">
        <f>SUM(DM248:DM251)</f>
        <v>0</v>
      </c>
      <c r="DN247" s="436"/>
      <c r="DO247" s="436"/>
      <c r="DP247" s="437"/>
      <c r="DQ247" s="436"/>
      <c r="DR247" s="436">
        <f>SUM(DR248:DR251)</f>
        <v>0</v>
      </c>
      <c r="DS247" s="436"/>
      <c r="DT247" s="436"/>
      <c r="DU247" s="437"/>
      <c r="DV247" s="436"/>
      <c r="DW247" s="436">
        <f>SUM(DW248:DW251)</f>
        <v>0</v>
      </c>
      <c r="DX247" s="436"/>
      <c r="DY247" s="436"/>
      <c r="DZ247" s="437"/>
      <c r="EA247" s="436"/>
      <c r="EB247" s="436">
        <f>SUM(EB248:EB251)</f>
        <v>0</v>
      </c>
      <c r="EC247" s="436"/>
      <c r="ED247" s="436"/>
      <c r="EE247" s="437"/>
      <c r="EF247" s="436"/>
      <c r="EG247" s="436">
        <f>SUM(EG248:EG251)</f>
        <v>0</v>
      </c>
      <c r="EH247" s="436"/>
      <c r="EI247" s="436"/>
      <c r="EJ247" s="437"/>
      <c r="EK247" s="436"/>
      <c r="EL247" s="436">
        <f>SUM(EL248:EL251)</f>
        <v>0</v>
      </c>
      <c r="EM247" s="436"/>
      <c r="EN247" s="436"/>
      <c r="EO247" s="345"/>
      <c r="ER247" s="349"/>
      <c r="ES247" s="349"/>
    </row>
    <row r="248" spans="1:149" ht="12.75" hidden="1" customHeight="1" x14ac:dyDescent="0.2">
      <c r="A248" s="333"/>
      <c r="B248" s="333"/>
      <c r="D248" s="345" t="s">
        <v>313</v>
      </c>
      <c r="F248" s="358"/>
      <c r="G248" s="434">
        <v>0</v>
      </c>
      <c r="H248" s="435"/>
      <c r="I248" s="436"/>
      <c r="J248" s="437"/>
      <c r="K248" s="358"/>
      <c r="L248" s="434">
        <v>0</v>
      </c>
      <c r="M248" s="435"/>
      <c r="N248" s="436"/>
      <c r="O248" s="437"/>
      <c r="P248" s="358"/>
      <c r="Q248" s="434">
        <v>0</v>
      </c>
      <c r="R248" s="435"/>
      <c r="S248" s="436"/>
      <c r="T248" s="437"/>
      <c r="U248" s="358"/>
      <c r="V248" s="434">
        <v>0</v>
      </c>
      <c r="W248" s="435"/>
      <c r="X248" s="436"/>
      <c r="Y248" s="437"/>
      <c r="Z248" s="358"/>
      <c r="AA248" s="434">
        <v>0</v>
      </c>
      <c r="AB248" s="435"/>
      <c r="AC248" s="436"/>
      <c r="AD248" s="437"/>
      <c r="AE248" s="358"/>
      <c r="AF248" s="434">
        <v>0</v>
      </c>
      <c r="AG248" s="435"/>
      <c r="AH248" s="436"/>
      <c r="AI248" s="437"/>
      <c r="AJ248" s="358"/>
      <c r="AK248" s="434">
        <v>0</v>
      </c>
      <c r="AL248" s="435"/>
      <c r="AM248" s="436"/>
      <c r="AN248" s="437"/>
      <c r="AO248" s="358"/>
      <c r="AP248" s="434">
        <v>0</v>
      </c>
      <c r="AQ248" s="435"/>
      <c r="AR248" s="436"/>
      <c r="AS248" s="437"/>
      <c r="AT248" s="438"/>
      <c r="AU248" s="434">
        <v>0</v>
      </c>
      <c r="AV248" s="435"/>
      <c r="AW248" s="436"/>
      <c r="AX248" s="437"/>
      <c r="AY248" s="438"/>
      <c r="AZ248" s="434">
        <v>0</v>
      </c>
      <c r="BA248" s="435"/>
      <c r="BB248" s="436"/>
      <c r="BC248" s="437"/>
      <c r="BD248" s="438"/>
      <c r="BE248" s="434">
        <v>0</v>
      </c>
      <c r="BF248" s="435"/>
      <c r="BG248" s="436"/>
      <c r="BH248" s="437"/>
      <c r="BI248" s="438"/>
      <c r="BJ248" s="434">
        <v>0</v>
      </c>
      <c r="BK248" s="435"/>
      <c r="BL248" s="436"/>
      <c r="BM248" s="437"/>
      <c r="BN248" s="438"/>
      <c r="BO248" s="434">
        <v>0</v>
      </c>
      <c r="BP248" s="435"/>
      <c r="BQ248" s="436"/>
      <c r="BR248" s="437"/>
      <c r="BS248" s="438"/>
      <c r="BT248" s="434">
        <f>SUM(L248:BO248)</f>
        <v>0</v>
      </c>
      <c r="BU248" s="435"/>
      <c r="BV248" s="436"/>
      <c r="BW248" s="437"/>
      <c r="BX248" s="438"/>
      <c r="BY248" s="434">
        <v>0</v>
      </c>
      <c r="BZ248" s="435"/>
      <c r="CA248" s="436"/>
      <c r="CB248" s="437"/>
      <c r="CC248" s="358"/>
      <c r="CD248" s="434">
        <v>0</v>
      </c>
      <c r="CE248" s="435"/>
      <c r="CF248" s="436"/>
      <c r="CG248" s="437"/>
      <c r="CH248" s="358"/>
      <c r="CI248" s="434">
        <v>0</v>
      </c>
      <c r="CJ248" s="435"/>
      <c r="CK248" s="436"/>
      <c r="CL248" s="437"/>
      <c r="CM248" s="358"/>
      <c r="CN248" s="434">
        <v>0</v>
      </c>
      <c r="CO248" s="435"/>
      <c r="CP248" s="436"/>
      <c r="CQ248" s="437"/>
      <c r="CR248" s="358"/>
      <c r="CS248" s="434">
        <v>0</v>
      </c>
      <c r="CT248" s="435"/>
      <c r="CU248" s="436"/>
      <c r="CV248" s="437"/>
      <c r="CW248" s="358"/>
      <c r="CX248" s="434">
        <v>0</v>
      </c>
      <c r="CY248" s="435"/>
      <c r="CZ248" s="436"/>
      <c r="DA248" s="437"/>
      <c r="DB248" s="358"/>
      <c r="DC248" s="434">
        <v>0</v>
      </c>
      <c r="DD248" s="435"/>
      <c r="DE248" s="436"/>
      <c r="DF248" s="437"/>
      <c r="DG248" s="358"/>
      <c r="DH248" s="434">
        <v>0</v>
      </c>
      <c r="DI248" s="435"/>
      <c r="DJ248" s="436"/>
      <c r="DK248" s="437"/>
      <c r="DL248" s="438"/>
      <c r="DM248" s="434">
        <v>0</v>
      </c>
      <c r="DN248" s="435"/>
      <c r="DO248" s="436"/>
      <c r="DP248" s="437"/>
      <c r="DQ248" s="438"/>
      <c r="DR248" s="434">
        <v>0</v>
      </c>
      <c r="DS248" s="435"/>
      <c r="DT248" s="436"/>
      <c r="DU248" s="437"/>
      <c r="DV248" s="438"/>
      <c r="DW248" s="434">
        <v>0</v>
      </c>
      <c r="DX248" s="435"/>
      <c r="DY248" s="436"/>
      <c r="DZ248" s="437"/>
      <c r="EA248" s="438"/>
      <c r="EB248" s="434">
        <v>0</v>
      </c>
      <c r="EC248" s="435"/>
      <c r="ED248" s="436"/>
      <c r="EE248" s="437"/>
      <c r="EF248" s="438"/>
      <c r="EG248" s="434">
        <v>0</v>
      </c>
      <c r="EH248" s="435"/>
      <c r="EI248" s="436"/>
      <c r="EJ248" s="437"/>
      <c r="EK248" s="438"/>
      <c r="EL248" s="434">
        <f t="shared" ref="EL248:EL251" si="38">SUM(CD248:EG248)</f>
        <v>0</v>
      </c>
      <c r="EM248" s="435"/>
      <c r="EN248" s="436"/>
      <c r="EO248" s="345"/>
      <c r="ER248" s="349"/>
      <c r="ES248" s="349"/>
    </row>
    <row r="249" spans="1:149" ht="12.75" hidden="1" customHeight="1" x14ac:dyDescent="0.2">
      <c r="A249" s="333"/>
      <c r="B249" s="333"/>
      <c r="D249" s="345" t="s">
        <v>316</v>
      </c>
      <c r="F249" s="351"/>
      <c r="G249" s="436">
        <v>0</v>
      </c>
      <c r="H249" s="440"/>
      <c r="I249" s="436"/>
      <c r="J249" s="437"/>
      <c r="K249" s="351"/>
      <c r="L249" s="436">
        <v>0</v>
      </c>
      <c r="M249" s="440"/>
      <c r="N249" s="436"/>
      <c r="O249" s="437"/>
      <c r="P249" s="351"/>
      <c r="Q249" s="436">
        <v>0</v>
      </c>
      <c r="R249" s="440"/>
      <c r="S249" s="436"/>
      <c r="T249" s="437"/>
      <c r="U249" s="351"/>
      <c r="V249" s="436">
        <v>0</v>
      </c>
      <c r="W249" s="440"/>
      <c r="X249" s="436"/>
      <c r="Y249" s="437"/>
      <c r="Z249" s="351"/>
      <c r="AA249" s="436">
        <v>0</v>
      </c>
      <c r="AB249" s="440"/>
      <c r="AC249" s="436"/>
      <c r="AD249" s="437"/>
      <c r="AE249" s="351"/>
      <c r="AF249" s="436">
        <v>0</v>
      </c>
      <c r="AG249" s="440"/>
      <c r="AH249" s="436"/>
      <c r="AI249" s="437"/>
      <c r="AJ249" s="351"/>
      <c r="AK249" s="436">
        <v>0</v>
      </c>
      <c r="AL249" s="440"/>
      <c r="AM249" s="436"/>
      <c r="AN249" s="437"/>
      <c r="AO249" s="351"/>
      <c r="AP249" s="436">
        <v>0</v>
      </c>
      <c r="AQ249" s="440"/>
      <c r="AR249" s="436"/>
      <c r="AS249" s="437"/>
      <c r="AT249" s="437"/>
      <c r="AU249" s="436">
        <v>0</v>
      </c>
      <c r="AV249" s="440"/>
      <c r="AW249" s="436"/>
      <c r="AX249" s="437"/>
      <c r="AY249" s="437"/>
      <c r="AZ249" s="436">
        <v>0</v>
      </c>
      <c r="BA249" s="440"/>
      <c r="BB249" s="436"/>
      <c r="BC249" s="437"/>
      <c r="BD249" s="437"/>
      <c r="BE249" s="436">
        <v>0</v>
      </c>
      <c r="BF249" s="440"/>
      <c r="BG249" s="436"/>
      <c r="BH249" s="437"/>
      <c r="BI249" s="437"/>
      <c r="BJ249" s="436">
        <v>0</v>
      </c>
      <c r="BK249" s="440"/>
      <c r="BL249" s="436"/>
      <c r="BM249" s="437"/>
      <c r="BN249" s="437"/>
      <c r="BO249" s="436">
        <v>0</v>
      </c>
      <c r="BP249" s="440"/>
      <c r="BQ249" s="436"/>
      <c r="BR249" s="437"/>
      <c r="BS249" s="437"/>
      <c r="BT249" s="436">
        <f>SUM(L249:BO249)</f>
        <v>0</v>
      </c>
      <c r="BU249" s="440"/>
      <c r="BV249" s="436"/>
      <c r="BW249" s="437"/>
      <c r="BX249" s="437"/>
      <c r="BY249" s="436">
        <v>0</v>
      </c>
      <c r="BZ249" s="440"/>
      <c r="CA249" s="436"/>
      <c r="CB249" s="437"/>
      <c r="CC249" s="351"/>
      <c r="CD249" s="436">
        <v>0</v>
      </c>
      <c r="CE249" s="440"/>
      <c r="CF249" s="436"/>
      <c r="CG249" s="437"/>
      <c r="CH249" s="351"/>
      <c r="CI249" s="436">
        <v>0</v>
      </c>
      <c r="CJ249" s="440"/>
      <c r="CK249" s="436"/>
      <c r="CL249" s="437"/>
      <c r="CM249" s="351"/>
      <c r="CN249" s="436">
        <v>0</v>
      </c>
      <c r="CO249" s="440"/>
      <c r="CP249" s="436"/>
      <c r="CQ249" s="437"/>
      <c r="CR249" s="351"/>
      <c r="CS249" s="436">
        <v>0</v>
      </c>
      <c r="CT249" s="440"/>
      <c r="CU249" s="436"/>
      <c r="CV249" s="437"/>
      <c r="CW249" s="351"/>
      <c r="CX249" s="436">
        <v>0</v>
      </c>
      <c r="CY249" s="440"/>
      <c r="CZ249" s="436"/>
      <c r="DA249" s="437"/>
      <c r="DB249" s="351"/>
      <c r="DC249" s="436">
        <v>0</v>
      </c>
      <c r="DD249" s="440"/>
      <c r="DE249" s="436"/>
      <c r="DF249" s="437"/>
      <c r="DG249" s="351"/>
      <c r="DH249" s="436">
        <v>0</v>
      </c>
      <c r="DI249" s="440"/>
      <c r="DJ249" s="436"/>
      <c r="DK249" s="437"/>
      <c r="DL249" s="437"/>
      <c r="DM249" s="436">
        <v>0</v>
      </c>
      <c r="DN249" s="440"/>
      <c r="DO249" s="436"/>
      <c r="DP249" s="437"/>
      <c r="DQ249" s="437"/>
      <c r="DR249" s="436">
        <v>0</v>
      </c>
      <c r="DS249" s="440"/>
      <c r="DT249" s="436"/>
      <c r="DU249" s="437"/>
      <c r="DV249" s="437"/>
      <c r="DW249" s="436">
        <v>0</v>
      </c>
      <c r="DX249" s="440"/>
      <c r="DY249" s="436"/>
      <c r="DZ249" s="437"/>
      <c r="EA249" s="437"/>
      <c r="EB249" s="436">
        <v>0</v>
      </c>
      <c r="EC249" s="440"/>
      <c r="ED249" s="436"/>
      <c r="EE249" s="437"/>
      <c r="EF249" s="437"/>
      <c r="EG249" s="436">
        <v>0</v>
      </c>
      <c r="EH249" s="440"/>
      <c r="EI249" s="436"/>
      <c r="EJ249" s="437"/>
      <c r="EK249" s="437"/>
      <c r="EL249" s="436">
        <f t="shared" si="38"/>
        <v>0</v>
      </c>
      <c r="EM249" s="440"/>
      <c r="EN249" s="436"/>
      <c r="EO249" s="345"/>
      <c r="ER249" s="349"/>
      <c r="ES249" s="349"/>
    </row>
    <row r="250" spans="1:149" ht="12.75" hidden="1" customHeight="1" x14ac:dyDescent="0.2">
      <c r="A250" s="333"/>
      <c r="B250" s="333"/>
      <c r="D250" s="345" t="s">
        <v>330</v>
      </c>
      <c r="F250" s="351"/>
      <c r="G250" s="436">
        <v>0</v>
      </c>
      <c r="H250" s="440"/>
      <c r="I250" s="436"/>
      <c r="J250" s="437"/>
      <c r="K250" s="351"/>
      <c r="L250" s="436">
        <v>0</v>
      </c>
      <c r="M250" s="440"/>
      <c r="N250" s="436"/>
      <c r="O250" s="437"/>
      <c r="P250" s="351"/>
      <c r="Q250" s="436">
        <v>0</v>
      </c>
      <c r="R250" s="440"/>
      <c r="S250" s="436"/>
      <c r="T250" s="437"/>
      <c r="U250" s="351"/>
      <c r="V250" s="436">
        <v>0</v>
      </c>
      <c r="W250" s="440"/>
      <c r="X250" s="436"/>
      <c r="Y250" s="437"/>
      <c r="Z250" s="351"/>
      <c r="AA250" s="436">
        <v>0</v>
      </c>
      <c r="AB250" s="440"/>
      <c r="AC250" s="436"/>
      <c r="AD250" s="437"/>
      <c r="AE250" s="351"/>
      <c r="AF250" s="436">
        <v>0</v>
      </c>
      <c r="AG250" s="440"/>
      <c r="AH250" s="436"/>
      <c r="AI250" s="437"/>
      <c r="AJ250" s="351"/>
      <c r="AK250" s="436">
        <v>0</v>
      </c>
      <c r="AL250" s="440"/>
      <c r="AM250" s="436"/>
      <c r="AN250" s="437"/>
      <c r="AO250" s="351"/>
      <c r="AP250" s="436">
        <v>0</v>
      </c>
      <c r="AQ250" s="440"/>
      <c r="AR250" s="436"/>
      <c r="AS250" s="437"/>
      <c r="AT250" s="437"/>
      <c r="AU250" s="436">
        <v>0</v>
      </c>
      <c r="AV250" s="440"/>
      <c r="AW250" s="436"/>
      <c r="AX250" s="437"/>
      <c r="AY250" s="437"/>
      <c r="AZ250" s="436">
        <v>0</v>
      </c>
      <c r="BA250" s="440"/>
      <c r="BB250" s="436"/>
      <c r="BC250" s="437"/>
      <c r="BD250" s="437"/>
      <c r="BE250" s="436">
        <v>0</v>
      </c>
      <c r="BF250" s="440"/>
      <c r="BG250" s="436"/>
      <c r="BH250" s="437"/>
      <c r="BI250" s="437"/>
      <c r="BJ250" s="436">
        <v>0</v>
      </c>
      <c r="BK250" s="440"/>
      <c r="BL250" s="436"/>
      <c r="BM250" s="437"/>
      <c r="BN250" s="437"/>
      <c r="BO250" s="436">
        <v>0</v>
      </c>
      <c r="BP250" s="440"/>
      <c r="BQ250" s="436"/>
      <c r="BR250" s="437"/>
      <c r="BS250" s="437"/>
      <c r="BT250" s="436">
        <f>SUM(L250:BO250)</f>
        <v>0</v>
      </c>
      <c r="BU250" s="440"/>
      <c r="BV250" s="436"/>
      <c r="BW250" s="437"/>
      <c r="BX250" s="437"/>
      <c r="BY250" s="436">
        <v>0</v>
      </c>
      <c r="BZ250" s="440"/>
      <c r="CA250" s="436"/>
      <c r="CB250" s="437"/>
      <c r="CC250" s="351"/>
      <c r="CD250" s="436">
        <v>0</v>
      </c>
      <c r="CE250" s="440"/>
      <c r="CF250" s="436"/>
      <c r="CG250" s="437"/>
      <c r="CH250" s="351"/>
      <c r="CI250" s="436">
        <v>0</v>
      </c>
      <c r="CJ250" s="440"/>
      <c r="CK250" s="436"/>
      <c r="CL250" s="437"/>
      <c r="CM250" s="351"/>
      <c r="CN250" s="436">
        <v>0</v>
      </c>
      <c r="CO250" s="440"/>
      <c r="CP250" s="436"/>
      <c r="CQ250" s="437"/>
      <c r="CR250" s="351"/>
      <c r="CS250" s="436">
        <v>0</v>
      </c>
      <c r="CT250" s="440"/>
      <c r="CU250" s="436"/>
      <c r="CV250" s="437"/>
      <c r="CW250" s="351"/>
      <c r="CX250" s="436">
        <v>0</v>
      </c>
      <c r="CY250" s="440"/>
      <c r="CZ250" s="436"/>
      <c r="DA250" s="437"/>
      <c r="DB250" s="351"/>
      <c r="DC250" s="436">
        <v>0</v>
      </c>
      <c r="DD250" s="440"/>
      <c r="DE250" s="436"/>
      <c r="DF250" s="437"/>
      <c r="DG250" s="351"/>
      <c r="DH250" s="436">
        <v>0</v>
      </c>
      <c r="DI250" s="440"/>
      <c r="DJ250" s="436"/>
      <c r="DK250" s="437"/>
      <c r="DL250" s="437"/>
      <c r="DM250" s="436">
        <v>0</v>
      </c>
      <c r="DN250" s="440"/>
      <c r="DO250" s="436"/>
      <c r="DP250" s="437"/>
      <c r="DQ250" s="437"/>
      <c r="DR250" s="436">
        <v>0</v>
      </c>
      <c r="DS250" s="440"/>
      <c r="DT250" s="436"/>
      <c r="DU250" s="437"/>
      <c r="DV250" s="437"/>
      <c r="DW250" s="436">
        <v>0</v>
      </c>
      <c r="DX250" s="440"/>
      <c r="DY250" s="436"/>
      <c r="DZ250" s="437"/>
      <c r="EA250" s="437"/>
      <c r="EB250" s="436">
        <v>0</v>
      </c>
      <c r="EC250" s="440"/>
      <c r="ED250" s="436"/>
      <c r="EE250" s="437"/>
      <c r="EF250" s="437"/>
      <c r="EG250" s="436">
        <v>0</v>
      </c>
      <c r="EH250" s="440"/>
      <c r="EI250" s="436"/>
      <c r="EJ250" s="437"/>
      <c r="EK250" s="437"/>
      <c r="EL250" s="436">
        <f t="shared" si="38"/>
        <v>0</v>
      </c>
      <c r="EM250" s="440"/>
      <c r="EN250" s="436"/>
      <c r="EO250" s="345"/>
      <c r="ER250" s="349"/>
      <c r="ES250" s="349"/>
    </row>
    <row r="251" spans="1:149" ht="12.75" hidden="1" customHeight="1" x14ac:dyDescent="0.2">
      <c r="A251" s="333"/>
      <c r="B251" s="333"/>
      <c r="D251" s="345" t="s">
        <v>318</v>
      </c>
      <c r="F251" s="373"/>
      <c r="G251" s="448">
        <v>0</v>
      </c>
      <c r="H251" s="449"/>
      <c r="I251" s="436"/>
      <c r="J251" s="437"/>
      <c r="K251" s="373"/>
      <c r="L251" s="448">
        <v>0</v>
      </c>
      <c r="M251" s="449"/>
      <c r="N251" s="436"/>
      <c r="O251" s="437"/>
      <c r="P251" s="373"/>
      <c r="Q251" s="448">
        <v>0</v>
      </c>
      <c r="R251" s="449"/>
      <c r="S251" s="436"/>
      <c r="T251" s="437"/>
      <c r="U251" s="373"/>
      <c r="V251" s="448">
        <v>0</v>
      </c>
      <c r="W251" s="449"/>
      <c r="X251" s="436"/>
      <c r="Y251" s="437"/>
      <c r="Z251" s="373"/>
      <c r="AA251" s="448">
        <v>0</v>
      </c>
      <c r="AB251" s="449"/>
      <c r="AC251" s="436"/>
      <c r="AD251" s="437"/>
      <c r="AE251" s="373"/>
      <c r="AF251" s="448">
        <v>0</v>
      </c>
      <c r="AG251" s="449"/>
      <c r="AH251" s="436"/>
      <c r="AI251" s="437"/>
      <c r="AJ251" s="373"/>
      <c r="AK251" s="448">
        <v>0</v>
      </c>
      <c r="AL251" s="449"/>
      <c r="AM251" s="436"/>
      <c r="AN251" s="437"/>
      <c r="AO251" s="373"/>
      <c r="AP251" s="448">
        <v>0</v>
      </c>
      <c r="AQ251" s="449"/>
      <c r="AR251" s="436"/>
      <c r="AS251" s="437"/>
      <c r="AT251" s="450"/>
      <c r="AU251" s="448">
        <v>0</v>
      </c>
      <c r="AV251" s="449"/>
      <c r="AW251" s="436"/>
      <c r="AX251" s="437"/>
      <c r="AY251" s="450"/>
      <c r="AZ251" s="448">
        <v>0</v>
      </c>
      <c r="BA251" s="449"/>
      <c r="BB251" s="436"/>
      <c r="BC251" s="437"/>
      <c r="BD251" s="450"/>
      <c r="BE251" s="448">
        <v>0</v>
      </c>
      <c r="BF251" s="449"/>
      <c r="BG251" s="436"/>
      <c r="BH251" s="437"/>
      <c r="BI251" s="450"/>
      <c r="BJ251" s="448">
        <v>0</v>
      </c>
      <c r="BK251" s="449"/>
      <c r="BL251" s="436"/>
      <c r="BM251" s="437"/>
      <c r="BN251" s="450"/>
      <c r="BO251" s="448">
        <v>0</v>
      </c>
      <c r="BP251" s="449"/>
      <c r="BQ251" s="436"/>
      <c r="BR251" s="437"/>
      <c r="BS251" s="450"/>
      <c r="BT251" s="448">
        <f>SUM(L251:BO251)</f>
        <v>0</v>
      </c>
      <c r="BU251" s="449"/>
      <c r="BV251" s="436"/>
      <c r="BW251" s="437"/>
      <c r="BX251" s="450"/>
      <c r="BY251" s="448">
        <v>0</v>
      </c>
      <c r="BZ251" s="449"/>
      <c r="CA251" s="436"/>
      <c r="CB251" s="437"/>
      <c r="CC251" s="373"/>
      <c r="CD251" s="448">
        <v>0</v>
      </c>
      <c r="CE251" s="449"/>
      <c r="CF251" s="436"/>
      <c r="CG251" s="437"/>
      <c r="CH251" s="373"/>
      <c r="CI251" s="448">
        <v>0</v>
      </c>
      <c r="CJ251" s="449"/>
      <c r="CK251" s="436"/>
      <c r="CL251" s="437"/>
      <c r="CM251" s="373"/>
      <c r="CN251" s="448">
        <v>0</v>
      </c>
      <c r="CO251" s="449"/>
      <c r="CP251" s="436"/>
      <c r="CQ251" s="437"/>
      <c r="CR251" s="373"/>
      <c r="CS251" s="448">
        <v>0</v>
      </c>
      <c r="CT251" s="449"/>
      <c r="CU251" s="436"/>
      <c r="CV251" s="437"/>
      <c r="CW251" s="373"/>
      <c r="CX251" s="448">
        <v>0</v>
      </c>
      <c r="CY251" s="449"/>
      <c r="CZ251" s="436"/>
      <c r="DA251" s="437"/>
      <c r="DB251" s="373"/>
      <c r="DC251" s="448">
        <v>0</v>
      </c>
      <c r="DD251" s="449"/>
      <c r="DE251" s="436"/>
      <c r="DF251" s="437"/>
      <c r="DG251" s="373"/>
      <c r="DH251" s="448">
        <v>0</v>
      </c>
      <c r="DI251" s="449"/>
      <c r="DJ251" s="436"/>
      <c r="DK251" s="437"/>
      <c r="DL251" s="450"/>
      <c r="DM251" s="448">
        <v>0</v>
      </c>
      <c r="DN251" s="449"/>
      <c r="DO251" s="436"/>
      <c r="DP251" s="437"/>
      <c r="DQ251" s="450"/>
      <c r="DR251" s="448">
        <v>0</v>
      </c>
      <c r="DS251" s="449"/>
      <c r="DT251" s="436"/>
      <c r="DU251" s="437"/>
      <c r="DV251" s="450"/>
      <c r="DW251" s="448">
        <v>0</v>
      </c>
      <c r="DX251" s="449"/>
      <c r="DY251" s="436"/>
      <c r="DZ251" s="437"/>
      <c r="EA251" s="450"/>
      <c r="EB251" s="448">
        <v>0</v>
      </c>
      <c r="EC251" s="449"/>
      <c r="ED251" s="436"/>
      <c r="EE251" s="437"/>
      <c r="EF251" s="450"/>
      <c r="EG251" s="448">
        <v>0</v>
      </c>
      <c r="EH251" s="449"/>
      <c r="EI251" s="436"/>
      <c r="EJ251" s="437"/>
      <c r="EK251" s="450"/>
      <c r="EL251" s="448">
        <f t="shared" si="38"/>
        <v>0</v>
      </c>
      <c r="EM251" s="449"/>
      <c r="EN251" s="436"/>
      <c r="EO251" s="345"/>
      <c r="ER251" s="349"/>
      <c r="ES251" s="349"/>
    </row>
    <row r="252" spans="1:149" ht="12.75" hidden="1" customHeight="1" x14ac:dyDescent="0.2">
      <c r="A252" s="333"/>
      <c r="B252" s="333"/>
      <c r="D252" s="345"/>
      <c r="F252" s="333"/>
      <c r="G252" s="436"/>
      <c r="H252" s="436"/>
      <c r="I252" s="436"/>
      <c r="J252" s="437"/>
      <c r="K252" s="333"/>
      <c r="L252" s="436"/>
      <c r="M252" s="436"/>
      <c r="N252" s="436"/>
      <c r="O252" s="437"/>
      <c r="P252" s="333"/>
      <c r="Q252" s="436"/>
      <c r="R252" s="436"/>
      <c r="S252" s="436"/>
      <c r="T252" s="437"/>
      <c r="U252" s="333"/>
      <c r="V252" s="436"/>
      <c r="W252" s="436"/>
      <c r="X252" s="436"/>
      <c r="Y252" s="437"/>
      <c r="Z252" s="333"/>
      <c r="AA252" s="436"/>
      <c r="AB252" s="436"/>
      <c r="AC252" s="436"/>
      <c r="AD252" s="437"/>
      <c r="AE252" s="333"/>
      <c r="AF252" s="436"/>
      <c r="AG252" s="436"/>
      <c r="AH252" s="436"/>
      <c r="AI252" s="437"/>
      <c r="AJ252" s="333"/>
      <c r="AK252" s="436"/>
      <c r="AL252" s="436"/>
      <c r="AM252" s="436"/>
      <c r="AN252" s="437"/>
      <c r="AO252" s="333"/>
      <c r="AP252" s="436"/>
      <c r="AQ252" s="436"/>
      <c r="AR252" s="436"/>
      <c r="AS252" s="437"/>
      <c r="AT252" s="436"/>
      <c r="AU252" s="436"/>
      <c r="AV252" s="436"/>
      <c r="AW252" s="436"/>
      <c r="AX252" s="437"/>
      <c r="AY252" s="436"/>
      <c r="AZ252" s="436"/>
      <c r="BA252" s="436"/>
      <c r="BB252" s="436"/>
      <c r="BC252" s="437"/>
      <c r="BD252" s="436"/>
      <c r="BE252" s="436"/>
      <c r="BF252" s="436"/>
      <c r="BG252" s="436"/>
      <c r="BH252" s="437"/>
      <c r="BI252" s="436"/>
      <c r="BJ252" s="436"/>
      <c r="BK252" s="436"/>
      <c r="BL252" s="436"/>
      <c r="BM252" s="437"/>
      <c r="BN252" s="436"/>
      <c r="BO252" s="436"/>
      <c r="BP252" s="436"/>
      <c r="BQ252" s="436"/>
      <c r="BR252" s="437"/>
      <c r="BS252" s="436"/>
      <c r="BT252" s="436"/>
      <c r="BU252" s="436"/>
      <c r="BV252" s="436"/>
      <c r="BW252" s="437"/>
      <c r="BX252" s="436"/>
      <c r="BY252" s="436"/>
      <c r="BZ252" s="436"/>
      <c r="CA252" s="436"/>
      <c r="CB252" s="437"/>
      <c r="CC252" s="333"/>
      <c r="CD252" s="436"/>
      <c r="CE252" s="436"/>
      <c r="CF252" s="436"/>
      <c r="CG252" s="437"/>
      <c r="CH252" s="333"/>
      <c r="CI252" s="436"/>
      <c r="CJ252" s="436"/>
      <c r="CK252" s="436"/>
      <c r="CL252" s="437"/>
      <c r="CM252" s="333"/>
      <c r="CN252" s="436"/>
      <c r="CO252" s="436"/>
      <c r="CP252" s="436"/>
      <c r="CQ252" s="437"/>
      <c r="CR252" s="333"/>
      <c r="CS252" s="436"/>
      <c r="CT252" s="436"/>
      <c r="CU252" s="436"/>
      <c r="CV252" s="437"/>
      <c r="CW252" s="333"/>
      <c r="CX252" s="436"/>
      <c r="CY252" s="436"/>
      <c r="CZ252" s="436"/>
      <c r="DA252" s="437"/>
      <c r="DB252" s="333"/>
      <c r="DC252" s="436"/>
      <c r="DD252" s="436"/>
      <c r="DE252" s="436"/>
      <c r="DF252" s="437"/>
      <c r="DG252" s="333"/>
      <c r="DH252" s="436"/>
      <c r="DI252" s="436"/>
      <c r="DJ252" s="436"/>
      <c r="DK252" s="437"/>
      <c r="DL252" s="436"/>
      <c r="DM252" s="436"/>
      <c r="DN252" s="436"/>
      <c r="DO252" s="436"/>
      <c r="DP252" s="437"/>
      <c r="DQ252" s="436"/>
      <c r="DR252" s="436"/>
      <c r="DS252" s="436"/>
      <c r="DT252" s="436"/>
      <c r="DU252" s="437"/>
      <c r="DV252" s="436"/>
      <c r="DW252" s="436"/>
      <c r="DX252" s="436"/>
      <c r="DY252" s="436"/>
      <c r="DZ252" s="437"/>
      <c r="EA252" s="436"/>
      <c r="EB252" s="436"/>
      <c r="EC252" s="436"/>
      <c r="ED252" s="436"/>
      <c r="EE252" s="437"/>
      <c r="EF252" s="436"/>
      <c r="EG252" s="436"/>
      <c r="EH252" s="436"/>
      <c r="EI252" s="436"/>
      <c r="EJ252" s="437"/>
      <c r="EK252" s="436"/>
      <c r="EL252" s="436"/>
      <c r="EM252" s="436"/>
      <c r="EN252" s="436"/>
      <c r="EO252" s="345"/>
      <c r="ER252" s="349"/>
      <c r="ES252" s="349"/>
    </row>
    <row r="253" spans="1:149" ht="12.75" customHeight="1" x14ac:dyDescent="0.2">
      <c r="A253" s="333"/>
      <c r="B253" s="333"/>
      <c r="D253" s="345" t="s">
        <v>329</v>
      </c>
      <c r="E253" s="467"/>
      <c r="F253" s="333"/>
      <c r="G253" s="436">
        <f>SUM(G254:G256)</f>
        <v>0</v>
      </c>
      <c r="H253" s="436"/>
      <c r="I253" s="436"/>
      <c r="J253" s="437"/>
      <c r="K253" s="333"/>
      <c r="L253" s="436">
        <f>SUM(L254:L256)</f>
        <v>0</v>
      </c>
      <c r="M253" s="436"/>
      <c r="N253" s="436"/>
      <c r="O253" s="437"/>
      <c r="P253" s="333"/>
      <c r="Q253" s="436">
        <f>SUM(Q254:Q256)</f>
        <v>0</v>
      </c>
      <c r="R253" s="436"/>
      <c r="S253" s="436"/>
      <c r="T253" s="437"/>
      <c r="U253" s="333"/>
      <c r="V253" s="436">
        <f>SUM(V254:V256)</f>
        <v>0</v>
      </c>
      <c r="W253" s="436"/>
      <c r="X253" s="436"/>
      <c r="Y253" s="437"/>
      <c r="Z253" s="333"/>
      <c r="AA253" s="436">
        <f>SUM(AA254:AA256)</f>
        <v>0</v>
      </c>
      <c r="AB253" s="436"/>
      <c r="AC253" s="436"/>
      <c r="AD253" s="437"/>
      <c r="AE253" s="333"/>
      <c r="AF253" s="436">
        <f>SUM(AF254:AF256)</f>
        <v>0</v>
      </c>
      <c r="AG253" s="436"/>
      <c r="AH253" s="436"/>
      <c r="AI253" s="437"/>
      <c r="AJ253" s="333"/>
      <c r="AK253" s="436">
        <f>SUM(AK254:AK256)</f>
        <v>0</v>
      </c>
      <c r="AL253" s="436"/>
      <c r="AM253" s="436"/>
      <c r="AN253" s="437"/>
      <c r="AO253" s="333"/>
      <c r="AP253" s="436">
        <f>SUM(AP254:AP256)</f>
        <v>0</v>
      </c>
      <c r="AQ253" s="436"/>
      <c r="AR253" s="436"/>
      <c r="AS253" s="437"/>
      <c r="AT253" s="333"/>
      <c r="AU253" s="436">
        <f>SUM(AU254:AU256)</f>
        <v>0</v>
      </c>
      <c r="AV253" s="436"/>
      <c r="AW253" s="436"/>
      <c r="AX253" s="437"/>
      <c r="AY253" s="333"/>
      <c r="AZ253" s="436">
        <f>SUM(AZ254:AZ256)</f>
        <v>0</v>
      </c>
      <c r="BA253" s="436"/>
      <c r="BB253" s="436"/>
      <c r="BC253" s="437"/>
      <c r="BD253" s="333"/>
      <c r="BE253" s="436">
        <f>SUM(BE254:BE256)</f>
        <v>0</v>
      </c>
      <c r="BF253" s="436"/>
      <c r="BG253" s="436"/>
      <c r="BH253" s="437"/>
      <c r="BI253" s="333"/>
      <c r="BJ253" s="436">
        <f>SUM(BJ254:BJ256)</f>
        <v>0</v>
      </c>
      <c r="BK253" s="436"/>
      <c r="BL253" s="436"/>
      <c r="BM253" s="437"/>
      <c r="BN253" s="333"/>
      <c r="BO253" s="436">
        <f>SUM(BO254:BO256)</f>
        <v>0</v>
      </c>
      <c r="BP253" s="436"/>
      <c r="BQ253" s="436"/>
      <c r="BR253" s="437"/>
      <c r="BS253" s="333"/>
      <c r="BT253" s="436">
        <f>SUM(BT254:BT256)</f>
        <v>0</v>
      </c>
      <c r="BU253" s="436"/>
      <c r="BV253" s="436"/>
      <c r="BW253" s="437"/>
      <c r="BX253" s="333"/>
      <c r="BY253" s="436">
        <f>SUM(BY254:BY256)</f>
        <v>10134767</v>
      </c>
      <c r="BZ253" s="436"/>
      <c r="CA253" s="436"/>
      <c r="CB253" s="437"/>
      <c r="CC253" s="333"/>
      <c r="CD253" s="436">
        <f>SUM(CD254:CD256)</f>
        <v>2013939</v>
      </c>
      <c r="CE253" s="436"/>
      <c r="CF253" s="436"/>
      <c r="CG253" s="437"/>
      <c r="CH253" s="333"/>
      <c r="CI253" s="436">
        <f>SUM(CI254:CI256)</f>
        <v>468022</v>
      </c>
      <c r="CJ253" s="436"/>
      <c r="CK253" s="436"/>
      <c r="CL253" s="437"/>
      <c r="CM253" s="333"/>
      <c r="CN253" s="436">
        <f>SUM(CN254:CN256)</f>
        <v>1476097</v>
      </c>
      <c r="CO253" s="436"/>
      <c r="CP253" s="436"/>
      <c r="CQ253" s="437"/>
      <c r="CR253" s="333"/>
      <c r="CS253" s="436">
        <f>SUM(CS254:CS256)</f>
        <v>866869</v>
      </c>
      <c r="CT253" s="436"/>
      <c r="CU253" s="436"/>
      <c r="CV253" s="437"/>
      <c r="CW253" s="333"/>
      <c r="CX253" s="436">
        <f>SUM(CX254:CX256)</f>
        <v>839811</v>
      </c>
      <c r="CY253" s="436"/>
      <c r="CZ253" s="436"/>
      <c r="DA253" s="437"/>
      <c r="DB253" s="333"/>
      <c r="DC253" s="436">
        <f>SUM(DC254:DC256)</f>
        <v>1526908</v>
      </c>
      <c r="DD253" s="436"/>
      <c r="DE253" s="436"/>
      <c r="DF253" s="437"/>
      <c r="DG253" s="333"/>
      <c r="DH253" s="436">
        <f>SUM(DH254:DH256)</f>
        <v>181902</v>
      </c>
      <c r="DI253" s="436"/>
      <c r="DJ253" s="436"/>
      <c r="DK253" s="437"/>
      <c r="DL253" s="333"/>
      <c r="DM253" s="436">
        <f>SUM(DM254:DM256)</f>
        <v>229813</v>
      </c>
      <c r="DN253" s="436"/>
      <c r="DO253" s="436"/>
      <c r="DP253" s="437"/>
      <c r="DQ253" s="333"/>
      <c r="DR253" s="436">
        <f>SUM(DR254:DR256)</f>
        <v>779474</v>
      </c>
      <c r="DS253" s="436"/>
      <c r="DT253" s="436"/>
      <c r="DU253" s="437"/>
      <c r="DV253" s="333"/>
      <c r="DW253" s="436">
        <f>SUM(DW254:DW256)</f>
        <v>284285</v>
      </c>
      <c r="DX253" s="436"/>
      <c r="DY253" s="436"/>
      <c r="DZ253" s="437"/>
      <c r="EA253" s="333"/>
      <c r="EB253" s="436">
        <f>SUM(EB254:EB256)</f>
        <v>187248</v>
      </c>
      <c r="EC253" s="436"/>
      <c r="ED253" s="436"/>
      <c r="EE253" s="437"/>
      <c r="EF253" s="333"/>
      <c r="EG253" s="436">
        <f>SUM(EG254:EG256)</f>
        <v>1280399</v>
      </c>
      <c r="EH253" s="436"/>
      <c r="EI253" s="436"/>
      <c r="EJ253" s="437"/>
      <c r="EK253" s="333"/>
      <c r="EL253" s="436">
        <f>SUM(EL254:EL256)</f>
        <v>2481961</v>
      </c>
      <c r="EM253" s="436"/>
      <c r="EN253" s="436"/>
      <c r="EO253" s="345"/>
      <c r="ER253" s="349"/>
      <c r="ES253" s="349"/>
    </row>
    <row r="254" spans="1:149" ht="12.75" customHeight="1" x14ac:dyDescent="0.2">
      <c r="A254" s="333"/>
      <c r="B254" s="333"/>
      <c r="D254" s="345" t="s">
        <v>313</v>
      </c>
      <c r="E254" s="467"/>
      <c r="F254" s="358"/>
      <c r="G254" s="434">
        <v>0</v>
      </c>
      <c r="H254" s="435"/>
      <c r="I254" s="436"/>
      <c r="J254" s="437"/>
      <c r="K254" s="358"/>
      <c r="L254" s="434">
        <v>0</v>
      </c>
      <c r="M254" s="435"/>
      <c r="N254" s="436"/>
      <c r="O254" s="437"/>
      <c r="P254" s="358"/>
      <c r="Q254" s="434">
        <v>0</v>
      </c>
      <c r="R254" s="435"/>
      <c r="S254" s="436"/>
      <c r="T254" s="437"/>
      <c r="U254" s="358"/>
      <c r="V254" s="434">
        <v>0</v>
      </c>
      <c r="W254" s="435"/>
      <c r="X254" s="436"/>
      <c r="Y254" s="437"/>
      <c r="Z254" s="358"/>
      <c r="AA254" s="434">
        <v>0</v>
      </c>
      <c r="AB254" s="435"/>
      <c r="AC254" s="436"/>
      <c r="AD254" s="437"/>
      <c r="AE254" s="358"/>
      <c r="AF254" s="434">
        <v>0</v>
      </c>
      <c r="AG254" s="435"/>
      <c r="AH254" s="436"/>
      <c r="AI254" s="437"/>
      <c r="AJ254" s="358"/>
      <c r="AK254" s="434">
        <v>0</v>
      </c>
      <c r="AL254" s="435"/>
      <c r="AM254" s="436"/>
      <c r="AN254" s="437"/>
      <c r="AO254" s="358"/>
      <c r="AP254" s="434">
        <v>0</v>
      </c>
      <c r="AQ254" s="435"/>
      <c r="AR254" s="436"/>
      <c r="AS254" s="437"/>
      <c r="AT254" s="358"/>
      <c r="AU254" s="434">
        <v>0</v>
      </c>
      <c r="AV254" s="435"/>
      <c r="AW254" s="436"/>
      <c r="AX254" s="437"/>
      <c r="AY254" s="358"/>
      <c r="AZ254" s="434">
        <v>0</v>
      </c>
      <c r="BA254" s="435"/>
      <c r="BB254" s="436"/>
      <c r="BC254" s="437"/>
      <c r="BD254" s="358"/>
      <c r="BE254" s="434">
        <v>0</v>
      </c>
      <c r="BF254" s="435"/>
      <c r="BG254" s="436"/>
      <c r="BH254" s="437"/>
      <c r="BI254" s="358"/>
      <c r="BJ254" s="434">
        <v>0</v>
      </c>
      <c r="BK254" s="435"/>
      <c r="BL254" s="436"/>
      <c r="BM254" s="437"/>
      <c r="BN254" s="358"/>
      <c r="BO254" s="434">
        <v>0</v>
      </c>
      <c r="BP254" s="435"/>
      <c r="BQ254" s="436"/>
      <c r="BR254" s="437"/>
      <c r="BS254" s="358"/>
      <c r="BT254" s="434">
        <f>SUM(L254:BO254)</f>
        <v>0</v>
      </c>
      <c r="BU254" s="435"/>
      <c r="BV254" s="436"/>
      <c r="BW254" s="437"/>
      <c r="BX254" s="358"/>
      <c r="BY254" s="434">
        <v>11448027</v>
      </c>
      <c r="BZ254" s="435"/>
      <c r="CA254" s="436"/>
      <c r="CB254" s="437"/>
      <c r="CC254" s="358"/>
      <c r="CD254" s="434">
        <f>2013939+290916</f>
        <v>2304855</v>
      </c>
      <c r="CE254" s="435"/>
      <c r="CF254" s="436"/>
      <c r="CG254" s="437"/>
      <c r="CH254" s="358"/>
      <c r="CI254" s="434">
        <f>468022+68408</f>
        <v>536430</v>
      </c>
      <c r="CJ254" s="435"/>
      <c r="CK254" s="436"/>
      <c r="CL254" s="437"/>
      <c r="CM254" s="358"/>
      <c r="CN254" s="434">
        <f>1476097+213164</f>
        <v>1689261</v>
      </c>
      <c r="CO254" s="435"/>
      <c r="CP254" s="436"/>
      <c r="CQ254" s="437"/>
      <c r="CR254" s="358"/>
      <c r="CS254" s="434">
        <f>866869+115520</f>
        <v>982389</v>
      </c>
      <c r="CT254" s="435"/>
      <c r="CU254" s="436"/>
      <c r="CV254" s="437"/>
      <c r="CW254" s="358"/>
      <c r="CX254" s="434">
        <f>839811+115691</f>
        <v>955502</v>
      </c>
      <c r="CY254" s="435"/>
      <c r="CZ254" s="436"/>
      <c r="DA254" s="437"/>
      <c r="DB254" s="358"/>
      <c r="DC254" s="434">
        <f>1526908+210728</f>
        <v>1737636</v>
      </c>
      <c r="DD254" s="435"/>
      <c r="DE254" s="436"/>
      <c r="DF254" s="437"/>
      <c r="DG254" s="358"/>
      <c r="DH254" s="434">
        <f>181902+20827</f>
        <v>202729</v>
      </c>
      <c r="DI254" s="435"/>
      <c r="DJ254" s="436"/>
      <c r="DK254" s="437"/>
      <c r="DL254" s="358"/>
      <c r="DM254" s="434">
        <f>229813+21707</f>
        <v>251520</v>
      </c>
      <c r="DN254" s="435"/>
      <c r="DO254" s="436"/>
      <c r="DP254" s="437"/>
      <c r="DQ254" s="358"/>
      <c r="DR254" s="434">
        <f>779474+78516</f>
        <v>857990</v>
      </c>
      <c r="DS254" s="435"/>
      <c r="DT254" s="436"/>
      <c r="DU254" s="437"/>
      <c r="DV254" s="358"/>
      <c r="DW254" s="434">
        <f>284285+30857</f>
        <v>315142</v>
      </c>
      <c r="DX254" s="435"/>
      <c r="DY254" s="436"/>
      <c r="DZ254" s="437"/>
      <c r="EA254" s="358"/>
      <c r="EB254" s="434">
        <f>187248+21878</f>
        <v>209126</v>
      </c>
      <c r="EC254" s="435"/>
      <c r="ED254" s="436"/>
      <c r="EE254" s="437"/>
      <c r="EF254" s="358"/>
      <c r="EG254" s="434">
        <f>1280399+125048</f>
        <v>1405447</v>
      </c>
      <c r="EH254" s="435"/>
      <c r="EI254" s="436"/>
      <c r="EJ254" s="437"/>
      <c r="EK254" s="358"/>
      <c r="EL254" s="434">
        <f t="shared" ref="EL254:EL256" si="39">SUM(CD254:CI254)</f>
        <v>2841285</v>
      </c>
      <c r="EM254" s="435"/>
      <c r="EN254" s="436"/>
      <c r="EO254" s="345"/>
      <c r="ER254" s="349"/>
      <c r="ES254" s="349"/>
    </row>
    <row r="255" spans="1:149" ht="12.75" customHeight="1" x14ac:dyDescent="0.2">
      <c r="A255" s="333"/>
      <c r="B255" s="333"/>
      <c r="D255" s="345" t="s">
        <v>316</v>
      </c>
      <c r="E255" s="467"/>
      <c r="F255" s="351"/>
      <c r="G255" s="436">
        <v>0</v>
      </c>
      <c r="H255" s="440"/>
      <c r="I255" s="436"/>
      <c r="J255" s="437"/>
      <c r="K255" s="351"/>
      <c r="L255" s="436">
        <v>0</v>
      </c>
      <c r="M255" s="440"/>
      <c r="N255" s="436"/>
      <c r="O255" s="437"/>
      <c r="P255" s="351"/>
      <c r="Q255" s="436">
        <v>0</v>
      </c>
      <c r="R255" s="440"/>
      <c r="S255" s="436"/>
      <c r="T255" s="437"/>
      <c r="U255" s="351"/>
      <c r="V255" s="436">
        <v>0</v>
      </c>
      <c r="W255" s="440"/>
      <c r="X255" s="436"/>
      <c r="Y255" s="437"/>
      <c r="Z255" s="351"/>
      <c r="AA255" s="436">
        <v>0</v>
      </c>
      <c r="AB255" s="440"/>
      <c r="AC255" s="436"/>
      <c r="AD255" s="437"/>
      <c r="AE255" s="351"/>
      <c r="AF255" s="436">
        <v>0</v>
      </c>
      <c r="AG255" s="440"/>
      <c r="AH255" s="436"/>
      <c r="AI255" s="437"/>
      <c r="AJ255" s="351"/>
      <c r="AK255" s="436">
        <v>0</v>
      </c>
      <c r="AL255" s="440"/>
      <c r="AM255" s="436"/>
      <c r="AN255" s="437"/>
      <c r="AO255" s="351"/>
      <c r="AP255" s="436">
        <v>0</v>
      </c>
      <c r="AQ255" s="440"/>
      <c r="AR255" s="436"/>
      <c r="AS255" s="437"/>
      <c r="AT255" s="351"/>
      <c r="AU255" s="436">
        <v>0</v>
      </c>
      <c r="AV255" s="440"/>
      <c r="AW255" s="436"/>
      <c r="AX255" s="437"/>
      <c r="AY255" s="351"/>
      <c r="AZ255" s="436">
        <v>0</v>
      </c>
      <c r="BA255" s="440"/>
      <c r="BB255" s="436"/>
      <c r="BC255" s="437"/>
      <c r="BD255" s="351"/>
      <c r="BE255" s="436">
        <v>0</v>
      </c>
      <c r="BF255" s="440"/>
      <c r="BG255" s="436"/>
      <c r="BH255" s="437"/>
      <c r="BI255" s="351"/>
      <c r="BJ255" s="436">
        <v>0</v>
      </c>
      <c r="BK255" s="440"/>
      <c r="BL255" s="436"/>
      <c r="BM255" s="437"/>
      <c r="BN255" s="351"/>
      <c r="BO255" s="436">
        <v>0</v>
      </c>
      <c r="BP255" s="440"/>
      <c r="BQ255" s="436"/>
      <c r="BR255" s="437"/>
      <c r="BS255" s="351"/>
      <c r="BT255" s="436">
        <f>SUM(L255:BO255)</f>
        <v>0</v>
      </c>
      <c r="BU255" s="440"/>
      <c r="BV255" s="436"/>
      <c r="BW255" s="437"/>
      <c r="BX255" s="351"/>
      <c r="BY255" s="436">
        <v>0</v>
      </c>
      <c r="BZ255" s="440"/>
      <c r="CA255" s="436"/>
      <c r="CB255" s="437"/>
      <c r="CC255" s="351"/>
      <c r="CD255" s="436">
        <v>0</v>
      </c>
      <c r="CE255" s="440"/>
      <c r="CF255" s="436"/>
      <c r="CG255" s="437"/>
      <c r="CH255" s="351"/>
      <c r="CI255" s="436">
        <v>0</v>
      </c>
      <c r="CJ255" s="440"/>
      <c r="CK255" s="436"/>
      <c r="CL255" s="437"/>
      <c r="CM255" s="351"/>
      <c r="CN255" s="436">
        <v>0</v>
      </c>
      <c r="CO255" s="440"/>
      <c r="CP255" s="436"/>
      <c r="CQ255" s="437"/>
      <c r="CR255" s="351"/>
      <c r="CS255" s="436">
        <v>0</v>
      </c>
      <c r="CT255" s="440"/>
      <c r="CU255" s="436"/>
      <c r="CV255" s="437"/>
      <c r="CW255" s="351"/>
      <c r="CX255" s="436">
        <v>0</v>
      </c>
      <c r="CY255" s="440"/>
      <c r="CZ255" s="436"/>
      <c r="DA255" s="437"/>
      <c r="DB255" s="351"/>
      <c r="DC255" s="436">
        <v>0</v>
      </c>
      <c r="DD255" s="440"/>
      <c r="DE255" s="436"/>
      <c r="DF255" s="437"/>
      <c r="DG255" s="351"/>
      <c r="DH255" s="436">
        <v>0</v>
      </c>
      <c r="DI255" s="440"/>
      <c r="DJ255" s="436"/>
      <c r="DK255" s="437"/>
      <c r="DL255" s="351"/>
      <c r="DM255" s="436">
        <v>0</v>
      </c>
      <c r="DN255" s="440"/>
      <c r="DO255" s="436"/>
      <c r="DP255" s="437"/>
      <c r="DQ255" s="351"/>
      <c r="DR255" s="436">
        <v>0</v>
      </c>
      <c r="DS255" s="440"/>
      <c r="DT255" s="436"/>
      <c r="DU255" s="437"/>
      <c r="DV255" s="351"/>
      <c r="DW255" s="436">
        <v>0</v>
      </c>
      <c r="DX255" s="440"/>
      <c r="DY255" s="436"/>
      <c r="DZ255" s="437"/>
      <c r="EA255" s="351"/>
      <c r="EB255" s="436">
        <v>0</v>
      </c>
      <c r="EC255" s="440"/>
      <c r="ED255" s="436"/>
      <c r="EE255" s="437"/>
      <c r="EF255" s="351"/>
      <c r="EG255" s="436">
        <v>0</v>
      </c>
      <c r="EH255" s="440"/>
      <c r="EI255" s="436"/>
      <c r="EJ255" s="437"/>
      <c r="EK255" s="351"/>
      <c r="EL255" s="436">
        <f t="shared" si="39"/>
        <v>0</v>
      </c>
      <c r="EM255" s="440"/>
      <c r="EN255" s="436"/>
      <c r="EO255" s="345"/>
      <c r="ER255" s="349"/>
      <c r="ES255" s="349"/>
    </row>
    <row r="256" spans="1:149" ht="12.75" customHeight="1" x14ac:dyDescent="0.2">
      <c r="A256" s="333"/>
      <c r="B256" s="333"/>
      <c r="D256" s="345" t="s">
        <v>330</v>
      </c>
      <c r="E256" s="467"/>
      <c r="F256" s="373"/>
      <c r="G256" s="448">
        <v>0</v>
      </c>
      <c r="H256" s="449"/>
      <c r="I256" s="436"/>
      <c r="J256" s="437"/>
      <c r="K256" s="373"/>
      <c r="L256" s="448">
        <v>0</v>
      </c>
      <c r="M256" s="449"/>
      <c r="N256" s="436"/>
      <c r="O256" s="437"/>
      <c r="P256" s="373"/>
      <c r="Q256" s="448">
        <v>0</v>
      </c>
      <c r="R256" s="449"/>
      <c r="S256" s="436"/>
      <c r="T256" s="437"/>
      <c r="U256" s="373"/>
      <c r="V256" s="448">
        <v>0</v>
      </c>
      <c r="W256" s="449"/>
      <c r="X256" s="436"/>
      <c r="Y256" s="437"/>
      <c r="Z256" s="373"/>
      <c r="AA256" s="448">
        <v>0</v>
      </c>
      <c r="AB256" s="449"/>
      <c r="AC256" s="436"/>
      <c r="AD256" s="437"/>
      <c r="AE256" s="373"/>
      <c r="AF256" s="448">
        <v>0</v>
      </c>
      <c r="AG256" s="449"/>
      <c r="AH256" s="436"/>
      <c r="AI256" s="437"/>
      <c r="AJ256" s="373"/>
      <c r="AK256" s="448">
        <v>0</v>
      </c>
      <c r="AL256" s="449"/>
      <c r="AM256" s="436"/>
      <c r="AN256" s="437"/>
      <c r="AO256" s="373"/>
      <c r="AP256" s="448">
        <v>0</v>
      </c>
      <c r="AQ256" s="449"/>
      <c r="AR256" s="436"/>
      <c r="AS256" s="437"/>
      <c r="AT256" s="373"/>
      <c r="AU256" s="448">
        <v>0</v>
      </c>
      <c r="AV256" s="449"/>
      <c r="AW256" s="436"/>
      <c r="AX256" s="437"/>
      <c r="AY256" s="373"/>
      <c r="AZ256" s="448">
        <v>0</v>
      </c>
      <c r="BA256" s="449"/>
      <c r="BB256" s="436"/>
      <c r="BC256" s="437"/>
      <c r="BD256" s="373"/>
      <c r="BE256" s="448">
        <v>0</v>
      </c>
      <c r="BF256" s="449"/>
      <c r="BG256" s="436"/>
      <c r="BH256" s="437"/>
      <c r="BI256" s="373"/>
      <c r="BJ256" s="448">
        <v>0</v>
      </c>
      <c r="BK256" s="449"/>
      <c r="BL256" s="436"/>
      <c r="BM256" s="437"/>
      <c r="BN256" s="373"/>
      <c r="BO256" s="448">
        <v>0</v>
      </c>
      <c r="BP256" s="449"/>
      <c r="BQ256" s="436"/>
      <c r="BR256" s="437"/>
      <c r="BS256" s="373"/>
      <c r="BT256" s="448">
        <f>SUM(L256:BO256)</f>
        <v>0</v>
      </c>
      <c r="BU256" s="449"/>
      <c r="BV256" s="436"/>
      <c r="BW256" s="437"/>
      <c r="BX256" s="373"/>
      <c r="BY256" s="448">
        <v>-1313260</v>
      </c>
      <c r="BZ256" s="449"/>
      <c r="CA256" s="436"/>
      <c r="CB256" s="437"/>
      <c r="CC256" s="373"/>
      <c r="CD256" s="448">
        <v>-290916</v>
      </c>
      <c r="CE256" s="449"/>
      <c r="CF256" s="436"/>
      <c r="CG256" s="437"/>
      <c r="CH256" s="373"/>
      <c r="CI256" s="448">
        <v>-68408</v>
      </c>
      <c r="CJ256" s="449"/>
      <c r="CK256" s="436"/>
      <c r="CL256" s="437"/>
      <c r="CM256" s="373"/>
      <c r="CN256" s="448">
        <v>-213164</v>
      </c>
      <c r="CO256" s="449"/>
      <c r="CP256" s="436"/>
      <c r="CQ256" s="437"/>
      <c r="CR256" s="373"/>
      <c r="CS256" s="448">
        <v>-115520</v>
      </c>
      <c r="CT256" s="449"/>
      <c r="CU256" s="436"/>
      <c r="CV256" s="437"/>
      <c r="CW256" s="373"/>
      <c r="CX256" s="448">
        <v>-115691</v>
      </c>
      <c r="CY256" s="449"/>
      <c r="CZ256" s="436"/>
      <c r="DA256" s="437"/>
      <c r="DB256" s="373"/>
      <c r="DC256" s="448">
        <v>-210728</v>
      </c>
      <c r="DD256" s="449"/>
      <c r="DE256" s="436"/>
      <c r="DF256" s="437"/>
      <c r="DG256" s="373"/>
      <c r="DH256" s="448">
        <v>-20827</v>
      </c>
      <c r="DI256" s="449"/>
      <c r="DJ256" s="436"/>
      <c r="DK256" s="437"/>
      <c r="DL256" s="373"/>
      <c r="DM256" s="448">
        <v>-21707</v>
      </c>
      <c r="DN256" s="449"/>
      <c r="DO256" s="436"/>
      <c r="DP256" s="437"/>
      <c r="DQ256" s="373"/>
      <c r="DR256" s="448">
        <v>-78516</v>
      </c>
      <c r="DS256" s="449"/>
      <c r="DT256" s="436"/>
      <c r="DU256" s="437"/>
      <c r="DV256" s="373"/>
      <c r="DW256" s="448">
        <v>-30857</v>
      </c>
      <c r="DX256" s="449"/>
      <c r="DY256" s="436"/>
      <c r="DZ256" s="437"/>
      <c r="EA256" s="373"/>
      <c r="EB256" s="448">
        <v>-21878</v>
      </c>
      <c r="EC256" s="449"/>
      <c r="ED256" s="436"/>
      <c r="EE256" s="437"/>
      <c r="EF256" s="373"/>
      <c r="EG256" s="448">
        <v>-125048</v>
      </c>
      <c r="EH256" s="449"/>
      <c r="EI256" s="436"/>
      <c r="EJ256" s="437"/>
      <c r="EK256" s="373"/>
      <c r="EL256" s="448">
        <f t="shared" si="39"/>
        <v>-359324</v>
      </c>
      <c r="EM256" s="449"/>
      <c r="EN256" s="436"/>
      <c r="EO256" s="345"/>
      <c r="ER256" s="349"/>
      <c r="ES256" s="349"/>
    </row>
    <row r="257" spans="1:149" ht="12.75" customHeight="1" x14ac:dyDescent="0.2">
      <c r="A257" s="333"/>
      <c r="B257" s="333"/>
      <c r="D257" s="345"/>
      <c r="E257" s="467"/>
      <c r="F257" s="333"/>
      <c r="G257" s="436"/>
      <c r="H257" s="436"/>
      <c r="I257" s="436"/>
      <c r="J257" s="437"/>
      <c r="K257" s="333"/>
      <c r="L257" s="436"/>
      <c r="M257" s="436"/>
      <c r="N257" s="436"/>
      <c r="O257" s="437"/>
      <c r="P257" s="333"/>
      <c r="Q257" s="436"/>
      <c r="R257" s="436"/>
      <c r="S257" s="436"/>
      <c r="T257" s="437"/>
      <c r="U257" s="333"/>
      <c r="V257" s="436"/>
      <c r="W257" s="436"/>
      <c r="X257" s="436"/>
      <c r="Y257" s="437"/>
      <c r="Z257" s="333"/>
      <c r="AA257" s="436"/>
      <c r="AB257" s="436"/>
      <c r="AC257" s="436"/>
      <c r="AD257" s="437"/>
      <c r="AE257" s="333"/>
      <c r="AF257" s="436"/>
      <c r="AG257" s="436"/>
      <c r="AH257" s="436"/>
      <c r="AI257" s="437"/>
      <c r="AJ257" s="333"/>
      <c r="AK257" s="436"/>
      <c r="AL257" s="436"/>
      <c r="AM257" s="436"/>
      <c r="AN257" s="437"/>
      <c r="AO257" s="333"/>
      <c r="AP257" s="436"/>
      <c r="AQ257" s="436"/>
      <c r="AR257" s="436"/>
      <c r="AS257" s="437"/>
      <c r="AT257" s="333"/>
      <c r="AU257" s="436"/>
      <c r="AV257" s="436"/>
      <c r="AW257" s="436"/>
      <c r="AX257" s="437"/>
      <c r="AY257" s="333"/>
      <c r="AZ257" s="436"/>
      <c r="BA257" s="436"/>
      <c r="BB257" s="436"/>
      <c r="BC257" s="437"/>
      <c r="BD257" s="333"/>
      <c r="BE257" s="436"/>
      <c r="BF257" s="436"/>
      <c r="BG257" s="436"/>
      <c r="BH257" s="437"/>
      <c r="BI257" s="333"/>
      <c r="BJ257" s="436"/>
      <c r="BK257" s="436"/>
      <c r="BL257" s="436"/>
      <c r="BM257" s="437"/>
      <c r="BN257" s="333"/>
      <c r="BO257" s="436"/>
      <c r="BP257" s="436"/>
      <c r="BQ257" s="436"/>
      <c r="BR257" s="437"/>
      <c r="BS257" s="333"/>
      <c r="BT257" s="436"/>
      <c r="BU257" s="436"/>
      <c r="BV257" s="436"/>
      <c r="BW257" s="437"/>
      <c r="BX257" s="333"/>
      <c r="BY257" s="436"/>
      <c r="BZ257" s="436"/>
      <c r="CA257" s="436"/>
      <c r="CB257" s="437"/>
      <c r="CC257" s="333"/>
      <c r="CD257" s="436"/>
      <c r="CE257" s="436"/>
      <c r="CF257" s="436"/>
      <c r="CG257" s="437"/>
      <c r="CH257" s="333"/>
      <c r="CI257" s="436"/>
      <c r="CJ257" s="436"/>
      <c r="CK257" s="436"/>
      <c r="CL257" s="437"/>
      <c r="CM257" s="333"/>
      <c r="CN257" s="436"/>
      <c r="CO257" s="436"/>
      <c r="CP257" s="436"/>
      <c r="CQ257" s="437"/>
      <c r="CR257" s="333"/>
      <c r="CS257" s="436"/>
      <c r="CT257" s="436"/>
      <c r="CU257" s="436"/>
      <c r="CV257" s="437"/>
      <c r="CW257" s="333"/>
      <c r="CX257" s="436"/>
      <c r="CY257" s="436"/>
      <c r="CZ257" s="436"/>
      <c r="DA257" s="437"/>
      <c r="DB257" s="333"/>
      <c r="DC257" s="436"/>
      <c r="DD257" s="436"/>
      <c r="DE257" s="436"/>
      <c r="DF257" s="437"/>
      <c r="DG257" s="333"/>
      <c r="DH257" s="436"/>
      <c r="DI257" s="436"/>
      <c r="DJ257" s="436"/>
      <c r="DK257" s="437"/>
      <c r="DL257" s="333"/>
      <c r="DM257" s="436"/>
      <c r="DN257" s="436"/>
      <c r="DO257" s="436"/>
      <c r="DP257" s="437"/>
      <c r="DQ257" s="333"/>
      <c r="DR257" s="436"/>
      <c r="DS257" s="436"/>
      <c r="DT257" s="436"/>
      <c r="DU257" s="437"/>
      <c r="DV257" s="333"/>
      <c r="DW257" s="436"/>
      <c r="DX257" s="436"/>
      <c r="DY257" s="436"/>
      <c r="DZ257" s="437"/>
      <c r="EA257" s="333"/>
      <c r="EB257" s="436"/>
      <c r="EC257" s="436"/>
      <c r="ED257" s="436"/>
      <c r="EE257" s="437"/>
      <c r="EF257" s="333"/>
      <c r="EG257" s="436"/>
      <c r="EH257" s="436"/>
      <c r="EI257" s="436"/>
      <c r="EJ257" s="437"/>
      <c r="EK257" s="333"/>
      <c r="EL257" s="436"/>
      <c r="EM257" s="436"/>
      <c r="EN257" s="436"/>
      <c r="EO257" s="345"/>
      <c r="ER257" s="349"/>
      <c r="ES257" s="349"/>
    </row>
    <row r="258" spans="1:149" ht="12.75" customHeight="1" x14ac:dyDescent="0.2">
      <c r="A258" s="333"/>
      <c r="B258" s="333"/>
      <c r="D258" s="345" t="s">
        <v>331</v>
      </c>
      <c r="F258" s="333"/>
      <c r="G258" s="436">
        <f>SUM(G259:G261)</f>
        <v>0</v>
      </c>
      <c r="H258" s="436"/>
      <c r="I258" s="436"/>
      <c r="J258" s="437"/>
      <c r="K258" s="436"/>
      <c r="L258" s="436">
        <f>SUM(L259:L261)</f>
        <v>2306360</v>
      </c>
      <c r="M258" s="436"/>
      <c r="N258" s="436"/>
      <c r="O258" s="437"/>
      <c r="P258" s="436"/>
      <c r="Q258" s="436">
        <f>SUM(Q259:Q261)</f>
        <v>0</v>
      </c>
      <c r="R258" s="436"/>
      <c r="S258" s="436"/>
      <c r="T258" s="437"/>
      <c r="U258" s="436"/>
      <c r="V258" s="436">
        <f>SUM(V259:V261)</f>
        <v>0</v>
      </c>
      <c r="W258" s="436"/>
      <c r="X258" s="436"/>
      <c r="Y258" s="437"/>
      <c r="Z258" s="436"/>
      <c r="AA258" s="436">
        <f>SUM(AA259:AA261)</f>
        <v>0</v>
      </c>
      <c r="AB258" s="436"/>
      <c r="AC258" s="436"/>
      <c r="AD258" s="437"/>
      <c r="AE258" s="436"/>
      <c r="AF258" s="436">
        <f>SUM(AF259:AF261)</f>
        <v>0</v>
      </c>
      <c r="AG258" s="436"/>
      <c r="AH258" s="436"/>
      <c r="AI258" s="437"/>
      <c r="AJ258" s="436"/>
      <c r="AK258" s="436">
        <f>SUM(AK259:AK261)</f>
        <v>0</v>
      </c>
      <c r="AL258" s="436"/>
      <c r="AM258" s="436"/>
      <c r="AN258" s="437"/>
      <c r="AO258" s="436"/>
      <c r="AP258" s="436">
        <f>SUM(AP259:AP261)</f>
        <v>0</v>
      </c>
      <c r="AQ258" s="436"/>
      <c r="AR258" s="436"/>
      <c r="AS258" s="437"/>
      <c r="AT258" s="436"/>
      <c r="AU258" s="436">
        <f>SUM(AU259:AU261)</f>
        <v>0</v>
      </c>
      <c r="AV258" s="436"/>
      <c r="AW258" s="436"/>
      <c r="AX258" s="437"/>
      <c r="AY258" s="436"/>
      <c r="AZ258" s="436">
        <f>SUM(AZ259:AZ261)</f>
        <v>0</v>
      </c>
      <c r="BA258" s="436"/>
      <c r="BB258" s="436"/>
      <c r="BC258" s="437"/>
      <c r="BD258" s="436"/>
      <c r="BE258" s="436">
        <f>SUM(BE259:BE261)</f>
        <v>0</v>
      </c>
      <c r="BF258" s="436"/>
      <c r="BG258" s="436"/>
      <c r="BH258" s="437"/>
      <c r="BI258" s="436"/>
      <c r="BJ258" s="436">
        <f>SUM(BJ259:BJ261)</f>
        <v>0</v>
      </c>
      <c r="BK258" s="436"/>
      <c r="BL258" s="436"/>
      <c r="BM258" s="437"/>
      <c r="BN258" s="436"/>
      <c r="BO258" s="436">
        <f>SUM(BO259:BO261)</f>
        <v>0</v>
      </c>
      <c r="BP258" s="436"/>
      <c r="BQ258" s="436"/>
      <c r="BR258" s="437"/>
      <c r="BS258" s="436"/>
      <c r="BT258" s="436">
        <f>SUM(BT259:BT261)</f>
        <v>2306360</v>
      </c>
      <c r="BU258" s="436"/>
      <c r="BV258" s="436"/>
      <c r="BW258" s="437"/>
      <c r="BX258" s="436"/>
      <c r="BY258" s="436">
        <f>SUM(BY259:BY261)</f>
        <v>8535562</v>
      </c>
      <c r="BZ258" s="436"/>
      <c r="CA258" s="436"/>
      <c r="CB258" s="437"/>
      <c r="CC258" s="436"/>
      <c r="CD258" s="436">
        <f>SUM(CD259:CD261)</f>
        <v>2361985</v>
      </c>
      <c r="CE258" s="436"/>
      <c r="CF258" s="436"/>
      <c r="CG258" s="437"/>
      <c r="CH258" s="436"/>
      <c r="CI258" s="436">
        <f>SUM(CI259:CI261)</f>
        <v>0</v>
      </c>
      <c r="CJ258" s="436"/>
      <c r="CK258" s="436"/>
      <c r="CL258" s="437"/>
      <c r="CM258" s="436"/>
      <c r="CN258" s="436">
        <f>SUM(CN259:CN261)</f>
        <v>937347</v>
      </c>
      <c r="CO258" s="436"/>
      <c r="CP258" s="436"/>
      <c r="CQ258" s="437"/>
      <c r="CR258" s="436"/>
      <c r="CS258" s="436">
        <f>SUM(CS259:CS261)</f>
        <v>0</v>
      </c>
      <c r="CT258" s="436"/>
      <c r="CU258" s="436"/>
      <c r="CV258" s="437"/>
      <c r="CW258" s="436"/>
      <c r="CX258" s="436">
        <f>SUM(CX259:CX261)</f>
        <v>1604249</v>
      </c>
      <c r="CY258" s="436"/>
      <c r="CZ258" s="436"/>
      <c r="DA258" s="437"/>
      <c r="DB258" s="436"/>
      <c r="DC258" s="436">
        <f>SUM(DC259:DC261)</f>
        <v>0</v>
      </c>
      <c r="DD258" s="436"/>
      <c r="DE258" s="436"/>
      <c r="DF258" s="437"/>
      <c r="DG258" s="436"/>
      <c r="DH258" s="436">
        <f>SUM(DH259:DH261)</f>
        <v>1060430</v>
      </c>
      <c r="DI258" s="436"/>
      <c r="DJ258" s="436"/>
      <c r="DK258" s="437"/>
      <c r="DL258" s="436"/>
      <c r="DM258" s="436">
        <f>SUM(DM259:DM261)</f>
        <v>756410</v>
      </c>
      <c r="DN258" s="436"/>
      <c r="DO258" s="436"/>
      <c r="DP258" s="437"/>
      <c r="DQ258" s="436"/>
      <c r="DR258" s="436">
        <f>SUM(DR259:DR261)</f>
        <v>0</v>
      </c>
      <c r="DS258" s="436"/>
      <c r="DT258" s="436"/>
      <c r="DU258" s="437"/>
      <c r="DV258" s="436"/>
      <c r="DW258" s="436">
        <f>SUM(DW259:DW261)</f>
        <v>684561</v>
      </c>
      <c r="DX258" s="436"/>
      <c r="DY258" s="436"/>
      <c r="DZ258" s="437"/>
      <c r="EA258" s="436"/>
      <c r="EB258" s="436">
        <f>SUM(EB259:EB261)</f>
        <v>1130580</v>
      </c>
      <c r="EC258" s="436"/>
      <c r="ED258" s="436"/>
      <c r="EE258" s="437"/>
      <c r="EF258" s="436"/>
      <c r="EG258" s="436">
        <f>SUM(EG259:EG261)</f>
        <v>0</v>
      </c>
      <c r="EH258" s="436"/>
      <c r="EI258" s="436"/>
      <c r="EJ258" s="437"/>
      <c r="EK258" s="436"/>
      <c r="EL258" s="436">
        <f>SUM(EL259:EL261)</f>
        <v>2361985</v>
      </c>
      <c r="EM258" s="436"/>
      <c r="EN258" s="436"/>
      <c r="EO258" s="345"/>
      <c r="ER258" s="349"/>
      <c r="ES258" s="349"/>
    </row>
    <row r="259" spans="1:149" ht="12.75" customHeight="1" x14ac:dyDescent="0.2">
      <c r="A259" s="333"/>
      <c r="B259" s="333"/>
      <c r="D259" s="345" t="s">
        <v>313</v>
      </c>
      <c r="F259" s="358"/>
      <c r="G259" s="434">
        <v>0</v>
      </c>
      <c r="H259" s="435"/>
      <c r="I259" s="436"/>
      <c r="J259" s="437"/>
      <c r="K259" s="438"/>
      <c r="L259" s="434">
        <f>2306360-192613</f>
        <v>2113747</v>
      </c>
      <c r="M259" s="435"/>
      <c r="N259" s="436"/>
      <c r="O259" s="437"/>
      <c r="P259" s="438"/>
      <c r="Q259" s="434">
        <v>0</v>
      </c>
      <c r="R259" s="435"/>
      <c r="S259" s="436"/>
      <c r="T259" s="437"/>
      <c r="U259" s="438"/>
      <c r="V259" s="434">
        <v>0</v>
      </c>
      <c r="W259" s="435"/>
      <c r="X259" s="436"/>
      <c r="Y259" s="437"/>
      <c r="Z259" s="438"/>
      <c r="AA259" s="434">
        <v>0</v>
      </c>
      <c r="AB259" s="435"/>
      <c r="AC259" s="436"/>
      <c r="AD259" s="437"/>
      <c r="AE259" s="438"/>
      <c r="AF259" s="434">
        <v>0</v>
      </c>
      <c r="AG259" s="435"/>
      <c r="AH259" s="436"/>
      <c r="AI259" s="437"/>
      <c r="AJ259" s="438"/>
      <c r="AK259" s="434">
        <v>0</v>
      </c>
      <c r="AL259" s="435"/>
      <c r="AM259" s="436"/>
      <c r="AN259" s="437"/>
      <c r="AO259" s="438"/>
      <c r="AP259" s="434">
        <v>0</v>
      </c>
      <c r="AQ259" s="435"/>
      <c r="AR259" s="436"/>
      <c r="AS259" s="437"/>
      <c r="AT259" s="438"/>
      <c r="AU259" s="434">
        <v>0</v>
      </c>
      <c r="AV259" s="435"/>
      <c r="AW259" s="436"/>
      <c r="AX259" s="437"/>
      <c r="AY259" s="438"/>
      <c r="AZ259" s="434">
        <v>0</v>
      </c>
      <c r="BA259" s="435"/>
      <c r="BB259" s="436"/>
      <c r="BC259" s="437"/>
      <c r="BD259" s="438"/>
      <c r="BE259" s="434">
        <v>0</v>
      </c>
      <c r="BF259" s="435"/>
      <c r="BG259" s="436"/>
      <c r="BH259" s="437"/>
      <c r="BI259" s="438"/>
      <c r="BJ259" s="434">
        <v>0</v>
      </c>
      <c r="BK259" s="435"/>
      <c r="BL259" s="436"/>
      <c r="BM259" s="437"/>
      <c r="BN259" s="438"/>
      <c r="BO259" s="434">
        <v>0</v>
      </c>
      <c r="BP259" s="435"/>
      <c r="BQ259" s="436"/>
      <c r="BR259" s="437"/>
      <c r="BS259" s="438"/>
      <c r="BT259" s="434">
        <f>SUM(L259:BO259)</f>
        <v>2113747</v>
      </c>
      <c r="BU259" s="435"/>
      <c r="BV259" s="436"/>
      <c r="BW259" s="437"/>
      <c r="BX259" s="438"/>
      <c r="BY259" s="434">
        <v>7911696</v>
      </c>
      <c r="BZ259" s="435"/>
      <c r="CA259" s="436"/>
      <c r="CB259" s="437"/>
      <c r="CC259" s="438"/>
      <c r="CD259" s="434">
        <f>2361985-213832</f>
        <v>2148153</v>
      </c>
      <c r="CE259" s="435"/>
      <c r="CF259" s="436"/>
      <c r="CG259" s="437"/>
      <c r="CH259" s="438"/>
      <c r="CI259" s="434">
        <v>0</v>
      </c>
      <c r="CJ259" s="435"/>
      <c r="CK259" s="436"/>
      <c r="CL259" s="437"/>
      <c r="CM259" s="438"/>
      <c r="CN259" s="434">
        <f>937347-45777</f>
        <v>891570</v>
      </c>
      <c r="CO259" s="435"/>
      <c r="CP259" s="436"/>
      <c r="CQ259" s="437"/>
      <c r="CR259" s="438"/>
      <c r="CS259" s="434">
        <v>0</v>
      </c>
      <c r="CT259" s="435"/>
      <c r="CU259" s="436"/>
      <c r="CV259" s="437"/>
      <c r="CW259" s="438"/>
      <c r="CX259" s="434">
        <f>1604249-81107</f>
        <v>1523142</v>
      </c>
      <c r="CY259" s="435"/>
      <c r="CZ259" s="436"/>
      <c r="DA259" s="437"/>
      <c r="DB259" s="438"/>
      <c r="DC259" s="434">
        <v>0</v>
      </c>
      <c r="DD259" s="435"/>
      <c r="DE259" s="436"/>
      <c r="DF259" s="437"/>
      <c r="DG259" s="438"/>
      <c r="DH259" s="434">
        <f>1060430-86346</f>
        <v>974084</v>
      </c>
      <c r="DI259" s="435"/>
      <c r="DJ259" s="436"/>
      <c r="DK259" s="437"/>
      <c r="DL259" s="438"/>
      <c r="DM259" s="434">
        <f>756410-68882</f>
        <v>687528</v>
      </c>
      <c r="DN259" s="435"/>
      <c r="DO259" s="436"/>
      <c r="DP259" s="437"/>
      <c r="DQ259" s="438"/>
      <c r="DR259" s="434">
        <v>0</v>
      </c>
      <c r="DS259" s="435"/>
      <c r="DT259" s="436"/>
      <c r="DU259" s="437"/>
      <c r="DV259" s="438"/>
      <c r="DW259" s="434">
        <f>684561-54191</f>
        <v>630370</v>
      </c>
      <c r="DX259" s="435"/>
      <c r="DY259" s="436"/>
      <c r="DZ259" s="437"/>
      <c r="EA259" s="438"/>
      <c r="EB259" s="434">
        <f>1130580-73731</f>
        <v>1056849</v>
      </c>
      <c r="EC259" s="435"/>
      <c r="ED259" s="436"/>
      <c r="EE259" s="437"/>
      <c r="EF259" s="438"/>
      <c r="EG259" s="434">
        <v>0</v>
      </c>
      <c r="EH259" s="435"/>
      <c r="EI259" s="436"/>
      <c r="EJ259" s="437"/>
      <c r="EK259" s="438"/>
      <c r="EL259" s="434">
        <f t="shared" ref="EL259:EL261" si="40">SUM(CD259:CI259)</f>
        <v>2148153</v>
      </c>
      <c r="EM259" s="435"/>
      <c r="EN259" s="436"/>
      <c r="EO259" s="345"/>
      <c r="ER259" s="349"/>
      <c r="ES259" s="349"/>
    </row>
    <row r="260" spans="1:149" ht="12.75" customHeight="1" x14ac:dyDescent="0.2">
      <c r="A260" s="333"/>
      <c r="B260" s="333"/>
      <c r="D260" s="345" t="s">
        <v>316</v>
      </c>
      <c r="F260" s="351"/>
      <c r="G260" s="436">
        <v>0</v>
      </c>
      <c r="H260" s="440"/>
      <c r="I260" s="436"/>
      <c r="J260" s="437"/>
      <c r="K260" s="437"/>
      <c r="L260" s="436">
        <v>192613</v>
      </c>
      <c r="M260" s="440"/>
      <c r="N260" s="436"/>
      <c r="O260" s="437"/>
      <c r="P260" s="437"/>
      <c r="Q260" s="436">
        <v>0</v>
      </c>
      <c r="R260" s="440"/>
      <c r="S260" s="436"/>
      <c r="T260" s="437"/>
      <c r="U260" s="437"/>
      <c r="V260" s="436">
        <v>0</v>
      </c>
      <c r="W260" s="440"/>
      <c r="X260" s="436"/>
      <c r="Y260" s="437"/>
      <c r="Z260" s="437"/>
      <c r="AA260" s="436">
        <v>0</v>
      </c>
      <c r="AB260" s="440"/>
      <c r="AC260" s="436"/>
      <c r="AD260" s="437"/>
      <c r="AE260" s="437"/>
      <c r="AF260" s="436">
        <v>0</v>
      </c>
      <c r="AG260" s="440"/>
      <c r="AH260" s="436"/>
      <c r="AI260" s="437"/>
      <c r="AJ260" s="437"/>
      <c r="AK260" s="436">
        <v>0</v>
      </c>
      <c r="AL260" s="440"/>
      <c r="AM260" s="436"/>
      <c r="AN260" s="437"/>
      <c r="AO260" s="437"/>
      <c r="AP260" s="436">
        <v>0</v>
      </c>
      <c r="AQ260" s="440"/>
      <c r="AR260" s="436"/>
      <c r="AS260" s="437"/>
      <c r="AT260" s="437"/>
      <c r="AU260" s="436">
        <v>0</v>
      </c>
      <c r="AV260" s="440"/>
      <c r="AW260" s="436"/>
      <c r="AX260" s="437"/>
      <c r="AY260" s="437"/>
      <c r="AZ260" s="436">
        <v>0</v>
      </c>
      <c r="BA260" s="440"/>
      <c r="BB260" s="436"/>
      <c r="BC260" s="437"/>
      <c r="BD260" s="437"/>
      <c r="BE260" s="436">
        <v>0</v>
      </c>
      <c r="BF260" s="440"/>
      <c r="BG260" s="436"/>
      <c r="BH260" s="437"/>
      <c r="BI260" s="437"/>
      <c r="BJ260" s="436">
        <v>0</v>
      </c>
      <c r="BK260" s="440"/>
      <c r="BL260" s="436"/>
      <c r="BM260" s="437"/>
      <c r="BN260" s="437"/>
      <c r="BO260" s="436">
        <v>0</v>
      </c>
      <c r="BP260" s="440"/>
      <c r="BQ260" s="436"/>
      <c r="BR260" s="437"/>
      <c r="BS260" s="437"/>
      <c r="BT260" s="436">
        <f>SUM(L260:BO260)</f>
        <v>192613</v>
      </c>
      <c r="BU260" s="440"/>
      <c r="BV260" s="436"/>
      <c r="BW260" s="437"/>
      <c r="BX260" s="437"/>
      <c r="BY260" s="436">
        <v>623866</v>
      </c>
      <c r="BZ260" s="440"/>
      <c r="CA260" s="436"/>
      <c r="CB260" s="437"/>
      <c r="CC260" s="437"/>
      <c r="CD260" s="436">
        <v>213832</v>
      </c>
      <c r="CE260" s="440"/>
      <c r="CF260" s="436"/>
      <c r="CG260" s="437"/>
      <c r="CH260" s="437"/>
      <c r="CI260" s="436">
        <v>0</v>
      </c>
      <c r="CJ260" s="440"/>
      <c r="CK260" s="436"/>
      <c r="CL260" s="437"/>
      <c r="CM260" s="437"/>
      <c r="CN260" s="436">
        <v>45777</v>
      </c>
      <c r="CO260" s="440"/>
      <c r="CP260" s="436"/>
      <c r="CQ260" s="437"/>
      <c r="CR260" s="437"/>
      <c r="CS260" s="436">
        <v>0</v>
      </c>
      <c r="CT260" s="440"/>
      <c r="CU260" s="436"/>
      <c r="CV260" s="437"/>
      <c r="CW260" s="437"/>
      <c r="CX260" s="436">
        <v>81107</v>
      </c>
      <c r="CY260" s="440"/>
      <c r="CZ260" s="436"/>
      <c r="DA260" s="437"/>
      <c r="DB260" s="437"/>
      <c r="DC260" s="436">
        <v>0</v>
      </c>
      <c r="DD260" s="440"/>
      <c r="DE260" s="436"/>
      <c r="DF260" s="437"/>
      <c r="DG260" s="437"/>
      <c r="DH260" s="436">
        <v>86346</v>
      </c>
      <c r="DI260" s="440"/>
      <c r="DJ260" s="436"/>
      <c r="DK260" s="437"/>
      <c r="DL260" s="437"/>
      <c r="DM260" s="436">
        <v>68882</v>
      </c>
      <c r="DN260" s="440"/>
      <c r="DO260" s="436"/>
      <c r="DP260" s="437"/>
      <c r="DQ260" s="437"/>
      <c r="DR260" s="436">
        <v>0</v>
      </c>
      <c r="DS260" s="440"/>
      <c r="DT260" s="436"/>
      <c r="DU260" s="437"/>
      <c r="DV260" s="437"/>
      <c r="DW260" s="436">
        <v>54191</v>
      </c>
      <c r="DX260" s="440"/>
      <c r="DY260" s="436"/>
      <c r="DZ260" s="437"/>
      <c r="EA260" s="437"/>
      <c r="EB260" s="436">
        <v>73731</v>
      </c>
      <c r="EC260" s="440"/>
      <c r="ED260" s="436"/>
      <c r="EE260" s="437"/>
      <c r="EF260" s="437"/>
      <c r="EG260" s="436">
        <v>0</v>
      </c>
      <c r="EH260" s="440"/>
      <c r="EI260" s="436"/>
      <c r="EJ260" s="437"/>
      <c r="EK260" s="437"/>
      <c r="EL260" s="436">
        <f t="shared" si="40"/>
        <v>213832</v>
      </c>
      <c r="EM260" s="440"/>
      <c r="EN260" s="436"/>
      <c r="EO260" s="345"/>
      <c r="ER260" s="349"/>
      <c r="ES260" s="349"/>
    </row>
    <row r="261" spans="1:149" ht="12.75" customHeight="1" x14ac:dyDescent="0.2">
      <c r="A261" s="333"/>
      <c r="B261" s="333"/>
      <c r="D261" s="345" t="s">
        <v>330</v>
      </c>
      <c r="F261" s="373"/>
      <c r="G261" s="448">
        <v>0</v>
      </c>
      <c r="H261" s="449"/>
      <c r="I261" s="436"/>
      <c r="J261" s="437"/>
      <c r="K261" s="450"/>
      <c r="L261" s="448">
        <v>0</v>
      </c>
      <c r="M261" s="449"/>
      <c r="N261" s="436"/>
      <c r="O261" s="437"/>
      <c r="P261" s="450"/>
      <c r="Q261" s="448">
        <v>0</v>
      </c>
      <c r="R261" s="449"/>
      <c r="S261" s="436"/>
      <c r="T261" s="437"/>
      <c r="U261" s="450"/>
      <c r="V261" s="448">
        <v>0</v>
      </c>
      <c r="W261" s="449"/>
      <c r="X261" s="436"/>
      <c r="Y261" s="437"/>
      <c r="Z261" s="450"/>
      <c r="AA261" s="448">
        <v>0</v>
      </c>
      <c r="AB261" s="449"/>
      <c r="AC261" s="436"/>
      <c r="AD261" s="437"/>
      <c r="AE261" s="450"/>
      <c r="AF261" s="448">
        <v>0</v>
      </c>
      <c r="AG261" s="449"/>
      <c r="AH261" s="436"/>
      <c r="AI261" s="437"/>
      <c r="AJ261" s="450"/>
      <c r="AK261" s="448">
        <v>0</v>
      </c>
      <c r="AL261" s="449"/>
      <c r="AM261" s="436"/>
      <c r="AN261" s="437"/>
      <c r="AO261" s="450"/>
      <c r="AP261" s="448">
        <v>0</v>
      </c>
      <c r="AQ261" s="449"/>
      <c r="AR261" s="436"/>
      <c r="AS261" s="437"/>
      <c r="AT261" s="450"/>
      <c r="AU261" s="448">
        <v>0</v>
      </c>
      <c r="AV261" s="449"/>
      <c r="AW261" s="436"/>
      <c r="AX261" s="437"/>
      <c r="AY261" s="450"/>
      <c r="AZ261" s="448">
        <v>0</v>
      </c>
      <c r="BA261" s="449"/>
      <c r="BB261" s="436"/>
      <c r="BC261" s="437"/>
      <c r="BD261" s="450"/>
      <c r="BE261" s="448">
        <v>0</v>
      </c>
      <c r="BF261" s="449"/>
      <c r="BG261" s="436"/>
      <c r="BH261" s="437"/>
      <c r="BI261" s="450"/>
      <c r="BJ261" s="448">
        <v>0</v>
      </c>
      <c r="BK261" s="449"/>
      <c r="BL261" s="436"/>
      <c r="BM261" s="437"/>
      <c r="BN261" s="450"/>
      <c r="BO261" s="448">
        <v>0</v>
      </c>
      <c r="BP261" s="449"/>
      <c r="BQ261" s="436"/>
      <c r="BR261" s="437"/>
      <c r="BS261" s="450"/>
      <c r="BT261" s="448">
        <f>SUM(L261:BO261)</f>
        <v>0</v>
      </c>
      <c r="BU261" s="449"/>
      <c r="BV261" s="436"/>
      <c r="BW261" s="437"/>
      <c r="BX261" s="450"/>
      <c r="BY261" s="448">
        <v>0</v>
      </c>
      <c r="BZ261" s="449"/>
      <c r="CA261" s="436"/>
      <c r="CB261" s="437"/>
      <c r="CC261" s="450"/>
      <c r="CD261" s="448">
        <v>0</v>
      </c>
      <c r="CE261" s="449"/>
      <c r="CF261" s="436"/>
      <c r="CG261" s="437"/>
      <c r="CH261" s="450"/>
      <c r="CI261" s="448">
        <v>0</v>
      </c>
      <c r="CJ261" s="449"/>
      <c r="CK261" s="436"/>
      <c r="CL261" s="437"/>
      <c r="CM261" s="450"/>
      <c r="CN261" s="448">
        <v>0</v>
      </c>
      <c r="CO261" s="449"/>
      <c r="CP261" s="436"/>
      <c r="CQ261" s="437"/>
      <c r="CR261" s="450"/>
      <c r="CS261" s="448">
        <v>0</v>
      </c>
      <c r="CT261" s="449"/>
      <c r="CU261" s="436"/>
      <c r="CV261" s="437"/>
      <c r="CW261" s="450"/>
      <c r="CX261" s="448">
        <v>0</v>
      </c>
      <c r="CY261" s="449"/>
      <c r="CZ261" s="436"/>
      <c r="DA261" s="437"/>
      <c r="DB261" s="450"/>
      <c r="DC261" s="448">
        <v>0</v>
      </c>
      <c r="DD261" s="449"/>
      <c r="DE261" s="436"/>
      <c r="DF261" s="437"/>
      <c r="DG261" s="450"/>
      <c r="DH261" s="448">
        <v>0</v>
      </c>
      <c r="DI261" s="449"/>
      <c r="DJ261" s="436"/>
      <c r="DK261" s="437"/>
      <c r="DL261" s="450"/>
      <c r="DM261" s="448">
        <v>0</v>
      </c>
      <c r="DN261" s="449"/>
      <c r="DO261" s="436"/>
      <c r="DP261" s="437"/>
      <c r="DQ261" s="450"/>
      <c r="DR261" s="448">
        <v>0</v>
      </c>
      <c r="DS261" s="449"/>
      <c r="DT261" s="436"/>
      <c r="DU261" s="437"/>
      <c r="DV261" s="450"/>
      <c r="DW261" s="448">
        <v>0</v>
      </c>
      <c r="DX261" s="449"/>
      <c r="DY261" s="436"/>
      <c r="DZ261" s="437"/>
      <c r="EA261" s="450"/>
      <c r="EB261" s="448">
        <v>0</v>
      </c>
      <c r="EC261" s="449"/>
      <c r="ED261" s="436"/>
      <c r="EE261" s="437"/>
      <c r="EF261" s="450"/>
      <c r="EG261" s="448">
        <v>0</v>
      </c>
      <c r="EH261" s="449"/>
      <c r="EI261" s="436"/>
      <c r="EJ261" s="437"/>
      <c r="EK261" s="450"/>
      <c r="EL261" s="448">
        <f t="shared" si="40"/>
        <v>0</v>
      </c>
      <c r="EM261" s="449"/>
      <c r="EN261" s="436"/>
      <c r="EO261" s="345"/>
      <c r="ER261" s="349"/>
      <c r="ES261" s="349"/>
    </row>
    <row r="262" spans="1:149" ht="12.75" customHeight="1" x14ac:dyDescent="0.2">
      <c r="A262" s="333"/>
      <c r="B262" s="333"/>
      <c r="D262" s="345"/>
      <c r="F262" s="333"/>
      <c r="G262" s="436"/>
      <c r="H262" s="436"/>
      <c r="I262" s="436"/>
      <c r="J262" s="437"/>
      <c r="K262" s="436"/>
      <c r="L262" s="436"/>
      <c r="M262" s="436"/>
      <c r="N262" s="436"/>
      <c r="O262" s="437"/>
      <c r="P262" s="436"/>
      <c r="Q262" s="436"/>
      <c r="R262" s="436"/>
      <c r="S262" s="436"/>
      <c r="T262" s="437"/>
      <c r="U262" s="436"/>
      <c r="V262" s="436"/>
      <c r="W262" s="436"/>
      <c r="X262" s="436"/>
      <c r="Y262" s="437"/>
      <c r="Z262" s="436"/>
      <c r="AA262" s="436"/>
      <c r="AB262" s="436"/>
      <c r="AC262" s="436"/>
      <c r="AD262" s="437"/>
      <c r="AE262" s="436"/>
      <c r="AF262" s="436"/>
      <c r="AG262" s="436"/>
      <c r="AH262" s="436"/>
      <c r="AI262" s="437"/>
      <c r="AJ262" s="436"/>
      <c r="AK262" s="436"/>
      <c r="AL262" s="436"/>
      <c r="AM262" s="436"/>
      <c r="AN262" s="437"/>
      <c r="AO262" s="436"/>
      <c r="AP262" s="436"/>
      <c r="AQ262" s="436"/>
      <c r="AR262" s="436"/>
      <c r="AS262" s="437"/>
      <c r="AT262" s="436"/>
      <c r="AU262" s="436"/>
      <c r="AV262" s="436"/>
      <c r="AW262" s="436"/>
      <c r="AX262" s="437"/>
      <c r="AY262" s="436"/>
      <c r="AZ262" s="436"/>
      <c r="BA262" s="436"/>
      <c r="BB262" s="436"/>
      <c r="BC262" s="437"/>
      <c r="BD262" s="436"/>
      <c r="BE262" s="436"/>
      <c r="BF262" s="436"/>
      <c r="BG262" s="436"/>
      <c r="BH262" s="437"/>
      <c r="BI262" s="436"/>
      <c r="BJ262" s="436"/>
      <c r="BK262" s="436"/>
      <c r="BL262" s="436"/>
      <c r="BM262" s="437"/>
      <c r="BN262" s="436"/>
      <c r="BO262" s="436"/>
      <c r="BP262" s="436"/>
      <c r="BQ262" s="436"/>
      <c r="BR262" s="437"/>
      <c r="BS262" s="436"/>
      <c r="BT262" s="436"/>
      <c r="BU262" s="436"/>
      <c r="BV262" s="436"/>
      <c r="BW262" s="437"/>
      <c r="BX262" s="436"/>
      <c r="BY262" s="436"/>
      <c r="BZ262" s="436"/>
      <c r="CA262" s="436"/>
      <c r="CB262" s="437"/>
      <c r="CC262" s="436"/>
      <c r="CD262" s="436"/>
      <c r="CE262" s="436"/>
      <c r="CF262" s="436"/>
      <c r="CG262" s="437"/>
      <c r="CH262" s="436"/>
      <c r="CI262" s="436"/>
      <c r="CJ262" s="436"/>
      <c r="CK262" s="436"/>
      <c r="CL262" s="437"/>
      <c r="CM262" s="436"/>
      <c r="CN262" s="436"/>
      <c r="CO262" s="436"/>
      <c r="CP262" s="436"/>
      <c r="CQ262" s="437"/>
      <c r="CR262" s="436"/>
      <c r="CS262" s="436"/>
      <c r="CT262" s="436"/>
      <c r="CU262" s="436"/>
      <c r="CV262" s="437"/>
      <c r="CW262" s="436"/>
      <c r="CX262" s="436"/>
      <c r="CY262" s="436"/>
      <c r="CZ262" s="436"/>
      <c r="DA262" s="437"/>
      <c r="DB262" s="436"/>
      <c r="DC262" s="436"/>
      <c r="DD262" s="436"/>
      <c r="DE262" s="436"/>
      <c r="DF262" s="437"/>
      <c r="DG262" s="436"/>
      <c r="DH262" s="436"/>
      <c r="DI262" s="436"/>
      <c r="DJ262" s="436"/>
      <c r="DK262" s="437"/>
      <c r="DL262" s="436"/>
      <c r="DM262" s="436"/>
      <c r="DN262" s="436"/>
      <c r="DO262" s="436"/>
      <c r="DP262" s="437"/>
      <c r="DQ262" s="436"/>
      <c r="DR262" s="436"/>
      <c r="DS262" s="436"/>
      <c r="DT262" s="436"/>
      <c r="DU262" s="437"/>
      <c r="DV262" s="436"/>
      <c r="DW262" s="436"/>
      <c r="DX262" s="436"/>
      <c r="DY262" s="436"/>
      <c r="DZ262" s="437"/>
      <c r="EA262" s="436"/>
      <c r="EB262" s="436"/>
      <c r="EC262" s="436"/>
      <c r="ED262" s="436"/>
      <c r="EE262" s="437"/>
      <c r="EF262" s="436"/>
      <c r="EG262" s="436"/>
      <c r="EH262" s="436"/>
      <c r="EI262" s="436"/>
      <c r="EJ262" s="437"/>
      <c r="EK262" s="436"/>
      <c r="EL262" s="436"/>
      <c r="EM262" s="436"/>
      <c r="EN262" s="436"/>
      <c r="EO262" s="345"/>
      <c r="ER262" s="349"/>
      <c r="ES262" s="349"/>
    </row>
    <row r="263" spans="1:149" ht="12.75" customHeight="1" x14ac:dyDescent="0.2">
      <c r="A263" s="333"/>
      <c r="B263" s="333"/>
      <c r="D263" s="345" t="s">
        <v>332</v>
      </c>
      <c r="F263" s="333"/>
      <c r="G263" s="436">
        <f>SUM(G264:G266)</f>
        <v>0</v>
      </c>
      <c r="H263" s="436"/>
      <c r="I263" s="436"/>
      <c r="J263" s="437"/>
      <c r="K263" s="436"/>
      <c r="L263" s="436">
        <f>SUM(L264:L266)</f>
        <v>0</v>
      </c>
      <c r="M263" s="436"/>
      <c r="N263" s="436"/>
      <c r="O263" s="437"/>
      <c r="P263" s="436"/>
      <c r="Q263" s="436">
        <f>SUM(Q264:Q266)</f>
        <v>0</v>
      </c>
      <c r="R263" s="436"/>
      <c r="S263" s="436"/>
      <c r="T263" s="437"/>
      <c r="U263" s="436"/>
      <c r="V263" s="436">
        <f>SUM(V264:V266)</f>
        <v>0</v>
      </c>
      <c r="W263" s="436"/>
      <c r="X263" s="436"/>
      <c r="Y263" s="437"/>
      <c r="Z263" s="436"/>
      <c r="AA263" s="436">
        <f>SUM(AA264:AA266)</f>
        <v>0</v>
      </c>
      <c r="AB263" s="436"/>
      <c r="AC263" s="436"/>
      <c r="AD263" s="437"/>
      <c r="AE263" s="436"/>
      <c r="AF263" s="436">
        <f>SUM(AF264:AF266)</f>
        <v>0</v>
      </c>
      <c r="AG263" s="436"/>
      <c r="AH263" s="436"/>
      <c r="AI263" s="437"/>
      <c r="AJ263" s="436"/>
      <c r="AK263" s="436">
        <f>SUM(AK264:AK266)</f>
        <v>0</v>
      </c>
      <c r="AL263" s="436"/>
      <c r="AM263" s="436"/>
      <c r="AN263" s="437"/>
      <c r="AO263" s="436"/>
      <c r="AP263" s="436">
        <f>SUM(AP264:AP266)</f>
        <v>0</v>
      </c>
      <c r="AQ263" s="436"/>
      <c r="AR263" s="436"/>
      <c r="AS263" s="437"/>
      <c r="AT263" s="436"/>
      <c r="AU263" s="436">
        <f>SUM(AU264:AU266)</f>
        <v>0</v>
      </c>
      <c r="AV263" s="436"/>
      <c r="AW263" s="436"/>
      <c r="AX263" s="437"/>
      <c r="AY263" s="436"/>
      <c r="AZ263" s="436">
        <f>SUM(AZ264:AZ266)</f>
        <v>0</v>
      </c>
      <c r="BA263" s="436"/>
      <c r="BB263" s="436"/>
      <c r="BC263" s="437"/>
      <c r="BD263" s="436"/>
      <c r="BE263" s="436">
        <f>SUM(BE264:BE266)</f>
        <v>0</v>
      </c>
      <c r="BF263" s="436"/>
      <c r="BG263" s="436"/>
      <c r="BH263" s="437"/>
      <c r="BI263" s="436"/>
      <c r="BJ263" s="436">
        <f>SUM(BJ264:BJ266)</f>
        <v>0</v>
      </c>
      <c r="BK263" s="436"/>
      <c r="BL263" s="436"/>
      <c r="BM263" s="437"/>
      <c r="BN263" s="436"/>
      <c r="BO263" s="436">
        <f>SUM(BO264:BO266)</f>
        <v>0</v>
      </c>
      <c r="BP263" s="436"/>
      <c r="BQ263" s="436"/>
      <c r="BR263" s="437"/>
      <c r="BS263" s="436"/>
      <c r="BT263" s="436">
        <f>SUM(BT264:BT266)</f>
        <v>0</v>
      </c>
      <c r="BU263" s="436"/>
      <c r="BV263" s="436"/>
      <c r="BW263" s="437"/>
      <c r="BX263" s="436"/>
      <c r="BY263" s="436">
        <f>SUM(BY264:BY266)</f>
        <v>1762525</v>
      </c>
      <c r="BZ263" s="436"/>
      <c r="CA263" s="436"/>
      <c r="CB263" s="437"/>
      <c r="CC263" s="436"/>
      <c r="CD263" s="436">
        <f>SUM(CD264:CD266)</f>
        <v>1762525</v>
      </c>
      <c r="CE263" s="436"/>
      <c r="CF263" s="436"/>
      <c r="CG263" s="437"/>
      <c r="CH263" s="436"/>
      <c r="CI263" s="436">
        <f>SUM(CI264:CI266)</f>
        <v>0</v>
      </c>
      <c r="CJ263" s="436"/>
      <c r="CK263" s="436"/>
      <c r="CL263" s="437"/>
      <c r="CM263" s="436"/>
      <c r="CN263" s="436">
        <f>SUM(CN264:CN266)</f>
        <v>0</v>
      </c>
      <c r="CO263" s="436"/>
      <c r="CP263" s="436"/>
      <c r="CQ263" s="437"/>
      <c r="CR263" s="436"/>
      <c r="CS263" s="436">
        <f>SUM(CS264:CS266)</f>
        <v>0</v>
      </c>
      <c r="CT263" s="436"/>
      <c r="CU263" s="436"/>
      <c r="CV263" s="437"/>
      <c r="CW263" s="436"/>
      <c r="CX263" s="436">
        <f>SUM(CX264:CX266)</f>
        <v>0</v>
      </c>
      <c r="CY263" s="436"/>
      <c r="CZ263" s="436"/>
      <c r="DA263" s="437"/>
      <c r="DB263" s="436"/>
      <c r="DC263" s="436">
        <f>SUM(DC264:DC266)</f>
        <v>0</v>
      </c>
      <c r="DD263" s="436"/>
      <c r="DE263" s="436"/>
      <c r="DF263" s="437"/>
      <c r="DG263" s="436"/>
      <c r="DH263" s="436">
        <f>SUM(DH264:DH266)</f>
        <v>0</v>
      </c>
      <c r="DI263" s="436"/>
      <c r="DJ263" s="436"/>
      <c r="DK263" s="437"/>
      <c r="DL263" s="436"/>
      <c r="DM263" s="436">
        <f>SUM(DM264:DM266)</f>
        <v>0</v>
      </c>
      <c r="DN263" s="436"/>
      <c r="DO263" s="436"/>
      <c r="DP263" s="437"/>
      <c r="DQ263" s="436"/>
      <c r="DR263" s="436">
        <f>SUM(DR264:DR266)</f>
        <v>0</v>
      </c>
      <c r="DS263" s="436"/>
      <c r="DT263" s="436"/>
      <c r="DU263" s="437"/>
      <c r="DV263" s="436"/>
      <c r="DW263" s="436">
        <f>SUM(DW264:DW266)</f>
        <v>0</v>
      </c>
      <c r="DX263" s="436"/>
      <c r="DY263" s="436"/>
      <c r="DZ263" s="437"/>
      <c r="EA263" s="436"/>
      <c r="EB263" s="436">
        <f>SUM(EB264:EB266)</f>
        <v>0</v>
      </c>
      <c r="EC263" s="436"/>
      <c r="ED263" s="436"/>
      <c r="EE263" s="437"/>
      <c r="EF263" s="436"/>
      <c r="EG263" s="436">
        <f>SUM(EG264:EG266)</f>
        <v>0</v>
      </c>
      <c r="EH263" s="436"/>
      <c r="EI263" s="436"/>
      <c r="EJ263" s="437"/>
      <c r="EK263" s="436"/>
      <c r="EL263" s="436">
        <f>SUM(EL264:EL266)</f>
        <v>1762525</v>
      </c>
      <c r="EM263" s="436"/>
      <c r="EN263" s="436"/>
      <c r="EO263" s="345"/>
      <c r="ER263" s="349"/>
      <c r="ES263" s="349"/>
    </row>
    <row r="264" spans="1:149" ht="12.75" customHeight="1" x14ac:dyDescent="0.2">
      <c r="A264" s="333"/>
      <c r="B264" s="333"/>
      <c r="D264" s="345" t="s">
        <v>313</v>
      </c>
      <c r="F264" s="358"/>
      <c r="G264" s="434">
        <v>0</v>
      </c>
      <c r="H264" s="435"/>
      <c r="I264" s="436"/>
      <c r="J264" s="437"/>
      <c r="K264" s="438"/>
      <c r="L264" s="434">
        <v>0</v>
      </c>
      <c r="M264" s="435"/>
      <c r="N264" s="436"/>
      <c r="O264" s="437"/>
      <c r="P264" s="438"/>
      <c r="Q264" s="434">
        <v>0</v>
      </c>
      <c r="R264" s="435"/>
      <c r="S264" s="436"/>
      <c r="T264" s="437"/>
      <c r="U264" s="438"/>
      <c r="V264" s="434">
        <v>0</v>
      </c>
      <c r="W264" s="435"/>
      <c r="X264" s="436"/>
      <c r="Y264" s="437"/>
      <c r="Z264" s="438"/>
      <c r="AA264" s="434">
        <v>0</v>
      </c>
      <c r="AB264" s="435"/>
      <c r="AC264" s="436"/>
      <c r="AD264" s="437"/>
      <c r="AE264" s="438"/>
      <c r="AF264" s="434">
        <v>0</v>
      </c>
      <c r="AG264" s="435"/>
      <c r="AH264" s="436"/>
      <c r="AI264" s="437"/>
      <c r="AJ264" s="438"/>
      <c r="AK264" s="434">
        <v>0</v>
      </c>
      <c r="AL264" s="435"/>
      <c r="AM264" s="436"/>
      <c r="AN264" s="437"/>
      <c r="AO264" s="438"/>
      <c r="AP264" s="434">
        <v>0</v>
      </c>
      <c r="AQ264" s="435"/>
      <c r="AR264" s="436"/>
      <c r="AS264" s="437"/>
      <c r="AT264" s="438"/>
      <c r="AU264" s="434">
        <v>0</v>
      </c>
      <c r="AV264" s="435"/>
      <c r="AW264" s="436"/>
      <c r="AX264" s="437"/>
      <c r="AY264" s="438"/>
      <c r="AZ264" s="434">
        <v>0</v>
      </c>
      <c r="BA264" s="435"/>
      <c r="BB264" s="436"/>
      <c r="BC264" s="437"/>
      <c r="BD264" s="438"/>
      <c r="BE264" s="434">
        <v>0</v>
      </c>
      <c r="BF264" s="435"/>
      <c r="BG264" s="436"/>
      <c r="BH264" s="437"/>
      <c r="BI264" s="438"/>
      <c r="BJ264" s="434">
        <v>0</v>
      </c>
      <c r="BK264" s="435"/>
      <c r="BL264" s="436"/>
      <c r="BM264" s="437"/>
      <c r="BN264" s="438"/>
      <c r="BO264" s="434">
        <v>0</v>
      </c>
      <c r="BP264" s="435"/>
      <c r="BQ264" s="436"/>
      <c r="BR264" s="437"/>
      <c r="BS264" s="438"/>
      <c r="BT264" s="434">
        <f>SUM(L264:BO264)</f>
        <v>0</v>
      </c>
      <c r="BU264" s="435"/>
      <c r="BV264" s="436"/>
      <c r="BW264" s="437"/>
      <c r="BX264" s="438"/>
      <c r="BY264" s="434">
        <v>1480356</v>
      </c>
      <c r="BZ264" s="435"/>
      <c r="CA264" s="436"/>
      <c r="CB264" s="437"/>
      <c r="CC264" s="438"/>
      <c r="CD264" s="434">
        <f>1762525-282169</f>
        <v>1480356</v>
      </c>
      <c r="CE264" s="435"/>
      <c r="CF264" s="436"/>
      <c r="CG264" s="437"/>
      <c r="CH264" s="438"/>
      <c r="CI264" s="434">
        <v>0</v>
      </c>
      <c r="CJ264" s="435"/>
      <c r="CK264" s="436"/>
      <c r="CL264" s="437"/>
      <c r="CM264" s="438"/>
      <c r="CN264" s="434">
        <v>0</v>
      </c>
      <c r="CO264" s="435"/>
      <c r="CP264" s="436"/>
      <c r="CQ264" s="437"/>
      <c r="CR264" s="438"/>
      <c r="CS264" s="434">
        <v>0</v>
      </c>
      <c r="CT264" s="435"/>
      <c r="CU264" s="436"/>
      <c r="CV264" s="437"/>
      <c r="CW264" s="438"/>
      <c r="CX264" s="434">
        <v>0</v>
      </c>
      <c r="CY264" s="435"/>
      <c r="CZ264" s="436"/>
      <c r="DA264" s="437"/>
      <c r="DB264" s="438"/>
      <c r="DC264" s="434">
        <v>0</v>
      </c>
      <c r="DD264" s="435"/>
      <c r="DE264" s="436"/>
      <c r="DF264" s="437"/>
      <c r="DG264" s="438"/>
      <c r="DH264" s="434">
        <v>0</v>
      </c>
      <c r="DI264" s="435"/>
      <c r="DJ264" s="436"/>
      <c r="DK264" s="437"/>
      <c r="DL264" s="438"/>
      <c r="DM264" s="434">
        <v>0</v>
      </c>
      <c r="DN264" s="435"/>
      <c r="DO264" s="436"/>
      <c r="DP264" s="437"/>
      <c r="DQ264" s="438"/>
      <c r="DR264" s="434">
        <v>0</v>
      </c>
      <c r="DS264" s="435"/>
      <c r="DT264" s="436"/>
      <c r="DU264" s="437"/>
      <c r="DV264" s="438"/>
      <c r="DW264" s="434">
        <v>0</v>
      </c>
      <c r="DX264" s="435"/>
      <c r="DY264" s="436"/>
      <c r="DZ264" s="437"/>
      <c r="EA264" s="438"/>
      <c r="EB264" s="434">
        <v>0</v>
      </c>
      <c r="EC264" s="435"/>
      <c r="ED264" s="436"/>
      <c r="EE264" s="437"/>
      <c r="EF264" s="438"/>
      <c r="EG264" s="434">
        <v>0</v>
      </c>
      <c r="EH264" s="435"/>
      <c r="EI264" s="436"/>
      <c r="EJ264" s="437"/>
      <c r="EK264" s="438"/>
      <c r="EL264" s="434">
        <f t="shared" ref="EL264:EL266" si="41">SUM(CD264:CI264)</f>
        <v>1480356</v>
      </c>
      <c r="EM264" s="435"/>
      <c r="EN264" s="436"/>
      <c r="EO264" s="345"/>
      <c r="ER264" s="349"/>
      <c r="ES264" s="349"/>
    </row>
    <row r="265" spans="1:149" ht="12.75" customHeight="1" x14ac:dyDescent="0.2">
      <c r="A265" s="333"/>
      <c r="B265" s="333"/>
      <c r="D265" s="345" t="s">
        <v>316</v>
      </c>
      <c r="F265" s="351"/>
      <c r="G265" s="436">
        <v>0</v>
      </c>
      <c r="H265" s="440"/>
      <c r="I265" s="436"/>
      <c r="J265" s="437"/>
      <c r="K265" s="437"/>
      <c r="L265" s="436">
        <v>0</v>
      </c>
      <c r="M265" s="440"/>
      <c r="N265" s="436"/>
      <c r="O265" s="437"/>
      <c r="P265" s="437"/>
      <c r="Q265" s="436">
        <v>0</v>
      </c>
      <c r="R265" s="440"/>
      <c r="S265" s="436"/>
      <c r="T265" s="437"/>
      <c r="U265" s="437"/>
      <c r="V265" s="436">
        <v>0</v>
      </c>
      <c r="W265" s="440"/>
      <c r="X265" s="436"/>
      <c r="Y265" s="437"/>
      <c r="Z265" s="437"/>
      <c r="AA265" s="436">
        <v>0</v>
      </c>
      <c r="AB265" s="440"/>
      <c r="AC265" s="436"/>
      <c r="AD265" s="437"/>
      <c r="AE265" s="437"/>
      <c r="AF265" s="436">
        <v>0</v>
      </c>
      <c r="AG265" s="440"/>
      <c r="AH265" s="436"/>
      <c r="AI265" s="437"/>
      <c r="AJ265" s="437"/>
      <c r="AK265" s="436">
        <v>0</v>
      </c>
      <c r="AL265" s="440"/>
      <c r="AM265" s="436"/>
      <c r="AN265" s="437"/>
      <c r="AO265" s="437"/>
      <c r="AP265" s="436">
        <v>0</v>
      </c>
      <c r="AQ265" s="440"/>
      <c r="AR265" s="436"/>
      <c r="AS265" s="437"/>
      <c r="AT265" s="437"/>
      <c r="AU265" s="436">
        <v>0</v>
      </c>
      <c r="AV265" s="440"/>
      <c r="AW265" s="436"/>
      <c r="AX265" s="437"/>
      <c r="AY265" s="437"/>
      <c r="AZ265" s="436">
        <v>0</v>
      </c>
      <c r="BA265" s="440"/>
      <c r="BB265" s="436"/>
      <c r="BC265" s="437"/>
      <c r="BD265" s="437"/>
      <c r="BE265" s="436">
        <v>0</v>
      </c>
      <c r="BF265" s="440"/>
      <c r="BG265" s="436"/>
      <c r="BH265" s="437"/>
      <c r="BI265" s="437"/>
      <c r="BJ265" s="436">
        <v>0</v>
      </c>
      <c r="BK265" s="440"/>
      <c r="BL265" s="436"/>
      <c r="BM265" s="437"/>
      <c r="BN265" s="437"/>
      <c r="BO265" s="436">
        <v>0</v>
      </c>
      <c r="BP265" s="440"/>
      <c r="BQ265" s="436"/>
      <c r="BR265" s="437"/>
      <c r="BS265" s="437"/>
      <c r="BT265" s="436">
        <f>SUM(L265:BO265)</f>
        <v>0</v>
      </c>
      <c r="BU265" s="440"/>
      <c r="BV265" s="436"/>
      <c r="BW265" s="437"/>
      <c r="BX265" s="437"/>
      <c r="BY265" s="436">
        <v>282169</v>
      </c>
      <c r="BZ265" s="440"/>
      <c r="CA265" s="436"/>
      <c r="CB265" s="437"/>
      <c r="CC265" s="437"/>
      <c r="CD265" s="436">
        <v>282169</v>
      </c>
      <c r="CE265" s="440"/>
      <c r="CF265" s="436"/>
      <c r="CG265" s="437"/>
      <c r="CH265" s="437"/>
      <c r="CI265" s="436">
        <v>0</v>
      </c>
      <c r="CJ265" s="440"/>
      <c r="CK265" s="436"/>
      <c r="CL265" s="437"/>
      <c r="CM265" s="437"/>
      <c r="CN265" s="436">
        <v>0</v>
      </c>
      <c r="CO265" s="440"/>
      <c r="CP265" s="436"/>
      <c r="CQ265" s="437"/>
      <c r="CR265" s="437"/>
      <c r="CS265" s="436">
        <v>0</v>
      </c>
      <c r="CT265" s="440"/>
      <c r="CU265" s="436"/>
      <c r="CV265" s="437"/>
      <c r="CW265" s="437"/>
      <c r="CX265" s="436">
        <v>0</v>
      </c>
      <c r="CY265" s="440"/>
      <c r="CZ265" s="436"/>
      <c r="DA265" s="437"/>
      <c r="DB265" s="437"/>
      <c r="DC265" s="436">
        <v>0</v>
      </c>
      <c r="DD265" s="440"/>
      <c r="DE265" s="436"/>
      <c r="DF265" s="437"/>
      <c r="DG265" s="437"/>
      <c r="DH265" s="436">
        <v>0</v>
      </c>
      <c r="DI265" s="440"/>
      <c r="DJ265" s="436"/>
      <c r="DK265" s="437"/>
      <c r="DL265" s="437"/>
      <c r="DM265" s="436">
        <v>0</v>
      </c>
      <c r="DN265" s="440"/>
      <c r="DO265" s="436"/>
      <c r="DP265" s="437"/>
      <c r="DQ265" s="437"/>
      <c r="DR265" s="436">
        <v>0</v>
      </c>
      <c r="DS265" s="440"/>
      <c r="DT265" s="436"/>
      <c r="DU265" s="437"/>
      <c r="DV265" s="437"/>
      <c r="DW265" s="436">
        <v>0</v>
      </c>
      <c r="DX265" s="440"/>
      <c r="DY265" s="436"/>
      <c r="DZ265" s="437"/>
      <c r="EA265" s="437"/>
      <c r="EB265" s="436">
        <v>0</v>
      </c>
      <c r="EC265" s="440"/>
      <c r="ED265" s="436"/>
      <c r="EE265" s="437"/>
      <c r="EF265" s="437"/>
      <c r="EG265" s="436">
        <v>0</v>
      </c>
      <c r="EH265" s="440"/>
      <c r="EI265" s="436"/>
      <c r="EJ265" s="437"/>
      <c r="EK265" s="437"/>
      <c r="EL265" s="436">
        <f t="shared" si="41"/>
        <v>282169</v>
      </c>
      <c r="EM265" s="440"/>
      <c r="EN265" s="436"/>
      <c r="EO265" s="345"/>
      <c r="ER265" s="349"/>
      <c r="ES265" s="349"/>
    </row>
    <row r="266" spans="1:149" ht="12.75" customHeight="1" x14ac:dyDescent="0.2">
      <c r="A266" s="333"/>
      <c r="B266" s="333"/>
      <c r="D266" s="345" t="s">
        <v>330</v>
      </c>
      <c r="F266" s="373"/>
      <c r="G266" s="448">
        <v>0</v>
      </c>
      <c r="H266" s="449"/>
      <c r="I266" s="436"/>
      <c r="J266" s="437"/>
      <c r="K266" s="450"/>
      <c r="L266" s="448">
        <v>0</v>
      </c>
      <c r="M266" s="449"/>
      <c r="N266" s="436"/>
      <c r="O266" s="437"/>
      <c r="P266" s="450"/>
      <c r="Q266" s="448">
        <v>0</v>
      </c>
      <c r="R266" s="449"/>
      <c r="S266" s="436"/>
      <c r="T266" s="437"/>
      <c r="U266" s="450"/>
      <c r="V266" s="448">
        <v>0</v>
      </c>
      <c r="W266" s="449"/>
      <c r="X266" s="436"/>
      <c r="Y266" s="437"/>
      <c r="Z266" s="450"/>
      <c r="AA266" s="448">
        <v>0</v>
      </c>
      <c r="AB266" s="449"/>
      <c r="AC266" s="436"/>
      <c r="AD266" s="437"/>
      <c r="AE266" s="450"/>
      <c r="AF266" s="448">
        <v>0</v>
      </c>
      <c r="AG266" s="449"/>
      <c r="AH266" s="436"/>
      <c r="AI266" s="437"/>
      <c r="AJ266" s="450"/>
      <c r="AK266" s="448">
        <v>0</v>
      </c>
      <c r="AL266" s="449"/>
      <c r="AM266" s="436"/>
      <c r="AN266" s="437"/>
      <c r="AO266" s="450"/>
      <c r="AP266" s="448">
        <v>0</v>
      </c>
      <c r="AQ266" s="449"/>
      <c r="AR266" s="436"/>
      <c r="AS266" s="437"/>
      <c r="AT266" s="450"/>
      <c r="AU266" s="448">
        <v>0</v>
      </c>
      <c r="AV266" s="449"/>
      <c r="AW266" s="436"/>
      <c r="AX266" s="437"/>
      <c r="AY266" s="450"/>
      <c r="AZ266" s="448">
        <v>0</v>
      </c>
      <c r="BA266" s="449"/>
      <c r="BB266" s="436"/>
      <c r="BC266" s="437"/>
      <c r="BD266" s="450"/>
      <c r="BE266" s="448">
        <v>0</v>
      </c>
      <c r="BF266" s="449"/>
      <c r="BG266" s="436"/>
      <c r="BH266" s="437"/>
      <c r="BI266" s="450"/>
      <c r="BJ266" s="448">
        <v>0</v>
      </c>
      <c r="BK266" s="449"/>
      <c r="BL266" s="436"/>
      <c r="BM266" s="437"/>
      <c r="BN266" s="450"/>
      <c r="BO266" s="448">
        <v>0</v>
      </c>
      <c r="BP266" s="449"/>
      <c r="BQ266" s="436"/>
      <c r="BR266" s="437"/>
      <c r="BS266" s="450"/>
      <c r="BT266" s="448">
        <f>SUM(L266:BO266)</f>
        <v>0</v>
      </c>
      <c r="BU266" s="449"/>
      <c r="BV266" s="436"/>
      <c r="BW266" s="437"/>
      <c r="BX266" s="450"/>
      <c r="BY266" s="448">
        <v>0</v>
      </c>
      <c r="BZ266" s="449"/>
      <c r="CA266" s="436"/>
      <c r="CB266" s="437"/>
      <c r="CC266" s="450"/>
      <c r="CD266" s="448">
        <v>0</v>
      </c>
      <c r="CE266" s="449"/>
      <c r="CF266" s="436"/>
      <c r="CG266" s="437"/>
      <c r="CH266" s="450"/>
      <c r="CI266" s="448">
        <v>0</v>
      </c>
      <c r="CJ266" s="449"/>
      <c r="CK266" s="436"/>
      <c r="CL266" s="437"/>
      <c r="CM266" s="450"/>
      <c r="CN266" s="448">
        <v>0</v>
      </c>
      <c r="CO266" s="449"/>
      <c r="CP266" s="436"/>
      <c r="CQ266" s="437"/>
      <c r="CR266" s="450"/>
      <c r="CS266" s="448">
        <v>0</v>
      </c>
      <c r="CT266" s="449"/>
      <c r="CU266" s="436"/>
      <c r="CV266" s="437"/>
      <c r="CW266" s="450"/>
      <c r="CX266" s="448">
        <v>0</v>
      </c>
      <c r="CY266" s="449"/>
      <c r="CZ266" s="436"/>
      <c r="DA266" s="437"/>
      <c r="DB266" s="450"/>
      <c r="DC266" s="448">
        <v>0</v>
      </c>
      <c r="DD266" s="449"/>
      <c r="DE266" s="436"/>
      <c r="DF266" s="437"/>
      <c r="DG266" s="450"/>
      <c r="DH266" s="448">
        <v>0</v>
      </c>
      <c r="DI266" s="449"/>
      <c r="DJ266" s="436"/>
      <c r="DK266" s="437"/>
      <c r="DL266" s="450"/>
      <c r="DM266" s="448">
        <v>0</v>
      </c>
      <c r="DN266" s="449"/>
      <c r="DO266" s="436"/>
      <c r="DP266" s="437"/>
      <c r="DQ266" s="450"/>
      <c r="DR266" s="448">
        <v>0</v>
      </c>
      <c r="DS266" s="449"/>
      <c r="DT266" s="436"/>
      <c r="DU266" s="437"/>
      <c r="DV266" s="450"/>
      <c r="DW266" s="448">
        <v>0</v>
      </c>
      <c r="DX266" s="449"/>
      <c r="DY266" s="436"/>
      <c r="DZ266" s="437"/>
      <c r="EA266" s="450"/>
      <c r="EB266" s="448">
        <v>0</v>
      </c>
      <c r="EC266" s="449"/>
      <c r="ED266" s="436"/>
      <c r="EE266" s="437"/>
      <c r="EF266" s="450"/>
      <c r="EG266" s="448">
        <v>0</v>
      </c>
      <c r="EH266" s="449"/>
      <c r="EI266" s="436"/>
      <c r="EJ266" s="437"/>
      <c r="EK266" s="450"/>
      <c r="EL266" s="448">
        <f t="shared" si="41"/>
        <v>0</v>
      </c>
      <c r="EM266" s="449"/>
      <c r="EN266" s="436"/>
      <c r="EO266" s="345"/>
      <c r="ER266" s="349"/>
      <c r="ES266" s="349"/>
    </row>
    <row r="267" spans="1:149" ht="12.75" customHeight="1" x14ac:dyDescent="0.2">
      <c r="A267" s="333"/>
      <c r="B267" s="333"/>
      <c r="D267" s="345"/>
      <c r="F267" s="333"/>
      <c r="G267" s="436"/>
      <c r="H267" s="436"/>
      <c r="I267" s="436"/>
      <c r="J267" s="437"/>
      <c r="K267" s="436"/>
      <c r="L267" s="436"/>
      <c r="M267" s="436"/>
      <c r="N267" s="436"/>
      <c r="O267" s="437"/>
      <c r="P267" s="436"/>
      <c r="Q267" s="436"/>
      <c r="R267" s="436"/>
      <c r="S267" s="436"/>
      <c r="T267" s="437"/>
      <c r="U267" s="436"/>
      <c r="V267" s="436"/>
      <c r="W267" s="436"/>
      <c r="X267" s="436"/>
      <c r="Y267" s="437"/>
      <c r="Z267" s="436"/>
      <c r="AA267" s="436"/>
      <c r="AB267" s="436"/>
      <c r="AC267" s="436"/>
      <c r="AD267" s="437"/>
      <c r="AE267" s="436"/>
      <c r="AF267" s="436"/>
      <c r="AG267" s="436"/>
      <c r="AH267" s="436"/>
      <c r="AI267" s="437"/>
      <c r="AJ267" s="436"/>
      <c r="AK267" s="436"/>
      <c r="AL267" s="436"/>
      <c r="AM267" s="436"/>
      <c r="AN267" s="437"/>
      <c r="AO267" s="436"/>
      <c r="AP267" s="436"/>
      <c r="AQ267" s="436"/>
      <c r="AR267" s="436"/>
      <c r="AS267" s="437"/>
      <c r="AT267" s="436"/>
      <c r="AU267" s="436"/>
      <c r="AV267" s="436"/>
      <c r="AW267" s="436"/>
      <c r="AX267" s="437"/>
      <c r="AY267" s="436"/>
      <c r="AZ267" s="436"/>
      <c r="BA267" s="436"/>
      <c r="BB267" s="436"/>
      <c r="BC267" s="437"/>
      <c r="BD267" s="436"/>
      <c r="BE267" s="436"/>
      <c r="BF267" s="436"/>
      <c r="BG267" s="436"/>
      <c r="BH267" s="437"/>
      <c r="BI267" s="436"/>
      <c r="BJ267" s="436"/>
      <c r="BK267" s="436"/>
      <c r="BL267" s="436"/>
      <c r="BM267" s="437"/>
      <c r="BN267" s="436"/>
      <c r="BO267" s="436"/>
      <c r="BP267" s="436"/>
      <c r="BQ267" s="436"/>
      <c r="BR267" s="437"/>
      <c r="BS267" s="436"/>
      <c r="BT267" s="436"/>
      <c r="BU267" s="436"/>
      <c r="BV267" s="436"/>
      <c r="BW267" s="437"/>
      <c r="BX267" s="436"/>
      <c r="BY267" s="436"/>
      <c r="BZ267" s="436"/>
      <c r="CA267" s="436"/>
      <c r="CB267" s="437"/>
      <c r="CC267" s="436"/>
      <c r="CD267" s="436"/>
      <c r="CE267" s="436"/>
      <c r="CF267" s="436"/>
      <c r="CG267" s="437"/>
      <c r="CH267" s="436"/>
      <c r="CI267" s="436"/>
      <c r="CJ267" s="436"/>
      <c r="CK267" s="436"/>
      <c r="CL267" s="437"/>
      <c r="CM267" s="436"/>
      <c r="CN267" s="436"/>
      <c r="CO267" s="436"/>
      <c r="CP267" s="436"/>
      <c r="CQ267" s="437"/>
      <c r="CR267" s="436"/>
      <c r="CS267" s="436"/>
      <c r="CT267" s="436"/>
      <c r="CU267" s="436"/>
      <c r="CV267" s="437"/>
      <c r="CW267" s="436"/>
      <c r="CX267" s="436"/>
      <c r="CY267" s="436"/>
      <c r="CZ267" s="436"/>
      <c r="DA267" s="437"/>
      <c r="DB267" s="436"/>
      <c r="DC267" s="436"/>
      <c r="DD267" s="436"/>
      <c r="DE267" s="436"/>
      <c r="DF267" s="437"/>
      <c r="DG267" s="436"/>
      <c r="DH267" s="436"/>
      <c r="DI267" s="436"/>
      <c r="DJ267" s="436"/>
      <c r="DK267" s="437"/>
      <c r="DL267" s="436"/>
      <c r="DM267" s="436"/>
      <c r="DN267" s="436"/>
      <c r="DO267" s="436"/>
      <c r="DP267" s="437"/>
      <c r="DQ267" s="436"/>
      <c r="DR267" s="436"/>
      <c r="DS267" s="436"/>
      <c r="DT267" s="436"/>
      <c r="DU267" s="437"/>
      <c r="DV267" s="436"/>
      <c r="DW267" s="436"/>
      <c r="DX267" s="436"/>
      <c r="DY267" s="436"/>
      <c r="DZ267" s="437"/>
      <c r="EA267" s="436"/>
      <c r="EB267" s="436"/>
      <c r="EC267" s="436"/>
      <c r="ED267" s="436"/>
      <c r="EE267" s="437"/>
      <c r="EF267" s="436"/>
      <c r="EG267" s="436"/>
      <c r="EH267" s="436"/>
      <c r="EI267" s="436"/>
      <c r="EJ267" s="437"/>
      <c r="EK267" s="436"/>
      <c r="EL267" s="436"/>
      <c r="EM267" s="436"/>
      <c r="EN267" s="436"/>
      <c r="EO267" s="345"/>
      <c r="ER267" s="349"/>
      <c r="ES267" s="349"/>
    </row>
    <row r="268" spans="1:149" ht="12.75" customHeight="1" x14ac:dyDescent="0.2">
      <c r="A268" s="333"/>
      <c r="B268" s="333"/>
      <c r="D268" s="345" t="s">
        <v>333</v>
      </c>
      <c r="F268" s="333"/>
      <c r="G268" s="436">
        <f>SUM(G269:G271)</f>
        <v>0</v>
      </c>
      <c r="H268" s="436"/>
      <c r="I268" s="436"/>
      <c r="J268" s="437"/>
      <c r="K268" s="436"/>
      <c r="L268" s="436">
        <f>SUM(L269:L271)</f>
        <v>0</v>
      </c>
      <c r="M268" s="436"/>
      <c r="N268" s="436"/>
      <c r="O268" s="437"/>
      <c r="P268" s="436"/>
      <c r="Q268" s="436">
        <f>SUM(Q269:Q271)</f>
        <v>1500149</v>
      </c>
      <c r="R268" s="436"/>
      <c r="S268" s="436"/>
      <c r="T268" s="437"/>
      <c r="U268" s="436"/>
      <c r="V268" s="436">
        <f>SUM(V269:V271)</f>
        <v>0</v>
      </c>
      <c r="W268" s="436"/>
      <c r="X268" s="436"/>
      <c r="Y268" s="437"/>
      <c r="Z268" s="436"/>
      <c r="AA268" s="436">
        <f>SUM(AA269:AA271)</f>
        <v>0</v>
      </c>
      <c r="AB268" s="436"/>
      <c r="AC268" s="436"/>
      <c r="AD268" s="437"/>
      <c r="AE268" s="436"/>
      <c r="AF268" s="436">
        <f>SUM(AF269:AF271)</f>
        <v>0</v>
      </c>
      <c r="AG268" s="436"/>
      <c r="AH268" s="436"/>
      <c r="AI268" s="437"/>
      <c r="AJ268" s="436"/>
      <c r="AK268" s="436">
        <f>SUM(AK269:AK271)</f>
        <v>0</v>
      </c>
      <c r="AL268" s="436"/>
      <c r="AM268" s="436"/>
      <c r="AN268" s="437"/>
      <c r="AO268" s="436"/>
      <c r="AP268" s="436">
        <f>SUM(AP269:AP271)</f>
        <v>0</v>
      </c>
      <c r="AQ268" s="436"/>
      <c r="AR268" s="436"/>
      <c r="AS268" s="437"/>
      <c r="AT268" s="436"/>
      <c r="AU268" s="436">
        <f>SUM(AU269:AU271)</f>
        <v>0</v>
      </c>
      <c r="AV268" s="436"/>
      <c r="AW268" s="436"/>
      <c r="AX268" s="437"/>
      <c r="AY268" s="436"/>
      <c r="AZ268" s="436">
        <f>SUM(AZ269:AZ271)</f>
        <v>0</v>
      </c>
      <c r="BA268" s="436"/>
      <c r="BB268" s="436"/>
      <c r="BC268" s="437"/>
      <c r="BD268" s="436"/>
      <c r="BE268" s="436">
        <f>SUM(BE269:BE271)</f>
        <v>0</v>
      </c>
      <c r="BF268" s="436"/>
      <c r="BG268" s="436"/>
      <c r="BH268" s="437"/>
      <c r="BI268" s="436"/>
      <c r="BJ268" s="436">
        <f>SUM(BJ269:BJ271)</f>
        <v>0</v>
      </c>
      <c r="BK268" s="436"/>
      <c r="BL268" s="436"/>
      <c r="BM268" s="437"/>
      <c r="BN268" s="436"/>
      <c r="BO268" s="436">
        <f>SUM(BO269:BO271)</f>
        <v>0</v>
      </c>
      <c r="BP268" s="436"/>
      <c r="BQ268" s="436"/>
      <c r="BR268" s="437"/>
      <c r="BS268" s="436"/>
      <c r="BT268" s="436">
        <f>SUM(BT269:BT271)</f>
        <v>1500149</v>
      </c>
      <c r="BU268" s="436"/>
      <c r="BV268" s="436"/>
      <c r="BW268" s="437"/>
      <c r="BX268" s="436"/>
      <c r="BY268" s="436">
        <f>SUM(BY269:BY271)</f>
        <v>11813592</v>
      </c>
      <c r="BZ268" s="436"/>
      <c r="CA268" s="436"/>
      <c r="CB268" s="437"/>
      <c r="CC268" s="436"/>
      <c r="CD268" s="436">
        <f>SUM(CD269:CD271)</f>
        <v>2314937</v>
      </c>
      <c r="CE268" s="436"/>
      <c r="CF268" s="436"/>
      <c r="CG268" s="437"/>
      <c r="CH268" s="436"/>
      <c r="CI268" s="436">
        <f>SUM(CI269:CI271)</f>
        <v>1054813</v>
      </c>
      <c r="CJ268" s="436"/>
      <c r="CK268" s="436"/>
      <c r="CL268" s="437"/>
      <c r="CM268" s="436"/>
      <c r="CN268" s="436">
        <f>SUM(CN269:CN271)</f>
        <v>2851517</v>
      </c>
      <c r="CO268" s="436"/>
      <c r="CP268" s="436"/>
      <c r="CQ268" s="437"/>
      <c r="CR268" s="436"/>
      <c r="CS268" s="436">
        <f>SUM(CS269:CS271)</f>
        <v>1087665</v>
      </c>
      <c r="CT268" s="436"/>
      <c r="CU268" s="436"/>
      <c r="CV268" s="437"/>
      <c r="CW268" s="436"/>
      <c r="CX268" s="436">
        <f>SUM(CX269:CX271)</f>
        <v>1296164</v>
      </c>
      <c r="CY268" s="436"/>
      <c r="CZ268" s="436"/>
      <c r="DA268" s="437"/>
      <c r="DB268" s="436"/>
      <c r="DC268" s="436">
        <f>SUM(DC269:DC271)</f>
        <v>238941</v>
      </c>
      <c r="DD268" s="436"/>
      <c r="DE268" s="436"/>
      <c r="DF268" s="437"/>
      <c r="DG268" s="436"/>
      <c r="DH268" s="436">
        <f>SUM(DH269:DH271)</f>
        <v>0</v>
      </c>
      <c r="DI268" s="436"/>
      <c r="DJ268" s="436"/>
      <c r="DK268" s="437"/>
      <c r="DL268" s="436"/>
      <c r="DM268" s="436">
        <f>SUM(DM269:DM271)</f>
        <v>0</v>
      </c>
      <c r="DN268" s="436"/>
      <c r="DO268" s="436"/>
      <c r="DP268" s="437"/>
      <c r="DQ268" s="436"/>
      <c r="DR268" s="436">
        <f>SUM(DR269:DR271)</f>
        <v>2627515</v>
      </c>
      <c r="DS268" s="436"/>
      <c r="DT268" s="436"/>
      <c r="DU268" s="437"/>
      <c r="DV268" s="436"/>
      <c r="DW268" s="436">
        <f>SUM(DW269:DW271)</f>
        <v>0</v>
      </c>
      <c r="DX268" s="436"/>
      <c r="DY268" s="436"/>
      <c r="DZ268" s="437"/>
      <c r="EA268" s="436"/>
      <c r="EB268" s="436">
        <f>SUM(EB269:EB271)</f>
        <v>0</v>
      </c>
      <c r="EC268" s="436"/>
      <c r="ED268" s="436"/>
      <c r="EE268" s="437"/>
      <c r="EF268" s="436"/>
      <c r="EG268" s="436">
        <f>SUM(EG269:EG271)</f>
        <v>342040</v>
      </c>
      <c r="EH268" s="436"/>
      <c r="EI268" s="436"/>
      <c r="EJ268" s="437"/>
      <c r="EK268" s="436"/>
      <c r="EL268" s="436">
        <f>SUM(EL269:EL271)</f>
        <v>3369750</v>
      </c>
      <c r="EM268" s="436"/>
      <c r="EN268" s="436"/>
      <c r="EO268" s="345"/>
      <c r="ER268" s="349"/>
      <c r="ES268" s="349"/>
    </row>
    <row r="269" spans="1:149" ht="12.75" customHeight="1" x14ac:dyDescent="0.2">
      <c r="A269" s="333"/>
      <c r="B269" s="333"/>
      <c r="D269" s="345" t="s">
        <v>313</v>
      </c>
      <c r="F269" s="358"/>
      <c r="G269" s="434">
        <v>0</v>
      </c>
      <c r="H269" s="435"/>
      <c r="I269" s="436"/>
      <c r="J269" s="437"/>
      <c r="K269" s="438"/>
      <c r="L269" s="434">
        <v>0</v>
      </c>
      <c r="M269" s="435"/>
      <c r="N269" s="436"/>
      <c r="O269" s="437"/>
      <c r="P269" s="438"/>
      <c r="Q269" s="434">
        <f>1500149-186627</f>
        <v>1313522</v>
      </c>
      <c r="R269" s="435"/>
      <c r="S269" s="436"/>
      <c r="T269" s="437"/>
      <c r="U269" s="438"/>
      <c r="V269" s="434">
        <v>0</v>
      </c>
      <c r="W269" s="435"/>
      <c r="X269" s="436"/>
      <c r="Y269" s="437"/>
      <c r="Z269" s="438"/>
      <c r="AA269" s="434">
        <v>0</v>
      </c>
      <c r="AB269" s="435"/>
      <c r="AC269" s="436"/>
      <c r="AD269" s="437"/>
      <c r="AE269" s="438"/>
      <c r="AF269" s="434">
        <v>0</v>
      </c>
      <c r="AG269" s="435"/>
      <c r="AH269" s="436"/>
      <c r="AI269" s="437"/>
      <c r="AJ269" s="438"/>
      <c r="AK269" s="434">
        <v>0</v>
      </c>
      <c r="AL269" s="435"/>
      <c r="AM269" s="436"/>
      <c r="AN269" s="437"/>
      <c r="AO269" s="438"/>
      <c r="AP269" s="434">
        <v>0</v>
      </c>
      <c r="AQ269" s="435"/>
      <c r="AR269" s="436"/>
      <c r="AS269" s="437"/>
      <c r="AT269" s="438"/>
      <c r="AU269" s="434">
        <v>0</v>
      </c>
      <c r="AV269" s="435"/>
      <c r="AW269" s="436"/>
      <c r="AX269" s="437"/>
      <c r="AY269" s="438"/>
      <c r="AZ269" s="434">
        <v>0</v>
      </c>
      <c r="BA269" s="435"/>
      <c r="BB269" s="436"/>
      <c r="BC269" s="437"/>
      <c r="BD269" s="438"/>
      <c r="BE269" s="434">
        <v>0</v>
      </c>
      <c r="BF269" s="435"/>
      <c r="BG269" s="436"/>
      <c r="BH269" s="437"/>
      <c r="BI269" s="438"/>
      <c r="BJ269" s="434">
        <v>0</v>
      </c>
      <c r="BK269" s="435"/>
      <c r="BL269" s="436"/>
      <c r="BM269" s="437"/>
      <c r="BN269" s="438"/>
      <c r="BO269" s="434">
        <v>0</v>
      </c>
      <c r="BP269" s="435"/>
      <c r="BQ269" s="436"/>
      <c r="BR269" s="437"/>
      <c r="BS269" s="438"/>
      <c r="BT269" s="434">
        <f>SUM(L269:BO269)</f>
        <v>1313522</v>
      </c>
      <c r="BU269" s="435"/>
      <c r="BV269" s="436"/>
      <c r="BW269" s="437"/>
      <c r="BX269" s="438"/>
      <c r="BY269" s="434">
        <v>10609890</v>
      </c>
      <c r="BZ269" s="435"/>
      <c r="CA269" s="436"/>
      <c r="CB269" s="437"/>
      <c r="CC269" s="438"/>
      <c r="CD269" s="434">
        <f>2314937-254707</f>
        <v>2060230</v>
      </c>
      <c r="CE269" s="435"/>
      <c r="CF269" s="436"/>
      <c r="CG269" s="437"/>
      <c r="CH269" s="438"/>
      <c r="CI269" s="434">
        <f>1054813-113977</f>
        <v>940836</v>
      </c>
      <c r="CJ269" s="435"/>
      <c r="CK269" s="436"/>
      <c r="CL269" s="437"/>
      <c r="CM269" s="438"/>
      <c r="CN269" s="434">
        <f>2851517-243780</f>
        <v>2607737</v>
      </c>
      <c r="CO269" s="435"/>
      <c r="CP269" s="436"/>
      <c r="CQ269" s="437"/>
      <c r="CR269" s="438"/>
      <c r="CS269" s="434">
        <f>1087665-98731</f>
        <v>988934</v>
      </c>
      <c r="CT269" s="435"/>
      <c r="CU269" s="436"/>
      <c r="CV269" s="437"/>
      <c r="CW269" s="438"/>
      <c r="CX269" s="434">
        <f>1296164-114597</f>
        <v>1181567</v>
      </c>
      <c r="CY269" s="435"/>
      <c r="CZ269" s="436"/>
      <c r="DA269" s="437"/>
      <c r="DB269" s="438"/>
      <c r="DC269" s="434">
        <f>238941-18277</f>
        <v>220664</v>
      </c>
      <c r="DD269" s="435"/>
      <c r="DE269" s="436"/>
      <c r="DF269" s="437"/>
      <c r="DG269" s="438"/>
      <c r="DH269" s="434">
        <v>0</v>
      </c>
      <c r="DI269" s="435"/>
      <c r="DJ269" s="436"/>
      <c r="DK269" s="437"/>
      <c r="DL269" s="438"/>
      <c r="DM269" s="434">
        <v>0</v>
      </c>
      <c r="DN269" s="435"/>
      <c r="DO269" s="436"/>
      <c r="DP269" s="437"/>
      <c r="DQ269" s="438"/>
      <c r="DR269" s="434">
        <f>2627515-322787</f>
        <v>2304728</v>
      </c>
      <c r="DS269" s="435"/>
      <c r="DT269" s="436"/>
      <c r="DU269" s="437"/>
      <c r="DV269" s="438"/>
      <c r="DW269" s="434">
        <v>0</v>
      </c>
      <c r="DX269" s="435"/>
      <c r="DY269" s="436"/>
      <c r="DZ269" s="437"/>
      <c r="EA269" s="438"/>
      <c r="EB269" s="434">
        <v>0</v>
      </c>
      <c r="EC269" s="435"/>
      <c r="ED269" s="436"/>
      <c r="EE269" s="437"/>
      <c r="EF269" s="438"/>
      <c r="EG269" s="434">
        <f>342040-36846</f>
        <v>305194</v>
      </c>
      <c r="EH269" s="435"/>
      <c r="EI269" s="436"/>
      <c r="EJ269" s="437"/>
      <c r="EK269" s="438"/>
      <c r="EL269" s="434">
        <f t="shared" ref="EL269:EL271" si="42">SUM(CD269:CI269)</f>
        <v>3001066</v>
      </c>
      <c r="EM269" s="435"/>
      <c r="EN269" s="436"/>
      <c r="EO269" s="345"/>
      <c r="ER269" s="349"/>
      <c r="ES269" s="349"/>
    </row>
    <row r="270" spans="1:149" ht="12.75" customHeight="1" x14ac:dyDescent="0.2">
      <c r="A270" s="333"/>
      <c r="B270" s="333"/>
      <c r="D270" s="345" t="s">
        <v>316</v>
      </c>
      <c r="F270" s="351"/>
      <c r="G270" s="436">
        <v>0</v>
      </c>
      <c r="H270" s="440"/>
      <c r="I270" s="436"/>
      <c r="J270" s="437"/>
      <c r="K270" s="437"/>
      <c r="L270" s="436">
        <v>0</v>
      </c>
      <c r="M270" s="440"/>
      <c r="N270" s="436"/>
      <c r="O270" s="437"/>
      <c r="P270" s="437"/>
      <c r="Q270" s="436">
        <v>186627</v>
      </c>
      <c r="R270" s="440"/>
      <c r="S270" s="436"/>
      <c r="T270" s="437"/>
      <c r="U270" s="437"/>
      <c r="V270" s="436">
        <v>0</v>
      </c>
      <c r="W270" s="440"/>
      <c r="X270" s="436"/>
      <c r="Y270" s="437"/>
      <c r="Z270" s="437"/>
      <c r="AA270" s="436">
        <v>0</v>
      </c>
      <c r="AB270" s="440"/>
      <c r="AC270" s="436"/>
      <c r="AD270" s="437"/>
      <c r="AE270" s="437"/>
      <c r="AF270" s="436">
        <v>0</v>
      </c>
      <c r="AG270" s="440"/>
      <c r="AH270" s="436"/>
      <c r="AI270" s="437"/>
      <c r="AJ270" s="437"/>
      <c r="AK270" s="436">
        <v>0</v>
      </c>
      <c r="AL270" s="440"/>
      <c r="AM270" s="436"/>
      <c r="AN270" s="437"/>
      <c r="AO270" s="437"/>
      <c r="AP270" s="436">
        <v>0</v>
      </c>
      <c r="AQ270" s="440"/>
      <c r="AR270" s="436"/>
      <c r="AS270" s="437"/>
      <c r="AT270" s="437"/>
      <c r="AU270" s="436">
        <v>0</v>
      </c>
      <c r="AV270" s="440"/>
      <c r="AW270" s="436"/>
      <c r="AX270" s="437"/>
      <c r="AY270" s="437"/>
      <c r="AZ270" s="436">
        <v>0</v>
      </c>
      <c r="BA270" s="440"/>
      <c r="BB270" s="436"/>
      <c r="BC270" s="437"/>
      <c r="BD270" s="437"/>
      <c r="BE270" s="436">
        <v>0</v>
      </c>
      <c r="BF270" s="440"/>
      <c r="BG270" s="436"/>
      <c r="BH270" s="437"/>
      <c r="BI270" s="437"/>
      <c r="BJ270" s="436">
        <v>0</v>
      </c>
      <c r="BK270" s="440"/>
      <c r="BL270" s="436"/>
      <c r="BM270" s="437"/>
      <c r="BN270" s="437"/>
      <c r="BO270" s="436">
        <v>0</v>
      </c>
      <c r="BP270" s="440"/>
      <c r="BQ270" s="436"/>
      <c r="BR270" s="437"/>
      <c r="BS270" s="437"/>
      <c r="BT270" s="436">
        <f>SUM(L270:BO270)</f>
        <v>186627</v>
      </c>
      <c r="BU270" s="440"/>
      <c r="BV270" s="436"/>
      <c r="BW270" s="437"/>
      <c r="BX270" s="437"/>
      <c r="BY270" s="436">
        <v>1203702</v>
      </c>
      <c r="BZ270" s="440"/>
      <c r="CA270" s="436"/>
      <c r="CB270" s="437"/>
      <c r="CC270" s="437"/>
      <c r="CD270" s="436">
        <v>254707</v>
      </c>
      <c r="CE270" s="440"/>
      <c r="CF270" s="436"/>
      <c r="CG270" s="437"/>
      <c r="CH270" s="437"/>
      <c r="CI270" s="436">
        <v>113977</v>
      </c>
      <c r="CJ270" s="440"/>
      <c r="CK270" s="436"/>
      <c r="CL270" s="437"/>
      <c r="CM270" s="437"/>
      <c r="CN270" s="436">
        <v>243780</v>
      </c>
      <c r="CO270" s="440"/>
      <c r="CP270" s="436"/>
      <c r="CQ270" s="437"/>
      <c r="CR270" s="437"/>
      <c r="CS270" s="436">
        <v>98731</v>
      </c>
      <c r="CT270" s="440"/>
      <c r="CU270" s="436"/>
      <c r="CV270" s="437"/>
      <c r="CW270" s="437"/>
      <c r="CX270" s="436">
        <v>114597</v>
      </c>
      <c r="CY270" s="440"/>
      <c r="CZ270" s="436"/>
      <c r="DA270" s="437"/>
      <c r="DB270" s="437"/>
      <c r="DC270" s="436">
        <v>18277</v>
      </c>
      <c r="DD270" s="440"/>
      <c r="DE270" s="436"/>
      <c r="DF270" s="437"/>
      <c r="DG270" s="437"/>
      <c r="DH270" s="436">
        <v>0</v>
      </c>
      <c r="DI270" s="440"/>
      <c r="DJ270" s="436"/>
      <c r="DK270" s="437"/>
      <c r="DL270" s="437"/>
      <c r="DM270" s="436">
        <v>0</v>
      </c>
      <c r="DN270" s="440"/>
      <c r="DO270" s="436"/>
      <c r="DP270" s="437"/>
      <c r="DQ270" s="437"/>
      <c r="DR270" s="436">
        <v>322787</v>
      </c>
      <c r="DS270" s="440"/>
      <c r="DT270" s="436"/>
      <c r="DU270" s="437"/>
      <c r="DV270" s="437"/>
      <c r="DW270" s="436">
        <v>0</v>
      </c>
      <c r="DX270" s="440"/>
      <c r="DY270" s="436"/>
      <c r="DZ270" s="437"/>
      <c r="EA270" s="437"/>
      <c r="EB270" s="436">
        <v>0</v>
      </c>
      <c r="EC270" s="440"/>
      <c r="ED270" s="436"/>
      <c r="EE270" s="437"/>
      <c r="EF270" s="437"/>
      <c r="EG270" s="436">
        <v>36846</v>
      </c>
      <c r="EH270" s="440"/>
      <c r="EI270" s="436"/>
      <c r="EJ270" s="437"/>
      <c r="EK270" s="437"/>
      <c r="EL270" s="436">
        <f t="shared" si="42"/>
        <v>368684</v>
      </c>
      <c r="EM270" s="440"/>
      <c r="EN270" s="436"/>
      <c r="EO270" s="345"/>
      <c r="ER270" s="349"/>
      <c r="ES270" s="349"/>
    </row>
    <row r="271" spans="1:149" ht="12.75" customHeight="1" x14ac:dyDescent="0.2">
      <c r="A271" s="333"/>
      <c r="B271" s="333"/>
      <c r="D271" s="345" t="s">
        <v>330</v>
      </c>
      <c r="F271" s="373"/>
      <c r="G271" s="448">
        <v>0</v>
      </c>
      <c r="H271" s="449"/>
      <c r="I271" s="436"/>
      <c r="J271" s="437"/>
      <c r="K271" s="450"/>
      <c r="L271" s="448">
        <v>0</v>
      </c>
      <c r="M271" s="449"/>
      <c r="N271" s="436"/>
      <c r="O271" s="437"/>
      <c r="P271" s="450"/>
      <c r="Q271" s="448">
        <v>0</v>
      </c>
      <c r="R271" s="449"/>
      <c r="S271" s="436"/>
      <c r="T271" s="437"/>
      <c r="U271" s="450"/>
      <c r="V271" s="448">
        <v>0</v>
      </c>
      <c r="W271" s="449"/>
      <c r="X271" s="436"/>
      <c r="Y271" s="437"/>
      <c r="Z271" s="450"/>
      <c r="AA271" s="448">
        <v>0</v>
      </c>
      <c r="AB271" s="449"/>
      <c r="AC271" s="436"/>
      <c r="AD271" s="437"/>
      <c r="AE271" s="450"/>
      <c r="AF271" s="448">
        <v>0</v>
      </c>
      <c r="AG271" s="449"/>
      <c r="AH271" s="436"/>
      <c r="AI271" s="437"/>
      <c r="AJ271" s="450"/>
      <c r="AK271" s="448">
        <v>0</v>
      </c>
      <c r="AL271" s="449"/>
      <c r="AM271" s="436"/>
      <c r="AN271" s="437"/>
      <c r="AO271" s="450"/>
      <c r="AP271" s="448">
        <v>0</v>
      </c>
      <c r="AQ271" s="449"/>
      <c r="AR271" s="436"/>
      <c r="AS271" s="437"/>
      <c r="AT271" s="450"/>
      <c r="AU271" s="448">
        <v>0</v>
      </c>
      <c r="AV271" s="449"/>
      <c r="AW271" s="436"/>
      <c r="AX271" s="437"/>
      <c r="AY271" s="450"/>
      <c r="AZ271" s="448">
        <v>0</v>
      </c>
      <c r="BA271" s="449"/>
      <c r="BB271" s="436"/>
      <c r="BC271" s="437"/>
      <c r="BD271" s="450"/>
      <c r="BE271" s="448">
        <v>0</v>
      </c>
      <c r="BF271" s="449"/>
      <c r="BG271" s="436"/>
      <c r="BH271" s="437"/>
      <c r="BI271" s="450"/>
      <c r="BJ271" s="448">
        <v>0</v>
      </c>
      <c r="BK271" s="449"/>
      <c r="BL271" s="436"/>
      <c r="BM271" s="437"/>
      <c r="BN271" s="450"/>
      <c r="BO271" s="448">
        <v>0</v>
      </c>
      <c r="BP271" s="449"/>
      <c r="BQ271" s="436"/>
      <c r="BR271" s="437"/>
      <c r="BS271" s="450"/>
      <c r="BT271" s="448">
        <f>SUM(L271:BO271)</f>
        <v>0</v>
      </c>
      <c r="BU271" s="449"/>
      <c r="BV271" s="436"/>
      <c r="BW271" s="437"/>
      <c r="BX271" s="450"/>
      <c r="BY271" s="448">
        <v>0</v>
      </c>
      <c r="BZ271" s="449"/>
      <c r="CA271" s="436"/>
      <c r="CB271" s="437"/>
      <c r="CC271" s="450"/>
      <c r="CD271" s="448">
        <v>0</v>
      </c>
      <c r="CE271" s="449"/>
      <c r="CF271" s="436"/>
      <c r="CG271" s="437"/>
      <c r="CH271" s="450"/>
      <c r="CI271" s="448">
        <v>0</v>
      </c>
      <c r="CJ271" s="449"/>
      <c r="CK271" s="436"/>
      <c r="CL271" s="437"/>
      <c r="CM271" s="450"/>
      <c r="CN271" s="448">
        <v>0</v>
      </c>
      <c r="CO271" s="449"/>
      <c r="CP271" s="436"/>
      <c r="CQ271" s="437"/>
      <c r="CR271" s="450"/>
      <c r="CS271" s="448">
        <v>0</v>
      </c>
      <c r="CT271" s="449"/>
      <c r="CU271" s="436"/>
      <c r="CV271" s="437"/>
      <c r="CW271" s="450"/>
      <c r="CX271" s="448">
        <v>0</v>
      </c>
      <c r="CY271" s="449"/>
      <c r="CZ271" s="436"/>
      <c r="DA271" s="437"/>
      <c r="DB271" s="450"/>
      <c r="DC271" s="448">
        <v>0</v>
      </c>
      <c r="DD271" s="449"/>
      <c r="DE271" s="436"/>
      <c r="DF271" s="437"/>
      <c r="DG271" s="450"/>
      <c r="DH271" s="448">
        <v>0</v>
      </c>
      <c r="DI271" s="449"/>
      <c r="DJ271" s="436"/>
      <c r="DK271" s="437"/>
      <c r="DL271" s="450"/>
      <c r="DM271" s="448">
        <v>0</v>
      </c>
      <c r="DN271" s="449"/>
      <c r="DO271" s="436"/>
      <c r="DP271" s="437"/>
      <c r="DQ271" s="450"/>
      <c r="DR271" s="448">
        <v>0</v>
      </c>
      <c r="DS271" s="449"/>
      <c r="DT271" s="436"/>
      <c r="DU271" s="437"/>
      <c r="DV271" s="450"/>
      <c r="DW271" s="448">
        <v>0</v>
      </c>
      <c r="DX271" s="449"/>
      <c r="DY271" s="436"/>
      <c r="DZ271" s="437"/>
      <c r="EA271" s="450"/>
      <c r="EB271" s="448">
        <v>0</v>
      </c>
      <c r="EC271" s="449"/>
      <c r="ED271" s="436"/>
      <c r="EE271" s="437"/>
      <c r="EF271" s="450"/>
      <c r="EG271" s="448">
        <v>0</v>
      </c>
      <c r="EH271" s="449"/>
      <c r="EI271" s="436"/>
      <c r="EJ271" s="437"/>
      <c r="EK271" s="450"/>
      <c r="EL271" s="448">
        <f t="shared" si="42"/>
        <v>0</v>
      </c>
      <c r="EM271" s="449"/>
      <c r="EN271" s="436"/>
      <c r="EO271" s="345"/>
      <c r="ER271" s="349"/>
      <c r="ES271" s="349"/>
    </row>
    <row r="272" spans="1:149" ht="12.75" customHeight="1" x14ac:dyDescent="0.2">
      <c r="A272" s="333"/>
      <c r="B272" s="333"/>
      <c r="D272" s="345"/>
      <c r="F272" s="333"/>
      <c r="G272" s="436"/>
      <c r="H272" s="436"/>
      <c r="I272" s="436"/>
      <c r="J272" s="437"/>
      <c r="K272" s="436"/>
      <c r="L272" s="436"/>
      <c r="M272" s="436"/>
      <c r="N272" s="436"/>
      <c r="O272" s="437"/>
      <c r="P272" s="436"/>
      <c r="Q272" s="436"/>
      <c r="R272" s="436"/>
      <c r="S272" s="436"/>
      <c r="T272" s="437"/>
      <c r="U272" s="436"/>
      <c r="V272" s="436"/>
      <c r="W272" s="436"/>
      <c r="X272" s="436"/>
      <c r="Y272" s="437"/>
      <c r="Z272" s="436"/>
      <c r="AA272" s="436"/>
      <c r="AB272" s="436"/>
      <c r="AC272" s="436"/>
      <c r="AD272" s="437"/>
      <c r="AE272" s="436"/>
      <c r="AF272" s="436"/>
      <c r="AG272" s="436"/>
      <c r="AH272" s="436"/>
      <c r="AI272" s="437"/>
      <c r="AJ272" s="436"/>
      <c r="AK272" s="436"/>
      <c r="AL272" s="436"/>
      <c r="AM272" s="436"/>
      <c r="AN272" s="437"/>
      <c r="AO272" s="436"/>
      <c r="AP272" s="436"/>
      <c r="AQ272" s="436"/>
      <c r="AR272" s="436"/>
      <c r="AS272" s="437"/>
      <c r="AT272" s="436"/>
      <c r="AU272" s="436"/>
      <c r="AV272" s="436"/>
      <c r="AW272" s="436"/>
      <c r="AX272" s="437"/>
      <c r="AY272" s="436"/>
      <c r="AZ272" s="436"/>
      <c r="BA272" s="436"/>
      <c r="BB272" s="436"/>
      <c r="BC272" s="437"/>
      <c r="BD272" s="436"/>
      <c r="BE272" s="436"/>
      <c r="BF272" s="436"/>
      <c r="BG272" s="436"/>
      <c r="BH272" s="437"/>
      <c r="BI272" s="436"/>
      <c r="BJ272" s="436"/>
      <c r="BK272" s="436"/>
      <c r="BL272" s="436"/>
      <c r="BM272" s="437"/>
      <c r="BN272" s="436"/>
      <c r="BO272" s="436"/>
      <c r="BP272" s="436"/>
      <c r="BQ272" s="436"/>
      <c r="BR272" s="437"/>
      <c r="BS272" s="436"/>
      <c r="BT272" s="436"/>
      <c r="BU272" s="436"/>
      <c r="BV272" s="436"/>
      <c r="BW272" s="437"/>
      <c r="BX272" s="436"/>
      <c r="BY272" s="436"/>
      <c r="BZ272" s="436"/>
      <c r="CA272" s="436"/>
      <c r="CB272" s="437"/>
      <c r="CC272" s="436"/>
      <c r="CD272" s="436"/>
      <c r="CE272" s="436"/>
      <c r="CF272" s="436"/>
      <c r="CG272" s="437"/>
      <c r="CH272" s="436"/>
      <c r="CI272" s="436"/>
      <c r="CJ272" s="436"/>
      <c r="CK272" s="436"/>
      <c r="CL272" s="437"/>
      <c r="CM272" s="436"/>
      <c r="CN272" s="436"/>
      <c r="CO272" s="436"/>
      <c r="CP272" s="436"/>
      <c r="CQ272" s="437"/>
      <c r="CR272" s="436"/>
      <c r="CS272" s="436"/>
      <c r="CT272" s="436"/>
      <c r="CU272" s="436"/>
      <c r="CV272" s="437"/>
      <c r="CW272" s="436"/>
      <c r="CX272" s="436"/>
      <c r="CY272" s="436"/>
      <c r="CZ272" s="436"/>
      <c r="DA272" s="437"/>
      <c r="DB272" s="436"/>
      <c r="DC272" s="436"/>
      <c r="DD272" s="436"/>
      <c r="DE272" s="436"/>
      <c r="DF272" s="437"/>
      <c r="DG272" s="436"/>
      <c r="DH272" s="436"/>
      <c r="DI272" s="436"/>
      <c r="DJ272" s="436"/>
      <c r="DK272" s="437"/>
      <c r="DL272" s="436"/>
      <c r="DM272" s="436"/>
      <c r="DN272" s="436"/>
      <c r="DO272" s="436"/>
      <c r="DP272" s="437"/>
      <c r="DQ272" s="436"/>
      <c r="DR272" s="436"/>
      <c r="DS272" s="436"/>
      <c r="DT272" s="436"/>
      <c r="DU272" s="437"/>
      <c r="DV272" s="436"/>
      <c r="DW272" s="436"/>
      <c r="DX272" s="436"/>
      <c r="DY272" s="436"/>
      <c r="DZ272" s="437"/>
      <c r="EA272" s="436"/>
      <c r="EB272" s="436"/>
      <c r="EC272" s="436"/>
      <c r="ED272" s="436"/>
      <c r="EE272" s="437"/>
      <c r="EF272" s="436"/>
      <c r="EG272" s="436"/>
      <c r="EH272" s="436"/>
      <c r="EI272" s="436"/>
      <c r="EJ272" s="437"/>
      <c r="EK272" s="436"/>
      <c r="EL272" s="436"/>
      <c r="EM272" s="436"/>
      <c r="EN272" s="436"/>
      <c r="EO272" s="345"/>
      <c r="ER272" s="349"/>
      <c r="ES272" s="349"/>
    </row>
    <row r="273" spans="1:149" ht="12.75" customHeight="1" x14ac:dyDescent="0.2">
      <c r="A273" s="333"/>
      <c r="B273" s="333"/>
      <c r="D273" s="345" t="s">
        <v>334</v>
      </c>
      <c r="F273" s="333"/>
      <c r="G273" s="436">
        <f>SUM(G274:G276)</f>
        <v>0</v>
      </c>
      <c r="H273" s="436"/>
      <c r="I273" s="436"/>
      <c r="J273" s="437"/>
      <c r="K273" s="436"/>
      <c r="L273" s="436">
        <f>SUM(L274:L276)</f>
        <v>382735</v>
      </c>
      <c r="M273" s="436"/>
      <c r="N273" s="436"/>
      <c r="O273" s="437"/>
      <c r="P273" s="436"/>
      <c r="Q273" s="436">
        <f>SUM(Q274:Q276)</f>
        <v>299825</v>
      </c>
      <c r="R273" s="436"/>
      <c r="S273" s="436"/>
      <c r="T273" s="437"/>
      <c r="U273" s="436"/>
      <c r="V273" s="436">
        <f>SUM(V274:V276)</f>
        <v>0</v>
      </c>
      <c r="W273" s="436"/>
      <c r="X273" s="436"/>
      <c r="Y273" s="437"/>
      <c r="Z273" s="436"/>
      <c r="AA273" s="436">
        <f>SUM(AA274:AA276)</f>
        <v>0</v>
      </c>
      <c r="AB273" s="436"/>
      <c r="AC273" s="436"/>
      <c r="AD273" s="437"/>
      <c r="AE273" s="436"/>
      <c r="AF273" s="436">
        <f>SUM(AF274:AF276)</f>
        <v>0</v>
      </c>
      <c r="AG273" s="436"/>
      <c r="AH273" s="436"/>
      <c r="AI273" s="437"/>
      <c r="AJ273" s="436"/>
      <c r="AK273" s="436">
        <f>SUM(AK274:AK276)</f>
        <v>0</v>
      </c>
      <c r="AL273" s="436"/>
      <c r="AM273" s="436"/>
      <c r="AN273" s="437"/>
      <c r="AO273" s="436"/>
      <c r="AP273" s="436">
        <f>SUM(AP274:AP276)</f>
        <v>0</v>
      </c>
      <c r="AQ273" s="436"/>
      <c r="AR273" s="436"/>
      <c r="AS273" s="437"/>
      <c r="AT273" s="436"/>
      <c r="AU273" s="436">
        <f>SUM(AU274:AU276)</f>
        <v>0</v>
      </c>
      <c r="AV273" s="436"/>
      <c r="AW273" s="436"/>
      <c r="AX273" s="437"/>
      <c r="AY273" s="436"/>
      <c r="AZ273" s="436">
        <f>SUM(AZ274:AZ276)</f>
        <v>0</v>
      </c>
      <c r="BA273" s="436"/>
      <c r="BB273" s="436"/>
      <c r="BC273" s="437"/>
      <c r="BD273" s="436"/>
      <c r="BE273" s="436">
        <f>SUM(BE274:BE276)</f>
        <v>0</v>
      </c>
      <c r="BF273" s="436"/>
      <c r="BG273" s="436"/>
      <c r="BH273" s="437"/>
      <c r="BI273" s="436"/>
      <c r="BJ273" s="436">
        <f>SUM(BJ274:BJ276)</f>
        <v>0</v>
      </c>
      <c r="BK273" s="436"/>
      <c r="BL273" s="436"/>
      <c r="BM273" s="437"/>
      <c r="BN273" s="436"/>
      <c r="BO273" s="436">
        <f>SUM(BO274:BO276)</f>
        <v>0</v>
      </c>
      <c r="BP273" s="436"/>
      <c r="BQ273" s="436"/>
      <c r="BR273" s="437"/>
      <c r="BS273" s="436"/>
      <c r="BT273" s="436">
        <f>SUM(BT274:BT276)</f>
        <v>682560</v>
      </c>
      <c r="BU273" s="436"/>
      <c r="BV273" s="436"/>
      <c r="BW273" s="437"/>
      <c r="BX273" s="436"/>
      <c r="BY273" s="436">
        <f>SUM(BY274:BY276)</f>
        <v>1360973</v>
      </c>
      <c r="BZ273" s="436"/>
      <c r="CA273" s="436"/>
      <c r="CB273" s="437"/>
      <c r="CC273" s="436"/>
      <c r="CD273" s="436">
        <f>SUM(CD274:CD276)</f>
        <v>0</v>
      </c>
      <c r="CE273" s="436"/>
      <c r="CF273" s="436"/>
      <c r="CG273" s="437"/>
      <c r="CH273" s="436"/>
      <c r="CI273" s="436">
        <f>SUM(CI274:CI276)</f>
        <v>0</v>
      </c>
      <c r="CJ273" s="436"/>
      <c r="CK273" s="436"/>
      <c r="CL273" s="437"/>
      <c r="CM273" s="436"/>
      <c r="CN273" s="436">
        <f>SUM(CN274:CN276)</f>
        <v>0</v>
      </c>
      <c r="CO273" s="436"/>
      <c r="CP273" s="436"/>
      <c r="CQ273" s="437"/>
      <c r="CR273" s="436"/>
      <c r="CS273" s="436">
        <f>SUM(CS274:CS276)</f>
        <v>1002120</v>
      </c>
      <c r="CT273" s="436"/>
      <c r="CU273" s="436"/>
      <c r="CV273" s="437"/>
      <c r="CW273" s="436"/>
      <c r="CX273" s="436">
        <f>SUM(CX274:CX276)</f>
        <v>358853</v>
      </c>
      <c r="CY273" s="436"/>
      <c r="CZ273" s="436"/>
      <c r="DA273" s="437"/>
      <c r="DB273" s="436"/>
      <c r="DC273" s="436">
        <f>SUM(DC274:DC276)</f>
        <v>0</v>
      </c>
      <c r="DD273" s="436"/>
      <c r="DE273" s="436"/>
      <c r="DF273" s="437"/>
      <c r="DG273" s="436"/>
      <c r="DH273" s="436">
        <f>SUM(DH274:DH276)</f>
        <v>0</v>
      </c>
      <c r="DI273" s="436"/>
      <c r="DJ273" s="436"/>
      <c r="DK273" s="437"/>
      <c r="DL273" s="436"/>
      <c r="DM273" s="436">
        <f>SUM(DM274:DM276)</f>
        <v>0</v>
      </c>
      <c r="DN273" s="436"/>
      <c r="DO273" s="436"/>
      <c r="DP273" s="437"/>
      <c r="DQ273" s="436"/>
      <c r="DR273" s="436">
        <f>SUM(DR274:DR276)</f>
        <v>0</v>
      </c>
      <c r="DS273" s="436"/>
      <c r="DT273" s="436"/>
      <c r="DU273" s="437"/>
      <c r="DV273" s="436"/>
      <c r="DW273" s="436">
        <f>SUM(DW274:DW276)</f>
        <v>0</v>
      </c>
      <c r="DX273" s="436"/>
      <c r="DY273" s="436"/>
      <c r="DZ273" s="437"/>
      <c r="EA273" s="436"/>
      <c r="EB273" s="436">
        <f>SUM(EB274:EB276)</f>
        <v>0</v>
      </c>
      <c r="EC273" s="436"/>
      <c r="ED273" s="436"/>
      <c r="EE273" s="437"/>
      <c r="EF273" s="436"/>
      <c r="EG273" s="436">
        <f>SUM(EG274:EG276)</f>
        <v>0</v>
      </c>
      <c r="EH273" s="436"/>
      <c r="EI273" s="436"/>
      <c r="EJ273" s="437"/>
      <c r="EK273" s="436"/>
      <c r="EL273" s="436">
        <f>SUM(EL274:EL276)</f>
        <v>0</v>
      </c>
      <c r="EM273" s="436"/>
      <c r="EN273" s="436"/>
      <c r="EO273" s="345"/>
      <c r="ER273" s="349"/>
      <c r="ES273" s="349"/>
    </row>
    <row r="274" spans="1:149" ht="12.75" customHeight="1" x14ac:dyDescent="0.2">
      <c r="A274" s="333"/>
      <c r="B274" s="333"/>
      <c r="D274" s="345" t="s">
        <v>313</v>
      </c>
      <c r="F274" s="358"/>
      <c r="G274" s="434">
        <v>0</v>
      </c>
      <c r="H274" s="435"/>
      <c r="I274" s="436"/>
      <c r="J274" s="437"/>
      <c r="K274" s="438"/>
      <c r="L274" s="434">
        <f>382735-37035</f>
        <v>345700</v>
      </c>
      <c r="M274" s="435"/>
      <c r="N274" s="436"/>
      <c r="O274" s="437"/>
      <c r="P274" s="438"/>
      <c r="Q274" s="434">
        <f>299825-36486</f>
        <v>263339</v>
      </c>
      <c r="R274" s="435"/>
      <c r="S274" s="436"/>
      <c r="T274" s="437"/>
      <c r="U274" s="438"/>
      <c r="V274" s="434">
        <v>0</v>
      </c>
      <c r="W274" s="435"/>
      <c r="X274" s="436"/>
      <c r="Y274" s="437"/>
      <c r="Z274" s="438"/>
      <c r="AA274" s="434">
        <v>0</v>
      </c>
      <c r="AB274" s="435"/>
      <c r="AC274" s="436"/>
      <c r="AD274" s="437"/>
      <c r="AE274" s="438"/>
      <c r="AF274" s="434">
        <v>0</v>
      </c>
      <c r="AG274" s="435"/>
      <c r="AH274" s="436"/>
      <c r="AI274" s="437"/>
      <c r="AJ274" s="438"/>
      <c r="AK274" s="434">
        <v>0</v>
      </c>
      <c r="AL274" s="435"/>
      <c r="AM274" s="436"/>
      <c r="AN274" s="437"/>
      <c r="AO274" s="438"/>
      <c r="AP274" s="434">
        <v>0</v>
      </c>
      <c r="AQ274" s="435"/>
      <c r="AR274" s="436"/>
      <c r="AS274" s="437"/>
      <c r="AT274" s="438"/>
      <c r="AU274" s="434">
        <v>0</v>
      </c>
      <c r="AV274" s="435"/>
      <c r="AW274" s="436"/>
      <c r="AX274" s="437"/>
      <c r="AY274" s="438"/>
      <c r="AZ274" s="434">
        <v>0</v>
      </c>
      <c r="BA274" s="435"/>
      <c r="BB274" s="436"/>
      <c r="BC274" s="437"/>
      <c r="BD274" s="438"/>
      <c r="BE274" s="434">
        <v>0</v>
      </c>
      <c r="BF274" s="435"/>
      <c r="BG274" s="436"/>
      <c r="BH274" s="437"/>
      <c r="BI274" s="438"/>
      <c r="BJ274" s="434">
        <v>0</v>
      </c>
      <c r="BK274" s="435"/>
      <c r="BL274" s="436"/>
      <c r="BM274" s="437"/>
      <c r="BN274" s="438"/>
      <c r="BO274" s="434">
        <v>0</v>
      </c>
      <c r="BP274" s="435"/>
      <c r="BQ274" s="436"/>
      <c r="BR274" s="437"/>
      <c r="BS274" s="438"/>
      <c r="BT274" s="434">
        <f>SUM(L274:BO274)</f>
        <v>609039</v>
      </c>
      <c r="BU274" s="435"/>
      <c r="BV274" s="436"/>
      <c r="BW274" s="437"/>
      <c r="BX274" s="438"/>
      <c r="BY274" s="434">
        <v>1231393</v>
      </c>
      <c r="BZ274" s="435"/>
      <c r="CA274" s="436"/>
      <c r="CB274" s="437"/>
      <c r="CC274" s="438"/>
      <c r="CD274" s="434">
        <v>0</v>
      </c>
      <c r="CE274" s="435"/>
      <c r="CF274" s="436"/>
      <c r="CG274" s="437"/>
      <c r="CH274" s="438"/>
      <c r="CI274" s="434">
        <v>0</v>
      </c>
      <c r="CJ274" s="435"/>
      <c r="CK274" s="436"/>
      <c r="CL274" s="437"/>
      <c r="CM274" s="438"/>
      <c r="CN274" s="434">
        <v>0</v>
      </c>
      <c r="CO274" s="435"/>
      <c r="CP274" s="436"/>
      <c r="CQ274" s="437"/>
      <c r="CR274" s="438"/>
      <c r="CS274" s="434">
        <f>1002120-95155</f>
        <v>906965</v>
      </c>
      <c r="CT274" s="435"/>
      <c r="CU274" s="436"/>
      <c r="CV274" s="437"/>
      <c r="CW274" s="438"/>
      <c r="CX274" s="434">
        <f>358853-34425</f>
        <v>324428</v>
      </c>
      <c r="CY274" s="435"/>
      <c r="CZ274" s="436"/>
      <c r="DA274" s="437"/>
      <c r="DB274" s="438"/>
      <c r="DC274" s="434">
        <v>0</v>
      </c>
      <c r="DD274" s="435"/>
      <c r="DE274" s="436"/>
      <c r="DF274" s="437"/>
      <c r="DG274" s="438"/>
      <c r="DH274" s="434">
        <v>0</v>
      </c>
      <c r="DI274" s="435"/>
      <c r="DJ274" s="436"/>
      <c r="DK274" s="437"/>
      <c r="DL274" s="438"/>
      <c r="DM274" s="434">
        <v>0</v>
      </c>
      <c r="DN274" s="435"/>
      <c r="DO274" s="436"/>
      <c r="DP274" s="437"/>
      <c r="DQ274" s="438"/>
      <c r="DR274" s="434">
        <v>0</v>
      </c>
      <c r="DS274" s="435"/>
      <c r="DT274" s="436"/>
      <c r="DU274" s="437"/>
      <c r="DV274" s="438"/>
      <c r="DW274" s="434">
        <v>0</v>
      </c>
      <c r="DX274" s="435"/>
      <c r="DY274" s="436"/>
      <c r="DZ274" s="437"/>
      <c r="EA274" s="438"/>
      <c r="EB274" s="434">
        <v>0</v>
      </c>
      <c r="EC274" s="435"/>
      <c r="ED274" s="436"/>
      <c r="EE274" s="437"/>
      <c r="EF274" s="438"/>
      <c r="EG274" s="434">
        <v>0</v>
      </c>
      <c r="EH274" s="435"/>
      <c r="EI274" s="436"/>
      <c r="EJ274" s="437"/>
      <c r="EK274" s="438"/>
      <c r="EL274" s="434">
        <f t="shared" ref="EL274:EL276" si="43">SUM(CD274:CI274)</f>
        <v>0</v>
      </c>
      <c r="EM274" s="435"/>
      <c r="EN274" s="436"/>
      <c r="EO274" s="345"/>
      <c r="ER274" s="349"/>
      <c r="ES274" s="349"/>
    </row>
    <row r="275" spans="1:149" ht="12.75" customHeight="1" x14ac:dyDescent="0.2">
      <c r="A275" s="333"/>
      <c r="B275" s="333"/>
      <c r="D275" s="345" t="s">
        <v>316</v>
      </c>
      <c r="F275" s="351"/>
      <c r="G275" s="436">
        <v>0</v>
      </c>
      <c r="H275" s="440"/>
      <c r="I275" s="436"/>
      <c r="J275" s="437"/>
      <c r="K275" s="437"/>
      <c r="L275" s="436">
        <v>37035</v>
      </c>
      <c r="M275" s="440"/>
      <c r="N275" s="436"/>
      <c r="O275" s="437"/>
      <c r="P275" s="437"/>
      <c r="Q275" s="436">
        <v>36486</v>
      </c>
      <c r="R275" s="440"/>
      <c r="S275" s="436"/>
      <c r="T275" s="437"/>
      <c r="U275" s="437"/>
      <c r="V275" s="436">
        <v>0</v>
      </c>
      <c r="W275" s="440"/>
      <c r="X275" s="436"/>
      <c r="Y275" s="437"/>
      <c r="Z275" s="437"/>
      <c r="AA275" s="436">
        <v>0</v>
      </c>
      <c r="AB275" s="440"/>
      <c r="AC275" s="436"/>
      <c r="AD275" s="437"/>
      <c r="AE275" s="437"/>
      <c r="AF275" s="436">
        <v>0</v>
      </c>
      <c r="AG275" s="440"/>
      <c r="AH275" s="436"/>
      <c r="AI275" s="437"/>
      <c r="AJ275" s="437"/>
      <c r="AK275" s="436">
        <v>0</v>
      </c>
      <c r="AL275" s="440"/>
      <c r="AM275" s="436"/>
      <c r="AN275" s="437"/>
      <c r="AO275" s="437"/>
      <c r="AP275" s="436">
        <v>0</v>
      </c>
      <c r="AQ275" s="440"/>
      <c r="AR275" s="436"/>
      <c r="AS275" s="437"/>
      <c r="AT275" s="437"/>
      <c r="AU275" s="436">
        <v>0</v>
      </c>
      <c r="AV275" s="440"/>
      <c r="AW275" s="436"/>
      <c r="AX275" s="437"/>
      <c r="AY275" s="437"/>
      <c r="AZ275" s="436">
        <v>0</v>
      </c>
      <c r="BA275" s="440"/>
      <c r="BB275" s="436"/>
      <c r="BC275" s="437"/>
      <c r="BD275" s="437"/>
      <c r="BE275" s="436">
        <v>0</v>
      </c>
      <c r="BF275" s="440"/>
      <c r="BG275" s="436"/>
      <c r="BH275" s="437"/>
      <c r="BI275" s="437"/>
      <c r="BJ275" s="436">
        <v>0</v>
      </c>
      <c r="BK275" s="440"/>
      <c r="BL275" s="436"/>
      <c r="BM275" s="437"/>
      <c r="BN275" s="437"/>
      <c r="BO275" s="436">
        <v>0</v>
      </c>
      <c r="BP275" s="440"/>
      <c r="BQ275" s="436"/>
      <c r="BR275" s="437"/>
      <c r="BS275" s="437"/>
      <c r="BT275" s="436">
        <f>SUM(L275:BO275)</f>
        <v>73521</v>
      </c>
      <c r="BU275" s="440"/>
      <c r="BV275" s="436"/>
      <c r="BW275" s="437"/>
      <c r="BX275" s="437"/>
      <c r="BY275" s="436">
        <v>129580</v>
      </c>
      <c r="BZ275" s="440"/>
      <c r="CA275" s="436"/>
      <c r="CB275" s="437"/>
      <c r="CC275" s="437"/>
      <c r="CD275" s="436">
        <v>0</v>
      </c>
      <c r="CE275" s="440"/>
      <c r="CF275" s="436"/>
      <c r="CG275" s="437"/>
      <c r="CH275" s="437"/>
      <c r="CI275" s="436">
        <v>0</v>
      </c>
      <c r="CJ275" s="440"/>
      <c r="CK275" s="436"/>
      <c r="CL275" s="437"/>
      <c r="CM275" s="437"/>
      <c r="CN275" s="436">
        <v>0</v>
      </c>
      <c r="CO275" s="440"/>
      <c r="CP275" s="436"/>
      <c r="CQ275" s="437"/>
      <c r="CR275" s="437"/>
      <c r="CS275" s="436">
        <v>95155</v>
      </c>
      <c r="CT275" s="440"/>
      <c r="CU275" s="436"/>
      <c r="CV275" s="437"/>
      <c r="CW275" s="437"/>
      <c r="CX275" s="436">
        <v>34425</v>
      </c>
      <c r="CY275" s="440"/>
      <c r="CZ275" s="436"/>
      <c r="DA275" s="437"/>
      <c r="DB275" s="437"/>
      <c r="DC275" s="436">
        <v>0</v>
      </c>
      <c r="DD275" s="440"/>
      <c r="DE275" s="436"/>
      <c r="DF275" s="437"/>
      <c r="DG275" s="437"/>
      <c r="DH275" s="436">
        <v>0</v>
      </c>
      <c r="DI275" s="440"/>
      <c r="DJ275" s="436"/>
      <c r="DK275" s="437"/>
      <c r="DL275" s="437"/>
      <c r="DM275" s="436">
        <v>0</v>
      </c>
      <c r="DN275" s="440"/>
      <c r="DO275" s="436"/>
      <c r="DP275" s="437"/>
      <c r="DQ275" s="437"/>
      <c r="DR275" s="436">
        <v>0</v>
      </c>
      <c r="DS275" s="440"/>
      <c r="DT275" s="436"/>
      <c r="DU275" s="437"/>
      <c r="DV275" s="437"/>
      <c r="DW275" s="436">
        <v>0</v>
      </c>
      <c r="DX275" s="440"/>
      <c r="DY275" s="436"/>
      <c r="DZ275" s="437"/>
      <c r="EA275" s="437"/>
      <c r="EB275" s="436">
        <v>0</v>
      </c>
      <c r="EC275" s="440"/>
      <c r="ED275" s="436"/>
      <c r="EE275" s="437"/>
      <c r="EF275" s="437"/>
      <c r="EG275" s="436">
        <v>0</v>
      </c>
      <c r="EH275" s="440"/>
      <c r="EI275" s="436"/>
      <c r="EJ275" s="437"/>
      <c r="EK275" s="437"/>
      <c r="EL275" s="436">
        <f t="shared" si="43"/>
        <v>0</v>
      </c>
      <c r="EM275" s="440"/>
      <c r="EN275" s="436"/>
      <c r="EO275" s="345"/>
      <c r="ER275" s="349"/>
      <c r="ES275" s="349"/>
    </row>
    <row r="276" spans="1:149" ht="12.75" customHeight="1" x14ac:dyDescent="0.2">
      <c r="A276" s="333"/>
      <c r="B276" s="333"/>
      <c r="D276" s="345" t="s">
        <v>330</v>
      </c>
      <c r="F276" s="373"/>
      <c r="G276" s="448">
        <v>0</v>
      </c>
      <c r="H276" s="449"/>
      <c r="I276" s="436"/>
      <c r="J276" s="437"/>
      <c r="K276" s="450"/>
      <c r="L276" s="448">
        <v>0</v>
      </c>
      <c r="M276" s="449"/>
      <c r="N276" s="436"/>
      <c r="O276" s="437"/>
      <c r="P276" s="450"/>
      <c r="Q276" s="448">
        <v>0</v>
      </c>
      <c r="R276" s="449"/>
      <c r="S276" s="436"/>
      <c r="T276" s="437"/>
      <c r="U276" s="450"/>
      <c r="V276" s="448">
        <v>0</v>
      </c>
      <c r="W276" s="449"/>
      <c r="X276" s="436"/>
      <c r="Y276" s="437"/>
      <c r="Z276" s="450"/>
      <c r="AA276" s="448">
        <v>0</v>
      </c>
      <c r="AB276" s="449"/>
      <c r="AC276" s="436"/>
      <c r="AD276" s="437"/>
      <c r="AE276" s="450"/>
      <c r="AF276" s="448">
        <v>0</v>
      </c>
      <c r="AG276" s="449"/>
      <c r="AH276" s="436"/>
      <c r="AI276" s="437"/>
      <c r="AJ276" s="450"/>
      <c r="AK276" s="448">
        <v>0</v>
      </c>
      <c r="AL276" s="449"/>
      <c r="AM276" s="436"/>
      <c r="AN276" s="437"/>
      <c r="AO276" s="450"/>
      <c r="AP276" s="448">
        <v>0</v>
      </c>
      <c r="AQ276" s="449"/>
      <c r="AR276" s="436"/>
      <c r="AS276" s="437"/>
      <c r="AT276" s="450"/>
      <c r="AU276" s="448">
        <v>0</v>
      </c>
      <c r="AV276" s="449"/>
      <c r="AW276" s="436"/>
      <c r="AX276" s="437"/>
      <c r="AY276" s="450"/>
      <c r="AZ276" s="448">
        <v>0</v>
      </c>
      <c r="BA276" s="449"/>
      <c r="BB276" s="436"/>
      <c r="BC276" s="437"/>
      <c r="BD276" s="450"/>
      <c r="BE276" s="448">
        <v>0</v>
      </c>
      <c r="BF276" s="449"/>
      <c r="BG276" s="436"/>
      <c r="BH276" s="437"/>
      <c r="BI276" s="450"/>
      <c r="BJ276" s="448">
        <v>0</v>
      </c>
      <c r="BK276" s="449"/>
      <c r="BL276" s="436"/>
      <c r="BM276" s="437"/>
      <c r="BN276" s="450"/>
      <c r="BO276" s="448">
        <v>0</v>
      </c>
      <c r="BP276" s="449"/>
      <c r="BQ276" s="436"/>
      <c r="BR276" s="437"/>
      <c r="BS276" s="450"/>
      <c r="BT276" s="448">
        <f>SUM(L276:BO276)</f>
        <v>0</v>
      </c>
      <c r="BU276" s="449"/>
      <c r="BV276" s="436"/>
      <c r="BW276" s="437"/>
      <c r="BX276" s="450"/>
      <c r="BY276" s="448">
        <v>0</v>
      </c>
      <c r="BZ276" s="449"/>
      <c r="CA276" s="436"/>
      <c r="CB276" s="437"/>
      <c r="CC276" s="450"/>
      <c r="CD276" s="448">
        <v>0</v>
      </c>
      <c r="CE276" s="449"/>
      <c r="CF276" s="436"/>
      <c r="CG276" s="437"/>
      <c r="CH276" s="450"/>
      <c r="CI276" s="448">
        <v>0</v>
      </c>
      <c r="CJ276" s="449"/>
      <c r="CK276" s="436"/>
      <c r="CL276" s="437"/>
      <c r="CM276" s="450"/>
      <c r="CN276" s="448">
        <v>0</v>
      </c>
      <c r="CO276" s="449"/>
      <c r="CP276" s="436"/>
      <c r="CQ276" s="437"/>
      <c r="CR276" s="450"/>
      <c r="CS276" s="448">
        <v>0</v>
      </c>
      <c r="CT276" s="449"/>
      <c r="CU276" s="436"/>
      <c r="CV276" s="437"/>
      <c r="CW276" s="450"/>
      <c r="CX276" s="448">
        <v>0</v>
      </c>
      <c r="CY276" s="449"/>
      <c r="CZ276" s="436"/>
      <c r="DA276" s="437"/>
      <c r="DB276" s="450"/>
      <c r="DC276" s="448">
        <v>0</v>
      </c>
      <c r="DD276" s="449"/>
      <c r="DE276" s="436"/>
      <c r="DF276" s="437"/>
      <c r="DG276" s="450"/>
      <c r="DH276" s="448">
        <v>0</v>
      </c>
      <c r="DI276" s="449"/>
      <c r="DJ276" s="436"/>
      <c r="DK276" s="437"/>
      <c r="DL276" s="450"/>
      <c r="DM276" s="448">
        <v>0</v>
      </c>
      <c r="DN276" s="449"/>
      <c r="DO276" s="436"/>
      <c r="DP276" s="437"/>
      <c r="DQ276" s="450"/>
      <c r="DR276" s="448">
        <v>0</v>
      </c>
      <c r="DS276" s="449"/>
      <c r="DT276" s="436"/>
      <c r="DU276" s="437"/>
      <c r="DV276" s="450"/>
      <c r="DW276" s="448">
        <v>0</v>
      </c>
      <c r="DX276" s="449"/>
      <c r="DY276" s="436"/>
      <c r="DZ276" s="437"/>
      <c r="EA276" s="450"/>
      <c r="EB276" s="448">
        <v>0</v>
      </c>
      <c r="EC276" s="449"/>
      <c r="ED276" s="436"/>
      <c r="EE276" s="437"/>
      <c r="EF276" s="450"/>
      <c r="EG276" s="448">
        <v>0</v>
      </c>
      <c r="EH276" s="449"/>
      <c r="EI276" s="436"/>
      <c r="EJ276" s="437"/>
      <c r="EK276" s="450"/>
      <c r="EL276" s="448">
        <f t="shared" si="43"/>
        <v>0</v>
      </c>
      <c r="EM276" s="449"/>
      <c r="EN276" s="436"/>
      <c r="EO276" s="345"/>
      <c r="ER276" s="349"/>
      <c r="ES276" s="349"/>
    </row>
    <row r="277" spans="1:149" ht="12.75" customHeight="1" x14ac:dyDescent="0.2">
      <c r="A277" s="333"/>
      <c r="B277" s="333"/>
      <c r="D277" s="345"/>
      <c r="F277" s="333"/>
      <c r="G277" s="436"/>
      <c r="H277" s="436"/>
      <c r="I277" s="436"/>
      <c r="J277" s="437"/>
      <c r="K277" s="436"/>
      <c r="L277" s="436"/>
      <c r="M277" s="436"/>
      <c r="N277" s="436"/>
      <c r="O277" s="437"/>
      <c r="P277" s="436"/>
      <c r="Q277" s="436"/>
      <c r="R277" s="436"/>
      <c r="S277" s="436"/>
      <c r="T277" s="437"/>
      <c r="U277" s="436"/>
      <c r="V277" s="436"/>
      <c r="W277" s="436"/>
      <c r="X277" s="436"/>
      <c r="Y277" s="437"/>
      <c r="Z277" s="436"/>
      <c r="AA277" s="436"/>
      <c r="AB277" s="436"/>
      <c r="AC277" s="436"/>
      <c r="AD277" s="437"/>
      <c r="AE277" s="436"/>
      <c r="AF277" s="436"/>
      <c r="AG277" s="436"/>
      <c r="AH277" s="436"/>
      <c r="AI277" s="437"/>
      <c r="AJ277" s="436"/>
      <c r="AK277" s="436"/>
      <c r="AL277" s="436"/>
      <c r="AM277" s="436"/>
      <c r="AN277" s="437"/>
      <c r="AO277" s="436"/>
      <c r="AP277" s="436"/>
      <c r="AQ277" s="436"/>
      <c r="AR277" s="436"/>
      <c r="AS277" s="437"/>
      <c r="AT277" s="436"/>
      <c r="AU277" s="436"/>
      <c r="AV277" s="436"/>
      <c r="AW277" s="436"/>
      <c r="AX277" s="437"/>
      <c r="AY277" s="436"/>
      <c r="AZ277" s="436"/>
      <c r="BA277" s="436"/>
      <c r="BB277" s="436"/>
      <c r="BC277" s="437"/>
      <c r="BD277" s="436"/>
      <c r="BE277" s="436"/>
      <c r="BF277" s="436"/>
      <c r="BG277" s="436"/>
      <c r="BH277" s="437"/>
      <c r="BI277" s="436"/>
      <c r="BJ277" s="436"/>
      <c r="BK277" s="436"/>
      <c r="BL277" s="436"/>
      <c r="BM277" s="437"/>
      <c r="BN277" s="436"/>
      <c r="BO277" s="436"/>
      <c r="BP277" s="436"/>
      <c r="BQ277" s="436"/>
      <c r="BR277" s="437"/>
      <c r="BS277" s="436"/>
      <c r="BT277" s="436"/>
      <c r="BU277" s="436"/>
      <c r="BV277" s="436"/>
      <c r="BW277" s="437"/>
      <c r="BX277" s="436"/>
      <c r="BY277" s="436"/>
      <c r="BZ277" s="436"/>
      <c r="CA277" s="436"/>
      <c r="CB277" s="437"/>
      <c r="CC277" s="436"/>
      <c r="CD277" s="436"/>
      <c r="CE277" s="436"/>
      <c r="CF277" s="436"/>
      <c r="CG277" s="437"/>
      <c r="CH277" s="436"/>
      <c r="CI277" s="436"/>
      <c r="CJ277" s="436"/>
      <c r="CK277" s="436"/>
      <c r="CL277" s="437"/>
      <c r="CM277" s="436"/>
      <c r="CN277" s="436"/>
      <c r="CO277" s="436"/>
      <c r="CP277" s="436"/>
      <c r="CQ277" s="437"/>
      <c r="CR277" s="436"/>
      <c r="CS277" s="436"/>
      <c r="CT277" s="436"/>
      <c r="CU277" s="436"/>
      <c r="CV277" s="437"/>
      <c r="CW277" s="436"/>
      <c r="CX277" s="436"/>
      <c r="CY277" s="436"/>
      <c r="CZ277" s="436"/>
      <c r="DA277" s="437"/>
      <c r="DB277" s="436"/>
      <c r="DC277" s="436"/>
      <c r="DD277" s="436"/>
      <c r="DE277" s="436"/>
      <c r="DF277" s="437"/>
      <c r="DG277" s="436"/>
      <c r="DH277" s="436"/>
      <c r="DI277" s="436"/>
      <c r="DJ277" s="436"/>
      <c r="DK277" s="437"/>
      <c r="DL277" s="436"/>
      <c r="DM277" s="436"/>
      <c r="DN277" s="436"/>
      <c r="DO277" s="436"/>
      <c r="DP277" s="437"/>
      <c r="DQ277" s="436"/>
      <c r="DR277" s="436"/>
      <c r="DS277" s="436"/>
      <c r="DT277" s="436"/>
      <c r="DU277" s="437"/>
      <c r="DV277" s="436"/>
      <c r="DW277" s="436"/>
      <c r="DX277" s="436"/>
      <c r="DY277" s="436"/>
      <c r="DZ277" s="437"/>
      <c r="EA277" s="436"/>
      <c r="EB277" s="436"/>
      <c r="EC277" s="436"/>
      <c r="ED277" s="436"/>
      <c r="EE277" s="437"/>
      <c r="EF277" s="436"/>
      <c r="EG277" s="436"/>
      <c r="EH277" s="436"/>
      <c r="EI277" s="436"/>
      <c r="EJ277" s="437"/>
      <c r="EK277" s="436"/>
      <c r="EL277" s="436"/>
      <c r="EM277" s="436"/>
      <c r="EN277" s="436"/>
      <c r="EO277" s="345"/>
      <c r="ER277" s="349"/>
      <c r="ES277" s="349"/>
    </row>
    <row r="278" spans="1:149" ht="12.75" hidden="1" customHeight="1" x14ac:dyDescent="0.2">
      <c r="A278" s="333"/>
      <c r="B278" s="333"/>
      <c r="D278" s="345" t="s">
        <v>335</v>
      </c>
      <c r="F278" s="333"/>
      <c r="G278" s="436">
        <f>SUM(G279:G281)</f>
        <v>0</v>
      </c>
      <c r="H278" s="436"/>
      <c r="I278" s="436"/>
      <c r="J278" s="437"/>
      <c r="K278" s="436"/>
      <c r="L278" s="436">
        <f>SUM(L279:L281)</f>
        <v>0</v>
      </c>
      <c r="M278" s="436"/>
      <c r="N278" s="436"/>
      <c r="O278" s="437"/>
      <c r="P278" s="436"/>
      <c r="Q278" s="436">
        <f>SUM(Q279:Q281)</f>
        <v>0</v>
      </c>
      <c r="R278" s="436"/>
      <c r="S278" s="436"/>
      <c r="T278" s="437"/>
      <c r="U278" s="436"/>
      <c r="V278" s="436">
        <f>SUM(V279:V281)</f>
        <v>0</v>
      </c>
      <c r="W278" s="436"/>
      <c r="X278" s="436"/>
      <c r="Y278" s="437"/>
      <c r="Z278" s="436"/>
      <c r="AA278" s="436">
        <f>SUM(AA279:AA281)</f>
        <v>0</v>
      </c>
      <c r="AB278" s="436"/>
      <c r="AC278" s="436"/>
      <c r="AD278" s="437"/>
      <c r="AE278" s="436"/>
      <c r="AF278" s="436">
        <f>SUM(AF279:AF281)</f>
        <v>0</v>
      </c>
      <c r="AG278" s="436"/>
      <c r="AH278" s="436"/>
      <c r="AI278" s="437"/>
      <c r="AJ278" s="436"/>
      <c r="AK278" s="436">
        <f>SUM(AK279:AK281)</f>
        <v>0</v>
      </c>
      <c r="AL278" s="436"/>
      <c r="AM278" s="436"/>
      <c r="AN278" s="437"/>
      <c r="AO278" s="436"/>
      <c r="AP278" s="436">
        <f>SUM(AP279:AP281)</f>
        <v>0</v>
      </c>
      <c r="AQ278" s="436"/>
      <c r="AR278" s="436"/>
      <c r="AS278" s="437"/>
      <c r="AT278" s="436"/>
      <c r="AU278" s="436">
        <f>SUM(AU279:AU281)</f>
        <v>0</v>
      </c>
      <c r="AV278" s="436"/>
      <c r="AW278" s="436"/>
      <c r="AX278" s="437"/>
      <c r="AY278" s="436"/>
      <c r="AZ278" s="436">
        <f>SUM(AZ279:AZ281)</f>
        <v>0</v>
      </c>
      <c r="BA278" s="436"/>
      <c r="BB278" s="436"/>
      <c r="BC278" s="437"/>
      <c r="BD278" s="436"/>
      <c r="BE278" s="436">
        <f>SUM(BE279:BE281)</f>
        <v>0</v>
      </c>
      <c r="BF278" s="436"/>
      <c r="BG278" s="436"/>
      <c r="BH278" s="437"/>
      <c r="BI278" s="436"/>
      <c r="BJ278" s="436">
        <f>SUM(BJ279:BJ281)</f>
        <v>0</v>
      </c>
      <c r="BK278" s="436"/>
      <c r="BL278" s="436"/>
      <c r="BM278" s="437"/>
      <c r="BN278" s="436"/>
      <c r="BO278" s="436">
        <f>SUM(BO279:BO281)</f>
        <v>0</v>
      </c>
      <c r="BP278" s="436"/>
      <c r="BQ278" s="436"/>
      <c r="BR278" s="437"/>
      <c r="BS278" s="436"/>
      <c r="BT278" s="436">
        <f>SUM(BT279:BT281)</f>
        <v>0</v>
      </c>
      <c r="BU278" s="436"/>
      <c r="BV278" s="436"/>
      <c r="BW278" s="437"/>
      <c r="BX278" s="436"/>
      <c r="BY278" s="436">
        <f>SUM(BY279:BY281)</f>
        <v>0</v>
      </c>
      <c r="BZ278" s="436"/>
      <c r="CA278" s="436"/>
      <c r="CB278" s="437"/>
      <c r="CC278" s="436"/>
      <c r="CD278" s="436">
        <f>SUM(CD279:CD281)</f>
        <v>0</v>
      </c>
      <c r="CE278" s="436"/>
      <c r="CF278" s="436"/>
      <c r="CG278" s="437"/>
      <c r="CH278" s="436"/>
      <c r="CI278" s="436">
        <f>SUM(CI279:CI281)</f>
        <v>0</v>
      </c>
      <c r="CJ278" s="436"/>
      <c r="CK278" s="436"/>
      <c r="CL278" s="437"/>
      <c r="CM278" s="436"/>
      <c r="CN278" s="436">
        <f>SUM(CN279:CN281)</f>
        <v>0</v>
      </c>
      <c r="CO278" s="436"/>
      <c r="CP278" s="436"/>
      <c r="CQ278" s="437"/>
      <c r="CR278" s="436"/>
      <c r="CS278" s="436">
        <f>SUM(CS279:CS281)</f>
        <v>0</v>
      </c>
      <c r="CT278" s="436"/>
      <c r="CU278" s="436"/>
      <c r="CV278" s="437"/>
      <c r="CW278" s="436"/>
      <c r="CX278" s="436">
        <f>SUM(CX279:CX281)</f>
        <v>0</v>
      </c>
      <c r="CY278" s="436"/>
      <c r="CZ278" s="436"/>
      <c r="DA278" s="437"/>
      <c r="DB278" s="436"/>
      <c r="DC278" s="436">
        <f>SUM(DC279:DC281)</f>
        <v>0</v>
      </c>
      <c r="DD278" s="436"/>
      <c r="DE278" s="436"/>
      <c r="DF278" s="437"/>
      <c r="DG278" s="436"/>
      <c r="DH278" s="436">
        <f>SUM(DH279:DH281)</f>
        <v>0</v>
      </c>
      <c r="DI278" s="436"/>
      <c r="DJ278" s="436"/>
      <c r="DK278" s="437"/>
      <c r="DL278" s="436"/>
      <c r="DM278" s="436">
        <f>SUM(DM279:DM281)</f>
        <v>0</v>
      </c>
      <c r="DN278" s="436"/>
      <c r="DO278" s="436"/>
      <c r="DP278" s="437"/>
      <c r="DQ278" s="436"/>
      <c r="DR278" s="436">
        <f>SUM(DR279:DR281)</f>
        <v>0</v>
      </c>
      <c r="DS278" s="436"/>
      <c r="DT278" s="436"/>
      <c r="DU278" s="437"/>
      <c r="DV278" s="436"/>
      <c r="DW278" s="436">
        <f>SUM(DW279:DW281)</f>
        <v>0</v>
      </c>
      <c r="DX278" s="436"/>
      <c r="DY278" s="436"/>
      <c r="DZ278" s="437"/>
      <c r="EA278" s="436"/>
      <c r="EB278" s="436">
        <f>SUM(EB279:EB281)</f>
        <v>0</v>
      </c>
      <c r="EC278" s="436"/>
      <c r="ED278" s="436"/>
      <c r="EE278" s="437"/>
      <c r="EF278" s="436"/>
      <c r="EG278" s="436">
        <f>SUM(EG279:EG281)</f>
        <v>0</v>
      </c>
      <c r="EH278" s="436"/>
      <c r="EI278" s="436"/>
      <c r="EJ278" s="437"/>
      <c r="EK278" s="436"/>
      <c r="EL278" s="436">
        <f>SUM(EL279:EL281)</f>
        <v>0</v>
      </c>
      <c r="EM278" s="436"/>
      <c r="EN278" s="436"/>
      <c r="EO278" s="345"/>
      <c r="ER278" s="349"/>
      <c r="ES278" s="349"/>
    </row>
    <row r="279" spans="1:149" ht="12.75" hidden="1" customHeight="1" x14ac:dyDescent="0.2">
      <c r="A279" s="333"/>
      <c r="B279" s="333"/>
      <c r="D279" s="345" t="s">
        <v>313</v>
      </c>
      <c r="F279" s="358"/>
      <c r="G279" s="434">
        <v>0</v>
      </c>
      <c r="H279" s="435"/>
      <c r="I279" s="436"/>
      <c r="J279" s="437"/>
      <c r="K279" s="438"/>
      <c r="L279" s="434">
        <v>0</v>
      </c>
      <c r="M279" s="435"/>
      <c r="N279" s="436"/>
      <c r="O279" s="437"/>
      <c r="P279" s="438"/>
      <c r="Q279" s="434">
        <v>0</v>
      </c>
      <c r="R279" s="435"/>
      <c r="S279" s="436"/>
      <c r="T279" s="437"/>
      <c r="U279" s="438"/>
      <c r="V279" s="434">
        <v>0</v>
      </c>
      <c r="W279" s="435"/>
      <c r="X279" s="436"/>
      <c r="Y279" s="437"/>
      <c r="Z279" s="438"/>
      <c r="AA279" s="434">
        <v>0</v>
      </c>
      <c r="AB279" s="435"/>
      <c r="AC279" s="436"/>
      <c r="AD279" s="437"/>
      <c r="AE279" s="438"/>
      <c r="AF279" s="434">
        <v>0</v>
      </c>
      <c r="AG279" s="435"/>
      <c r="AH279" s="436"/>
      <c r="AI279" s="437"/>
      <c r="AJ279" s="438"/>
      <c r="AK279" s="434">
        <v>0</v>
      </c>
      <c r="AL279" s="435"/>
      <c r="AM279" s="436"/>
      <c r="AN279" s="437"/>
      <c r="AO279" s="438"/>
      <c r="AP279" s="434">
        <v>0</v>
      </c>
      <c r="AQ279" s="435"/>
      <c r="AR279" s="436"/>
      <c r="AS279" s="437"/>
      <c r="AT279" s="438"/>
      <c r="AU279" s="434">
        <v>0</v>
      </c>
      <c r="AV279" s="435"/>
      <c r="AW279" s="436"/>
      <c r="AX279" s="437"/>
      <c r="AY279" s="438"/>
      <c r="AZ279" s="434">
        <v>0</v>
      </c>
      <c r="BA279" s="435"/>
      <c r="BB279" s="436"/>
      <c r="BC279" s="437"/>
      <c r="BD279" s="438"/>
      <c r="BE279" s="434">
        <v>0</v>
      </c>
      <c r="BF279" s="435"/>
      <c r="BG279" s="436"/>
      <c r="BH279" s="437"/>
      <c r="BI279" s="438"/>
      <c r="BJ279" s="434">
        <v>0</v>
      </c>
      <c r="BK279" s="435"/>
      <c r="BL279" s="436"/>
      <c r="BM279" s="437"/>
      <c r="BN279" s="438"/>
      <c r="BO279" s="434">
        <v>0</v>
      </c>
      <c r="BP279" s="435"/>
      <c r="BQ279" s="436"/>
      <c r="BR279" s="437"/>
      <c r="BS279" s="438"/>
      <c r="BT279" s="434">
        <f>SUM(L279:BO279)</f>
        <v>0</v>
      </c>
      <c r="BU279" s="435"/>
      <c r="BV279" s="436"/>
      <c r="BW279" s="437"/>
      <c r="BX279" s="438"/>
      <c r="BY279" s="434">
        <v>0</v>
      </c>
      <c r="BZ279" s="435"/>
      <c r="CA279" s="436"/>
      <c r="CB279" s="437"/>
      <c r="CC279" s="438"/>
      <c r="CD279" s="434">
        <v>0</v>
      </c>
      <c r="CE279" s="435"/>
      <c r="CF279" s="436"/>
      <c r="CG279" s="437"/>
      <c r="CH279" s="438"/>
      <c r="CI279" s="434">
        <v>0</v>
      </c>
      <c r="CJ279" s="435"/>
      <c r="CK279" s="436"/>
      <c r="CL279" s="437"/>
      <c r="CM279" s="438"/>
      <c r="CN279" s="434">
        <v>0</v>
      </c>
      <c r="CO279" s="435"/>
      <c r="CP279" s="436"/>
      <c r="CQ279" s="437"/>
      <c r="CR279" s="438"/>
      <c r="CS279" s="434">
        <v>0</v>
      </c>
      <c r="CT279" s="435"/>
      <c r="CU279" s="436"/>
      <c r="CV279" s="437"/>
      <c r="CW279" s="438"/>
      <c r="CX279" s="434">
        <v>0</v>
      </c>
      <c r="CY279" s="435"/>
      <c r="CZ279" s="436"/>
      <c r="DA279" s="437"/>
      <c r="DB279" s="438"/>
      <c r="DC279" s="434">
        <v>0</v>
      </c>
      <c r="DD279" s="435"/>
      <c r="DE279" s="436"/>
      <c r="DF279" s="437"/>
      <c r="DG279" s="438"/>
      <c r="DH279" s="434">
        <v>0</v>
      </c>
      <c r="DI279" s="435"/>
      <c r="DJ279" s="436"/>
      <c r="DK279" s="437"/>
      <c r="DL279" s="438"/>
      <c r="DM279" s="434">
        <v>0</v>
      </c>
      <c r="DN279" s="435"/>
      <c r="DO279" s="436"/>
      <c r="DP279" s="437"/>
      <c r="DQ279" s="438"/>
      <c r="DR279" s="434">
        <v>0</v>
      </c>
      <c r="DS279" s="435"/>
      <c r="DT279" s="436"/>
      <c r="DU279" s="437"/>
      <c r="DV279" s="438"/>
      <c r="DW279" s="434">
        <v>0</v>
      </c>
      <c r="DX279" s="435"/>
      <c r="DY279" s="436"/>
      <c r="DZ279" s="437"/>
      <c r="EA279" s="438"/>
      <c r="EB279" s="434">
        <v>0</v>
      </c>
      <c r="EC279" s="435"/>
      <c r="ED279" s="436"/>
      <c r="EE279" s="437"/>
      <c r="EF279" s="438"/>
      <c r="EG279" s="434">
        <v>0</v>
      </c>
      <c r="EH279" s="435"/>
      <c r="EI279" s="436"/>
      <c r="EJ279" s="437"/>
      <c r="EK279" s="438"/>
      <c r="EL279" s="434">
        <f t="shared" ref="EL279:EL281" si="44">SUM(CD279:CD279)</f>
        <v>0</v>
      </c>
      <c r="EM279" s="435"/>
      <c r="EN279" s="436"/>
      <c r="EO279" s="345"/>
      <c r="ER279" s="349"/>
      <c r="ES279" s="349"/>
    </row>
    <row r="280" spans="1:149" ht="12.75" hidden="1" customHeight="1" x14ac:dyDescent="0.2">
      <c r="A280" s="333"/>
      <c r="B280" s="333"/>
      <c r="D280" s="345" t="s">
        <v>316</v>
      </c>
      <c r="F280" s="351"/>
      <c r="G280" s="436">
        <v>0</v>
      </c>
      <c r="H280" s="440"/>
      <c r="I280" s="436"/>
      <c r="J280" s="437"/>
      <c r="K280" s="437"/>
      <c r="L280" s="436">
        <v>0</v>
      </c>
      <c r="M280" s="440"/>
      <c r="N280" s="436"/>
      <c r="O280" s="437"/>
      <c r="P280" s="437"/>
      <c r="Q280" s="436">
        <v>0</v>
      </c>
      <c r="R280" s="440"/>
      <c r="S280" s="436"/>
      <c r="T280" s="437"/>
      <c r="U280" s="437"/>
      <c r="V280" s="436">
        <v>0</v>
      </c>
      <c r="W280" s="440"/>
      <c r="X280" s="436"/>
      <c r="Y280" s="437"/>
      <c r="Z280" s="437"/>
      <c r="AA280" s="436">
        <v>0</v>
      </c>
      <c r="AB280" s="440"/>
      <c r="AC280" s="436"/>
      <c r="AD280" s="437"/>
      <c r="AE280" s="437"/>
      <c r="AF280" s="436">
        <v>0</v>
      </c>
      <c r="AG280" s="440"/>
      <c r="AH280" s="436"/>
      <c r="AI280" s="437"/>
      <c r="AJ280" s="437"/>
      <c r="AK280" s="436">
        <v>0</v>
      </c>
      <c r="AL280" s="440"/>
      <c r="AM280" s="436"/>
      <c r="AN280" s="437"/>
      <c r="AO280" s="437"/>
      <c r="AP280" s="436">
        <v>0</v>
      </c>
      <c r="AQ280" s="440"/>
      <c r="AR280" s="436"/>
      <c r="AS280" s="437"/>
      <c r="AT280" s="437"/>
      <c r="AU280" s="436">
        <v>0</v>
      </c>
      <c r="AV280" s="440"/>
      <c r="AW280" s="436"/>
      <c r="AX280" s="437"/>
      <c r="AY280" s="437"/>
      <c r="AZ280" s="436">
        <v>0</v>
      </c>
      <c r="BA280" s="440"/>
      <c r="BB280" s="436"/>
      <c r="BC280" s="437"/>
      <c r="BD280" s="437"/>
      <c r="BE280" s="436">
        <v>0</v>
      </c>
      <c r="BF280" s="440"/>
      <c r="BG280" s="436"/>
      <c r="BH280" s="437"/>
      <c r="BI280" s="437"/>
      <c r="BJ280" s="436">
        <v>0</v>
      </c>
      <c r="BK280" s="440"/>
      <c r="BL280" s="436"/>
      <c r="BM280" s="437"/>
      <c r="BN280" s="437"/>
      <c r="BO280" s="436">
        <v>0</v>
      </c>
      <c r="BP280" s="440"/>
      <c r="BQ280" s="436"/>
      <c r="BR280" s="437"/>
      <c r="BS280" s="437"/>
      <c r="BT280" s="436">
        <f>SUM(L280:BO280)</f>
        <v>0</v>
      </c>
      <c r="BU280" s="440"/>
      <c r="BV280" s="436"/>
      <c r="BW280" s="437"/>
      <c r="BX280" s="437"/>
      <c r="BY280" s="436">
        <v>0</v>
      </c>
      <c r="BZ280" s="440"/>
      <c r="CA280" s="436"/>
      <c r="CB280" s="437"/>
      <c r="CC280" s="437"/>
      <c r="CD280" s="436">
        <v>0</v>
      </c>
      <c r="CE280" s="440"/>
      <c r="CF280" s="436"/>
      <c r="CG280" s="437"/>
      <c r="CH280" s="437"/>
      <c r="CI280" s="436">
        <v>0</v>
      </c>
      <c r="CJ280" s="440"/>
      <c r="CK280" s="436"/>
      <c r="CL280" s="437"/>
      <c r="CM280" s="437"/>
      <c r="CN280" s="436">
        <v>0</v>
      </c>
      <c r="CO280" s="440"/>
      <c r="CP280" s="436"/>
      <c r="CQ280" s="437"/>
      <c r="CR280" s="437"/>
      <c r="CS280" s="436">
        <v>0</v>
      </c>
      <c r="CT280" s="440"/>
      <c r="CU280" s="436"/>
      <c r="CV280" s="437"/>
      <c r="CW280" s="437"/>
      <c r="CX280" s="436">
        <v>0</v>
      </c>
      <c r="CY280" s="440"/>
      <c r="CZ280" s="436"/>
      <c r="DA280" s="437"/>
      <c r="DB280" s="437"/>
      <c r="DC280" s="436">
        <v>0</v>
      </c>
      <c r="DD280" s="440"/>
      <c r="DE280" s="436"/>
      <c r="DF280" s="437"/>
      <c r="DG280" s="437"/>
      <c r="DH280" s="436">
        <v>0</v>
      </c>
      <c r="DI280" s="440"/>
      <c r="DJ280" s="436"/>
      <c r="DK280" s="437"/>
      <c r="DL280" s="437"/>
      <c r="DM280" s="436">
        <v>0</v>
      </c>
      <c r="DN280" s="440"/>
      <c r="DO280" s="436"/>
      <c r="DP280" s="437"/>
      <c r="DQ280" s="437"/>
      <c r="DR280" s="436">
        <v>0</v>
      </c>
      <c r="DS280" s="440"/>
      <c r="DT280" s="436"/>
      <c r="DU280" s="437"/>
      <c r="DV280" s="437"/>
      <c r="DW280" s="436">
        <v>0</v>
      </c>
      <c r="DX280" s="440"/>
      <c r="DY280" s="436"/>
      <c r="DZ280" s="437"/>
      <c r="EA280" s="437"/>
      <c r="EB280" s="436">
        <v>0</v>
      </c>
      <c r="EC280" s="440"/>
      <c r="ED280" s="436"/>
      <c r="EE280" s="437"/>
      <c r="EF280" s="437"/>
      <c r="EG280" s="436">
        <v>0</v>
      </c>
      <c r="EH280" s="440"/>
      <c r="EI280" s="436"/>
      <c r="EJ280" s="437"/>
      <c r="EK280" s="437"/>
      <c r="EL280" s="436">
        <f t="shared" si="44"/>
        <v>0</v>
      </c>
      <c r="EM280" s="440"/>
      <c r="EN280" s="436"/>
      <c r="EO280" s="345"/>
      <c r="ER280" s="349"/>
      <c r="ES280" s="349"/>
    </row>
    <row r="281" spans="1:149" ht="12.75" hidden="1" customHeight="1" x14ac:dyDescent="0.2">
      <c r="A281" s="333"/>
      <c r="B281" s="333"/>
      <c r="D281" s="345" t="s">
        <v>330</v>
      </c>
      <c r="F281" s="373"/>
      <c r="G281" s="448">
        <v>0</v>
      </c>
      <c r="H281" s="449"/>
      <c r="I281" s="436"/>
      <c r="J281" s="437"/>
      <c r="K281" s="450"/>
      <c r="L281" s="448">
        <v>0</v>
      </c>
      <c r="M281" s="449"/>
      <c r="N281" s="436"/>
      <c r="O281" s="437"/>
      <c r="P281" s="450"/>
      <c r="Q281" s="448">
        <v>0</v>
      </c>
      <c r="R281" s="449"/>
      <c r="S281" s="436"/>
      <c r="T281" s="437"/>
      <c r="U281" s="450"/>
      <c r="V281" s="448">
        <v>0</v>
      </c>
      <c r="W281" s="449"/>
      <c r="X281" s="436"/>
      <c r="Y281" s="437"/>
      <c r="Z281" s="450"/>
      <c r="AA281" s="448">
        <v>0</v>
      </c>
      <c r="AB281" s="449"/>
      <c r="AC281" s="436"/>
      <c r="AD281" s="437"/>
      <c r="AE281" s="450"/>
      <c r="AF281" s="448">
        <v>0</v>
      </c>
      <c r="AG281" s="449"/>
      <c r="AH281" s="436"/>
      <c r="AI281" s="437"/>
      <c r="AJ281" s="450"/>
      <c r="AK281" s="448">
        <v>0</v>
      </c>
      <c r="AL281" s="449"/>
      <c r="AM281" s="436"/>
      <c r="AN281" s="437"/>
      <c r="AO281" s="450"/>
      <c r="AP281" s="448">
        <v>0</v>
      </c>
      <c r="AQ281" s="449"/>
      <c r="AR281" s="436"/>
      <c r="AS281" s="437"/>
      <c r="AT281" s="450"/>
      <c r="AU281" s="448">
        <v>0</v>
      </c>
      <c r="AV281" s="449"/>
      <c r="AW281" s="436"/>
      <c r="AX281" s="437"/>
      <c r="AY281" s="450"/>
      <c r="AZ281" s="448">
        <v>0</v>
      </c>
      <c r="BA281" s="449"/>
      <c r="BB281" s="436"/>
      <c r="BC281" s="437"/>
      <c r="BD281" s="450"/>
      <c r="BE281" s="448">
        <v>0</v>
      </c>
      <c r="BF281" s="449"/>
      <c r="BG281" s="436"/>
      <c r="BH281" s="437"/>
      <c r="BI281" s="450"/>
      <c r="BJ281" s="448">
        <v>0</v>
      </c>
      <c r="BK281" s="449"/>
      <c r="BL281" s="436"/>
      <c r="BM281" s="437"/>
      <c r="BN281" s="450"/>
      <c r="BO281" s="448">
        <v>0</v>
      </c>
      <c r="BP281" s="449"/>
      <c r="BQ281" s="436"/>
      <c r="BR281" s="437"/>
      <c r="BS281" s="450"/>
      <c r="BT281" s="448">
        <f>SUM(L281:BO281)</f>
        <v>0</v>
      </c>
      <c r="BU281" s="449"/>
      <c r="BV281" s="436"/>
      <c r="BW281" s="437"/>
      <c r="BX281" s="450"/>
      <c r="BY281" s="448">
        <v>0</v>
      </c>
      <c r="BZ281" s="449"/>
      <c r="CA281" s="436"/>
      <c r="CB281" s="437"/>
      <c r="CC281" s="450"/>
      <c r="CD281" s="448">
        <v>0</v>
      </c>
      <c r="CE281" s="449"/>
      <c r="CF281" s="436"/>
      <c r="CG281" s="437"/>
      <c r="CH281" s="450"/>
      <c r="CI281" s="448">
        <v>0</v>
      </c>
      <c r="CJ281" s="449"/>
      <c r="CK281" s="436"/>
      <c r="CL281" s="437"/>
      <c r="CM281" s="450"/>
      <c r="CN281" s="448">
        <v>0</v>
      </c>
      <c r="CO281" s="449"/>
      <c r="CP281" s="436"/>
      <c r="CQ281" s="437"/>
      <c r="CR281" s="450"/>
      <c r="CS281" s="448">
        <v>0</v>
      </c>
      <c r="CT281" s="449"/>
      <c r="CU281" s="436"/>
      <c r="CV281" s="437"/>
      <c r="CW281" s="450"/>
      <c r="CX281" s="448">
        <v>0</v>
      </c>
      <c r="CY281" s="449"/>
      <c r="CZ281" s="436"/>
      <c r="DA281" s="437"/>
      <c r="DB281" s="450"/>
      <c r="DC281" s="448">
        <v>0</v>
      </c>
      <c r="DD281" s="449"/>
      <c r="DE281" s="436"/>
      <c r="DF281" s="437"/>
      <c r="DG281" s="450"/>
      <c r="DH281" s="448">
        <v>0</v>
      </c>
      <c r="DI281" s="449"/>
      <c r="DJ281" s="436"/>
      <c r="DK281" s="437"/>
      <c r="DL281" s="450"/>
      <c r="DM281" s="448">
        <v>0</v>
      </c>
      <c r="DN281" s="449"/>
      <c r="DO281" s="436"/>
      <c r="DP281" s="437"/>
      <c r="DQ281" s="450"/>
      <c r="DR281" s="448">
        <v>0</v>
      </c>
      <c r="DS281" s="449"/>
      <c r="DT281" s="436"/>
      <c r="DU281" s="437"/>
      <c r="DV281" s="450"/>
      <c r="DW281" s="448">
        <v>0</v>
      </c>
      <c r="DX281" s="449"/>
      <c r="DY281" s="436"/>
      <c r="DZ281" s="437"/>
      <c r="EA281" s="450"/>
      <c r="EB281" s="448">
        <v>0</v>
      </c>
      <c r="EC281" s="449"/>
      <c r="ED281" s="436"/>
      <c r="EE281" s="437"/>
      <c r="EF281" s="450"/>
      <c r="EG281" s="448">
        <v>0</v>
      </c>
      <c r="EH281" s="449"/>
      <c r="EI281" s="436"/>
      <c r="EJ281" s="437"/>
      <c r="EK281" s="450"/>
      <c r="EL281" s="448">
        <f t="shared" si="44"/>
        <v>0</v>
      </c>
      <c r="EM281" s="449"/>
      <c r="EN281" s="436"/>
      <c r="EO281" s="345"/>
      <c r="ER281" s="349"/>
      <c r="ES281" s="349"/>
    </row>
    <row r="282" spans="1:149" ht="12.75" hidden="1" customHeight="1" x14ac:dyDescent="0.2">
      <c r="A282" s="333"/>
      <c r="B282" s="333"/>
      <c r="D282" s="345"/>
      <c r="F282" s="333"/>
      <c r="G282" s="436"/>
      <c r="H282" s="436"/>
      <c r="I282" s="436"/>
      <c r="J282" s="437"/>
      <c r="K282" s="436"/>
      <c r="L282" s="436"/>
      <c r="M282" s="436"/>
      <c r="N282" s="436"/>
      <c r="O282" s="437"/>
      <c r="P282" s="436"/>
      <c r="Q282" s="436"/>
      <c r="R282" s="436"/>
      <c r="S282" s="436"/>
      <c r="T282" s="437"/>
      <c r="U282" s="436"/>
      <c r="V282" s="436"/>
      <c r="W282" s="436"/>
      <c r="X282" s="436"/>
      <c r="Y282" s="437"/>
      <c r="Z282" s="436"/>
      <c r="AA282" s="436"/>
      <c r="AB282" s="436"/>
      <c r="AC282" s="436"/>
      <c r="AD282" s="437"/>
      <c r="AE282" s="436"/>
      <c r="AF282" s="436"/>
      <c r="AG282" s="436"/>
      <c r="AH282" s="436"/>
      <c r="AI282" s="437"/>
      <c r="AJ282" s="436"/>
      <c r="AK282" s="436"/>
      <c r="AL282" s="436"/>
      <c r="AM282" s="436"/>
      <c r="AN282" s="437"/>
      <c r="AO282" s="436"/>
      <c r="AP282" s="436"/>
      <c r="AQ282" s="436"/>
      <c r="AR282" s="436"/>
      <c r="AS282" s="437"/>
      <c r="AT282" s="436"/>
      <c r="AU282" s="436"/>
      <c r="AV282" s="436"/>
      <c r="AW282" s="436"/>
      <c r="AX282" s="437"/>
      <c r="AY282" s="436"/>
      <c r="AZ282" s="436"/>
      <c r="BA282" s="436"/>
      <c r="BB282" s="436"/>
      <c r="BC282" s="437"/>
      <c r="BD282" s="436"/>
      <c r="BE282" s="436"/>
      <c r="BF282" s="436"/>
      <c r="BG282" s="436"/>
      <c r="BH282" s="437"/>
      <c r="BI282" s="436"/>
      <c r="BJ282" s="436"/>
      <c r="BK282" s="436"/>
      <c r="BL282" s="436"/>
      <c r="BM282" s="437"/>
      <c r="BN282" s="436"/>
      <c r="BO282" s="436"/>
      <c r="BP282" s="436"/>
      <c r="BQ282" s="436"/>
      <c r="BR282" s="437"/>
      <c r="BS282" s="436"/>
      <c r="BT282" s="436"/>
      <c r="BU282" s="436"/>
      <c r="BV282" s="436"/>
      <c r="BW282" s="437"/>
      <c r="BX282" s="436"/>
      <c r="BY282" s="436"/>
      <c r="BZ282" s="436"/>
      <c r="CA282" s="436"/>
      <c r="CB282" s="437"/>
      <c r="CC282" s="436"/>
      <c r="CD282" s="436"/>
      <c r="CE282" s="436"/>
      <c r="CF282" s="436"/>
      <c r="CG282" s="437"/>
      <c r="CH282" s="436"/>
      <c r="CI282" s="436"/>
      <c r="CJ282" s="436"/>
      <c r="CK282" s="436"/>
      <c r="CL282" s="437"/>
      <c r="CM282" s="436"/>
      <c r="CN282" s="436"/>
      <c r="CO282" s="436"/>
      <c r="CP282" s="436"/>
      <c r="CQ282" s="437"/>
      <c r="CR282" s="436"/>
      <c r="CS282" s="436"/>
      <c r="CT282" s="436"/>
      <c r="CU282" s="436"/>
      <c r="CV282" s="437"/>
      <c r="CW282" s="436"/>
      <c r="CX282" s="436"/>
      <c r="CY282" s="436"/>
      <c r="CZ282" s="436"/>
      <c r="DA282" s="437"/>
      <c r="DB282" s="436"/>
      <c r="DC282" s="436"/>
      <c r="DD282" s="436"/>
      <c r="DE282" s="436"/>
      <c r="DF282" s="437"/>
      <c r="DG282" s="436"/>
      <c r="DH282" s="436"/>
      <c r="DI282" s="436"/>
      <c r="DJ282" s="436"/>
      <c r="DK282" s="437"/>
      <c r="DL282" s="436"/>
      <c r="DM282" s="436"/>
      <c r="DN282" s="436"/>
      <c r="DO282" s="436"/>
      <c r="DP282" s="437"/>
      <c r="DQ282" s="436"/>
      <c r="DR282" s="436"/>
      <c r="DS282" s="436"/>
      <c r="DT282" s="436"/>
      <c r="DU282" s="437"/>
      <c r="DV282" s="436"/>
      <c r="DW282" s="436"/>
      <c r="DX282" s="436"/>
      <c r="DY282" s="436"/>
      <c r="DZ282" s="437"/>
      <c r="EA282" s="436"/>
      <c r="EB282" s="436"/>
      <c r="EC282" s="436"/>
      <c r="ED282" s="436"/>
      <c r="EE282" s="437"/>
      <c r="EF282" s="436"/>
      <c r="EG282" s="436"/>
      <c r="EH282" s="436"/>
      <c r="EI282" s="436"/>
      <c r="EJ282" s="437"/>
      <c r="EK282" s="436"/>
      <c r="EL282" s="436"/>
      <c r="EM282" s="436"/>
      <c r="EN282" s="436"/>
      <c r="EO282" s="345"/>
      <c r="ER282" s="349"/>
      <c r="ES282" s="349"/>
    </row>
    <row r="283" spans="1:149" ht="12.75" customHeight="1" x14ac:dyDescent="0.2">
      <c r="A283" s="333"/>
      <c r="B283" s="333"/>
      <c r="D283" s="345" t="s">
        <v>336</v>
      </c>
      <c r="F283" s="333"/>
      <c r="G283" s="436">
        <f>SUM(G284:G286)</f>
        <v>0</v>
      </c>
      <c r="H283" s="436"/>
      <c r="I283" s="436"/>
      <c r="J283" s="437"/>
      <c r="K283" s="436"/>
      <c r="L283" s="436">
        <f>SUM(L284:L286)</f>
        <v>0</v>
      </c>
      <c r="M283" s="436"/>
      <c r="N283" s="436"/>
      <c r="O283" s="437"/>
      <c r="P283" s="436"/>
      <c r="Q283" s="436">
        <f>SUM(Q284:Q286)</f>
        <v>0</v>
      </c>
      <c r="R283" s="436"/>
      <c r="S283" s="436"/>
      <c r="T283" s="437"/>
      <c r="U283" s="436"/>
      <c r="V283" s="436">
        <f>SUM(V284:V286)</f>
        <v>0</v>
      </c>
      <c r="W283" s="436"/>
      <c r="X283" s="436"/>
      <c r="Y283" s="437"/>
      <c r="Z283" s="436"/>
      <c r="AA283" s="436">
        <f>SUM(AA284:AA286)</f>
        <v>0</v>
      </c>
      <c r="AB283" s="436"/>
      <c r="AC283" s="436"/>
      <c r="AD283" s="437"/>
      <c r="AE283" s="436"/>
      <c r="AF283" s="436">
        <f>SUM(AF284:AF286)</f>
        <v>0</v>
      </c>
      <c r="AG283" s="436"/>
      <c r="AH283" s="436"/>
      <c r="AI283" s="437"/>
      <c r="AJ283" s="436"/>
      <c r="AK283" s="436">
        <f>SUM(AK284:AK286)</f>
        <v>0</v>
      </c>
      <c r="AL283" s="436"/>
      <c r="AM283" s="436"/>
      <c r="AN283" s="437"/>
      <c r="AO283" s="436"/>
      <c r="AP283" s="436">
        <f>SUM(AP284:AP286)</f>
        <v>0</v>
      </c>
      <c r="AQ283" s="436"/>
      <c r="AR283" s="436"/>
      <c r="AS283" s="437"/>
      <c r="AT283" s="436"/>
      <c r="AU283" s="436">
        <f>SUM(AU284:AU286)</f>
        <v>0</v>
      </c>
      <c r="AV283" s="436"/>
      <c r="AW283" s="436"/>
      <c r="AX283" s="437"/>
      <c r="AY283" s="436"/>
      <c r="AZ283" s="436">
        <f>SUM(AZ284:AZ286)</f>
        <v>0</v>
      </c>
      <c r="BA283" s="436"/>
      <c r="BB283" s="436"/>
      <c r="BC283" s="437"/>
      <c r="BD283" s="436"/>
      <c r="BE283" s="436">
        <f>SUM(BE284:BE286)</f>
        <v>0</v>
      </c>
      <c r="BF283" s="436"/>
      <c r="BG283" s="436"/>
      <c r="BH283" s="437"/>
      <c r="BI283" s="436"/>
      <c r="BJ283" s="436">
        <f>SUM(BJ284:BJ286)</f>
        <v>0</v>
      </c>
      <c r="BK283" s="436"/>
      <c r="BL283" s="436"/>
      <c r="BM283" s="437"/>
      <c r="BN283" s="436"/>
      <c r="BO283" s="436">
        <f>SUM(BO284:BO286)</f>
        <v>0</v>
      </c>
      <c r="BP283" s="436"/>
      <c r="BQ283" s="436"/>
      <c r="BR283" s="437"/>
      <c r="BS283" s="436"/>
      <c r="BT283" s="436">
        <f>SUM(BT284:BT286)</f>
        <v>0</v>
      </c>
      <c r="BU283" s="436"/>
      <c r="BV283" s="436"/>
      <c r="BW283" s="437"/>
      <c r="BX283" s="436"/>
      <c r="BY283" s="436">
        <f>SUM(BY284:BY286)</f>
        <v>8793365</v>
      </c>
      <c r="BZ283" s="436"/>
      <c r="CA283" s="436"/>
      <c r="CB283" s="437"/>
      <c r="CC283" s="436"/>
      <c r="CD283" s="436">
        <f>SUM(CD284:CD286)</f>
        <v>1626641</v>
      </c>
      <c r="CE283" s="436"/>
      <c r="CF283" s="436"/>
      <c r="CG283" s="437"/>
      <c r="CH283" s="436"/>
      <c r="CI283" s="436">
        <f>SUM(CI284:CI286)</f>
        <v>501290</v>
      </c>
      <c r="CJ283" s="436"/>
      <c r="CK283" s="436"/>
      <c r="CL283" s="437"/>
      <c r="CM283" s="436"/>
      <c r="CN283" s="436">
        <f>SUM(CN284:CN286)</f>
        <v>0</v>
      </c>
      <c r="CO283" s="436"/>
      <c r="CP283" s="436"/>
      <c r="CQ283" s="437"/>
      <c r="CR283" s="436"/>
      <c r="CS283" s="436">
        <f>SUM(CS284:CS286)</f>
        <v>0</v>
      </c>
      <c r="CT283" s="436"/>
      <c r="CU283" s="436"/>
      <c r="CV283" s="437"/>
      <c r="CW283" s="436"/>
      <c r="CX283" s="436">
        <f>SUM(CX284:CX286)</f>
        <v>0</v>
      </c>
      <c r="CY283" s="436"/>
      <c r="CZ283" s="436"/>
      <c r="DA283" s="437"/>
      <c r="DB283" s="436"/>
      <c r="DC283" s="436">
        <f>SUM(DC284:DC286)</f>
        <v>238560</v>
      </c>
      <c r="DD283" s="436"/>
      <c r="DE283" s="436"/>
      <c r="DF283" s="437"/>
      <c r="DG283" s="436"/>
      <c r="DH283" s="436">
        <f>SUM(DH284:DH286)</f>
        <v>2550803</v>
      </c>
      <c r="DI283" s="436"/>
      <c r="DJ283" s="436"/>
      <c r="DK283" s="437"/>
      <c r="DL283" s="436"/>
      <c r="DM283" s="436">
        <f>SUM(DM284:DM286)</f>
        <v>1890152</v>
      </c>
      <c r="DN283" s="436"/>
      <c r="DO283" s="436"/>
      <c r="DP283" s="437"/>
      <c r="DQ283" s="436"/>
      <c r="DR283" s="436">
        <f>SUM(DR284:DR286)</f>
        <v>0</v>
      </c>
      <c r="DS283" s="436"/>
      <c r="DT283" s="436"/>
      <c r="DU283" s="437"/>
      <c r="DV283" s="436"/>
      <c r="DW283" s="436">
        <f>SUM(DW284:DW286)</f>
        <v>1095441</v>
      </c>
      <c r="DX283" s="436"/>
      <c r="DY283" s="436"/>
      <c r="DZ283" s="437"/>
      <c r="EA283" s="436"/>
      <c r="EB283" s="436">
        <f>SUM(EB284:EB286)</f>
        <v>800741</v>
      </c>
      <c r="EC283" s="436"/>
      <c r="ED283" s="436"/>
      <c r="EE283" s="437"/>
      <c r="EF283" s="436"/>
      <c r="EG283" s="436">
        <f>SUM(EG284:EG286)</f>
        <v>89737</v>
      </c>
      <c r="EH283" s="436"/>
      <c r="EI283" s="436"/>
      <c r="EJ283" s="437"/>
      <c r="EK283" s="436"/>
      <c r="EL283" s="436">
        <f>SUM(EL284:EL286)</f>
        <v>2127931</v>
      </c>
      <c r="EM283" s="436"/>
      <c r="EN283" s="436"/>
      <c r="EO283" s="345"/>
      <c r="ER283" s="349"/>
      <c r="ES283" s="349"/>
    </row>
    <row r="284" spans="1:149" ht="12.75" customHeight="1" x14ac:dyDescent="0.2">
      <c r="A284" s="333"/>
      <c r="B284" s="333"/>
      <c r="D284" s="345" t="s">
        <v>313</v>
      </c>
      <c r="F284" s="358"/>
      <c r="G284" s="434">
        <v>0</v>
      </c>
      <c r="H284" s="435"/>
      <c r="I284" s="436"/>
      <c r="J284" s="437"/>
      <c r="K284" s="438"/>
      <c r="L284" s="434">
        <v>0</v>
      </c>
      <c r="M284" s="435"/>
      <c r="N284" s="436"/>
      <c r="O284" s="437"/>
      <c r="P284" s="438"/>
      <c r="Q284" s="434">
        <v>0</v>
      </c>
      <c r="R284" s="435"/>
      <c r="S284" s="436"/>
      <c r="T284" s="437"/>
      <c r="U284" s="438"/>
      <c r="V284" s="434">
        <v>0</v>
      </c>
      <c r="W284" s="435"/>
      <c r="X284" s="436"/>
      <c r="Y284" s="437"/>
      <c r="Z284" s="438"/>
      <c r="AA284" s="434">
        <v>0</v>
      </c>
      <c r="AB284" s="435"/>
      <c r="AC284" s="436"/>
      <c r="AD284" s="437"/>
      <c r="AE284" s="438"/>
      <c r="AF284" s="434">
        <v>0</v>
      </c>
      <c r="AG284" s="435"/>
      <c r="AH284" s="436"/>
      <c r="AI284" s="437"/>
      <c r="AJ284" s="438"/>
      <c r="AK284" s="434">
        <v>0</v>
      </c>
      <c r="AL284" s="435"/>
      <c r="AM284" s="436"/>
      <c r="AN284" s="437"/>
      <c r="AO284" s="438"/>
      <c r="AP284" s="434">
        <v>0</v>
      </c>
      <c r="AQ284" s="435"/>
      <c r="AR284" s="436"/>
      <c r="AS284" s="437"/>
      <c r="AT284" s="438"/>
      <c r="AU284" s="434">
        <v>0</v>
      </c>
      <c r="AV284" s="435"/>
      <c r="AW284" s="436"/>
      <c r="AX284" s="437"/>
      <c r="AY284" s="438"/>
      <c r="AZ284" s="434">
        <v>0</v>
      </c>
      <c r="BA284" s="435"/>
      <c r="BB284" s="436"/>
      <c r="BC284" s="437"/>
      <c r="BD284" s="438"/>
      <c r="BE284" s="434">
        <v>0</v>
      </c>
      <c r="BF284" s="435"/>
      <c r="BG284" s="436"/>
      <c r="BH284" s="437"/>
      <c r="BI284" s="438"/>
      <c r="BJ284" s="434">
        <v>0</v>
      </c>
      <c r="BK284" s="435"/>
      <c r="BL284" s="436"/>
      <c r="BM284" s="437"/>
      <c r="BN284" s="438"/>
      <c r="BO284" s="434">
        <v>0</v>
      </c>
      <c r="BP284" s="435"/>
      <c r="BQ284" s="436"/>
      <c r="BR284" s="437"/>
      <c r="BS284" s="438"/>
      <c r="BT284" s="434">
        <f>SUM(L284:BO284)</f>
        <v>0</v>
      </c>
      <c r="BU284" s="435"/>
      <c r="BV284" s="436"/>
      <c r="BW284" s="437"/>
      <c r="BX284" s="438"/>
      <c r="BY284" s="434">
        <v>7326236</v>
      </c>
      <c r="BZ284" s="435"/>
      <c r="CA284" s="436"/>
      <c r="CB284" s="437"/>
      <c r="CC284" s="438"/>
      <c r="CD284" s="434">
        <f>1626641-319465</f>
        <v>1307176</v>
      </c>
      <c r="CE284" s="435"/>
      <c r="CF284" s="436"/>
      <c r="CG284" s="437"/>
      <c r="CH284" s="438"/>
      <c r="CI284" s="434">
        <f>501290-85723</f>
        <v>415567</v>
      </c>
      <c r="CJ284" s="435"/>
      <c r="CK284" s="436"/>
      <c r="CL284" s="437"/>
      <c r="CM284" s="438"/>
      <c r="CN284" s="434">
        <v>0</v>
      </c>
      <c r="CO284" s="435"/>
      <c r="CP284" s="436"/>
      <c r="CQ284" s="437"/>
      <c r="CR284" s="438"/>
      <c r="CS284" s="434">
        <v>0</v>
      </c>
      <c r="CT284" s="435"/>
      <c r="CU284" s="436"/>
      <c r="CV284" s="437"/>
      <c r="CW284" s="438"/>
      <c r="CX284" s="434">
        <v>0</v>
      </c>
      <c r="CY284" s="435"/>
      <c r="CZ284" s="436"/>
      <c r="DA284" s="437"/>
      <c r="DB284" s="438"/>
      <c r="DC284" s="434">
        <f>238560-32213</f>
        <v>206347</v>
      </c>
      <c r="DD284" s="435"/>
      <c r="DE284" s="436"/>
      <c r="DF284" s="437"/>
      <c r="DG284" s="438"/>
      <c r="DH284" s="434">
        <f>2550803-419072</f>
        <v>2131731</v>
      </c>
      <c r="DI284" s="435"/>
      <c r="DJ284" s="436"/>
      <c r="DK284" s="437"/>
      <c r="DL284" s="438"/>
      <c r="DM284" s="434">
        <f>1890152-317389</f>
        <v>1572763</v>
      </c>
      <c r="DN284" s="435"/>
      <c r="DO284" s="436"/>
      <c r="DP284" s="437"/>
      <c r="DQ284" s="438"/>
      <c r="DR284" s="434">
        <v>0</v>
      </c>
      <c r="DS284" s="435"/>
      <c r="DT284" s="436"/>
      <c r="DU284" s="437"/>
      <c r="DV284" s="438"/>
      <c r="DW284" s="434">
        <f>1095441-176185</f>
        <v>919256</v>
      </c>
      <c r="DX284" s="435"/>
      <c r="DY284" s="436"/>
      <c r="DZ284" s="437"/>
      <c r="EA284" s="438"/>
      <c r="EB284" s="434">
        <f>800741-103404</f>
        <v>697337</v>
      </c>
      <c r="EC284" s="435"/>
      <c r="ED284" s="436"/>
      <c r="EE284" s="437"/>
      <c r="EF284" s="438"/>
      <c r="EG284" s="434">
        <f>89737-13678</f>
        <v>76059</v>
      </c>
      <c r="EH284" s="435"/>
      <c r="EI284" s="436"/>
      <c r="EJ284" s="437"/>
      <c r="EK284" s="438"/>
      <c r="EL284" s="434">
        <f t="shared" ref="EL284:EL286" si="45">SUM(CD284:CI284)</f>
        <v>1722743</v>
      </c>
      <c r="EM284" s="435"/>
      <c r="EN284" s="436"/>
      <c r="EO284" s="345"/>
      <c r="ER284" s="349"/>
      <c r="ES284" s="349"/>
    </row>
    <row r="285" spans="1:149" ht="12.75" customHeight="1" x14ac:dyDescent="0.2">
      <c r="A285" s="333"/>
      <c r="B285" s="333"/>
      <c r="D285" s="345" t="s">
        <v>316</v>
      </c>
      <c r="F285" s="351"/>
      <c r="G285" s="436">
        <v>0</v>
      </c>
      <c r="H285" s="440"/>
      <c r="I285" s="436"/>
      <c r="J285" s="437"/>
      <c r="K285" s="437"/>
      <c r="L285" s="436">
        <v>0</v>
      </c>
      <c r="M285" s="440"/>
      <c r="N285" s="436"/>
      <c r="O285" s="437"/>
      <c r="P285" s="437"/>
      <c r="Q285" s="436">
        <v>0</v>
      </c>
      <c r="R285" s="440"/>
      <c r="S285" s="436"/>
      <c r="T285" s="437"/>
      <c r="U285" s="437"/>
      <c r="V285" s="436">
        <v>0</v>
      </c>
      <c r="W285" s="440"/>
      <c r="X285" s="436"/>
      <c r="Y285" s="437"/>
      <c r="Z285" s="437"/>
      <c r="AA285" s="436">
        <v>0</v>
      </c>
      <c r="AB285" s="440"/>
      <c r="AC285" s="436"/>
      <c r="AD285" s="437"/>
      <c r="AE285" s="437"/>
      <c r="AF285" s="436">
        <v>0</v>
      </c>
      <c r="AG285" s="440"/>
      <c r="AH285" s="436"/>
      <c r="AI285" s="437"/>
      <c r="AJ285" s="437"/>
      <c r="AK285" s="436">
        <v>0</v>
      </c>
      <c r="AL285" s="440"/>
      <c r="AM285" s="436"/>
      <c r="AN285" s="437"/>
      <c r="AO285" s="437"/>
      <c r="AP285" s="436">
        <v>0</v>
      </c>
      <c r="AQ285" s="440"/>
      <c r="AR285" s="436"/>
      <c r="AS285" s="437"/>
      <c r="AT285" s="437"/>
      <c r="AU285" s="436">
        <v>0</v>
      </c>
      <c r="AV285" s="440"/>
      <c r="AW285" s="436"/>
      <c r="AX285" s="437"/>
      <c r="AY285" s="437"/>
      <c r="AZ285" s="436">
        <v>0</v>
      </c>
      <c r="BA285" s="440"/>
      <c r="BB285" s="436"/>
      <c r="BC285" s="437"/>
      <c r="BD285" s="437"/>
      <c r="BE285" s="436">
        <v>0</v>
      </c>
      <c r="BF285" s="440"/>
      <c r="BG285" s="436"/>
      <c r="BH285" s="437"/>
      <c r="BI285" s="437"/>
      <c r="BJ285" s="436">
        <v>0</v>
      </c>
      <c r="BK285" s="440"/>
      <c r="BL285" s="436"/>
      <c r="BM285" s="437"/>
      <c r="BN285" s="437"/>
      <c r="BO285" s="436">
        <v>0</v>
      </c>
      <c r="BP285" s="440"/>
      <c r="BQ285" s="436"/>
      <c r="BR285" s="437"/>
      <c r="BS285" s="437"/>
      <c r="BT285" s="436">
        <f>SUM(L285:BO285)</f>
        <v>0</v>
      </c>
      <c r="BU285" s="440"/>
      <c r="BV285" s="436"/>
      <c r="BW285" s="437"/>
      <c r="BX285" s="437"/>
      <c r="BY285" s="436">
        <v>1467129</v>
      </c>
      <c r="BZ285" s="440"/>
      <c r="CA285" s="436"/>
      <c r="CB285" s="437"/>
      <c r="CC285" s="437"/>
      <c r="CD285" s="436">
        <v>319465</v>
      </c>
      <c r="CE285" s="440"/>
      <c r="CF285" s="436"/>
      <c r="CG285" s="437"/>
      <c r="CH285" s="437"/>
      <c r="CI285" s="436">
        <v>85723</v>
      </c>
      <c r="CJ285" s="440"/>
      <c r="CK285" s="436"/>
      <c r="CL285" s="437"/>
      <c r="CM285" s="437"/>
      <c r="CN285" s="436">
        <v>0</v>
      </c>
      <c r="CO285" s="440"/>
      <c r="CP285" s="436"/>
      <c r="CQ285" s="437"/>
      <c r="CR285" s="437"/>
      <c r="CS285" s="436">
        <v>0</v>
      </c>
      <c r="CT285" s="440"/>
      <c r="CU285" s="436"/>
      <c r="CV285" s="437"/>
      <c r="CW285" s="437"/>
      <c r="CX285" s="436">
        <v>0</v>
      </c>
      <c r="CY285" s="440"/>
      <c r="CZ285" s="436"/>
      <c r="DA285" s="437"/>
      <c r="DB285" s="437"/>
      <c r="DC285" s="436">
        <v>32213</v>
      </c>
      <c r="DD285" s="440"/>
      <c r="DE285" s="436"/>
      <c r="DF285" s="437"/>
      <c r="DG285" s="437"/>
      <c r="DH285" s="436">
        <v>419072</v>
      </c>
      <c r="DI285" s="440"/>
      <c r="DJ285" s="436"/>
      <c r="DK285" s="437"/>
      <c r="DL285" s="437"/>
      <c r="DM285" s="436">
        <v>317389</v>
      </c>
      <c r="DN285" s="440"/>
      <c r="DO285" s="436"/>
      <c r="DP285" s="437"/>
      <c r="DQ285" s="437"/>
      <c r="DR285" s="436">
        <v>0</v>
      </c>
      <c r="DS285" s="440"/>
      <c r="DT285" s="436"/>
      <c r="DU285" s="437"/>
      <c r="DV285" s="437"/>
      <c r="DW285" s="436">
        <v>176185</v>
      </c>
      <c r="DX285" s="440"/>
      <c r="DY285" s="436"/>
      <c r="DZ285" s="437"/>
      <c r="EA285" s="437"/>
      <c r="EB285" s="436">
        <v>103404</v>
      </c>
      <c r="EC285" s="440"/>
      <c r="ED285" s="436"/>
      <c r="EE285" s="437"/>
      <c r="EF285" s="437"/>
      <c r="EG285" s="436">
        <v>13678</v>
      </c>
      <c r="EH285" s="440"/>
      <c r="EI285" s="436"/>
      <c r="EJ285" s="437"/>
      <c r="EK285" s="437"/>
      <c r="EL285" s="436">
        <f t="shared" si="45"/>
        <v>405188</v>
      </c>
      <c r="EM285" s="440"/>
      <c r="EN285" s="436"/>
      <c r="EO285" s="345"/>
      <c r="ER285" s="349"/>
      <c r="ES285" s="349"/>
    </row>
    <row r="286" spans="1:149" ht="12.75" customHeight="1" x14ac:dyDescent="0.2">
      <c r="A286" s="333"/>
      <c r="B286" s="333"/>
      <c r="D286" s="345" t="s">
        <v>330</v>
      </c>
      <c r="F286" s="373"/>
      <c r="G286" s="448">
        <v>0</v>
      </c>
      <c r="H286" s="449"/>
      <c r="I286" s="436"/>
      <c r="J286" s="437"/>
      <c r="K286" s="450"/>
      <c r="L286" s="448">
        <v>0</v>
      </c>
      <c r="M286" s="449"/>
      <c r="N286" s="436"/>
      <c r="O286" s="437"/>
      <c r="P286" s="450"/>
      <c r="Q286" s="448">
        <v>0</v>
      </c>
      <c r="R286" s="449"/>
      <c r="S286" s="436"/>
      <c r="T286" s="437"/>
      <c r="U286" s="450"/>
      <c r="V286" s="448">
        <v>0</v>
      </c>
      <c r="W286" s="449"/>
      <c r="X286" s="436"/>
      <c r="Y286" s="437"/>
      <c r="Z286" s="450"/>
      <c r="AA286" s="448">
        <v>0</v>
      </c>
      <c r="AB286" s="449"/>
      <c r="AC286" s="436"/>
      <c r="AD286" s="437"/>
      <c r="AE286" s="450"/>
      <c r="AF286" s="448">
        <v>0</v>
      </c>
      <c r="AG286" s="449"/>
      <c r="AH286" s="436"/>
      <c r="AI286" s="437"/>
      <c r="AJ286" s="450"/>
      <c r="AK286" s="448">
        <v>0</v>
      </c>
      <c r="AL286" s="449"/>
      <c r="AM286" s="436"/>
      <c r="AN286" s="437"/>
      <c r="AO286" s="450"/>
      <c r="AP286" s="448">
        <v>0</v>
      </c>
      <c r="AQ286" s="449"/>
      <c r="AR286" s="436"/>
      <c r="AS286" s="437"/>
      <c r="AT286" s="450"/>
      <c r="AU286" s="448">
        <v>0</v>
      </c>
      <c r="AV286" s="449"/>
      <c r="AW286" s="436"/>
      <c r="AX286" s="437"/>
      <c r="AY286" s="450"/>
      <c r="AZ286" s="448">
        <v>0</v>
      </c>
      <c r="BA286" s="449"/>
      <c r="BB286" s="436"/>
      <c r="BC286" s="437"/>
      <c r="BD286" s="450"/>
      <c r="BE286" s="448">
        <v>0</v>
      </c>
      <c r="BF286" s="449"/>
      <c r="BG286" s="436"/>
      <c r="BH286" s="437"/>
      <c r="BI286" s="450"/>
      <c r="BJ286" s="448">
        <v>0</v>
      </c>
      <c r="BK286" s="449"/>
      <c r="BL286" s="436"/>
      <c r="BM286" s="437"/>
      <c r="BN286" s="450"/>
      <c r="BO286" s="448">
        <v>0</v>
      </c>
      <c r="BP286" s="449"/>
      <c r="BQ286" s="436"/>
      <c r="BR286" s="437"/>
      <c r="BS286" s="450"/>
      <c r="BT286" s="448">
        <f>SUM(L286:BO286)</f>
        <v>0</v>
      </c>
      <c r="BU286" s="449"/>
      <c r="BV286" s="436"/>
      <c r="BW286" s="437"/>
      <c r="BX286" s="450"/>
      <c r="BY286" s="448">
        <v>0</v>
      </c>
      <c r="BZ286" s="449"/>
      <c r="CA286" s="436"/>
      <c r="CB286" s="437"/>
      <c r="CC286" s="450"/>
      <c r="CD286" s="448">
        <v>0</v>
      </c>
      <c r="CE286" s="449"/>
      <c r="CF286" s="436"/>
      <c r="CG286" s="437"/>
      <c r="CH286" s="450"/>
      <c r="CI286" s="448">
        <v>0</v>
      </c>
      <c r="CJ286" s="449"/>
      <c r="CK286" s="436"/>
      <c r="CL286" s="437"/>
      <c r="CM286" s="450"/>
      <c r="CN286" s="448">
        <v>0</v>
      </c>
      <c r="CO286" s="449"/>
      <c r="CP286" s="436"/>
      <c r="CQ286" s="437"/>
      <c r="CR286" s="450"/>
      <c r="CS286" s="448">
        <v>0</v>
      </c>
      <c r="CT286" s="449"/>
      <c r="CU286" s="436"/>
      <c r="CV286" s="437"/>
      <c r="CW286" s="450"/>
      <c r="CX286" s="448">
        <v>0</v>
      </c>
      <c r="CY286" s="449"/>
      <c r="CZ286" s="436"/>
      <c r="DA286" s="437"/>
      <c r="DB286" s="450"/>
      <c r="DC286" s="448">
        <v>0</v>
      </c>
      <c r="DD286" s="449"/>
      <c r="DE286" s="436"/>
      <c r="DF286" s="437"/>
      <c r="DG286" s="450"/>
      <c r="DH286" s="448">
        <v>0</v>
      </c>
      <c r="DI286" s="449"/>
      <c r="DJ286" s="436"/>
      <c r="DK286" s="437"/>
      <c r="DL286" s="450"/>
      <c r="DM286" s="448">
        <v>0</v>
      </c>
      <c r="DN286" s="449"/>
      <c r="DO286" s="436"/>
      <c r="DP286" s="437"/>
      <c r="DQ286" s="450"/>
      <c r="DR286" s="448">
        <v>0</v>
      </c>
      <c r="DS286" s="449"/>
      <c r="DT286" s="436"/>
      <c r="DU286" s="437"/>
      <c r="DV286" s="450"/>
      <c r="DW286" s="448">
        <v>0</v>
      </c>
      <c r="DX286" s="449"/>
      <c r="DY286" s="436"/>
      <c r="DZ286" s="437"/>
      <c r="EA286" s="450"/>
      <c r="EB286" s="448">
        <v>0</v>
      </c>
      <c r="EC286" s="449"/>
      <c r="ED286" s="436"/>
      <c r="EE286" s="437"/>
      <c r="EF286" s="450"/>
      <c r="EG286" s="448">
        <v>0</v>
      </c>
      <c r="EH286" s="449"/>
      <c r="EI286" s="436"/>
      <c r="EJ286" s="437"/>
      <c r="EK286" s="450"/>
      <c r="EL286" s="448">
        <f t="shared" si="45"/>
        <v>0</v>
      </c>
      <c r="EM286" s="449"/>
      <c r="EN286" s="436"/>
      <c r="EO286" s="345"/>
      <c r="ER286" s="349"/>
      <c r="ES286" s="349"/>
    </row>
    <row r="287" spans="1:149" ht="12.75" customHeight="1" x14ac:dyDescent="0.2">
      <c r="A287" s="333"/>
      <c r="B287" s="333"/>
      <c r="D287" s="345"/>
      <c r="F287" s="333"/>
      <c r="G287" s="436"/>
      <c r="H287" s="436"/>
      <c r="I287" s="436"/>
      <c r="J287" s="437"/>
      <c r="K287" s="436"/>
      <c r="L287" s="436"/>
      <c r="M287" s="436"/>
      <c r="N287" s="436"/>
      <c r="O287" s="437"/>
      <c r="P287" s="436"/>
      <c r="Q287" s="436"/>
      <c r="R287" s="436"/>
      <c r="S287" s="436"/>
      <c r="T287" s="437"/>
      <c r="U287" s="436"/>
      <c r="V287" s="436"/>
      <c r="W287" s="436"/>
      <c r="X287" s="436"/>
      <c r="Y287" s="437"/>
      <c r="Z287" s="436"/>
      <c r="AA287" s="436"/>
      <c r="AB287" s="436"/>
      <c r="AC287" s="436"/>
      <c r="AD287" s="437"/>
      <c r="AE287" s="436"/>
      <c r="AF287" s="436"/>
      <c r="AG287" s="436"/>
      <c r="AH287" s="436"/>
      <c r="AI287" s="437"/>
      <c r="AJ287" s="436"/>
      <c r="AK287" s="436"/>
      <c r="AL287" s="436"/>
      <c r="AM287" s="436"/>
      <c r="AN287" s="437"/>
      <c r="AO287" s="436"/>
      <c r="AP287" s="436"/>
      <c r="AQ287" s="436"/>
      <c r="AR287" s="436"/>
      <c r="AS287" s="437"/>
      <c r="AT287" s="436"/>
      <c r="AU287" s="436"/>
      <c r="AV287" s="436"/>
      <c r="AW287" s="436"/>
      <c r="AX287" s="437"/>
      <c r="AY287" s="436"/>
      <c r="AZ287" s="436"/>
      <c r="BA287" s="436"/>
      <c r="BB287" s="436"/>
      <c r="BC287" s="437"/>
      <c r="BD287" s="436"/>
      <c r="BE287" s="436"/>
      <c r="BF287" s="436"/>
      <c r="BG287" s="436"/>
      <c r="BH287" s="437"/>
      <c r="BI287" s="436"/>
      <c r="BJ287" s="436"/>
      <c r="BK287" s="436"/>
      <c r="BL287" s="436"/>
      <c r="BM287" s="437"/>
      <c r="BN287" s="436"/>
      <c r="BO287" s="436"/>
      <c r="BP287" s="436"/>
      <c r="BQ287" s="436"/>
      <c r="BR287" s="437"/>
      <c r="BS287" s="436"/>
      <c r="BT287" s="436"/>
      <c r="BU287" s="436"/>
      <c r="BV287" s="436"/>
      <c r="BW287" s="437"/>
      <c r="BX287" s="436"/>
      <c r="BY287" s="436"/>
      <c r="BZ287" s="436"/>
      <c r="CA287" s="436"/>
      <c r="CB287" s="437"/>
      <c r="CC287" s="436"/>
      <c r="CD287" s="436"/>
      <c r="CE287" s="436"/>
      <c r="CF287" s="436"/>
      <c r="CG287" s="437"/>
      <c r="CH287" s="436"/>
      <c r="CI287" s="436"/>
      <c r="CJ287" s="436"/>
      <c r="CK287" s="436"/>
      <c r="CL287" s="437"/>
      <c r="CM287" s="436"/>
      <c r="CN287" s="436"/>
      <c r="CO287" s="436"/>
      <c r="CP287" s="436"/>
      <c r="CQ287" s="437"/>
      <c r="CR287" s="436"/>
      <c r="CS287" s="436"/>
      <c r="CT287" s="436"/>
      <c r="CU287" s="436"/>
      <c r="CV287" s="437"/>
      <c r="CW287" s="436"/>
      <c r="CX287" s="436"/>
      <c r="CY287" s="436"/>
      <c r="CZ287" s="436"/>
      <c r="DA287" s="437"/>
      <c r="DB287" s="436"/>
      <c r="DC287" s="436"/>
      <c r="DD287" s="436"/>
      <c r="DE287" s="436"/>
      <c r="DF287" s="437"/>
      <c r="DG287" s="436"/>
      <c r="DH287" s="436"/>
      <c r="DI287" s="436"/>
      <c r="DJ287" s="436"/>
      <c r="DK287" s="437"/>
      <c r="DL287" s="436"/>
      <c r="DM287" s="436"/>
      <c r="DN287" s="436"/>
      <c r="DO287" s="436"/>
      <c r="DP287" s="437"/>
      <c r="DQ287" s="436"/>
      <c r="DR287" s="436"/>
      <c r="DS287" s="436"/>
      <c r="DT287" s="436"/>
      <c r="DU287" s="437"/>
      <c r="DV287" s="436"/>
      <c r="DW287" s="436"/>
      <c r="DX287" s="436"/>
      <c r="DY287" s="436"/>
      <c r="DZ287" s="437"/>
      <c r="EA287" s="436"/>
      <c r="EB287" s="436"/>
      <c r="EC287" s="436"/>
      <c r="ED287" s="436"/>
      <c r="EE287" s="437"/>
      <c r="EF287" s="436"/>
      <c r="EG287" s="436"/>
      <c r="EH287" s="436"/>
      <c r="EI287" s="436"/>
      <c r="EJ287" s="437"/>
      <c r="EK287" s="436"/>
      <c r="EL287" s="436"/>
      <c r="EM287" s="436"/>
      <c r="EN287" s="436"/>
      <c r="EO287" s="345"/>
      <c r="ER287" s="349"/>
      <c r="ES287" s="349"/>
    </row>
    <row r="288" spans="1:149" ht="12.75" customHeight="1" x14ac:dyDescent="0.2">
      <c r="A288" s="333"/>
      <c r="B288" s="333"/>
      <c r="D288" s="345" t="s">
        <v>337</v>
      </c>
      <c r="F288" s="333"/>
      <c r="G288" s="436">
        <f>SUM(G289:G291)</f>
        <v>0</v>
      </c>
      <c r="H288" s="436"/>
      <c r="I288" s="436"/>
      <c r="J288" s="437"/>
      <c r="K288" s="436"/>
      <c r="L288" s="436">
        <f>SUM(L289:L291)</f>
        <v>114954</v>
      </c>
      <c r="M288" s="436"/>
      <c r="N288" s="436"/>
      <c r="O288" s="437"/>
      <c r="P288" s="436"/>
      <c r="Q288" s="436">
        <f>SUM(Q289:Q291)</f>
        <v>588166</v>
      </c>
      <c r="R288" s="436"/>
      <c r="S288" s="436"/>
      <c r="T288" s="437"/>
      <c r="U288" s="436"/>
      <c r="V288" s="436">
        <f>SUM(V289:V291)</f>
        <v>0</v>
      </c>
      <c r="W288" s="436"/>
      <c r="X288" s="436"/>
      <c r="Y288" s="437"/>
      <c r="Z288" s="436"/>
      <c r="AA288" s="436">
        <f>SUM(AA289:AA291)</f>
        <v>0</v>
      </c>
      <c r="AB288" s="436"/>
      <c r="AC288" s="436"/>
      <c r="AD288" s="437"/>
      <c r="AE288" s="436"/>
      <c r="AF288" s="436">
        <f>SUM(AF289:AF291)</f>
        <v>0</v>
      </c>
      <c r="AG288" s="436"/>
      <c r="AH288" s="436"/>
      <c r="AI288" s="437"/>
      <c r="AJ288" s="436"/>
      <c r="AK288" s="436">
        <f>SUM(AK289:AK291)</f>
        <v>0</v>
      </c>
      <c r="AL288" s="436"/>
      <c r="AM288" s="436"/>
      <c r="AN288" s="437"/>
      <c r="AO288" s="436"/>
      <c r="AP288" s="436">
        <f>SUM(AP289:AP291)</f>
        <v>0</v>
      </c>
      <c r="AQ288" s="436"/>
      <c r="AR288" s="436"/>
      <c r="AS288" s="437"/>
      <c r="AT288" s="436"/>
      <c r="AU288" s="436">
        <f>SUM(AU289:AU291)</f>
        <v>0</v>
      </c>
      <c r="AV288" s="436"/>
      <c r="AW288" s="436"/>
      <c r="AX288" s="437"/>
      <c r="AY288" s="436"/>
      <c r="AZ288" s="436">
        <f>SUM(AZ289:AZ291)</f>
        <v>0</v>
      </c>
      <c r="BA288" s="436"/>
      <c r="BB288" s="436"/>
      <c r="BC288" s="437"/>
      <c r="BD288" s="436"/>
      <c r="BE288" s="436">
        <f>SUM(BE289:BE291)</f>
        <v>0</v>
      </c>
      <c r="BF288" s="436"/>
      <c r="BG288" s="436"/>
      <c r="BH288" s="437"/>
      <c r="BI288" s="436"/>
      <c r="BJ288" s="436">
        <f>SUM(BJ289:BJ291)</f>
        <v>0</v>
      </c>
      <c r="BK288" s="436"/>
      <c r="BL288" s="436"/>
      <c r="BM288" s="437"/>
      <c r="BN288" s="436"/>
      <c r="BO288" s="436">
        <f>SUM(BO289:BO291)</f>
        <v>0</v>
      </c>
      <c r="BP288" s="436"/>
      <c r="BQ288" s="436"/>
      <c r="BR288" s="437"/>
      <c r="BS288" s="436"/>
      <c r="BT288" s="436">
        <f>SUM(BT289:BT291)</f>
        <v>703120</v>
      </c>
      <c r="BU288" s="436"/>
      <c r="BV288" s="436"/>
      <c r="BW288" s="437"/>
      <c r="BX288" s="436"/>
      <c r="BY288" s="436">
        <f>SUM(BY289:BY291)</f>
        <v>2584125</v>
      </c>
      <c r="BZ288" s="436"/>
      <c r="CA288" s="436"/>
      <c r="CB288" s="437"/>
      <c r="CC288" s="436"/>
      <c r="CD288" s="436">
        <f>SUM(CD289:CD291)</f>
        <v>347167</v>
      </c>
      <c r="CE288" s="436"/>
      <c r="CF288" s="436"/>
      <c r="CG288" s="437"/>
      <c r="CH288" s="436"/>
      <c r="CI288" s="436">
        <f>SUM(CI289:CI291)</f>
        <v>0</v>
      </c>
      <c r="CJ288" s="436"/>
      <c r="CK288" s="436"/>
      <c r="CL288" s="437"/>
      <c r="CM288" s="436"/>
      <c r="CN288" s="436">
        <f>SUM(CN289:CN291)</f>
        <v>0</v>
      </c>
      <c r="CO288" s="436"/>
      <c r="CP288" s="436"/>
      <c r="CQ288" s="437"/>
      <c r="CR288" s="436"/>
      <c r="CS288" s="436">
        <f>SUM(CS289:CS291)</f>
        <v>0</v>
      </c>
      <c r="CT288" s="436"/>
      <c r="CU288" s="436"/>
      <c r="CV288" s="437"/>
      <c r="CW288" s="436"/>
      <c r="CX288" s="436">
        <f>SUM(CX289:CX291)</f>
        <v>0</v>
      </c>
      <c r="CY288" s="436"/>
      <c r="CZ288" s="436"/>
      <c r="DA288" s="437"/>
      <c r="DB288" s="436"/>
      <c r="DC288" s="436">
        <f>SUM(DC289:DC291)</f>
        <v>0</v>
      </c>
      <c r="DD288" s="436"/>
      <c r="DE288" s="436"/>
      <c r="DF288" s="437"/>
      <c r="DG288" s="436"/>
      <c r="DH288" s="436">
        <f>SUM(DH289:DH291)</f>
        <v>1224685</v>
      </c>
      <c r="DI288" s="436"/>
      <c r="DJ288" s="436"/>
      <c r="DK288" s="437"/>
      <c r="DL288" s="436"/>
      <c r="DM288" s="436">
        <f>SUM(DM289:DM291)</f>
        <v>0</v>
      </c>
      <c r="DN288" s="436"/>
      <c r="DO288" s="436"/>
      <c r="DP288" s="437"/>
      <c r="DQ288" s="436"/>
      <c r="DR288" s="436">
        <f>SUM(DR289:DR291)</f>
        <v>0</v>
      </c>
      <c r="DS288" s="436"/>
      <c r="DT288" s="436"/>
      <c r="DU288" s="437"/>
      <c r="DV288" s="436"/>
      <c r="DW288" s="436">
        <f>SUM(DW289:DW291)</f>
        <v>0</v>
      </c>
      <c r="DX288" s="436"/>
      <c r="DY288" s="436"/>
      <c r="DZ288" s="437"/>
      <c r="EA288" s="436"/>
      <c r="EB288" s="436">
        <f>SUM(EB289:EB291)</f>
        <v>895441</v>
      </c>
      <c r="EC288" s="436"/>
      <c r="ED288" s="436"/>
      <c r="EE288" s="437"/>
      <c r="EF288" s="436"/>
      <c r="EG288" s="436">
        <f>SUM(EG289:EG291)</f>
        <v>116832</v>
      </c>
      <c r="EH288" s="436"/>
      <c r="EI288" s="436"/>
      <c r="EJ288" s="437"/>
      <c r="EK288" s="436"/>
      <c r="EL288" s="436">
        <f>SUM(EL289:EL291)</f>
        <v>347167</v>
      </c>
      <c r="EM288" s="436"/>
      <c r="EN288" s="436"/>
      <c r="EO288" s="345"/>
      <c r="ER288" s="349"/>
      <c r="ES288" s="349"/>
    </row>
    <row r="289" spans="1:149" ht="12.75" customHeight="1" x14ac:dyDescent="0.2">
      <c r="A289" s="333"/>
      <c r="B289" s="333"/>
      <c r="D289" s="345" t="s">
        <v>313</v>
      </c>
      <c r="F289" s="358"/>
      <c r="G289" s="434">
        <v>0</v>
      </c>
      <c r="H289" s="435"/>
      <c r="I289" s="436"/>
      <c r="J289" s="437"/>
      <c r="K289" s="438"/>
      <c r="L289" s="434">
        <f>114954-14113</f>
        <v>100841</v>
      </c>
      <c r="M289" s="435"/>
      <c r="N289" s="436"/>
      <c r="O289" s="437"/>
      <c r="P289" s="438"/>
      <c r="Q289" s="434">
        <f>588166-86147</f>
        <v>502019</v>
      </c>
      <c r="R289" s="435"/>
      <c r="S289" s="436"/>
      <c r="T289" s="437"/>
      <c r="U289" s="438"/>
      <c r="V289" s="434">
        <v>0</v>
      </c>
      <c r="W289" s="435"/>
      <c r="X289" s="436"/>
      <c r="Y289" s="437"/>
      <c r="Z289" s="438"/>
      <c r="AA289" s="434">
        <v>0</v>
      </c>
      <c r="AB289" s="435"/>
      <c r="AC289" s="436"/>
      <c r="AD289" s="437"/>
      <c r="AE289" s="438"/>
      <c r="AF289" s="434">
        <v>0</v>
      </c>
      <c r="AG289" s="435"/>
      <c r="AH289" s="436"/>
      <c r="AI289" s="437"/>
      <c r="AJ289" s="438"/>
      <c r="AK289" s="434">
        <v>0</v>
      </c>
      <c r="AL289" s="435"/>
      <c r="AM289" s="436"/>
      <c r="AN289" s="437"/>
      <c r="AO289" s="438"/>
      <c r="AP289" s="434">
        <v>0</v>
      </c>
      <c r="AQ289" s="435"/>
      <c r="AR289" s="436"/>
      <c r="AS289" s="437"/>
      <c r="AT289" s="438"/>
      <c r="AU289" s="434">
        <v>0</v>
      </c>
      <c r="AV289" s="435"/>
      <c r="AW289" s="436"/>
      <c r="AX289" s="437"/>
      <c r="AY289" s="438"/>
      <c r="AZ289" s="434">
        <v>0</v>
      </c>
      <c r="BA289" s="435"/>
      <c r="BB289" s="436"/>
      <c r="BC289" s="437"/>
      <c r="BD289" s="438"/>
      <c r="BE289" s="434">
        <v>0</v>
      </c>
      <c r="BF289" s="435"/>
      <c r="BG289" s="436"/>
      <c r="BH289" s="437"/>
      <c r="BI289" s="438"/>
      <c r="BJ289" s="434">
        <v>0</v>
      </c>
      <c r="BK289" s="435"/>
      <c r="BL289" s="436"/>
      <c r="BM289" s="437"/>
      <c r="BN289" s="438"/>
      <c r="BO289" s="434">
        <v>0</v>
      </c>
      <c r="BP289" s="435"/>
      <c r="BQ289" s="436"/>
      <c r="BR289" s="437"/>
      <c r="BS289" s="438"/>
      <c r="BT289" s="434">
        <f>SUM(L289:BO289)</f>
        <v>602860</v>
      </c>
      <c r="BU289" s="435"/>
      <c r="BV289" s="436"/>
      <c r="BW289" s="437"/>
      <c r="BX289" s="438"/>
      <c r="BY289" s="434">
        <v>2229832</v>
      </c>
      <c r="BZ289" s="435"/>
      <c r="CA289" s="436"/>
      <c r="CB289" s="437"/>
      <c r="CC289" s="438"/>
      <c r="CD289" s="434">
        <f>347167-63610</f>
        <v>283557</v>
      </c>
      <c r="CE289" s="435"/>
      <c r="CF289" s="436"/>
      <c r="CG289" s="437"/>
      <c r="CH289" s="438"/>
      <c r="CI289" s="434">
        <v>0</v>
      </c>
      <c r="CJ289" s="435"/>
      <c r="CK289" s="436"/>
      <c r="CL289" s="437"/>
      <c r="CM289" s="438"/>
      <c r="CN289" s="434">
        <v>0</v>
      </c>
      <c r="CO289" s="435"/>
      <c r="CP289" s="436"/>
      <c r="CQ289" s="437"/>
      <c r="CR289" s="438"/>
      <c r="CS289" s="434">
        <v>0</v>
      </c>
      <c r="CT289" s="435"/>
      <c r="CU289" s="436"/>
      <c r="CV289" s="437"/>
      <c r="CW289" s="438"/>
      <c r="CX289" s="434">
        <v>0</v>
      </c>
      <c r="CY289" s="435"/>
      <c r="CZ289" s="436"/>
      <c r="DA289" s="437"/>
      <c r="DB289" s="438"/>
      <c r="DC289" s="434">
        <v>0</v>
      </c>
      <c r="DD289" s="435"/>
      <c r="DE289" s="436"/>
      <c r="DF289" s="437"/>
      <c r="DG289" s="438"/>
      <c r="DH289" s="434">
        <f>1224685-177439</f>
        <v>1047246</v>
      </c>
      <c r="DI289" s="435"/>
      <c r="DJ289" s="436"/>
      <c r="DK289" s="437"/>
      <c r="DL289" s="438"/>
      <c r="DM289" s="434">
        <v>0</v>
      </c>
      <c r="DN289" s="435"/>
      <c r="DO289" s="436"/>
      <c r="DP289" s="437"/>
      <c r="DQ289" s="438"/>
      <c r="DR289" s="434">
        <v>0</v>
      </c>
      <c r="DS289" s="435"/>
      <c r="DT289" s="436"/>
      <c r="DU289" s="437"/>
      <c r="DV289" s="438"/>
      <c r="DW289" s="434">
        <v>0</v>
      </c>
      <c r="DX289" s="435"/>
      <c r="DY289" s="436"/>
      <c r="DZ289" s="437"/>
      <c r="EA289" s="438"/>
      <c r="EB289" s="434">
        <f>895441-97790</f>
        <v>797651</v>
      </c>
      <c r="EC289" s="435"/>
      <c r="ED289" s="436"/>
      <c r="EE289" s="437"/>
      <c r="EF289" s="438"/>
      <c r="EG289" s="434">
        <f>116832-15454</f>
        <v>101378</v>
      </c>
      <c r="EH289" s="435"/>
      <c r="EI289" s="436"/>
      <c r="EJ289" s="437"/>
      <c r="EK289" s="438"/>
      <c r="EL289" s="434">
        <f t="shared" ref="EL289:EL291" si="46">SUM(CD289:CI289)</f>
        <v>283557</v>
      </c>
      <c r="EM289" s="435"/>
      <c r="EN289" s="436"/>
      <c r="EO289" s="345"/>
      <c r="ER289" s="349"/>
      <c r="ES289" s="349"/>
    </row>
    <row r="290" spans="1:149" ht="12.75" customHeight="1" x14ac:dyDescent="0.2">
      <c r="A290" s="333"/>
      <c r="B290" s="333"/>
      <c r="D290" s="345" t="s">
        <v>316</v>
      </c>
      <c r="F290" s="351"/>
      <c r="G290" s="436">
        <v>0</v>
      </c>
      <c r="H290" s="440"/>
      <c r="I290" s="436"/>
      <c r="J290" s="437"/>
      <c r="K290" s="437"/>
      <c r="L290" s="436">
        <v>14113</v>
      </c>
      <c r="M290" s="440"/>
      <c r="N290" s="436"/>
      <c r="O290" s="437"/>
      <c r="P290" s="437"/>
      <c r="Q290" s="436">
        <v>86147</v>
      </c>
      <c r="R290" s="440"/>
      <c r="S290" s="436"/>
      <c r="T290" s="437"/>
      <c r="U290" s="437"/>
      <c r="V290" s="436">
        <v>0</v>
      </c>
      <c r="W290" s="440"/>
      <c r="X290" s="436"/>
      <c r="Y290" s="437"/>
      <c r="Z290" s="437"/>
      <c r="AA290" s="436">
        <v>0</v>
      </c>
      <c r="AB290" s="440"/>
      <c r="AC290" s="436"/>
      <c r="AD290" s="437"/>
      <c r="AE290" s="437"/>
      <c r="AF290" s="436">
        <v>0</v>
      </c>
      <c r="AG290" s="440"/>
      <c r="AH290" s="436"/>
      <c r="AI290" s="437"/>
      <c r="AJ290" s="437"/>
      <c r="AK290" s="436">
        <v>0</v>
      </c>
      <c r="AL290" s="440"/>
      <c r="AM290" s="436"/>
      <c r="AN290" s="437"/>
      <c r="AO290" s="437"/>
      <c r="AP290" s="436">
        <v>0</v>
      </c>
      <c r="AQ290" s="440"/>
      <c r="AR290" s="436"/>
      <c r="AS290" s="437"/>
      <c r="AT290" s="437"/>
      <c r="AU290" s="436">
        <v>0</v>
      </c>
      <c r="AV290" s="440"/>
      <c r="AW290" s="436"/>
      <c r="AX290" s="437"/>
      <c r="AY290" s="437"/>
      <c r="AZ290" s="436">
        <v>0</v>
      </c>
      <c r="BA290" s="440"/>
      <c r="BB290" s="436"/>
      <c r="BC290" s="437"/>
      <c r="BD290" s="437"/>
      <c r="BE290" s="436">
        <v>0</v>
      </c>
      <c r="BF290" s="440"/>
      <c r="BG290" s="436"/>
      <c r="BH290" s="437"/>
      <c r="BI290" s="437"/>
      <c r="BJ290" s="436">
        <v>0</v>
      </c>
      <c r="BK290" s="440"/>
      <c r="BL290" s="436"/>
      <c r="BM290" s="437"/>
      <c r="BN290" s="437"/>
      <c r="BO290" s="436">
        <v>0</v>
      </c>
      <c r="BP290" s="440"/>
      <c r="BQ290" s="436"/>
      <c r="BR290" s="437"/>
      <c r="BS290" s="437"/>
      <c r="BT290" s="436">
        <f>SUM(L290:BO290)</f>
        <v>100260</v>
      </c>
      <c r="BU290" s="440"/>
      <c r="BV290" s="436"/>
      <c r="BW290" s="437"/>
      <c r="BX290" s="437"/>
      <c r="BY290" s="436">
        <v>354293</v>
      </c>
      <c r="BZ290" s="440"/>
      <c r="CA290" s="436"/>
      <c r="CB290" s="437"/>
      <c r="CC290" s="437"/>
      <c r="CD290" s="436">
        <v>63610</v>
      </c>
      <c r="CE290" s="440"/>
      <c r="CF290" s="436"/>
      <c r="CG290" s="437"/>
      <c r="CH290" s="437"/>
      <c r="CI290" s="436">
        <v>0</v>
      </c>
      <c r="CJ290" s="440"/>
      <c r="CK290" s="436"/>
      <c r="CL290" s="437"/>
      <c r="CM290" s="437"/>
      <c r="CN290" s="436">
        <v>0</v>
      </c>
      <c r="CO290" s="440"/>
      <c r="CP290" s="436"/>
      <c r="CQ290" s="437"/>
      <c r="CR290" s="437"/>
      <c r="CS290" s="436">
        <v>0</v>
      </c>
      <c r="CT290" s="440"/>
      <c r="CU290" s="436"/>
      <c r="CV290" s="437"/>
      <c r="CW290" s="437"/>
      <c r="CX290" s="436">
        <v>0</v>
      </c>
      <c r="CY290" s="440"/>
      <c r="CZ290" s="436"/>
      <c r="DA290" s="437"/>
      <c r="DB290" s="437"/>
      <c r="DC290" s="436">
        <v>0</v>
      </c>
      <c r="DD290" s="440"/>
      <c r="DE290" s="436"/>
      <c r="DF290" s="437"/>
      <c r="DG290" s="437"/>
      <c r="DH290" s="436">
        <v>177439</v>
      </c>
      <c r="DI290" s="440"/>
      <c r="DJ290" s="436"/>
      <c r="DK290" s="437"/>
      <c r="DL290" s="437"/>
      <c r="DM290" s="436">
        <v>0</v>
      </c>
      <c r="DN290" s="440"/>
      <c r="DO290" s="436"/>
      <c r="DP290" s="437"/>
      <c r="DQ290" s="437"/>
      <c r="DR290" s="436">
        <v>0</v>
      </c>
      <c r="DS290" s="440"/>
      <c r="DT290" s="436"/>
      <c r="DU290" s="437"/>
      <c r="DV290" s="437"/>
      <c r="DW290" s="436">
        <v>0</v>
      </c>
      <c r="DX290" s="440"/>
      <c r="DY290" s="436"/>
      <c r="DZ290" s="437"/>
      <c r="EA290" s="437"/>
      <c r="EB290" s="436">
        <v>97790</v>
      </c>
      <c r="EC290" s="440"/>
      <c r="ED290" s="436"/>
      <c r="EE290" s="437"/>
      <c r="EF290" s="437"/>
      <c r="EG290" s="436">
        <v>15454</v>
      </c>
      <c r="EH290" s="440"/>
      <c r="EI290" s="436"/>
      <c r="EJ290" s="437"/>
      <c r="EK290" s="437"/>
      <c r="EL290" s="436">
        <f t="shared" si="46"/>
        <v>63610</v>
      </c>
      <c r="EM290" s="440"/>
      <c r="EN290" s="436"/>
      <c r="EO290" s="345"/>
      <c r="ER290" s="349"/>
      <c r="ES290" s="349"/>
    </row>
    <row r="291" spans="1:149" ht="12.75" customHeight="1" x14ac:dyDescent="0.2">
      <c r="A291" s="333"/>
      <c r="B291" s="333"/>
      <c r="D291" s="345" t="s">
        <v>318</v>
      </c>
      <c r="F291" s="373"/>
      <c r="G291" s="448">
        <v>0</v>
      </c>
      <c r="H291" s="449"/>
      <c r="I291" s="436"/>
      <c r="J291" s="437"/>
      <c r="K291" s="450"/>
      <c r="L291" s="448">
        <v>0</v>
      </c>
      <c r="M291" s="449"/>
      <c r="N291" s="436"/>
      <c r="O291" s="437"/>
      <c r="P291" s="450"/>
      <c r="Q291" s="448">
        <v>0</v>
      </c>
      <c r="R291" s="449"/>
      <c r="S291" s="436"/>
      <c r="T291" s="437"/>
      <c r="U291" s="450"/>
      <c r="V291" s="448">
        <v>0</v>
      </c>
      <c r="W291" s="449"/>
      <c r="X291" s="436"/>
      <c r="Y291" s="437"/>
      <c r="Z291" s="450"/>
      <c r="AA291" s="448">
        <v>0</v>
      </c>
      <c r="AB291" s="449"/>
      <c r="AC291" s="436"/>
      <c r="AD291" s="437"/>
      <c r="AE291" s="450"/>
      <c r="AF291" s="448">
        <v>0</v>
      </c>
      <c r="AG291" s="449"/>
      <c r="AH291" s="436"/>
      <c r="AI291" s="437"/>
      <c r="AJ291" s="450"/>
      <c r="AK291" s="448">
        <v>0</v>
      </c>
      <c r="AL291" s="449"/>
      <c r="AM291" s="436"/>
      <c r="AN291" s="437"/>
      <c r="AO291" s="450"/>
      <c r="AP291" s="448">
        <v>0</v>
      </c>
      <c r="AQ291" s="449"/>
      <c r="AR291" s="436"/>
      <c r="AS291" s="437"/>
      <c r="AT291" s="450"/>
      <c r="AU291" s="448">
        <v>0</v>
      </c>
      <c r="AV291" s="449"/>
      <c r="AW291" s="436"/>
      <c r="AX291" s="437"/>
      <c r="AY291" s="450"/>
      <c r="AZ291" s="448">
        <v>0</v>
      </c>
      <c r="BA291" s="449"/>
      <c r="BB291" s="436"/>
      <c r="BC291" s="437"/>
      <c r="BD291" s="450"/>
      <c r="BE291" s="448">
        <v>0</v>
      </c>
      <c r="BF291" s="449"/>
      <c r="BG291" s="436"/>
      <c r="BH291" s="437"/>
      <c r="BI291" s="450"/>
      <c r="BJ291" s="448">
        <v>0</v>
      </c>
      <c r="BK291" s="449"/>
      <c r="BL291" s="436"/>
      <c r="BM291" s="437"/>
      <c r="BN291" s="450"/>
      <c r="BO291" s="448">
        <v>0</v>
      </c>
      <c r="BP291" s="449"/>
      <c r="BQ291" s="436"/>
      <c r="BR291" s="437"/>
      <c r="BS291" s="450"/>
      <c r="BT291" s="448">
        <f>SUM(L291:BO291)</f>
        <v>0</v>
      </c>
      <c r="BU291" s="449"/>
      <c r="BV291" s="436"/>
      <c r="BW291" s="437"/>
      <c r="BX291" s="450"/>
      <c r="BY291" s="448">
        <v>0</v>
      </c>
      <c r="BZ291" s="449"/>
      <c r="CA291" s="436"/>
      <c r="CB291" s="437"/>
      <c r="CC291" s="450"/>
      <c r="CD291" s="448">
        <v>0</v>
      </c>
      <c r="CE291" s="449"/>
      <c r="CF291" s="436"/>
      <c r="CG291" s="437"/>
      <c r="CH291" s="450"/>
      <c r="CI291" s="448">
        <v>0</v>
      </c>
      <c r="CJ291" s="449"/>
      <c r="CK291" s="436"/>
      <c r="CL291" s="437"/>
      <c r="CM291" s="450"/>
      <c r="CN291" s="448">
        <v>0</v>
      </c>
      <c r="CO291" s="449"/>
      <c r="CP291" s="436"/>
      <c r="CQ291" s="437"/>
      <c r="CR291" s="450"/>
      <c r="CS291" s="448">
        <v>0</v>
      </c>
      <c r="CT291" s="449"/>
      <c r="CU291" s="436"/>
      <c r="CV291" s="437"/>
      <c r="CW291" s="450"/>
      <c r="CX291" s="448">
        <v>0</v>
      </c>
      <c r="CY291" s="449"/>
      <c r="CZ291" s="436"/>
      <c r="DA291" s="437"/>
      <c r="DB291" s="450"/>
      <c r="DC291" s="448">
        <v>0</v>
      </c>
      <c r="DD291" s="449"/>
      <c r="DE291" s="436"/>
      <c r="DF291" s="437"/>
      <c r="DG291" s="450"/>
      <c r="DH291" s="448">
        <v>0</v>
      </c>
      <c r="DI291" s="449"/>
      <c r="DJ291" s="436"/>
      <c r="DK291" s="437"/>
      <c r="DL291" s="450"/>
      <c r="DM291" s="448">
        <v>0</v>
      </c>
      <c r="DN291" s="449"/>
      <c r="DO291" s="436"/>
      <c r="DP291" s="437"/>
      <c r="DQ291" s="450"/>
      <c r="DR291" s="448">
        <v>0</v>
      </c>
      <c r="DS291" s="449"/>
      <c r="DT291" s="436"/>
      <c r="DU291" s="437"/>
      <c r="DV291" s="450"/>
      <c r="DW291" s="448">
        <v>0</v>
      </c>
      <c r="DX291" s="449"/>
      <c r="DY291" s="436"/>
      <c r="DZ291" s="437"/>
      <c r="EA291" s="450"/>
      <c r="EB291" s="448">
        <v>0</v>
      </c>
      <c r="EC291" s="449"/>
      <c r="ED291" s="436"/>
      <c r="EE291" s="437"/>
      <c r="EF291" s="450"/>
      <c r="EG291" s="448">
        <v>0</v>
      </c>
      <c r="EH291" s="449"/>
      <c r="EI291" s="436"/>
      <c r="EJ291" s="437"/>
      <c r="EK291" s="450"/>
      <c r="EL291" s="448">
        <f t="shared" si="46"/>
        <v>0</v>
      </c>
      <c r="EM291" s="449"/>
      <c r="EN291" s="436"/>
      <c r="EO291" s="345"/>
      <c r="ER291" s="349"/>
      <c r="ES291" s="349"/>
    </row>
    <row r="292" spans="1:149" ht="12.75" customHeight="1" x14ac:dyDescent="0.2">
      <c r="A292" s="333"/>
      <c r="B292" s="333"/>
      <c r="D292" s="345"/>
      <c r="F292" s="333"/>
      <c r="G292" s="436"/>
      <c r="H292" s="436"/>
      <c r="I292" s="436"/>
      <c r="J292" s="437"/>
      <c r="K292" s="436"/>
      <c r="L292" s="436"/>
      <c r="M292" s="436"/>
      <c r="N292" s="436"/>
      <c r="O292" s="437"/>
      <c r="P292" s="436"/>
      <c r="Q292" s="436"/>
      <c r="R292" s="436"/>
      <c r="S292" s="436"/>
      <c r="T292" s="437"/>
      <c r="U292" s="436"/>
      <c r="V292" s="436"/>
      <c r="W292" s="436"/>
      <c r="X292" s="436"/>
      <c r="Y292" s="437"/>
      <c r="Z292" s="436"/>
      <c r="AA292" s="436"/>
      <c r="AB292" s="436"/>
      <c r="AC292" s="436"/>
      <c r="AD292" s="437"/>
      <c r="AE292" s="436"/>
      <c r="AF292" s="436"/>
      <c r="AG292" s="436"/>
      <c r="AH292" s="436"/>
      <c r="AI292" s="437"/>
      <c r="AJ292" s="436"/>
      <c r="AK292" s="436"/>
      <c r="AL292" s="436"/>
      <c r="AM292" s="436"/>
      <c r="AN292" s="437"/>
      <c r="AO292" s="436"/>
      <c r="AP292" s="436"/>
      <c r="AQ292" s="436"/>
      <c r="AR292" s="436"/>
      <c r="AS292" s="437"/>
      <c r="AT292" s="436"/>
      <c r="AU292" s="436"/>
      <c r="AV292" s="436"/>
      <c r="AW292" s="436"/>
      <c r="AX292" s="437"/>
      <c r="AY292" s="436"/>
      <c r="AZ292" s="436"/>
      <c r="BA292" s="436"/>
      <c r="BB292" s="436"/>
      <c r="BC292" s="437"/>
      <c r="BD292" s="436"/>
      <c r="BE292" s="436"/>
      <c r="BF292" s="436"/>
      <c r="BG292" s="436"/>
      <c r="BH292" s="437"/>
      <c r="BI292" s="436"/>
      <c r="BJ292" s="436"/>
      <c r="BK292" s="436"/>
      <c r="BL292" s="436"/>
      <c r="BM292" s="437"/>
      <c r="BN292" s="436"/>
      <c r="BO292" s="436"/>
      <c r="BP292" s="436"/>
      <c r="BQ292" s="436"/>
      <c r="BR292" s="437"/>
      <c r="BS292" s="436"/>
      <c r="BT292" s="436"/>
      <c r="BU292" s="436"/>
      <c r="BV292" s="436"/>
      <c r="BW292" s="437"/>
      <c r="BX292" s="436"/>
      <c r="BY292" s="436"/>
      <c r="BZ292" s="436"/>
      <c r="CA292" s="436"/>
      <c r="CB292" s="437"/>
      <c r="CC292" s="436"/>
      <c r="CD292" s="436"/>
      <c r="CE292" s="436"/>
      <c r="CF292" s="436"/>
      <c r="CG292" s="437"/>
      <c r="CH292" s="436"/>
      <c r="CI292" s="436"/>
      <c r="CJ292" s="436"/>
      <c r="CK292" s="436"/>
      <c r="CL292" s="437"/>
      <c r="CM292" s="436"/>
      <c r="CN292" s="436"/>
      <c r="CO292" s="436"/>
      <c r="CP292" s="436"/>
      <c r="CQ292" s="437"/>
      <c r="CR292" s="436"/>
      <c r="CS292" s="436"/>
      <c r="CT292" s="436"/>
      <c r="CU292" s="436"/>
      <c r="CV292" s="437"/>
      <c r="CW292" s="436"/>
      <c r="CX292" s="436"/>
      <c r="CY292" s="436"/>
      <c r="CZ292" s="436"/>
      <c r="DA292" s="437"/>
      <c r="DB292" s="436"/>
      <c r="DC292" s="436"/>
      <c r="DD292" s="436"/>
      <c r="DE292" s="436"/>
      <c r="DF292" s="437"/>
      <c r="DG292" s="436"/>
      <c r="DH292" s="436"/>
      <c r="DI292" s="436"/>
      <c r="DJ292" s="436"/>
      <c r="DK292" s="437"/>
      <c r="DL292" s="436"/>
      <c r="DM292" s="436"/>
      <c r="DN292" s="436"/>
      <c r="DO292" s="436"/>
      <c r="DP292" s="437"/>
      <c r="DQ292" s="436"/>
      <c r="DR292" s="436"/>
      <c r="DS292" s="436"/>
      <c r="DT292" s="436"/>
      <c r="DU292" s="437"/>
      <c r="DV292" s="436"/>
      <c r="DW292" s="436"/>
      <c r="DX292" s="436"/>
      <c r="DY292" s="436"/>
      <c r="DZ292" s="437"/>
      <c r="EA292" s="436"/>
      <c r="EB292" s="436"/>
      <c r="EC292" s="436"/>
      <c r="ED292" s="436"/>
      <c r="EE292" s="437"/>
      <c r="EF292" s="436"/>
      <c r="EG292" s="436"/>
      <c r="EH292" s="436"/>
      <c r="EI292" s="436"/>
      <c r="EJ292" s="437"/>
      <c r="EK292" s="436"/>
      <c r="EL292" s="436"/>
      <c r="EM292" s="436"/>
      <c r="EN292" s="436"/>
      <c r="EO292" s="345"/>
      <c r="ER292" s="349"/>
      <c r="ES292" s="349"/>
    </row>
    <row r="293" spans="1:149" ht="12.75" hidden="1" customHeight="1" x14ac:dyDescent="0.2">
      <c r="A293" s="333"/>
      <c r="B293" s="333"/>
      <c r="D293" s="345" t="s">
        <v>338</v>
      </c>
      <c r="F293" s="333"/>
      <c r="G293" s="436">
        <f>SUM(G294:G296)</f>
        <v>0</v>
      </c>
      <c r="H293" s="436"/>
      <c r="I293" s="436"/>
      <c r="J293" s="437"/>
      <c r="K293" s="436"/>
      <c r="L293" s="436">
        <f>SUM(L294:L296)</f>
        <v>0</v>
      </c>
      <c r="M293" s="436"/>
      <c r="N293" s="436"/>
      <c r="O293" s="437"/>
      <c r="P293" s="436"/>
      <c r="Q293" s="436">
        <f>SUM(Q294:Q296)</f>
        <v>0</v>
      </c>
      <c r="R293" s="436"/>
      <c r="S293" s="436"/>
      <c r="T293" s="437"/>
      <c r="U293" s="436"/>
      <c r="V293" s="436">
        <f>SUM(V294:V296)</f>
        <v>0</v>
      </c>
      <c r="W293" s="436"/>
      <c r="X293" s="436"/>
      <c r="Y293" s="437"/>
      <c r="Z293" s="436"/>
      <c r="AA293" s="436">
        <f>SUM(AA294:AA296)</f>
        <v>0</v>
      </c>
      <c r="AB293" s="436"/>
      <c r="AC293" s="436"/>
      <c r="AD293" s="437"/>
      <c r="AE293" s="436"/>
      <c r="AF293" s="436">
        <f>SUM(AF294:AF296)</f>
        <v>0</v>
      </c>
      <c r="AG293" s="436"/>
      <c r="AH293" s="436"/>
      <c r="AI293" s="437"/>
      <c r="AJ293" s="436"/>
      <c r="AK293" s="436">
        <f>SUM(AK294:AK296)</f>
        <v>0</v>
      </c>
      <c r="AL293" s="436"/>
      <c r="AM293" s="436"/>
      <c r="AN293" s="437"/>
      <c r="AO293" s="436"/>
      <c r="AP293" s="436">
        <f>SUM(AP294:AP296)</f>
        <v>0</v>
      </c>
      <c r="AQ293" s="436"/>
      <c r="AR293" s="436"/>
      <c r="AS293" s="437"/>
      <c r="AT293" s="436"/>
      <c r="AU293" s="436">
        <f>SUM(AU294:AU296)</f>
        <v>0</v>
      </c>
      <c r="AV293" s="436"/>
      <c r="AW293" s="436"/>
      <c r="AX293" s="437"/>
      <c r="AY293" s="436"/>
      <c r="AZ293" s="436">
        <f>SUM(AZ294:AZ296)</f>
        <v>0</v>
      </c>
      <c r="BA293" s="436"/>
      <c r="BB293" s="436"/>
      <c r="BC293" s="437"/>
      <c r="BD293" s="436"/>
      <c r="BE293" s="436">
        <f>SUM(BE294:BE296)</f>
        <v>0</v>
      </c>
      <c r="BF293" s="436"/>
      <c r="BG293" s="436"/>
      <c r="BH293" s="437"/>
      <c r="BI293" s="436"/>
      <c r="BJ293" s="436">
        <f>SUM(BJ294:BJ296)</f>
        <v>0</v>
      </c>
      <c r="BK293" s="436"/>
      <c r="BL293" s="436"/>
      <c r="BM293" s="437"/>
      <c r="BN293" s="436"/>
      <c r="BO293" s="436">
        <f>SUM(BO294:BO296)</f>
        <v>0</v>
      </c>
      <c r="BP293" s="436"/>
      <c r="BQ293" s="436"/>
      <c r="BR293" s="437"/>
      <c r="BS293" s="436"/>
      <c r="BT293" s="436">
        <f>SUM(BT294:BT296)</f>
        <v>0</v>
      </c>
      <c r="BU293" s="436"/>
      <c r="BV293" s="436"/>
      <c r="BW293" s="437"/>
      <c r="BX293" s="436"/>
      <c r="BY293" s="436">
        <f>SUM(BY294:BY296)</f>
        <v>0</v>
      </c>
      <c r="BZ293" s="436"/>
      <c r="CA293" s="436"/>
      <c r="CB293" s="437"/>
      <c r="CC293" s="436"/>
      <c r="CD293" s="436">
        <f>SUM(CD294:CD296)</f>
        <v>0</v>
      </c>
      <c r="CE293" s="436"/>
      <c r="CF293" s="436"/>
      <c r="CG293" s="437"/>
      <c r="CH293" s="436"/>
      <c r="CI293" s="436">
        <f>SUM(CI294:CI296)</f>
        <v>0</v>
      </c>
      <c r="CJ293" s="436"/>
      <c r="CK293" s="436"/>
      <c r="CL293" s="437"/>
      <c r="CM293" s="436"/>
      <c r="CN293" s="436">
        <f>SUM(CN294:CN296)</f>
        <v>0</v>
      </c>
      <c r="CO293" s="436"/>
      <c r="CP293" s="436"/>
      <c r="CQ293" s="437"/>
      <c r="CR293" s="436"/>
      <c r="CS293" s="436">
        <f>SUM(CS294:CS296)</f>
        <v>0</v>
      </c>
      <c r="CT293" s="436"/>
      <c r="CU293" s="436"/>
      <c r="CV293" s="437"/>
      <c r="CW293" s="436"/>
      <c r="CX293" s="436">
        <f>SUM(CX294:CX296)</f>
        <v>0</v>
      </c>
      <c r="CY293" s="436"/>
      <c r="CZ293" s="436"/>
      <c r="DA293" s="437"/>
      <c r="DB293" s="436"/>
      <c r="DC293" s="436">
        <f>SUM(DC294:DC296)</f>
        <v>0</v>
      </c>
      <c r="DD293" s="436"/>
      <c r="DE293" s="436"/>
      <c r="DF293" s="437"/>
      <c r="DG293" s="436"/>
      <c r="DH293" s="436">
        <f>SUM(DH294:DH296)</f>
        <v>0</v>
      </c>
      <c r="DI293" s="436"/>
      <c r="DJ293" s="436"/>
      <c r="DK293" s="437"/>
      <c r="DL293" s="436"/>
      <c r="DM293" s="436">
        <f>SUM(DM294:DM296)</f>
        <v>0</v>
      </c>
      <c r="DN293" s="436"/>
      <c r="DO293" s="436"/>
      <c r="DP293" s="437"/>
      <c r="DQ293" s="436"/>
      <c r="DR293" s="436">
        <f>SUM(DR294:DR296)</f>
        <v>0</v>
      </c>
      <c r="DS293" s="436"/>
      <c r="DT293" s="436"/>
      <c r="DU293" s="437"/>
      <c r="DV293" s="436"/>
      <c r="DW293" s="436">
        <f>SUM(DW294:DW296)</f>
        <v>0</v>
      </c>
      <c r="DX293" s="436"/>
      <c r="DY293" s="436"/>
      <c r="DZ293" s="437"/>
      <c r="EA293" s="436"/>
      <c r="EB293" s="436">
        <f>SUM(EB294:EB296)</f>
        <v>0</v>
      </c>
      <c r="EC293" s="436"/>
      <c r="ED293" s="436"/>
      <c r="EE293" s="437"/>
      <c r="EF293" s="436"/>
      <c r="EG293" s="436">
        <f>SUM(EG294:EG296)</f>
        <v>0</v>
      </c>
      <c r="EH293" s="436"/>
      <c r="EI293" s="436"/>
      <c r="EJ293" s="437"/>
      <c r="EK293" s="436"/>
      <c r="EL293" s="436">
        <f>SUM(EL294:EL296)</f>
        <v>0</v>
      </c>
      <c r="EM293" s="436"/>
      <c r="EN293" s="436"/>
      <c r="EO293" s="345"/>
      <c r="ER293" s="349"/>
      <c r="ES293" s="349"/>
    </row>
    <row r="294" spans="1:149" ht="12.75" hidden="1" customHeight="1" x14ac:dyDescent="0.2">
      <c r="A294" s="333"/>
      <c r="B294" s="333"/>
      <c r="D294" s="345" t="s">
        <v>313</v>
      </c>
      <c r="F294" s="358"/>
      <c r="G294" s="434">
        <v>0</v>
      </c>
      <c r="H294" s="435"/>
      <c r="I294" s="436"/>
      <c r="J294" s="437"/>
      <c r="K294" s="438"/>
      <c r="L294" s="434">
        <v>0</v>
      </c>
      <c r="M294" s="435"/>
      <c r="N294" s="436"/>
      <c r="O294" s="437"/>
      <c r="P294" s="438"/>
      <c r="Q294" s="434">
        <v>0</v>
      </c>
      <c r="R294" s="435"/>
      <c r="S294" s="436"/>
      <c r="T294" s="437"/>
      <c r="U294" s="438"/>
      <c r="V294" s="434">
        <v>0</v>
      </c>
      <c r="W294" s="435"/>
      <c r="X294" s="436"/>
      <c r="Y294" s="437"/>
      <c r="Z294" s="438"/>
      <c r="AA294" s="434">
        <v>0</v>
      </c>
      <c r="AB294" s="435"/>
      <c r="AC294" s="436"/>
      <c r="AD294" s="437"/>
      <c r="AE294" s="438"/>
      <c r="AF294" s="434">
        <v>0</v>
      </c>
      <c r="AG294" s="435"/>
      <c r="AH294" s="436"/>
      <c r="AI294" s="437"/>
      <c r="AJ294" s="438"/>
      <c r="AK294" s="434">
        <v>0</v>
      </c>
      <c r="AL294" s="435"/>
      <c r="AM294" s="436"/>
      <c r="AN294" s="437"/>
      <c r="AO294" s="438"/>
      <c r="AP294" s="434">
        <v>0</v>
      </c>
      <c r="AQ294" s="435"/>
      <c r="AR294" s="436"/>
      <c r="AS294" s="437"/>
      <c r="AT294" s="438"/>
      <c r="AU294" s="434">
        <v>0</v>
      </c>
      <c r="AV294" s="435"/>
      <c r="AW294" s="436"/>
      <c r="AX294" s="437"/>
      <c r="AY294" s="438"/>
      <c r="AZ294" s="434">
        <v>0</v>
      </c>
      <c r="BA294" s="435"/>
      <c r="BB294" s="436"/>
      <c r="BC294" s="437"/>
      <c r="BD294" s="438"/>
      <c r="BE294" s="434">
        <v>0</v>
      </c>
      <c r="BF294" s="435"/>
      <c r="BG294" s="436"/>
      <c r="BH294" s="437"/>
      <c r="BI294" s="438"/>
      <c r="BJ294" s="434">
        <v>0</v>
      </c>
      <c r="BK294" s="435"/>
      <c r="BL294" s="436"/>
      <c r="BM294" s="437"/>
      <c r="BN294" s="438"/>
      <c r="BO294" s="434">
        <v>0</v>
      </c>
      <c r="BP294" s="435"/>
      <c r="BQ294" s="436"/>
      <c r="BR294" s="437"/>
      <c r="BS294" s="438"/>
      <c r="BT294" s="434">
        <f>SUM(L294:BO294)</f>
        <v>0</v>
      </c>
      <c r="BU294" s="435"/>
      <c r="BV294" s="436"/>
      <c r="BW294" s="437"/>
      <c r="BX294" s="438"/>
      <c r="BY294" s="434">
        <v>0</v>
      </c>
      <c r="BZ294" s="435"/>
      <c r="CA294" s="436"/>
      <c r="CB294" s="437"/>
      <c r="CC294" s="438"/>
      <c r="CD294" s="434">
        <v>0</v>
      </c>
      <c r="CE294" s="435"/>
      <c r="CF294" s="436"/>
      <c r="CG294" s="437"/>
      <c r="CH294" s="438"/>
      <c r="CI294" s="434">
        <v>0</v>
      </c>
      <c r="CJ294" s="435"/>
      <c r="CK294" s="436"/>
      <c r="CL294" s="437"/>
      <c r="CM294" s="438"/>
      <c r="CN294" s="434">
        <v>0</v>
      </c>
      <c r="CO294" s="435"/>
      <c r="CP294" s="436"/>
      <c r="CQ294" s="437"/>
      <c r="CR294" s="438"/>
      <c r="CS294" s="434">
        <v>0</v>
      </c>
      <c r="CT294" s="435"/>
      <c r="CU294" s="436"/>
      <c r="CV294" s="437"/>
      <c r="CW294" s="438"/>
      <c r="CX294" s="434">
        <v>0</v>
      </c>
      <c r="CY294" s="435"/>
      <c r="CZ294" s="436"/>
      <c r="DA294" s="437"/>
      <c r="DB294" s="438"/>
      <c r="DC294" s="434">
        <v>0</v>
      </c>
      <c r="DD294" s="435"/>
      <c r="DE294" s="436"/>
      <c r="DF294" s="437"/>
      <c r="DG294" s="438"/>
      <c r="DH294" s="434">
        <v>0</v>
      </c>
      <c r="DI294" s="435"/>
      <c r="DJ294" s="436"/>
      <c r="DK294" s="437"/>
      <c r="DL294" s="438"/>
      <c r="DM294" s="434">
        <v>0</v>
      </c>
      <c r="DN294" s="435"/>
      <c r="DO294" s="436"/>
      <c r="DP294" s="437"/>
      <c r="DQ294" s="438"/>
      <c r="DR294" s="434">
        <v>0</v>
      </c>
      <c r="DS294" s="435"/>
      <c r="DT294" s="436"/>
      <c r="DU294" s="437"/>
      <c r="DV294" s="438"/>
      <c r="DW294" s="434">
        <v>0</v>
      </c>
      <c r="DX294" s="435"/>
      <c r="DY294" s="436"/>
      <c r="DZ294" s="437"/>
      <c r="EA294" s="438"/>
      <c r="EB294" s="434">
        <v>0</v>
      </c>
      <c r="EC294" s="435"/>
      <c r="ED294" s="436"/>
      <c r="EE294" s="437"/>
      <c r="EF294" s="438"/>
      <c r="EG294" s="434">
        <v>0</v>
      </c>
      <c r="EH294" s="435"/>
      <c r="EI294" s="436"/>
      <c r="EJ294" s="437"/>
      <c r="EK294" s="438"/>
      <c r="EL294" s="434">
        <f t="shared" ref="EL294:EL296" si="47">SUM(CD294:CD294)</f>
        <v>0</v>
      </c>
      <c r="EM294" s="435"/>
      <c r="EN294" s="436"/>
      <c r="EO294" s="345"/>
      <c r="ER294" s="349"/>
      <c r="ES294" s="349"/>
    </row>
    <row r="295" spans="1:149" ht="12.75" hidden="1" customHeight="1" x14ac:dyDescent="0.2">
      <c r="A295" s="333"/>
      <c r="B295" s="333"/>
      <c r="D295" s="345" t="s">
        <v>316</v>
      </c>
      <c r="F295" s="351"/>
      <c r="G295" s="436">
        <v>0</v>
      </c>
      <c r="H295" s="440"/>
      <c r="I295" s="436"/>
      <c r="J295" s="437"/>
      <c r="K295" s="437"/>
      <c r="L295" s="436">
        <v>0</v>
      </c>
      <c r="M295" s="440"/>
      <c r="N295" s="436"/>
      <c r="O295" s="437"/>
      <c r="P295" s="437"/>
      <c r="Q295" s="436">
        <v>0</v>
      </c>
      <c r="R295" s="440"/>
      <c r="S295" s="436"/>
      <c r="T295" s="437"/>
      <c r="U295" s="437"/>
      <c r="V295" s="436">
        <v>0</v>
      </c>
      <c r="W295" s="440"/>
      <c r="X295" s="436"/>
      <c r="Y295" s="437"/>
      <c r="Z295" s="437"/>
      <c r="AA295" s="436">
        <v>0</v>
      </c>
      <c r="AB295" s="440"/>
      <c r="AC295" s="436"/>
      <c r="AD295" s="437"/>
      <c r="AE295" s="437"/>
      <c r="AF295" s="436">
        <v>0</v>
      </c>
      <c r="AG295" s="440"/>
      <c r="AH295" s="436"/>
      <c r="AI295" s="437"/>
      <c r="AJ295" s="437"/>
      <c r="AK295" s="436">
        <v>0</v>
      </c>
      <c r="AL295" s="440"/>
      <c r="AM295" s="436"/>
      <c r="AN295" s="437"/>
      <c r="AO295" s="437"/>
      <c r="AP295" s="436">
        <v>0</v>
      </c>
      <c r="AQ295" s="440"/>
      <c r="AR295" s="436"/>
      <c r="AS295" s="437"/>
      <c r="AT295" s="437"/>
      <c r="AU295" s="436">
        <v>0</v>
      </c>
      <c r="AV295" s="440"/>
      <c r="AW295" s="436"/>
      <c r="AX295" s="437"/>
      <c r="AY295" s="437"/>
      <c r="AZ295" s="436">
        <v>0</v>
      </c>
      <c r="BA295" s="440"/>
      <c r="BB295" s="436"/>
      <c r="BC295" s="437"/>
      <c r="BD295" s="437"/>
      <c r="BE295" s="436">
        <v>0</v>
      </c>
      <c r="BF295" s="440"/>
      <c r="BG295" s="436"/>
      <c r="BH295" s="437"/>
      <c r="BI295" s="437"/>
      <c r="BJ295" s="436">
        <v>0</v>
      </c>
      <c r="BK295" s="440"/>
      <c r="BL295" s="436"/>
      <c r="BM295" s="437"/>
      <c r="BN295" s="437"/>
      <c r="BO295" s="436">
        <v>0</v>
      </c>
      <c r="BP295" s="440"/>
      <c r="BQ295" s="436"/>
      <c r="BR295" s="437"/>
      <c r="BS295" s="437"/>
      <c r="BT295" s="436">
        <f>SUM(L295:BO295)</f>
        <v>0</v>
      </c>
      <c r="BU295" s="440"/>
      <c r="BV295" s="436"/>
      <c r="BW295" s="437"/>
      <c r="BX295" s="437"/>
      <c r="BY295" s="436">
        <v>0</v>
      </c>
      <c r="BZ295" s="440"/>
      <c r="CA295" s="436"/>
      <c r="CB295" s="437"/>
      <c r="CC295" s="437"/>
      <c r="CD295" s="436">
        <v>0</v>
      </c>
      <c r="CE295" s="440"/>
      <c r="CF295" s="436"/>
      <c r="CG295" s="437"/>
      <c r="CH295" s="437"/>
      <c r="CI295" s="436">
        <v>0</v>
      </c>
      <c r="CJ295" s="440"/>
      <c r="CK295" s="436"/>
      <c r="CL295" s="437"/>
      <c r="CM295" s="437"/>
      <c r="CN295" s="436">
        <v>0</v>
      </c>
      <c r="CO295" s="440"/>
      <c r="CP295" s="436"/>
      <c r="CQ295" s="437"/>
      <c r="CR295" s="437"/>
      <c r="CS295" s="436">
        <v>0</v>
      </c>
      <c r="CT295" s="440"/>
      <c r="CU295" s="436"/>
      <c r="CV295" s="437"/>
      <c r="CW295" s="437"/>
      <c r="CX295" s="436">
        <v>0</v>
      </c>
      <c r="CY295" s="440"/>
      <c r="CZ295" s="436"/>
      <c r="DA295" s="437"/>
      <c r="DB295" s="437"/>
      <c r="DC295" s="436">
        <v>0</v>
      </c>
      <c r="DD295" s="440"/>
      <c r="DE295" s="436"/>
      <c r="DF295" s="437"/>
      <c r="DG295" s="437"/>
      <c r="DH295" s="436">
        <v>0</v>
      </c>
      <c r="DI295" s="440"/>
      <c r="DJ295" s="436"/>
      <c r="DK295" s="437"/>
      <c r="DL295" s="437"/>
      <c r="DM295" s="436">
        <v>0</v>
      </c>
      <c r="DN295" s="440"/>
      <c r="DO295" s="436"/>
      <c r="DP295" s="437"/>
      <c r="DQ295" s="437"/>
      <c r="DR295" s="436">
        <v>0</v>
      </c>
      <c r="DS295" s="440"/>
      <c r="DT295" s="436"/>
      <c r="DU295" s="437"/>
      <c r="DV295" s="437"/>
      <c r="DW295" s="436">
        <v>0</v>
      </c>
      <c r="DX295" s="440"/>
      <c r="DY295" s="436"/>
      <c r="DZ295" s="437"/>
      <c r="EA295" s="437"/>
      <c r="EB295" s="436">
        <v>0</v>
      </c>
      <c r="EC295" s="440"/>
      <c r="ED295" s="436"/>
      <c r="EE295" s="437"/>
      <c r="EF295" s="437"/>
      <c r="EG295" s="436">
        <v>0</v>
      </c>
      <c r="EH295" s="440"/>
      <c r="EI295" s="436"/>
      <c r="EJ295" s="437"/>
      <c r="EK295" s="437"/>
      <c r="EL295" s="436">
        <f t="shared" si="47"/>
        <v>0</v>
      </c>
      <c r="EM295" s="440"/>
      <c r="EN295" s="436"/>
      <c r="EO295" s="345"/>
      <c r="ER295" s="349"/>
      <c r="ES295" s="349"/>
    </row>
    <row r="296" spans="1:149" ht="12.75" hidden="1" customHeight="1" x14ac:dyDescent="0.2">
      <c r="A296" s="333"/>
      <c r="B296" s="333"/>
      <c r="D296" s="345" t="s">
        <v>317</v>
      </c>
      <c r="F296" s="373"/>
      <c r="G296" s="448">
        <v>0</v>
      </c>
      <c r="H296" s="449"/>
      <c r="I296" s="436"/>
      <c r="J296" s="437"/>
      <c r="K296" s="450"/>
      <c r="L296" s="448">
        <v>0</v>
      </c>
      <c r="M296" s="449"/>
      <c r="N296" s="436"/>
      <c r="O296" s="437"/>
      <c r="P296" s="450"/>
      <c r="Q296" s="448">
        <v>0</v>
      </c>
      <c r="R296" s="449"/>
      <c r="S296" s="436"/>
      <c r="T296" s="437"/>
      <c r="U296" s="450"/>
      <c r="V296" s="448">
        <v>0</v>
      </c>
      <c r="W296" s="449"/>
      <c r="X296" s="436"/>
      <c r="Y296" s="437"/>
      <c r="Z296" s="450"/>
      <c r="AA296" s="448">
        <v>0</v>
      </c>
      <c r="AB296" s="449"/>
      <c r="AC296" s="436"/>
      <c r="AD296" s="437"/>
      <c r="AE296" s="450"/>
      <c r="AF296" s="448">
        <v>0</v>
      </c>
      <c r="AG296" s="449"/>
      <c r="AH296" s="436"/>
      <c r="AI296" s="437"/>
      <c r="AJ296" s="450"/>
      <c r="AK296" s="448">
        <v>0</v>
      </c>
      <c r="AL296" s="449"/>
      <c r="AM296" s="436"/>
      <c r="AN296" s="437"/>
      <c r="AO296" s="450"/>
      <c r="AP296" s="448">
        <v>0</v>
      </c>
      <c r="AQ296" s="449"/>
      <c r="AR296" s="436"/>
      <c r="AS296" s="437"/>
      <c r="AT296" s="450"/>
      <c r="AU296" s="448">
        <v>0</v>
      </c>
      <c r="AV296" s="449"/>
      <c r="AW296" s="436"/>
      <c r="AX296" s="437"/>
      <c r="AY296" s="450"/>
      <c r="AZ296" s="448">
        <v>0</v>
      </c>
      <c r="BA296" s="449"/>
      <c r="BB296" s="436"/>
      <c r="BC296" s="437"/>
      <c r="BD296" s="450"/>
      <c r="BE296" s="448">
        <v>0</v>
      </c>
      <c r="BF296" s="449"/>
      <c r="BG296" s="436"/>
      <c r="BH296" s="437"/>
      <c r="BI296" s="450"/>
      <c r="BJ296" s="448">
        <v>0</v>
      </c>
      <c r="BK296" s="449"/>
      <c r="BL296" s="436"/>
      <c r="BM296" s="437"/>
      <c r="BN296" s="450"/>
      <c r="BO296" s="448">
        <v>0</v>
      </c>
      <c r="BP296" s="449"/>
      <c r="BQ296" s="436"/>
      <c r="BR296" s="437"/>
      <c r="BS296" s="450"/>
      <c r="BT296" s="448">
        <f>SUM(L296:BO296)</f>
        <v>0</v>
      </c>
      <c r="BU296" s="449"/>
      <c r="BV296" s="436"/>
      <c r="BW296" s="437"/>
      <c r="BX296" s="450"/>
      <c r="BY296" s="448">
        <v>0</v>
      </c>
      <c r="BZ296" s="449"/>
      <c r="CA296" s="436"/>
      <c r="CB296" s="437"/>
      <c r="CC296" s="450"/>
      <c r="CD296" s="448">
        <v>0</v>
      </c>
      <c r="CE296" s="449"/>
      <c r="CF296" s="436"/>
      <c r="CG296" s="437"/>
      <c r="CH296" s="450"/>
      <c r="CI296" s="448">
        <v>0</v>
      </c>
      <c r="CJ296" s="449"/>
      <c r="CK296" s="436"/>
      <c r="CL296" s="437"/>
      <c r="CM296" s="450"/>
      <c r="CN296" s="448">
        <v>0</v>
      </c>
      <c r="CO296" s="449"/>
      <c r="CP296" s="436"/>
      <c r="CQ296" s="437"/>
      <c r="CR296" s="450"/>
      <c r="CS296" s="448">
        <v>0</v>
      </c>
      <c r="CT296" s="449"/>
      <c r="CU296" s="436"/>
      <c r="CV296" s="437"/>
      <c r="CW296" s="450"/>
      <c r="CX296" s="448">
        <v>0</v>
      </c>
      <c r="CY296" s="449"/>
      <c r="CZ296" s="436"/>
      <c r="DA296" s="437"/>
      <c r="DB296" s="450"/>
      <c r="DC296" s="448">
        <v>0</v>
      </c>
      <c r="DD296" s="449"/>
      <c r="DE296" s="436"/>
      <c r="DF296" s="437"/>
      <c r="DG296" s="450"/>
      <c r="DH296" s="448">
        <v>0</v>
      </c>
      <c r="DI296" s="449"/>
      <c r="DJ296" s="436"/>
      <c r="DK296" s="437"/>
      <c r="DL296" s="450"/>
      <c r="DM296" s="448">
        <v>0</v>
      </c>
      <c r="DN296" s="449"/>
      <c r="DO296" s="436"/>
      <c r="DP296" s="437"/>
      <c r="DQ296" s="450"/>
      <c r="DR296" s="448">
        <v>0</v>
      </c>
      <c r="DS296" s="449"/>
      <c r="DT296" s="436"/>
      <c r="DU296" s="437"/>
      <c r="DV296" s="450"/>
      <c r="DW296" s="448">
        <v>0</v>
      </c>
      <c r="DX296" s="449"/>
      <c r="DY296" s="436"/>
      <c r="DZ296" s="437"/>
      <c r="EA296" s="450"/>
      <c r="EB296" s="448">
        <v>0</v>
      </c>
      <c r="EC296" s="449"/>
      <c r="ED296" s="436"/>
      <c r="EE296" s="437"/>
      <c r="EF296" s="450"/>
      <c r="EG296" s="448">
        <v>0</v>
      </c>
      <c r="EH296" s="449"/>
      <c r="EI296" s="436"/>
      <c r="EJ296" s="437"/>
      <c r="EK296" s="450"/>
      <c r="EL296" s="448">
        <f t="shared" si="47"/>
        <v>0</v>
      </c>
      <c r="EM296" s="449"/>
      <c r="EN296" s="436"/>
      <c r="EO296" s="345"/>
      <c r="ER296" s="349"/>
      <c r="ES296" s="349"/>
    </row>
    <row r="297" spans="1:149" ht="12.75" hidden="1" customHeight="1" x14ac:dyDescent="0.2">
      <c r="A297" s="333"/>
      <c r="B297" s="333"/>
      <c r="D297" s="345"/>
      <c r="F297" s="333"/>
      <c r="G297" s="436"/>
      <c r="H297" s="436"/>
      <c r="I297" s="436"/>
      <c r="J297" s="437"/>
      <c r="K297" s="436"/>
      <c r="L297" s="436"/>
      <c r="M297" s="436"/>
      <c r="N297" s="436"/>
      <c r="O297" s="437"/>
      <c r="P297" s="436"/>
      <c r="Q297" s="436"/>
      <c r="R297" s="436"/>
      <c r="S297" s="436"/>
      <c r="T297" s="437"/>
      <c r="U297" s="436"/>
      <c r="V297" s="436"/>
      <c r="W297" s="436"/>
      <c r="X297" s="436"/>
      <c r="Y297" s="437"/>
      <c r="Z297" s="436"/>
      <c r="AA297" s="436"/>
      <c r="AB297" s="436"/>
      <c r="AC297" s="436"/>
      <c r="AD297" s="437"/>
      <c r="AE297" s="436"/>
      <c r="AF297" s="436"/>
      <c r="AG297" s="436"/>
      <c r="AH297" s="436"/>
      <c r="AI297" s="437"/>
      <c r="AJ297" s="436"/>
      <c r="AK297" s="436"/>
      <c r="AL297" s="436"/>
      <c r="AM297" s="436"/>
      <c r="AN297" s="437"/>
      <c r="AO297" s="436"/>
      <c r="AP297" s="436"/>
      <c r="AQ297" s="436"/>
      <c r="AR297" s="436"/>
      <c r="AS297" s="437"/>
      <c r="AT297" s="436"/>
      <c r="AU297" s="436"/>
      <c r="AV297" s="436"/>
      <c r="AW297" s="436"/>
      <c r="AX297" s="437"/>
      <c r="AY297" s="436"/>
      <c r="AZ297" s="436"/>
      <c r="BA297" s="436"/>
      <c r="BB297" s="436"/>
      <c r="BC297" s="437"/>
      <c r="BD297" s="436"/>
      <c r="BE297" s="436"/>
      <c r="BF297" s="436"/>
      <c r="BG297" s="436"/>
      <c r="BH297" s="437"/>
      <c r="BI297" s="436"/>
      <c r="BJ297" s="436"/>
      <c r="BK297" s="436"/>
      <c r="BL297" s="436"/>
      <c r="BM297" s="437"/>
      <c r="BN297" s="436"/>
      <c r="BO297" s="436"/>
      <c r="BP297" s="436"/>
      <c r="BQ297" s="436"/>
      <c r="BR297" s="437"/>
      <c r="BS297" s="436"/>
      <c r="BT297" s="436"/>
      <c r="BU297" s="436"/>
      <c r="BV297" s="436"/>
      <c r="BW297" s="437"/>
      <c r="BX297" s="436"/>
      <c r="BY297" s="436"/>
      <c r="BZ297" s="436"/>
      <c r="CA297" s="436"/>
      <c r="CB297" s="437"/>
      <c r="CC297" s="436"/>
      <c r="CD297" s="436"/>
      <c r="CE297" s="436"/>
      <c r="CF297" s="436"/>
      <c r="CG297" s="437"/>
      <c r="CH297" s="436"/>
      <c r="CI297" s="436"/>
      <c r="CJ297" s="436"/>
      <c r="CK297" s="436"/>
      <c r="CL297" s="437"/>
      <c r="CM297" s="436"/>
      <c r="CN297" s="436"/>
      <c r="CO297" s="436"/>
      <c r="CP297" s="436"/>
      <c r="CQ297" s="437"/>
      <c r="CR297" s="436"/>
      <c r="CS297" s="436"/>
      <c r="CT297" s="436"/>
      <c r="CU297" s="436"/>
      <c r="CV297" s="437"/>
      <c r="CW297" s="436"/>
      <c r="CX297" s="436"/>
      <c r="CY297" s="436"/>
      <c r="CZ297" s="436"/>
      <c r="DA297" s="437"/>
      <c r="DB297" s="436"/>
      <c r="DC297" s="436"/>
      <c r="DD297" s="436"/>
      <c r="DE297" s="436"/>
      <c r="DF297" s="437"/>
      <c r="DG297" s="436"/>
      <c r="DH297" s="436"/>
      <c r="DI297" s="436"/>
      <c r="DJ297" s="436"/>
      <c r="DK297" s="437"/>
      <c r="DL297" s="436"/>
      <c r="DM297" s="436"/>
      <c r="DN297" s="436"/>
      <c r="DO297" s="436"/>
      <c r="DP297" s="437"/>
      <c r="DQ297" s="436"/>
      <c r="DR297" s="436"/>
      <c r="DS297" s="436"/>
      <c r="DT297" s="436"/>
      <c r="DU297" s="437"/>
      <c r="DV297" s="436"/>
      <c r="DW297" s="436"/>
      <c r="DX297" s="436"/>
      <c r="DY297" s="436"/>
      <c r="DZ297" s="437"/>
      <c r="EA297" s="436"/>
      <c r="EB297" s="436"/>
      <c r="EC297" s="436"/>
      <c r="ED297" s="436"/>
      <c r="EE297" s="437"/>
      <c r="EF297" s="436"/>
      <c r="EG297" s="436"/>
      <c r="EH297" s="436"/>
      <c r="EI297" s="436"/>
      <c r="EJ297" s="437"/>
      <c r="EK297" s="436"/>
      <c r="EL297" s="436"/>
      <c r="EM297" s="436"/>
      <c r="EN297" s="436"/>
      <c r="EO297" s="345"/>
      <c r="ER297" s="349"/>
      <c r="ES297" s="349"/>
    </row>
    <row r="298" spans="1:149" ht="12.75" customHeight="1" x14ac:dyDescent="0.2">
      <c r="A298" s="333"/>
      <c r="B298" s="333"/>
      <c r="D298" s="345" t="s">
        <v>339</v>
      </c>
      <c r="F298" s="333"/>
      <c r="G298" s="436">
        <f>SUM(G299:G301)</f>
        <v>0</v>
      </c>
      <c r="H298" s="436"/>
      <c r="I298" s="436"/>
      <c r="J298" s="437"/>
      <c r="K298" s="436"/>
      <c r="L298" s="436">
        <f>SUM(L299:L301)</f>
        <v>178480</v>
      </c>
      <c r="M298" s="436"/>
      <c r="N298" s="436"/>
      <c r="O298" s="437"/>
      <c r="P298" s="436"/>
      <c r="Q298" s="436">
        <f>SUM(Q299:Q301)</f>
        <v>1666214</v>
      </c>
      <c r="R298" s="436"/>
      <c r="S298" s="436"/>
      <c r="T298" s="437"/>
      <c r="U298" s="436"/>
      <c r="V298" s="436">
        <f>SUM(V299:V301)</f>
        <v>0</v>
      </c>
      <c r="W298" s="436"/>
      <c r="X298" s="436"/>
      <c r="Y298" s="437"/>
      <c r="Z298" s="436"/>
      <c r="AA298" s="436">
        <f>SUM(AA299:AA301)</f>
        <v>0</v>
      </c>
      <c r="AB298" s="436"/>
      <c r="AC298" s="436"/>
      <c r="AD298" s="437"/>
      <c r="AE298" s="436"/>
      <c r="AF298" s="436">
        <f>SUM(AF299:AF301)</f>
        <v>0</v>
      </c>
      <c r="AG298" s="436"/>
      <c r="AH298" s="436"/>
      <c r="AI298" s="437"/>
      <c r="AJ298" s="436"/>
      <c r="AK298" s="436">
        <f>SUM(AK299:AK301)</f>
        <v>0</v>
      </c>
      <c r="AL298" s="436"/>
      <c r="AM298" s="436"/>
      <c r="AN298" s="437"/>
      <c r="AO298" s="436"/>
      <c r="AP298" s="436">
        <f>SUM(AP299:AP301)</f>
        <v>0</v>
      </c>
      <c r="AQ298" s="436"/>
      <c r="AR298" s="436"/>
      <c r="AS298" s="437"/>
      <c r="AT298" s="436"/>
      <c r="AU298" s="436">
        <f>SUM(AU299:AU301)</f>
        <v>0</v>
      </c>
      <c r="AV298" s="436"/>
      <c r="AW298" s="436"/>
      <c r="AX298" s="437"/>
      <c r="AY298" s="436"/>
      <c r="AZ298" s="436">
        <f>SUM(AZ299:AZ301)</f>
        <v>0</v>
      </c>
      <c r="BA298" s="436"/>
      <c r="BB298" s="436"/>
      <c r="BC298" s="437"/>
      <c r="BD298" s="436"/>
      <c r="BE298" s="436">
        <f>SUM(BE299:BE301)</f>
        <v>0</v>
      </c>
      <c r="BF298" s="436"/>
      <c r="BG298" s="436"/>
      <c r="BH298" s="437"/>
      <c r="BI298" s="436"/>
      <c r="BJ298" s="436">
        <f>SUM(BJ299:BJ301)</f>
        <v>0</v>
      </c>
      <c r="BK298" s="436"/>
      <c r="BL298" s="436"/>
      <c r="BM298" s="437"/>
      <c r="BN298" s="436"/>
      <c r="BO298" s="436">
        <f>SUM(BO299:BO301)</f>
        <v>0</v>
      </c>
      <c r="BP298" s="436"/>
      <c r="BQ298" s="436"/>
      <c r="BR298" s="437"/>
      <c r="BS298" s="436"/>
      <c r="BT298" s="436">
        <f>SUM(BT299:BT301)</f>
        <v>1844694</v>
      </c>
      <c r="BU298" s="436"/>
      <c r="BV298" s="436"/>
      <c r="BW298" s="437"/>
      <c r="BX298" s="436"/>
      <c r="BY298" s="436">
        <f>SUM(BY299:BY301)</f>
        <v>1503095</v>
      </c>
      <c r="BZ298" s="436"/>
      <c r="CA298" s="436"/>
      <c r="CB298" s="437"/>
      <c r="CC298" s="436"/>
      <c r="CD298" s="436">
        <f>SUM(CD299:CD301)</f>
        <v>0</v>
      </c>
      <c r="CE298" s="436"/>
      <c r="CF298" s="436"/>
      <c r="CG298" s="437"/>
      <c r="CH298" s="436"/>
      <c r="CI298" s="436">
        <f>SUM(CI299:CI301)</f>
        <v>0</v>
      </c>
      <c r="CJ298" s="436"/>
      <c r="CK298" s="436"/>
      <c r="CL298" s="437"/>
      <c r="CM298" s="436"/>
      <c r="CN298" s="436">
        <f>SUM(CN299:CN301)</f>
        <v>0</v>
      </c>
      <c r="CO298" s="436"/>
      <c r="CP298" s="436"/>
      <c r="CQ298" s="437"/>
      <c r="CR298" s="436"/>
      <c r="CS298" s="436">
        <f>SUM(CS299:CS301)</f>
        <v>0</v>
      </c>
      <c r="CT298" s="436"/>
      <c r="CU298" s="436"/>
      <c r="CV298" s="437"/>
      <c r="CW298" s="436"/>
      <c r="CX298" s="436">
        <f>SUM(CX299:CX301)</f>
        <v>0</v>
      </c>
      <c r="CY298" s="436"/>
      <c r="CZ298" s="436"/>
      <c r="DA298" s="437"/>
      <c r="DB298" s="436"/>
      <c r="DC298" s="436">
        <f>SUM(DC299:DC301)</f>
        <v>0</v>
      </c>
      <c r="DD298" s="436"/>
      <c r="DE298" s="436"/>
      <c r="DF298" s="437"/>
      <c r="DG298" s="436"/>
      <c r="DH298" s="436">
        <f>SUM(DH299:DH301)</f>
        <v>0</v>
      </c>
      <c r="DI298" s="436"/>
      <c r="DJ298" s="436"/>
      <c r="DK298" s="437"/>
      <c r="DL298" s="436"/>
      <c r="DM298" s="436">
        <f>SUM(DM299:DM301)</f>
        <v>1232510</v>
      </c>
      <c r="DN298" s="436"/>
      <c r="DO298" s="436"/>
      <c r="DP298" s="437"/>
      <c r="DQ298" s="436"/>
      <c r="DR298" s="436">
        <f>SUM(DR299:DR301)</f>
        <v>270585</v>
      </c>
      <c r="DS298" s="436"/>
      <c r="DT298" s="436"/>
      <c r="DU298" s="437"/>
      <c r="DV298" s="436"/>
      <c r="DW298" s="436">
        <f>SUM(DW299:DW301)</f>
        <v>0</v>
      </c>
      <c r="DX298" s="436"/>
      <c r="DY298" s="436"/>
      <c r="DZ298" s="437"/>
      <c r="EA298" s="436"/>
      <c r="EB298" s="436">
        <f>SUM(EB299:EB301)</f>
        <v>0</v>
      </c>
      <c r="EC298" s="436"/>
      <c r="ED298" s="436"/>
      <c r="EE298" s="437"/>
      <c r="EF298" s="436"/>
      <c r="EG298" s="436">
        <f>SUM(EG299:EG301)</f>
        <v>0</v>
      </c>
      <c r="EH298" s="436"/>
      <c r="EI298" s="436"/>
      <c r="EJ298" s="437"/>
      <c r="EK298" s="436"/>
      <c r="EL298" s="436">
        <f>SUM(EL299:EL301)</f>
        <v>0</v>
      </c>
      <c r="EM298" s="436"/>
      <c r="EN298" s="436"/>
      <c r="EO298" s="345"/>
      <c r="ER298" s="349"/>
      <c r="ES298" s="349"/>
    </row>
    <row r="299" spans="1:149" ht="12.75" customHeight="1" x14ac:dyDescent="0.2">
      <c r="A299" s="333"/>
      <c r="B299" s="333"/>
      <c r="D299" s="345" t="s">
        <v>313</v>
      </c>
      <c r="F299" s="358"/>
      <c r="G299" s="434">
        <v>0</v>
      </c>
      <c r="H299" s="435"/>
      <c r="I299" s="436"/>
      <c r="J299" s="437"/>
      <c r="K299" s="438"/>
      <c r="L299" s="434">
        <f>178480-27238</f>
        <v>151242</v>
      </c>
      <c r="M299" s="435"/>
      <c r="N299" s="436"/>
      <c r="O299" s="437"/>
      <c r="P299" s="438"/>
      <c r="Q299" s="434">
        <f>1666214-296052</f>
        <v>1370162</v>
      </c>
      <c r="R299" s="435"/>
      <c r="S299" s="436"/>
      <c r="T299" s="437"/>
      <c r="U299" s="438"/>
      <c r="V299" s="434">
        <v>0</v>
      </c>
      <c r="W299" s="435"/>
      <c r="X299" s="436"/>
      <c r="Y299" s="437"/>
      <c r="Z299" s="438"/>
      <c r="AA299" s="434">
        <v>0</v>
      </c>
      <c r="AB299" s="435"/>
      <c r="AC299" s="436"/>
      <c r="AD299" s="437"/>
      <c r="AE299" s="438"/>
      <c r="AF299" s="434">
        <v>0</v>
      </c>
      <c r="AG299" s="435"/>
      <c r="AH299" s="436"/>
      <c r="AI299" s="437"/>
      <c r="AJ299" s="438"/>
      <c r="AK299" s="434">
        <v>0</v>
      </c>
      <c r="AL299" s="435"/>
      <c r="AM299" s="436"/>
      <c r="AN299" s="437"/>
      <c r="AO299" s="438"/>
      <c r="AP299" s="434">
        <v>0</v>
      </c>
      <c r="AQ299" s="435"/>
      <c r="AR299" s="436"/>
      <c r="AS299" s="437"/>
      <c r="AT299" s="438"/>
      <c r="AU299" s="434">
        <v>0</v>
      </c>
      <c r="AV299" s="435"/>
      <c r="AW299" s="436"/>
      <c r="AX299" s="437"/>
      <c r="AY299" s="438"/>
      <c r="AZ299" s="434">
        <v>0</v>
      </c>
      <c r="BA299" s="435"/>
      <c r="BB299" s="436"/>
      <c r="BC299" s="437"/>
      <c r="BD299" s="438"/>
      <c r="BE299" s="434">
        <v>0</v>
      </c>
      <c r="BF299" s="435"/>
      <c r="BG299" s="436"/>
      <c r="BH299" s="437"/>
      <c r="BI299" s="438"/>
      <c r="BJ299" s="434">
        <v>0</v>
      </c>
      <c r="BK299" s="435"/>
      <c r="BL299" s="436"/>
      <c r="BM299" s="437"/>
      <c r="BN299" s="438"/>
      <c r="BO299" s="434">
        <v>0</v>
      </c>
      <c r="BP299" s="435"/>
      <c r="BQ299" s="436"/>
      <c r="BR299" s="437"/>
      <c r="BS299" s="438"/>
      <c r="BT299" s="434">
        <f>SUM(L299:BO299)</f>
        <v>1521404</v>
      </c>
      <c r="BU299" s="435"/>
      <c r="BV299" s="436"/>
      <c r="BW299" s="437"/>
      <c r="BX299" s="438"/>
      <c r="BY299" s="434">
        <v>1237035</v>
      </c>
      <c r="BZ299" s="435"/>
      <c r="CA299" s="436"/>
      <c r="CB299" s="437"/>
      <c r="CC299" s="438"/>
      <c r="CD299" s="434">
        <v>0</v>
      </c>
      <c r="CE299" s="435"/>
      <c r="CF299" s="436"/>
      <c r="CG299" s="437"/>
      <c r="CH299" s="438"/>
      <c r="CI299" s="434">
        <v>0</v>
      </c>
      <c r="CJ299" s="435"/>
      <c r="CK299" s="436"/>
      <c r="CL299" s="437"/>
      <c r="CM299" s="438"/>
      <c r="CN299" s="434">
        <v>0</v>
      </c>
      <c r="CO299" s="435"/>
      <c r="CP299" s="436"/>
      <c r="CQ299" s="437"/>
      <c r="CR299" s="438"/>
      <c r="CS299" s="434">
        <v>0</v>
      </c>
      <c r="CT299" s="435"/>
      <c r="CU299" s="436"/>
      <c r="CV299" s="437"/>
      <c r="CW299" s="438"/>
      <c r="CX299" s="434">
        <v>0</v>
      </c>
      <c r="CY299" s="435"/>
      <c r="CZ299" s="436"/>
      <c r="DA299" s="437"/>
      <c r="DB299" s="438"/>
      <c r="DC299" s="434">
        <v>0</v>
      </c>
      <c r="DD299" s="435"/>
      <c r="DE299" s="436"/>
      <c r="DF299" s="437"/>
      <c r="DG299" s="438"/>
      <c r="DH299" s="434">
        <v>0</v>
      </c>
      <c r="DI299" s="435"/>
      <c r="DJ299" s="436"/>
      <c r="DK299" s="437"/>
      <c r="DL299" s="438"/>
      <c r="DM299" s="434">
        <f>1232510-218983</f>
        <v>1013527</v>
      </c>
      <c r="DN299" s="435"/>
      <c r="DO299" s="436"/>
      <c r="DP299" s="437"/>
      <c r="DQ299" s="438"/>
      <c r="DR299" s="434">
        <f>270585-47077</f>
        <v>223508</v>
      </c>
      <c r="DS299" s="435"/>
      <c r="DT299" s="436"/>
      <c r="DU299" s="437"/>
      <c r="DV299" s="438"/>
      <c r="DW299" s="434">
        <v>0</v>
      </c>
      <c r="DX299" s="435"/>
      <c r="DY299" s="436"/>
      <c r="DZ299" s="437"/>
      <c r="EA299" s="438"/>
      <c r="EB299" s="434">
        <v>0</v>
      </c>
      <c r="EC299" s="435"/>
      <c r="ED299" s="436"/>
      <c r="EE299" s="437"/>
      <c r="EF299" s="438"/>
      <c r="EG299" s="434">
        <v>0</v>
      </c>
      <c r="EH299" s="435"/>
      <c r="EI299" s="436"/>
      <c r="EJ299" s="437"/>
      <c r="EK299" s="438"/>
      <c r="EL299" s="434">
        <f t="shared" ref="EL299:EL301" si="48">SUM(CD299:CI299)</f>
        <v>0</v>
      </c>
      <c r="EM299" s="435"/>
      <c r="EN299" s="436"/>
      <c r="EO299" s="345"/>
      <c r="ER299" s="349"/>
      <c r="ES299" s="349"/>
    </row>
    <row r="300" spans="1:149" ht="12.75" customHeight="1" x14ac:dyDescent="0.2">
      <c r="A300" s="333"/>
      <c r="B300" s="333"/>
      <c r="D300" s="345" t="s">
        <v>316</v>
      </c>
      <c r="F300" s="351"/>
      <c r="G300" s="436">
        <v>0</v>
      </c>
      <c r="H300" s="440"/>
      <c r="I300" s="436"/>
      <c r="J300" s="437"/>
      <c r="K300" s="437"/>
      <c r="L300" s="436">
        <v>27238</v>
      </c>
      <c r="M300" s="440"/>
      <c r="N300" s="436"/>
      <c r="O300" s="437"/>
      <c r="P300" s="437"/>
      <c r="Q300" s="436">
        <v>296052</v>
      </c>
      <c r="R300" s="440"/>
      <c r="S300" s="436"/>
      <c r="T300" s="437"/>
      <c r="U300" s="437"/>
      <c r="V300" s="436">
        <v>0</v>
      </c>
      <c r="W300" s="440"/>
      <c r="X300" s="436"/>
      <c r="Y300" s="437"/>
      <c r="Z300" s="437"/>
      <c r="AA300" s="436">
        <v>0</v>
      </c>
      <c r="AB300" s="440"/>
      <c r="AC300" s="436"/>
      <c r="AD300" s="437"/>
      <c r="AE300" s="437"/>
      <c r="AF300" s="436">
        <v>0</v>
      </c>
      <c r="AG300" s="440"/>
      <c r="AH300" s="436"/>
      <c r="AI300" s="437"/>
      <c r="AJ300" s="437"/>
      <c r="AK300" s="436">
        <v>0</v>
      </c>
      <c r="AL300" s="440"/>
      <c r="AM300" s="436"/>
      <c r="AN300" s="437"/>
      <c r="AO300" s="437"/>
      <c r="AP300" s="436">
        <v>0</v>
      </c>
      <c r="AQ300" s="440"/>
      <c r="AR300" s="436"/>
      <c r="AS300" s="437"/>
      <c r="AT300" s="437"/>
      <c r="AU300" s="436">
        <v>0</v>
      </c>
      <c r="AV300" s="440"/>
      <c r="AW300" s="436"/>
      <c r="AX300" s="437"/>
      <c r="AY300" s="437"/>
      <c r="AZ300" s="436">
        <v>0</v>
      </c>
      <c r="BA300" s="440"/>
      <c r="BB300" s="436"/>
      <c r="BC300" s="437"/>
      <c r="BD300" s="437"/>
      <c r="BE300" s="436">
        <v>0</v>
      </c>
      <c r="BF300" s="440"/>
      <c r="BG300" s="436"/>
      <c r="BH300" s="437"/>
      <c r="BI300" s="437"/>
      <c r="BJ300" s="436">
        <v>0</v>
      </c>
      <c r="BK300" s="440"/>
      <c r="BL300" s="436"/>
      <c r="BM300" s="437"/>
      <c r="BN300" s="437"/>
      <c r="BO300" s="436">
        <v>0</v>
      </c>
      <c r="BP300" s="440"/>
      <c r="BQ300" s="436"/>
      <c r="BR300" s="437"/>
      <c r="BS300" s="437"/>
      <c r="BT300" s="436">
        <f>SUM(L300:BO300)</f>
        <v>323290</v>
      </c>
      <c r="BU300" s="440"/>
      <c r="BV300" s="436"/>
      <c r="BW300" s="437"/>
      <c r="BX300" s="437"/>
      <c r="BY300" s="436">
        <v>266060</v>
      </c>
      <c r="BZ300" s="440"/>
      <c r="CA300" s="436"/>
      <c r="CB300" s="437"/>
      <c r="CC300" s="437"/>
      <c r="CD300" s="436">
        <v>0</v>
      </c>
      <c r="CE300" s="440"/>
      <c r="CF300" s="436"/>
      <c r="CG300" s="437"/>
      <c r="CH300" s="437"/>
      <c r="CI300" s="436">
        <v>0</v>
      </c>
      <c r="CJ300" s="440"/>
      <c r="CK300" s="436"/>
      <c r="CL300" s="437"/>
      <c r="CM300" s="437"/>
      <c r="CN300" s="436">
        <v>0</v>
      </c>
      <c r="CO300" s="440"/>
      <c r="CP300" s="436"/>
      <c r="CQ300" s="437"/>
      <c r="CR300" s="437"/>
      <c r="CS300" s="436">
        <v>0</v>
      </c>
      <c r="CT300" s="440"/>
      <c r="CU300" s="436"/>
      <c r="CV300" s="437"/>
      <c r="CW300" s="437"/>
      <c r="CX300" s="436">
        <v>0</v>
      </c>
      <c r="CY300" s="440"/>
      <c r="CZ300" s="436"/>
      <c r="DA300" s="437"/>
      <c r="DB300" s="437"/>
      <c r="DC300" s="436">
        <v>0</v>
      </c>
      <c r="DD300" s="440"/>
      <c r="DE300" s="436"/>
      <c r="DF300" s="437"/>
      <c r="DG300" s="437"/>
      <c r="DH300" s="436">
        <v>0</v>
      </c>
      <c r="DI300" s="440"/>
      <c r="DJ300" s="436"/>
      <c r="DK300" s="437"/>
      <c r="DL300" s="437"/>
      <c r="DM300" s="436">
        <v>218983</v>
      </c>
      <c r="DN300" s="440"/>
      <c r="DO300" s="436"/>
      <c r="DP300" s="437"/>
      <c r="DQ300" s="437"/>
      <c r="DR300" s="436">
        <v>47077</v>
      </c>
      <c r="DS300" s="440"/>
      <c r="DT300" s="436"/>
      <c r="DU300" s="437"/>
      <c r="DV300" s="437"/>
      <c r="DW300" s="436">
        <v>0</v>
      </c>
      <c r="DX300" s="440"/>
      <c r="DY300" s="436"/>
      <c r="DZ300" s="437"/>
      <c r="EA300" s="437"/>
      <c r="EB300" s="436">
        <v>0</v>
      </c>
      <c r="EC300" s="440"/>
      <c r="ED300" s="436"/>
      <c r="EE300" s="437"/>
      <c r="EF300" s="437"/>
      <c r="EG300" s="436">
        <v>0</v>
      </c>
      <c r="EH300" s="440"/>
      <c r="EI300" s="436"/>
      <c r="EJ300" s="437"/>
      <c r="EK300" s="437"/>
      <c r="EL300" s="436">
        <f t="shared" si="48"/>
        <v>0</v>
      </c>
      <c r="EM300" s="440"/>
      <c r="EN300" s="436"/>
      <c r="EO300" s="345"/>
      <c r="ER300" s="349"/>
      <c r="ES300" s="349"/>
    </row>
    <row r="301" spans="1:149" ht="12.75" customHeight="1" x14ac:dyDescent="0.2">
      <c r="A301" s="333"/>
      <c r="B301" s="333"/>
      <c r="D301" s="345" t="s">
        <v>317</v>
      </c>
      <c r="F301" s="373"/>
      <c r="G301" s="448">
        <v>0</v>
      </c>
      <c r="H301" s="449"/>
      <c r="I301" s="436"/>
      <c r="J301" s="437"/>
      <c r="K301" s="450"/>
      <c r="L301" s="448">
        <v>0</v>
      </c>
      <c r="M301" s="449"/>
      <c r="N301" s="436"/>
      <c r="O301" s="437"/>
      <c r="P301" s="450"/>
      <c r="Q301" s="448">
        <v>0</v>
      </c>
      <c r="R301" s="449"/>
      <c r="S301" s="436"/>
      <c r="T301" s="437"/>
      <c r="U301" s="450"/>
      <c r="V301" s="448">
        <v>0</v>
      </c>
      <c r="W301" s="449"/>
      <c r="X301" s="436"/>
      <c r="Y301" s="437"/>
      <c r="Z301" s="450"/>
      <c r="AA301" s="448">
        <v>0</v>
      </c>
      <c r="AB301" s="449"/>
      <c r="AC301" s="436"/>
      <c r="AD301" s="437"/>
      <c r="AE301" s="450"/>
      <c r="AF301" s="448">
        <v>0</v>
      </c>
      <c r="AG301" s="449"/>
      <c r="AH301" s="436"/>
      <c r="AI301" s="437"/>
      <c r="AJ301" s="450"/>
      <c r="AK301" s="448">
        <v>0</v>
      </c>
      <c r="AL301" s="449"/>
      <c r="AM301" s="436"/>
      <c r="AN301" s="437"/>
      <c r="AO301" s="450"/>
      <c r="AP301" s="448">
        <v>0</v>
      </c>
      <c r="AQ301" s="449"/>
      <c r="AR301" s="436"/>
      <c r="AS301" s="437"/>
      <c r="AT301" s="450"/>
      <c r="AU301" s="448">
        <v>0</v>
      </c>
      <c r="AV301" s="449"/>
      <c r="AW301" s="436"/>
      <c r="AX301" s="437"/>
      <c r="AY301" s="450"/>
      <c r="AZ301" s="448">
        <v>0</v>
      </c>
      <c r="BA301" s="449"/>
      <c r="BB301" s="436"/>
      <c r="BC301" s="437"/>
      <c r="BD301" s="450"/>
      <c r="BE301" s="448">
        <v>0</v>
      </c>
      <c r="BF301" s="449"/>
      <c r="BG301" s="436"/>
      <c r="BH301" s="437"/>
      <c r="BI301" s="450"/>
      <c r="BJ301" s="448">
        <v>0</v>
      </c>
      <c r="BK301" s="449"/>
      <c r="BL301" s="436"/>
      <c r="BM301" s="437"/>
      <c r="BN301" s="450"/>
      <c r="BO301" s="448">
        <v>0</v>
      </c>
      <c r="BP301" s="449"/>
      <c r="BQ301" s="436"/>
      <c r="BR301" s="437"/>
      <c r="BS301" s="450"/>
      <c r="BT301" s="448">
        <f>SUM(L301:BO301)</f>
        <v>0</v>
      </c>
      <c r="BU301" s="449"/>
      <c r="BV301" s="436"/>
      <c r="BW301" s="437"/>
      <c r="BX301" s="450"/>
      <c r="BY301" s="448">
        <v>0</v>
      </c>
      <c r="BZ301" s="449"/>
      <c r="CA301" s="436"/>
      <c r="CB301" s="437"/>
      <c r="CC301" s="450"/>
      <c r="CD301" s="448">
        <v>0</v>
      </c>
      <c r="CE301" s="449"/>
      <c r="CF301" s="436"/>
      <c r="CG301" s="437"/>
      <c r="CH301" s="450"/>
      <c r="CI301" s="448">
        <v>0</v>
      </c>
      <c r="CJ301" s="449"/>
      <c r="CK301" s="436"/>
      <c r="CL301" s="437"/>
      <c r="CM301" s="450"/>
      <c r="CN301" s="448">
        <v>0</v>
      </c>
      <c r="CO301" s="449"/>
      <c r="CP301" s="436"/>
      <c r="CQ301" s="437"/>
      <c r="CR301" s="450"/>
      <c r="CS301" s="448">
        <v>0</v>
      </c>
      <c r="CT301" s="449"/>
      <c r="CU301" s="436"/>
      <c r="CV301" s="437"/>
      <c r="CW301" s="450"/>
      <c r="CX301" s="448">
        <v>0</v>
      </c>
      <c r="CY301" s="449"/>
      <c r="CZ301" s="436"/>
      <c r="DA301" s="437"/>
      <c r="DB301" s="450"/>
      <c r="DC301" s="448">
        <v>0</v>
      </c>
      <c r="DD301" s="449"/>
      <c r="DE301" s="436"/>
      <c r="DF301" s="437"/>
      <c r="DG301" s="450"/>
      <c r="DH301" s="448">
        <v>0</v>
      </c>
      <c r="DI301" s="449"/>
      <c r="DJ301" s="436"/>
      <c r="DK301" s="437"/>
      <c r="DL301" s="450"/>
      <c r="DM301" s="448">
        <v>0</v>
      </c>
      <c r="DN301" s="449"/>
      <c r="DO301" s="436"/>
      <c r="DP301" s="437"/>
      <c r="DQ301" s="450"/>
      <c r="DR301" s="448">
        <v>0</v>
      </c>
      <c r="DS301" s="449"/>
      <c r="DT301" s="436"/>
      <c r="DU301" s="437"/>
      <c r="DV301" s="450"/>
      <c r="DW301" s="448">
        <v>0</v>
      </c>
      <c r="DX301" s="449"/>
      <c r="DY301" s="436"/>
      <c r="DZ301" s="437"/>
      <c r="EA301" s="450"/>
      <c r="EB301" s="448">
        <v>0</v>
      </c>
      <c r="EC301" s="449"/>
      <c r="ED301" s="436"/>
      <c r="EE301" s="437"/>
      <c r="EF301" s="450"/>
      <c r="EG301" s="448">
        <v>0</v>
      </c>
      <c r="EH301" s="449"/>
      <c r="EI301" s="436"/>
      <c r="EJ301" s="437"/>
      <c r="EK301" s="450"/>
      <c r="EL301" s="448">
        <f t="shared" si="48"/>
        <v>0</v>
      </c>
      <c r="EM301" s="449"/>
      <c r="EN301" s="436"/>
      <c r="EO301" s="345"/>
      <c r="ER301" s="349"/>
      <c r="ES301" s="349"/>
    </row>
    <row r="302" spans="1:149" ht="12.75" customHeight="1" x14ac:dyDescent="0.2">
      <c r="A302" s="333"/>
      <c r="B302" s="333"/>
      <c r="D302" s="345"/>
      <c r="F302" s="333"/>
      <c r="G302" s="436"/>
      <c r="H302" s="436"/>
      <c r="I302" s="436"/>
      <c r="J302" s="437"/>
      <c r="K302" s="436"/>
      <c r="L302" s="436"/>
      <c r="M302" s="436"/>
      <c r="N302" s="436"/>
      <c r="O302" s="437"/>
      <c r="P302" s="436"/>
      <c r="Q302" s="436"/>
      <c r="R302" s="436"/>
      <c r="S302" s="436"/>
      <c r="T302" s="437"/>
      <c r="U302" s="436"/>
      <c r="V302" s="436"/>
      <c r="W302" s="436"/>
      <c r="X302" s="436"/>
      <c r="Y302" s="437"/>
      <c r="Z302" s="436"/>
      <c r="AA302" s="436"/>
      <c r="AB302" s="436"/>
      <c r="AC302" s="436"/>
      <c r="AD302" s="437"/>
      <c r="AE302" s="436"/>
      <c r="AF302" s="436"/>
      <c r="AG302" s="436"/>
      <c r="AH302" s="436"/>
      <c r="AI302" s="437"/>
      <c r="AJ302" s="436"/>
      <c r="AK302" s="436"/>
      <c r="AL302" s="436"/>
      <c r="AM302" s="436"/>
      <c r="AN302" s="437"/>
      <c r="AO302" s="436"/>
      <c r="AP302" s="436"/>
      <c r="AQ302" s="436"/>
      <c r="AR302" s="436"/>
      <c r="AS302" s="437"/>
      <c r="AT302" s="436"/>
      <c r="AU302" s="436"/>
      <c r="AV302" s="436"/>
      <c r="AW302" s="436"/>
      <c r="AX302" s="437"/>
      <c r="AY302" s="436"/>
      <c r="AZ302" s="436"/>
      <c r="BA302" s="436"/>
      <c r="BB302" s="436"/>
      <c r="BC302" s="437"/>
      <c r="BD302" s="436"/>
      <c r="BE302" s="436"/>
      <c r="BF302" s="436"/>
      <c r="BG302" s="436"/>
      <c r="BH302" s="437"/>
      <c r="BI302" s="436"/>
      <c r="BJ302" s="436"/>
      <c r="BK302" s="436"/>
      <c r="BL302" s="436"/>
      <c r="BM302" s="437"/>
      <c r="BN302" s="436"/>
      <c r="BO302" s="436"/>
      <c r="BP302" s="436"/>
      <c r="BQ302" s="436"/>
      <c r="BR302" s="437"/>
      <c r="BS302" s="436"/>
      <c r="BT302" s="436"/>
      <c r="BU302" s="436"/>
      <c r="BV302" s="436"/>
      <c r="BW302" s="437"/>
      <c r="BX302" s="436"/>
      <c r="BY302" s="436"/>
      <c r="BZ302" s="436"/>
      <c r="CA302" s="436"/>
      <c r="CB302" s="437"/>
      <c r="CC302" s="436"/>
      <c r="CD302" s="436"/>
      <c r="CE302" s="436"/>
      <c r="CF302" s="436"/>
      <c r="CG302" s="437"/>
      <c r="CH302" s="436"/>
      <c r="CI302" s="436"/>
      <c r="CJ302" s="436"/>
      <c r="CK302" s="436"/>
      <c r="CL302" s="437"/>
      <c r="CM302" s="436"/>
      <c r="CN302" s="436"/>
      <c r="CO302" s="436"/>
      <c r="CP302" s="436"/>
      <c r="CQ302" s="437"/>
      <c r="CR302" s="436"/>
      <c r="CS302" s="436"/>
      <c r="CT302" s="436"/>
      <c r="CU302" s="436"/>
      <c r="CV302" s="437"/>
      <c r="CW302" s="436"/>
      <c r="CX302" s="436"/>
      <c r="CY302" s="436"/>
      <c r="CZ302" s="436"/>
      <c r="DA302" s="437"/>
      <c r="DB302" s="436"/>
      <c r="DC302" s="436"/>
      <c r="DD302" s="436"/>
      <c r="DE302" s="436"/>
      <c r="DF302" s="437"/>
      <c r="DG302" s="436"/>
      <c r="DH302" s="436"/>
      <c r="DI302" s="436"/>
      <c r="DJ302" s="436"/>
      <c r="DK302" s="437"/>
      <c r="DL302" s="436"/>
      <c r="DM302" s="436"/>
      <c r="DN302" s="436"/>
      <c r="DO302" s="436"/>
      <c r="DP302" s="437"/>
      <c r="DQ302" s="436"/>
      <c r="DR302" s="436"/>
      <c r="DS302" s="436"/>
      <c r="DT302" s="436"/>
      <c r="DU302" s="437"/>
      <c r="DV302" s="436"/>
      <c r="DW302" s="436"/>
      <c r="DX302" s="436"/>
      <c r="DY302" s="436"/>
      <c r="DZ302" s="437"/>
      <c r="EA302" s="436"/>
      <c r="EB302" s="436"/>
      <c r="EC302" s="436"/>
      <c r="ED302" s="436"/>
      <c r="EE302" s="437"/>
      <c r="EF302" s="436"/>
      <c r="EG302" s="436"/>
      <c r="EH302" s="436"/>
      <c r="EI302" s="436"/>
      <c r="EJ302" s="437"/>
      <c r="EK302" s="436"/>
      <c r="EL302" s="436"/>
      <c r="EM302" s="436"/>
      <c r="EN302" s="436"/>
      <c r="EO302" s="345"/>
      <c r="ER302" s="349"/>
      <c r="ES302" s="349"/>
    </row>
    <row r="303" spans="1:149" ht="12.75" customHeight="1" x14ac:dyDescent="0.2">
      <c r="A303" s="333"/>
      <c r="B303" s="333"/>
      <c r="D303" s="345" t="s">
        <v>340</v>
      </c>
      <c r="F303" s="333"/>
      <c r="G303" s="436">
        <f>SUM(G304:G306)</f>
        <v>0</v>
      </c>
      <c r="H303" s="436"/>
      <c r="I303" s="436"/>
      <c r="J303" s="437"/>
      <c r="K303" s="436"/>
      <c r="L303" s="436">
        <f>SUM(L304:L306)</f>
        <v>426979</v>
      </c>
      <c r="M303" s="436"/>
      <c r="N303" s="436"/>
      <c r="O303" s="437"/>
      <c r="P303" s="436"/>
      <c r="Q303" s="436">
        <f>SUM(Q304:Q306)</f>
        <v>0</v>
      </c>
      <c r="R303" s="436"/>
      <c r="S303" s="436"/>
      <c r="T303" s="437"/>
      <c r="U303" s="436"/>
      <c r="V303" s="436">
        <f>SUM(V304:V306)</f>
        <v>0</v>
      </c>
      <c r="W303" s="436"/>
      <c r="X303" s="436"/>
      <c r="Y303" s="437"/>
      <c r="Z303" s="436"/>
      <c r="AA303" s="436">
        <f>SUM(AA304:AA306)</f>
        <v>0</v>
      </c>
      <c r="AB303" s="436"/>
      <c r="AC303" s="436"/>
      <c r="AD303" s="437"/>
      <c r="AE303" s="436"/>
      <c r="AF303" s="436">
        <f>SUM(AF304:AF306)</f>
        <v>0</v>
      </c>
      <c r="AG303" s="436"/>
      <c r="AH303" s="436"/>
      <c r="AI303" s="437"/>
      <c r="AJ303" s="436"/>
      <c r="AK303" s="436">
        <f>SUM(AK304:AK306)</f>
        <v>0</v>
      </c>
      <c r="AL303" s="436"/>
      <c r="AM303" s="436"/>
      <c r="AN303" s="437"/>
      <c r="AO303" s="436"/>
      <c r="AP303" s="436">
        <f>SUM(AP304:AP306)</f>
        <v>0</v>
      </c>
      <c r="AQ303" s="436"/>
      <c r="AR303" s="436"/>
      <c r="AS303" s="437"/>
      <c r="AT303" s="436"/>
      <c r="AU303" s="436">
        <f>SUM(AU304:AU306)</f>
        <v>0</v>
      </c>
      <c r="AV303" s="436"/>
      <c r="AW303" s="436"/>
      <c r="AX303" s="437"/>
      <c r="AY303" s="436"/>
      <c r="AZ303" s="436">
        <f>SUM(AZ304:AZ306)</f>
        <v>0</v>
      </c>
      <c r="BA303" s="436"/>
      <c r="BB303" s="436"/>
      <c r="BC303" s="437"/>
      <c r="BD303" s="436"/>
      <c r="BE303" s="436">
        <f>SUM(BE304:BE306)</f>
        <v>0</v>
      </c>
      <c r="BF303" s="436"/>
      <c r="BG303" s="436"/>
      <c r="BH303" s="437"/>
      <c r="BI303" s="436"/>
      <c r="BJ303" s="436">
        <f>SUM(BJ304:BJ306)</f>
        <v>0</v>
      </c>
      <c r="BK303" s="436"/>
      <c r="BL303" s="436"/>
      <c r="BM303" s="437"/>
      <c r="BN303" s="436"/>
      <c r="BO303" s="436">
        <f>SUM(BO304:BO306)</f>
        <v>0</v>
      </c>
      <c r="BP303" s="436"/>
      <c r="BQ303" s="436"/>
      <c r="BR303" s="437"/>
      <c r="BS303" s="436"/>
      <c r="BT303" s="436">
        <f>SUM(BT304:BT306)</f>
        <v>426979</v>
      </c>
      <c r="BU303" s="436"/>
      <c r="BV303" s="436"/>
      <c r="BW303" s="437"/>
      <c r="BX303" s="436"/>
      <c r="BY303" s="436">
        <f>SUM(BY304:BY306)</f>
        <v>7484573</v>
      </c>
      <c r="BZ303" s="436"/>
      <c r="CA303" s="436"/>
      <c r="CB303" s="437"/>
      <c r="CC303" s="436"/>
      <c r="CD303" s="436">
        <f>SUM(CD304:CD306)</f>
        <v>1235834</v>
      </c>
      <c r="CE303" s="436"/>
      <c r="CF303" s="436"/>
      <c r="CG303" s="437"/>
      <c r="CH303" s="436"/>
      <c r="CI303" s="436">
        <f>SUM(CI304:CI306)</f>
        <v>1743651</v>
      </c>
      <c r="CJ303" s="436"/>
      <c r="CK303" s="436"/>
      <c r="CL303" s="437"/>
      <c r="CM303" s="436"/>
      <c r="CN303" s="436">
        <f>SUM(CN304:CN306)</f>
        <v>2445720</v>
      </c>
      <c r="CO303" s="436"/>
      <c r="CP303" s="436"/>
      <c r="CQ303" s="437"/>
      <c r="CR303" s="436"/>
      <c r="CS303" s="436">
        <f>SUM(CS304:CS306)</f>
        <v>499864</v>
      </c>
      <c r="CT303" s="436"/>
      <c r="CU303" s="436"/>
      <c r="CV303" s="437"/>
      <c r="CW303" s="436"/>
      <c r="CX303" s="436">
        <f>SUM(CX304:CX306)</f>
        <v>736888</v>
      </c>
      <c r="CY303" s="436"/>
      <c r="CZ303" s="436"/>
      <c r="DA303" s="437"/>
      <c r="DB303" s="436"/>
      <c r="DC303" s="436">
        <f>SUM(DC304:DC306)</f>
        <v>182775</v>
      </c>
      <c r="DD303" s="436"/>
      <c r="DE303" s="436"/>
      <c r="DF303" s="437"/>
      <c r="DG303" s="436"/>
      <c r="DH303" s="436">
        <f>SUM(DH304:DH306)</f>
        <v>0</v>
      </c>
      <c r="DI303" s="436"/>
      <c r="DJ303" s="436"/>
      <c r="DK303" s="437"/>
      <c r="DL303" s="436"/>
      <c r="DM303" s="436">
        <f>SUM(DM304:DM306)</f>
        <v>0</v>
      </c>
      <c r="DN303" s="436"/>
      <c r="DO303" s="436"/>
      <c r="DP303" s="437"/>
      <c r="DQ303" s="436"/>
      <c r="DR303" s="436">
        <f>SUM(DR304:DR306)</f>
        <v>31106</v>
      </c>
      <c r="DS303" s="436"/>
      <c r="DT303" s="436"/>
      <c r="DU303" s="437"/>
      <c r="DV303" s="436"/>
      <c r="DW303" s="436">
        <f>SUM(DW304:DW306)</f>
        <v>608735</v>
      </c>
      <c r="DX303" s="436"/>
      <c r="DY303" s="436"/>
      <c r="DZ303" s="437"/>
      <c r="EA303" s="436"/>
      <c r="EB303" s="436">
        <f>SUM(EB304:EB306)</f>
        <v>0</v>
      </c>
      <c r="EC303" s="436"/>
      <c r="ED303" s="436"/>
      <c r="EE303" s="437"/>
      <c r="EF303" s="436"/>
      <c r="EG303" s="436">
        <f>SUM(EG304:EG306)</f>
        <v>0</v>
      </c>
      <c r="EH303" s="436"/>
      <c r="EI303" s="436"/>
      <c r="EJ303" s="437"/>
      <c r="EK303" s="436"/>
      <c r="EL303" s="436">
        <f>SUM(EL304:EL306)</f>
        <v>2979485</v>
      </c>
      <c r="EM303" s="436"/>
      <c r="EN303" s="436"/>
      <c r="EO303" s="345"/>
      <c r="ER303" s="349"/>
      <c r="ES303" s="349"/>
    </row>
    <row r="304" spans="1:149" ht="12.75" customHeight="1" x14ac:dyDescent="0.2">
      <c r="A304" s="333"/>
      <c r="B304" s="333"/>
      <c r="D304" s="345" t="s">
        <v>313</v>
      </c>
      <c r="F304" s="358"/>
      <c r="G304" s="434">
        <v>0</v>
      </c>
      <c r="H304" s="435"/>
      <c r="I304" s="436"/>
      <c r="J304" s="437"/>
      <c r="K304" s="438"/>
      <c r="L304" s="434">
        <f>426979-66250</f>
        <v>360729</v>
      </c>
      <c r="M304" s="435"/>
      <c r="N304" s="436"/>
      <c r="O304" s="437"/>
      <c r="P304" s="438"/>
      <c r="Q304" s="434">
        <v>0</v>
      </c>
      <c r="R304" s="435"/>
      <c r="S304" s="436"/>
      <c r="T304" s="437"/>
      <c r="U304" s="438"/>
      <c r="V304" s="434">
        <v>0</v>
      </c>
      <c r="W304" s="435"/>
      <c r="X304" s="436"/>
      <c r="Y304" s="437"/>
      <c r="Z304" s="438"/>
      <c r="AA304" s="434">
        <v>0</v>
      </c>
      <c r="AB304" s="435"/>
      <c r="AC304" s="436"/>
      <c r="AD304" s="437"/>
      <c r="AE304" s="438"/>
      <c r="AF304" s="434">
        <v>0</v>
      </c>
      <c r="AG304" s="435"/>
      <c r="AH304" s="436"/>
      <c r="AI304" s="437"/>
      <c r="AJ304" s="438"/>
      <c r="AK304" s="434">
        <v>0</v>
      </c>
      <c r="AL304" s="435"/>
      <c r="AM304" s="436"/>
      <c r="AN304" s="437"/>
      <c r="AO304" s="438"/>
      <c r="AP304" s="434">
        <v>0</v>
      </c>
      <c r="AQ304" s="435"/>
      <c r="AR304" s="436"/>
      <c r="AS304" s="437"/>
      <c r="AT304" s="438"/>
      <c r="AU304" s="434">
        <v>0</v>
      </c>
      <c r="AV304" s="435"/>
      <c r="AW304" s="436"/>
      <c r="AX304" s="437"/>
      <c r="AY304" s="438"/>
      <c r="AZ304" s="434">
        <v>0</v>
      </c>
      <c r="BA304" s="435"/>
      <c r="BB304" s="436"/>
      <c r="BC304" s="437"/>
      <c r="BD304" s="438"/>
      <c r="BE304" s="434">
        <v>0</v>
      </c>
      <c r="BF304" s="435"/>
      <c r="BG304" s="436"/>
      <c r="BH304" s="437"/>
      <c r="BI304" s="438"/>
      <c r="BJ304" s="434">
        <v>0</v>
      </c>
      <c r="BK304" s="435"/>
      <c r="BL304" s="436"/>
      <c r="BM304" s="437"/>
      <c r="BN304" s="438"/>
      <c r="BO304" s="434">
        <v>0</v>
      </c>
      <c r="BP304" s="435"/>
      <c r="BQ304" s="436"/>
      <c r="BR304" s="437"/>
      <c r="BS304" s="438"/>
      <c r="BT304" s="434">
        <f>SUM(L304:BO304)</f>
        <v>360729</v>
      </c>
      <c r="BU304" s="435"/>
      <c r="BV304" s="436"/>
      <c r="BW304" s="437"/>
      <c r="BX304" s="438"/>
      <c r="BY304" s="434">
        <v>6225448</v>
      </c>
      <c r="BZ304" s="435"/>
      <c r="CA304" s="436"/>
      <c r="CB304" s="437"/>
      <c r="CC304" s="438"/>
      <c r="CD304" s="434">
        <f>1235834-226513</f>
        <v>1009321</v>
      </c>
      <c r="CE304" s="435"/>
      <c r="CF304" s="436"/>
      <c r="CG304" s="437"/>
      <c r="CH304" s="438"/>
      <c r="CI304" s="434">
        <f>1743651-315786</f>
        <v>1427865</v>
      </c>
      <c r="CJ304" s="435"/>
      <c r="CK304" s="436"/>
      <c r="CL304" s="437"/>
      <c r="CM304" s="438"/>
      <c r="CN304" s="434">
        <f>2445720-380449</f>
        <v>2065271</v>
      </c>
      <c r="CO304" s="435"/>
      <c r="CP304" s="436"/>
      <c r="CQ304" s="437"/>
      <c r="CR304" s="438"/>
      <c r="CS304" s="434">
        <f>499864-78107</f>
        <v>421757</v>
      </c>
      <c r="CT304" s="435"/>
      <c r="CU304" s="436"/>
      <c r="CV304" s="437"/>
      <c r="CW304" s="438"/>
      <c r="CX304" s="434">
        <f>736888-120643</f>
        <v>616245</v>
      </c>
      <c r="CY304" s="435"/>
      <c r="CZ304" s="436"/>
      <c r="DA304" s="437"/>
      <c r="DB304" s="438"/>
      <c r="DC304" s="434">
        <f>182775-26738</f>
        <v>156037</v>
      </c>
      <c r="DD304" s="435"/>
      <c r="DE304" s="436"/>
      <c r="DF304" s="437"/>
      <c r="DG304" s="438"/>
      <c r="DH304" s="434">
        <v>0</v>
      </c>
      <c r="DI304" s="435"/>
      <c r="DJ304" s="436"/>
      <c r="DK304" s="437"/>
      <c r="DL304" s="438"/>
      <c r="DM304" s="434">
        <v>0</v>
      </c>
      <c r="DN304" s="435"/>
      <c r="DO304" s="436"/>
      <c r="DP304" s="437"/>
      <c r="DQ304" s="438"/>
      <c r="DR304" s="434">
        <f>31106-5487</f>
        <v>25619</v>
      </c>
      <c r="DS304" s="435"/>
      <c r="DT304" s="436"/>
      <c r="DU304" s="437"/>
      <c r="DV304" s="438"/>
      <c r="DW304" s="434">
        <f>608735-105402</f>
        <v>503333</v>
      </c>
      <c r="DX304" s="435"/>
      <c r="DY304" s="436"/>
      <c r="DZ304" s="437"/>
      <c r="EA304" s="438"/>
      <c r="EB304" s="434">
        <v>0</v>
      </c>
      <c r="EC304" s="435"/>
      <c r="ED304" s="436"/>
      <c r="EE304" s="437"/>
      <c r="EF304" s="438"/>
      <c r="EG304" s="434">
        <v>0</v>
      </c>
      <c r="EH304" s="435"/>
      <c r="EI304" s="436"/>
      <c r="EJ304" s="437"/>
      <c r="EK304" s="438"/>
      <c r="EL304" s="434">
        <f t="shared" ref="EL304:EL306" si="49">SUM(CD304:CI304)</f>
        <v>2437186</v>
      </c>
      <c r="EM304" s="435"/>
      <c r="EN304" s="436"/>
      <c r="EO304" s="345"/>
      <c r="ER304" s="349"/>
      <c r="ES304" s="349"/>
    </row>
    <row r="305" spans="1:149" ht="12.75" customHeight="1" x14ac:dyDescent="0.2">
      <c r="A305" s="333"/>
      <c r="B305" s="333"/>
      <c r="D305" s="345" t="s">
        <v>316</v>
      </c>
      <c r="F305" s="351"/>
      <c r="G305" s="436">
        <v>0</v>
      </c>
      <c r="H305" s="440"/>
      <c r="I305" s="436"/>
      <c r="J305" s="437"/>
      <c r="K305" s="437"/>
      <c r="L305" s="436">
        <v>66250</v>
      </c>
      <c r="M305" s="440"/>
      <c r="N305" s="436"/>
      <c r="O305" s="437"/>
      <c r="P305" s="437"/>
      <c r="Q305" s="436">
        <v>0</v>
      </c>
      <c r="R305" s="440"/>
      <c r="S305" s="436"/>
      <c r="T305" s="437"/>
      <c r="U305" s="437"/>
      <c r="V305" s="436">
        <v>0</v>
      </c>
      <c r="W305" s="440"/>
      <c r="X305" s="436"/>
      <c r="Y305" s="437"/>
      <c r="Z305" s="437"/>
      <c r="AA305" s="436">
        <v>0</v>
      </c>
      <c r="AB305" s="440"/>
      <c r="AC305" s="436"/>
      <c r="AD305" s="437"/>
      <c r="AE305" s="437"/>
      <c r="AF305" s="436">
        <v>0</v>
      </c>
      <c r="AG305" s="440"/>
      <c r="AH305" s="436"/>
      <c r="AI305" s="437"/>
      <c r="AJ305" s="437"/>
      <c r="AK305" s="436">
        <v>0</v>
      </c>
      <c r="AL305" s="440"/>
      <c r="AM305" s="436"/>
      <c r="AN305" s="437"/>
      <c r="AO305" s="437"/>
      <c r="AP305" s="436">
        <v>0</v>
      </c>
      <c r="AQ305" s="440"/>
      <c r="AR305" s="436"/>
      <c r="AS305" s="437"/>
      <c r="AT305" s="437"/>
      <c r="AU305" s="436">
        <v>0</v>
      </c>
      <c r="AV305" s="440"/>
      <c r="AW305" s="436"/>
      <c r="AX305" s="437"/>
      <c r="AY305" s="437"/>
      <c r="AZ305" s="436">
        <v>0</v>
      </c>
      <c r="BA305" s="440"/>
      <c r="BB305" s="436"/>
      <c r="BC305" s="437"/>
      <c r="BD305" s="437"/>
      <c r="BE305" s="436">
        <v>0</v>
      </c>
      <c r="BF305" s="440"/>
      <c r="BG305" s="436"/>
      <c r="BH305" s="437"/>
      <c r="BI305" s="437"/>
      <c r="BJ305" s="436">
        <v>0</v>
      </c>
      <c r="BK305" s="440"/>
      <c r="BL305" s="436"/>
      <c r="BM305" s="437"/>
      <c r="BN305" s="437"/>
      <c r="BO305" s="436">
        <v>0</v>
      </c>
      <c r="BP305" s="440"/>
      <c r="BQ305" s="436"/>
      <c r="BR305" s="437"/>
      <c r="BS305" s="437"/>
      <c r="BT305" s="436">
        <f>SUM(L305:BO305)</f>
        <v>66250</v>
      </c>
      <c r="BU305" s="440"/>
      <c r="BV305" s="436"/>
      <c r="BW305" s="437"/>
      <c r="BX305" s="437"/>
      <c r="BY305" s="436">
        <v>1259125</v>
      </c>
      <c r="BZ305" s="440"/>
      <c r="CA305" s="436"/>
      <c r="CB305" s="437"/>
      <c r="CC305" s="437"/>
      <c r="CD305" s="436">
        <v>226513</v>
      </c>
      <c r="CE305" s="440"/>
      <c r="CF305" s="436"/>
      <c r="CG305" s="437"/>
      <c r="CH305" s="437"/>
      <c r="CI305" s="436">
        <v>315786</v>
      </c>
      <c r="CJ305" s="440"/>
      <c r="CK305" s="436"/>
      <c r="CL305" s="437"/>
      <c r="CM305" s="437"/>
      <c r="CN305" s="436">
        <v>380449</v>
      </c>
      <c r="CO305" s="440"/>
      <c r="CP305" s="436"/>
      <c r="CQ305" s="437"/>
      <c r="CR305" s="437"/>
      <c r="CS305" s="436">
        <v>78107</v>
      </c>
      <c r="CT305" s="440"/>
      <c r="CU305" s="436"/>
      <c r="CV305" s="437"/>
      <c r="CW305" s="437"/>
      <c r="CX305" s="436">
        <v>120643</v>
      </c>
      <c r="CY305" s="440"/>
      <c r="CZ305" s="436"/>
      <c r="DA305" s="437"/>
      <c r="DB305" s="437"/>
      <c r="DC305" s="436">
        <v>26738</v>
      </c>
      <c r="DD305" s="440"/>
      <c r="DE305" s="436"/>
      <c r="DF305" s="437"/>
      <c r="DG305" s="437"/>
      <c r="DH305" s="436">
        <v>0</v>
      </c>
      <c r="DI305" s="440"/>
      <c r="DJ305" s="436"/>
      <c r="DK305" s="437"/>
      <c r="DL305" s="437"/>
      <c r="DM305" s="436">
        <v>0</v>
      </c>
      <c r="DN305" s="440"/>
      <c r="DO305" s="436"/>
      <c r="DP305" s="437"/>
      <c r="DQ305" s="437"/>
      <c r="DR305" s="436">
        <v>5487</v>
      </c>
      <c r="DS305" s="440"/>
      <c r="DT305" s="436"/>
      <c r="DU305" s="437"/>
      <c r="DV305" s="437"/>
      <c r="DW305" s="436">
        <v>105402</v>
      </c>
      <c r="DX305" s="440"/>
      <c r="DY305" s="436"/>
      <c r="DZ305" s="437"/>
      <c r="EA305" s="437"/>
      <c r="EB305" s="436">
        <v>0</v>
      </c>
      <c r="EC305" s="440"/>
      <c r="ED305" s="436"/>
      <c r="EE305" s="437"/>
      <c r="EF305" s="437"/>
      <c r="EG305" s="436">
        <v>0</v>
      </c>
      <c r="EH305" s="440"/>
      <c r="EI305" s="436"/>
      <c r="EJ305" s="437"/>
      <c r="EK305" s="437"/>
      <c r="EL305" s="436">
        <f t="shared" si="49"/>
        <v>542299</v>
      </c>
      <c r="EM305" s="440"/>
      <c r="EN305" s="436"/>
      <c r="EO305" s="345"/>
      <c r="ER305" s="349"/>
      <c r="ES305" s="349"/>
    </row>
    <row r="306" spans="1:149" ht="12.75" customHeight="1" x14ac:dyDescent="0.2">
      <c r="A306" s="333"/>
      <c r="B306" s="333"/>
      <c r="D306" s="345" t="s">
        <v>317</v>
      </c>
      <c r="F306" s="373"/>
      <c r="G306" s="448">
        <v>0</v>
      </c>
      <c r="H306" s="449"/>
      <c r="I306" s="436"/>
      <c r="J306" s="437"/>
      <c r="K306" s="450"/>
      <c r="L306" s="448">
        <v>0</v>
      </c>
      <c r="M306" s="449"/>
      <c r="N306" s="436"/>
      <c r="O306" s="437"/>
      <c r="P306" s="450"/>
      <c r="Q306" s="448">
        <v>0</v>
      </c>
      <c r="R306" s="449"/>
      <c r="S306" s="436"/>
      <c r="T306" s="437"/>
      <c r="U306" s="450"/>
      <c r="V306" s="448">
        <v>0</v>
      </c>
      <c r="W306" s="449"/>
      <c r="X306" s="436"/>
      <c r="Y306" s="437"/>
      <c r="Z306" s="450"/>
      <c r="AA306" s="448">
        <v>0</v>
      </c>
      <c r="AB306" s="449"/>
      <c r="AC306" s="436"/>
      <c r="AD306" s="437"/>
      <c r="AE306" s="450"/>
      <c r="AF306" s="448">
        <v>0</v>
      </c>
      <c r="AG306" s="449"/>
      <c r="AH306" s="436"/>
      <c r="AI306" s="437"/>
      <c r="AJ306" s="450"/>
      <c r="AK306" s="448">
        <v>0</v>
      </c>
      <c r="AL306" s="449"/>
      <c r="AM306" s="436"/>
      <c r="AN306" s="437"/>
      <c r="AO306" s="450"/>
      <c r="AP306" s="448">
        <v>0</v>
      </c>
      <c r="AQ306" s="449"/>
      <c r="AR306" s="436"/>
      <c r="AS306" s="437"/>
      <c r="AT306" s="450"/>
      <c r="AU306" s="448">
        <v>0</v>
      </c>
      <c r="AV306" s="449"/>
      <c r="AW306" s="436"/>
      <c r="AX306" s="437"/>
      <c r="AY306" s="450"/>
      <c r="AZ306" s="448">
        <v>0</v>
      </c>
      <c r="BA306" s="449"/>
      <c r="BB306" s="436"/>
      <c r="BC306" s="437"/>
      <c r="BD306" s="450"/>
      <c r="BE306" s="448">
        <v>0</v>
      </c>
      <c r="BF306" s="449"/>
      <c r="BG306" s="436"/>
      <c r="BH306" s="437"/>
      <c r="BI306" s="450"/>
      <c r="BJ306" s="448">
        <v>0</v>
      </c>
      <c r="BK306" s="449"/>
      <c r="BL306" s="436"/>
      <c r="BM306" s="437"/>
      <c r="BN306" s="450"/>
      <c r="BO306" s="448">
        <v>0</v>
      </c>
      <c r="BP306" s="449"/>
      <c r="BQ306" s="436"/>
      <c r="BR306" s="437"/>
      <c r="BS306" s="450"/>
      <c r="BT306" s="448">
        <f>SUM(L306:BO306)</f>
        <v>0</v>
      </c>
      <c r="BU306" s="449"/>
      <c r="BV306" s="436"/>
      <c r="BW306" s="437"/>
      <c r="BX306" s="450"/>
      <c r="BY306" s="448">
        <v>0</v>
      </c>
      <c r="BZ306" s="449"/>
      <c r="CA306" s="436"/>
      <c r="CB306" s="437"/>
      <c r="CC306" s="450"/>
      <c r="CD306" s="448">
        <v>0</v>
      </c>
      <c r="CE306" s="449"/>
      <c r="CF306" s="436"/>
      <c r="CG306" s="437"/>
      <c r="CH306" s="450"/>
      <c r="CI306" s="448">
        <v>0</v>
      </c>
      <c r="CJ306" s="449"/>
      <c r="CK306" s="436"/>
      <c r="CL306" s="437"/>
      <c r="CM306" s="450"/>
      <c r="CN306" s="448">
        <v>0</v>
      </c>
      <c r="CO306" s="449"/>
      <c r="CP306" s="436"/>
      <c r="CQ306" s="437"/>
      <c r="CR306" s="450"/>
      <c r="CS306" s="448">
        <v>0</v>
      </c>
      <c r="CT306" s="449"/>
      <c r="CU306" s="436"/>
      <c r="CV306" s="437"/>
      <c r="CW306" s="450"/>
      <c r="CX306" s="448">
        <v>0</v>
      </c>
      <c r="CY306" s="449"/>
      <c r="CZ306" s="436"/>
      <c r="DA306" s="437"/>
      <c r="DB306" s="450"/>
      <c r="DC306" s="448">
        <v>0</v>
      </c>
      <c r="DD306" s="449"/>
      <c r="DE306" s="436"/>
      <c r="DF306" s="437"/>
      <c r="DG306" s="450"/>
      <c r="DH306" s="448">
        <v>0</v>
      </c>
      <c r="DI306" s="449"/>
      <c r="DJ306" s="436"/>
      <c r="DK306" s="437"/>
      <c r="DL306" s="450"/>
      <c r="DM306" s="448">
        <v>0</v>
      </c>
      <c r="DN306" s="449"/>
      <c r="DO306" s="436"/>
      <c r="DP306" s="437"/>
      <c r="DQ306" s="450"/>
      <c r="DR306" s="448">
        <v>0</v>
      </c>
      <c r="DS306" s="449"/>
      <c r="DT306" s="436"/>
      <c r="DU306" s="437"/>
      <c r="DV306" s="450"/>
      <c r="DW306" s="448">
        <v>0</v>
      </c>
      <c r="DX306" s="449"/>
      <c r="DY306" s="436"/>
      <c r="DZ306" s="437"/>
      <c r="EA306" s="450"/>
      <c r="EB306" s="448">
        <v>0</v>
      </c>
      <c r="EC306" s="449"/>
      <c r="ED306" s="436"/>
      <c r="EE306" s="437"/>
      <c r="EF306" s="450"/>
      <c r="EG306" s="448">
        <v>0</v>
      </c>
      <c r="EH306" s="449"/>
      <c r="EI306" s="436"/>
      <c r="EJ306" s="437"/>
      <c r="EK306" s="450"/>
      <c r="EL306" s="448">
        <f t="shared" si="49"/>
        <v>0</v>
      </c>
      <c r="EM306" s="449"/>
      <c r="EN306" s="436"/>
      <c r="EO306" s="345"/>
      <c r="ER306" s="349"/>
      <c r="ES306" s="349"/>
    </row>
    <row r="307" spans="1:149" ht="12.75" hidden="1" customHeight="1" x14ac:dyDescent="0.2">
      <c r="A307" s="333"/>
      <c r="B307" s="333"/>
      <c r="D307" s="345"/>
      <c r="F307" s="333"/>
      <c r="G307" s="436"/>
      <c r="H307" s="436"/>
      <c r="I307" s="436"/>
      <c r="J307" s="437"/>
      <c r="K307" s="436"/>
      <c r="L307" s="436"/>
      <c r="M307" s="436"/>
      <c r="N307" s="436"/>
      <c r="O307" s="437"/>
      <c r="P307" s="436"/>
      <c r="Q307" s="436"/>
      <c r="R307" s="436"/>
      <c r="S307" s="436"/>
      <c r="T307" s="437"/>
      <c r="U307" s="436"/>
      <c r="V307" s="436"/>
      <c r="W307" s="436"/>
      <c r="X307" s="436"/>
      <c r="Y307" s="437"/>
      <c r="Z307" s="436"/>
      <c r="AA307" s="436"/>
      <c r="AB307" s="436"/>
      <c r="AC307" s="436"/>
      <c r="AD307" s="437"/>
      <c r="AE307" s="436"/>
      <c r="AF307" s="436"/>
      <c r="AG307" s="436"/>
      <c r="AH307" s="436"/>
      <c r="AI307" s="437"/>
      <c r="AJ307" s="436"/>
      <c r="AK307" s="436"/>
      <c r="AL307" s="436"/>
      <c r="AM307" s="436"/>
      <c r="AN307" s="437"/>
      <c r="AO307" s="436"/>
      <c r="AP307" s="436"/>
      <c r="AQ307" s="436"/>
      <c r="AR307" s="436"/>
      <c r="AS307" s="437"/>
      <c r="AT307" s="436"/>
      <c r="AU307" s="436"/>
      <c r="AV307" s="436"/>
      <c r="AW307" s="436"/>
      <c r="AX307" s="437"/>
      <c r="AY307" s="436"/>
      <c r="AZ307" s="436"/>
      <c r="BA307" s="436"/>
      <c r="BB307" s="436"/>
      <c r="BC307" s="437"/>
      <c r="BD307" s="436"/>
      <c r="BE307" s="436"/>
      <c r="BF307" s="436"/>
      <c r="BG307" s="436"/>
      <c r="BH307" s="437"/>
      <c r="BI307" s="436"/>
      <c r="BJ307" s="436"/>
      <c r="BK307" s="436"/>
      <c r="BL307" s="436"/>
      <c r="BM307" s="437"/>
      <c r="BN307" s="436"/>
      <c r="BO307" s="436"/>
      <c r="BP307" s="436"/>
      <c r="BQ307" s="436"/>
      <c r="BR307" s="437"/>
      <c r="BS307" s="436"/>
      <c r="BT307" s="436"/>
      <c r="BU307" s="436"/>
      <c r="BV307" s="436"/>
      <c r="BW307" s="437"/>
      <c r="BX307" s="436"/>
      <c r="BY307" s="436"/>
      <c r="BZ307" s="436"/>
      <c r="CA307" s="436"/>
      <c r="CB307" s="437"/>
      <c r="CC307" s="436"/>
      <c r="CD307" s="436"/>
      <c r="CE307" s="436"/>
      <c r="CF307" s="436"/>
      <c r="CG307" s="437"/>
      <c r="CH307" s="436"/>
      <c r="CI307" s="436"/>
      <c r="CJ307" s="436"/>
      <c r="CK307" s="436"/>
      <c r="CL307" s="437"/>
      <c r="CM307" s="436"/>
      <c r="CN307" s="436"/>
      <c r="CO307" s="436"/>
      <c r="CP307" s="436"/>
      <c r="CQ307" s="437"/>
      <c r="CR307" s="436"/>
      <c r="CS307" s="436"/>
      <c r="CT307" s="436"/>
      <c r="CU307" s="436"/>
      <c r="CV307" s="437"/>
      <c r="CW307" s="436"/>
      <c r="CX307" s="436"/>
      <c r="CY307" s="436"/>
      <c r="CZ307" s="436"/>
      <c r="DA307" s="437"/>
      <c r="DB307" s="436"/>
      <c r="DC307" s="436"/>
      <c r="DD307" s="436"/>
      <c r="DE307" s="436"/>
      <c r="DF307" s="437"/>
      <c r="DG307" s="436"/>
      <c r="DH307" s="436"/>
      <c r="DI307" s="436"/>
      <c r="DJ307" s="436"/>
      <c r="DK307" s="437"/>
      <c r="DL307" s="436"/>
      <c r="DM307" s="436"/>
      <c r="DN307" s="436"/>
      <c r="DO307" s="436"/>
      <c r="DP307" s="437"/>
      <c r="DQ307" s="436"/>
      <c r="DR307" s="436"/>
      <c r="DS307" s="436"/>
      <c r="DT307" s="436"/>
      <c r="DU307" s="437"/>
      <c r="DV307" s="436"/>
      <c r="DW307" s="436"/>
      <c r="DX307" s="436"/>
      <c r="DY307" s="436"/>
      <c r="DZ307" s="437"/>
      <c r="EA307" s="436"/>
      <c r="EB307" s="436"/>
      <c r="EC307" s="436"/>
      <c r="ED307" s="436"/>
      <c r="EE307" s="437"/>
      <c r="EF307" s="436"/>
      <c r="EG307" s="436"/>
      <c r="EH307" s="436"/>
      <c r="EI307" s="436"/>
      <c r="EJ307" s="437"/>
      <c r="EK307" s="436"/>
      <c r="EL307" s="436"/>
      <c r="EM307" s="436"/>
      <c r="EN307" s="436"/>
      <c r="EO307" s="345"/>
      <c r="ER307" s="349"/>
      <c r="ES307" s="349"/>
    </row>
    <row r="308" spans="1:149" ht="12.75" hidden="1" customHeight="1" x14ac:dyDescent="0.2">
      <c r="A308" s="333"/>
      <c r="B308" s="333"/>
      <c r="D308" s="345" t="s">
        <v>342</v>
      </c>
      <c r="F308" s="333"/>
      <c r="G308" s="436">
        <f>SUM(G309:G311)</f>
        <v>0</v>
      </c>
      <c r="H308" s="436"/>
      <c r="I308" s="436"/>
      <c r="J308" s="437"/>
      <c r="K308" s="436"/>
      <c r="L308" s="436">
        <f>SUM(L309:L311)</f>
        <v>0</v>
      </c>
      <c r="M308" s="436"/>
      <c r="N308" s="436"/>
      <c r="O308" s="437"/>
      <c r="P308" s="436"/>
      <c r="Q308" s="436">
        <f>SUM(Q309:Q311)</f>
        <v>0</v>
      </c>
      <c r="R308" s="436"/>
      <c r="S308" s="436"/>
      <c r="T308" s="437"/>
      <c r="U308" s="436"/>
      <c r="V308" s="436">
        <f>SUM(V309:V311)</f>
        <v>0</v>
      </c>
      <c r="W308" s="436"/>
      <c r="X308" s="436"/>
      <c r="Y308" s="437"/>
      <c r="Z308" s="436"/>
      <c r="AA308" s="436">
        <f>SUM(AA309:AA311)</f>
        <v>0</v>
      </c>
      <c r="AB308" s="436"/>
      <c r="AC308" s="436"/>
      <c r="AD308" s="437"/>
      <c r="AE308" s="436"/>
      <c r="AF308" s="436">
        <f>SUM(AF309:AF311)</f>
        <v>0</v>
      </c>
      <c r="AG308" s="436"/>
      <c r="AH308" s="436"/>
      <c r="AI308" s="437"/>
      <c r="AJ308" s="436"/>
      <c r="AK308" s="436">
        <f>SUM(AK309:AK311)</f>
        <v>0</v>
      </c>
      <c r="AL308" s="436"/>
      <c r="AM308" s="436"/>
      <c r="AN308" s="437"/>
      <c r="AO308" s="436"/>
      <c r="AP308" s="436">
        <f>SUM(AP309:AP311)</f>
        <v>0</v>
      </c>
      <c r="AQ308" s="436"/>
      <c r="AR308" s="436"/>
      <c r="AS308" s="437"/>
      <c r="AT308" s="436"/>
      <c r="AU308" s="436">
        <f>SUM(AU309:AU311)</f>
        <v>0</v>
      </c>
      <c r="AV308" s="436"/>
      <c r="AW308" s="436"/>
      <c r="AX308" s="437"/>
      <c r="AY308" s="436"/>
      <c r="AZ308" s="436">
        <f>SUM(AZ309:AZ311)</f>
        <v>0</v>
      </c>
      <c r="BA308" s="436"/>
      <c r="BB308" s="436"/>
      <c r="BC308" s="437"/>
      <c r="BD308" s="436"/>
      <c r="BE308" s="436">
        <f>SUM(BE309:BE311)</f>
        <v>0</v>
      </c>
      <c r="BF308" s="436"/>
      <c r="BG308" s="436"/>
      <c r="BH308" s="437"/>
      <c r="BI308" s="436"/>
      <c r="BJ308" s="436">
        <f>SUM(BJ309:BJ311)</f>
        <v>0</v>
      </c>
      <c r="BK308" s="436"/>
      <c r="BL308" s="436"/>
      <c r="BM308" s="437"/>
      <c r="BN308" s="436"/>
      <c r="BO308" s="436">
        <f>SUM(BO309:BO311)</f>
        <v>0</v>
      </c>
      <c r="BP308" s="436"/>
      <c r="BQ308" s="436"/>
      <c r="BR308" s="437"/>
      <c r="BS308" s="436"/>
      <c r="BT308" s="436">
        <f>SUM(BT309:BT311)</f>
        <v>0</v>
      </c>
      <c r="BU308" s="436"/>
      <c r="BV308" s="436"/>
      <c r="BW308" s="437"/>
      <c r="BX308" s="436"/>
      <c r="BY308" s="436">
        <f>SUM(BY309:BY311)</f>
        <v>0</v>
      </c>
      <c r="BZ308" s="436"/>
      <c r="CA308" s="436"/>
      <c r="CB308" s="437"/>
      <c r="CC308" s="436"/>
      <c r="CD308" s="436">
        <f>SUM(CD309:CD311)</f>
        <v>0</v>
      </c>
      <c r="CE308" s="436"/>
      <c r="CF308" s="436"/>
      <c r="CG308" s="437"/>
      <c r="CH308" s="436"/>
      <c r="CI308" s="436">
        <f>SUM(CI309:CI311)</f>
        <v>0</v>
      </c>
      <c r="CJ308" s="436"/>
      <c r="CK308" s="436"/>
      <c r="CL308" s="437"/>
      <c r="CM308" s="436"/>
      <c r="CN308" s="436">
        <f>SUM(CN309:CN311)</f>
        <v>0</v>
      </c>
      <c r="CO308" s="436"/>
      <c r="CP308" s="436"/>
      <c r="CQ308" s="437"/>
      <c r="CR308" s="436"/>
      <c r="CS308" s="436">
        <f>SUM(CS309:CS311)</f>
        <v>0</v>
      </c>
      <c r="CT308" s="436"/>
      <c r="CU308" s="436"/>
      <c r="CV308" s="437"/>
      <c r="CW308" s="436"/>
      <c r="CX308" s="436">
        <f>SUM(CX309:CX311)</f>
        <v>0</v>
      </c>
      <c r="CY308" s="436"/>
      <c r="CZ308" s="436"/>
      <c r="DA308" s="437"/>
      <c r="DB308" s="436"/>
      <c r="DC308" s="436">
        <f>SUM(DC309:DC311)</f>
        <v>0</v>
      </c>
      <c r="DD308" s="436"/>
      <c r="DE308" s="436"/>
      <c r="DF308" s="437"/>
      <c r="DG308" s="436"/>
      <c r="DH308" s="436">
        <f>SUM(DH309:DH311)</f>
        <v>0</v>
      </c>
      <c r="DI308" s="436"/>
      <c r="DJ308" s="436"/>
      <c r="DK308" s="437"/>
      <c r="DL308" s="436"/>
      <c r="DM308" s="436">
        <f>SUM(DM309:DM311)</f>
        <v>0</v>
      </c>
      <c r="DN308" s="436"/>
      <c r="DO308" s="436"/>
      <c r="DP308" s="437"/>
      <c r="DQ308" s="436"/>
      <c r="DR308" s="436">
        <f>SUM(DR309:DR311)</f>
        <v>0</v>
      </c>
      <c r="DS308" s="436"/>
      <c r="DT308" s="436"/>
      <c r="DU308" s="437"/>
      <c r="DV308" s="436"/>
      <c r="DW308" s="436">
        <f>SUM(DW309:DW311)</f>
        <v>0</v>
      </c>
      <c r="DX308" s="436"/>
      <c r="DY308" s="436"/>
      <c r="DZ308" s="437"/>
      <c r="EA308" s="436"/>
      <c r="EB308" s="436">
        <f>SUM(EB309:EB311)</f>
        <v>0</v>
      </c>
      <c r="EC308" s="436"/>
      <c r="ED308" s="436"/>
      <c r="EE308" s="437"/>
      <c r="EF308" s="436"/>
      <c r="EG308" s="436">
        <f>SUM(EG309:EG311)</f>
        <v>0</v>
      </c>
      <c r="EH308" s="436"/>
      <c r="EI308" s="436"/>
      <c r="EJ308" s="437"/>
      <c r="EK308" s="436"/>
      <c r="EL308" s="436">
        <f>SUM(EL309:EL311)</f>
        <v>0</v>
      </c>
      <c r="EM308" s="436"/>
      <c r="EN308" s="436"/>
      <c r="EO308" s="345"/>
      <c r="ER308" s="349"/>
      <c r="ES308" s="349"/>
    </row>
    <row r="309" spans="1:149" ht="12.75" hidden="1" customHeight="1" x14ac:dyDescent="0.2">
      <c r="A309" s="333"/>
      <c r="B309" s="333"/>
      <c r="D309" s="345" t="s">
        <v>313</v>
      </c>
      <c r="F309" s="358"/>
      <c r="G309" s="434">
        <v>0</v>
      </c>
      <c r="H309" s="435"/>
      <c r="I309" s="436"/>
      <c r="J309" s="437"/>
      <c r="K309" s="438"/>
      <c r="L309" s="434">
        <v>0</v>
      </c>
      <c r="M309" s="435"/>
      <c r="N309" s="436"/>
      <c r="O309" s="437"/>
      <c r="P309" s="438"/>
      <c r="Q309" s="434">
        <v>0</v>
      </c>
      <c r="R309" s="435"/>
      <c r="S309" s="436"/>
      <c r="T309" s="437"/>
      <c r="U309" s="438"/>
      <c r="V309" s="434">
        <v>0</v>
      </c>
      <c r="W309" s="435"/>
      <c r="X309" s="436"/>
      <c r="Y309" s="437"/>
      <c r="Z309" s="438"/>
      <c r="AA309" s="434">
        <v>0</v>
      </c>
      <c r="AB309" s="435"/>
      <c r="AC309" s="436"/>
      <c r="AD309" s="437"/>
      <c r="AE309" s="438"/>
      <c r="AF309" s="434">
        <v>0</v>
      </c>
      <c r="AG309" s="435"/>
      <c r="AH309" s="436"/>
      <c r="AI309" s="437"/>
      <c r="AJ309" s="438"/>
      <c r="AK309" s="434">
        <v>0</v>
      </c>
      <c r="AL309" s="435"/>
      <c r="AM309" s="436"/>
      <c r="AN309" s="437"/>
      <c r="AO309" s="438"/>
      <c r="AP309" s="434">
        <v>0</v>
      </c>
      <c r="AQ309" s="435"/>
      <c r="AR309" s="436"/>
      <c r="AS309" s="437"/>
      <c r="AT309" s="438"/>
      <c r="AU309" s="434">
        <v>0</v>
      </c>
      <c r="AV309" s="435"/>
      <c r="AW309" s="436"/>
      <c r="AX309" s="437"/>
      <c r="AY309" s="438"/>
      <c r="AZ309" s="434">
        <v>0</v>
      </c>
      <c r="BA309" s="435"/>
      <c r="BB309" s="436"/>
      <c r="BC309" s="437"/>
      <c r="BD309" s="438"/>
      <c r="BE309" s="434">
        <v>0</v>
      </c>
      <c r="BF309" s="435"/>
      <c r="BG309" s="436"/>
      <c r="BH309" s="437"/>
      <c r="BI309" s="438"/>
      <c r="BJ309" s="434">
        <v>0</v>
      </c>
      <c r="BK309" s="435"/>
      <c r="BL309" s="436"/>
      <c r="BM309" s="437"/>
      <c r="BN309" s="438"/>
      <c r="BO309" s="434">
        <v>0</v>
      </c>
      <c r="BP309" s="435"/>
      <c r="BQ309" s="436"/>
      <c r="BR309" s="437"/>
      <c r="BS309" s="438"/>
      <c r="BT309" s="434">
        <f>SUM(L309:BO309)</f>
        <v>0</v>
      </c>
      <c r="BU309" s="435"/>
      <c r="BV309" s="436"/>
      <c r="BW309" s="437"/>
      <c r="BX309" s="438"/>
      <c r="BY309" s="434">
        <v>0</v>
      </c>
      <c r="BZ309" s="435"/>
      <c r="CA309" s="436"/>
      <c r="CB309" s="437"/>
      <c r="CC309" s="438"/>
      <c r="CD309" s="434">
        <v>0</v>
      </c>
      <c r="CE309" s="435"/>
      <c r="CF309" s="436"/>
      <c r="CG309" s="437"/>
      <c r="CH309" s="438"/>
      <c r="CI309" s="434">
        <v>0</v>
      </c>
      <c r="CJ309" s="435"/>
      <c r="CK309" s="436"/>
      <c r="CL309" s="437"/>
      <c r="CM309" s="438"/>
      <c r="CN309" s="434">
        <v>0</v>
      </c>
      <c r="CO309" s="435"/>
      <c r="CP309" s="436"/>
      <c r="CQ309" s="437"/>
      <c r="CR309" s="438"/>
      <c r="CS309" s="434">
        <v>0</v>
      </c>
      <c r="CT309" s="435"/>
      <c r="CU309" s="436"/>
      <c r="CV309" s="437"/>
      <c r="CW309" s="438"/>
      <c r="CX309" s="434">
        <v>0</v>
      </c>
      <c r="CY309" s="435"/>
      <c r="CZ309" s="436"/>
      <c r="DA309" s="437"/>
      <c r="DB309" s="438"/>
      <c r="DC309" s="434">
        <v>0</v>
      </c>
      <c r="DD309" s="435"/>
      <c r="DE309" s="436"/>
      <c r="DF309" s="437"/>
      <c r="DG309" s="438"/>
      <c r="DH309" s="434">
        <v>0</v>
      </c>
      <c r="DI309" s="435"/>
      <c r="DJ309" s="436"/>
      <c r="DK309" s="437"/>
      <c r="DL309" s="438"/>
      <c r="DM309" s="434">
        <v>0</v>
      </c>
      <c r="DN309" s="435"/>
      <c r="DO309" s="436"/>
      <c r="DP309" s="437"/>
      <c r="DQ309" s="438"/>
      <c r="DR309" s="434">
        <v>0</v>
      </c>
      <c r="DS309" s="435"/>
      <c r="DT309" s="436"/>
      <c r="DU309" s="437"/>
      <c r="DV309" s="438"/>
      <c r="DW309" s="434">
        <v>0</v>
      </c>
      <c r="DX309" s="435"/>
      <c r="DY309" s="436"/>
      <c r="DZ309" s="437"/>
      <c r="EA309" s="438"/>
      <c r="EB309" s="434">
        <v>0</v>
      </c>
      <c r="EC309" s="435"/>
      <c r="ED309" s="436"/>
      <c r="EE309" s="437"/>
      <c r="EF309" s="438"/>
      <c r="EG309" s="434">
        <v>0</v>
      </c>
      <c r="EH309" s="435"/>
      <c r="EI309" s="436"/>
      <c r="EJ309" s="437"/>
      <c r="EK309" s="438"/>
      <c r="EL309" s="434">
        <f t="shared" ref="EL309:EL311" si="50">SUM(CD309:EG309)</f>
        <v>0</v>
      </c>
      <c r="EM309" s="435"/>
      <c r="EN309" s="436"/>
      <c r="EO309" s="345"/>
      <c r="ER309" s="349"/>
      <c r="ES309" s="349"/>
    </row>
    <row r="310" spans="1:149" ht="12.75" hidden="1" customHeight="1" x14ac:dyDescent="0.2">
      <c r="A310" s="333"/>
      <c r="B310" s="333"/>
      <c r="D310" s="345" t="s">
        <v>316</v>
      </c>
      <c r="F310" s="351"/>
      <c r="G310" s="436">
        <v>0</v>
      </c>
      <c r="H310" s="440"/>
      <c r="I310" s="436"/>
      <c r="J310" s="437"/>
      <c r="K310" s="437"/>
      <c r="L310" s="436">
        <v>0</v>
      </c>
      <c r="M310" s="440"/>
      <c r="N310" s="436"/>
      <c r="O310" s="437"/>
      <c r="P310" s="437"/>
      <c r="Q310" s="436">
        <v>0</v>
      </c>
      <c r="R310" s="440"/>
      <c r="S310" s="436"/>
      <c r="T310" s="437"/>
      <c r="U310" s="437"/>
      <c r="V310" s="436">
        <v>0</v>
      </c>
      <c r="W310" s="440"/>
      <c r="X310" s="436"/>
      <c r="Y310" s="437"/>
      <c r="Z310" s="437"/>
      <c r="AA310" s="436">
        <v>0</v>
      </c>
      <c r="AB310" s="440"/>
      <c r="AC310" s="436"/>
      <c r="AD310" s="437"/>
      <c r="AE310" s="437"/>
      <c r="AF310" s="436">
        <v>0</v>
      </c>
      <c r="AG310" s="440"/>
      <c r="AH310" s="436"/>
      <c r="AI310" s="437"/>
      <c r="AJ310" s="437"/>
      <c r="AK310" s="436">
        <v>0</v>
      </c>
      <c r="AL310" s="440"/>
      <c r="AM310" s="436"/>
      <c r="AN310" s="437"/>
      <c r="AO310" s="437"/>
      <c r="AP310" s="436">
        <v>0</v>
      </c>
      <c r="AQ310" s="440"/>
      <c r="AR310" s="436"/>
      <c r="AS310" s="437"/>
      <c r="AT310" s="437"/>
      <c r="AU310" s="436">
        <v>0</v>
      </c>
      <c r="AV310" s="440"/>
      <c r="AW310" s="436"/>
      <c r="AX310" s="437"/>
      <c r="AY310" s="437"/>
      <c r="AZ310" s="436">
        <v>0</v>
      </c>
      <c r="BA310" s="440"/>
      <c r="BB310" s="436"/>
      <c r="BC310" s="437"/>
      <c r="BD310" s="437"/>
      <c r="BE310" s="436">
        <v>0</v>
      </c>
      <c r="BF310" s="440"/>
      <c r="BG310" s="436"/>
      <c r="BH310" s="437"/>
      <c r="BI310" s="437"/>
      <c r="BJ310" s="436">
        <v>0</v>
      </c>
      <c r="BK310" s="440"/>
      <c r="BL310" s="436"/>
      <c r="BM310" s="437"/>
      <c r="BN310" s="437"/>
      <c r="BO310" s="436">
        <v>0</v>
      </c>
      <c r="BP310" s="440"/>
      <c r="BQ310" s="436"/>
      <c r="BR310" s="437"/>
      <c r="BS310" s="437"/>
      <c r="BT310" s="436">
        <f>SUM(L310:BO310)</f>
        <v>0</v>
      </c>
      <c r="BU310" s="440"/>
      <c r="BV310" s="436"/>
      <c r="BW310" s="437"/>
      <c r="BX310" s="437"/>
      <c r="BY310" s="436">
        <v>0</v>
      </c>
      <c r="BZ310" s="440"/>
      <c r="CA310" s="436"/>
      <c r="CB310" s="437"/>
      <c r="CC310" s="437"/>
      <c r="CD310" s="436">
        <v>0</v>
      </c>
      <c r="CE310" s="440"/>
      <c r="CF310" s="436"/>
      <c r="CG310" s="437"/>
      <c r="CH310" s="437"/>
      <c r="CI310" s="436">
        <v>0</v>
      </c>
      <c r="CJ310" s="440"/>
      <c r="CK310" s="436"/>
      <c r="CL310" s="437"/>
      <c r="CM310" s="437"/>
      <c r="CN310" s="436">
        <v>0</v>
      </c>
      <c r="CO310" s="440"/>
      <c r="CP310" s="436"/>
      <c r="CQ310" s="437"/>
      <c r="CR310" s="437"/>
      <c r="CS310" s="436">
        <v>0</v>
      </c>
      <c r="CT310" s="440"/>
      <c r="CU310" s="436"/>
      <c r="CV310" s="437"/>
      <c r="CW310" s="437"/>
      <c r="CX310" s="436">
        <v>0</v>
      </c>
      <c r="CY310" s="440"/>
      <c r="CZ310" s="436"/>
      <c r="DA310" s="437"/>
      <c r="DB310" s="437"/>
      <c r="DC310" s="436">
        <v>0</v>
      </c>
      <c r="DD310" s="440"/>
      <c r="DE310" s="436"/>
      <c r="DF310" s="437"/>
      <c r="DG310" s="437"/>
      <c r="DH310" s="436">
        <v>0</v>
      </c>
      <c r="DI310" s="440"/>
      <c r="DJ310" s="436"/>
      <c r="DK310" s="437"/>
      <c r="DL310" s="437"/>
      <c r="DM310" s="436">
        <v>0</v>
      </c>
      <c r="DN310" s="440"/>
      <c r="DO310" s="436"/>
      <c r="DP310" s="437"/>
      <c r="DQ310" s="437"/>
      <c r="DR310" s="436">
        <v>0</v>
      </c>
      <c r="DS310" s="440"/>
      <c r="DT310" s="436"/>
      <c r="DU310" s="437"/>
      <c r="DV310" s="437"/>
      <c r="DW310" s="436">
        <v>0</v>
      </c>
      <c r="DX310" s="440"/>
      <c r="DY310" s="436"/>
      <c r="DZ310" s="437"/>
      <c r="EA310" s="437"/>
      <c r="EB310" s="436">
        <v>0</v>
      </c>
      <c r="EC310" s="440"/>
      <c r="ED310" s="436"/>
      <c r="EE310" s="437"/>
      <c r="EF310" s="437"/>
      <c r="EG310" s="436">
        <v>0</v>
      </c>
      <c r="EH310" s="440"/>
      <c r="EI310" s="436"/>
      <c r="EJ310" s="437"/>
      <c r="EK310" s="437"/>
      <c r="EL310" s="436">
        <f t="shared" si="50"/>
        <v>0</v>
      </c>
      <c r="EM310" s="440"/>
      <c r="EN310" s="436"/>
      <c r="EO310" s="345"/>
      <c r="ER310" s="349"/>
      <c r="ES310" s="349"/>
    </row>
    <row r="311" spans="1:149" ht="12.75" hidden="1" customHeight="1" x14ac:dyDescent="0.2">
      <c r="A311" s="333"/>
      <c r="B311" s="333"/>
      <c r="D311" s="345" t="s">
        <v>317</v>
      </c>
      <c r="F311" s="373"/>
      <c r="G311" s="448">
        <v>0</v>
      </c>
      <c r="H311" s="449"/>
      <c r="I311" s="436"/>
      <c r="J311" s="437"/>
      <c r="K311" s="450"/>
      <c r="L311" s="448">
        <v>0</v>
      </c>
      <c r="M311" s="449"/>
      <c r="N311" s="436"/>
      <c r="O311" s="437"/>
      <c r="P311" s="450"/>
      <c r="Q311" s="448">
        <v>0</v>
      </c>
      <c r="R311" s="449"/>
      <c r="S311" s="436"/>
      <c r="T311" s="437"/>
      <c r="U311" s="450"/>
      <c r="V311" s="448">
        <v>0</v>
      </c>
      <c r="W311" s="449"/>
      <c r="X311" s="436"/>
      <c r="Y311" s="437"/>
      <c r="Z311" s="450"/>
      <c r="AA311" s="448">
        <v>0</v>
      </c>
      <c r="AB311" s="449"/>
      <c r="AC311" s="436"/>
      <c r="AD311" s="437"/>
      <c r="AE311" s="450"/>
      <c r="AF311" s="448">
        <v>0</v>
      </c>
      <c r="AG311" s="449"/>
      <c r="AH311" s="436"/>
      <c r="AI311" s="437"/>
      <c r="AJ311" s="450"/>
      <c r="AK311" s="448">
        <v>0</v>
      </c>
      <c r="AL311" s="449"/>
      <c r="AM311" s="436"/>
      <c r="AN311" s="437"/>
      <c r="AO311" s="450"/>
      <c r="AP311" s="448">
        <v>0</v>
      </c>
      <c r="AQ311" s="449"/>
      <c r="AR311" s="436"/>
      <c r="AS311" s="437"/>
      <c r="AT311" s="450"/>
      <c r="AU311" s="448">
        <v>0</v>
      </c>
      <c r="AV311" s="449"/>
      <c r="AW311" s="436"/>
      <c r="AX311" s="437"/>
      <c r="AY311" s="450"/>
      <c r="AZ311" s="448">
        <v>0</v>
      </c>
      <c r="BA311" s="449"/>
      <c r="BB311" s="436"/>
      <c r="BC311" s="437"/>
      <c r="BD311" s="450"/>
      <c r="BE311" s="448">
        <v>0</v>
      </c>
      <c r="BF311" s="449"/>
      <c r="BG311" s="436"/>
      <c r="BH311" s="437"/>
      <c r="BI311" s="450"/>
      <c r="BJ311" s="448">
        <v>0</v>
      </c>
      <c r="BK311" s="449"/>
      <c r="BL311" s="436"/>
      <c r="BM311" s="437"/>
      <c r="BN311" s="450"/>
      <c r="BO311" s="448">
        <v>0</v>
      </c>
      <c r="BP311" s="449"/>
      <c r="BQ311" s="436"/>
      <c r="BR311" s="437"/>
      <c r="BS311" s="450"/>
      <c r="BT311" s="448">
        <f>SUM(L311:BO311)</f>
        <v>0</v>
      </c>
      <c r="BU311" s="449"/>
      <c r="BV311" s="436"/>
      <c r="BW311" s="437"/>
      <c r="BX311" s="450"/>
      <c r="BY311" s="448">
        <v>0</v>
      </c>
      <c r="BZ311" s="449"/>
      <c r="CA311" s="436"/>
      <c r="CB311" s="437"/>
      <c r="CC311" s="450"/>
      <c r="CD311" s="448">
        <v>0</v>
      </c>
      <c r="CE311" s="449"/>
      <c r="CF311" s="436"/>
      <c r="CG311" s="437"/>
      <c r="CH311" s="450"/>
      <c r="CI311" s="448">
        <v>0</v>
      </c>
      <c r="CJ311" s="449"/>
      <c r="CK311" s="436"/>
      <c r="CL311" s="437"/>
      <c r="CM311" s="450"/>
      <c r="CN311" s="448">
        <v>0</v>
      </c>
      <c r="CO311" s="449"/>
      <c r="CP311" s="436"/>
      <c r="CQ311" s="437"/>
      <c r="CR311" s="450"/>
      <c r="CS311" s="448">
        <v>0</v>
      </c>
      <c r="CT311" s="449"/>
      <c r="CU311" s="436"/>
      <c r="CV311" s="437"/>
      <c r="CW311" s="450"/>
      <c r="CX311" s="448">
        <v>0</v>
      </c>
      <c r="CY311" s="449"/>
      <c r="CZ311" s="436"/>
      <c r="DA311" s="437"/>
      <c r="DB311" s="450"/>
      <c r="DC311" s="448">
        <v>0</v>
      </c>
      <c r="DD311" s="449"/>
      <c r="DE311" s="436"/>
      <c r="DF311" s="437"/>
      <c r="DG311" s="450"/>
      <c r="DH311" s="448">
        <v>0</v>
      </c>
      <c r="DI311" s="449"/>
      <c r="DJ311" s="436"/>
      <c r="DK311" s="437"/>
      <c r="DL311" s="450"/>
      <c r="DM311" s="448">
        <v>0</v>
      </c>
      <c r="DN311" s="449"/>
      <c r="DO311" s="436"/>
      <c r="DP311" s="437"/>
      <c r="DQ311" s="450"/>
      <c r="DR311" s="448">
        <v>0</v>
      </c>
      <c r="DS311" s="449"/>
      <c r="DT311" s="436"/>
      <c r="DU311" s="437"/>
      <c r="DV311" s="450"/>
      <c r="DW311" s="448">
        <v>0</v>
      </c>
      <c r="DX311" s="449"/>
      <c r="DY311" s="436"/>
      <c r="DZ311" s="437"/>
      <c r="EA311" s="450"/>
      <c r="EB311" s="448">
        <v>0</v>
      </c>
      <c r="EC311" s="449"/>
      <c r="ED311" s="436"/>
      <c r="EE311" s="437"/>
      <c r="EF311" s="450"/>
      <c r="EG311" s="448">
        <v>0</v>
      </c>
      <c r="EH311" s="449"/>
      <c r="EI311" s="436"/>
      <c r="EJ311" s="437"/>
      <c r="EK311" s="450"/>
      <c r="EL311" s="448">
        <f t="shared" si="50"/>
        <v>0</v>
      </c>
      <c r="EM311" s="449"/>
      <c r="EN311" s="436"/>
      <c r="EO311" s="345"/>
      <c r="ER311" s="349"/>
      <c r="ES311" s="349"/>
    </row>
    <row r="312" spans="1:149" ht="12.75" hidden="1" customHeight="1" x14ac:dyDescent="0.2">
      <c r="A312" s="333"/>
      <c r="B312" s="333"/>
      <c r="D312" s="345"/>
      <c r="F312" s="333"/>
      <c r="G312" s="436"/>
      <c r="H312" s="436"/>
      <c r="I312" s="436"/>
      <c r="J312" s="437"/>
      <c r="K312" s="436"/>
      <c r="L312" s="436"/>
      <c r="M312" s="436"/>
      <c r="N312" s="436"/>
      <c r="O312" s="437"/>
      <c r="P312" s="436"/>
      <c r="Q312" s="436"/>
      <c r="R312" s="436"/>
      <c r="S312" s="436"/>
      <c r="T312" s="437"/>
      <c r="U312" s="436"/>
      <c r="V312" s="436"/>
      <c r="W312" s="436"/>
      <c r="X312" s="436"/>
      <c r="Y312" s="437"/>
      <c r="Z312" s="436"/>
      <c r="AA312" s="436"/>
      <c r="AB312" s="436"/>
      <c r="AC312" s="436"/>
      <c r="AD312" s="437"/>
      <c r="AE312" s="436"/>
      <c r="AF312" s="436"/>
      <c r="AG312" s="436"/>
      <c r="AH312" s="436"/>
      <c r="AI312" s="437"/>
      <c r="AJ312" s="436"/>
      <c r="AK312" s="436"/>
      <c r="AL312" s="436"/>
      <c r="AM312" s="436"/>
      <c r="AN312" s="437"/>
      <c r="AO312" s="436"/>
      <c r="AP312" s="436"/>
      <c r="AQ312" s="436"/>
      <c r="AR312" s="436"/>
      <c r="AS312" s="437"/>
      <c r="AT312" s="436"/>
      <c r="AU312" s="436"/>
      <c r="AV312" s="436"/>
      <c r="AW312" s="436"/>
      <c r="AX312" s="437"/>
      <c r="AY312" s="436"/>
      <c r="AZ312" s="436"/>
      <c r="BA312" s="436"/>
      <c r="BB312" s="436"/>
      <c r="BC312" s="437"/>
      <c r="BD312" s="436"/>
      <c r="BE312" s="436"/>
      <c r="BF312" s="436"/>
      <c r="BG312" s="436"/>
      <c r="BH312" s="437"/>
      <c r="BI312" s="436"/>
      <c r="BJ312" s="436"/>
      <c r="BK312" s="436"/>
      <c r="BL312" s="436"/>
      <c r="BM312" s="437"/>
      <c r="BN312" s="436"/>
      <c r="BO312" s="436"/>
      <c r="BP312" s="436"/>
      <c r="BQ312" s="436"/>
      <c r="BR312" s="437"/>
      <c r="BS312" s="436"/>
      <c r="BT312" s="436"/>
      <c r="BU312" s="436"/>
      <c r="BV312" s="436"/>
      <c r="BW312" s="437"/>
      <c r="BX312" s="436"/>
      <c r="BY312" s="436"/>
      <c r="BZ312" s="436"/>
      <c r="CA312" s="436"/>
      <c r="CB312" s="437"/>
      <c r="CC312" s="436"/>
      <c r="CD312" s="436"/>
      <c r="CE312" s="436"/>
      <c r="CF312" s="436"/>
      <c r="CG312" s="437"/>
      <c r="CH312" s="436"/>
      <c r="CI312" s="436"/>
      <c r="CJ312" s="436"/>
      <c r="CK312" s="436"/>
      <c r="CL312" s="437"/>
      <c r="CM312" s="436"/>
      <c r="CN312" s="436"/>
      <c r="CO312" s="436"/>
      <c r="CP312" s="436"/>
      <c r="CQ312" s="437"/>
      <c r="CR312" s="436"/>
      <c r="CS312" s="436"/>
      <c r="CT312" s="436"/>
      <c r="CU312" s="436"/>
      <c r="CV312" s="437"/>
      <c r="CW312" s="436"/>
      <c r="CX312" s="436"/>
      <c r="CY312" s="436"/>
      <c r="CZ312" s="436"/>
      <c r="DA312" s="437"/>
      <c r="DB312" s="436"/>
      <c r="DC312" s="436"/>
      <c r="DD312" s="436"/>
      <c r="DE312" s="436"/>
      <c r="DF312" s="437"/>
      <c r="DG312" s="436"/>
      <c r="DH312" s="436"/>
      <c r="DI312" s="436"/>
      <c r="DJ312" s="436"/>
      <c r="DK312" s="437"/>
      <c r="DL312" s="436"/>
      <c r="DM312" s="436"/>
      <c r="DN312" s="436"/>
      <c r="DO312" s="436"/>
      <c r="DP312" s="437"/>
      <c r="DQ312" s="436"/>
      <c r="DR312" s="436"/>
      <c r="DS312" s="436"/>
      <c r="DT312" s="436"/>
      <c r="DU312" s="437"/>
      <c r="DV312" s="436"/>
      <c r="DW312" s="436"/>
      <c r="DX312" s="436"/>
      <c r="DY312" s="436"/>
      <c r="DZ312" s="437"/>
      <c r="EA312" s="436"/>
      <c r="EB312" s="436"/>
      <c r="EC312" s="436"/>
      <c r="ED312" s="436"/>
      <c r="EE312" s="437"/>
      <c r="EF312" s="436"/>
      <c r="EG312" s="436"/>
      <c r="EH312" s="436"/>
      <c r="EI312" s="436"/>
      <c r="EJ312" s="437"/>
      <c r="EK312" s="436"/>
      <c r="EL312" s="436"/>
      <c r="EM312" s="436"/>
      <c r="EN312" s="436"/>
      <c r="EO312" s="345"/>
      <c r="ER312" s="349"/>
      <c r="ES312" s="349"/>
    </row>
    <row r="313" spans="1:149" ht="12.75" hidden="1" customHeight="1" x14ac:dyDescent="0.2">
      <c r="A313" s="333"/>
      <c r="B313" s="333"/>
      <c r="D313" s="345" t="s">
        <v>342</v>
      </c>
      <c r="F313" s="333"/>
      <c r="G313" s="436">
        <f>SUM(G314:G316)</f>
        <v>0</v>
      </c>
      <c r="H313" s="436"/>
      <c r="I313" s="436"/>
      <c r="J313" s="437"/>
      <c r="K313" s="436"/>
      <c r="L313" s="436">
        <f>SUM(L314:L316)</f>
        <v>0</v>
      </c>
      <c r="M313" s="436"/>
      <c r="N313" s="436"/>
      <c r="O313" s="437"/>
      <c r="P313" s="436"/>
      <c r="Q313" s="436">
        <f>SUM(Q314:Q316)</f>
        <v>0</v>
      </c>
      <c r="R313" s="436"/>
      <c r="S313" s="436"/>
      <c r="T313" s="437"/>
      <c r="U313" s="436"/>
      <c r="V313" s="436">
        <f>SUM(V314:V316)</f>
        <v>0</v>
      </c>
      <c r="W313" s="436"/>
      <c r="X313" s="436"/>
      <c r="Y313" s="437"/>
      <c r="Z313" s="436"/>
      <c r="AA313" s="436">
        <f>SUM(AA314:AA316)</f>
        <v>0</v>
      </c>
      <c r="AB313" s="436"/>
      <c r="AC313" s="436"/>
      <c r="AD313" s="437"/>
      <c r="AE313" s="436"/>
      <c r="AF313" s="436">
        <f>SUM(AF314:AF316)</f>
        <v>0</v>
      </c>
      <c r="AG313" s="436"/>
      <c r="AH313" s="436"/>
      <c r="AI313" s="437"/>
      <c r="AJ313" s="436"/>
      <c r="AK313" s="436">
        <f>SUM(AK314:AK316)</f>
        <v>0</v>
      </c>
      <c r="AL313" s="436"/>
      <c r="AM313" s="436"/>
      <c r="AN313" s="437"/>
      <c r="AO313" s="436"/>
      <c r="AP313" s="436">
        <f>SUM(AP314:AP316)</f>
        <v>0</v>
      </c>
      <c r="AQ313" s="436"/>
      <c r="AR313" s="436"/>
      <c r="AS313" s="437"/>
      <c r="AT313" s="436"/>
      <c r="AU313" s="436">
        <f>SUM(AU314:AU316)</f>
        <v>0</v>
      </c>
      <c r="AV313" s="436"/>
      <c r="AW313" s="436"/>
      <c r="AX313" s="437"/>
      <c r="AY313" s="436"/>
      <c r="AZ313" s="436">
        <f>SUM(AZ314:AZ316)</f>
        <v>0</v>
      </c>
      <c r="BA313" s="436"/>
      <c r="BB313" s="436"/>
      <c r="BC313" s="437"/>
      <c r="BD313" s="436"/>
      <c r="BE313" s="436">
        <f>SUM(BE314:BE316)</f>
        <v>0</v>
      </c>
      <c r="BF313" s="436"/>
      <c r="BG313" s="436"/>
      <c r="BH313" s="437"/>
      <c r="BI313" s="436"/>
      <c r="BJ313" s="436">
        <f>SUM(BJ314:BJ316)</f>
        <v>0</v>
      </c>
      <c r="BK313" s="436"/>
      <c r="BL313" s="436"/>
      <c r="BM313" s="437"/>
      <c r="BN313" s="436"/>
      <c r="BO313" s="436">
        <f>SUM(BO314:BO316)</f>
        <v>0</v>
      </c>
      <c r="BP313" s="436"/>
      <c r="BQ313" s="436"/>
      <c r="BR313" s="437"/>
      <c r="BS313" s="436"/>
      <c r="BT313" s="436">
        <f>SUM(BT314:BT316)</f>
        <v>0</v>
      </c>
      <c r="BU313" s="436"/>
      <c r="BV313" s="436"/>
      <c r="BW313" s="437"/>
      <c r="BX313" s="436"/>
      <c r="BY313" s="436">
        <f>SUM(BY314:BY316)</f>
        <v>0</v>
      </c>
      <c r="BZ313" s="436"/>
      <c r="CA313" s="436"/>
      <c r="CB313" s="437"/>
      <c r="CC313" s="436"/>
      <c r="CD313" s="436">
        <f>SUM(CD314:CD316)</f>
        <v>0</v>
      </c>
      <c r="CE313" s="436"/>
      <c r="CF313" s="436"/>
      <c r="CG313" s="437"/>
      <c r="CH313" s="436"/>
      <c r="CI313" s="436">
        <f>SUM(CI314:CI316)</f>
        <v>0</v>
      </c>
      <c r="CJ313" s="436"/>
      <c r="CK313" s="436"/>
      <c r="CL313" s="437"/>
      <c r="CM313" s="436"/>
      <c r="CN313" s="436">
        <f>SUM(CN314:CN316)</f>
        <v>0</v>
      </c>
      <c r="CO313" s="436"/>
      <c r="CP313" s="436"/>
      <c r="CQ313" s="437"/>
      <c r="CR313" s="436"/>
      <c r="CS313" s="436">
        <f>SUM(CS314:CS316)</f>
        <v>0</v>
      </c>
      <c r="CT313" s="436"/>
      <c r="CU313" s="436"/>
      <c r="CV313" s="437"/>
      <c r="CW313" s="436"/>
      <c r="CX313" s="436">
        <f>SUM(CX314:CX316)</f>
        <v>0</v>
      </c>
      <c r="CY313" s="436"/>
      <c r="CZ313" s="436"/>
      <c r="DA313" s="437"/>
      <c r="DB313" s="436"/>
      <c r="DC313" s="436">
        <f>SUM(DC314:DC316)</f>
        <v>0</v>
      </c>
      <c r="DD313" s="436"/>
      <c r="DE313" s="436"/>
      <c r="DF313" s="437"/>
      <c r="DG313" s="436"/>
      <c r="DH313" s="436">
        <f>SUM(DH314:DH316)</f>
        <v>0</v>
      </c>
      <c r="DI313" s="436"/>
      <c r="DJ313" s="436"/>
      <c r="DK313" s="437"/>
      <c r="DL313" s="436"/>
      <c r="DM313" s="436">
        <f>SUM(DM314:DM316)</f>
        <v>0</v>
      </c>
      <c r="DN313" s="436"/>
      <c r="DO313" s="436"/>
      <c r="DP313" s="437"/>
      <c r="DQ313" s="436"/>
      <c r="DR313" s="436">
        <f>SUM(DR314:DR316)</f>
        <v>0</v>
      </c>
      <c r="DS313" s="436"/>
      <c r="DT313" s="436"/>
      <c r="DU313" s="437"/>
      <c r="DV313" s="436"/>
      <c r="DW313" s="436">
        <f>SUM(DW314:DW316)</f>
        <v>0</v>
      </c>
      <c r="DX313" s="436"/>
      <c r="DY313" s="436"/>
      <c r="DZ313" s="437"/>
      <c r="EA313" s="436"/>
      <c r="EB313" s="436">
        <f>SUM(EB314:EB316)</f>
        <v>0</v>
      </c>
      <c r="EC313" s="436"/>
      <c r="ED313" s="436"/>
      <c r="EE313" s="437"/>
      <c r="EF313" s="436"/>
      <c r="EG313" s="436">
        <f>SUM(EG314:EG316)</f>
        <v>0</v>
      </c>
      <c r="EH313" s="436"/>
      <c r="EI313" s="436"/>
      <c r="EJ313" s="437"/>
      <c r="EK313" s="436"/>
      <c r="EL313" s="436">
        <f>SUM(EL314:EL316)</f>
        <v>0</v>
      </c>
      <c r="EM313" s="436"/>
      <c r="EN313" s="436"/>
      <c r="EO313" s="345"/>
      <c r="ER313" s="349"/>
      <c r="ES313" s="349"/>
    </row>
    <row r="314" spans="1:149" ht="12.75" hidden="1" customHeight="1" x14ac:dyDescent="0.2">
      <c r="A314" s="333"/>
      <c r="B314" s="333"/>
      <c r="D314" s="345" t="s">
        <v>313</v>
      </c>
      <c r="F314" s="358"/>
      <c r="G314" s="434">
        <v>0</v>
      </c>
      <c r="H314" s="435"/>
      <c r="I314" s="436"/>
      <c r="J314" s="437"/>
      <c r="K314" s="438"/>
      <c r="L314" s="434">
        <v>0</v>
      </c>
      <c r="M314" s="435"/>
      <c r="N314" s="436"/>
      <c r="O314" s="437"/>
      <c r="P314" s="438"/>
      <c r="Q314" s="434">
        <v>0</v>
      </c>
      <c r="R314" s="435"/>
      <c r="S314" s="436"/>
      <c r="T314" s="437"/>
      <c r="U314" s="438"/>
      <c r="V314" s="434">
        <v>0</v>
      </c>
      <c r="W314" s="435"/>
      <c r="X314" s="436"/>
      <c r="Y314" s="437"/>
      <c r="Z314" s="438"/>
      <c r="AA314" s="434">
        <v>0</v>
      </c>
      <c r="AB314" s="435"/>
      <c r="AC314" s="436"/>
      <c r="AD314" s="437"/>
      <c r="AE314" s="438"/>
      <c r="AF314" s="434">
        <v>0</v>
      </c>
      <c r="AG314" s="435"/>
      <c r="AH314" s="436"/>
      <c r="AI314" s="437"/>
      <c r="AJ314" s="438"/>
      <c r="AK314" s="434">
        <v>0</v>
      </c>
      <c r="AL314" s="435"/>
      <c r="AM314" s="436"/>
      <c r="AN314" s="437"/>
      <c r="AO314" s="438"/>
      <c r="AP314" s="434">
        <v>0</v>
      </c>
      <c r="AQ314" s="435"/>
      <c r="AR314" s="436"/>
      <c r="AS314" s="437"/>
      <c r="AT314" s="438"/>
      <c r="AU314" s="434">
        <v>0</v>
      </c>
      <c r="AV314" s="435"/>
      <c r="AW314" s="436"/>
      <c r="AX314" s="437"/>
      <c r="AY314" s="438"/>
      <c r="AZ314" s="434">
        <v>0</v>
      </c>
      <c r="BA314" s="435"/>
      <c r="BB314" s="436"/>
      <c r="BC314" s="437"/>
      <c r="BD314" s="438"/>
      <c r="BE314" s="434">
        <v>0</v>
      </c>
      <c r="BF314" s="435"/>
      <c r="BG314" s="436"/>
      <c r="BH314" s="437"/>
      <c r="BI314" s="438"/>
      <c r="BJ314" s="434">
        <v>0</v>
      </c>
      <c r="BK314" s="435"/>
      <c r="BL314" s="436"/>
      <c r="BM314" s="437"/>
      <c r="BN314" s="438"/>
      <c r="BO314" s="434">
        <v>0</v>
      </c>
      <c r="BP314" s="435"/>
      <c r="BQ314" s="436"/>
      <c r="BR314" s="437"/>
      <c r="BS314" s="438"/>
      <c r="BT314" s="434">
        <f>SUM(L314:BO314)</f>
        <v>0</v>
      </c>
      <c r="BU314" s="435"/>
      <c r="BV314" s="436"/>
      <c r="BW314" s="437"/>
      <c r="BX314" s="438"/>
      <c r="BY314" s="434">
        <v>0</v>
      </c>
      <c r="BZ314" s="435"/>
      <c r="CA314" s="436"/>
      <c r="CB314" s="437"/>
      <c r="CC314" s="438"/>
      <c r="CD314" s="434">
        <v>0</v>
      </c>
      <c r="CE314" s="435"/>
      <c r="CF314" s="436"/>
      <c r="CG314" s="437"/>
      <c r="CH314" s="438"/>
      <c r="CI314" s="434">
        <v>0</v>
      </c>
      <c r="CJ314" s="435"/>
      <c r="CK314" s="436"/>
      <c r="CL314" s="437"/>
      <c r="CM314" s="438"/>
      <c r="CN314" s="434">
        <v>0</v>
      </c>
      <c r="CO314" s="435"/>
      <c r="CP314" s="436"/>
      <c r="CQ314" s="437"/>
      <c r="CR314" s="438"/>
      <c r="CS314" s="434">
        <v>0</v>
      </c>
      <c r="CT314" s="435"/>
      <c r="CU314" s="436"/>
      <c r="CV314" s="437"/>
      <c r="CW314" s="438"/>
      <c r="CX314" s="434">
        <v>0</v>
      </c>
      <c r="CY314" s="435"/>
      <c r="CZ314" s="436"/>
      <c r="DA314" s="437"/>
      <c r="DB314" s="438"/>
      <c r="DC314" s="434">
        <v>0</v>
      </c>
      <c r="DD314" s="435"/>
      <c r="DE314" s="436"/>
      <c r="DF314" s="437"/>
      <c r="DG314" s="438"/>
      <c r="DH314" s="434">
        <v>0</v>
      </c>
      <c r="DI314" s="435"/>
      <c r="DJ314" s="436"/>
      <c r="DK314" s="437"/>
      <c r="DL314" s="438"/>
      <c r="DM314" s="434">
        <v>0</v>
      </c>
      <c r="DN314" s="435"/>
      <c r="DO314" s="436"/>
      <c r="DP314" s="437"/>
      <c r="DQ314" s="438"/>
      <c r="DR314" s="434">
        <v>0</v>
      </c>
      <c r="DS314" s="435"/>
      <c r="DT314" s="436"/>
      <c r="DU314" s="437"/>
      <c r="DV314" s="438"/>
      <c r="DW314" s="434">
        <v>0</v>
      </c>
      <c r="DX314" s="435"/>
      <c r="DY314" s="436"/>
      <c r="DZ314" s="437"/>
      <c r="EA314" s="438"/>
      <c r="EB314" s="434">
        <v>0</v>
      </c>
      <c r="EC314" s="435"/>
      <c r="ED314" s="436"/>
      <c r="EE314" s="437"/>
      <c r="EF314" s="438"/>
      <c r="EG314" s="434">
        <v>0</v>
      </c>
      <c r="EH314" s="435"/>
      <c r="EI314" s="436"/>
      <c r="EJ314" s="437"/>
      <c r="EK314" s="438"/>
      <c r="EL314" s="434">
        <f t="shared" ref="EL314:EL316" si="51">SUM(CD314:EG314)</f>
        <v>0</v>
      </c>
      <c r="EM314" s="435"/>
      <c r="EN314" s="436"/>
      <c r="EO314" s="345"/>
      <c r="ER314" s="349"/>
      <c r="ES314" s="349"/>
    </row>
    <row r="315" spans="1:149" ht="12.75" hidden="1" customHeight="1" x14ac:dyDescent="0.2">
      <c r="A315" s="333"/>
      <c r="B315" s="333"/>
      <c r="D315" s="345" t="s">
        <v>316</v>
      </c>
      <c r="F315" s="351"/>
      <c r="G315" s="436">
        <v>0</v>
      </c>
      <c r="H315" s="440"/>
      <c r="I315" s="436"/>
      <c r="J315" s="437"/>
      <c r="K315" s="437"/>
      <c r="L315" s="436">
        <v>0</v>
      </c>
      <c r="M315" s="440"/>
      <c r="N315" s="436"/>
      <c r="O315" s="437"/>
      <c r="P315" s="437"/>
      <c r="Q315" s="436">
        <v>0</v>
      </c>
      <c r="R315" s="440"/>
      <c r="S315" s="436"/>
      <c r="T315" s="437"/>
      <c r="U315" s="437"/>
      <c r="V315" s="436">
        <v>0</v>
      </c>
      <c r="W315" s="440"/>
      <c r="X315" s="436"/>
      <c r="Y315" s="437"/>
      <c r="Z315" s="437"/>
      <c r="AA315" s="436">
        <v>0</v>
      </c>
      <c r="AB315" s="440"/>
      <c r="AC315" s="436"/>
      <c r="AD315" s="437"/>
      <c r="AE315" s="437"/>
      <c r="AF315" s="436">
        <v>0</v>
      </c>
      <c r="AG315" s="440"/>
      <c r="AH315" s="436"/>
      <c r="AI315" s="437"/>
      <c r="AJ315" s="437"/>
      <c r="AK315" s="436">
        <v>0</v>
      </c>
      <c r="AL315" s="440"/>
      <c r="AM315" s="436"/>
      <c r="AN315" s="437"/>
      <c r="AO315" s="437"/>
      <c r="AP315" s="436">
        <v>0</v>
      </c>
      <c r="AQ315" s="440"/>
      <c r="AR315" s="436"/>
      <c r="AS315" s="437"/>
      <c r="AT315" s="437"/>
      <c r="AU315" s="436">
        <v>0</v>
      </c>
      <c r="AV315" s="440"/>
      <c r="AW315" s="436"/>
      <c r="AX315" s="437"/>
      <c r="AY315" s="437"/>
      <c r="AZ315" s="436">
        <v>0</v>
      </c>
      <c r="BA315" s="440"/>
      <c r="BB315" s="436"/>
      <c r="BC315" s="437"/>
      <c r="BD315" s="437"/>
      <c r="BE315" s="436">
        <v>0</v>
      </c>
      <c r="BF315" s="440"/>
      <c r="BG315" s="436"/>
      <c r="BH315" s="437"/>
      <c r="BI315" s="437"/>
      <c r="BJ315" s="436">
        <v>0</v>
      </c>
      <c r="BK315" s="440"/>
      <c r="BL315" s="436"/>
      <c r="BM315" s="437"/>
      <c r="BN315" s="437"/>
      <c r="BO315" s="436">
        <v>0</v>
      </c>
      <c r="BP315" s="440"/>
      <c r="BQ315" s="436"/>
      <c r="BR315" s="437"/>
      <c r="BS315" s="437"/>
      <c r="BT315" s="436">
        <f>SUM(L315:BO315)</f>
        <v>0</v>
      </c>
      <c r="BU315" s="440"/>
      <c r="BV315" s="436"/>
      <c r="BW315" s="437"/>
      <c r="BX315" s="437"/>
      <c r="BY315" s="436">
        <v>0</v>
      </c>
      <c r="BZ315" s="440"/>
      <c r="CA315" s="436"/>
      <c r="CB315" s="437"/>
      <c r="CC315" s="437"/>
      <c r="CD315" s="436">
        <v>0</v>
      </c>
      <c r="CE315" s="440"/>
      <c r="CF315" s="436"/>
      <c r="CG315" s="437"/>
      <c r="CH315" s="437"/>
      <c r="CI315" s="436">
        <v>0</v>
      </c>
      <c r="CJ315" s="440"/>
      <c r="CK315" s="436"/>
      <c r="CL315" s="437"/>
      <c r="CM315" s="437"/>
      <c r="CN315" s="436">
        <v>0</v>
      </c>
      <c r="CO315" s="440"/>
      <c r="CP315" s="436"/>
      <c r="CQ315" s="437"/>
      <c r="CR315" s="437"/>
      <c r="CS315" s="436">
        <v>0</v>
      </c>
      <c r="CT315" s="440"/>
      <c r="CU315" s="436"/>
      <c r="CV315" s="437"/>
      <c r="CW315" s="437"/>
      <c r="CX315" s="436">
        <v>0</v>
      </c>
      <c r="CY315" s="440"/>
      <c r="CZ315" s="436"/>
      <c r="DA315" s="437"/>
      <c r="DB315" s="437"/>
      <c r="DC315" s="436">
        <v>0</v>
      </c>
      <c r="DD315" s="440"/>
      <c r="DE315" s="436"/>
      <c r="DF315" s="437"/>
      <c r="DG315" s="437"/>
      <c r="DH315" s="436">
        <v>0</v>
      </c>
      <c r="DI315" s="440"/>
      <c r="DJ315" s="436"/>
      <c r="DK315" s="437"/>
      <c r="DL315" s="437"/>
      <c r="DM315" s="436">
        <v>0</v>
      </c>
      <c r="DN315" s="440"/>
      <c r="DO315" s="436"/>
      <c r="DP315" s="437"/>
      <c r="DQ315" s="437"/>
      <c r="DR315" s="436">
        <v>0</v>
      </c>
      <c r="DS315" s="440"/>
      <c r="DT315" s="436"/>
      <c r="DU315" s="437"/>
      <c r="DV315" s="437"/>
      <c r="DW315" s="436">
        <v>0</v>
      </c>
      <c r="DX315" s="440"/>
      <c r="DY315" s="436"/>
      <c r="DZ315" s="437"/>
      <c r="EA315" s="437"/>
      <c r="EB315" s="436">
        <v>0</v>
      </c>
      <c r="EC315" s="440"/>
      <c r="ED315" s="436"/>
      <c r="EE315" s="437"/>
      <c r="EF315" s="437"/>
      <c r="EG315" s="436">
        <v>0</v>
      </c>
      <c r="EH315" s="440"/>
      <c r="EI315" s="436"/>
      <c r="EJ315" s="437"/>
      <c r="EK315" s="437"/>
      <c r="EL315" s="436">
        <f t="shared" si="51"/>
        <v>0</v>
      </c>
      <c r="EM315" s="440"/>
      <c r="EN315" s="436"/>
      <c r="EO315" s="345"/>
      <c r="ER315" s="349"/>
      <c r="ES315" s="349"/>
    </row>
    <row r="316" spans="1:149" ht="12.75" hidden="1" customHeight="1" x14ac:dyDescent="0.2">
      <c r="A316" s="333"/>
      <c r="B316" s="333"/>
      <c r="D316" s="345" t="s">
        <v>317</v>
      </c>
      <c r="F316" s="373"/>
      <c r="G316" s="448">
        <v>0</v>
      </c>
      <c r="H316" s="449"/>
      <c r="I316" s="436"/>
      <c r="J316" s="437"/>
      <c r="K316" s="450"/>
      <c r="L316" s="448">
        <v>0</v>
      </c>
      <c r="M316" s="449"/>
      <c r="N316" s="436"/>
      <c r="O316" s="437"/>
      <c r="P316" s="450"/>
      <c r="Q316" s="448">
        <v>0</v>
      </c>
      <c r="R316" s="449"/>
      <c r="S316" s="436"/>
      <c r="T316" s="437"/>
      <c r="U316" s="450"/>
      <c r="V316" s="448">
        <v>0</v>
      </c>
      <c r="W316" s="449"/>
      <c r="X316" s="436"/>
      <c r="Y316" s="437"/>
      <c r="Z316" s="450"/>
      <c r="AA316" s="448">
        <v>0</v>
      </c>
      <c r="AB316" s="449"/>
      <c r="AC316" s="436"/>
      <c r="AD316" s="437"/>
      <c r="AE316" s="450"/>
      <c r="AF316" s="448">
        <v>0</v>
      </c>
      <c r="AG316" s="449"/>
      <c r="AH316" s="436"/>
      <c r="AI316" s="437"/>
      <c r="AJ316" s="450"/>
      <c r="AK316" s="448">
        <v>0</v>
      </c>
      <c r="AL316" s="449"/>
      <c r="AM316" s="436"/>
      <c r="AN316" s="437"/>
      <c r="AO316" s="450"/>
      <c r="AP316" s="448">
        <v>0</v>
      </c>
      <c r="AQ316" s="449"/>
      <c r="AR316" s="436"/>
      <c r="AS316" s="437"/>
      <c r="AT316" s="450"/>
      <c r="AU316" s="448">
        <v>0</v>
      </c>
      <c r="AV316" s="449"/>
      <c r="AW316" s="436"/>
      <c r="AX316" s="437"/>
      <c r="AY316" s="450"/>
      <c r="AZ316" s="448">
        <v>0</v>
      </c>
      <c r="BA316" s="449"/>
      <c r="BB316" s="436"/>
      <c r="BC316" s="437"/>
      <c r="BD316" s="450"/>
      <c r="BE316" s="448">
        <v>0</v>
      </c>
      <c r="BF316" s="449"/>
      <c r="BG316" s="436"/>
      <c r="BH316" s="437"/>
      <c r="BI316" s="450"/>
      <c r="BJ316" s="448">
        <v>0</v>
      </c>
      <c r="BK316" s="449"/>
      <c r="BL316" s="436"/>
      <c r="BM316" s="437"/>
      <c r="BN316" s="450"/>
      <c r="BO316" s="448">
        <v>0</v>
      </c>
      <c r="BP316" s="449"/>
      <c r="BQ316" s="436"/>
      <c r="BR316" s="437"/>
      <c r="BS316" s="450"/>
      <c r="BT316" s="448">
        <f>SUM(L316:BO316)</f>
        <v>0</v>
      </c>
      <c r="BU316" s="449"/>
      <c r="BV316" s="436"/>
      <c r="BW316" s="437"/>
      <c r="BX316" s="450"/>
      <c r="BY316" s="448">
        <v>0</v>
      </c>
      <c r="BZ316" s="449"/>
      <c r="CA316" s="436"/>
      <c r="CB316" s="437"/>
      <c r="CC316" s="450"/>
      <c r="CD316" s="448">
        <v>0</v>
      </c>
      <c r="CE316" s="449"/>
      <c r="CF316" s="436"/>
      <c r="CG316" s="437"/>
      <c r="CH316" s="450"/>
      <c r="CI316" s="448">
        <v>0</v>
      </c>
      <c r="CJ316" s="449"/>
      <c r="CK316" s="436"/>
      <c r="CL316" s="437"/>
      <c r="CM316" s="450"/>
      <c r="CN316" s="448">
        <v>0</v>
      </c>
      <c r="CO316" s="449"/>
      <c r="CP316" s="436"/>
      <c r="CQ316" s="437"/>
      <c r="CR316" s="450"/>
      <c r="CS316" s="448">
        <v>0</v>
      </c>
      <c r="CT316" s="449"/>
      <c r="CU316" s="436"/>
      <c r="CV316" s="437"/>
      <c r="CW316" s="450"/>
      <c r="CX316" s="448">
        <v>0</v>
      </c>
      <c r="CY316" s="449"/>
      <c r="CZ316" s="436"/>
      <c r="DA316" s="437"/>
      <c r="DB316" s="450"/>
      <c r="DC316" s="448">
        <v>0</v>
      </c>
      <c r="DD316" s="449"/>
      <c r="DE316" s="436"/>
      <c r="DF316" s="437"/>
      <c r="DG316" s="450"/>
      <c r="DH316" s="448">
        <v>0</v>
      </c>
      <c r="DI316" s="449"/>
      <c r="DJ316" s="436"/>
      <c r="DK316" s="437"/>
      <c r="DL316" s="450"/>
      <c r="DM316" s="448">
        <v>0</v>
      </c>
      <c r="DN316" s="449"/>
      <c r="DO316" s="436"/>
      <c r="DP316" s="437"/>
      <c r="DQ316" s="450"/>
      <c r="DR316" s="448">
        <v>0</v>
      </c>
      <c r="DS316" s="449"/>
      <c r="DT316" s="436"/>
      <c r="DU316" s="437"/>
      <c r="DV316" s="450"/>
      <c r="DW316" s="448">
        <v>0</v>
      </c>
      <c r="DX316" s="449"/>
      <c r="DY316" s="436"/>
      <c r="DZ316" s="437"/>
      <c r="EA316" s="450"/>
      <c r="EB316" s="448">
        <v>0</v>
      </c>
      <c r="EC316" s="449"/>
      <c r="ED316" s="436"/>
      <c r="EE316" s="437"/>
      <c r="EF316" s="450"/>
      <c r="EG316" s="448">
        <v>0</v>
      </c>
      <c r="EH316" s="449"/>
      <c r="EI316" s="436"/>
      <c r="EJ316" s="437"/>
      <c r="EK316" s="450"/>
      <c r="EL316" s="448">
        <f t="shared" si="51"/>
        <v>0</v>
      </c>
      <c r="EM316" s="449"/>
      <c r="EN316" s="436"/>
      <c r="EO316" s="345"/>
      <c r="ER316" s="349"/>
      <c r="ES316" s="349"/>
    </row>
    <row r="317" spans="1:149" ht="12.75" customHeight="1" x14ac:dyDescent="0.2">
      <c r="A317" s="333"/>
      <c r="B317" s="333"/>
      <c r="D317" s="345"/>
      <c r="F317" s="333"/>
      <c r="G317" s="436"/>
      <c r="H317" s="436"/>
      <c r="I317" s="436"/>
      <c r="J317" s="437"/>
      <c r="K317" s="436"/>
      <c r="L317" s="436"/>
      <c r="M317" s="436"/>
      <c r="N317" s="436"/>
      <c r="O317" s="437"/>
      <c r="P317" s="436"/>
      <c r="Q317" s="436"/>
      <c r="R317" s="436"/>
      <c r="S317" s="436"/>
      <c r="T317" s="437"/>
      <c r="U317" s="436"/>
      <c r="V317" s="436"/>
      <c r="W317" s="436"/>
      <c r="X317" s="436"/>
      <c r="Y317" s="437"/>
      <c r="Z317" s="436"/>
      <c r="AA317" s="436"/>
      <c r="AB317" s="436"/>
      <c r="AC317" s="436"/>
      <c r="AD317" s="437"/>
      <c r="AE317" s="436"/>
      <c r="AF317" s="436"/>
      <c r="AG317" s="436"/>
      <c r="AH317" s="436"/>
      <c r="AI317" s="437"/>
      <c r="AJ317" s="436"/>
      <c r="AK317" s="436"/>
      <c r="AL317" s="436"/>
      <c r="AM317" s="436"/>
      <c r="AN317" s="437"/>
      <c r="AO317" s="436"/>
      <c r="AP317" s="436"/>
      <c r="AQ317" s="436"/>
      <c r="AR317" s="436"/>
      <c r="AS317" s="437"/>
      <c r="AT317" s="436"/>
      <c r="AU317" s="436"/>
      <c r="AV317" s="436"/>
      <c r="AW317" s="436"/>
      <c r="AX317" s="437"/>
      <c r="AY317" s="436"/>
      <c r="AZ317" s="436"/>
      <c r="BA317" s="436"/>
      <c r="BB317" s="436"/>
      <c r="BC317" s="437"/>
      <c r="BD317" s="436"/>
      <c r="BE317" s="436"/>
      <c r="BF317" s="436"/>
      <c r="BG317" s="436"/>
      <c r="BH317" s="437"/>
      <c r="BI317" s="436"/>
      <c r="BJ317" s="436"/>
      <c r="BK317" s="436"/>
      <c r="BL317" s="436"/>
      <c r="BM317" s="437"/>
      <c r="BN317" s="436"/>
      <c r="BO317" s="436"/>
      <c r="BP317" s="436"/>
      <c r="BQ317" s="436"/>
      <c r="BR317" s="437"/>
      <c r="BS317" s="436"/>
      <c r="BT317" s="436"/>
      <c r="BU317" s="436"/>
      <c r="BV317" s="436"/>
      <c r="BW317" s="437"/>
      <c r="BX317" s="436"/>
      <c r="BY317" s="436"/>
      <c r="BZ317" s="436"/>
      <c r="CA317" s="436"/>
      <c r="CB317" s="437"/>
      <c r="CC317" s="436"/>
      <c r="CD317" s="436"/>
      <c r="CE317" s="436"/>
      <c r="CF317" s="436"/>
      <c r="CG317" s="437"/>
      <c r="CH317" s="436"/>
      <c r="CI317" s="436"/>
      <c r="CJ317" s="436"/>
      <c r="CK317" s="436"/>
      <c r="CL317" s="437"/>
      <c r="CM317" s="436"/>
      <c r="CN317" s="436"/>
      <c r="CO317" s="436"/>
      <c r="CP317" s="436"/>
      <c r="CQ317" s="437"/>
      <c r="CR317" s="436"/>
      <c r="CS317" s="436"/>
      <c r="CT317" s="436"/>
      <c r="CU317" s="436"/>
      <c r="CV317" s="437"/>
      <c r="CW317" s="436"/>
      <c r="CX317" s="436"/>
      <c r="CY317" s="436"/>
      <c r="CZ317" s="436"/>
      <c r="DA317" s="437"/>
      <c r="DB317" s="436"/>
      <c r="DC317" s="436"/>
      <c r="DD317" s="436"/>
      <c r="DE317" s="436"/>
      <c r="DF317" s="437"/>
      <c r="DG317" s="436"/>
      <c r="DH317" s="436"/>
      <c r="DI317" s="436"/>
      <c r="DJ317" s="436"/>
      <c r="DK317" s="437"/>
      <c r="DL317" s="436"/>
      <c r="DM317" s="436"/>
      <c r="DN317" s="436"/>
      <c r="DO317" s="436"/>
      <c r="DP317" s="437"/>
      <c r="DQ317" s="436"/>
      <c r="DR317" s="436"/>
      <c r="DS317" s="436"/>
      <c r="DT317" s="436"/>
      <c r="DU317" s="437"/>
      <c r="DV317" s="436"/>
      <c r="DW317" s="436"/>
      <c r="DX317" s="436"/>
      <c r="DY317" s="436"/>
      <c r="DZ317" s="437"/>
      <c r="EA317" s="436"/>
      <c r="EB317" s="436"/>
      <c r="EC317" s="436"/>
      <c r="ED317" s="436"/>
      <c r="EE317" s="437"/>
      <c r="EF317" s="436"/>
      <c r="EG317" s="436"/>
      <c r="EH317" s="436"/>
      <c r="EI317" s="436"/>
      <c r="EJ317" s="437"/>
      <c r="EK317" s="436"/>
      <c r="EL317" s="436"/>
      <c r="EM317" s="436"/>
      <c r="EN317" s="436"/>
      <c r="EO317" s="345"/>
      <c r="ER317" s="349"/>
      <c r="ES317" s="349"/>
    </row>
    <row r="318" spans="1:149" s="349" customFormat="1" x14ac:dyDescent="0.2">
      <c r="A318" s="334"/>
      <c r="B318" s="334"/>
      <c r="D318" s="117" t="s">
        <v>307</v>
      </c>
      <c r="E318" s="473"/>
      <c r="F318" s="118"/>
      <c r="G318" s="431">
        <f>SUM(G319:G319)</f>
        <v>0</v>
      </c>
      <c r="H318" s="431"/>
      <c r="I318" s="431"/>
      <c r="J318" s="432"/>
      <c r="K318" s="431"/>
      <c r="L318" s="431">
        <f>SUM(L319:L319)</f>
        <v>827198</v>
      </c>
      <c r="M318" s="431"/>
      <c r="N318" s="431"/>
      <c r="O318" s="432"/>
      <c r="P318" s="431"/>
      <c r="Q318" s="431">
        <f>SUM(Q319:Q319)</f>
        <v>3114442</v>
      </c>
      <c r="R318" s="431"/>
      <c r="S318" s="431"/>
      <c r="T318" s="432"/>
      <c r="U318" s="431"/>
      <c r="V318" s="431">
        <f>SUM(V319:V319)</f>
        <v>0</v>
      </c>
      <c r="W318" s="431"/>
      <c r="X318" s="431"/>
      <c r="Y318" s="432"/>
      <c r="Z318" s="431"/>
      <c r="AA318" s="431">
        <f>SUM(AA319:AA319)</f>
        <v>0</v>
      </c>
      <c r="AB318" s="431"/>
      <c r="AC318" s="431"/>
      <c r="AD318" s="432"/>
      <c r="AE318" s="431"/>
      <c r="AF318" s="431">
        <f>SUM(AF319:AF319)</f>
        <v>0</v>
      </c>
      <c r="AG318" s="431"/>
      <c r="AH318" s="431"/>
      <c r="AI318" s="432"/>
      <c r="AJ318" s="431"/>
      <c r="AK318" s="431">
        <f>SUM(AK319:AK319)</f>
        <v>0</v>
      </c>
      <c r="AL318" s="431"/>
      <c r="AM318" s="431"/>
      <c r="AN318" s="432"/>
      <c r="AO318" s="124"/>
      <c r="AP318" s="431">
        <f>SUM(AP319:AP319)</f>
        <v>0</v>
      </c>
      <c r="AQ318" s="436"/>
      <c r="AR318" s="431"/>
      <c r="AS318" s="432"/>
      <c r="AT318" s="431"/>
      <c r="AU318" s="431">
        <f>SUM(AU319:AU319)</f>
        <v>0</v>
      </c>
      <c r="AV318" s="431"/>
      <c r="AW318" s="431"/>
      <c r="AX318" s="432"/>
      <c r="AY318" s="431"/>
      <c r="AZ318" s="431">
        <f>SUM(AZ319:AZ319)</f>
        <v>0</v>
      </c>
      <c r="BA318" s="431"/>
      <c r="BB318" s="431"/>
      <c r="BC318" s="432"/>
      <c r="BD318" s="431"/>
      <c r="BE318" s="431">
        <f>SUM(BE319:BE319)</f>
        <v>0</v>
      </c>
      <c r="BF318" s="431"/>
      <c r="BG318" s="431"/>
      <c r="BH318" s="432"/>
      <c r="BI318" s="431"/>
      <c r="BJ318" s="431">
        <f>SUM(BJ319:BJ319)</f>
        <v>0</v>
      </c>
      <c r="BK318" s="431"/>
      <c r="BL318" s="431"/>
      <c r="BM318" s="432"/>
      <c r="BN318" s="431"/>
      <c r="BO318" s="431">
        <f>SUM(BO319:BO319)</f>
        <v>0</v>
      </c>
      <c r="BP318" s="431"/>
      <c r="BQ318" s="431"/>
      <c r="BR318" s="432"/>
      <c r="BS318" s="431"/>
      <c r="BT318" s="431">
        <f>SUM(BT319:BT319)</f>
        <v>3941640</v>
      </c>
      <c r="BU318" s="431"/>
      <c r="BV318" s="431"/>
      <c r="BW318" s="432"/>
      <c r="BX318" s="431"/>
      <c r="BY318" s="431">
        <f>SUM(BY319:BY319)</f>
        <v>7476976</v>
      </c>
      <c r="BZ318" s="431"/>
      <c r="CA318" s="431"/>
      <c r="CB318" s="432"/>
      <c r="CC318" s="431"/>
      <c r="CD318" s="431">
        <f>SUM(CD319:CD319)</f>
        <v>195061</v>
      </c>
      <c r="CE318" s="431"/>
      <c r="CF318" s="431"/>
      <c r="CG318" s="432"/>
      <c r="CH318" s="431"/>
      <c r="CI318" s="431">
        <f>SUM(CI319:CI319)</f>
        <v>0</v>
      </c>
      <c r="CJ318" s="431"/>
      <c r="CK318" s="431"/>
      <c r="CL318" s="432"/>
      <c r="CM318" s="431"/>
      <c r="CN318" s="431">
        <f>SUM(CN319:CN319)</f>
        <v>956108</v>
      </c>
      <c r="CO318" s="431"/>
      <c r="CP318" s="431"/>
      <c r="CQ318" s="432"/>
      <c r="CR318" s="431"/>
      <c r="CS318" s="431">
        <f>SUM(CS319:CS319)</f>
        <v>380371</v>
      </c>
      <c r="CT318" s="431"/>
      <c r="CU318" s="431"/>
      <c r="CV318" s="432"/>
      <c r="CW318" s="431"/>
      <c r="CX318" s="431">
        <f>SUM(CX319:CX319)</f>
        <v>83879</v>
      </c>
      <c r="CY318" s="431"/>
      <c r="CZ318" s="431"/>
      <c r="DA318" s="432"/>
      <c r="DB318" s="431"/>
      <c r="DC318" s="431">
        <f>SUM(DC319:DC319)</f>
        <v>27624</v>
      </c>
      <c r="DD318" s="431"/>
      <c r="DE318" s="431"/>
      <c r="DF318" s="432"/>
      <c r="DG318" s="124"/>
      <c r="DH318" s="431">
        <f>SUM(DH319:DH319)</f>
        <v>481602</v>
      </c>
      <c r="DI318" s="436"/>
      <c r="DJ318" s="431"/>
      <c r="DK318" s="432"/>
      <c r="DL318" s="431"/>
      <c r="DM318" s="431">
        <f>SUM(DM319:DM319)</f>
        <v>1204105</v>
      </c>
      <c r="DN318" s="431"/>
      <c r="DO318" s="431"/>
      <c r="DP318" s="432"/>
      <c r="DQ318" s="431"/>
      <c r="DR318" s="431">
        <f>SUM(DR319:DR319)</f>
        <v>342784</v>
      </c>
      <c r="DS318" s="431"/>
      <c r="DT318" s="431"/>
      <c r="DU318" s="432"/>
      <c r="DV318" s="431"/>
      <c r="DW318" s="431">
        <f>SUM(DW319:DW319)</f>
        <v>0</v>
      </c>
      <c r="DX318" s="431"/>
      <c r="DY318" s="431"/>
      <c r="DZ318" s="432"/>
      <c r="EA318" s="431"/>
      <c r="EB318" s="431">
        <f>SUM(EB319:EB319)</f>
        <v>772365</v>
      </c>
      <c r="EC318" s="431"/>
      <c r="ED318" s="431"/>
      <c r="EE318" s="432"/>
      <c r="EF318" s="431"/>
      <c r="EG318" s="431">
        <f>SUM(EG319:EG319)</f>
        <v>3033077</v>
      </c>
      <c r="EH318" s="431"/>
      <c r="EI318" s="431"/>
      <c r="EJ318" s="432"/>
      <c r="EK318" s="431"/>
      <c r="EL318" s="431">
        <f>SUM(EL319:EL319)</f>
        <v>195061</v>
      </c>
      <c r="EM318" s="431"/>
      <c r="EN318" s="431"/>
      <c r="EO318" s="352"/>
      <c r="EQ318" s="332"/>
    </row>
    <row r="319" spans="1:149" x14ac:dyDescent="0.2">
      <c r="A319" s="333"/>
      <c r="B319" s="333"/>
      <c r="D319" s="345" t="s">
        <v>313</v>
      </c>
      <c r="E319" s="467"/>
      <c r="F319" s="474"/>
      <c r="G319" s="445">
        <f>G322+G325+G328+G331+G334+G337+G340+G343+G346+G349+G352+G355+G358+G361+G364+G367+G370+G373+G376+G379+G382+G385+G388+G391+G394+G397</f>
        <v>0</v>
      </c>
      <c r="H319" s="443"/>
      <c r="I319" s="436"/>
      <c r="J319" s="437"/>
      <c r="K319" s="444"/>
      <c r="L319" s="445">
        <f>L322+L325+L328+L331+L334+L337+L340+L343+L346+L349+L352+L355+L358+L361+L364+L367+L370+L373+L376+L379+L382+L385+L388+L391+L394+L397</f>
        <v>827198</v>
      </c>
      <c r="M319" s="443"/>
      <c r="N319" s="436"/>
      <c r="O319" s="437"/>
      <c r="P319" s="444"/>
      <c r="Q319" s="445">
        <f>Q322+Q325+Q328+Q331+Q334+Q337+Q340+Q343+Q346+Q349+Q352+Q355+Q358+Q361+Q364+Q367+Q370+Q373+Q376+Q379+Q382+Q385+Q388+Q391+Q394+Q397</f>
        <v>3114442</v>
      </c>
      <c r="R319" s="443"/>
      <c r="S319" s="436"/>
      <c r="T319" s="437"/>
      <c r="U319" s="444"/>
      <c r="V319" s="445">
        <f>V322+V325+V328+V331+V334+V337+V340+V343+V346+V349+V352+V355+V358+V361+V364+V367+V370+V373+V376+V379+V382+V385+V388+V391+V394+V397</f>
        <v>0</v>
      </c>
      <c r="W319" s="443"/>
      <c r="X319" s="436"/>
      <c r="Y319" s="437"/>
      <c r="Z319" s="444"/>
      <c r="AA319" s="445">
        <f>AA322+AA325+AA328+AA331+AA334+AA337+AA340+AA343+AA346+AA349+AA352+AA355+AA358+AA361+AA364+AA367+AA370+AA373+AA376+AA379+AA382+AA385+AA388+AA391+AA394+AA397</f>
        <v>0</v>
      </c>
      <c r="AB319" s="443"/>
      <c r="AC319" s="436"/>
      <c r="AD319" s="437"/>
      <c r="AE319" s="444"/>
      <c r="AF319" s="445">
        <f>AF322+AF325+AF328+AF331+AF334+AF337+AF340+AF343+AF346+AF349+AF352+AF355+AF358+AF361+AF364+AF367+AF370+AF373+AF376+AF379+AF382+AF385+AF388+AF391+AF394+AF397</f>
        <v>0</v>
      </c>
      <c r="AG319" s="443"/>
      <c r="AH319" s="436"/>
      <c r="AI319" s="437"/>
      <c r="AJ319" s="444"/>
      <c r="AK319" s="445">
        <f>AK322+AK325+AK328+AK331+AK334+AK337+AK340+AK343+AK346+AK349+AK352+AK355+AK358+AK361+AK364+AK367+AK370+AK373+AK376+AK379+AK382+AK385+AK388+AK391+AK394+AK397</f>
        <v>0</v>
      </c>
      <c r="AL319" s="443"/>
      <c r="AM319" s="436"/>
      <c r="AN319" s="437"/>
      <c r="AO319" s="444"/>
      <c r="AP319" s="445">
        <f>AP322+AP325+AP328+AP331+AP334+AP337+AP340+AP343+AP346+AP349+AP352+AP355+AP358+AP361+AP364+AP367+AP370+AP373+AP376+AP379+AP382+AP385+AP388+AP391+AP394+AP397</f>
        <v>0</v>
      </c>
      <c r="AQ319" s="443"/>
      <c r="AR319" s="436"/>
      <c r="AS319" s="437"/>
      <c r="AT319" s="444"/>
      <c r="AU319" s="445">
        <f>AU322+AU325+AU328+AU331+AU334+AU337+AU340+AU343+AU346+AU349+AU352+AU355+AU358+AU361+AU364+AU367+AU370+AU373+AU376+AU379+AU382+AU385+AU388+AU391+AU394+AU397</f>
        <v>0</v>
      </c>
      <c r="AV319" s="443"/>
      <c r="AW319" s="436"/>
      <c r="AX319" s="437"/>
      <c r="AY319" s="444"/>
      <c r="AZ319" s="445">
        <f>AZ322+AZ325+AZ328+AZ331+AZ334+AZ337+AZ340+AZ343+AZ346+AZ349+AZ352+AZ355+AZ358+AZ361+AZ364+AZ367+AZ370+AZ373+AZ376+AZ379+AZ382+AZ385+AZ388+AZ391+AZ394+AZ397</f>
        <v>0</v>
      </c>
      <c r="BA319" s="443"/>
      <c r="BB319" s="436"/>
      <c r="BC319" s="437"/>
      <c r="BD319" s="444"/>
      <c r="BE319" s="445">
        <f>BE322+BE325+BE328+BE331+BE334+BE337+BE340+BE343+BE346+BE349+BE352+BE355+BE358+BE361+BE364+BE367+BE370+BE373+BE376+BE379+BE382+BE385+BE388+BE391+BE394+BE397</f>
        <v>0</v>
      </c>
      <c r="BF319" s="443"/>
      <c r="BG319" s="436"/>
      <c r="BH319" s="437"/>
      <c r="BI319" s="444"/>
      <c r="BJ319" s="445">
        <f>BJ322+BJ325+BJ328+BJ331+BJ334+BJ337+BJ340+BJ343+BJ346+BJ349+BJ352+BJ355+BJ358+BJ361+BJ364+BJ367+BJ370+BJ373+BJ376+BJ379+BJ382+BJ385+BJ388+BJ391+BJ394+BJ397</f>
        <v>0</v>
      </c>
      <c r="BK319" s="443"/>
      <c r="BL319" s="436"/>
      <c r="BM319" s="437"/>
      <c r="BN319" s="444"/>
      <c r="BO319" s="445">
        <f>BO322+BO325+BO328+BO331+BO334+BO337+BO340+BO343+BO346+BO349+BO352+BO355+BO358+BO361+BO364+BO367+BO370+BO373+BO376+BO379+BO382+BO385+BO388+BO391+BO394+BO397</f>
        <v>0</v>
      </c>
      <c r="BP319" s="443"/>
      <c r="BQ319" s="436"/>
      <c r="BR319" s="437"/>
      <c r="BS319" s="444"/>
      <c r="BT319" s="475">
        <f>BT322+BT325+BT328+BT331+BT334+BT337+BT340+BT343+BT346+BT349+BT352+BT355+BT358+BT361+BT364+BT367+BT370+BT373+BT376+BT379+BT382+BT385+BT388+BT391+BT394+BT397</f>
        <v>3941640</v>
      </c>
      <c r="BU319" s="443"/>
      <c r="BV319" s="436"/>
      <c r="BW319" s="437"/>
      <c r="BX319" s="444"/>
      <c r="BY319" s="445">
        <f>BY322+BY325+BY328+BY331+BY334+BY337+BY340+BY343+BY346+BY349+BY352+BY355+BY358+BY361+BY364+BY367+BY370+BY373+BY376+BY379+BY382+BY385+BY388+BY391+BY394+BY397</f>
        <v>7476976</v>
      </c>
      <c r="BZ319" s="443"/>
      <c r="CA319" s="436"/>
      <c r="CB319" s="437"/>
      <c r="CC319" s="444"/>
      <c r="CD319" s="445">
        <f>CD322+CD325+CD328+CD331+CD334+CD337+CD340+CD343+CD346+CD349+CD352+CD355+CD358+CD361+CD364+CD367+CD370+CD373+CD376+CD379+CD382+CD385+CD388+CD391+CD394+CD397</f>
        <v>195061</v>
      </c>
      <c r="CE319" s="443"/>
      <c r="CF319" s="436"/>
      <c r="CG319" s="437"/>
      <c r="CH319" s="444"/>
      <c r="CI319" s="445">
        <f>CI322+CI325+CI328+CI331+CI334+CI337+CI340+CI343+CI346+CI349+CI352+CI355+CI358+CI361+CI364+CI367+CI370+CI373+CI376+CI379+CI382+CI385+CI388+CI391+CI394+CI397</f>
        <v>0</v>
      </c>
      <c r="CJ319" s="443"/>
      <c r="CK319" s="436"/>
      <c r="CL319" s="437"/>
      <c r="CM319" s="444"/>
      <c r="CN319" s="445">
        <f>CN322+CN325+CN328+CN331+CN334+CN337+CN340+CN343+CN346+CN349+CN352+CN355+CN358+CN361+CN364+CN367+CN370+CN373+CN376+CN379+CN382+CN385+CN388+CN391+CN394+CN397</f>
        <v>956108</v>
      </c>
      <c r="CO319" s="443"/>
      <c r="CP319" s="436"/>
      <c r="CQ319" s="437"/>
      <c r="CR319" s="444"/>
      <c r="CS319" s="445">
        <f>CS322+CS325+CS328+CS331+CS334+CS337+CS340+CS343+CS346+CS349+CS352+CS355+CS358+CS361+CS364+CS367+CS370+CS373+CS376+CS379+CS382+CS385+CS388+CS391+CS394+CS397</f>
        <v>380371</v>
      </c>
      <c r="CT319" s="443"/>
      <c r="CU319" s="436"/>
      <c r="CV319" s="437"/>
      <c r="CW319" s="444"/>
      <c r="CX319" s="445">
        <f>CX322+CX325+CX328+CX331+CX334+CX337+CX340+CX343+CX346+CX349+CX352+CX355+CX358+CX361+CX364+CX367+CX370+CX373+CX376+CX379+CX382+CX385+CX388+CX391+CX394+CX397</f>
        <v>83879</v>
      </c>
      <c r="CY319" s="443"/>
      <c r="CZ319" s="436"/>
      <c r="DA319" s="437"/>
      <c r="DB319" s="444"/>
      <c r="DC319" s="445">
        <f>DC322+DC325+DC328+DC331+DC334+DC337+DC340+DC343+DC346+DC349+DC352+DC355+DC358+DC361+DC364+DC367+DC370+DC373+DC376+DC379+DC382+DC385+DC388+DC391+DC394+DC397</f>
        <v>27624</v>
      </c>
      <c r="DD319" s="443"/>
      <c r="DE319" s="436"/>
      <c r="DF319" s="437"/>
      <c r="DG319" s="444"/>
      <c r="DH319" s="445">
        <f>DH322+DH325+DH328+DH331+DH334+DH337+DH340+DH343+DH346+DH349+DH352+DH355+DH358+DH361+DH364+DH367+DH370+DH373+DH376+DH379+DH382+DH385+DH388+DH391+DH394+DH397</f>
        <v>481602</v>
      </c>
      <c r="DI319" s="443"/>
      <c r="DJ319" s="436"/>
      <c r="DK319" s="437"/>
      <c r="DL319" s="444"/>
      <c r="DM319" s="445">
        <f>DM322+DM325+DM328+DM331+DM334+DM337+DM340+DM343+DM346+DM349+DM352+DM355+DM358+DM361+DM364+DM367+DM370+DM373+DM376+DM379+DM382+DM385+DM388+DM391+DM394+DM397</f>
        <v>1204105</v>
      </c>
      <c r="DN319" s="443"/>
      <c r="DO319" s="436"/>
      <c r="DP319" s="437"/>
      <c r="DQ319" s="444"/>
      <c r="DR319" s="445">
        <f>DR322+DR325+DR328+DR331+DR334+DR337+DR340+DR343+DR346+DR349+DR352+DR355+DR358+DR361+DR364+DR367+DR370+DR373+DR376+DR379+DR382+DR385+DR388+DR391+DR394+DR397</f>
        <v>342784</v>
      </c>
      <c r="DS319" s="443"/>
      <c r="DT319" s="436"/>
      <c r="DU319" s="437"/>
      <c r="DV319" s="444"/>
      <c r="DW319" s="445">
        <f>DW322+DW325+DW328+DW331+DW334+DW337+DW340+DW343+DW346+DW349+DW352+DW355+DW358+DW361+DW364+DW367+DW370+DW373+DW376+DW379+DW382+DW385+DW388+DW391+DW394+DW397</f>
        <v>0</v>
      </c>
      <c r="DX319" s="443"/>
      <c r="DY319" s="436"/>
      <c r="DZ319" s="437"/>
      <c r="EA319" s="444"/>
      <c r="EB319" s="445">
        <f>EB322+EB325+EB328+EB331+EB334+EB337+EB340+EB343+EB346+EB349+EB352+EB355+EB358+EB361+EB364+EB367+EB370+EB373+EB376+EB379+EB382+EB385+EB388+EB391+EB394+EB397</f>
        <v>772365</v>
      </c>
      <c r="EC319" s="443"/>
      <c r="ED319" s="436"/>
      <c r="EE319" s="437"/>
      <c r="EF319" s="444"/>
      <c r="EG319" s="445">
        <f>EG322+EG325+EG328+EG331+EG334+EG337+EG340+EG343+EG346+EG349+EG352+EG355+EG358+EG361+EG364+EG367+EG370+EG373+EG376+EG379+EG382+EG385+EG388+EG391+EG394+EG397</f>
        <v>3033077</v>
      </c>
      <c r="EH319" s="443"/>
      <c r="EI319" s="436"/>
      <c r="EJ319" s="437"/>
      <c r="EK319" s="444"/>
      <c r="EL319" s="475">
        <f>EL322+EL325+EL328+EL331+EL334+EL337+EL340+EL343+EL346+EL349+EL352+EL355+EL358+EL361+EL364+EL367+EL370+EL373+EL376+EL379+EL382+EL385+EL388+EL391+EL394+EL397</f>
        <v>195061</v>
      </c>
      <c r="EM319" s="443"/>
      <c r="EN319" s="436"/>
      <c r="EO319" s="345"/>
      <c r="ER319" s="349"/>
      <c r="ES319" s="349"/>
    </row>
    <row r="320" spans="1:149" x14ac:dyDescent="0.2">
      <c r="A320" s="333"/>
      <c r="B320" s="333"/>
      <c r="D320" s="345"/>
      <c r="E320" s="467"/>
      <c r="F320" s="124"/>
      <c r="G320" s="436"/>
      <c r="H320" s="436"/>
      <c r="I320" s="436"/>
      <c r="J320" s="437"/>
      <c r="K320" s="436"/>
      <c r="L320" s="436"/>
      <c r="M320" s="436"/>
      <c r="N320" s="436"/>
      <c r="O320" s="437"/>
      <c r="P320" s="436"/>
      <c r="Q320" s="436"/>
      <c r="R320" s="436"/>
      <c r="S320" s="436"/>
      <c r="T320" s="437"/>
      <c r="U320" s="436"/>
      <c r="V320" s="436"/>
      <c r="W320" s="436"/>
      <c r="X320" s="436"/>
      <c r="Y320" s="437"/>
      <c r="Z320" s="436"/>
      <c r="AA320" s="436"/>
      <c r="AB320" s="436"/>
      <c r="AC320" s="436"/>
      <c r="AD320" s="437"/>
      <c r="AE320" s="436"/>
      <c r="AF320" s="436"/>
      <c r="AG320" s="436"/>
      <c r="AH320" s="436"/>
      <c r="AI320" s="437"/>
      <c r="AJ320" s="436"/>
      <c r="AK320" s="436"/>
      <c r="AL320" s="436"/>
      <c r="AM320" s="436"/>
      <c r="AN320" s="437"/>
      <c r="AO320" s="436"/>
      <c r="AP320" s="436"/>
      <c r="AQ320" s="436"/>
      <c r="AR320" s="436"/>
      <c r="AS320" s="437"/>
      <c r="AT320" s="436"/>
      <c r="AU320" s="436"/>
      <c r="AV320" s="436"/>
      <c r="AW320" s="436"/>
      <c r="AX320" s="437"/>
      <c r="AY320" s="436"/>
      <c r="AZ320" s="436"/>
      <c r="BA320" s="436"/>
      <c r="BB320" s="436"/>
      <c r="BC320" s="437"/>
      <c r="BD320" s="436"/>
      <c r="BE320" s="436"/>
      <c r="BF320" s="436"/>
      <c r="BG320" s="436"/>
      <c r="BH320" s="437"/>
      <c r="BI320" s="436"/>
      <c r="BJ320" s="436"/>
      <c r="BK320" s="436"/>
      <c r="BL320" s="436"/>
      <c r="BM320" s="437"/>
      <c r="BN320" s="436"/>
      <c r="BO320" s="436"/>
      <c r="BP320" s="436"/>
      <c r="BQ320" s="436"/>
      <c r="BR320" s="437"/>
      <c r="BS320" s="436"/>
      <c r="BT320" s="436"/>
      <c r="BU320" s="436"/>
      <c r="BV320" s="436"/>
      <c r="BW320" s="437"/>
      <c r="BX320" s="436"/>
      <c r="BY320" s="436"/>
      <c r="BZ320" s="436"/>
      <c r="CA320" s="436"/>
      <c r="CB320" s="437"/>
      <c r="CC320" s="436"/>
      <c r="CD320" s="436"/>
      <c r="CE320" s="436"/>
      <c r="CF320" s="436"/>
      <c r="CG320" s="437"/>
      <c r="CH320" s="436"/>
      <c r="CI320" s="436"/>
      <c r="CJ320" s="436"/>
      <c r="CK320" s="436"/>
      <c r="CL320" s="437"/>
      <c r="CM320" s="436"/>
      <c r="CN320" s="436"/>
      <c r="CO320" s="436"/>
      <c r="CP320" s="436"/>
      <c r="CQ320" s="437"/>
      <c r="CR320" s="436"/>
      <c r="CS320" s="436"/>
      <c r="CT320" s="436"/>
      <c r="CU320" s="436"/>
      <c r="CV320" s="437"/>
      <c r="CW320" s="436"/>
      <c r="CX320" s="436"/>
      <c r="CY320" s="436"/>
      <c r="CZ320" s="436"/>
      <c r="DA320" s="437"/>
      <c r="DB320" s="436"/>
      <c r="DC320" s="436"/>
      <c r="DD320" s="436"/>
      <c r="DE320" s="436"/>
      <c r="DF320" s="437"/>
      <c r="DG320" s="436"/>
      <c r="DH320" s="436"/>
      <c r="DI320" s="436"/>
      <c r="DJ320" s="436"/>
      <c r="DK320" s="437"/>
      <c r="DL320" s="436"/>
      <c r="DM320" s="436"/>
      <c r="DN320" s="436"/>
      <c r="DO320" s="436"/>
      <c r="DP320" s="437"/>
      <c r="DQ320" s="436"/>
      <c r="DR320" s="436"/>
      <c r="DS320" s="436"/>
      <c r="DT320" s="436"/>
      <c r="DU320" s="437"/>
      <c r="DV320" s="436"/>
      <c r="DW320" s="436"/>
      <c r="DX320" s="436"/>
      <c r="DY320" s="436"/>
      <c r="DZ320" s="437"/>
      <c r="EA320" s="436"/>
      <c r="EB320" s="436"/>
      <c r="EC320" s="436"/>
      <c r="ED320" s="436"/>
      <c r="EE320" s="437"/>
      <c r="EF320" s="436"/>
      <c r="EG320" s="436"/>
      <c r="EH320" s="436"/>
      <c r="EI320" s="436"/>
      <c r="EJ320" s="437"/>
      <c r="EK320" s="436"/>
      <c r="EL320" s="436"/>
      <c r="EM320" s="436"/>
      <c r="EN320" s="436"/>
      <c r="EO320" s="345"/>
      <c r="ER320" s="349"/>
      <c r="ES320" s="349"/>
    </row>
    <row r="321" spans="1:149" ht="12.75" hidden="1" customHeight="1" x14ac:dyDescent="0.2">
      <c r="A321" s="333"/>
      <c r="B321" s="333"/>
      <c r="D321" s="345" t="s">
        <v>356</v>
      </c>
      <c r="F321" s="333"/>
      <c r="G321" s="436">
        <f>SUM(G322:G322)</f>
        <v>0</v>
      </c>
      <c r="H321" s="436"/>
      <c r="I321" s="436"/>
      <c r="J321" s="437"/>
      <c r="K321" s="436"/>
      <c r="L321" s="436">
        <f>SUM(L322:L322)</f>
        <v>0</v>
      </c>
      <c r="M321" s="436"/>
      <c r="N321" s="436"/>
      <c r="O321" s="437"/>
      <c r="P321" s="436"/>
      <c r="Q321" s="436">
        <f>SUM(Q322:Q322)</f>
        <v>0</v>
      </c>
      <c r="R321" s="436"/>
      <c r="S321" s="436"/>
      <c r="T321" s="437"/>
      <c r="U321" s="436"/>
      <c r="V321" s="436">
        <f>SUM(V322:V322)</f>
        <v>0</v>
      </c>
      <c r="W321" s="436"/>
      <c r="X321" s="436"/>
      <c r="Y321" s="437"/>
      <c r="Z321" s="436"/>
      <c r="AA321" s="436">
        <f>SUM(AA322:AA322)</f>
        <v>0</v>
      </c>
      <c r="AB321" s="436"/>
      <c r="AC321" s="436"/>
      <c r="AD321" s="437"/>
      <c r="AE321" s="436"/>
      <c r="AF321" s="436">
        <f>SUM(AF322:AF322)</f>
        <v>0</v>
      </c>
      <c r="AG321" s="436"/>
      <c r="AH321" s="436"/>
      <c r="AI321" s="437"/>
      <c r="AJ321" s="436"/>
      <c r="AK321" s="436">
        <f>SUM(AK322:AK322)</f>
        <v>0</v>
      </c>
      <c r="AL321" s="436"/>
      <c r="AM321" s="436"/>
      <c r="AN321" s="437"/>
      <c r="AO321" s="436"/>
      <c r="AP321" s="436">
        <f>SUM(AP322:AP322)</f>
        <v>0</v>
      </c>
      <c r="AQ321" s="436"/>
      <c r="AR321" s="436"/>
      <c r="AS321" s="437"/>
      <c r="AT321" s="436"/>
      <c r="AU321" s="436">
        <f>SUM(AU322:AU322)</f>
        <v>0</v>
      </c>
      <c r="AV321" s="436"/>
      <c r="AW321" s="436"/>
      <c r="AX321" s="437"/>
      <c r="AY321" s="436"/>
      <c r="AZ321" s="436">
        <f>SUM(AZ322:AZ322)</f>
        <v>0</v>
      </c>
      <c r="BA321" s="436"/>
      <c r="BB321" s="436"/>
      <c r="BC321" s="437"/>
      <c r="BD321" s="436"/>
      <c r="BE321" s="436">
        <f>SUM(BE322:BE322)</f>
        <v>0</v>
      </c>
      <c r="BF321" s="436"/>
      <c r="BG321" s="436"/>
      <c r="BH321" s="437"/>
      <c r="BI321" s="436"/>
      <c r="BJ321" s="436">
        <f>SUM(BJ322:BJ322)</f>
        <v>0</v>
      </c>
      <c r="BK321" s="436"/>
      <c r="BL321" s="436"/>
      <c r="BM321" s="437"/>
      <c r="BN321" s="436"/>
      <c r="BO321" s="436">
        <f>SUM(BO322:BO322)</f>
        <v>0</v>
      </c>
      <c r="BP321" s="436"/>
      <c r="BQ321" s="436"/>
      <c r="BR321" s="437"/>
      <c r="BS321" s="436"/>
      <c r="BT321" s="436">
        <f>SUM(BT322:BT322)</f>
        <v>0</v>
      </c>
      <c r="BU321" s="436"/>
      <c r="BV321" s="436"/>
      <c r="BW321" s="437"/>
      <c r="BX321" s="436"/>
      <c r="BY321" s="436">
        <f>SUM(BY322:BY322)</f>
        <v>0</v>
      </c>
      <c r="BZ321" s="436"/>
      <c r="CA321" s="436"/>
      <c r="CB321" s="437"/>
      <c r="CC321" s="436"/>
      <c r="CD321" s="436">
        <f>SUM(CD322:CD322)</f>
        <v>0</v>
      </c>
      <c r="CE321" s="436"/>
      <c r="CF321" s="436"/>
      <c r="CG321" s="437"/>
      <c r="CH321" s="436"/>
      <c r="CI321" s="436">
        <f>SUM(CI322:CI322)</f>
        <v>0</v>
      </c>
      <c r="CJ321" s="436"/>
      <c r="CK321" s="436"/>
      <c r="CL321" s="437"/>
      <c r="CM321" s="436"/>
      <c r="CN321" s="436">
        <f>SUM(CN322:CN322)</f>
        <v>0</v>
      </c>
      <c r="CO321" s="436"/>
      <c r="CP321" s="436"/>
      <c r="CQ321" s="437"/>
      <c r="CR321" s="436"/>
      <c r="CS321" s="436">
        <f>SUM(CS322:CS322)</f>
        <v>0</v>
      </c>
      <c r="CT321" s="436"/>
      <c r="CU321" s="436"/>
      <c r="CV321" s="437"/>
      <c r="CW321" s="436"/>
      <c r="CX321" s="436">
        <f>SUM(CX322:CX322)</f>
        <v>0</v>
      </c>
      <c r="CY321" s="436"/>
      <c r="CZ321" s="436"/>
      <c r="DA321" s="437"/>
      <c r="DB321" s="436"/>
      <c r="DC321" s="436">
        <f>SUM(DC322:DC322)</f>
        <v>0</v>
      </c>
      <c r="DD321" s="436"/>
      <c r="DE321" s="436"/>
      <c r="DF321" s="437"/>
      <c r="DG321" s="436"/>
      <c r="DH321" s="436">
        <f>SUM(DH322:DH322)</f>
        <v>0</v>
      </c>
      <c r="DI321" s="436"/>
      <c r="DJ321" s="436"/>
      <c r="DK321" s="437"/>
      <c r="DL321" s="436"/>
      <c r="DM321" s="436">
        <f>SUM(DM322:DM322)</f>
        <v>0</v>
      </c>
      <c r="DN321" s="436"/>
      <c r="DO321" s="436"/>
      <c r="DP321" s="437"/>
      <c r="DQ321" s="436"/>
      <c r="DR321" s="436">
        <f>SUM(DR322:DR322)</f>
        <v>0</v>
      </c>
      <c r="DS321" s="436"/>
      <c r="DT321" s="436"/>
      <c r="DU321" s="437"/>
      <c r="DV321" s="436"/>
      <c r="DW321" s="436">
        <f>SUM(DW322:DW322)</f>
        <v>0</v>
      </c>
      <c r="DX321" s="436"/>
      <c r="DY321" s="436"/>
      <c r="DZ321" s="437"/>
      <c r="EA321" s="436"/>
      <c r="EB321" s="436">
        <f>SUM(EB322:EB322)</f>
        <v>0</v>
      </c>
      <c r="EC321" s="436"/>
      <c r="ED321" s="436"/>
      <c r="EE321" s="437"/>
      <c r="EF321" s="436"/>
      <c r="EG321" s="436">
        <f>SUM(EG322:EG322)</f>
        <v>0</v>
      </c>
      <c r="EH321" s="436"/>
      <c r="EI321" s="436"/>
      <c r="EJ321" s="437"/>
      <c r="EK321" s="436"/>
      <c r="EL321" s="436">
        <f>SUM(EL322:EL322)</f>
        <v>0</v>
      </c>
      <c r="EM321" s="436"/>
      <c r="EN321" s="436"/>
      <c r="EO321" s="345"/>
      <c r="ER321" s="349"/>
      <c r="ES321" s="349"/>
    </row>
    <row r="322" spans="1:149" ht="12.75" hidden="1" customHeight="1" x14ac:dyDescent="0.2">
      <c r="A322" s="333"/>
      <c r="B322" s="333"/>
      <c r="D322" s="345" t="s">
        <v>313</v>
      </c>
      <c r="F322" s="441"/>
      <c r="G322" s="445">
        <v>0</v>
      </c>
      <c r="H322" s="443"/>
      <c r="I322" s="436"/>
      <c r="J322" s="437"/>
      <c r="K322" s="444"/>
      <c r="L322" s="445">
        <v>0</v>
      </c>
      <c r="M322" s="443"/>
      <c r="N322" s="436"/>
      <c r="O322" s="437"/>
      <c r="P322" s="444"/>
      <c r="Q322" s="445">
        <v>0</v>
      </c>
      <c r="R322" s="443"/>
      <c r="S322" s="436"/>
      <c r="T322" s="437"/>
      <c r="U322" s="444"/>
      <c r="V322" s="445">
        <v>0</v>
      </c>
      <c r="W322" s="443"/>
      <c r="X322" s="436"/>
      <c r="Y322" s="437"/>
      <c r="Z322" s="444"/>
      <c r="AA322" s="445">
        <v>0</v>
      </c>
      <c r="AB322" s="443"/>
      <c r="AC322" s="436"/>
      <c r="AD322" s="437"/>
      <c r="AE322" s="444"/>
      <c r="AF322" s="445">
        <v>0</v>
      </c>
      <c r="AG322" s="443"/>
      <c r="AH322" s="436"/>
      <c r="AI322" s="437"/>
      <c r="AJ322" s="444"/>
      <c r="AK322" s="445">
        <v>0</v>
      </c>
      <c r="AL322" s="443"/>
      <c r="AM322" s="436"/>
      <c r="AN322" s="437"/>
      <c r="AO322" s="444"/>
      <c r="AP322" s="445">
        <v>0</v>
      </c>
      <c r="AQ322" s="443"/>
      <c r="AR322" s="436"/>
      <c r="AS322" s="437"/>
      <c r="AT322" s="444"/>
      <c r="AU322" s="445">
        <v>0</v>
      </c>
      <c r="AV322" s="443"/>
      <c r="AW322" s="436"/>
      <c r="AX322" s="437"/>
      <c r="AY322" s="444"/>
      <c r="AZ322" s="445">
        <v>0</v>
      </c>
      <c r="BA322" s="443"/>
      <c r="BB322" s="436"/>
      <c r="BC322" s="437"/>
      <c r="BD322" s="444"/>
      <c r="BE322" s="445">
        <v>0</v>
      </c>
      <c r="BF322" s="443"/>
      <c r="BG322" s="436"/>
      <c r="BH322" s="437"/>
      <c r="BI322" s="444"/>
      <c r="BJ322" s="445">
        <v>0</v>
      </c>
      <c r="BK322" s="443"/>
      <c r="BL322" s="436"/>
      <c r="BM322" s="437"/>
      <c r="BN322" s="444"/>
      <c r="BO322" s="445">
        <v>0</v>
      </c>
      <c r="BP322" s="443"/>
      <c r="BQ322" s="436"/>
      <c r="BR322" s="437"/>
      <c r="BS322" s="444"/>
      <c r="BT322" s="445">
        <f>SUM(L322:BO322)</f>
        <v>0</v>
      </c>
      <c r="BU322" s="443"/>
      <c r="BV322" s="436"/>
      <c r="BW322" s="437"/>
      <c r="BX322" s="444"/>
      <c r="BY322" s="445">
        <v>0</v>
      </c>
      <c r="BZ322" s="443"/>
      <c r="CA322" s="436"/>
      <c r="CB322" s="437"/>
      <c r="CC322" s="444"/>
      <c r="CD322" s="445">
        <v>0</v>
      </c>
      <c r="CE322" s="443"/>
      <c r="CF322" s="436"/>
      <c r="CG322" s="437"/>
      <c r="CH322" s="444"/>
      <c r="CI322" s="445">
        <v>0</v>
      </c>
      <c r="CJ322" s="443"/>
      <c r="CK322" s="436"/>
      <c r="CL322" s="437"/>
      <c r="CM322" s="444"/>
      <c r="CN322" s="445">
        <v>0</v>
      </c>
      <c r="CO322" s="443"/>
      <c r="CP322" s="436"/>
      <c r="CQ322" s="437"/>
      <c r="CR322" s="444"/>
      <c r="CS322" s="445">
        <v>0</v>
      </c>
      <c r="CT322" s="443"/>
      <c r="CU322" s="436"/>
      <c r="CV322" s="437"/>
      <c r="CW322" s="444"/>
      <c r="CX322" s="445">
        <v>0</v>
      </c>
      <c r="CY322" s="443"/>
      <c r="CZ322" s="436"/>
      <c r="DA322" s="437"/>
      <c r="DB322" s="444"/>
      <c r="DC322" s="445">
        <v>0</v>
      </c>
      <c r="DD322" s="443"/>
      <c r="DE322" s="436"/>
      <c r="DF322" s="437"/>
      <c r="DG322" s="444"/>
      <c r="DH322" s="445">
        <v>0</v>
      </c>
      <c r="DI322" s="443"/>
      <c r="DJ322" s="436"/>
      <c r="DK322" s="437"/>
      <c r="DL322" s="444"/>
      <c r="DM322" s="445">
        <v>0</v>
      </c>
      <c r="DN322" s="443"/>
      <c r="DO322" s="436"/>
      <c r="DP322" s="437"/>
      <c r="DQ322" s="444"/>
      <c r="DR322" s="445">
        <v>0</v>
      </c>
      <c r="DS322" s="443"/>
      <c r="DT322" s="436"/>
      <c r="DU322" s="437"/>
      <c r="DV322" s="444"/>
      <c r="DW322" s="445">
        <v>0</v>
      </c>
      <c r="DX322" s="443"/>
      <c r="DY322" s="436"/>
      <c r="DZ322" s="437"/>
      <c r="EA322" s="444"/>
      <c r="EB322" s="445">
        <v>0</v>
      </c>
      <c r="EC322" s="443"/>
      <c r="ED322" s="436"/>
      <c r="EE322" s="437"/>
      <c r="EF322" s="444"/>
      <c r="EG322" s="445">
        <v>0</v>
      </c>
      <c r="EH322" s="443"/>
      <c r="EI322" s="436"/>
      <c r="EJ322" s="437"/>
      <c r="EK322" s="444"/>
      <c r="EL322" s="445">
        <f t="shared" ref="EL322" si="52">SUM(CD322:CD322)</f>
        <v>0</v>
      </c>
      <c r="EM322" s="443"/>
      <c r="EN322" s="436"/>
      <c r="EO322" s="345"/>
      <c r="ER322" s="349"/>
      <c r="ES322" s="349"/>
    </row>
    <row r="323" spans="1:149" ht="12.75" customHeight="1" x14ac:dyDescent="0.2">
      <c r="A323" s="333"/>
      <c r="B323" s="333"/>
      <c r="D323" s="345"/>
      <c r="E323" s="467"/>
      <c r="F323" s="124"/>
      <c r="G323" s="436"/>
      <c r="H323" s="436"/>
      <c r="I323" s="436"/>
      <c r="J323" s="437"/>
      <c r="K323" s="436"/>
      <c r="L323" s="436"/>
      <c r="M323" s="436"/>
      <c r="N323" s="436"/>
      <c r="O323" s="437"/>
      <c r="P323" s="436"/>
      <c r="Q323" s="436"/>
      <c r="R323" s="436"/>
      <c r="S323" s="436"/>
      <c r="T323" s="437"/>
      <c r="U323" s="436"/>
      <c r="V323" s="436"/>
      <c r="W323" s="436"/>
      <c r="X323" s="436"/>
      <c r="Y323" s="437"/>
      <c r="Z323" s="436"/>
      <c r="AA323" s="436"/>
      <c r="AB323" s="436"/>
      <c r="AC323" s="436"/>
      <c r="AD323" s="437"/>
      <c r="AE323" s="436"/>
      <c r="AF323" s="436"/>
      <c r="AG323" s="436"/>
      <c r="AH323" s="436"/>
      <c r="AI323" s="437"/>
      <c r="AJ323" s="436"/>
      <c r="AK323" s="436"/>
      <c r="AL323" s="436"/>
      <c r="AM323" s="436"/>
      <c r="AN323" s="437"/>
      <c r="AO323" s="436"/>
      <c r="AP323" s="436"/>
      <c r="AQ323" s="436"/>
      <c r="AR323" s="436"/>
      <c r="AS323" s="437"/>
      <c r="AT323" s="436"/>
      <c r="AU323" s="436"/>
      <c r="AV323" s="436"/>
      <c r="AW323" s="436"/>
      <c r="AX323" s="437"/>
      <c r="AY323" s="436"/>
      <c r="AZ323" s="436"/>
      <c r="BA323" s="436"/>
      <c r="BB323" s="436"/>
      <c r="BC323" s="437"/>
      <c r="BD323" s="436"/>
      <c r="BE323" s="436"/>
      <c r="BF323" s="436"/>
      <c r="BG323" s="436"/>
      <c r="BH323" s="437"/>
      <c r="BI323" s="436"/>
      <c r="BJ323" s="436"/>
      <c r="BK323" s="436"/>
      <c r="BL323" s="436"/>
      <c r="BM323" s="437"/>
      <c r="BN323" s="436"/>
      <c r="BO323" s="436"/>
      <c r="BP323" s="436"/>
      <c r="BQ323" s="436"/>
      <c r="BR323" s="437"/>
      <c r="BS323" s="436"/>
      <c r="BT323" s="436"/>
      <c r="BU323" s="436"/>
      <c r="BV323" s="436"/>
      <c r="BW323" s="437"/>
      <c r="BX323" s="436"/>
      <c r="BY323" s="436"/>
      <c r="BZ323" s="436"/>
      <c r="CA323" s="436"/>
      <c r="CB323" s="437"/>
      <c r="CC323" s="436"/>
      <c r="CD323" s="436"/>
      <c r="CE323" s="436"/>
      <c r="CF323" s="436"/>
      <c r="CG323" s="437"/>
      <c r="CH323" s="436"/>
      <c r="CI323" s="436"/>
      <c r="CJ323" s="436"/>
      <c r="CK323" s="436"/>
      <c r="CL323" s="437"/>
      <c r="CM323" s="436"/>
      <c r="CN323" s="436"/>
      <c r="CO323" s="436"/>
      <c r="CP323" s="436"/>
      <c r="CQ323" s="437"/>
      <c r="CR323" s="436"/>
      <c r="CS323" s="436"/>
      <c r="CT323" s="436"/>
      <c r="CU323" s="436"/>
      <c r="CV323" s="437"/>
      <c r="CW323" s="436"/>
      <c r="CX323" s="436"/>
      <c r="CY323" s="436"/>
      <c r="CZ323" s="436"/>
      <c r="DA323" s="437"/>
      <c r="DB323" s="436"/>
      <c r="DC323" s="436"/>
      <c r="DD323" s="436"/>
      <c r="DE323" s="436"/>
      <c r="DF323" s="437"/>
      <c r="DG323" s="436"/>
      <c r="DH323" s="436"/>
      <c r="DI323" s="436"/>
      <c r="DJ323" s="436"/>
      <c r="DK323" s="437"/>
      <c r="DL323" s="436"/>
      <c r="DM323" s="436"/>
      <c r="DN323" s="436"/>
      <c r="DO323" s="436"/>
      <c r="DP323" s="437"/>
      <c r="DQ323" s="436"/>
      <c r="DR323" s="436"/>
      <c r="DS323" s="436"/>
      <c r="DT323" s="436"/>
      <c r="DU323" s="437"/>
      <c r="DV323" s="436"/>
      <c r="DW323" s="436"/>
      <c r="DX323" s="436"/>
      <c r="DY323" s="436"/>
      <c r="DZ323" s="437"/>
      <c r="EA323" s="436"/>
      <c r="EB323" s="436"/>
      <c r="EC323" s="436"/>
      <c r="ED323" s="436"/>
      <c r="EE323" s="437"/>
      <c r="EF323" s="436"/>
      <c r="EG323" s="436"/>
      <c r="EH323" s="436"/>
      <c r="EI323" s="436"/>
      <c r="EJ323" s="437"/>
      <c r="EK323" s="436"/>
      <c r="EL323" s="436"/>
      <c r="EM323" s="436"/>
      <c r="EN323" s="436"/>
      <c r="EO323" s="345"/>
      <c r="ER323" s="349"/>
      <c r="ES323" s="349"/>
    </row>
    <row r="324" spans="1:149" x14ac:dyDescent="0.2">
      <c r="A324" s="333"/>
      <c r="B324" s="333"/>
      <c r="D324" s="345" t="s">
        <v>315</v>
      </c>
      <c r="F324" s="333"/>
      <c r="G324" s="436">
        <f>SUM(G325:G325)</f>
        <v>0</v>
      </c>
      <c r="H324" s="436"/>
      <c r="I324" s="436"/>
      <c r="J324" s="437"/>
      <c r="K324" s="436"/>
      <c r="L324" s="436">
        <f>SUM(L325:L325)</f>
        <v>0</v>
      </c>
      <c r="M324" s="436"/>
      <c r="N324" s="436"/>
      <c r="O324" s="437"/>
      <c r="P324" s="436"/>
      <c r="Q324" s="436">
        <f>SUM(Q325:Q325)</f>
        <v>0</v>
      </c>
      <c r="R324" s="436"/>
      <c r="S324" s="436"/>
      <c r="T324" s="437"/>
      <c r="U324" s="436"/>
      <c r="V324" s="436">
        <f>SUM(V325:V325)</f>
        <v>0</v>
      </c>
      <c r="W324" s="436"/>
      <c r="X324" s="436"/>
      <c r="Y324" s="437"/>
      <c r="Z324" s="436"/>
      <c r="AA324" s="436">
        <f>SUM(AA325:AA325)</f>
        <v>0</v>
      </c>
      <c r="AB324" s="436"/>
      <c r="AC324" s="436"/>
      <c r="AD324" s="437"/>
      <c r="AE324" s="436"/>
      <c r="AF324" s="436">
        <f>SUM(AF325:AF325)</f>
        <v>0</v>
      </c>
      <c r="AG324" s="436"/>
      <c r="AH324" s="436"/>
      <c r="AI324" s="437"/>
      <c r="AJ324" s="436"/>
      <c r="AK324" s="436">
        <f>SUM(AK325:AK325)</f>
        <v>0</v>
      </c>
      <c r="AL324" s="436"/>
      <c r="AM324" s="436"/>
      <c r="AN324" s="437"/>
      <c r="AO324" s="436"/>
      <c r="AP324" s="436">
        <f>SUM(AP325:AP325)</f>
        <v>0</v>
      </c>
      <c r="AQ324" s="436"/>
      <c r="AR324" s="436"/>
      <c r="AS324" s="437"/>
      <c r="AT324" s="436"/>
      <c r="AU324" s="436">
        <f>SUM(AU325:AU325)</f>
        <v>0</v>
      </c>
      <c r="AV324" s="436"/>
      <c r="AW324" s="436"/>
      <c r="AX324" s="437"/>
      <c r="AY324" s="436"/>
      <c r="AZ324" s="436">
        <f>SUM(AZ325:AZ325)</f>
        <v>0</v>
      </c>
      <c r="BA324" s="436"/>
      <c r="BB324" s="436"/>
      <c r="BC324" s="437"/>
      <c r="BD324" s="436"/>
      <c r="BE324" s="436">
        <f>SUM(BE325:BE325)</f>
        <v>0</v>
      </c>
      <c r="BF324" s="436"/>
      <c r="BG324" s="436"/>
      <c r="BH324" s="437"/>
      <c r="BI324" s="436"/>
      <c r="BJ324" s="436">
        <f>SUM(BJ325:BJ325)</f>
        <v>0</v>
      </c>
      <c r="BK324" s="436"/>
      <c r="BL324" s="436"/>
      <c r="BM324" s="437"/>
      <c r="BN324" s="436"/>
      <c r="BO324" s="436">
        <f>SUM(BO325:BO325)</f>
        <v>0</v>
      </c>
      <c r="BP324" s="436"/>
      <c r="BQ324" s="436"/>
      <c r="BR324" s="437"/>
      <c r="BS324" s="436"/>
      <c r="BT324" s="436">
        <f>SUM(BT325:BT325)</f>
        <v>0</v>
      </c>
      <c r="BU324" s="436"/>
      <c r="BV324" s="436"/>
      <c r="BW324" s="437"/>
      <c r="BX324" s="436"/>
      <c r="BY324" s="436">
        <f>SUM(BY325:BY325)</f>
        <v>42458</v>
      </c>
      <c r="BZ324" s="436"/>
      <c r="CA324" s="436"/>
      <c r="CB324" s="437"/>
      <c r="CC324" s="436"/>
      <c r="CD324" s="436">
        <f>SUM(CD325:CD325)</f>
        <v>0</v>
      </c>
      <c r="CE324" s="436"/>
      <c r="CF324" s="436"/>
      <c r="CG324" s="437"/>
      <c r="CH324" s="436"/>
      <c r="CI324" s="436">
        <f>SUM(CI325:CI325)</f>
        <v>0</v>
      </c>
      <c r="CJ324" s="436"/>
      <c r="CK324" s="436"/>
      <c r="CL324" s="437"/>
      <c r="CM324" s="436"/>
      <c r="CN324" s="436">
        <f>SUM(CN325:CN325)</f>
        <v>0</v>
      </c>
      <c r="CO324" s="436"/>
      <c r="CP324" s="436"/>
      <c r="CQ324" s="437"/>
      <c r="CR324" s="436"/>
      <c r="CS324" s="436">
        <f>SUM(CS325:CS325)</f>
        <v>0</v>
      </c>
      <c r="CT324" s="436"/>
      <c r="CU324" s="436"/>
      <c r="CV324" s="437"/>
      <c r="CW324" s="436"/>
      <c r="CX324" s="436">
        <f>SUM(CX325:CX325)</f>
        <v>0</v>
      </c>
      <c r="CY324" s="436"/>
      <c r="CZ324" s="436"/>
      <c r="DA324" s="437"/>
      <c r="DB324" s="436"/>
      <c r="DC324" s="436">
        <f>SUM(DC325:DC325)</f>
        <v>0</v>
      </c>
      <c r="DD324" s="436"/>
      <c r="DE324" s="436"/>
      <c r="DF324" s="437"/>
      <c r="DG324" s="436"/>
      <c r="DH324" s="436">
        <f>SUM(DH325:DH325)</f>
        <v>0</v>
      </c>
      <c r="DI324" s="436"/>
      <c r="DJ324" s="436"/>
      <c r="DK324" s="437"/>
      <c r="DL324" s="436"/>
      <c r="DM324" s="436">
        <f>SUM(DM325:DM325)</f>
        <v>0</v>
      </c>
      <c r="DN324" s="436"/>
      <c r="DO324" s="436"/>
      <c r="DP324" s="437"/>
      <c r="DQ324" s="436"/>
      <c r="DR324" s="436">
        <f>SUM(DR325:DR325)</f>
        <v>0</v>
      </c>
      <c r="DS324" s="436"/>
      <c r="DT324" s="436"/>
      <c r="DU324" s="437"/>
      <c r="DV324" s="436"/>
      <c r="DW324" s="436">
        <f>SUM(DW325:DW325)</f>
        <v>0</v>
      </c>
      <c r="DX324" s="436"/>
      <c r="DY324" s="436"/>
      <c r="DZ324" s="437"/>
      <c r="EA324" s="436"/>
      <c r="EB324" s="436">
        <f>SUM(EB325:EB325)</f>
        <v>0</v>
      </c>
      <c r="EC324" s="436"/>
      <c r="ED324" s="436"/>
      <c r="EE324" s="437"/>
      <c r="EF324" s="436"/>
      <c r="EG324" s="436">
        <f>SUM(EG325:EG325)</f>
        <v>42458</v>
      </c>
      <c r="EH324" s="436"/>
      <c r="EI324" s="436"/>
      <c r="EJ324" s="437"/>
      <c r="EK324" s="436"/>
      <c r="EL324" s="436">
        <f>SUM(EL325:EL325)</f>
        <v>0</v>
      </c>
      <c r="EM324" s="436"/>
      <c r="EN324" s="436"/>
      <c r="EO324" s="345"/>
      <c r="ER324" s="349"/>
      <c r="ES324" s="349"/>
    </row>
    <row r="325" spans="1:149" x14ac:dyDescent="0.2">
      <c r="A325" s="333"/>
      <c r="B325" s="333"/>
      <c r="D325" s="345" t="s">
        <v>313</v>
      </c>
      <c r="F325" s="441"/>
      <c r="G325" s="445">
        <v>0</v>
      </c>
      <c r="H325" s="443"/>
      <c r="I325" s="436"/>
      <c r="J325" s="437"/>
      <c r="K325" s="444"/>
      <c r="L325" s="445">
        <v>0</v>
      </c>
      <c r="M325" s="443"/>
      <c r="N325" s="436"/>
      <c r="O325" s="437"/>
      <c r="P325" s="444"/>
      <c r="Q325" s="445">
        <v>0</v>
      </c>
      <c r="R325" s="443"/>
      <c r="S325" s="436"/>
      <c r="T325" s="437"/>
      <c r="U325" s="444"/>
      <c r="V325" s="445">
        <v>0</v>
      </c>
      <c r="W325" s="443"/>
      <c r="X325" s="436"/>
      <c r="Y325" s="437"/>
      <c r="Z325" s="444"/>
      <c r="AA325" s="445">
        <v>0</v>
      </c>
      <c r="AB325" s="443"/>
      <c r="AC325" s="436"/>
      <c r="AD325" s="437"/>
      <c r="AE325" s="444"/>
      <c r="AF325" s="445">
        <v>0</v>
      </c>
      <c r="AG325" s="443"/>
      <c r="AH325" s="436"/>
      <c r="AI325" s="437"/>
      <c r="AJ325" s="444"/>
      <c r="AK325" s="445">
        <v>0</v>
      </c>
      <c r="AL325" s="443"/>
      <c r="AM325" s="436"/>
      <c r="AN325" s="437"/>
      <c r="AO325" s="444"/>
      <c r="AP325" s="445">
        <v>0</v>
      </c>
      <c r="AQ325" s="443"/>
      <c r="AR325" s="436"/>
      <c r="AS325" s="437"/>
      <c r="AT325" s="444"/>
      <c r="AU325" s="445">
        <v>0</v>
      </c>
      <c r="AV325" s="443"/>
      <c r="AW325" s="436"/>
      <c r="AX325" s="437"/>
      <c r="AY325" s="444"/>
      <c r="AZ325" s="445">
        <v>0</v>
      </c>
      <c r="BA325" s="443"/>
      <c r="BB325" s="436"/>
      <c r="BC325" s="437"/>
      <c r="BD325" s="444"/>
      <c r="BE325" s="445">
        <v>0</v>
      </c>
      <c r="BF325" s="443"/>
      <c r="BG325" s="436"/>
      <c r="BH325" s="437"/>
      <c r="BI325" s="444"/>
      <c r="BJ325" s="445">
        <v>0</v>
      </c>
      <c r="BK325" s="443"/>
      <c r="BL325" s="436"/>
      <c r="BM325" s="437"/>
      <c r="BN325" s="444"/>
      <c r="BO325" s="445">
        <v>0</v>
      </c>
      <c r="BP325" s="443"/>
      <c r="BQ325" s="436"/>
      <c r="BR325" s="437"/>
      <c r="BS325" s="444"/>
      <c r="BT325" s="445">
        <f>SUM(L325:BO325)</f>
        <v>0</v>
      </c>
      <c r="BU325" s="443"/>
      <c r="BV325" s="436"/>
      <c r="BW325" s="437"/>
      <c r="BX325" s="444"/>
      <c r="BY325" s="445">
        <v>42458</v>
      </c>
      <c r="BZ325" s="443"/>
      <c r="CA325" s="436"/>
      <c r="CB325" s="437"/>
      <c r="CC325" s="444"/>
      <c r="CD325" s="445">
        <v>0</v>
      </c>
      <c r="CE325" s="443"/>
      <c r="CF325" s="436"/>
      <c r="CG325" s="437"/>
      <c r="CH325" s="444"/>
      <c r="CI325" s="445">
        <v>0</v>
      </c>
      <c r="CJ325" s="443"/>
      <c r="CK325" s="436"/>
      <c r="CL325" s="437"/>
      <c r="CM325" s="444"/>
      <c r="CN325" s="445">
        <v>0</v>
      </c>
      <c r="CO325" s="443"/>
      <c r="CP325" s="436"/>
      <c r="CQ325" s="437"/>
      <c r="CR325" s="444"/>
      <c r="CS325" s="445">
        <v>0</v>
      </c>
      <c r="CT325" s="443"/>
      <c r="CU325" s="436"/>
      <c r="CV325" s="437"/>
      <c r="CW325" s="444"/>
      <c r="CX325" s="445">
        <v>0</v>
      </c>
      <c r="CY325" s="443"/>
      <c r="CZ325" s="436"/>
      <c r="DA325" s="437"/>
      <c r="DB325" s="444"/>
      <c r="DC325" s="445">
        <v>0</v>
      </c>
      <c r="DD325" s="443"/>
      <c r="DE325" s="436"/>
      <c r="DF325" s="437"/>
      <c r="DG325" s="444"/>
      <c r="DH325" s="445">
        <v>0</v>
      </c>
      <c r="DI325" s="443"/>
      <c r="DJ325" s="436"/>
      <c r="DK325" s="437"/>
      <c r="DL325" s="444"/>
      <c r="DM325" s="445">
        <v>0</v>
      </c>
      <c r="DN325" s="443"/>
      <c r="DO325" s="436"/>
      <c r="DP325" s="437"/>
      <c r="DQ325" s="444"/>
      <c r="DR325" s="445">
        <v>0</v>
      </c>
      <c r="DS325" s="443"/>
      <c r="DT325" s="436"/>
      <c r="DU325" s="437"/>
      <c r="DV325" s="444"/>
      <c r="DW325" s="445">
        <v>0</v>
      </c>
      <c r="DX325" s="443"/>
      <c r="DY325" s="436"/>
      <c r="DZ325" s="437"/>
      <c r="EA325" s="444"/>
      <c r="EB325" s="445">
        <v>0</v>
      </c>
      <c r="EC325" s="443"/>
      <c r="ED325" s="436"/>
      <c r="EE325" s="437"/>
      <c r="EF325" s="444"/>
      <c r="EG325" s="445">
        <v>42458</v>
      </c>
      <c r="EH325" s="443"/>
      <c r="EI325" s="436"/>
      <c r="EJ325" s="437"/>
      <c r="EK325" s="444"/>
      <c r="EL325" s="445">
        <f t="shared" ref="EL325" si="53">SUM(CD325:CI325)</f>
        <v>0</v>
      </c>
      <c r="EM325" s="443"/>
      <c r="EN325" s="436"/>
      <c r="EO325" s="345"/>
      <c r="ER325" s="349"/>
      <c r="ES325" s="349"/>
    </row>
    <row r="326" spans="1:149" hidden="1" x14ac:dyDescent="0.2">
      <c r="A326" s="333"/>
      <c r="B326" s="333"/>
      <c r="D326" s="345"/>
      <c r="F326" s="333"/>
      <c r="G326" s="436"/>
      <c r="H326" s="436"/>
      <c r="I326" s="436"/>
      <c r="J326" s="437"/>
      <c r="K326" s="436"/>
      <c r="L326" s="436"/>
      <c r="M326" s="436"/>
      <c r="N326" s="436"/>
      <c r="O326" s="437"/>
      <c r="P326" s="436"/>
      <c r="Q326" s="436"/>
      <c r="R326" s="436"/>
      <c r="S326" s="436"/>
      <c r="T326" s="437"/>
      <c r="U326" s="436"/>
      <c r="V326" s="436"/>
      <c r="W326" s="436"/>
      <c r="X326" s="436"/>
      <c r="Y326" s="437"/>
      <c r="Z326" s="436"/>
      <c r="AA326" s="436"/>
      <c r="AB326" s="436"/>
      <c r="AC326" s="436"/>
      <c r="AD326" s="437"/>
      <c r="AE326" s="436"/>
      <c r="AF326" s="436"/>
      <c r="AG326" s="436"/>
      <c r="AH326" s="436"/>
      <c r="AI326" s="437"/>
      <c r="AJ326" s="436"/>
      <c r="AK326" s="436"/>
      <c r="AL326" s="436"/>
      <c r="AM326" s="436"/>
      <c r="AN326" s="437"/>
      <c r="AO326" s="436"/>
      <c r="AP326" s="436"/>
      <c r="AQ326" s="436"/>
      <c r="AR326" s="436"/>
      <c r="AS326" s="437"/>
      <c r="AT326" s="436"/>
      <c r="AU326" s="436"/>
      <c r="AV326" s="436"/>
      <c r="AW326" s="436"/>
      <c r="AX326" s="437"/>
      <c r="AY326" s="436"/>
      <c r="AZ326" s="436"/>
      <c r="BA326" s="436"/>
      <c r="BB326" s="436"/>
      <c r="BC326" s="437"/>
      <c r="BD326" s="436"/>
      <c r="BE326" s="436"/>
      <c r="BF326" s="436"/>
      <c r="BG326" s="436"/>
      <c r="BH326" s="437"/>
      <c r="BI326" s="436"/>
      <c r="BJ326" s="436"/>
      <c r="BK326" s="436"/>
      <c r="BL326" s="436"/>
      <c r="BM326" s="437"/>
      <c r="BN326" s="436"/>
      <c r="BO326" s="436"/>
      <c r="BP326" s="436"/>
      <c r="BQ326" s="436"/>
      <c r="BR326" s="437"/>
      <c r="BS326" s="436"/>
      <c r="BT326" s="436"/>
      <c r="BU326" s="436"/>
      <c r="BV326" s="436"/>
      <c r="BW326" s="437"/>
      <c r="BX326" s="436"/>
      <c r="BY326" s="436"/>
      <c r="BZ326" s="436"/>
      <c r="CA326" s="436"/>
      <c r="CB326" s="437"/>
      <c r="CC326" s="436"/>
      <c r="CD326" s="436"/>
      <c r="CE326" s="436"/>
      <c r="CF326" s="436"/>
      <c r="CG326" s="437"/>
      <c r="CH326" s="436"/>
      <c r="CI326" s="436"/>
      <c r="CJ326" s="436"/>
      <c r="CK326" s="436"/>
      <c r="CL326" s="437"/>
      <c r="CM326" s="436"/>
      <c r="CN326" s="436"/>
      <c r="CO326" s="436"/>
      <c r="CP326" s="436"/>
      <c r="CQ326" s="437"/>
      <c r="CR326" s="436"/>
      <c r="CS326" s="436"/>
      <c r="CT326" s="436"/>
      <c r="CU326" s="436"/>
      <c r="CV326" s="437"/>
      <c r="CW326" s="436"/>
      <c r="CX326" s="436"/>
      <c r="CY326" s="436"/>
      <c r="CZ326" s="436"/>
      <c r="DA326" s="437"/>
      <c r="DB326" s="436"/>
      <c r="DC326" s="436"/>
      <c r="DD326" s="436"/>
      <c r="DE326" s="436"/>
      <c r="DF326" s="437"/>
      <c r="DG326" s="436"/>
      <c r="DH326" s="436"/>
      <c r="DI326" s="436"/>
      <c r="DJ326" s="436"/>
      <c r="DK326" s="437"/>
      <c r="DL326" s="436"/>
      <c r="DM326" s="436"/>
      <c r="DN326" s="436"/>
      <c r="DO326" s="436"/>
      <c r="DP326" s="437"/>
      <c r="DQ326" s="436"/>
      <c r="DR326" s="436"/>
      <c r="DS326" s="436"/>
      <c r="DT326" s="436"/>
      <c r="DU326" s="437"/>
      <c r="DV326" s="436"/>
      <c r="DW326" s="436"/>
      <c r="DX326" s="436"/>
      <c r="DY326" s="436"/>
      <c r="DZ326" s="437"/>
      <c r="EA326" s="436"/>
      <c r="EB326" s="436"/>
      <c r="EC326" s="436"/>
      <c r="ED326" s="436"/>
      <c r="EE326" s="437"/>
      <c r="EF326" s="436"/>
      <c r="EG326" s="436"/>
      <c r="EH326" s="436"/>
      <c r="EI326" s="436"/>
      <c r="EJ326" s="437"/>
      <c r="EK326" s="436"/>
      <c r="EL326" s="436"/>
      <c r="EM326" s="436"/>
      <c r="EN326" s="436"/>
      <c r="EO326" s="345"/>
      <c r="ER326" s="349"/>
      <c r="ES326" s="349"/>
    </row>
    <row r="327" spans="1:149" ht="12.75" hidden="1" customHeight="1" x14ac:dyDescent="0.2">
      <c r="A327" s="333"/>
      <c r="B327" s="333"/>
      <c r="D327" s="345" t="s">
        <v>319</v>
      </c>
      <c r="F327" s="333"/>
      <c r="G327" s="436">
        <f>SUM(G328:G328)</f>
        <v>0</v>
      </c>
      <c r="H327" s="436"/>
      <c r="I327" s="436"/>
      <c r="J327" s="437"/>
      <c r="K327" s="436"/>
      <c r="L327" s="436">
        <f>SUM(L328:L328)</f>
        <v>0</v>
      </c>
      <c r="M327" s="436"/>
      <c r="N327" s="436"/>
      <c r="O327" s="437"/>
      <c r="P327" s="436"/>
      <c r="Q327" s="436">
        <f>SUM(Q328:Q328)</f>
        <v>0</v>
      </c>
      <c r="R327" s="436"/>
      <c r="S327" s="436"/>
      <c r="T327" s="437"/>
      <c r="U327" s="436"/>
      <c r="V327" s="436">
        <f>SUM(V328:V328)</f>
        <v>0</v>
      </c>
      <c r="W327" s="436"/>
      <c r="X327" s="436"/>
      <c r="Y327" s="437"/>
      <c r="Z327" s="436"/>
      <c r="AA327" s="436">
        <f>SUM(AA328:AA328)</f>
        <v>0</v>
      </c>
      <c r="AB327" s="436"/>
      <c r="AC327" s="436"/>
      <c r="AD327" s="437"/>
      <c r="AE327" s="436"/>
      <c r="AF327" s="436">
        <f>SUM(AF328:AF328)</f>
        <v>0</v>
      </c>
      <c r="AG327" s="436"/>
      <c r="AH327" s="436"/>
      <c r="AI327" s="437"/>
      <c r="AJ327" s="436"/>
      <c r="AK327" s="436">
        <f>SUM(AK328:AK328)</f>
        <v>0</v>
      </c>
      <c r="AL327" s="436"/>
      <c r="AM327" s="436"/>
      <c r="AN327" s="437"/>
      <c r="AO327" s="436"/>
      <c r="AP327" s="436">
        <f>SUM(AP328:AP328)</f>
        <v>0</v>
      </c>
      <c r="AQ327" s="436"/>
      <c r="AR327" s="436"/>
      <c r="AS327" s="437"/>
      <c r="AT327" s="436"/>
      <c r="AU327" s="436">
        <f>SUM(AU328:AU328)</f>
        <v>0</v>
      </c>
      <c r="AV327" s="436"/>
      <c r="AW327" s="436"/>
      <c r="AX327" s="437"/>
      <c r="AY327" s="436"/>
      <c r="AZ327" s="436">
        <f>SUM(AZ328:AZ328)</f>
        <v>0</v>
      </c>
      <c r="BA327" s="436"/>
      <c r="BB327" s="436"/>
      <c r="BC327" s="437"/>
      <c r="BD327" s="436"/>
      <c r="BE327" s="436">
        <f>SUM(BE328:BE328)</f>
        <v>0</v>
      </c>
      <c r="BF327" s="436"/>
      <c r="BG327" s="436"/>
      <c r="BH327" s="437"/>
      <c r="BI327" s="436"/>
      <c r="BJ327" s="436">
        <f>SUM(BJ328:BJ328)</f>
        <v>0</v>
      </c>
      <c r="BK327" s="436"/>
      <c r="BL327" s="436"/>
      <c r="BM327" s="437"/>
      <c r="BN327" s="436"/>
      <c r="BO327" s="436">
        <f>SUM(BO328:BO328)</f>
        <v>0</v>
      </c>
      <c r="BP327" s="436"/>
      <c r="BQ327" s="436"/>
      <c r="BR327" s="437"/>
      <c r="BS327" s="436"/>
      <c r="BT327" s="436">
        <f>SUM(BT328:BT328)</f>
        <v>0</v>
      </c>
      <c r="BU327" s="436"/>
      <c r="BV327" s="436"/>
      <c r="BW327" s="437"/>
      <c r="BX327" s="436"/>
      <c r="BY327" s="436">
        <f>SUM(BY328:BY328)</f>
        <v>0</v>
      </c>
      <c r="BZ327" s="436"/>
      <c r="CA327" s="436"/>
      <c r="CB327" s="437"/>
      <c r="CC327" s="436"/>
      <c r="CD327" s="436">
        <f>SUM(CD328:CD328)</f>
        <v>0</v>
      </c>
      <c r="CE327" s="436"/>
      <c r="CF327" s="436"/>
      <c r="CG327" s="437"/>
      <c r="CH327" s="436"/>
      <c r="CI327" s="436">
        <f>SUM(CI328:CI328)</f>
        <v>0</v>
      </c>
      <c r="CJ327" s="436"/>
      <c r="CK327" s="436"/>
      <c r="CL327" s="437"/>
      <c r="CM327" s="436"/>
      <c r="CN327" s="436">
        <f>SUM(CN328:CN328)</f>
        <v>0</v>
      </c>
      <c r="CO327" s="436"/>
      <c r="CP327" s="436"/>
      <c r="CQ327" s="437"/>
      <c r="CR327" s="436"/>
      <c r="CS327" s="436">
        <f>SUM(CS328:CS328)</f>
        <v>0</v>
      </c>
      <c r="CT327" s="436"/>
      <c r="CU327" s="436"/>
      <c r="CV327" s="437"/>
      <c r="CW327" s="436"/>
      <c r="CX327" s="436">
        <f>SUM(CX328:CX328)</f>
        <v>0</v>
      </c>
      <c r="CY327" s="436"/>
      <c r="CZ327" s="436"/>
      <c r="DA327" s="437"/>
      <c r="DB327" s="436"/>
      <c r="DC327" s="436">
        <f>SUM(DC328:DC328)</f>
        <v>0</v>
      </c>
      <c r="DD327" s="436"/>
      <c r="DE327" s="436"/>
      <c r="DF327" s="437"/>
      <c r="DG327" s="436"/>
      <c r="DH327" s="436">
        <f>SUM(DH328:DH328)</f>
        <v>0</v>
      </c>
      <c r="DI327" s="436"/>
      <c r="DJ327" s="436"/>
      <c r="DK327" s="437"/>
      <c r="DL327" s="436"/>
      <c r="DM327" s="436">
        <f>SUM(DM328:DM328)</f>
        <v>0</v>
      </c>
      <c r="DN327" s="436"/>
      <c r="DO327" s="436"/>
      <c r="DP327" s="437"/>
      <c r="DQ327" s="436"/>
      <c r="DR327" s="436">
        <f>SUM(DR328:DR328)</f>
        <v>0</v>
      </c>
      <c r="DS327" s="436"/>
      <c r="DT327" s="436"/>
      <c r="DU327" s="437"/>
      <c r="DV327" s="436"/>
      <c r="DW327" s="436">
        <f>SUM(DW328:DW328)</f>
        <v>0</v>
      </c>
      <c r="DX327" s="436"/>
      <c r="DY327" s="436"/>
      <c r="DZ327" s="437"/>
      <c r="EA327" s="436"/>
      <c r="EB327" s="436">
        <f>SUM(EB328:EB328)</f>
        <v>0</v>
      </c>
      <c r="EC327" s="436"/>
      <c r="ED327" s="436"/>
      <c r="EE327" s="437"/>
      <c r="EF327" s="436"/>
      <c r="EG327" s="436">
        <f>SUM(EG328:EG328)</f>
        <v>0</v>
      </c>
      <c r="EH327" s="436"/>
      <c r="EI327" s="436"/>
      <c r="EJ327" s="437"/>
      <c r="EK327" s="436"/>
      <c r="EL327" s="436">
        <f>SUM(EL328:EL328)</f>
        <v>0</v>
      </c>
      <c r="EM327" s="436"/>
      <c r="EN327" s="436"/>
      <c r="EO327" s="345"/>
      <c r="ER327" s="349"/>
      <c r="ES327" s="349"/>
    </row>
    <row r="328" spans="1:149" ht="12.75" hidden="1" customHeight="1" x14ac:dyDescent="0.2">
      <c r="A328" s="333"/>
      <c r="B328" s="333"/>
      <c r="D328" s="345" t="s">
        <v>313</v>
      </c>
      <c r="F328" s="441"/>
      <c r="G328" s="445">
        <v>0</v>
      </c>
      <c r="H328" s="443"/>
      <c r="I328" s="436"/>
      <c r="J328" s="437"/>
      <c r="K328" s="444"/>
      <c r="L328" s="445">
        <v>0</v>
      </c>
      <c r="M328" s="443"/>
      <c r="N328" s="436"/>
      <c r="O328" s="437"/>
      <c r="P328" s="444"/>
      <c r="Q328" s="445">
        <v>0</v>
      </c>
      <c r="R328" s="443"/>
      <c r="S328" s="436"/>
      <c r="T328" s="437"/>
      <c r="U328" s="444"/>
      <c r="V328" s="445">
        <v>0</v>
      </c>
      <c r="W328" s="443"/>
      <c r="X328" s="436"/>
      <c r="Y328" s="437"/>
      <c r="Z328" s="444"/>
      <c r="AA328" s="445">
        <v>0</v>
      </c>
      <c r="AB328" s="443"/>
      <c r="AC328" s="436"/>
      <c r="AD328" s="437"/>
      <c r="AE328" s="444"/>
      <c r="AF328" s="445">
        <v>0</v>
      </c>
      <c r="AG328" s="443"/>
      <c r="AH328" s="436"/>
      <c r="AI328" s="437"/>
      <c r="AJ328" s="444"/>
      <c r="AK328" s="445">
        <v>0</v>
      </c>
      <c r="AL328" s="443"/>
      <c r="AM328" s="436"/>
      <c r="AN328" s="437"/>
      <c r="AO328" s="444"/>
      <c r="AP328" s="445">
        <v>0</v>
      </c>
      <c r="AQ328" s="443"/>
      <c r="AR328" s="436"/>
      <c r="AS328" s="437"/>
      <c r="AT328" s="444"/>
      <c r="AU328" s="445">
        <v>0</v>
      </c>
      <c r="AV328" s="443"/>
      <c r="AW328" s="436"/>
      <c r="AX328" s="437"/>
      <c r="AY328" s="444"/>
      <c r="AZ328" s="445">
        <v>0</v>
      </c>
      <c r="BA328" s="443"/>
      <c r="BB328" s="436"/>
      <c r="BC328" s="437"/>
      <c r="BD328" s="444"/>
      <c r="BE328" s="445">
        <v>0</v>
      </c>
      <c r="BF328" s="443"/>
      <c r="BG328" s="436"/>
      <c r="BH328" s="437"/>
      <c r="BI328" s="444"/>
      <c r="BJ328" s="445">
        <v>0</v>
      </c>
      <c r="BK328" s="443"/>
      <c r="BL328" s="436"/>
      <c r="BM328" s="437"/>
      <c r="BN328" s="444"/>
      <c r="BO328" s="445">
        <v>0</v>
      </c>
      <c r="BP328" s="443"/>
      <c r="BQ328" s="436"/>
      <c r="BR328" s="437"/>
      <c r="BS328" s="444"/>
      <c r="BT328" s="445">
        <f>SUM(L328:BO328)</f>
        <v>0</v>
      </c>
      <c r="BU328" s="443"/>
      <c r="BV328" s="436"/>
      <c r="BW328" s="437"/>
      <c r="BX328" s="444"/>
      <c r="BY328" s="445">
        <v>0</v>
      </c>
      <c r="BZ328" s="443"/>
      <c r="CA328" s="436"/>
      <c r="CB328" s="437"/>
      <c r="CC328" s="444"/>
      <c r="CD328" s="445">
        <v>0</v>
      </c>
      <c r="CE328" s="443"/>
      <c r="CF328" s="436"/>
      <c r="CG328" s="437"/>
      <c r="CH328" s="444"/>
      <c r="CI328" s="445">
        <v>0</v>
      </c>
      <c r="CJ328" s="443"/>
      <c r="CK328" s="436"/>
      <c r="CL328" s="437"/>
      <c r="CM328" s="444"/>
      <c r="CN328" s="445">
        <v>0</v>
      </c>
      <c r="CO328" s="443"/>
      <c r="CP328" s="436"/>
      <c r="CQ328" s="437"/>
      <c r="CR328" s="444"/>
      <c r="CS328" s="445">
        <v>0</v>
      </c>
      <c r="CT328" s="443"/>
      <c r="CU328" s="436"/>
      <c r="CV328" s="437"/>
      <c r="CW328" s="444"/>
      <c r="CX328" s="445">
        <v>0</v>
      </c>
      <c r="CY328" s="443"/>
      <c r="CZ328" s="436"/>
      <c r="DA328" s="437"/>
      <c r="DB328" s="444"/>
      <c r="DC328" s="445">
        <v>0</v>
      </c>
      <c r="DD328" s="443"/>
      <c r="DE328" s="436"/>
      <c r="DF328" s="437"/>
      <c r="DG328" s="444"/>
      <c r="DH328" s="445">
        <v>0</v>
      </c>
      <c r="DI328" s="443"/>
      <c r="DJ328" s="436"/>
      <c r="DK328" s="437"/>
      <c r="DL328" s="444"/>
      <c r="DM328" s="445">
        <v>0</v>
      </c>
      <c r="DN328" s="443"/>
      <c r="DO328" s="436"/>
      <c r="DP328" s="437"/>
      <c r="DQ328" s="444"/>
      <c r="DR328" s="445">
        <v>0</v>
      </c>
      <c r="DS328" s="443"/>
      <c r="DT328" s="436"/>
      <c r="DU328" s="437"/>
      <c r="DV328" s="444"/>
      <c r="DW328" s="445">
        <v>0</v>
      </c>
      <c r="DX328" s="443"/>
      <c r="DY328" s="436"/>
      <c r="DZ328" s="437"/>
      <c r="EA328" s="444"/>
      <c r="EB328" s="445">
        <v>0</v>
      </c>
      <c r="EC328" s="443"/>
      <c r="ED328" s="436"/>
      <c r="EE328" s="437"/>
      <c r="EF328" s="444"/>
      <c r="EG328" s="445">
        <v>0</v>
      </c>
      <c r="EH328" s="443"/>
      <c r="EI328" s="436"/>
      <c r="EJ328" s="437"/>
      <c r="EK328" s="444"/>
      <c r="EL328" s="445">
        <f t="shared" ref="EL328" si="54">SUM(CD328:CD328)</f>
        <v>0</v>
      </c>
      <c r="EM328" s="443"/>
      <c r="EN328" s="436"/>
      <c r="EO328" s="345"/>
      <c r="ER328" s="349"/>
      <c r="ES328" s="349"/>
    </row>
    <row r="329" spans="1:149" ht="12.75" hidden="1" customHeight="1" x14ac:dyDescent="0.2">
      <c r="A329" s="333"/>
      <c r="B329" s="333"/>
      <c r="D329" s="345"/>
      <c r="F329" s="333"/>
      <c r="G329" s="436"/>
      <c r="H329" s="436"/>
      <c r="I329" s="436"/>
      <c r="J329" s="437"/>
      <c r="K329" s="436"/>
      <c r="L329" s="436"/>
      <c r="M329" s="436"/>
      <c r="N329" s="436"/>
      <c r="O329" s="437"/>
      <c r="P329" s="436"/>
      <c r="Q329" s="436"/>
      <c r="R329" s="436"/>
      <c r="S329" s="436"/>
      <c r="T329" s="437"/>
      <c r="U329" s="436"/>
      <c r="V329" s="436"/>
      <c r="W329" s="436"/>
      <c r="X329" s="436"/>
      <c r="Y329" s="437"/>
      <c r="Z329" s="436"/>
      <c r="AA329" s="436"/>
      <c r="AB329" s="436"/>
      <c r="AC329" s="436"/>
      <c r="AD329" s="437"/>
      <c r="AE329" s="436"/>
      <c r="AF329" s="436"/>
      <c r="AG329" s="436"/>
      <c r="AH329" s="436"/>
      <c r="AI329" s="437"/>
      <c r="AJ329" s="436"/>
      <c r="AK329" s="436"/>
      <c r="AL329" s="436"/>
      <c r="AM329" s="436"/>
      <c r="AN329" s="437"/>
      <c r="AO329" s="436"/>
      <c r="AP329" s="436"/>
      <c r="AQ329" s="436"/>
      <c r="AR329" s="436"/>
      <c r="AS329" s="437"/>
      <c r="AT329" s="436"/>
      <c r="AU329" s="436"/>
      <c r="AV329" s="436"/>
      <c r="AW329" s="436"/>
      <c r="AX329" s="437"/>
      <c r="AY329" s="436"/>
      <c r="AZ329" s="436"/>
      <c r="BA329" s="436"/>
      <c r="BB329" s="436"/>
      <c r="BC329" s="437"/>
      <c r="BD329" s="436"/>
      <c r="BE329" s="436"/>
      <c r="BF329" s="436"/>
      <c r="BG329" s="436"/>
      <c r="BH329" s="437"/>
      <c r="BI329" s="436"/>
      <c r="BJ329" s="436"/>
      <c r="BK329" s="436"/>
      <c r="BL329" s="436"/>
      <c r="BM329" s="437"/>
      <c r="BN329" s="436"/>
      <c r="BO329" s="436"/>
      <c r="BP329" s="436"/>
      <c r="BQ329" s="436"/>
      <c r="BR329" s="437"/>
      <c r="BS329" s="436"/>
      <c r="BT329" s="436"/>
      <c r="BU329" s="436"/>
      <c r="BV329" s="436"/>
      <c r="BW329" s="437"/>
      <c r="BX329" s="436"/>
      <c r="BY329" s="436"/>
      <c r="BZ329" s="436"/>
      <c r="CA329" s="436"/>
      <c r="CB329" s="437"/>
      <c r="CC329" s="436"/>
      <c r="CD329" s="476"/>
      <c r="CE329" s="476"/>
      <c r="CF329" s="476"/>
      <c r="CG329" s="477"/>
      <c r="CH329" s="476"/>
      <c r="CI329" s="476"/>
      <c r="CJ329" s="476"/>
      <c r="CK329" s="476"/>
      <c r="CL329" s="477"/>
      <c r="CM329" s="476"/>
      <c r="CN329" s="476"/>
      <c r="CO329" s="476"/>
      <c r="CP329" s="476"/>
      <c r="CQ329" s="477"/>
      <c r="CR329" s="476"/>
      <c r="CS329" s="476"/>
      <c r="CT329" s="476"/>
      <c r="CU329" s="476"/>
      <c r="CV329" s="477"/>
      <c r="CW329" s="476"/>
      <c r="CX329" s="476"/>
      <c r="CY329" s="476"/>
      <c r="CZ329" s="476"/>
      <c r="DA329" s="477"/>
      <c r="DB329" s="476"/>
      <c r="DC329" s="476"/>
      <c r="DD329" s="476"/>
      <c r="DE329" s="476"/>
      <c r="DF329" s="477"/>
      <c r="DG329" s="476"/>
      <c r="DH329" s="476"/>
      <c r="DI329" s="476"/>
      <c r="DJ329" s="476"/>
      <c r="DK329" s="477"/>
      <c r="DL329" s="476"/>
      <c r="DM329" s="476"/>
      <c r="DN329" s="476"/>
      <c r="DO329" s="476"/>
      <c r="DP329" s="477"/>
      <c r="DQ329" s="476"/>
      <c r="DR329" s="476"/>
      <c r="DS329" s="476"/>
      <c r="DT329" s="476"/>
      <c r="DU329" s="477"/>
      <c r="DV329" s="476"/>
      <c r="DW329" s="476"/>
      <c r="DX329" s="476"/>
      <c r="DY329" s="476"/>
      <c r="DZ329" s="477"/>
      <c r="EA329" s="476"/>
      <c r="EB329" s="476"/>
      <c r="EC329" s="476"/>
      <c r="ED329" s="476"/>
      <c r="EE329" s="477"/>
      <c r="EF329" s="476"/>
      <c r="EG329" s="476"/>
      <c r="EH329" s="436"/>
      <c r="EI329" s="436"/>
      <c r="EJ329" s="437"/>
      <c r="EK329" s="436"/>
      <c r="EL329" s="436"/>
      <c r="EM329" s="436"/>
      <c r="EN329" s="436"/>
      <c r="EO329" s="345"/>
      <c r="ER329" s="349"/>
      <c r="ES329" s="349"/>
    </row>
    <row r="330" spans="1:149" hidden="1" x14ac:dyDescent="0.2">
      <c r="A330" s="333"/>
      <c r="B330" s="333"/>
      <c r="D330" s="345" t="s">
        <v>320</v>
      </c>
      <c r="F330" s="333"/>
      <c r="G330" s="436">
        <f>SUM(G331:G331)</f>
        <v>0</v>
      </c>
      <c r="H330" s="436"/>
      <c r="I330" s="436"/>
      <c r="J330" s="437"/>
      <c r="K330" s="436"/>
      <c r="L330" s="436">
        <f>SUM(L331:L331)</f>
        <v>0</v>
      </c>
      <c r="M330" s="436"/>
      <c r="N330" s="436"/>
      <c r="O330" s="437"/>
      <c r="P330" s="436"/>
      <c r="Q330" s="436">
        <f>SUM(Q331:Q331)</f>
        <v>0</v>
      </c>
      <c r="R330" s="436"/>
      <c r="S330" s="436"/>
      <c r="T330" s="437"/>
      <c r="U330" s="436"/>
      <c r="V330" s="436">
        <f>SUM(V331:V331)</f>
        <v>0</v>
      </c>
      <c r="W330" s="436"/>
      <c r="X330" s="436"/>
      <c r="Y330" s="437"/>
      <c r="Z330" s="436"/>
      <c r="AA330" s="436">
        <f>SUM(AA331:AA331)</f>
        <v>0</v>
      </c>
      <c r="AB330" s="436"/>
      <c r="AC330" s="436"/>
      <c r="AD330" s="437"/>
      <c r="AE330" s="436"/>
      <c r="AF330" s="436">
        <f>SUM(AF331:AF331)</f>
        <v>0</v>
      </c>
      <c r="AG330" s="436"/>
      <c r="AH330" s="436"/>
      <c r="AI330" s="437"/>
      <c r="AJ330" s="436"/>
      <c r="AK330" s="436">
        <f>SUM(AK331:AK331)</f>
        <v>0</v>
      </c>
      <c r="AL330" s="436"/>
      <c r="AM330" s="436"/>
      <c r="AN330" s="437"/>
      <c r="AO330" s="436"/>
      <c r="AP330" s="436">
        <f>SUM(AP331:AP331)</f>
        <v>0</v>
      </c>
      <c r="AQ330" s="436"/>
      <c r="AR330" s="436"/>
      <c r="AS330" s="437"/>
      <c r="AT330" s="436"/>
      <c r="AU330" s="436">
        <f>SUM(AU331:AU331)</f>
        <v>0</v>
      </c>
      <c r="AV330" s="436"/>
      <c r="AW330" s="436"/>
      <c r="AX330" s="437"/>
      <c r="AY330" s="436"/>
      <c r="AZ330" s="436">
        <f>SUM(AZ331:AZ331)</f>
        <v>0</v>
      </c>
      <c r="BA330" s="436"/>
      <c r="BB330" s="436"/>
      <c r="BC330" s="437"/>
      <c r="BD330" s="436"/>
      <c r="BE330" s="436">
        <f>SUM(BE331:BE331)</f>
        <v>0</v>
      </c>
      <c r="BF330" s="436"/>
      <c r="BG330" s="436"/>
      <c r="BH330" s="437"/>
      <c r="BI330" s="436"/>
      <c r="BJ330" s="436">
        <f>SUM(BJ331:BJ331)</f>
        <v>0</v>
      </c>
      <c r="BK330" s="436"/>
      <c r="BL330" s="436"/>
      <c r="BM330" s="437"/>
      <c r="BN330" s="436"/>
      <c r="BO330" s="436">
        <f>SUM(BO331:BO331)</f>
        <v>0</v>
      </c>
      <c r="BP330" s="436"/>
      <c r="BQ330" s="436"/>
      <c r="BR330" s="437"/>
      <c r="BS330" s="436"/>
      <c r="BT330" s="436">
        <f>SUM(BT331:BT331)</f>
        <v>0</v>
      </c>
      <c r="BU330" s="436"/>
      <c r="BV330" s="436"/>
      <c r="BW330" s="437"/>
      <c r="BX330" s="436"/>
      <c r="BY330" s="436">
        <f>SUM(BY331:BY331)</f>
        <v>0</v>
      </c>
      <c r="BZ330" s="436"/>
      <c r="CA330" s="436"/>
      <c r="CB330" s="437"/>
      <c r="CC330" s="436"/>
      <c r="CD330" s="436">
        <f>SUM(CD331:CD331)</f>
        <v>0</v>
      </c>
      <c r="CE330" s="436"/>
      <c r="CF330" s="436"/>
      <c r="CG330" s="437"/>
      <c r="CH330" s="436"/>
      <c r="CI330" s="436">
        <f>SUM(CI331:CI331)</f>
        <v>0</v>
      </c>
      <c r="CJ330" s="436"/>
      <c r="CK330" s="436"/>
      <c r="CL330" s="437"/>
      <c r="CM330" s="436"/>
      <c r="CN330" s="436">
        <f>SUM(CN331:CN331)</f>
        <v>0</v>
      </c>
      <c r="CO330" s="436"/>
      <c r="CP330" s="436"/>
      <c r="CQ330" s="437"/>
      <c r="CR330" s="436"/>
      <c r="CS330" s="436">
        <f>SUM(CS331:CS331)</f>
        <v>0</v>
      </c>
      <c r="CT330" s="436"/>
      <c r="CU330" s="436"/>
      <c r="CV330" s="437"/>
      <c r="CW330" s="436"/>
      <c r="CX330" s="436">
        <f>SUM(CX331:CX331)</f>
        <v>0</v>
      </c>
      <c r="CY330" s="436"/>
      <c r="CZ330" s="436"/>
      <c r="DA330" s="437"/>
      <c r="DB330" s="436"/>
      <c r="DC330" s="436">
        <f>SUM(DC331:DC331)</f>
        <v>0</v>
      </c>
      <c r="DD330" s="436"/>
      <c r="DE330" s="436"/>
      <c r="DF330" s="437"/>
      <c r="DG330" s="436"/>
      <c r="DH330" s="436">
        <f>SUM(DH331:DH331)</f>
        <v>0</v>
      </c>
      <c r="DI330" s="436"/>
      <c r="DJ330" s="436"/>
      <c r="DK330" s="437"/>
      <c r="DL330" s="436"/>
      <c r="DM330" s="436">
        <f>SUM(DM331:DM331)</f>
        <v>0</v>
      </c>
      <c r="DN330" s="436"/>
      <c r="DO330" s="436"/>
      <c r="DP330" s="437"/>
      <c r="DQ330" s="436"/>
      <c r="DR330" s="436">
        <f>SUM(DR331:DR331)</f>
        <v>0</v>
      </c>
      <c r="DS330" s="436"/>
      <c r="DT330" s="436"/>
      <c r="DU330" s="437"/>
      <c r="DV330" s="436"/>
      <c r="DW330" s="436">
        <f>SUM(DW331:DW331)</f>
        <v>0</v>
      </c>
      <c r="DX330" s="436"/>
      <c r="DY330" s="436"/>
      <c r="DZ330" s="437"/>
      <c r="EA330" s="436"/>
      <c r="EB330" s="436">
        <f>SUM(EB331:EB331)</f>
        <v>0</v>
      </c>
      <c r="EC330" s="436"/>
      <c r="ED330" s="436"/>
      <c r="EE330" s="437"/>
      <c r="EF330" s="436"/>
      <c r="EG330" s="436">
        <f>SUM(EG331:EG331)</f>
        <v>0</v>
      </c>
      <c r="EH330" s="436"/>
      <c r="EI330" s="436"/>
      <c r="EJ330" s="437"/>
      <c r="EK330" s="436"/>
      <c r="EL330" s="436">
        <f>SUM(EL331:EL331)</f>
        <v>0</v>
      </c>
      <c r="EM330" s="436"/>
      <c r="EN330" s="436"/>
      <c r="EO330" s="345"/>
      <c r="ER330" s="349"/>
      <c r="ES330" s="349"/>
    </row>
    <row r="331" spans="1:149" hidden="1" x14ac:dyDescent="0.2">
      <c r="A331" s="333"/>
      <c r="B331" s="333"/>
      <c r="D331" s="345" t="s">
        <v>313</v>
      </c>
      <c r="F331" s="441"/>
      <c r="G331" s="445">
        <v>0</v>
      </c>
      <c r="H331" s="443"/>
      <c r="I331" s="436"/>
      <c r="J331" s="437"/>
      <c r="K331" s="444"/>
      <c r="L331" s="445">
        <v>0</v>
      </c>
      <c r="M331" s="443"/>
      <c r="N331" s="436"/>
      <c r="O331" s="437"/>
      <c r="P331" s="444"/>
      <c r="Q331" s="445">
        <v>0</v>
      </c>
      <c r="R331" s="443"/>
      <c r="S331" s="436"/>
      <c r="T331" s="437"/>
      <c r="U331" s="444"/>
      <c r="V331" s="445">
        <v>0</v>
      </c>
      <c r="W331" s="443"/>
      <c r="X331" s="436"/>
      <c r="Y331" s="437"/>
      <c r="Z331" s="444"/>
      <c r="AA331" s="445">
        <v>0</v>
      </c>
      <c r="AB331" s="443"/>
      <c r="AC331" s="436"/>
      <c r="AD331" s="437"/>
      <c r="AE331" s="444"/>
      <c r="AF331" s="445">
        <v>0</v>
      </c>
      <c r="AG331" s="443"/>
      <c r="AH331" s="436"/>
      <c r="AI331" s="437"/>
      <c r="AJ331" s="444"/>
      <c r="AK331" s="445">
        <v>0</v>
      </c>
      <c r="AL331" s="443"/>
      <c r="AM331" s="436"/>
      <c r="AN331" s="437"/>
      <c r="AO331" s="444"/>
      <c r="AP331" s="445">
        <v>0</v>
      </c>
      <c r="AQ331" s="443"/>
      <c r="AR331" s="436"/>
      <c r="AS331" s="437"/>
      <c r="AT331" s="444"/>
      <c r="AU331" s="445">
        <v>0</v>
      </c>
      <c r="AV331" s="443"/>
      <c r="AW331" s="436"/>
      <c r="AX331" s="437"/>
      <c r="AY331" s="444"/>
      <c r="AZ331" s="445">
        <v>0</v>
      </c>
      <c r="BA331" s="443"/>
      <c r="BB331" s="436"/>
      <c r="BC331" s="437"/>
      <c r="BD331" s="444"/>
      <c r="BE331" s="445">
        <v>0</v>
      </c>
      <c r="BF331" s="443"/>
      <c r="BG331" s="436"/>
      <c r="BH331" s="437"/>
      <c r="BI331" s="444"/>
      <c r="BJ331" s="445">
        <v>0</v>
      </c>
      <c r="BK331" s="443"/>
      <c r="BL331" s="436"/>
      <c r="BM331" s="437"/>
      <c r="BN331" s="444"/>
      <c r="BO331" s="445">
        <v>0</v>
      </c>
      <c r="BP331" s="443"/>
      <c r="BQ331" s="436"/>
      <c r="BR331" s="437"/>
      <c r="BS331" s="444"/>
      <c r="BT331" s="445">
        <f>SUM(L331:BO331)</f>
        <v>0</v>
      </c>
      <c r="BU331" s="443"/>
      <c r="BV331" s="436"/>
      <c r="BW331" s="437"/>
      <c r="BX331" s="444"/>
      <c r="BY331" s="445">
        <v>0</v>
      </c>
      <c r="BZ331" s="443"/>
      <c r="CA331" s="436"/>
      <c r="CB331" s="437"/>
      <c r="CC331" s="444"/>
      <c r="CD331" s="445">
        <v>0</v>
      </c>
      <c r="CE331" s="443"/>
      <c r="CF331" s="436"/>
      <c r="CG331" s="437"/>
      <c r="CH331" s="444"/>
      <c r="CI331" s="445">
        <v>0</v>
      </c>
      <c r="CJ331" s="443"/>
      <c r="CK331" s="436"/>
      <c r="CL331" s="437"/>
      <c r="CM331" s="444"/>
      <c r="CN331" s="445">
        <v>0</v>
      </c>
      <c r="CO331" s="443"/>
      <c r="CP331" s="436"/>
      <c r="CQ331" s="437"/>
      <c r="CR331" s="444"/>
      <c r="CS331" s="445">
        <v>0</v>
      </c>
      <c r="CT331" s="443"/>
      <c r="CU331" s="436"/>
      <c r="CV331" s="437"/>
      <c r="CW331" s="444"/>
      <c r="CX331" s="445">
        <v>0</v>
      </c>
      <c r="CY331" s="443"/>
      <c r="CZ331" s="436"/>
      <c r="DA331" s="437"/>
      <c r="DB331" s="444"/>
      <c r="DC331" s="445">
        <v>0</v>
      </c>
      <c r="DD331" s="443"/>
      <c r="DE331" s="436"/>
      <c r="DF331" s="437"/>
      <c r="DG331" s="444"/>
      <c r="DH331" s="445">
        <v>0</v>
      </c>
      <c r="DI331" s="443"/>
      <c r="DJ331" s="436"/>
      <c r="DK331" s="437"/>
      <c r="DL331" s="444"/>
      <c r="DM331" s="445">
        <v>0</v>
      </c>
      <c r="DN331" s="443"/>
      <c r="DO331" s="436"/>
      <c r="DP331" s="437"/>
      <c r="DQ331" s="444"/>
      <c r="DR331" s="445">
        <v>0</v>
      </c>
      <c r="DS331" s="443"/>
      <c r="DT331" s="436"/>
      <c r="DU331" s="437"/>
      <c r="DV331" s="444"/>
      <c r="DW331" s="445">
        <v>0</v>
      </c>
      <c r="DX331" s="443"/>
      <c r="DY331" s="436"/>
      <c r="DZ331" s="437"/>
      <c r="EA331" s="444"/>
      <c r="EB331" s="445">
        <v>0</v>
      </c>
      <c r="EC331" s="443"/>
      <c r="ED331" s="436"/>
      <c r="EE331" s="437"/>
      <c r="EF331" s="444"/>
      <c r="EG331" s="445">
        <v>0</v>
      </c>
      <c r="EH331" s="443"/>
      <c r="EI331" s="436"/>
      <c r="EJ331" s="437"/>
      <c r="EK331" s="444"/>
      <c r="EL331" s="445">
        <f t="shared" ref="EL331" si="55">SUM(CD331:CD331)</f>
        <v>0</v>
      </c>
      <c r="EM331" s="443"/>
      <c r="EN331" s="436"/>
      <c r="EO331" s="345"/>
      <c r="ER331" s="349"/>
      <c r="ES331" s="349"/>
    </row>
    <row r="332" spans="1:149" x14ac:dyDescent="0.2">
      <c r="A332" s="333"/>
      <c r="B332" s="333"/>
      <c r="D332" s="345"/>
      <c r="F332" s="333"/>
      <c r="G332" s="436"/>
      <c r="H332" s="436"/>
      <c r="I332" s="436"/>
      <c r="J332" s="437"/>
      <c r="K332" s="436"/>
      <c r="L332" s="436"/>
      <c r="M332" s="436"/>
      <c r="N332" s="436"/>
      <c r="O332" s="437"/>
      <c r="P332" s="436"/>
      <c r="Q332" s="436"/>
      <c r="R332" s="436"/>
      <c r="S332" s="436"/>
      <c r="T332" s="437"/>
      <c r="U332" s="436"/>
      <c r="V332" s="436"/>
      <c r="W332" s="436"/>
      <c r="X332" s="436"/>
      <c r="Y332" s="437"/>
      <c r="Z332" s="436"/>
      <c r="AA332" s="436"/>
      <c r="AB332" s="436"/>
      <c r="AC332" s="436"/>
      <c r="AD332" s="437"/>
      <c r="AE332" s="436"/>
      <c r="AF332" s="436"/>
      <c r="AG332" s="436"/>
      <c r="AH332" s="436"/>
      <c r="AI332" s="437"/>
      <c r="AJ332" s="436"/>
      <c r="AK332" s="436"/>
      <c r="AL332" s="436"/>
      <c r="AM332" s="436"/>
      <c r="AN332" s="437"/>
      <c r="AO332" s="436"/>
      <c r="AP332" s="436"/>
      <c r="AQ332" s="436"/>
      <c r="AR332" s="436"/>
      <c r="AS332" s="437"/>
      <c r="AT332" s="436"/>
      <c r="AU332" s="436"/>
      <c r="AV332" s="436"/>
      <c r="AW332" s="436"/>
      <c r="AX332" s="437"/>
      <c r="AY332" s="436"/>
      <c r="AZ332" s="436"/>
      <c r="BA332" s="436"/>
      <c r="BB332" s="436"/>
      <c r="BC332" s="437"/>
      <c r="BD332" s="436"/>
      <c r="BE332" s="436"/>
      <c r="BF332" s="436"/>
      <c r="BG332" s="436"/>
      <c r="BH332" s="437"/>
      <c r="BI332" s="436"/>
      <c r="BJ332" s="436"/>
      <c r="BK332" s="436"/>
      <c r="BL332" s="436"/>
      <c r="BM332" s="437"/>
      <c r="BN332" s="436"/>
      <c r="BO332" s="436"/>
      <c r="BP332" s="436"/>
      <c r="BQ332" s="436"/>
      <c r="BR332" s="437"/>
      <c r="BS332" s="436"/>
      <c r="BT332" s="436"/>
      <c r="BU332" s="436"/>
      <c r="BV332" s="436"/>
      <c r="BW332" s="437"/>
      <c r="BX332" s="436"/>
      <c r="BY332" s="436"/>
      <c r="BZ332" s="436"/>
      <c r="CA332" s="436"/>
      <c r="CB332" s="437"/>
      <c r="CC332" s="436"/>
      <c r="CD332" s="476"/>
      <c r="CE332" s="476"/>
      <c r="CF332" s="476"/>
      <c r="CG332" s="477"/>
      <c r="CH332" s="476"/>
      <c r="CI332" s="476"/>
      <c r="CJ332" s="476"/>
      <c r="CK332" s="476"/>
      <c r="CL332" s="477"/>
      <c r="CM332" s="476"/>
      <c r="CN332" s="476"/>
      <c r="CO332" s="476"/>
      <c r="CP332" s="476"/>
      <c r="CQ332" s="477"/>
      <c r="CR332" s="476"/>
      <c r="CS332" s="476"/>
      <c r="CT332" s="476"/>
      <c r="CU332" s="476"/>
      <c r="CV332" s="477"/>
      <c r="CW332" s="476"/>
      <c r="CX332" s="476"/>
      <c r="CY332" s="476"/>
      <c r="CZ332" s="476"/>
      <c r="DA332" s="477"/>
      <c r="DB332" s="476"/>
      <c r="DC332" s="476"/>
      <c r="DD332" s="476"/>
      <c r="DE332" s="476"/>
      <c r="DF332" s="477"/>
      <c r="DG332" s="476"/>
      <c r="DH332" s="476"/>
      <c r="DI332" s="476"/>
      <c r="DJ332" s="476"/>
      <c r="DK332" s="477"/>
      <c r="DL332" s="476"/>
      <c r="DM332" s="476"/>
      <c r="DN332" s="476"/>
      <c r="DO332" s="476"/>
      <c r="DP332" s="477"/>
      <c r="DQ332" s="476"/>
      <c r="DR332" s="476"/>
      <c r="DS332" s="476"/>
      <c r="DT332" s="476"/>
      <c r="DU332" s="477"/>
      <c r="DV332" s="476"/>
      <c r="DW332" s="476"/>
      <c r="DX332" s="476"/>
      <c r="DY332" s="476"/>
      <c r="DZ332" s="477"/>
      <c r="EA332" s="476"/>
      <c r="EB332" s="476"/>
      <c r="EC332" s="476"/>
      <c r="ED332" s="476"/>
      <c r="EE332" s="477"/>
      <c r="EF332" s="476"/>
      <c r="EG332" s="476"/>
      <c r="EH332" s="436"/>
      <c r="EI332" s="436"/>
      <c r="EJ332" s="437"/>
      <c r="EK332" s="436"/>
      <c r="EL332" s="436"/>
      <c r="EM332" s="436"/>
      <c r="EN332" s="436"/>
      <c r="EO332" s="345"/>
      <c r="ER332" s="349"/>
      <c r="ES332" s="349"/>
    </row>
    <row r="333" spans="1:149" ht="12.75" customHeight="1" x14ac:dyDescent="0.2">
      <c r="A333" s="333"/>
      <c r="B333" s="333"/>
      <c r="D333" s="345" t="s">
        <v>321</v>
      </c>
      <c r="F333" s="333"/>
      <c r="G333" s="436">
        <f>SUM(G334:G334)</f>
        <v>0</v>
      </c>
      <c r="H333" s="436"/>
      <c r="I333" s="436"/>
      <c r="J333" s="437"/>
      <c r="K333" s="436"/>
      <c r="L333" s="436">
        <f>SUM(L334:L334)</f>
        <v>0</v>
      </c>
      <c r="M333" s="436"/>
      <c r="N333" s="436"/>
      <c r="O333" s="437"/>
      <c r="P333" s="436"/>
      <c r="Q333" s="436">
        <f>SUM(Q334:Q334)</f>
        <v>0</v>
      </c>
      <c r="R333" s="436"/>
      <c r="S333" s="436"/>
      <c r="T333" s="437"/>
      <c r="U333" s="436"/>
      <c r="V333" s="436">
        <f>SUM(V334:V334)</f>
        <v>0</v>
      </c>
      <c r="W333" s="436"/>
      <c r="X333" s="436"/>
      <c r="Y333" s="437"/>
      <c r="Z333" s="436"/>
      <c r="AA333" s="436">
        <f>SUM(AA334:AA334)</f>
        <v>0</v>
      </c>
      <c r="AB333" s="436"/>
      <c r="AC333" s="436"/>
      <c r="AD333" s="437"/>
      <c r="AE333" s="436"/>
      <c r="AF333" s="436">
        <f>SUM(AF334:AF334)</f>
        <v>0</v>
      </c>
      <c r="AG333" s="436"/>
      <c r="AH333" s="436"/>
      <c r="AI333" s="437"/>
      <c r="AJ333" s="436"/>
      <c r="AK333" s="436">
        <f>SUM(AK334:AK334)</f>
        <v>0</v>
      </c>
      <c r="AL333" s="436"/>
      <c r="AM333" s="436"/>
      <c r="AN333" s="437"/>
      <c r="AO333" s="436"/>
      <c r="AP333" s="436">
        <f>SUM(AP334:AP334)</f>
        <v>0</v>
      </c>
      <c r="AQ333" s="436"/>
      <c r="AR333" s="436"/>
      <c r="AS333" s="437"/>
      <c r="AT333" s="436"/>
      <c r="AU333" s="436">
        <f>SUM(AU334:AU334)</f>
        <v>0</v>
      </c>
      <c r="AV333" s="436"/>
      <c r="AW333" s="436"/>
      <c r="AX333" s="437"/>
      <c r="AY333" s="436"/>
      <c r="AZ333" s="436">
        <f>SUM(AZ334:AZ334)</f>
        <v>0</v>
      </c>
      <c r="BA333" s="436"/>
      <c r="BB333" s="436"/>
      <c r="BC333" s="437"/>
      <c r="BD333" s="436"/>
      <c r="BE333" s="436">
        <f>SUM(BE334:BE334)</f>
        <v>0</v>
      </c>
      <c r="BF333" s="436"/>
      <c r="BG333" s="436"/>
      <c r="BH333" s="437"/>
      <c r="BI333" s="436"/>
      <c r="BJ333" s="436">
        <f>SUM(BJ334:BJ334)</f>
        <v>0</v>
      </c>
      <c r="BK333" s="436"/>
      <c r="BL333" s="436"/>
      <c r="BM333" s="437"/>
      <c r="BN333" s="436"/>
      <c r="BO333" s="436">
        <f>SUM(BO334:BO334)</f>
        <v>0</v>
      </c>
      <c r="BP333" s="436"/>
      <c r="BQ333" s="436"/>
      <c r="BR333" s="437"/>
      <c r="BS333" s="436"/>
      <c r="BT333" s="436">
        <f>SUM(BT334:BT334)</f>
        <v>0</v>
      </c>
      <c r="BU333" s="436"/>
      <c r="BV333" s="436"/>
      <c r="BW333" s="437"/>
      <c r="BX333" s="436"/>
      <c r="BY333" s="436">
        <f>SUM(BY334:BY334)</f>
        <v>1390857</v>
      </c>
      <c r="BZ333" s="436"/>
      <c r="CA333" s="436"/>
      <c r="CB333" s="437"/>
      <c r="CC333" s="436"/>
      <c r="CD333" s="436">
        <f>SUM(CD334:CD334)</f>
        <v>0</v>
      </c>
      <c r="CE333" s="436"/>
      <c r="CF333" s="436"/>
      <c r="CG333" s="437"/>
      <c r="CH333" s="436"/>
      <c r="CI333" s="436">
        <f>SUM(CI334:CI334)</f>
        <v>0</v>
      </c>
      <c r="CJ333" s="436"/>
      <c r="CK333" s="436"/>
      <c r="CL333" s="437"/>
      <c r="CM333" s="436"/>
      <c r="CN333" s="436">
        <f>SUM(CN334:CN334)</f>
        <v>743035</v>
      </c>
      <c r="CO333" s="436"/>
      <c r="CP333" s="436"/>
      <c r="CQ333" s="437"/>
      <c r="CR333" s="436"/>
      <c r="CS333" s="436">
        <f>SUM(CS334:CS334)</f>
        <v>113087</v>
      </c>
      <c r="CT333" s="436"/>
      <c r="CU333" s="436"/>
      <c r="CV333" s="437"/>
      <c r="CW333" s="436"/>
      <c r="CX333" s="436">
        <f>SUM(CX334:CX334)</f>
        <v>0</v>
      </c>
      <c r="CY333" s="436"/>
      <c r="CZ333" s="436"/>
      <c r="DA333" s="437"/>
      <c r="DB333" s="436"/>
      <c r="DC333" s="436">
        <f>SUM(DC334:DC334)</f>
        <v>27624</v>
      </c>
      <c r="DD333" s="436"/>
      <c r="DE333" s="436"/>
      <c r="DF333" s="437"/>
      <c r="DG333" s="436"/>
      <c r="DH333" s="436">
        <f>SUM(DH334:DH334)</f>
        <v>0</v>
      </c>
      <c r="DI333" s="436"/>
      <c r="DJ333" s="436"/>
      <c r="DK333" s="437"/>
      <c r="DL333" s="436"/>
      <c r="DM333" s="436">
        <f>SUM(DM334:DM334)</f>
        <v>171068</v>
      </c>
      <c r="DN333" s="436"/>
      <c r="DO333" s="436"/>
      <c r="DP333" s="437"/>
      <c r="DQ333" s="436"/>
      <c r="DR333" s="436">
        <f>SUM(DR334:DR334)</f>
        <v>0</v>
      </c>
      <c r="DS333" s="436"/>
      <c r="DT333" s="436"/>
      <c r="DU333" s="437"/>
      <c r="DV333" s="436"/>
      <c r="DW333" s="436">
        <f>SUM(DW334:DW334)</f>
        <v>0</v>
      </c>
      <c r="DX333" s="436"/>
      <c r="DY333" s="436"/>
      <c r="DZ333" s="437"/>
      <c r="EA333" s="436"/>
      <c r="EB333" s="436">
        <f>SUM(EB334:EB334)</f>
        <v>248416</v>
      </c>
      <c r="EC333" s="436"/>
      <c r="ED333" s="436"/>
      <c r="EE333" s="437"/>
      <c r="EF333" s="436"/>
      <c r="EG333" s="436">
        <f>SUM(EG334:EG334)</f>
        <v>87627</v>
      </c>
      <c r="EH333" s="436"/>
      <c r="EI333" s="436"/>
      <c r="EJ333" s="437"/>
      <c r="EK333" s="436"/>
      <c r="EL333" s="436">
        <f>SUM(EL334:EL334)</f>
        <v>0</v>
      </c>
      <c r="EM333" s="436"/>
      <c r="EN333" s="436"/>
      <c r="EO333" s="345"/>
      <c r="ER333" s="349"/>
      <c r="ES333" s="349"/>
    </row>
    <row r="334" spans="1:149" ht="12.75" customHeight="1" x14ac:dyDescent="0.2">
      <c r="A334" s="333"/>
      <c r="B334" s="333"/>
      <c r="D334" s="345" t="s">
        <v>313</v>
      </c>
      <c r="F334" s="441"/>
      <c r="G334" s="478">
        <v>0</v>
      </c>
      <c r="H334" s="443"/>
      <c r="I334" s="436"/>
      <c r="J334" s="437"/>
      <c r="K334" s="444"/>
      <c r="L334" s="478">
        <v>0</v>
      </c>
      <c r="M334" s="443"/>
      <c r="N334" s="436"/>
      <c r="O334" s="437"/>
      <c r="P334" s="444"/>
      <c r="Q334" s="478">
        <v>0</v>
      </c>
      <c r="R334" s="443"/>
      <c r="S334" s="436"/>
      <c r="T334" s="437"/>
      <c r="U334" s="444"/>
      <c r="V334" s="478">
        <v>0</v>
      </c>
      <c r="W334" s="443"/>
      <c r="X334" s="440"/>
      <c r="Y334" s="437"/>
      <c r="Z334" s="444"/>
      <c r="AA334" s="478">
        <v>0</v>
      </c>
      <c r="AB334" s="443"/>
      <c r="AC334" s="447"/>
      <c r="AD334" s="437"/>
      <c r="AE334" s="444"/>
      <c r="AF334" s="478">
        <v>0</v>
      </c>
      <c r="AG334" s="443"/>
      <c r="AH334" s="436"/>
      <c r="AI334" s="437"/>
      <c r="AJ334" s="444"/>
      <c r="AK334" s="478">
        <v>0</v>
      </c>
      <c r="AL334" s="443"/>
      <c r="AM334" s="436"/>
      <c r="AN334" s="437"/>
      <c r="AO334" s="444"/>
      <c r="AP334" s="478">
        <v>0</v>
      </c>
      <c r="AQ334" s="443"/>
      <c r="AR334" s="436"/>
      <c r="AS334" s="437"/>
      <c r="AT334" s="444"/>
      <c r="AU334" s="478">
        <v>0</v>
      </c>
      <c r="AV334" s="443"/>
      <c r="AW334" s="436"/>
      <c r="AX334" s="437"/>
      <c r="AY334" s="444"/>
      <c r="AZ334" s="478">
        <v>0</v>
      </c>
      <c r="BA334" s="443"/>
      <c r="BB334" s="436"/>
      <c r="BC334" s="437"/>
      <c r="BD334" s="444"/>
      <c r="BE334" s="478">
        <v>0</v>
      </c>
      <c r="BF334" s="443"/>
      <c r="BG334" s="436"/>
      <c r="BH334" s="437"/>
      <c r="BI334" s="444"/>
      <c r="BJ334" s="478">
        <v>0</v>
      </c>
      <c r="BK334" s="443"/>
      <c r="BL334" s="436"/>
      <c r="BM334" s="437"/>
      <c r="BN334" s="444"/>
      <c r="BO334" s="478">
        <v>0</v>
      </c>
      <c r="BP334" s="443"/>
      <c r="BQ334" s="436"/>
      <c r="BR334" s="437"/>
      <c r="BS334" s="441"/>
      <c r="BT334" s="478">
        <f>SUM(L334:BO334)</f>
        <v>0</v>
      </c>
      <c r="BU334" s="443"/>
      <c r="BV334" s="436"/>
      <c r="BW334" s="447"/>
      <c r="BX334" s="441"/>
      <c r="BY334" s="478">
        <v>1390857</v>
      </c>
      <c r="BZ334" s="443"/>
      <c r="CA334" s="436"/>
      <c r="CB334" s="437"/>
      <c r="CC334" s="444"/>
      <c r="CD334" s="445">
        <v>0</v>
      </c>
      <c r="CE334" s="443"/>
      <c r="CF334" s="436"/>
      <c r="CG334" s="437"/>
      <c r="CH334" s="444"/>
      <c r="CI334" s="445">
        <v>0</v>
      </c>
      <c r="CJ334" s="443"/>
      <c r="CK334" s="436"/>
      <c r="CL334" s="437"/>
      <c r="CM334" s="444"/>
      <c r="CN334" s="445">
        <v>743035</v>
      </c>
      <c r="CO334" s="443"/>
      <c r="CP334" s="436"/>
      <c r="CQ334" s="437"/>
      <c r="CR334" s="444"/>
      <c r="CS334" s="445">
        <v>113087</v>
      </c>
      <c r="CT334" s="443"/>
      <c r="CU334" s="436"/>
      <c r="CV334" s="437"/>
      <c r="CW334" s="444"/>
      <c r="CX334" s="445">
        <v>0</v>
      </c>
      <c r="CY334" s="443"/>
      <c r="CZ334" s="436"/>
      <c r="DA334" s="437"/>
      <c r="DB334" s="444"/>
      <c r="DC334" s="445">
        <v>27624</v>
      </c>
      <c r="DD334" s="443"/>
      <c r="DE334" s="436"/>
      <c r="DF334" s="437"/>
      <c r="DG334" s="444"/>
      <c r="DH334" s="445">
        <v>0</v>
      </c>
      <c r="DI334" s="443"/>
      <c r="DJ334" s="436"/>
      <c r="DK334" s="437"/>
      <c r="DL334" s="444"/>
      <c r="DM334" s="445">
        <v>171068</v>
      </c>
      <c r="DN334" s="443"/>
      <c r="DO334" s="436"/>
      <c r="DP334" s="437"/>
      <c r="DQ334" s="444"/>
      <c r="DR334" s="445">
        <v>0</v>
      </c>
      <c r="DS334" s="443"/>
      <c r="DT334" s="436"/>
      <c r="DU334" s="437"/>
      <c r="DV334" s="444"/>
      <c r="DW334" s="445">
        <v>0</v>
      </c>
      <c r="DX334" s="443"/>
      <c r="DY334" s="436"/>
      <c r="DZ334" s="437"/>
      <c r="EA334" s="444"/>
      <c r="EB334" s="445">
        <v>248416</v>
      </c>
      <c r="EC334" s="443"/>
      <c r="ED334" s="436"/>
      <c r="EE334" s="437"/>
      <c r="EF334" s="444"/>
      <c r="EG334" s="445">
        <v>87627</v>
      </c>
      <c r="EH334" s="443"/>
      <c r="EI334" s="436"/>
      <c r="EJ334" s="437"/>
      <c r="EK334" s="444"/>
      <c r="EL334" s="478">
        <f t="shared" ref="EL334" si="56">SUM(CD334:CI334)</f>
        <v>0</v>
      </c>
      <c r="EM334" s="443"/>
      <c r="EN334" s="479"/>
      <c r="EO334" s="345"/>
      <c r="ER334" s="349"/>
      <c r="ES334" s="349"/>
    </row>
    <row r="335" spans="1:149" ht="12.75" customHeight="1" x14ac:dyDescent="0.2">
      <c r="A335" s="333"/>
      <c r="B335" s="333"/>
      <c r="D335" s="345"/>
      <c r="F335" s="333"/>
      <c r="G335" s="436"/>
      <c r="H335" s="436"/>
      <c r="I335" s="436"/>
      <c r="J335" s="437"/>
      <c r="K335" s="436"/>
      <c r="L335" s="436"/>
      <c r="M335" s="436"/>
      <c r="N335" s="436"/>
      <c r="O335" s="437"/>
      <c r="P335" s="436"/>
      <c r="Q335" s="436"/>
      <c r="R335" s="436"/>
      <c r="S335" s="436"/>
      <c r="T335" s="437"/>
      <c r="U335" s="436"/>
      <c r="V335" s="436"/>
      <c r="W335" s="436"/>
      <c r="X335" s="436"/>
      <c r="Y335" s="437"/>
      <c r="Z335" s="436"/>
      <c r="AA335" s="436"/>
      <c r="AB335" s="436"/>
      <c r="AC335" s="436"/>
      <c r="AD335" s="437"/>
      <c r="AE335" s="436"/>
      <c r="AF335" s="436"/>
      <c r="AG335" s="436"/>
      <c r="AH335" s="436"/>
      <c r="AI335" s="437"/>
      <c r="AJ335" s="436"/>
      <c r="AK335" s="436"/>
      <c r="AL335" s="436"/>
      <c r="AM335" s="436"/>
      <c r="AN335" s="437"/>
      <c r="AO335" s="436"/>
      <c r="AP335" s="436"/>
      <c r="AQ335" s="436"/>
      <c r="AR335" s="436"/>
      <c r="AS335" s="437"/>
      <c r="AT335" s="436"/>
      <c r="AU335" s="436"/>
      <c r="AV335" s="436"/>
      <c r="AW335" s="436"/>
      <c r="AX335" s="437"/>
      <c r="AY335" s="436"/>
      <c r="AZ335" s="436"/>
      <c r="BA335" s="436"/>
      <c r="BB335" s="436"/>
      <c r="BC335" s="437"/>
      <c r="BD335" s="436"/>
      <c r="BE335" s="436"/>
      <c r="BF335" s="436"/>
      <c r="BG335" s="436"/>
      <c r="BH335" s="437"/>
      <c r="BI335" s="436"/>
      <c r="BJ335" s="436"/>
      <c r="BK335" s="436"/>
      <c r="BL335" s="436"/>
      <c r="BM335" s="437"/>
      <c r="BN335" s="436"/>
      <c r="BO335" s="436"/>
      <c r="BP335" s="436"/>
      <c r="BQ335" s="436"/>
      <c r="BR335" s="437"/>
      <c r="BS335" s="436"/>
      <c r="BT335" s="436"/>
      <c r="BU335" s="436"/>
      <c r="BV335" s="436"/>
      <c r="BW335" s="437"/>
      <c r="BX335" s="436"/>
      <c r="BY335" s="436"/>
      <c r="BZ335" s="436"/>
      <c r="CA335" s="436"/>
      <c r="CB335" s="437"/>
      <c r="CC335" s="436"/>
      <c r="CD335" s="476"/>
      <c r="CE335" s="476"/>
      <c r="CF335" s="476"/>
      <c r="CG335" s="477"/>
      <c r="CH335" s="476"/>
      <c r="CI335" s="476"/>
      <c r="CJ335" s="476"/>
      <c r="CK335" s="476"/>
      <c r="CL335" s="477"/>
      <c r="CM335" s="476"/>
      <c r="CN335" s="476"/>
      <c r="CO335" s="476"/>
      <c r="CP335" s="476"/>
      <c r="CQ335" s="477"/>
      <c r="CR335" s="476"/>
      <c r="CS335" s="476"/>
      <c r="CT335" s="476"/>
      <c r="CU335" s="476"/>
      <c r="CV335" s="477"/>
      <c r="CW335" s="476"/>
      <c r="CX335" s="476"/>
      <c r="CY335" s="476"/>
      <c r="CZ335" s="476"/>
      <c r="DA335" s="477"/>
      <c r="DB335" s="476"/>
      <c r="DC335" s="476"/>
      <c r="DD335" s="476"/>
      <c r="DE335" s="476"/>
      <c r="DF335" s="477"/>
      <c r="DG335" s="476"/>
      <c r="DH335" s="476"/>
      <c r="DI335" s="476"/>
      <c r="DJ335" s="476"/>
      <c r="DK335" s="477"/>
      <c r="DL335" s="476"/>
      <c r="DM335" s="476"/>
      <c r="DN335" s="476"/>
      <c r="DO335" s="476"/>
      <c r="DP335" s="477"/>
      <c r="DQ335" s="476"/>
      <c r="DR335" s="476"/>
      <c r="DS335" s="476"/>
      <c r="DT335" s="476"/>
      <c r="DU335" s="477"/>
      <c r="DV335" s="476"/>
      <c r="DW335" s="476"/>
      <c r="DX335" s="476"/>
      <c r="DY335" s="476"/>
      <c r="DZ335" s="477"/>
      <c r="EA335" s="476"/>
      <c r="EB335" s="476"/>
      <c r="EC335" s="476"/>
      <c r="ED335" s="476"/>
      <c r="EE335" s="477"/>
      <c r="EF335" s="476"/>
      <c r="EG335" s="476"/>
      <c r="EH335" s="436"/>
      <c r="EI335" s="436"/>
      <c r="EJ335" s="437"/>
      <c r="EK335" s="436"/>
      <c r="EL335" s="436"/>
      <c r="EM335" s="436"/>
      <c r="EN335" s="436"/>
      <c r="EO335" s="345"/>
      <c r="ER335" s="349"/>
      <c r="ES335" s="349"/>
    </row>
    <row r="336" spans="1:149" x14ac:dyDescent="0.2">
      <c r="A336" s="333"/>
      <c r="B336" s="333"/>
      <c r="D336" s="345" t="s">
        <v>322</v>
      </c>
      <c r="F336" s="333"/>
      <c r="G336" s="436">
        <f>SUM(G337:G337)</f>
        <v>0</v>
      </c>
      <c r="H336" s="436"/>
      <c r="I336" s="436"/>
      <c r="J336" s="437"/>
      <c r="K336" s="436"/>
      <c r="L336" s="436">
        <f>SUM(L337:L337)</f>
        <v>161641</v>
      </c>
      <c r="M336" s="436"/>
      <c r="N336" s="436"/>
      <c r="O336" s="437"/>
      <c r="P336" s="436"/>
      <c r="Q336" s="436">
        <f>SUM(Q337:Q337)</f>
        <v>0</v>
      </c>
      <c r="R336" s="436"/>
      <c r="S336" s="436"/>
      <c r="T336" s="437"/>
      <c r="U336" s="436"/>
      <c r="V336" s="436">
        <f>SUM(V337:V337)</f>
        <v>0</v>
      </c>
      <c r="W336" s="436"/>
      <c r="X336" s="436"/>
      <c r="Y336" s="437"/>
      <c r="Z336" s="436"/>
      <c r="AA336" s="436">
        <f>SUM(AA337:AA337)</f>
        <v>0</v>
      </c>
      <c r="AB336" s="436"/>
      <c r="AC336" s="436"/>
      <c r="AD336" s="437"/>
      <c r="AE336" s="436"/>
      <c r="AF336" s="436">
        <f>SUM(AF337:AF337)</f>
        <v>0</v>
      </c>
      <c r="AG336" s="436"/>
      <c r="AH336" s="436"/>
      <c r="AI336" s="437"/>
      <c r="AJ336" s="436"/>
      <c r="AK336" s="436">
        <f>SUM(AK337:AK337)</f>
        <v>0</v>
      </c>
      <c r="AL336" s="436"/>
      <c r="AM336" s="436"/>
      <c r="AN336" s="437"/>
      <c r="AO336" s="436"/>
      <c r="AP336" s="436">
        <f>SUM(AP337:AP337)</f>
        <v>0</v>
      </c>
      <c r="AQ336" s="436"/>
      <c r="AR336" s="436"/>
      <c r="AS336" s="437"/>
      <c r="AT336" s="436"/>
      <c r="AU336" s="436">
        <f>SUM(AU337:AU337)</f>
        <v>0</v>
      </c>
      <c r="AV336" s="436"/>
      <c r="AW336" s="436"/>
      <c r="AX336" s="437"/>
      <c r="AY336" s="436"/>
      <c r="AZ336" s="436">
        <f>SUM(AZ337:AZ337)</f>
        <v>0</v>
      </c>
      <c r="BA336" s="436"/>
      <c r="BB336" s="436"/>
      <c r="BC336" s="437"/>
      <c r="BD336" s="436"/>
      <c r="BE336" s="436">
        <f>SUM(BE337:BE337)</f>
        <v>0</v>
      </c>
      <c r="BF336" s="436"/>
      <c r="BG336" s="436"/>
      <c r="BH336" s="437"/>
      <c r="BI336" s="436"/>
      <c r="BJ336" s="436">
        <f>SUM(BJ337:BJ337)</f>
        <v>0</v>
      </c>
      <c r="BK336" s="436"/>
      <c r="BL336" s="436"/>
      <c r="BM336" s="437"/>
      <c r="BN336" s="436"/>
      <c r="BO336" s="436">
        <f>SUM(BO337:BO337)</f>
        <v>0</v>
      </c>
      <c r="BP336" s="436"/>
      <c r="BQ336" s="436"/>
      <c r="BR336" s="437"/>
      <c r="BS336" s="436"/>
      <c r="BT336" s="436">
        <f>SUM(BT337:BT337)</f>
        <v>161641</v>
      </c>
      <c r="BU336" s="436"/>
      <c r="BV336" s="436"/>
      <c r="BW336" s="437"/>
      <c r="BX336" s="436"/>
      <c r="BY336" s="436">
        <f>SUM(BY337:BY337)</f>
        <v>482070</v>
      </c>
      <c r="BZ336" s="436"/>
      <c r="CA336" s="436"/>
      <c r="CB336" s="437"/>
      <c r="CC336" s="436"/>
      <c r="CD336" s="436">
        <f>SUM(CD337:CD337)</f>
        <v>0</v>
      </c>
      <c r="CE336" s="436"/>
      <c r="CF336" s="436"/>
      <c r="CG336" s="437"/>
      <c r="CH336" s="436"/>
      <c r="CI336" s="436">
        <f>SUM(CI337:CI337)</f>
        <v>0</v>
      </c>
      <c r="CJ336" s="436"/>
      <c r="CK336" s="436"/>
      <c r="CL336" s="437"/>
      <c r="CM336" s="436"/>
      <c r="CN336" s="436">
        <f>SUM(CN337:CN337)</f>
        <v>0</v>
      </c>
      <c r="CO336" s="436"/>
      <c r="CP336" s="436"/>
      <c r="CQ336" s="437"/>
      <c r="CR336" s="436"/>
      <c r="CS336" s="436">
        <f>SUM(CS337:CS337)</f>
        <v>0</v>
      </c>
      <c r="CT336" s="436"/>
      <c r="CU336" s="436"/>
      <c r="CV336" s="437"/>
      <c r="CW336" s="436"/>
      <c r="CX336" s="436">
        <f>SUM(CX337:CX337)</f>
        <v>0</v>
      </c>
      <c r="CY336" s="436"/>
      <c r="CZ336" s="436"/>
      <c r="DA336" s="437"/>
      <c r="DB336" s="436"/>
      <c r="DC336" s="436">
        <f>SUM(DC337:DC337)</f>
        <v>0</v>
      </c>
      <c r="DD336" s="436"/>
      <c r="DE336" s="436"/>
      <c r="DF336" s="437"/>
      <c r="DG336" s="436"/>
      <c r="DH336" s="436">
        <f>SUM(DH337:DH337)</f>
        <v>425997</v>
      </c>
      <c r="DI336" s="436"/>
      <c r="DJ336" s="436"/>
      <c r="DK336" s="437"/>
      <c r="DL336" s="436"/>
      <c r="DM336" s="436">
        <f>SUM(DM337:DM337)</f>
        <v>0</v>
      </c>
      <c r="DN336" s="436"/>
      <c r="DO336" s="436"/>
      <c r="DP336" s="437"/>
      <c r="DQ336" s="436"/>
      <c r="DR336" s="436">
        <f>SUM(DR337:DR337)</f>
        <v>0</v>
      </c>
      <c r="DS336" s="436"/>
      <c r="DT336" s="436"/>
      <c r="DU336" s="437"/>
      <c r="DV336" s="436"/>
      <c r="DW336" s="436">
        <f>SUM(DW337:DW337)</f>
        <v>0</v>
      </c>
      <c r="DX336" s="436"/>
      <c r="DY336" s="436"/>
      <c r="DZ336" s="437"/>
      <c r="EA336" s="436"/>
      <c r="EB336" s="436">
        <f>SUM(EB337:EB337)</f>
        <v>56073</v>
      </c>
      <c r="EC336" s="436"/>
      <c r="ED336" s="436"/>
      <c r="EE336" s="437"/>
      <c r="EF336" s="436"/>
      <c r="EG336" s="436">
        <f>SUM(EG337:EG337)</f>
        <v>0</v>
      </c>
      <c r="EH336" s="436"/>
      <c r="EI336" s="436"/>
      <c r="EJ336" s="437"/>
      <c r="EK336" s="436"/>
      <c r="EL336" s="436">
        <f>SUM(EL337:EL337)</f>
        <v>0</v>
      </c>
      <c r="EM336" s="436"/>
      <c r="EN336" s="436"/>
      <c r="EO336" s="345"/>
      <c r="ER336" s="349"/>
      <c r="ES336" s="349"/>
    </row>
    <row r="337" spans="1:149" x14ac:dyDescent="0.2">
      <c r="A337" s="333"/>
      <c r="B337" s="333"/>
      <c r="D337" s="345" t="s">
        <v>313</v>
      </c>
      <c r="F337" s="441"/>
      <c r="G337" s="478">
        <v>0</v>
      </c>
      <c r="H337" s="443"/>
      <c r="I337" s="436"/>
      <c r="J337" s="437"/>
      <c r="K337" s="444"/>
      <c r="L337" s="478">
        <v>161641</v>
      </c>
      <c r="M337" s="443"/>
      <c r="N337" s="436"/>
      <c r="O337" s="437"/>
      <c r="P337" s="444"/>
      <c r="Q337" s="478">
        <v>0</v>
      </c>
      <c r="R337" s="443"/>
      <c r="S337" s="436"/>
      <c r="T337" s="437"/>
      <c r="U337" s="444"/>
      <c r="V337" s="478">
        <v>0</v>
      </c>
      <c r="W337" s="443"/>
      <c r="X337" s="440"/>
      <c r="Y337" s="437"/>
      <c r="Z337" s="444"/>
      <c r="AA337" s="478">
        <v>0</v>
      </c>
      <c r="AB337" s="443"/>
      <c r="AC337" s="447"/>
      <c r="AD337" s="437"/>
      <c r="AE337" s="444"/>
      <c r="AF337" s="478">
        <v>0</v>
      </c>
      <c r="AG337" s="443"/>
      <c r="AH337" s="436"/>
      <c r="AI337" s="437"/>
      <c r="AJ337" s="444"/>
      <c r="AK337" s="478">
        <v>0</v>
      </c>
      <c r="AL337" s="443"/>
      <c r="AM337" s="436"/>
      <c r="AN337" s="437"/>
      <c r="AO337" s="444"/>
      <c r="AP337" s="478">
        <v>0</v>
      </c>
      <c r="AQ337" s="443"/>
      <c r="AR337" s="436"/>
      <c r="AS337" s="437"/>
      <c r="AT337" s="444"/>
      <c r="AU337" s="478">
        <v>0</v>
      </c>
      <c r="AV337" s="443"/>
      <c r="AW337" s="436"/>
      <c r="AX337" s="437"/>
      <c r="AY337" s="444"/>
      <c r="AZ337" s="478">
        <v>0</v>
      </c>
      <c r="BA337" s="443"/>
      <c r="BB337" s="436"/>
      <c r="BC337" s="437"/>
      <c r="BD337" s="444"/>
      <c r="BE337" s="478">
        <v>0</v>
      </c>
      <c r="BF337" s="443"/>
      <c r="BG337" s="436"/>
      <c r="BH337" s="437"/>
      <c r="BI337" s="444"/>
      <c r="BJ337" s="478">
        <v>0</v>
      </c>
      <c r="BK337" s="443"/>
      <c r="BL337" s="436"/>
      <c r="BM337" s="437"/>
      <c r="BN337" s="444"/>
      <c r="BO337" s="478">
        <v>0</v>
      </c>
      <c r="BP337" s="443"/>
      <c r="BQ337" s="436"/>
      <c r="BR337" s="437"/>
      <c r="BS337" s="441">
        <v>54207</v>
      </c>
      <c r="BT337" s="478">
        <f>SUM(L337:BO337)</f>
        <v>161641</v>
      </c>
      <c r="BU337" s="443">
        <v>0</v>
      </c>
      <c r="BV337" s="436"/>
      <c r="BW337" s="447"/>
      <c r="BX337" s="441"/>
      <c r="BY337" s="478">
        <v>482070</v>
      </c>
      <c r="BZ337" s="443"/>
      <c r="CA337" s="436"/>
      <c r="CB337" s="437"/>
      <c r="CC337" s="444"/>
      <c r="CD337" s="445">
        <v>0</v>
      </c>
      <c r="CE337" s="443"/>
      <c r="CF337" s="436"/>
      <c r="CG337" s="437"/>
      <c r="CH337" s="444"/>
      <c r="CI337" s="445">
        <v>0</v>
      </c>
      <c r="CJ337" s="443"/>
      <c r="CK337" s="436"/>
      <c r="CL337" s="437"/>
      <c r="CM337" s="444"/>
      <c r="CN337" s="445">
        <v>0</v>
      </c>
      <c r="CO337" s="443"/>
      <c r="CP337" s="436"/>
      <c r="CQ337" s="437"/>
      <c r="CR337" s="444"/>
      <c r="CS337" s="445">
        <v>0</v>
      </c>
      <c r="CT337" s="443"/>
      <c r="CU337" s="436"/>
      <c r="CV337" s="437"/>
      <c r="CW337" s="444"/>
      <c r="CX337" s="445">
        <v>0</v>
      </c>
      <c r="CY337" s="443"/>
      <c r="CZ337" s="436"/>
      <c r="DA337" s="437"/>
      <c r="DB337" s="444"/>
      <c r="DC337" s="445">
        <v>0</v>
      </c>
      <c r="DD337" s="443"/>
      <c r="DE337" s="436"/>
      <c r="DF337" s="437"/>
      <c r="DG337" s="444"/>
      <c r="DH337" s="445">
        <v>425997</v>
      </c>
      <c r="DI337" s="443"/>
      <c r="DJ337" s="436"/>
      <c r="DK337" s="437"/>
      <c r="DL337" s="444"/>
      <c r="DM337" s="445">
        <v>0</v>
      </c>
      <c r="DN337" s="443"/>
      <c r="DO337" s="436"/>
      <c r="DP337" s="437"/>
      <c r="DQ337" s="444"/>
      <c r="DR337" s="445">
        <v>0</v>
      </c>
      <c r="DS337" s="443"/>
      <c r="DT337" s="436"/>
      <c r="DU337" s="437"/>
      <c r="DV337" s="444"/>
      <c r="DW337" s="445">
        <v>0</v>
      </c>
      <c r="DX337" s="443"/>
      <c r="DY337" s="436"/>
      <c r="DZ337" s="437"/>
      <c r="EA337" s="444"/>
      <c r="EB337" s="445">
        <v>56073</v>
      </c>
      <c r="EC337" s="443"/>
      <c r="ED337" s="436"/>
      <c r="EE337" s="437"/>
      <c r="EF337" s="444"/>
      <c r="EG337" s="445">
        <v>0</v>
      </c>
      <c r="EH337" s="443">
        <v>0</v>
      </c>
      <c r="EI337" s="436"/>
      <c r="EJ337" s="437"/>
      <c r="EK337" s="444">
        <v>54207</v>
      </c>
      <c r="EL337" s="478">
        <f t="shared" ref="EL337" si="57">SUM(CD337:CI337)</f>
        <v>0</v>
      </c>
      <c r="EM337" s="443">
        <v>0</v>
      </c>
      <c r="EN337" s="479"/>
      <c r="EO337" s="345"/>
      <c r="ER337" s="349"/>
      <c r="ES337" s="349"/>
    </row>
    <row r="338" spans="1:149" x14ac:dyDescent="0.2">
      <c r="A338" s="333"/>
      <c r="B338" s="333"/>
      <c r="D338" s="345"/>
      <c r="F338" s="333"/>
      <c r="G338" s="436"/>
      <c r="H338" s="436"/>
      <c r="I338" s="436"/>
      <c r="J338" s="437"/>
      <c r="K338" s="436"/>
      <c r="L338" s="436"/>
      <c r="M338" s="436"/>
      <c r="N338" s="436"/>
      <c r="O338" s="437"/>
      <c r="P338" s="436"/>
      <c r="Q338" s="436"/>
      <c r="R338" s="436"/>
      <c r="S338" s="436"/>
      <c r="T338" s="437"/>
      <c r="U338" s="436"/>
      <c r="V338" s="436"/>
      <c r="W338" s="436"/>
      <c r="X338" s="436"/>
      <c r="Y338" s="437"/>
      <c r="Z338" s="436"/>
      <c r="AA338" s="436"/>
      <c r="AB338" s="436"/>
      <c r="AC338" s="436"/>
      <c r="AD338" s="437"/>
      <c r="AE338" s="436"/>
      <c r="AF338" s="436"/>
      <c r="AG338" s="436"/>
      <c r="AH338" s="436"/>
      <c r="AI338" s="437"/>
      <c r="AJ338" s="436"/>
      <c r="AK338" s="436"/>
      <c r="AL338" s="436"/>
      <c r="AM338" s="436"/>
      <c r="AN338" s="437"/>
      <c r="AO338" s="436"/>
      <c r="AP338" s="436"/>
      <c r="AQ338" s="436"/>
      <c r="AR338" s="436"/>
      <c r="AS338" s="437"/>
      <c r="AT338" s="436"/>
      <c r="AU338" s="436"/>
      <c r="AV338" s="436"/>
      <c r="AW338" s="436"/>
      <c r="AX338" s="437"/>
      <c r="AY338" s="436"/>
      <c r="AZ338" s="436"/>
      <c r="BA338" s="436"/>
      <c r="BB338" s="436"/>
      <c r="BC338" s="437"/>
      <c r="BD338" s="436"/>
      <c r="BE338" s="436"/>
      <c r="BF338" s="436"/>
      <c r="BG338" s="436"/>
      <c r="BH338" s="437"/>
      <c r="BI338" s="436"/>
      <c r="BJ338" s="436"/>
      <c r="BK338" s="436"/>
      <c r="BL338" s="436"/>
      <c r="BM338" s="437"/>
      <c r="BN338" s="436"/>
      <c r="BO338" s="436"/>
      <c r="BP338" s="436"/>
      <c r="BQ338" s="436"/>
      <c r="BR338" s="437"/>
      <c r="BS338" s="436"/>
      <c r="BT338" s="436"/>
      <c r="BU338" s="436"/>
      <c r="BV338" s="436"/>
      <c r="BW338" s="437"/>
      <c r="BX338" s="436"/>
      <c r="BY338" s="436"/>
      <c r="BZ338" s="436"/>
      <c r="CA338" s="436"/>
      <c r="CB338" s="437"/>
      <c r="CC338" s="436"/>
      <c r="CD338" s="436"/>
      <c r="CE338" s="436"/>
      <c r="CF338" s="436"/>
      <c r="CG338" s="437"/>
      <c r="CH338" s="436"/>
      <c r="CI338" s="436"/>
      <c r="CJ338" s="436"/>
      <c r="CK338" s="436"/>
      <c r="CL338" s="437"/>
      <c r="CM338" s="436"/>
      <c r="CN338" s="436"/>
      <c r="CO338" s="436"/>
      <c r="CP338" s="436"/>
      <c r="CQ338" s="437"/>
      <c r="CR338" s="436"/>
      <c r="CS338" s="436"/>
      <c r="CT338" s="436"/>
      <c r="CU338" s="436"/>
      <c r="CV338" s="437"/>
      <c r="CW338" s="436"/>
      <c r="CX338" s="436"/>
      <c r="CY338" s="436"/>
      <c r="CZ338" s="436"/>
      <c r="DA338" s="437"/>
      <c r="DB338" s="436"/>
      <c r="DC338" s="436"/>
      <c r="DD338" s="436"/>
      <c r="DE338" s="436"/>
      <c r="DF338" s="437"/>
      <c r="DG338" s="436"/>
      <c r="DH338" s="436"/>
      <c r="DI338" s="436"/>
      <c r="DJ338" s="436"/>
      <c r="DK338" s="437"/>
      <c r="DL338" s="436"/>
      <c r="DM338" s="436"/>
      <c r="DN338" s="436"/>
      <c r="DO338" s="436"/>
      <c r="DP338" s="437"/>
      <c r="DQ338" s="436"/>
      <c r="DR338" s="436"/>
      <c r="DS338" s="436"/>
      <c r="DT338" s="436"/>
      <c r="DU338" s="437"/>
      <c r="DV338" s="436"/>
      <c r="DW338" s="436"/>
      <c r="DX338" s="436"/>
      <c r="DY338" s="436"/>
      <c r="DZ338" s="437"/>
      <c r="EA338" s="436"/>
      <c r="EB338" s="436"/>
      <c r="EC338" s="436"/>
      <c r="ED338" s="436"/>
      <c r="EE338" s="437"/>
      <c r="EF338" s="436"/>
      <c r="EG338" s="436"/>
      <c r="EH338" s="436"/>
      <c r="EI338" s="436"/>
      <c r="EJ338" s="437"/>
      <c r="EK338" s="436"/>
      <c r="EL338" s="436"/>
      <c r="EM338" s="436"/>
      <c r="EN338" s="436"/>
      <c r="EO338" s="345"/>
      <c r="ER338" s="349"/>
      <c r="ES338" s="349"/>
    </row>
    <row r="339" spans="1:149" ht="12.75" hidden="1" customHeight="1" x14ac:dyDescent="0.2">
      <c r="A339" s="333"/>
      <c r="B339" s="333"/>
      <c r="D339" s="345" t="s">
        <v>323</v>
      </c>
      <c r="F339" s="333"/>
      <c r="G339" s="436">
        <f>SUM(G340:G340)</f>
        <v>0</v>
      </c>
      <c r="H339" s="436"/>
      <c r="I339" s="436"/>
      <c r="J339" s="437"/>
      <c r="K339" s="436"/>
      <c r="L339" s="436">
        <f>SUM(L340:L340)</f>
        <v>0</v>
      </c>
      <c r="M339" s="436"/>
      <c r="N339" s="436"/>
      <c r="O339" s="437"/>
      <c r="P339" s="436"/>
      <c r="Q339" s="436">
        <f>SUM(Q340:Q340)</f>
        <v>0</v>
      </c>
      <c r="R339" s="436"/>
      <c r="S339" s="436"/>
      <c r="T339" s="437"/>
      <c r="U339" s="436"/>
      <c r="V339" s="436">
        <f>SUM(V340:V340)</f>
        <v>0</v>
      </c>
      <c r="W339" s="436"/>
      <c r="X339" s="436"/>
      <c r="Y339" s="437"/>
      <c r="Z339" s="436"/>
      <c r="AA339" s="436">
        <f>SUM(AA340:AA340)</f>
        <v>0</v>
      </c>
      <c r="AB339" s="436"/>
      <c r="AC339" s="436"/>
      <c r="AD339" s="437"/>
      <c r="AE339" s="436"/>
      <c r="AF339" s="436">
        <f>SUM(AF340:AF340)</f>
        <v>0</v>
      </c>
      <c r="AG339" s="436"/>
      <c r="AH339" s="436"/>
      <c r="AI339" s="437"/>
      <c r="AJ339" s="436"/>
      <c r="AK339" s="436">
        <f>SUM(AK340:AK340)</f>
        <v>0</v>
      </c>
      <c r="AL339" s="436"/>
      <c r="AM339" s="436"/>
      <c r="AN339" s="437"/>
      <c r="AO339" s="436"/>
      <c r="AP339" s="436">
        <f>SUM(AP340:AP340)</f>
        <v>0</v>
      </c>
      <c r="AQ339" s="436"/>
      <c r="AR339" s="436"/>
      <c r="AS339" s="437"/>
      <c r="AT339" s="436"/>
      <c r="AU339" s="436">
        <f>SUM(AU340:AU340)</f>
        <v>0</v>
      </c>
      <c r="AV339" s="436"/>
      <c r="AW339" s="436"/>
      <c r="AX339" s="437"/>
      <c r="AY339" s="436"/>
      <c r="AZ339" s="436">
        <f>SUM(AZ340:AZ340)</f>
        <v>0</v>
      </c>
      <c r="BA339" s="436"/>
      <c r="BB339" s="436"/>
      <c r="BC339" s="437"/>
      <c r="BD339" s="436"/>
      <c r="BE339" s="436">
        <f>SUM(BE340:BE340)</f>
        <v>0</v>
      </c>
      <c r="BF339" s="436"/>
      <c r="BG339" s="436"/>
      <c r="BH339" s="437"/>
      <c r="BI339" s="436"/>
      <c r="BJ339" s="436">
        <f>SUM(BJ340:BJ340)</f>
        <v>0</v>
      </c>
      <c r="BK339" s="436"/>
      <c r="BL339" s="436"/>
      <c r="BM339" s="437"/>
      <c r="BN339" s="436"/>
      <c r="BO339" s="436">
        <f>SUM(BO340:BO340)</f>
        <v>0</v>
      </c>
      <c r="BP339" s="436"/>
      <c r="BQ339" s="436"/>
      <c r="BR339" s="437"/>
      <c r="BS339" s="436"/>
      <c r="BT339" s="436">
        <f>SUM(BT340:BT340)</f>
        <v>0</v>
      </c>
      <c r="BU339" s="436"/>
      <c r="BV339" s="436"/>
      <c r="BW339" s="437"/>
      <c r="BX339" s="436"/>
      <c r="BY339" s="436">
        <f>SUM(BY340:BY340)</f>
        <v>0</v>
      </c>
      <c r="BZ339" s="436"/>
      <c r="CA339" s="436"/>
      <c r="CB339" s="437"/>
      <c r="CC339" s="436"/>
      <c r="CD339" s="333">
        <f>SUM(CD340:CD340)</f>
        <v>0</v>
      </c>
      <c r="CE339" s="436">
        <f>SUM(CE340:CE340)</f>
        <v>0</v>
      </c>
      <c r="CF339" s="436"/>
      <c r="CG339" s="437"/>
      <c r="CH339" s="333"/>
      <c r="CI339" s="333">
        <f>SUM(CI340:CI340)</f>
        <v>0</v>
      </c>
      <c r="CJ339" s="436"/>
      <c r="CK339" s="436"/>
      <c r="CL339" s="437"/>
      <c r="CM339" s="333"/>
      <c r="CN339" s="333">
        <f>SUM(CN340:CN340)</f>
        <v>0</v>
      </c>
      <c r="CO339" s="436"/>
      <c r="CP339" s="436"/>
      <c r="CQ339" s="437"/>
      <c r="CR339" s="333"/>
      <c r="CS339" s="333">
        <f>SUM(CS340:CS340)</f>
        <v>0</v>
      </c>
      <c r="CT339" s="436"/>
      <c r="CU339" s="436"/>
      <c r="CV339" s="437"/>
      <c r="CW339" s="333"/>
      <c r="CX339" s="333">
        <f>SUM(CX340:CX340)</f>
        <v>0</v>
      </c>
      <c r="CY339" s="436"/>
      <c r="CZ339" s="436"/>
      <c r="DA339" s="437"/>
      <c r="DB339" s="333"/>
      <c r="DC339" s="333">
        <f>SUM(DC340:DC340)</f>
        <v>0</v>
      </c>
      <c r="DD339" s="436"/>
      <c r="DE339" s="436"/>
      <c r="DF339" s="437"/>
      <c r="DG339" s="333"/>
      <c r="DH339" s="333">
        <f>SUM(DH340:DH340)</f>
        <v>0</v>
      </c>
      <c r="DI339" s="436"/>
      <c r="DJ339" s="436"/>
      <c r="DK339" s="437"/>
      <c r="DL339" s="333"/>
      <c r="DM339" s="333">
        <f>SUM(DM340:DM340)</f>
        <v>0</v>
      </c>
      <c r="DN339" s="436"/>
      <c r="DO339" s="436"/>
      <c r="DP339" s="437"/>
      <c r="DQ339" s="333"/>
      <c r="DR339" s="333">
        <f>SUM(DR340:DR340)</f>
        <v>0</v>
      </c>
      <c r="DS339" s="436"/>
      <c r="DT339" s="436"/>
      <c r="DU339" s="437"/>
      <c r="DV339" s="333"/>
      <c r="DW339" s="333">
        <f>SUM(DW340:DW340)</f>
        <v>0</v>
      </c>
      <c r="DX339" s="436"/>
      <c r="DY339" s="436"/>
      <c r="DZ339" s="437"/>
      <c r="EA339" s="333"/>
      <c r="EB339" s="333">
        <f>SUM(EB340:EB340)</f>
        <v>0</v>
      </c>
      <c r="EC339" s="436"/>
      <c r="ED339" s="436"/>
      <c r="EE339" s="437"/>
      <c r="EF339" s="333"/>
      <c r="EG339" s="436">
        <f>SUM(EG340:EG340)</f>
        <v>0</v>
      </c>
      <c r="EH339" s="436"/>
      <c r="EI339" s="436"/>
      <c r="EJ339" s="437"/>
      <c r="EK339" s="436"/>
      <c r="EL339" s="436">
        <f>SUM(EL340:EL340)</f>
        <v>0</v>
      </c>
      <c r="EM339" s="436"/>
      <c r="EN339" s="436"/>
      <c r="EO339" s="345"/>
      <c r="ER339" s="349"/>
      <c r="ES339" s="349"/>
    </row>
    <row r="340" spans="1:149" ht="12.75" hidden="1" customHeight="1" x14ac:dyDescent="0.2">
      <c r="A340" s="333"/>
      <c r="B340" s="333"/>
      <c r="D340" s="345" t="s">
        <v>313</v>
      </c>
      <c r="F340" s="441"/>
      <c r="G340" s="445">
        <v>0</v>
      </c>
      <c r="H340" s="443"/>
      <c r="I340" s="436"/>
      <c r="J340" s="437"/>
      <c r="K340" s="444"/>
      <c r="L340" s="445">
        <v>0</v>
      </c>
      <c r="M340" s="443"/>
      <c r="N340" s="436"/>
      <c r="O340" s="437"/>
      <c r="P340" s="444"/>
      <c r="Q340" s="445">
        <v>0</v>
      </c>
      <c r="R340" s="443"/>
      <c r="S340" s="436"/>
      <c r="T340" s="437"/>
      <c r="U340" s="444"/>
      <c r="V340" s="445">
        <v>0</v>
      </c>
      <c r="W340" s="443"/>
      <c r="X340" s="436"/>
      <c r="Y340" s="437"/>
      <c r="Z340" s="444"/>
      <c r="AA340" s="445">
        <v>0</v>
      </c>
      <c r="AB340" s="443"/>
      <c r="AC340" s="436"/>
      <c r="AD340" s="437"/>
      <c r="AE340" s="444"/>
      <c r="AF340" s="445">
        <v>0</v>
      </c>
      <c r="AG340" s="443"/>
      <c r="AH340" s="436"/>
      <c r="AI340" s="437"/>
      <c r="AJ340" s="444"/>
      <c r="AK340" s="445">
        <v>0</v>
      </c>
      <c r="AL340" s="443"/>
      <c r="AM340" s="436"/>
      <c r="AN340" s="437"/>
      <c r="AO340" s="444"/>
      <c r="AP340" s="445">
        <v>0</v>
      </c>
      <c r="AQ340" s="443"/>
      <c r="AR340" s="436"/>
      <c r="AS340" s="437"/>
      <c r="AT340" s="444"/>
      <c r="AU340" s="445">
        <v>0</v>
      </c>
      <c r="AV340" s="443"/>
      <c r="AW340" s="436"/>
      <c r="AX340" s="437"/>
      <c r="AY340" s="444"/>
      <c r="AZ340" s="445">
        <v>0</v>
      </c>
      <c r="BA340" s="443"/>
      <c r="BB340" s="436"/>
      <c r="BC340" s="437"/>
      <c r="BD340" s="444"/>
      <c r="BE340" s="445">
        <v>0</v>
      </c>
      <c r="BF340" s="443"/>
      <c r="BG340" s="436"/>
      <c r="BH340" s="437"/>
      <c r="BI340" s="444"/>
      <c r="BJ340" s="445">
        <v>0</v>
      </c>
      <c r="BK340" s="443"/>
      <c r="BL340" s="436"/>
      <c r="BM340" s="437"/>
      <c r="BN340" s="444"/>
      <c r="BO340" s="445">
        <v>0</v>
      </c>
      <c r="BP340" s="443"/>
      <c r="BQ340" s="436"/>
      <c r="BR340" s="437"/>
      <c r="BS340" s="444"/>
      <c r="BT340" s="445">
        <f>SUM(L340:BO340)</f>
        <v>0</v>
      </c>
      <c r="BU340" s="443"/>
      <c r="BV340" s="436"/>
      <c r="BW340" s="437"/>
      <c r="BX340" s="444"/>
      <c r="BY340" s="445">
        <v>0</v>
      </c>
      <c r="BZ340" s="443"/>
      <c r="CA340" s="436"/>
      <c r="CB340" s="437"/>
      <c r="CC340" s="444"/>
      <c r="CD340" s="445">
        <v>0</v>
      </c>
      <c r="CE340" s="443"/>
      <c r="CF340" s="447"/>
      <c r="CG340" s="437"/>
      <c r="CH340" s="441"/>
      <c r="CI340" s="445">
        <v>0</v>
      </c>
      <c r="CJ340" s="443"/>
      <c r="CK340" s="436"/>
      <c r="CL340" s="437"/>
      <c r="CM340" s="441"/>
      <c r="CN340" s="445">
        <v>0</v>
      </c>
      <c r="CO340" s="443"/>
      <c r="CP340" s="436"/>
      <c r="CQ340" s="437"/>
      <c r="CR340" s="441"/>
      <c r="CS340" s="445">
        <v>0</v>
      </c>
      <c r="CT340" s="443"/>
      <c r="CU340" s="436"/>
      <c r="CV340" s="437"/>
      <c r="CW340" s="441"/>
      <c r="CX340" s="445">
        <v>0</v>
      </c>
      <c r="CY340" s="443"/>
      <c r="CZ340" s="436"/>
      <c r="DA340" s="437"/>
      <c r="DB340" s="441"/>
      <c r="DC340" s="445">
        <v>0</v>
      </c>
      <c r="DD340" s="443"/>
      <c r="DE340" s="436"/>
      <c r="DF340" s="437"/>
      <c r="DG340" s="441"/>
      <c r="DH340" s="445">
        <v>0</v>
      </c>
      <c r="DI340" s="443"/>
      <c r="DJ340" s="436"/>
      <c r="DK340" s="437"/>
      <c r="DL340" s="441"/>
      <c r="DM340" s="445">
        <v>0</v>
      </c>
      <c r="DN340" s="443"/>
      <c r="DO340" s="436"/>
      <c r="DP340" s="437"/>
      <c r="DQ340" s="441"/>
      <c r="DR340" s="445">
        <v>0</v>
      </c>
      <c r="DS340" s="443"/>
      <c r="DT340" s="436"/>
      <c r="DU340" s="437"/>
      <c r="DV340" s="441"/>
      <c r="DW340" s="445">
        <v>0</v>
      </c>
      <c r="DX340" s="443"/>
      <c r="DY340" s="436"/>
      <c r="DZ340" s="437"/>
      <c r="EA340" s="441"/>
      <c r="EB340" s="445">
        <v>0</v>
      </c>
      <c r="EC340" s="443"/>
      <c r="ED340" s="436"/>
      <c r="EE340" s="437"/>
      <c r="EF340" s="441"/>
      <c r="EG340" s="445">
        <v>0</v>
      </c>
      <c r="EH340" s="443"/>
      <c r="EI340" s="436"/>
      <c r="EJ340" s="437"/>
      <c r="EK340" s="444"/>
      <c r="EL340" s="445">
        <f t="shared" ref="EL340" si="58">SUM(CD340:CD340)</f>
        <v>0</v>
      </c>
      <c r="EM340" s="443"/>
      <c r="EN340" s="436"/>
      <c r="EO340" s="345"/>
      <c r="ER340" s="349"/>
      <c r="ES340" s="349"/>
    </row>
    <row r="341" spans="1:149" ht="12.75" hidden="1" customHeight="1" x14ac:dyDescent="0.2">
      <c r="A341" s="333"/>
      <c r="B341" s="333"/>
      <c r="D341" s="345"/>
      <c r="F341" s="333"/>
      <c r="G341" s="436"/>
      <c r="H341" s="436"/>
      <c r="I341" s="436"/>
      <c r="J341" s="437"/>
      <c r="K341" s="436"/>
      <c r="L341" s="436"/>
      <c r="M341" s="436"/>
      <c r="N341" s="436"/>
      <c r="O341" s="437"/>
      <c r="P341" s="436"/>
      <c r="Q341" s="436"/>
      <c r="R341" s="436"/>
      <c r="S341" s="436"/>
      <c r="T341" s="437"/>
      <c r="U341" s="436"/>
      <c r="V341" s="436"/>
      <c r="W341" s="436"/>
      <c r="X341" s="436"/>
      <c r="Y341" s="437"/>
      <c r="Z341" s="436"/>
      <c r="AA341" s="436"/>
      <c r="AB341" s="436"/>
      <c r="AC341" s="436"/>
      <c r="AD341" s="437"/>
      <c r="AE341" s="436"/>
      <c r="AF341" s="436"/>
      <c r="AG341" s="436"/>
      <c r="AH341" s="436"/>
      <c r="AI341" s="437"/>
      <c r="AJ341" s="436"/>
      <c r="AK341" s="436"/>
      <c r="AL341" s="436"/>
      <c r="AM341" s="436"/>
      <c r="AN341" s="437"/>
      <c r="AO341" s="436"/>
      <c r="AP341" s="436"/>
      <c r="AQ341" s="436"/>
      <c r="AR341" s="436"/>
      <c r="AS341" s="437"/>
      <c r="AT341" s="436"/>
      <c r="AU341" s="436"/>
      <c r="AV341" s="436"/>
      <c r="AW341" s="436"/>
      <c r="AX341" s="437"/>
      <c r="AY341" s="436"/>
      <c r="AZ341" s="436"/>
      <c r="BA341" s="436"/>
      <c r="BB341" s="436"/>
      <c r="BC341" s="437"/>
      <c r="BD341" s="436"/>
      <c r="BE341" s="436"/>
      <c r="BF341" s="436"/>
      <c r="BG341" s="436"/>
      <c r="BH341" s="437"/>
      <c r="BI341" s="436"/>
      <c r="BJ341" s="436"/>
      <c r="BK341" s="436"/>
      <c r="BL341" s="436"/>
      <c r="BM341" s="437"/>
      <c r="BN341" s="436"/>
      <c r="BO341" s="436"/>
      <c r="BP341" s="436"/>
      <c r="BQ341" s="436"/>
      <c r="BR341" s="437"/>
      <c r="BS341" s="436"/>
      <c r="BT341" s="436"/>
      <c r="BU341" s="436"/>
      <c r="BV341" s="436"/>
      <c r="BW341" s="437"/>
      <c r="BX341" s="436"/>
      <c r="BY341" s="436"/>
      <c r="BZ341" s="436"/>
      <c r="CA341" s="436"/>
      <c r="CB341" s="437"/>
      <c r="CC341" s="436"/>
      <c r="CD341" s="436"/>
      <c r="CE341" s="436"/>
      <c r="CF341" s="436"/>
      <c r="CG341" s="437"/>
      <c r="CH341" s="436"/>
      <c r="CI341" s="436"/>
      <c r="CJ341" s="436"/>
      <c r="CK341" s="436"/>
      <c r="CL341" s="437"/>
      <c r="CM341" s="436"/>
      <c r="CN341" s="436"/>
      <c r="CO341" s="436"/>
      <c r="CP341" s="436"/>
      <c r="CQ341" s="437"/>
      <c r="CR341" s="436"/>
      <c r="CS341" s="436"/>
      <c r="CT341" s="436"/>
      <c r="CU341" s="436"/>
      <c r="CV341" s="437"/>
      <c r="CW341" s="436"/>
      <c r="CX341" s="436"/>
      <c r="CY341" s="436"/>
      <c r="CZ341" s="436"/>
      <c r="DA341" s="437"/>
      <c r="DB341" s="436"/>
      <c r="DC341" s="436"/>
      <c r="DD341" s="436"/>
      <c r="DE341" s="436"/>
      <c r="DF341" s="437"/>
      <c r="DG341" s="436"/>
      <c r="DH341" s="436"/>
      <c r="DI341" s="436"/>
      <c r="DJ341" s="436"/>
      <c r="DK341" s="437"/>
      <c r="DL341" s="436"/>
      <c r="DM341" s="436"/>
      <c r="DN341" s="436"/>
      <c r="DO341" s="436"/>
      <c r="DP341" s="437"/>
      <c r="DQ341" s="436"/>
      <c r="DR341" s="436"/>
      <c r="DS341" s="436"/>
      <c r="DT341" s="436"/>
      <c r="DU341" s="437"/>
      <c r="DV341" s="436"/>
      <c r="DW341" s="436"/>
      <c r="DX341" s="436"/>
      <c r="DY341" s="436"/>
      <c r="DZ341" s="437"/>
      <c r="EA341" s="436"/>
      <c r="EB341" s="436"/>
      <c r="EC341" s="436"/>
      <c r="ED341" s="436"/>
      <c r="EE341" s="437"/>
      <c r="EF341" s="436"/>
      <c r="EG341" s="436"/>
      <c r="EH341" s="436"/>
      <c r="EI341" s="436"/>
      <c r="EJ341" s="437"/>
      <c r="EK341" s="436"/>
      <c r="EL341" s="436"/>
      <c r="EM341" s="436"/>
      <c r="EN341" s="436"/>
      <c r="EO341" s="345"/>
      <c r="ER341" s="349"/>
      <c r="ES341" s="349"/>
    </row>
    <row r="342" spans="1:149" x14ac:dyDescent="0.2">
      <c r="A342" s="333"/>
      <c r="B342" s="333"/>
      <c r="D342" s="345" t="s">
        <v>324</v>
      </c>
      <c r="F342" s="333"/>
      <c r="G342" s="436">
        <f>SUM(G343)</f>
        <v>0</v>
      </c>
      <c r="H342" s="436"/>
      <c r="I342" s="436"/>
      <c r="J342" s="437"/>
      <c r="K342" s="333"/>
      <c r="L342" s="436">
        <f>SUM(L343)</f>
        <v>0</v>
      </c>
      <c r="M342" s="436"/>
      <c r="N342" s="436"/>
      <c r="O342" s="437"/>
      <c r="P342" s="333"/>
      <c r="Q342" s="436">
        <f>SUM(Q343)</f>
        <v>0</v>
      </c>
      <c r="R342" s="436"/>
      <c r="S342" s="436"/>
      <c r="T342" s="437"/>
      <c r="U342" s="333"/>
      <c r="V342" s="436">
        <f>SUM(V343)</f>
        <v>0</v>
      </c>
      <c r="W342" s="436"/>
      <c r="X342" s="436"/>
      <c r="Y342" s="437"/>
      <c r="Z342" s="333"/>
      <c r="AA342" s="436">
        <f>SUM(AA343)</f>
        <v>0</v>
      </c>
      <c r="AB342" s="436"/>
      <c r="AC342" s="436"/>
      <c r="AD342" s="437"/>
      <c r="AE342" s="333"/>
      <c r="AF342" s="436">
        <f>SUM(AF343)</f>
        <v>0</v>
      </c>
      <c r="AG342" s="436"/>
      <c r="AH342" s="436"/>
      <c r="AI342" s="437"/>
      <c r="AJ342" s="333"/>
      <c r="AK342" s="436">
        <f>SUM(AK343)</f>
        <v>0</v>
      </c>
      <c r="AL342" s="436"/>
      <c r="AM342" s="436"/>
      <c r="AN342" s="437"/>
      <c r="AO342" s="333"/>
      <c r="AP342" s="436">
        <f>SUM(AP343)</f>
        <v>0</v>
      </c>
      <c r="AQ342" s="436"/>
      <c r="AR342" s="436"/>
      <c r="AS342" s="437"/>
      <c r="AT342" s="333"/>
      <c r="AU342" s="436">
        <f>SUM(AU343)</f>
        <v>0</v>
      </c>
      <c r="AV342" s="436"/>
      <c r="AW342" s="436"/>
      <c r="AX342" s="437"/>
      <c r="AY342" s="333"/>
      <c r="AZ342" s="436">
        <f>SUM(AZ343)</f>
        <v>0</v>
      </c>
      <c r="BA342" s="436"/>
      <c r="BB342" s="436"/>
      <c r="BC342" s="437"/>
      <c r="BD342" s="333"/>
      <c r="BE342" s="436">
        <f>SUM(BE343)</f>
        <v>0</v>
      </c>
      <c r="BF342" s="436"/>
      <c r="BG342" s="436"/>
      <c r="BH342" s="437"/>
      <c r="BI342" s="333"/>
      <c r="BJ342" s="436">
        <f>SUM(BJ343)</f>
        <v>0</v>
      </c>
      <c r="BK342" s="436"/>
      <c r="BL342" s="436"/>
      <c r="BM342" s="437"/>
      <c r="BN342" s="333"/>
      <c r="BO342" s="436">
        <f>SUM(BO343)</f>
        <v>0</v>
      </c>
      <c r="BP342" s="436"/>
      <c r="BQ342" s="436"/>
      <c r="BR342" s="437"/>
      <c r="BS342" s="333"/>
      <c r="BT342" s="436">
        <f>SUM(BT343:BT343)</f>
        <v>0</v>
      </c>
      <c r="BU342" s="436"/>
      <c r="BV342" s="436"/>
      <c r="BW342" s="437"/>
      <c r="BX342" s="333"/>
      <c r="BY342" s="436">
        <f>SUM(BY343)</f>
        <v>90245</v>
      </c>
      <c r="BZ342" s="436"/>
      <c r="CA342" s="436"/>
      <c r="CB342" s="437"/>
      <c r="CC342" s="333"/>
      <c r="CD342" s="333">
        <f>SUM(CD343:CD343)</f>
        <v>0</v>
      </c>
      <c r="CE342" s="436">
        <f>SUM(CE343:CE343)</f>
        <v>0</v>
      </c>
      <c r="CF342" s="436"/>
      <c r="CG342" s="437"/>
      <c r="CH342" s="333"/>
      <c r="CI342" s="333">
        <f>SUM(CI343:CI343)</f>
        <v>0</v>
      </c>
      <c r="CJ342" s="436"/>
      <c r="CK342" s="436"/>
      <c r="CL342" s="437"/>
      <c r="CM342" s="333"/>
      <c r="CN342" s="333">
        <f>SUM(CN343:CN343)</f>
        <v>0</v>
      </c>
      <c r="CO342" s="436"/>
      <c r="CP342" s="436"/>
      <c r="CQ342" s="437"/>
      <c r="CR342" s="333"/>
      <c r="CS342" s="333">
        <f>SUM(CS343:CS343)</f>
        <v>0</v>
      </c>
      <c r="CT342" s="436"/>
      <c r="CU342" s="436"/>
      <c r="CV342" s="437"/>
      <c r="CW342" s="333"/>
      <c r="CX342" s="333">
        <f>SUM(CX343:CX343)</f>
        <v>0</v>
      </c>
      <c r="CY342" s="436"/>
      <c r="CZ342" s="436"/>
      <c r="DA342" s="437"/>
      <c r="DB342" s="333"/>
      <c r="DC342" s="333">
        <f>SUM(DC343:DC343)</f>
        <v>0</v>
      </c>
      <c r="DD342" s="436"/>
      <c r="DE342" s="436"/>
      <c r="DF342" s="437"/>
      <c r="DG342" s="333"/>
      <c r="DH342" s="333">
        <f>SUM(DH343:DH343)</f>
        <v>0</v>
      </c>
      <c r="DI342" s="436"/>
      <c r="DJ342" s="436"/>
      <c r="DK342" s="437"/>
      <c r="DL342" s="333"/>
      <c r="DM342" s="333">
        <f>SUM(DM343:DM343)</f>
        <v>0</v>
      </c>
      <c r="DN342" s="436"/>
      <c r="DO342" s="436"/>
      <c r="DP342" s="437"/>
      <c r="DQ342" s="333"/>
      <c r="DR342" s="333">
        <f>SUM(DR343:DR343)</f>
        <v>0</v>
      </c>
      <c r="DS342" s="436"/>
      <c r="DT342" s="436"/>
      <c r="DU342" s="437"/>
      <c r="DV342" s="333"/>
      <c r="DW342" s="333">
        <f>SUM(DW343:DW343)</f>
        <v>0</v>
      </c>
      <c r="DX342" s="436"/>
      <c r="DY342" s="436"/>
      <c r="DZ342" s="437"/>
      <c r="EA342" s="333"/>
      <c r="EB342" s="333">
        <f>SUM(EB343:EB343)</f>
        <v>90245</v>
      </c>
      <c r="EC342" s="436"/>
      <c r="ED342" s="436"/>
      <c r="EE342" s="437"/>
      <c r="EF342" s="333"/>
      <c r="EG342" s="436">
        <f>SUM(EG343:EG343)</f>
        <v>0</v>
      </c>
      <c r="EH342" s="436"/>
      <c r="EI342" s="436"/>
      <c r="EJ342" s="437"/>
      <c r="EK342" s="333"/>
      <c r="EL342" s="436">
        <f>SUM(EL343:EL343)</f>
        <v>0</v>
      </c>
      <c r="EM342" s="436"/>
      <c r="EN342" s="436"/>
      <c r="EO342" s="345"/>
      <c r="ER342" s="349"/>
      <c r="ES342" s="349"/>
    </row>
    <row r="343" spans="1:149" x14ac:dyDescent="0.2">
      <c r="A343" s="333"/>
      <c r="B343" s="333"/>
      <c r="D343" s="345" t="s">
        <v>313</v>
      </c>
      <c r="F343" s="441"/>
      <c r="G343" s="445">
        <v>0</v>
      </c>
      <c r="H343" s="443"/>
      <c r="I343" s="436"/>
      <c r="J343" s="437"/>
      <c r="K343" s="441"/>
      <c r="L343" s="445">
        <v>0</v>
      </c>
      <c r="M343" s="443"/>
      <c r="N343" s="436"/>
      <c r="O343" s="437"/>
      <c r="P343" s="441"/>
      <c r="Q343" s="445">
        <v>0</v>
      </c>
      <c r="R343" s="443"/>
      <c r="S343" s="436"/>
      <c r="T343" s="437"/>
      <c r="U343" s="441"/>
      <c r="V343" s="445">
        <v>0</v>
      </c>
      <c r="W343" s="443"/>
      <c r="X343" s="436"/>
      <c r="Y343" s="437"/>
      <c r="Z343" s="441"/>
      <c r="AA343" s="445">
        <v>0</v>
      </c>
      <c r="AB343" s="443"/>
      <c r="AC343" s="436"/>
      <c r="AD343" s="437"/>
      <c r="AE343" s="441"/>
      <c r="AF343" s="445">
        <v>0</v>
      </c>
      <c r="AG343" s="443"/>
      <c r="AH343" s="436"/>
      <c r="AI343" s="437"/>
      <c r="AJ343" s="441"/>
      <c r="AK343" s="445">
        <v>0</v>
      </c>
      <c r="AL343" s="443"/>
      <c r="AM343" s="436"/>
      <c r="AN343" s="437"/>
      <c r="AO343" s="441"/>
      <c r="AP343" s="445">
        <v>0</v>
      </c>
      <c r="AQ343" s="443"/>
      <c r="AR343" s="436"/>
      <c r="AS343" s="437"/>
      <c r="AT343" s="441"/>
      <c r="AU343" s="445">
        <v>0</v>
      </c>
      <c r="AV343" s="443"/>
      <c r="AW343" s="436"/>
      <c r="AX343" s="437"/>
      <c r="AY343" s="441"/>
      <c r="AZ343" s="445">
        <v>0</v>
      </c>
      <c r="BA343" s="443"/>
      <c r="BB343" s="436"/>
      <c r="BC343" s="437"/>
      <c r="BD343" s="441"/>
      <c r="BE343" s="445">
        <v>0</v>
      </c>
      <c r="BF343" s="443"/>
      <c r="BG343" s="436"/>
      <c r="BH343" s="437"/>
      <c r="BI343" s="441"/>
      <c r="BJ343" s="445">
        <v>0</v>
      </c>
      <c r="BK343" s="443"/>
      <c r="BL343" s="436"/>
      <c r="BM343" s="437"/>
      <c r="BN343" s="441"/>
      <c r="BO343" s="445">
        <v>0</v>
      </c>
      <c r="BP343" s="443"/>
      <c r="BQ343" s="436"/>
      <c r="BR343" s="437"/>
      <c r="BS343" s="441"/>
      <c r="BT343" s="445">
        <f>SUM(L343:BO343)</f>
        <v>0</v>
      </c>
      <c r="BU343" s="443"/>
      <c r="BV343" s="436"/>
      <c r="BW343" s="437"/>
      <c r="BX343" s="441"/>
      <c r="BY343" s="445">
        <v>90245</v>
      </c>
      <c r="BZ343" s="443"/>
      <c r="CA343" s="436"/>
      <c r="CB343" s="437"/>
      <c r="CC343" s="441"/>
      <c r="CD343" s="445">
        <v>0</v>
      </c>
      <c r="CE343" s="443"/>
      <c r="CF343" s="447"/>
      <c r="CG343" s="437"/>
      <c r="CH343" s="441"/>
      <c r="CI343" s="445">
        <v>0</v>
      </c>
      <c r="CJ343" s="443"/>
      <c r="CK343" s="436"/>
      <c r="CL343" s="437"/>
      <c r="CM343" s="441"/>
      <c r="CN343" s="445">
        <v>0</v>
      </c>
      <c r="CO343" s="443"/>
      <c r="CP343" s="436"/>
      <c r="CQ343" s="437"/>
      <c r="CR343" s="441"/>
      <c r="CS343" s="445">
        <v>0</v>
      </c>
      <c r="CT343" s="443"/>
      <c r="CU343" s="436"/>
      <c r="CV343" s="437"/>
      <c r="CW343" s="441"/>
      <c r="CX343" s="445">
        <v>0</v>
      </c>
      <c r="CY343" s="443"/>
      <c r="CZ343" s="436"/>
      <c r="DA343" s="437"/>
      <c r="DB343" s="441"/>
      <c r="DC343" s="445">
        <v>0</v>
      </c>
      <c r="DD343" s="443"/>
      <c r="DE343" s="436"/>
      <c r="DF343" s="437"/>
      <c r="DG343" s="441"/>
      <c r="DH343" s="445">
        <v>0</v>
      </c>
      <c r="DI343" s="443"/>
      <c r="DJ343" s="436"/>
      <c r="DK343" s="437"/>
      <c r="DL343" s="441"/>
      <c r="DM343" s="445">
        <v>0</v>
      </c>
      <c r="DN343" s="443"/>
      <c r="DO343" s="436"/>
      <c r="DP343" s="437"/>
      <c r="DQ343" s="441"/>
      <c r="DR343" s="445">
        <v>0</v>
      </c>
      <c r="DS343" s="443"/>
      <c r="DT343" s="436"/>
      <c r="DU343" s="437"/>
      <c r="DV343" s="441"/>
      <c r="DW343" s="445">
        <v>0</v>
      </c>
      <c r="DX343" s="443"/>
      <c r="DY343" s="436"/>
      <c r="DZ343" s="437"/>
      <c r="EA343" s="441"/>
      <c r="EB343" s="445">
        <v>90245</v>
      </c>
      <c r="EC343" s="443"/>
      <c r="ED343" s="436"/>
      <c r="EE343" s="437"/>
      <c r="EF343" s="441"/>
      <c r="EG343" s="445">
        <v>0</v>
      </c>
      <c r="EH343" s="443"/>
      <c r="EI343" s="436"/>
      <c r="EJ343" s="437"/>
      <c r="EK343" s="441"/>
      <c r="EL343" s="445">
        <f t="shared" ref="EL343" si="59">SUM(CD343:CI343)</f>
        <v>0</v>
      </c>
      <c r="EM343" s="443"/>
      <c r="EN343" s="436"/>
      <c r="EO343" s="345"/>
      <c r="ER343" s="349"/>
      <c r="ES343" s="349"/>
    </row>
    <row r="344" spans="1:149" x14ac:dyDescent="0.2">
      <c r="A344" s="333"/>
      <c r="B344" s="333"/>
      <c r="D344" s="345"/>
      <c r="F344" s="333"/>
      <c r="G344" s="436"/>
      <c r="H344" s="436"/>
      <c r="I344" s="436"/>
      <c r="J344" s="437"/>
      <c r="K344" s="436"/>
      <c r="L344" s="436"/>
      <c r="M344" s="436"/>
      <c r="N344" s="436"/>
      <c r="O344" s="437"/>
      <c r="P344" s="436"/>
      <c r="Q344" s="436"/>
      <c r="R344" s="436"/>
      <c r="S344" s="436"/>
      <c r="T344" s="437"/>
      <c r="U344" s="436"/>
      <c r="V344" s="436"/>
      <c r="W344" s="436"/>
      <c r="X344" s="436"/>
      <c r="Y344" s="437"/>
      <c r="Z344" s="436"/>
      <c r="AA344" s="436"/>
      <c r="AB344" s="436"/>
      <c r="AC344" s="436"/>
      <c r="AD344" s="437"/>
      <c r="AE344" s="436"/>
      <c r="AF344" s="436"/>
      <c r="AG344" s="436"/>
      <c r="AH344" s="436"/>
      <c r="AI344" s="437"/>
      <c r="AJ344" s="436"/>
      <c r="AK344" s="436"/>
      <c r="AL344" s="436"/>
      <c r="AM344" s="436"/>
      <c r="AN344" s="437"/>
      <c r="AO344" s="436"/>
      <c r="AP344" s="436"/>
      <c r="AQ344" s="436"/>
      <c r="AR344" s="436"/>
      <c r="AS344" s="437"/>
      <c r="AT344" s="436"/>
      <c r="AU344" s="436"/>
      <c r="AV344" s="436"/>
      <c r="AW344" s="436"/>
      <c r="AX344" s="437"/>
      <c r="AY344" s="436"/>
      <c r="AZ344" s="436"/>
      <c r="BA344" s="436"/>
      <c r="BB344" s="436"/>
      <c r="BC344" s="437"/>
      <c r="BD344" s="436"/>
      <c r="BE344" s="436"/>
      <c r="BF344" s="436"/>
      <c r="BG344" s="436"/>
      <c r="BH344" s="437"/>
      <c r="BI344" s="436"/>
      <c r="BJ344" s="436"/>
      <c r="BK344" s="436"/>
      <c r="BL344" s="436"/>
      <c r="BM344" s="437"/>
      <c r="BN344" s="436"/>
      <c r="BO344" s="436"/>
      <c r="BP344" s="436"/>
      <c r="BQ344" s="436"/>
      <c r="BR344" s="437"/>
      <c r="BS344" s="436"/>
      <c r="BT344" s="436"/>
      <c r="BU344" s="436"/>
      <c r="BV344" s="436"/>
      <c r="BW344" s="437"/>
      <c r="BX344" s="436"/>
      <c r="BY344" s="436"/>
      <c r="BZ344" s="436"/>
      <c r="CA344" s="436"/>
      <c r="CB344" s="437"/>
      <c r="CC344" s="436"/>
      <c r="CD344" s="436"/>
      <c r="CE344" s="436"/>
      <c r="CF344" s="436"/>
      <c r="CG344" s="437"/>
      <c r="CH344" s="436"/>
      <c r="CI344" s="436"/>
      <c r="CJ344" s="436"/>
      <c r="CK344" s="436"/>
      <c r="CL344" s="437"/>
      <c r="CM344" s="436"/>
      <c r="CN344" s="436"/>
      <c r="CO344" s="436"/>
      <c r="CP344" s="436"/>
      <c r="CQ344" s="437"/>
      <c r="CR344" s="436"/>
      <c r="CS344" s="436"/>
      <c r="CT344" s="436"/>
      <c r="CU344" s="436"/>
      <c r="CV344" s="437"/>
      <c r="CW344" s="436"/>
      <c r="CX344" s="436"/>
      <c r="CY344" s="436"/>
      <c r="CZ344" s="436"/>
      <c r="DA344" s="437"/>
      <c r="DB344" s="436"/>
      <c r="DC344" s="436"/>
      <c r="DD344" s="436"/>
      <c r="DE344" s="436"/>
      <c r="DF344" s="437"/>
      <c r="DG344" s="436"/>
      <c r="DH344" s="436"/>
      <c r="DI344" s="436"/>
      <c r="DJ344" s="436"/>
      <c r="DK344" s="437"/>
      <c r="DL344" s="436"/>
      <c r="DM344" s="436"/>
      <c r="DN344" s="436"/>
      <c r="DO344" s="436"/>
      <c r="DP344" s="437"/>
      <c r="DQ344" s="436"/>
      <c r="DR344" s="436"/>
      <c r="DS344" s="436"/>
      <c r="DT344" s="436"/>
      <c r="DU344" s="437"/>
      <c r="DV344" s="436"/>
      <c r="DW344" s="436"/>
      <c r="DX344" s="436"/>
      <c r="DY344" s="436"/>
      <c r="DZ344" s="437"/>
      <c r="EA344" s="436"/>
      <c r="EB344" s="436"/>
      <c r="EC344" s="436"/>
      <c r="ED344" s="436"/>
      <c r="EE344" s="437"/>
      <c r="EF344" s="436"/>
      <c r="EG344" s="436"/>
      <c r="EH344" s="436"/>
      <c r="EI344" s="436"/>
      <c r="EJ344" s="437"/>
      <c r="EK344" s="436"/>
      <c r="EL344" s="436"/>
      <c r="EM344" s="436"/>
      <c r="EN344" s="436"/>
      <c r="EO344" s="345"/>
      <c r="ER344" s="349"/>
      <c r="ES344" s="349"/>
    </row>
    <row r="345" spans="1:149" ht="12.75" hidden="1" customHeight="1" x14ac:dyDescent="0.2">
      <c r="A345" s="333"/>
      <c r="B345" s="333"/>
      <c r="D345" s="345" t="s">
        <v>325</v>
      </c>
      <c r="F345" s="333"/>
      <c r="G345" s="436">
        <f>SUM(G346:G346)</f>
        <v>0</v>
      </c>
      <c r="H345" s="436"/>
      <c r="I345" s="436"/>
      <c r="J345" s="437"/>
      <c r="K345" s="436"/>
      <c r="L345" s="436">
        <f>SUM(L346:L346)</f>
        <v>0</v>
      </c>
      <c r="M345" s="436"/>
      <c r="N345" s="436"/>
      <c r="O345" s="437"/>
      <c r="P345" s="436"/>
      <c r="Q345" s="436">
        <f>SUM(Q346:Q346)</f>
        <v>0</v>
      </c>
      <c r="R345" s="436"/>
      <c r="S345" s="436"/>
      <c r="T345" s="437"/>
      <c r="U345" s="436"/>
      <c r="V345" s="436">
        <f>SUM(V346:V346)</f>
        <v>0</v>
      </c>
      <c r="W345" s="436"/>
      <c r="X345" s="436"/>
      <c r="Y345" s="437"/>
      <c r="Z345" s="436"/>
      <c r="AA345" s="436">
        <f>SUM(AA346:AA346)</f>
        <v>0</v>
      </c>
      <c r="AB345" s="436"/>
      <c r="AC345" s="436"/>
      <c r="AD345" s="437"/>
      <c r="AE345" s="436"/>
      <c r="AF345" s="436">
        <f>SUM(AF346:AF346)</f>
        <v>0</v>
      </c>
      <c r="AG345" s="436"/>
      <c r="AH345" s="436"/>
      <c r="AI345" s="437"/>
      <c r="AJ345" s="436"/>
      <c r="AK345" s="436">
        <f>SUM(AK346:AK346)</f>
        <v>0</v>
      </c>
      <c r="AL345" s="436"/>
      <c r="AM345" s="436"/>
      <c r="AN345" s="437"/>
      <c r="AO345" s="436"/>
      <c r="AP345" s="436">
        <f>SUM(AP346:AP346)</f>
        <v>0</v>
      </c>
      <c r="AQ345" s="436"/>
      <c r="AR345" s="436"/>
      <c r="AS345" s="437"/>
      <c r="AT345" s="436"/>
      <c r="AU345" s="436">
        <f>SUM(AU346:AU346)</f>
        <v>0</v>
      </c>
      <c r="AV345" s="436"/>
      <c r="AW345" s="436"/>
      <c r="AX345" s="437"/>
      <c r="AY345" s="436"/>
      <c r="AZ345" s="436">
        <f>SUM(AZ346:AZ346)</f>
        <v>0</v>
      </c>
      <c r="BA345" s="436"/>
      <c r="BB345" s="436"/>
      <c r="BC345" s="437"/>
      <c r="BD345" s="436"/>
      <c r="BE345" s="436">
        <f>SUM(BE346:BE346)</f>
        <v>0</v>
      </c>
      <c r="BF345" s="436"/>
      <c r="BG345" s="436"/>
      <c r="BH345" s="437"/>
      <c r="BI345" s="436"/>
      <c r="BJ345" s="436">
        <f>SUM(BJ346:BJ346)</f>
        <v>0</v>
      </c>
      <c r="BK345" s="436"/>
      <c r="BL345" s="436"/>
      <c r="BM345" s="437"/>
      <c r="BN345" s="436"/>
      <c r="BO345" s="436">
        <f>SUM(BO346:BO346)</f>
        <v>0</v>
      </c>
      <c r="BP345" s="436"/>
      <c r="BQ345" s="436"/>
      <c r="BR345" s="437"/>
      <c r="BS345" s="436"/>
      <c r="BT345" s="436">
        <f>SUM(BT346:BT346)</f>
        <v>0</v>
      </c>
      <c r="BU345" s="436"/>
      <c r="BV345" s="436"/>
      <c r="BW345" s="437"/>
      <c r="BX345" s="436"/>
      <c r="BY345" s="436">
        <f>SUM(BY346:BY346)</f>
        <v>0</v>
      </c>
      <c r="BZ345" s="436"/>
      <c r="CA345" s="436"/>
      <c r="CB345" s="437"/>
      <c r="CC345" s="436"/>
      <c r="CD345" s="436">
        <f>SUM(CD346:CD346)</f>
        <v>0</v>
      </c>
      <c r="CE345" s="436"/>
      <c r="CF345" s="436"/>
      <c r="CG345" s="437"/>
      <c r="CH345" s="436"/>
      <c r="CI345" s="436">
        <f>SUM(CI346:CI346)</f>
        <v>0</v>
      </c>
      <c r="CJ345" s="436"/>
      <c r="CK345" s="436"/>
      <c r="CL345" s="437"/>
      <c r="CM345" s="436"/>
      <c r="CN345" s="436">
        <f>SUM(CN346:CN346)</f>
        <v>0</v>
      </c>
      <c r="CO345" s="436"/>
      <c r="CP345" s="436"/>
      <c r="CQ345" s="437"/>
      <c r="CR345" s="436"/>
      <c r="CS345" s="436">
        <f>SUM(CS346:CS346)</f>
        <v>0</v>
      </c>
      <c r="CT345" s="436"/>
      <c r="CU345" s="436"/>
      <c r="CV345" s="437"/>
      <c r="CW345" s="436"/>
      <c r="CX345" s="436">
        <f>SUM(CX346:CX346)</f>
        <v>0</v>
      </c>
      <c r="CY345" s="436"/>
      <c r="CZ345" s="436"/>
      <c r="DA345" s="437"/>
      <c r="DB345" s="436"/>
      <c r="DC345" s="436">
        <f>SUM(DC346:DC346)</f>
        <v>0</v>
      </c>
      <c r="DD345" s="436"/>
      <c r="DE345" s="436"/>
      <c r="DF345" s="437"/>
      <c r="DG345" s="436"/>
      <c r="DH345" s="436">
        <f>SUM(DH346:DH346)</f>
        <v>0</v>
      </c>
      <c r="DI345" s="436"/>
      <c r="DJ345" s="436"/>
      <c r="DK345" s="437"/>
      <c r="DL345" s="436"/>
      <c r="DM345" s="436">
        <f>SUM(DM346:DM346)</f>
        <v>0</v>
      </c>
      <c r="DN345" s="436"/>
      <c r="DO345" s="436"/>
      <c r="DP345" s="437"/>
      <c r="DQ345" s="436"/>
      <c r="DR345" s="436">
        <f>SUM(DR346:DR346)</f>
        <v>0</v>
      </c>
      <c r="DS345" s="436"/>
      <c r="DT345" s="436"/>
      <c r="DU345" s="437"/>
      <c r="DV345" s="436"/>
      <c r="DW345" s="436">
        <f>SUM(DW346:DW346)</f>
        <v>0</v>
      </c>
      <c r="DX345" s="436"/>
      <c r="DY345" s="436"/>
      <c r="DZ345" s="437"/>
      <c r="EA345" s="436"/>
      <c r="EB345" s="436">
        <f>SUM(EB346:EB346)</f>
        <v>0</v>
      </c>
      <c r="EC345" s="436"/>
      <c r="ED345" s="436"/>
      <c r="EE345" s="437"/>
      <c r="EF345" s="436"/>
      <c r="EG345" s="436">
        <f>SUM(EG346:EG346)</f>
        <v>0</v>
      </c>
      <c r="EH345" s="436"/>
      <c r="EI345" s="436"/>
      <c r="EJ345" s="437"/>
      <c r="EK345" s="436"/>
      <c r="EL345" s="436">
        <f>SUM(EL346:EL346)</f>
        <v>0</v>
      </c>
      <c r="EM345" s="436"/>
      <c r="EN345" s="436"/>
      <c r="EO345" s="345"/>
      <c r="ER345" s="349"/>
      <c r="ES345" s="349"/>
    </row>
    <row r="346" spans="1:149" ht="12.75" hidden="1" customHeight="1" x14ac:dyDescent="0.2">
      <c r="A346" s="333"/>
      <c r="B346" s="333"/>
      <c r="D346" s="345" t="s">
        <v>313</v>
      </c>
      <c r="F346" s="441"/>
      <c r="G346" s="445">
        <v>0</v>
      </c>
      <c r="H346" s="443"/>
      <c r="I346" s="436"/>
      <c r="J346" s="437"/>
      <c r="K346" s="444"/>
      <c r="L346" s="445">
        <v>0</v>
      </c>
      <c r="M346" s="443"/>
      <c r="N346" s="436"/>
      <c r="O346" s="437"/>
      <c r="P346" s="444"/>
      <c r="Q346" s="445">
        <v>0</v>
      </c>
      <c r="R346" s="443"/>
      <c r="S346" s="436"/>
      <c r="T346" s="437"/>
      <c r="U346" s="444"/>
      <c r="V346" s="445">
        <v>0</v>
      </c>
      <c r="W346" s="443"/>
      <c r="X346" s="436"/>
      <c r="Y346" s="437"/>
      <c r="Z346" s="444"/>
      <c r="AA346" s="445">
        <v>0</v>
      </c>
      <c r="AB346" s="443"/>
      <c r="AC346" s="436"/>
      <c r="AD346" s="437"/>
      <c r="AE346" s="444"/>
      <c r="AF346" s="445">
        <v>0</v>
      </c>
      <c r="AG346" s="443"/>
      <c r="AH346" s="436"/>
      <c r="AI346" s="437"/>
      <c r="AJ346" s="444"/>
      <c r="AK346" s="445">
        <v>0</v>
      </c>
      <c r="AL346" s="443"/>
      <c r="AM346" s="436"/>
      <c r="AN346" s="437"/>
      <c r="AO346" s="444"/>
      <c r="AP346" s="445">
        <v>0</v>
      </c>
      <c r="AQ346" s="443"/>
      <c r="AR346" s="436"/>
      <c r="AS346" s="437"/>
      <c r="AT346" s="444"/>
      <c r="AU346" s="445">
        <v>0</v>
      </c>
      <c r="AV346" s="443"/>
      <c r="AW346" s="436"/>
      <c r="AX346" s="437"/>
      <c r="AY346" s="444"/>
      <c r="AZ346" s="445">
        <v>0</v>
      </c>
      <c r="BA346" s="443"/>
      <c r="BB346" s="436"/>
      <c r="BC346" s="437"/>
      <c r="BD346" s="444"/>
      <c r="BE346" s="445">
        <v>0</v>
      </c>
      <c r="BF346" s="443"/>
      <c r="BG346" s="436"/>
      <c r="BH346" s="437"/>
      <c r="BI346" s="444"/>
      <c r="BJ346" s="445">
        <v>0</v>
      </c>
      <c r="BK346" s="443"/>
      <c r="BL346" s="436"/>
      <c r="BM346" s="437"/>
      <c r="BN346" s="444"/>
      <c r="BO346" s="445">
        <v>0</v>
      </c>
      <c r="BP346" s="443"/>
      <c r="BQ346" s="436"/>
      <c r="BR346" s="437"/>
      <c r="BS346" s="444"/>
      <c r="BT346" s="445">
        <f>SUM(L346:BO346)</f>
        <v>0</v>
      </c>
      <c r="BU346" s="443"/>
      <c r="BV346" s="436"/>
      <c r="BW346" s="437"/>
      <c r="BX346" s="444"/>
      <c r="BY346" s="445">
        <v>0</v>
      </c>
      <c r="BZ346" s="443"/>
      <c r="CA346" s="436"/>
      <c r="CB346" s="437"/>
      <c r="CC346" s="444"/>
      <c r="CD346" s="445">
        <v>0</v>
      </c>
      <c r="CE346" s="443"/>
      <c r="CF346" s="436"/>
      <c r="CG346" s="437"/>
      <c r="CH346" s="444"/>
      <c r="CI346" s="445">
        <v>0</v>
      </c>
      <c r="CJ346" s="443"/>
      <c r="CK346" s="436"/>
      <c r="CL346" s="437"/>
      <c r="CM346" s="444"/>
      <c r="CN346" s="445">
        <v>0</v>
      </c>
      <c r="CO346" s="443"/>
      <c r="CP346" s="436"/>
      <c r="CQ346" s="437"/>
      <c r="CR346" s="444"/>
      <c r="CS346" s="445">
        <v>0</v>
      </c>
      <c r="CT346" s="443"/>
      <c r="CU346" s="436"/>
      <c r="CV346" s="437"/>
      <c r="CW346" s="444"/>
      <c r="CX346" s="445">
        <v>0</v>
      </c>
      <c r="CY346" s="443"/>
      <c r="CZ346" s="436"/>
      <c r="DA346" s="437"/>
      <c r="DB346" s="444"/>
      <c r="DC346" s="445">
        <v>0</v>
      </c>
      <c r="DD346" s="443"/>
      <c r="DE346" s="436"/>
      <c r="DF346" s="437"/>
      <c r="DG346" s="444"/>
      <c r="DH346" s="445">
        <v>0</v>
      </c>
      <c r="DI346" s="443"/>
      <c r="DJ346" s="436"/>
      <c r="DK346" s="437"/>
      <c r="DL346" s="444"/>
      <c r="DM346" s="445">
        <v>0</v>
      </c>
      <c r="DN346" s="443"/>
      <c r="DO346" s="436"/>
      <c r="DP346" s="437"/>
      <c r="DQ346" s="444"/>
      <c r="DR346" s="445">
        <v>0</v>
      </c>
      <c r="DS346" s="443"/>
      <c r="DT346" s="436"/>
      <c r="DU346" s="437"/>
      <c r="DV346" s="444"/>
      <c r="DW346" s="445">
        <v>0</v>
      </c>
      <c r="DX346" s="443"/>
      <c r="DY346" s="436"/>
      <c r="DZ346" s="437"/>
      <c r="EA346" s="444"/>
      <c r="EB346" s="445">
        <v>0</v>
      </c>
      <c r="EC346" s="443"/>
      <c r="ED346" s="436"/>
      <c r="EE346" s="437"/>
      <c r="EF346" s="444"/>
      <c r="EG346" s="445">
        <v>0</v>
      </c>
      <c r="EH346" s="443"/>
      <c r="EI346" s="436"/>
      <c r="EJ346" s="437"/>
      <c r="EK346" s="441"/>
      <c r="EL346" s="445">
        <f t="shared" ref="EL346" si="60">SUM(CD346:CD346)</f>
        <v>0</v>
      </c>
      <c r="EM346" s="443"/>
      <c r="EN346" s="436"/>
      <c r="EO346" s="345"/>
      <c r="ER346" s="349"/>
      <c r="ES346" s="349"/>
    </row>
    <row r="347" spans="1:149" ht="12.75" hidden="1" customHeight="1" x14ac:dyDescent="0.2">
      <c r="A347" s="333"/>
      <c r="B347" s="333"/>
      <c r="D347" s="345"/>
      <c r="F347" s="333"/>
      <c r="G347" s="436"/>
      <c r="H347" s="436"/>
      <c r="I347" s="436"/>
      <c r="J347" s="437"/>
      <c r="K347" s="436"/>
      <c r="L347" s="436"/>
      <c r="M347" s="436"/>
      <c r="N347" s="436"/>
      <c r="O347" s="437"/>
      <c r="P347" s="436"/>
      <c r="Q347" s="436"/>
      <c r="R347" s="436"/>
      <c r="S347" s="436"/>
      <c r="T347" s="437"/>
      <c r="U347" s="436"/>
      <c r="V347" s="436"/>
      <c r="W347" s="436"/>
      <c r="X347" s="436"/>
      <c r="Y347" s="437"/>
      <c r="Z347" s="436"/>
      <c r="AA347" s="436"/>
      <c r="AB347" s="436"/>
      <c r="AC347" s="436"/>
      <c r="AD347" s="437"/>
      <c r="AE347" s="436"/>
      <c r="AF347" s="436"/>
      <c r="AG347" s="436"/>
      <c r="AH347" s="436"/>
      <c r="AI347" s="437"/>
      <c r="AJ347" s="436"/>
      <c r="AK347" s="436"/>
      <c r="AL347" s="436"/>
      <c r="AM347" s="436"/>
      <c r="AN347" s="437"/>
      <c r="AO347" s="436"/>
      <c r="AP347" s="436"/>
      <c r="AQ347" s="436"/>
      <c r="AR347" s="436"/>
      <c r="AS347" s="437"/>
      <c r="AT347" s="436"/>
      <c r="AU347" s="436"/>
      <c r="AV347" s="436"/>
      <c r="AW347" s="436"/>
      <c r="AX347" s="437"/>
      <c r="AY347" s="436"/>
      <c r="AZ347" s="436"/>
      <c r="BA347" s="436"/>
      <c r="BB347" s="436"/>
      <c r="BC347" s="437"/>
      <c r="BD347" s="436"/>
      <c r="BE347" s="436"/>
      <c r="BF347" s="436"/>
      <c r="BG347" s="436"/>
      <c r="BH347" s="437"/>
      <c r="BI347" s="436"/>
      <c r="BJ347" s="436"/>
      <c r="BK347" s="436"/>
      <c r="BL347" s="436"/>
      <c r="BM347" s="437"/>
      <c r="BN347" s="436"/>
      <c r="BO347" s="436"/>
      <c r="BP347" s="436"/>
      <c r="BQ347" s="436"/>
      <c r="BR347" s="437"/>
      <c r="BS347" s="436"/>
      <c r="BT347" s="436"/>
      <c r="BU347" s="436"/>
      <c r="BV347" s="436"/>
      <c r="BW347" s="437"/>
      <c r="BX347" s="436"/>
      <c r="BY347" s="436"/>
      <c r="BZ347" s="436"/>
      <c r="CA347" s="436"/>
      <c r="CB347" s="437"/>
      <c r="CC347" s="436"/>
      <c r="CD347" s="476"/>
      <c r="CE347" s="476"/>
      <c r="CF347" s="476"/>
      <c r="CG347" s="477"/>
      <c r="CH347" s="476"/>
      <c r="CI347" s="476"/>
      <c r="CJ347" s="476"/>
      <c r="CK347" s="476"/>
      <c r="CL347" s="477"/>
      <c r="CM347" s="476"/>
      <c r="CN347" s="476"/>
      <c r="CO347" s="476"/>
      <c r="CP347" s="476"/>
      <c r="CQ347" s="477"/>
      <c r="CR347" s="476"/>
      <c r="CS347" s="476"/>
      <c r="CT347" s="476"/>
      <c r="CU347" s="476"/>
      <c r="CV347" s="477"/>
      <c r="CW347" s="476"/>
      <c r="CX347" s="476"/>
      <c r="CY347" s="476"/>
      <c r="CZ347" s="476"/>
      <c r="DA347" s="477"/>
      <c r="DB347" s="476"/>
      <c r="DC347" s="476"/>
      <c r="DD347" s="476"/>
      <c r="DE347" s="476"/>
      <c r="DF347" s="477"/>
      <c r="DG347" s="476"/>
      <c r="DH347" s="476"/>
      <c r="DI347" s="476"/>
      <c r="DJ347" s="476"/>
      <c r="DK347" s="477"/>
      <c r="DL347" s="476"/>
      <c r="DM347" s="476"/>
      <c r="DN347" s="476"/>
      <c r="DO347" s="476"/>
      <c r="DP347" s="477"/>
      <c r="DQ347" s="476"/>
      <c r="DR347" s="476"/>
      <c r="DS347" s="476"/>
      <c r="DT347" s="476"/>
      <c r="DU347" s="477"/>
      <c r="DV347" s="476"/>
      <c r="DW347" s="476"/>
      <c r="DX347" s="476"/>
      <c r="DY347" s="476"/>
      <c r="DZ347" s="477"/>
      <c r="EA347" s="476"/>
      <c r="EB347" s="476"/>
      <c r="EC347" s="476"/>
      <c r="ED347" s="476"/>
      <c r="EE347" s="477"/>
      <c r="EF347" s="476"/>
      <c r="EG347" s="476"/>
      <c r="EH347" s="436"/>
      <c r="EI347" s="436"/>
      <c r="EJ347" s="437"/>
      <c r="EK347" s="436"/>
      <c r="EL347" s="436"/>
      <c r="EM347" s="436"/>
      <c r="EN347" s="436"/>
      <c r="EO347" s="345"/>
      <c r="ER347" s="349"/>
      <c r="ES347" s="349"/>
    </row>
    <row r="348" spans="1:149" s="349" customFormat="1" ht="12.75" hidden="1" customHeight="1" x14ac:dyDescent="0.2">
      <c r="A348" s="334"/>
      <c r="B348" s="334"/>
      <c r="D348" s="372" t="s">
        <v>326</v>
      </c>
      <c r="E348" s="473"/>
      <c r="F348" s="118"/>
      <c r="G348" s="436">
        <f>SUM(G349:G349)</f>
        <v>0</v>
      </c>
      <c r="H348" s="436"/>
      <c r="I348" s="436"/>
      <c r="J348" s="437"/>
      <c r="K348" s="436"/>
      <c r="L348" s="436">
        <f>SUM(L349:L349)</f>
        <v>0</v>
      </c>
      <c r="M348" s="436"/>
      <c r="N348" s="436"/>
      <c r="O348" s="437"/>
      <c r="P348" s="436"/>
      <c r="Q348" s="436">
        <f>SUM(Q349:Q349)</f>
        <v>0</v>
      </c>
      <c r="R348" s="436"/>
      <c r="S348" s="436"/>
      <c r="T348" s="437"/>
      <c r="U348" s="436"/>
      <c r="V348" s="436">
        <f>SUM(V349:V349)</f>
        <v>0</v>
      </c>
      <c r="W348" s="436"/>
      <c r="X348" s="436"/>
      <c r="Y348" s="437"/>
      <c r="Z348" s="436"/>
      <c r="AA348" s="436">
        <f>SUM(AA349:AA349)</f>
        <v>0</v>
      </c>
      <c r="AB348" s="436"/>
      <c r="AC348" s="436"/>
      <c r="AD348" s="437"/>
      <c r="AE348" s="436"/>
      <c r="AF348" s="436">
        <f>SUM(AF349:AF349)</f>
        <v>0</v>
      </c>
      <c r="AG348" s="436"/>
      <c r="AH348" s="436"/>
      <c r="AI348" s="437"/>
      <c r="AJ348" s="436"/>
      <c r="AK348" s="436">
        <f>SUM(AK349:AK349)</f>
        <v>0</v>
      </c>
      <c r="AL348" s="436"/>
      <c r="AM348" s="436"/>
      <c r="AN348" s="437"/>
      <c r="AO348" s="436"/>
      <c r="AP348" s="436">
        <f>SUM(AP349:AP349)</f>
        <v>0</v>
      </c>
      <c r="AQ348" s="436"/>
      <c r="AR348" s="436"/>
      <c r="AS348" s="437"/>
      <c r="AT348" s="436"/>
      <c r="AU348" s="436">
        <f>SUM(AU349:AU349)</f>
        <v>0</v>
      </c>
      <c r="AV348" s="436"/>
      <c r="AW348" s="436"/>
      <c r="AX348" s="437"/>
      <c r="AY348" s="436"/>
      <c r="AZ348" s="436">
        <f>SUM(AZ349:AZ349)</f>
        <v>0</v>
      </c>
      <c r="BA348" s="436"/>
      <c r="BB348" s="436"/>
      <c r="BC348" s="437"/>
      <c r="BD348" s="436"/>
      <c r="BE348" s="436">
        <f>SUM(BE349:BE349)</f>
        <v>0</v>
      </c>
      <c r="BF348" s="436"/>
      <c r="BG348" s="436"/>
      <c r="BH348" s="437"/>
      <c r="BI348" s="436"/>
      <c r="BJ348" s="436">
        <f>SUM(BJ349:BJ349)</f>
        <v>0</v>
      </c>
      <c r="BK348" s="436"/>
      <c r="BL348" s="436"/>
      <c r="BM348" s="437"/>
      <c r="BN348" s="436"/>
      <c r="BO348" s="436">
        <f>SUM(BO349:BO349)</f>
        <v>0</v>
      </c>
      <c r="BP348" s="436"/>
      <c r="BQ348" s="436"/>
      <c r="BR348" s="437"/>
      <c r="BS348" s="436"/>
      <c r="BT348" s="436">
        <f>SUM(BT349:BT349)</f>
        <v>0</v>
      </c>
      <c r="BU348" s="436"/>
      <c r="BV348" s="436"/>
      <c r="BW348" s="437"/>
      <c r="BX348" s="436"/>
      <c r="BY348" s="436">
        <f>SUM(BY349:BY349)</f>
        <v>0</v>
      </c>
      <c r="BZ348" s="436"/>
      <c r="CA348" s="436"/>
      <c r="CB348" s="437"/>
      <c r="CC348" s="436"/>
      <c r="CD348" s="436">
        <f>SUM(CD349:CD349)</f>
        <v>0</v>
      </c>
      <c r="CE348" s="436"/>
      <c r="CF348" s="436"/>
      <c r="CG348" s="437"/>
      <c r="CH348" s="436"/>
      <c r="CI348" s="436">
        <f>SUM(CI349:CI349)</f>
        <v>0</v>
      </c>
      <c r="CJ348" s="436"/>
      <c r="CK348" s="436"/>
      <c r="CL348" s="437"/>
      <c r="CM348" s="436"/>
      <c r="CN348" s="436">
        <f>SUM(CN349:CN349)</f>
        <v>0</v>
      </c>
      <c r="CO348" s="436"/>
      <c r="CP348" s="436"/>
      <c r="CQ348" s="437"/>
      <c r="CR348" s="436"/>
      <c r="CS348" s="436">
        <f>SUM(CS349:CS349)</f>
        <v>0</v>
      </c>
      <c r="CT348" s="436"/>
      <c r="CU348" s="436"/>
      <c r="CV348" s="437"/>
      <c r="CW348" s="436"/>
      <c r="CX348" s="436">
        <f>SUM(CX349:CX349)</f>
        <v>0</v>
      </c>
      <c r="CY348" s="436"/>
      <c r="CZ348" s="436"/>
      <c r="DA348" s="437"/>
      <c r="DB348" s="436"/>
      <c r="DC348" s="436">
        <f>SUM(DC349:DC349)</f>
        <v>0</v>
      </c>
      <c r="DD348" s="436"/>
      <c r="DE348" s="436"/>
      <c r="DF348" s="437"/>
      <c r="DG348" s="436"/>
      <c r="DH348" s="436">
        <f>SUM(DH349:DH349)</f>
        <v>0</v>
      </c>
      <c r="DI348" s="436"/>
      <c r="DJ348" s="436"/>
      <c r="DK348" s="437"/>
      <c r="DL348" s="436"/>
      <c r="DM348" s="436">
        <f>SUM(DM349:DM349)</f>
        <v>0</v>
      </c>
      <c r="DN348" s="436"/>
      <c r="DO348" s="436"/>
      <c r="DP348" s="437"/>
      <c r="DQ348" s="436"/>
      <c r="DR348" s="436">
        <f>SUM(DR349:DR349)</f>
        <v>0</v>
      </c>
      <c r="DS348" s="436"/>
      <c r="DT348" s="436"/>
      <c r="DU348" s="437"/>
      <c r="DV348" s="436"/>
      <c r="DW348" s="436">
        <f>SUM(DW349:DW349)</f>
        <v>0</v>
      </c>
      <c r="DX348" s="436"/>
      <c r="DY348" s="436"/>
      <c r="DZ348" s="437"/>
      <c r="EA348" s="436"/>
      <c r="EB348" s="436">
        <f>SUM(EB349:EB349)</f>
        <v>0</v>
      </c>
      <c r="EC348" s="436"/>
      <c r="ED348" s="436"/>
      <c r="EE348" s="437"/>
      <c r="EF348" s="436"/>
      <c r="EG348" s="436">
        <f>SUM(EG349:EG349)</f>
        <v>0</v>
      </c>
      <c r="EH348" s="436"/>
      <c r="EI348" s="436"/>
      <c r="EJ348" s="437"/>
      <c r="EK348" s="436"/>
      <c r="EL348" s="436">
        <f>SUM(EL349:EL349)</f>
        <v>0</v>
      </c>
      <c r="EM348" s="436"/>
      <c r="EN348" s="431"/>
      <c r="EO348" s="352"/>
      <c r="EQ348" s="332"/>
    </row>
    <row r="349" spans="1:149" ht="12.75" hidden="1" customHeight="1" x14ac:dyDescent="0.2">
      <c r="A349" s="333"/>
      <c r="B349" s="333"/>
      <c r="D349" s="345" t="s">
        <v>313</v>
      </c>
      <c r="E349" s="467"/>
      <c r="F349" s="474"/>
      <c r="G349" s="445">
        <f>G352</f>
        <v>0</v>
      </c>
      <c r="H349" s="443"/>
      <c r="I349" s="436"/>
      <c r="J349" s="437"/>
      <c r="K349" s="444"/>
      <c r="L349" s="445">
        <f>L352</f>
        <v>0</v>
      </c>
      <c r="M349" s="443"/>
      <c r="N349" s="436"/>
      <c r="O349" s="437"/>
      <c r="P349" s="444"/>
      <c r="Q349" s="445">
        <f>Q352</f>
        <v>0</v>
      </c>
      <c r="R349" s="443"/>
      <c r="S349" s="436"/>
      <c r="T349" s="437"/>
      <c r="U349" s="444"/>
      <c r="V349" s="445">
        <f>V352</f>
        <v>0</v>
      </c>
      <c r="W349" s="443"/>
      <c r="X349" s="436"/>
      <c r="Y349" s="437"/>
      <c r="Z349" s="444"/>
      <c r="AA349" s="445">
        <f>AA352</f>
        <v>0</v>
      </c>
      <c r="AB349" s="443"/>
      <c r="AC349" s="436"/>
      <c r="AD349" s="437"/>
      <c r="AE349" s="444"/>
      <c r="AF349" s="445">
        <f>AF352</f>
        <v>0</v>
      </c>
      <c r="AG349" s="443"/>
      <c r="AH349" s="436"/>
      <c r="AI349" s="437"/>
      <c r="AJ349" s="444"/>
      <c r="AK349" s="445">
        <f>AK352</f>
        <v>0</v>
      </c>
      <c r="AL349" s="443"/>
      <c r="AM349" s="436"/>
      <c r="AN349" s="437"/>
      <c r="AO349" s="444"/>
      <c r="AP349" s="445">
        <f>AP352</f>
        <v>0</v>
      </c>
      <c r="AQ349" s="443"/>
      <c r="AR349" s="436"/>
      <c r="AS349" s="437"/>
      <c r="AT349" s="444"/>
      <c r="AU349" s="445">
        <f>AU352</f>
        <v>0</v>
      </c>
      <c r="AV349" s="443"/>
      <c r="AW349" s="436"/>
      <c r="AX349" s="437"/>
      <c r="AY349" s="444"/>
      <c r="AZ349" s="445">
        <f>AZ352</f>
        <v>0</v>
      </c>
      <c r="BA349" s="443"/>
      <c r="BB349" s="436"/>
      <c r="BC349" s="437"/>
      <c r="BD349" s="444"/>
      <c r="BE349" s="445">
        <f>BE352</f>
        <v>0</v>
      </c>
      <c r="BF349" s="443"/>
      <c r="BG349" s="436"/>
      <c r="BH349" s="437"/>
      <c r="BI349" s="444"/>
      <c r="BJ349" s="445">
        <f>BJ352</f>
        <v>0</v>
      </c>
      <c r="BK349" s="443"/>
      <c r="BL349" s="436"/>
      <c r="BM349" s="437"/>
      <c r="BN349" s="444"/>
      <c r="BO349" s="445">
        <f>BO352</f>
        <v>0</v>
      </c>
      <c r="BP349" s="443"/>
      <c r="BQ349" s="436"/>
      <c r="BR349" s="437"/>
      <c r="BS349" s="444"/>
      <c r="BT349" s="445">
        <f>SUM(L349:BO349)</f>
        <v>0</v>
      </c>
      <c r="BU349" s="443"/>
      <c r="BV349" s="436"/>
      <c r="BW349" s="437"/>
      <c r="BX349" s="444"/>
      <c r="BY349" s="445">
        <f>BY352</f>
        <v>0</v>
      </c>
      <c r="BZ349" s="443"/>
      <c r="CA349" s="436"/>
      <c r="CB349" s="437"/>
      <c r="CC349" s="444"/>
      <c r="CD349" s="445">
        <v>0</v>
      </c>
      <c r="CE349" s="443"/>
      <c r="CF349" s="436"/>
      <c r="CG349" s="437"/>
      <c r="CH349" s="444"/>
      <c r="CI349" s="445">
        <v>0</v>
      </c>
      <c r="CJ349" s="443"/>
      <c r="CK349" s="436"/>
      <c r="CL349" s="437"/>
      <c r="CM349" s="444"/>
      <c r="CN349" s="445">
        <v>0</v>
      </c>
      <c r="CO349" s="443"/>
      <c r="CP349" s="436"/>
      <c r="CQ349" s="437"/>
      <c r="CR349" s="444"/>
      <c r="CS349" s="445">
        <v>0</v>
      </c>
      <c r="CT349" s="443"/>
      <c r="CU349" s="436"/>
      <c r="CV349" s="437"/>
      <c r="CW349" s="444"/>
      <c r="CX349" s="445">
        <v>0</v>
      </c>
      <c r="CY349" s="443"/>
      <c r="CZ349" s="436"/>
      <c r="DA349" s="437"/>
      <c r="DB349" s="444"/>
      <c r="DC349" s="445">
        <v>0</v>
      </c>
      <c r="DD349" s="443"/>
      <c r="DE349" s="436"/>
      <c r="DF349" s="437"/>
      <c r="DG349" s="444"/>
      <c r="DH349" s="445">
        <v>0</v>
      </c>
      <c r="DI349" s="443"/>
      <c r="DJ349" s="436"/>
      <c r="DK349" s="437"/>
      <c r="DL349" s="444"/>
      <c r="DM349" s="445">
        <v>0</v>
      </c>
      <c r="DN349" s="443"/>
      <c r="DO349" s="436"/>
      <c r="DP349" s="437"/>
      <c r="DQ349" s="444"/>
      <c r="DR349" s="445">
        <v>0</v>
      </c>
      <c r="DS349" s="443"/>
      <c r="DT349" s="436"/>
      <c r="DU349" s="437"/>
      <c r="DV349" s="444"/>
      <c r="DW349" s="445">
        <v>0</v>
      </c>
      <c r="DX349" s="443"/>
      <c r="DY349" s="436"/>
      <c r="DZ349" s="437"/>
      <c r="EA349" s="444"/>
      <c r="EB349" s="445">
        <v>0</v>
      </c>
      <c r="EC349" s="443"/>
      <c r="ED349" s="436"/>
      <c r="EE349" s="437"/>
      <c r="EF349" s="444"/>
      <c r="EG349" s="445">
        <v>0</v>
      </c>
      <c r="EH349" s="443"/>
      <c r="EI349" s="436"/>
      <c r="EJ349" s="437"/>
      <c r="EK349" s="444"/>
      <c r="EL349" s="445">
        <f t="shared" ref="EL349" si="61">SUM(CD349:CD349)</f>
        <v>0</v>
      </c>
      <c r="EM349" s="443"/>
      <c r="EN349" s="436"/>
      <c r="EO349" s="345"/>
      <c r="ER349" s="349"/>
      <c r="ES349" s="349"/>
    </row>
    <row r="350" spans="1:149" ht="12.75" hidden="1" customHeight="1" x14ac:dyDescent="0.2">
      <c r="A350" s="333"/>
      <c r="B350" s="333"/>
      <c r="D350" s="345"/>
      <c r="F350" s="333"/>
      <c r="G350" s="333"/>
      <c r="H350" s="436"/>
      <c r="I350" s="436"/>
      <c r="J350" s="437"/>
      <c r="K350" s="436"/>
      <c r="L350" s="333"/>
      <c r="M350" s="333"/>
      <c r="N350" s="333"/>
      <c r="O350" s="351"/>
      <c r="P350" s="333"/>
      <c r="Q350" s="333"/>
      <c r="R350" s="333"/>
      <c r="S350" s="333"/>
      <c r="T350" s="351"/>
      <c r="U350" s="333"/>
      <c r="V350" s="333"/>
      <c r="W350" s="333"/>
      <c r="X350" s="333"/>
      <c r="Y350" s="351"/>
      <c r="Z350" s="333"/>
      <c r="AA350" s="333"/>
      <c r="AB350" s="333"/>
      <c r="AC350" s="333"/>
      <c r="AD350" s="351"/>
      <c r="AE350" s="333"/>
      <c r="AF350" s="333"/>
      <c r="AG350" s="333"/>
      <c r="AH350" s="333"/>
      <c r="AI350" s="351"/>
      <c r="AJ350" s="333"/>
      <c r="AK350" s="333"/>
      <c r="AL350" s="333"/>
      <c r="AM350" s="333"/>
      <c r="AN350" s="351"/>
      <c r="AO350" s="333"/>
      <c r="AP350" s="333"/>
      <c r="AQ350" s="333"/>
      <c r="AR350" s="333"/>
      <c r="AS350" s="351"/>
      <c r="AT350" s="333"/>
      <c r="AU350" s="333"/>
      <c r="AV350" s="333"/>
      <c r="AW350" s="333"/>
      <c r="AX350" s="351"/>
      <c r="AY350" s="333"/>
      <c r="AZ350" s="333"/>
      <c r="BA350" s="333"/>
      <c r="BB350" s="333"/>
      <c r="BC350" s="351"/>
      <c r="BD350" s="333"/>
      <c r="BE350" s="333"/>
      <c r="BF350" s="333"/>
      <c r="BG350" s="333"/>
      <c r="BH350" s="351"/>
      <c r="BI350" s="333"/>
      <c r="BJ350" s="333"/>
      <c r="BK350" s="333"/>
      <c r="BL350" s="333"/>
      <c r="BM350" s="351"/>
      <c r="BN350" s="333"/>
      <c r="BO350" s="333"/>
      <c r="BP350" s="333"/>
      <c r="BQ350" s="333"/>
      <c r="BR350" s="351"/>
      <c r="BS350" s="333"/>
      <c r="BT350" s="333"/>
      <c r="BU350" s="333"/>
      <c r="BV350" s="333"/>
      <c r="BW350" s="351"/>
      <c r="BX350" s="333"/>
      <c r="BY350" s="333"/>
      <c r="BZ350" s="436"/>
      <c r="CA350" s="436"/>
      <c r="CB350" s="437"/>
      <c r="CC350" s="436"/>
      <c r="CD350" s="476"/>
      <c r="CE350" s="476"/>
      <c r="CF350" s="476"/>
      <c r="CG350" s="477"/>
      <c r="CH350" s="476"/>
      <c r="CI350" s="476"/>
      <c r="CJ350" s="476"/>
      <c r="CK350" s="476"/>
      <c r="CL350" s="477"/>
      <c r="CM350" s="476"/>
      <c r="CN350" s="476"/>
      <c r="CO350" s="476"/>
      <c r="CP350" s="476"/>
      <c r="CQ350" s="477"/>
      <c r="CR350" s="476"/>
      <c r="CS350" s="476"/>
      <c r="CT350" s="476"/>
      <c r="CU350" s="476"/>
      <c r="CV350" s="477"/>
      <c r="CW350" s="476"/>
      <c r="CX350" s="476"/>
      <c r="CY350" s="476"/>
      <c r="CZ350" s="476"/>
      <c r="DA350" s="477"/>
      <c r="DB350" s="476"/>
      <c r="DC350" s="476"/>
      <c r="DD350" s="476"/>
      <c r="DE350" s="476"/>
      <c r="DF350" s="477"/>
      <c r="DG350" s="476"/>
      <c r="DH350" s="476"/>
      <c r="DI350" s="476"/>
      <c r="DJ350" s="476"/>
      <c r="DK350" s="477"/>
      <c r="DL350" s="476"/>
      <c r="DM350" s="476"/>
      <c r="DN350" s="476"/>
      <c r="DO350" s="476"/>
      <c r="DP350" s="477"/>
      <c r="DQ350" s="476"/>
      <c r="DR350" s="476"/>
      <c r="DS350" s="476"/>
      <c r="DT350" s="476"/>
      <c r="DU350" s="477"/>
      <c r="DV350" s="476"/>
      <c r="DW350" s="476"/>
      <c r="DX350" s="476"/>
      <c r="DY350" s="476"/>
      <c r="DZ350" s="477"/>
      <c r="EA350" s="476"/>
      <c r="EB350" s="476"/>
      <c r="EC350" s="476"/>
      <c r="ED350" s="476"/>
      <c r="EE350" s="477"/>
      <c r="EF350" s="476"/>
      <c r="EG350" s="476"/>
      <c r="EH350" s="333"/>
      <c r="EI350" s="333"/>
      <c r="EJ350" s="351"/>
      <c r="EK350" s="333"/>
      <c r="EL350" s="333"/>
      <c r="EM350" s="333"/>
      <c r="EN350" s="333"/>
      <c r="EO350" s="345"/>
      <c r="ER350" s="349"/>
      <c r="ES350" s="349"/>
    </row>
    <row r="351" spans="1:149" ht="12.75" hidden="1" customHeight="1" x14ac:dyDescent="0.2">
      <c r="A351" s="333"/>
      <c r="B351" s="333"/>
      <c r="D351" s="345" t="s">
        <v>355</v>
      </c>
      <c r="F351" s="333"/>
      <c r="G351" s="436">
        <f>SUM(G352:G352)</f>
        <v>0</v>
      </c>
      <c r="H351" s="436"/>
      <c r="I351" s="436"/>
      <c r="J351" s="437"/>
      <c r="K351" s="436"/>
      <c r="L351" s="436">
        <f>SUM(L352:L352)</f>
        <v>0</v>
      </c>
      <c r="M351" s="436"/>
      <c r="N351" s="436"/>
      <c r="O351" s="437"/>
      <c r="P351" s="436"/>
      <c r="Q351" s="436">
        <f>SUM(Q352:Q352)</f>
        <v>0</v>
      </c>
      <c r="R351" s="436"/>
      <c r="S351" s="436"/>
      <c r="T351" s="437"/>
      <c r="U351" s="436"/>
      <c r="V351" s="436">
        <f>SUM(V352:V352)</f>
        <v>0</v>
      </c>
      <c r="W351" s="436"/>
      <c r="X351" s="436"/>
      <c r="Y351" s="437"/>
      <c r="Z351" s="436"/>
      <c r="AA351" s="436">
        <f>SUM(AA352:AA352)</f>
        <v>0</v>
      </c>
      <c r="AB351" s="436"/>
      <c r="AC351" s="436"/>
      <c r="AD351" s="437"/>
      <c r="AE351" s="436"/>
      <c r="AF351" s="436">
        <f>SUM(AF352:AF352)</f>
        <v>0</v>
      </c>
      <c r="AG351" s="436"/>
      <c r="AH351" s="436"/>
      <c r="AI351" s="437"/>
      <c r="AJ351" s="436"/>
      <c r="AK351" s="436">
        <f>SUM(AK352:AK352)</f>
        <v>0</v>
      </c>
      <c r="AL351" s="436"/>
      <c r="AM351" s="436"/>
      <c r="AN351" s="437"/>
      <c r="AO351" s="436"/>
      <c r="AP351" s="436">
        <f>SUM(AP352:AP352)</f>
        <v>0</v>
      </c>
      <c r="AQ351" s="436"/>
      <c r="AR351" s="436"/>
      <c r="AS351" s="437"/>
      <c r="AT351" s="436"/>
      <c r="AU351" s="436">
        <f>SUM(AU352:AU352)</f>
        <v>0</v>
      </c>
      <c r="AV351" s="436"/>
      <c r="AW351" s="436"/>
      <c r="AX351" s="437"/>
      <c r="AY351" s="436"/>
      <c r="AZ351" s="436">
        <f>SUM(AZ352:AZ352)</f>
        <v>0</v>
      </c>
      <c r="BA351" s="436"/>
      <c r="BB351" s="436"/>
      <c r="BC351" s="437"/>
      <c r="BD351" s="436"/>
      <c r="BE351" s="436">
        <f>SUM(BE352:BE352)</f>
        <v>0</v>
      </c>
      <c r="BF351" s="436"/>
      <c r="BG351" s="436"/>
      <c r="BH351" s="437"/>
      <c r="BI351" s="436"/>
      <c r="BJ351" s="436">
        <f>SUM(BJ352:BJ352)</f>
        <v>0</v>
      </c>
      <c r="BK351" s="436"/>
      <c r="BL351" s="436"/>
      <c r="BM351" s="437"/>
      <c r="BN351" s="436"/>
      <c r="BO351" s="436">
        <f>SUM(BO352:BO352)</f>
        <v>0</v>
      </c>
      <c r="BP351" s="436"/>
      <c r="BQ351" s="436"/>
      <c r="BR351" s="437"/>
      <c r="BS351" s="436"/>
      <c r="BT351" s="436">
        <f>SUM(BT352:BT352)</f>
        <v>0</v>
      </c>
      <c r="BU351" s="436"/>
      <c r="BV351" s="436"/>
      <c r="BW351" s="437"/>
      <c r="BX351" s="436"/>
      <c r="BY351" s="436">
        <f>SUM(BY352:BY352)</f>
        <v>0</v>
      </c>
      <c r="BZ351" s="436"/>
      <c r="CA351" s="436"/>
      <c r="CB351" s="437"/>
      <c r="CC351" s="436"/>
      <c r="CD351" s="436">
        <f>SUM(CD352:CD352)</f>
        <v>0</v>
      </c>
      <c r="CE351" s="436"/>
      <c r="CF351" s="436"/>
      <c r="CG351" s="437"/>
      <c r="CH351" s="436"/>
      <c r="CI351" s="436">
        <f>SUM(CI352:CI352)</f>
        <v>0</v>
      </c>
      <c r="CJ351" s="436"/>
      <c r="CK351" s="436"/>
      <c r="CL351" s="437"/>
      <c r="CM351" s="436"/>
      <c r="CN351" s="436">
        <f>SUM(CN352:CN352)</f>
        <v>0</v>
      </c>
      <c r="CO351" s="436"/>
      <c r="CP351" s="436"/>
      <c r="CQ351" s="437"/>
      <c r="CR351" s="436"/>
      <c r="CS351" s="436">
        <f>SUM(CS352:CS352)</f>
        <v>0</v>
      </c>
      <c r="CT351" s="436"/>
      <c r="CU351" s="436"/>
      <c r="CV351" s="437"/>
      <c r="CW351" s="436"/>
      <c r="CX351" s="436">
        <f>SUM(CX352:CX352)</f>
        <v>0</v>
      </c>
      <c r="CY351" s="436"/>
      <c r="CZ351" s="436"/>
      <c r="DA351" s="437"/>
      <c r="DB351" s="436"/>
      <c r="DC351" s="436">
        <f>SUM(DC352:DC352)</f>
        <v>0</v>
      </c>
      <c r="DD351" s="436"/>
      <c r="DE351" s="436"/>
      <c r="DF351" s="437"/>
      <c r="DG351" s="436"/>
      <c r="DH351" s="436">
        <f>SUM(DH352:DH352)</f>
        <v>0</v>
      </c>
      <c r="DI351" s="436"/>
      <c r="DJ351" s="436"/>
      <c r="DK351" s="437"/>
      <c r="DL351" s="436"/>
      <c r="DM351" s="436">
        <f>SUM(DM352:DM352)</f>
        <v>0</v>
      </c>
      <c r="DN351" s="436"/>
      <c r="DO351" s="436"/>
      <c r="DP351" s="437"/>
      <c r="DQ351" s="436"/>
      <c r="DR351" s="436">
        <f>SUM(DR352:DR352)</f>
        <v>0</v>
      </c>
      <c r="DS351" s="436"/>
      <c r="DT351" s="436"/>
      <c r="DU351" s="437"/>
      <c r="DV351" s="436"/>
      <c r="DW351" s="436">
        <f>SUM(DW352:DW352)</f>
        <v>0</v>
      </c>
      <c r="DX351" s="436"/>
      <c r="DY351" s="436"/>
      <c r="DZ351" s="437"/>
      <c r="EA351" s="436"/>
      <c r="EB351" s="436">
        <f>SUM(EB352:EB352)</f>
        <v>0</v>
      </c>
      <c r="EC351" s="436"/>
      <c r="ED351" s="436"/>
      <c r="EE351" s="437"/>
      <c r="EF351" s="436"/>
      <c r="EG351" s="436">
        <f>SUM(EG352:EG352)</f>
        <v>0</v>
      </c>
      <c r="EH351" s="436"/>
      <c r="EI351" s="436"/>
      <c r="EJ351" s="437"/>
      <c r="EK351" s="436"/>
      <c r="EL351" s="436">
        <f>SUM(EL352:EL352)</f>
        <v>0</v>
      </c>
      <c r="EM351" s="436"/>
      <c r="EN351" s="436"/>
      <c r="EO351" s="345"/>
      <c r="ER351" s="349"/>
      <c r="ES351" s="349"/>
    </row>
    <row r="352" spans="1:149" ht="12.75" hidden="1" customHeight="1" x14ac:dyDescent="0.2">
      <c r="A352" s="333"/>
      <c r="B352" s="333"/>
      <c r="D352" s="345" t="s">
        <v>313</v>
      </c>
      <c r="F352" s="441"/>
      <c r="G352" s="445">
        <v>0</v>
      </c>
      <c r="H352" s="443"/>
      <c r="I352" s="436"/>
      <c r="J352" s="437"/>
      <c r="K352" s="444"/>
      <c r="L352" s="445">
        <v>0</v>
      </c>
      <c r="M352" s="443"/>
      <c r="N352" s="436"/>
      <c r="O352" s="437"/>
      <c r="P352" s="444"/>
      <c r="Q352" s="445">
        <v>0</v>
      </c>
      <c r="R352" s="443"/>
      <c r="S352" s="436"/>
      <c r="T352" s="437"/>
      <c r="U352" s="444"/>
      <c r="V352" s="445">
        <v>0</v>
      </c>
      <c r="W352" s="443"/>
      <c r="X352" s="436"/>
      <c r="Y352" s="437"/>
      <c r="Z352" s="444"/>
      <c r="AA352" s="445">
        <v>0</v>
      </c>
      <c r="AB352" s="443"/>
      <c r="AC352" s="436"/>
      <c r="AD352" s="437"/>
      <c r="AE352" s="444"/>
      <c r="AF352" s="445">
        <v>0</v>
      </c>
      <c r="AG352" s="443"/>
      <c r="AH352" s="436"/>
      <c r="AI352" s="437"/>
      <c r="AJ352" s="444"/>
      <c r="AK352" s="445">
        <v>0</v>
      </c>
      <c r="AL352" s="443"/>
      <c r="AM352" s="436"/>
      <c r="AN352" s="437"/>
      <c r="AO352" s="444"/>
      <c r="AP352" s="445">
        <v>0</v>
      </c>
      <c r="AQ352" s="443"/>
      <c r="AR352" s="436"/>
      <c r="AS352" s="437"/>
      <c r="AT352" s="444"/>
      <c r="AU352" s="445">
        <v>0</v>
      </c>
      <c r="AV352" s="443"/>
      <c r="AW352" s="436"/>
      <c r="AX352" s="437"/>
      <c r="AY352" s="444"/>
      <c r="AZ352" s="445">
        <v>0</v>
      </c>
      <c r="BA352" s="443"/>
      <c r="BB352" s="436"/>
      <c r="BC352" s="437"/>
      <c r="BD352" s="444"/>
      <c r="BE352" s="445">
        <v>0</v>
      </c>
      <c r="BF352" s="443"/>
      <c r="BG352" s="436"/>
      <c r="BH352" s="437"/>
      <c r="BI352" s="444"/>
      <c r="BJ352" s="445">
        <v>0</v>
      </c>
      <c r="BK352" s="443"/>
      <c r="BL352" s="436"/>
      <c r="BM352" s="437"/>
      <c r="BN352" s="444"/>
      <c r="BO352" s="445">
        <v>0</v>
      </c>
      <c r="BP352" s="443"/>
      <c r="BQ352" s="436"/>
      <c r="BR352" s="437"/>
      <c r="BS352" s="444"/>
      <c r="BT352" s="445">
        <f>SUM(L352:BO352)</f>
        <v>0</v>
      </c>
      <c r="BU352" s="443"/>
      <c r="BV352" s="436"/>
      <c r="BW352" s="437"/>
      <c r="BX352" s="444"/>
      <c r="BY352" s="445">
        <v>0</v>
      </c>
      <c r="BZ352" s="443"/>
      <c r="CA352" s="436"/>
      <c r="CB352" s="437"/>
      <c r="CC352" s="444"/>
      <c r="CD352" s="445">
        <v>0</v>
      </c>
      <c r="CE352" s="443"/>
      <c r="CF352" s="436"/>
      <c r="CG352" s="437"/>
      <c r="CH352" s="444"/>
      <c r="CI352" s="445">
        <v>0</v>
      </c>
      <c r="CJ352" s="443"/>
      <c r="CK352" s="436"/>
      <c r="CL352" s="437"/>
      <c r="CM352" s="444"/>
      <c r="CN352" s="445">
        <v>0</v>
      </c>
      <c r="CO352" s="443"/>
      <c r="CP352" s="436"/>
      <c r="CQ352" s="437"/>
      <c r="CR352" s="444"/>
      <c r="CS352" s="445">
        <v>0</v>
      </c>
      <c r="CT352" s="443"/>
      <c r="CU352" s="436"/>
      <c r="CV352" s="437"/>
      <c r="CW352" s="444"/>
      <c r="CX352" s="445">
        <v>0</v>
      </c>
      <c r="CY352" s="443"/>
      <c r="CZ352" s="436"/>
      <c r="DA352" s="437"/>
      <c r="DB352" s="444"/>
      <c r="DC352" s="445">
        <v>0</v>
      </c>
      <c r="DD352" s="443"/>
      <c r="DE352" s="436"/>
      <c r="DF352" s="437"/>
      <c r="DG352" s="444"/>
      <c r="DH352" s="445">
        <v>0</v>
      </c>
      <c r="DI352" s="443"/>
      <c r="DJ352" s="436"/>
      <c r="DK352" s="437"/>
      <c r="DL352" s="444"/>
      <c r="DM352" s="445">
        <v>0</v>
      </c>
      <c r="DN352" s="443"/>
      <c r="DO352" s="436"/>
      <c r="DP352" s="437"/>
      <c r="DQ352" s="444"/>
      <c r="DR352" s="445">
        <v>0</v>
      </c>
      <c r="DS352" s="443"/>
      <c r="DT352" s="436"/>
      <c r="DU352" s="437"/>
      <c r="DV352" s="444"/>
      <c r="DW352" s="445">
        <v>0</v>
      </c>
      <c r="DX352" s="443"/>
      <c r="DY352" s="436"/>
      <c r="DZ352" s="437"/>
      <c r="EA352" s="444"/>
      <c r="EB352" s="445">
        <v>0</v>
      </c>
      <c r="EC352" s="443"/>
      <c r="ED352" s="436"/>
      <c r="EE352" s="437"/>
      <c r="EF352" s="444"/>
      <c r="EG352" s="445">
        <v>0</v>
      </c>
      <c r="EH352" s="443"/>
      <c r="EI352" s="436"/>
      <c r="EJ352" s="437"/>
      <c r="EK352" s="444"/>
      <c r="EL352" s="445">
        <f>SUM(CD352:CN352)</f>
        <v>0</v>
      </c>
      <c r="EM352" s="443"/>
      <c r="EN352" s="436"/>
      <c r="EO352" s="345"/>
      <c r="ER352" s="349"/>
      <c r="ES352" s="349"/>
    </row>
    <row r="353" spans="1:149" ht="12.75" hidden="1" customHeight="1" x14ac:dyDescent="0.2">
      <c r="A353" s="333"/>
      <c r="B353" s="333"/>
      <c r="D353" s="345"/>
      <c r="F353" s="333"/>
      <c r="G353" s="436"/>
      <c r="H353" s="436"/>
      <c r="I353" s="436"/>
      <c r="J353" s="437"/>
      <c r="K353" s="436"/>
      <c r="L353" s="436"/>
      <c r="M353" s="436"/>
      <c r="N353" s="436"/>
      <c r="O353" s="437"/>
      <c r="P353" s="436"/>
      <c r="Q353" s="436"/>
      <c r="R353" s="436"/>
      <c r="S353" s="436"/>
      <c r="T353" s="437"/>
      <c r="U353" s="436"/>
      <c r="V353" s="436"/>
      <c r="W353" s="436"/>
      <c r="X353" s="436"/>
      <c r="Y353" s="437"/>
      <c r="Z353" s="436"/>
      <c r="AA353" s="436"/>
      <c r="AB353" s="436"/>
      <c r="AC353" s="436"/>
      <c r="AD353" s="437"/>
      <c r="AE353" s="436"/>
      <c r="AF353" s="436"/>
      <c r="AG353" s="436"/>
      <c r="AH353" s="436"/>
      <c r="AI353" s="437"/>
      <c r="AJ353" s="436"/>
      <c r="AK353" s="436"/>
      <c r="AL353" s="436"/>
      <c r="AM353" s="436"/>
      <c r="AN353" s="437"/>
      <c r="AO353" s="436"/>
      <c r="AP353" s="436"/>
      <c r="AQ353" s="436"/>
      <c r="AR353" s="436"/>
      <c r="AS353" s="437"/>
      <c r="AT353" s="436"/>
      <c r="AU353" s="436"/>
      <c r="AV353" s="436"/>
      <c r="AW353" s="436"/>
      <c r="AX353" s="437"/>
      <c r="AY353" s="436"/>
      <c r="AZ353" s="436"/>
      <c r="BA353" s="436"/>
      <c r="BB353" s="436"/>
      <c r="BC353" s="437"/>
      <c r="BD353" s="436"/>
      <c r="BE353" s="436"/>
      <c r="BF353" s="436"/>
      <c r="BG353" s="436"/>
      <c r="BH353" s="437"/>
      <c r="BI353" s="436"/>
      <c r="BJ353" s="436"/>
      <c r="BK353" s="436"/>
      <c r="BL353" s="436"/>
      <c r="BM353" s="437"/>
      <c r="BN353" s="436"/>
      <c r="BO353" s="436"/>
      <c r="BP353" s="436"/>
      <c r="BQ353" s="436"/>
      <c r="BR353" s="437"/>
      <c r="BS353" s="436"/>
      <c r="BT353" s="436"/>
      <c r="BU353" s="436"/>
      <c r="BV353" s="436"/>
      <c r="BW353" s="437"/>
      <c r="BX353" s="436"/>
      <c r="BY353" s="436"/>
      <c r="BZ353" s="436"/>
      <c r="CA353" s="436"/>
      <c r="CB353" s="437"/>
      <c r="CC353" s="436"/>
      <c r="CD353" s="436"/>
      <c r="CE353" s="436"/>
      <c r="CF353" s="436"/>
      <c r="CG353" s="437"/>
      <c r="CH353" s="436"/>
      <c r="CI353" s="436"/>
      <c r="CJ353" s="436"/>
      <c r="CK353" s="436"/>
      <c r="CL353" s="437"/>
      <c r="CM353" s="436"/>
      <c r="CN353" s="436"/>
      <c r="CO353" s="436"/>
      <c r="CP353" s="436"/>
      <c r="CQ353" s="437"/>
      <c r="CR353" s="436"/>
      <c r="CS353" s="436"/>
      <c r="CT353" s="436"/>
      <c r="CU353" s="436"/>
      <c r="CV353" s="437"/>
      <c r="CW353" s="436"/>
      <c r="CX353" s="436"/>
      <c r="CY353" s="436"/>
      <c r="CZ353" s="436"/>
      <c r="DA353" s="437"/>
      <c r="DB353" s="436"/>
      <c r="DC353" s="436"/>
      <c r="DD353" s="436"/>
      <c r="DE353" s="436"/>
      <c r="DF353" s="437"/>
      <c r="DG353" s="436"/>
      <c r="DH353" s="436"/>
      <c r="DI353" s="436"/>
      <c r="DJ353" s="436"/>
      <c r="DK353" s="437"/>
      <c r="DL353" s="436"/>
      <c r="DM353" s="436"/>
      <c r="DN353" s="436"/>
      <c r="DO353" s="436"/>
      <c r="DP353" s="437"/>
      <c r="DQ353" s="436"/>
      <c r="DR353" s="436"/>
      <c r="DS353" s="436"/>
      <c r="DT353" s="436"/>
      <c r="DU353" s="437"/>
      <c r="DV353" s="436"/>
      <c r="DW353" s="436"/>
      <c r="DX353" s="436"/>
      <c r="DY353" s="436"/>
      <c r="DZ353" s="437"/>
      <c r="EA353" s="436"/>
      <c r="EB353" s="436"/>
      <c r="EC353" s="436"/>
      <c r="ED353" s="436"/>
      <c r="EE353" s="437"/>
      <c r="EF353" s="436"/>
      <c r="EG353" s="436"/>
      <c r="EH353" s="436"/>
      <c r="EI353" s="436"/>
      <c r="EJ353" s="437"/>
      <c r="EK353" s="436"/>
      <c r="EL353" s="436"/>
      <c r="EM353" s="436"/>
      <c r="EN353" s="436"/>
      <c r="EO353" s="345"/>
      <c r="ER353" s="349"/>
      <c r="ES353" s="349"/>
    </row>
    <row r="354" spans="1:149" ht="12.75" hidden="1" customHeight="1" x14ac:dyDescent="0.2">
      <c r="A354" s="333"/>
      <c r="B354" s="333"/>
      <c r="D354" s="345" t="s">
        <v>355</v>
      </c>
      <c r="F354" s="333"/>
      <c r="G354" s="436">
        <f>SUM(G355:G355)</f>
        <v>0</v>
      </c>
      <c r="H354" s="436"/>
      <c r="I354" s="436"/>
      <c r="J354" s="437"/>
      <c r="K354" s="436"/>
      <c r="L354" s="436">
        <f>SUM(L355:L355)</f>
        <v>0</v>
      </c>
      <c r="M354" s="436"/>
      <c r="N354" s="436"/>
      <c r="O354" s="437"/>
      <c r="P354" s="436"/>
      <c r="Q354" s="436">
        <f>SUM(Q355:Q355)</f>
        <v>0</v>
      </c>
      <c r="R354" s="436"/>
      <c r="S354" s="436"/>
      <c r="T354" s="437"/>
      <c r="U354" s="436"/>
      <c r="V354" s="436">
        <f>SUM(V355:V355)</f>
        <v>0</v>
      </c>
      <c r="W354" s="436"/>
      <c r="X354" s="436"/>
      <c r="Y354" s="437"/>
      <c r="Z354" s="436">
        <f t="shared" ref="Z354:BQ354" si="62">SUM(Z355:Z355)</f>
        <v>0</v>
      </c>
      <c r="AA354" s="436">
        <f>SUM(AA355:AA355)</f>
        <v>0</v>
      </c>
      <c r="AB354" s="436">
        <f t="shared" si="62"/>
        <v>0</v>
      </c>
      <c r="AC354" s="436">
        <f t="shared" si="62"/>
        <v>0</v>
      </c>
      <c r="AD354" s="437">
        <f t="shared" si="62"/>
        <v>0</v>
      </c>
      <c r="AE354" s="436">
        <f t="shared" si="62"/>
        <v>0</v>
      </c>
      <c r="AF354" s="436">
        <f>SUM(AF355:AF355)</f>
        <v>0</v>
      </c>
      <c r="AG354" s="436">
        <f t="shared" si="62"/>
        <v>0</v>
      </c>
      <c r="AH354" s="436">
        <f t="shared" si="62"/>
        <v>0</v>
      </c>
      <c r="AI354" s="437">
        <f t="shared" si="62"/>
        <v>0</v>
      </c>
      <c r="AJ354" s="436">
        <f t="shared" si="62"/>
        <v>0</v>
      </c>
      <c r="AK354" s="436">
        <f>SUM(AK355:AK355)</f>
        <v>0</v>
      </c>
      <c r="AL354" s="436">
        <f t="shared" si="62"/>
        <v>0</v>
      </c>
      <c r="AM354" s="436">
        <f t="shared" si="62"/>
        <v>0</v>
      </c>
      <c r="AN354" s="437">
        <f t="shared" si="62"/>
        <v>0</v>
      </c>
      <c r="AO354" s="436">
        <f t="shared" si="62"/>
        <v>0</v>
      </c>
      <c r="AP354" s="436">
        <f>SUM(AP355:AP355)</f>
        <v>0</v>
      </c>
      <c r="AQ354" s="436">
        <f t="shared" si="62"/>
        <v>0</v>
      </c>
      <c r="AR354" s="436">
        <f t="shared" si="62"/>
        <v>0</v>
      </c>
      <c r="AS354" s="437">
        <f t="shared" si="62"/>
        <v>0</v>
      </c>
      <c r="AT354" s="436">
        <f t="shared" si="62"/>
        <v>0</v>
      </c>
      <c r="AU354" s="436">
        <f>SUM(AU355:AU355)</f>
        <v>0</v>
      </c>
      <c r="AV354" s="436">
        <f t="shared" si="62"/>
        <v>0</v>
      </c>
      <c r="AW354" s="436">
        <f t="shared" si="62"/>
        <v>0</v>
      </c>
      <c r="AX354" s="437">
        <f t="shared" si="62"/>
        <v>0</v>
      </c>
      <c r="AY354" s="436">
        <f t="shared" si="62"/>
        <v>0</v>
      </c>
      <c r="AZ354" s="436">
        <f>SUM(AZ355:AZ355)</f>
        <v>0</v>
      </c>
      <c r="BA354" s="436">
        <f t="shared" si="62"/>
        <v>0</v>
      </c>
      <c r="BB354" s="436">
        <f t="shared" si="62"/>
        <v>0</v>
      </c>
      <c r="BC354" s="437">
        <f t="shared" si="62"/>
        <v>0</v>
      </c>
      <c r="BD354" s="436">
        <f t="shared" si="62"/>
        <v>0</v>
      </c>
      <c r="BE354" s="436">
        <f>SUM(BE355:BE355)</f>
        <v>0</v>
      </c>
      <c r="BF354" s="436">
        <f t="shared" si="62"/>
        <v>0</v>
      </c>
      <c r="BG354" s="436">
        <f t="shared" si="62"/>
        <v>0</v>
      </c>
      <c r="BH354" s="437">
        <f t="shared" si="62"/>
        <v>0</v>
      </c>
      <c r="BI354" s="436">
        <f t="shared" si="62"/>
        <v>0</v>
      </c>
      <c r="BJ354" s="436">
        <f>SUM(BJ355:BJ355)</f>
        <v>0</v>
      </c>
      <c r="BK354" s="436">
        <f t="shared" si="62"/>
        <v>0</v>
      </c>
      <c r="BL354" s="436">
        <f t="shared" si="62"/>
        <v>0</v>
      </c>
      <c r="BM354" s="437">
        <f t="shared" si="62"/>
        <v>0</v>
      </c>
      <c r="BN354" s="436">
        <f t="shared" si="62"/>
        <v>0</v>
      </c>
      <c r="BO354" s="436">
        <f>SUM(BO355:BO355)</f>
        <v>0</v>
      </c>
      <c r="BP354" s="436">
        <f t="shared" si="62"/>
        <v>0</v>
      </c>
      <c r="BQ354" s="436">
        <f t="shared" si="62"/>
        <v>0</v>
      </c>
      <c r="BR354" s="437"/>
      <c r="BS354" s="436"/>
      <c r="BT354" s="436">
        <f>SUM(BT355:BT355)</f>
        <v>0</v>
      </c>
      <c r="BU354" s="436"/>
      <c r="BV354" s="436"/>
      <c r="BW354" s="437"/>
      <c r="BX354" s="436"/>
      <c r="BY354" s="436">
        <f>SUM(BY355:BY355)</f>
        <v>0</v>
      </c>
      <c r="BZ354" s="436"/>
      <c r="CA354" s="436"/>
      <c r="CB354" s="437"/>
      <c r="CC354" s="436"/>
      <c r="CD354" s="333">
        <f>SUM(CD355:CD355)</f>
        <v>0</v>
      </c>
      <c r="CE354" s="436">
        <f>SUM(CE355:CE355)</f>
        <v>0</v>
      </c>
      <c r="CF354" s="436"/>
      <c r="CG354" s="437"/>
      <c r="CH354" s="333"/>
      <c r="CI354" s="333">
        <f>SUM(CI355:CI355)</f>
        <v>0</v>
      </c>
      <c r="CJ354" s="436"/>
      <c r="CK354" s="436"/>
      <c r="CL354" s="437"/>
      <c r="CM354" s="333"/>
      <c r="CN354" s="333">
        <f>SUM(CN355:CN355)</f>
        <v>0</v>
      </c>
      <c r="CO354" s="436"/>
      <c r="CP354" s="436"/>
      <c r="CQ354" s="437"/>
      <c r="CR354" s="333"/>
      <c r="CS354" s="333">
        <f>SUM(CS355:CS355)</f>
        <v>0</v>
      </c>
      <c r="CT354" s="436"/>
      <c r="CU354" s="436"/>
      <c r="CV354" s="437"/>
      <c r="CW354" s="333"/>
      <c r="CX354" s="333">
        <f>SUM(CX355:CX355)</f>
        <v>0</v>
      </c>
      <c r="CY354" s="436"/>
      <c r="CZ354" s="436"/>
      <c r="DA354" s="437"/>
      <c r="DB354" s="333"/>
      <c r="DC354" s="333">
        <f>SUM(DC355:DC355)</f>
        <v>0</v>
      </c>
      <c r="DD354" s="436"/>
      <c r="DE354" s="436"/>
      <c r="DF354" s="437"/>
      <c r="DG354" s="333"/>
      <c r="DH354" s="333">
        <f>SUM(DH355:DH355)</f>
        <v>0</v>
      </c>
      <c r="DI354" s="436"/>
      <c r="DJ354" s="436"/>
      <c r="DK354" s="437"/>
      <c r="DL354" s="333"/>
      <c r="DM354" s="333">
        <f>SUM(DM355:DM355)</f>
        <v>0</v>
      </c>
      <c r="DN354" s="436"/>
      <c r="DO354" s="436"/>
      <c r="DP354" s="437"/>
      <c r="DQ354" s="333"/>
      <c r="DR354" s="333">
        <f>SUM(DR355:DR355)</f>
        <v>0</v>
      </c>
      <c r="DS354" s="436"/>
      <c r="DT354" s="436"/>
      <c r="DU354" s="437"/>
      <c r="DV354" s="333"/>
      <c r="DW354" s="333">
        <f>SUM(DW355:DW355)</f>
        <v>0</v>
      </c>
      <c r="DX354" s="436"/>
      <c r="DY354" s="436"/>
      <c r="DZ354" s="437"/>
      <c r="EA354" s="333"/>
      <c r="EB354" s="333">
        <f>SUM(EB355:EB355)</f>
        <v>0</v>
      </c>
      <c r="EC354" s="436"/>
      <c r="ED354" s="436"/>
      <c r="EE354" s="437"/>
      <c r="EF354" s="333"/>
      <c r="EG354" s="436">
        <f>SUM(EG355:EG355)</f>
        <v>0</v>
      </c>
      <c r="EH354" s="436">
        <f>SUM(EH355:EH355)</f>
        <v>0</v>
      </c>
      <c r="EI354" s="436">
        <f>SUM(EI355:EI355)</f>
        <v>0</v>
      </c>
      <c r="EJ354" s="437"/>
      <c r="EK354" s="436"/>
      <c r="EL354" s="436">
        <f>SUM(EL355:EL355)</f>
        <v>0</v>
      </c>
      <c r="EM354" s="436"/>
      <c r="EN354" s="436"/>
      <c r="EO354" s="345"/>
      <c r="ER354" s="349"/>
      <c r="ES354" s="349"/>
    </row>
    <row r="355" spans="1:149" ht="12.75" hidden="1" customHeight="1" x14ac:dyDescent="0.2">
      <c r="A355" s="333"/>
      <c r="B355" s="333"/>
      <c r="D355" s="345" t="s">
        <v>313</v>
      </c>
      <c r="F355" s="441"/>
      <c r="G355" s="445">
        <v>0</v>
      </c>
      <c r="H355" s="443"/>
      <c r="I355" s="436"/>
      <c r="J355" s="437"/>
      <c r="K355" s="444"/>
      <c r="L355" s="445">
        <v>0</v>
      </c>
      <c r="M355" s="443"/>
      <c r="N355" s="436"/>
      <c r="O355" s="437"/>
      <c r="P355" s="444"/>
      <c r="Q355" s="445">
        <v>0</v>
      </c>
      <c r="R355" s="443"/>
      <c r="S355" s="436"/>
      <c r="T355" s="437"/>
      <c r="U355" s="444"/>
      <c r="V355" s="445">
        <v>0</v>
      </c>
      <c r="W355" s="443"/>
      <c r="X355" s="436"/>
      <c r="Y355" s="437"/>
      <c r="Z355" s="444"/>
      <c r="AA355" s="445">
        <v>0</v>
      </c>
      <c r="AB355" s="443"/>
      <c r="AC355" s="436"/>
      <c r="AD355" s="437"/>
      <c r="AE355" s="444"/>
      <c r="AF355" s="445">
        <v>0</v>
      </c>
      <c r="AG355" s="443"/>
      <c r="AH355" s="436"/>
      <c r="AI355" s="437"/>
      <c r="AJ355" s="444"/>
      <c r="AK355" s="445">
        <v>0</v>
      </c>
      <c r="AL355" s="443"/>
      <c r="AM355" s="436"/>
      <c r="AN355" s="437"/>
      <c r="AO355" s="444"/>
      <c r="AP355" s="445">
        <v>0</v>
      </c>
      <c r="AQ355" s="443"/>
      <c r="AR355" s="436"/>
      <c r="AS355" s="437"/>
      <c r="AT355" s="444"/>
      <c r="AU355" s="445">
        <v>0</v>
      </c>
      <c r="AV355" s="443"/>
      <c r="AW355" s="436"/>
      <c r="AX355" s="437"/>
      <c r="AY355" s="444"/>
      <c r="AZ355" s="445">
        <v>0</v>
      </c>
      <c r="BA355" s="443"/>
      <c r="BB355" s="436"/>
      <c r="BC355" s="437"/>
      <c r="BD355" s="444"/>
      <c r="BE355" s="445">
        <v>0</v>
      </c>
      <c r="BF355" s="443"/>
      <c r="BG355" s="436"/>
      <c r="BH355" s="437"/>
      <c r="BI355" s="444"/>
      <c r="BJ355" s="445">
        <v>0</v>
      </c>
      <c r="BK355" s="443"/>
      <c r="BL355" s="436"/>
      <c r="BM355" s="437"/>
      <c r="BN355" s="444"/>
      <c r="BO355" s="445">
        <v>0</v>
      </c>
      <c r="BP355" s="443"/>
      <c r="BQ355" s="436"/>
      <c r="BR355" s="437"/>
      <c r="BS355" s="444"/>
      <c r="BT355" s="445">
        <f>SUM(L355:BO355)</f>
        <v>0</v>
      </c>
      <c r="BU355" s="443"/>
      <c r="BV355" s="436"/>
      <c r="BW355" s="437"/>
      <c r="BX355" s="444"/>
      <c r="BY355" s="445">
        <v>0</v>
      </c>
      <c r="BZ355" s="443"/>
      <c r="CA355" s="436"/>
      <c r="CB355" s="437"/>
      <c r="CC355" s="444"/>
      <c r="CD355" s="445">
        <v>0</v>
      </c>
      <c r="CE355" s="443"/>
      <c r="CF355" s="447"/>
      <c r="CG355" s="437"/>
      <c r="CH355" s="441"/>
      <c r="CI355" s="445">
        <v>0</v>
      </c>
      <c r="CJ355" s="443"/>
      <c r="CK355" s="436"/>
      <c r="CL355" s="437"/>
      <c r="CM355" s="441"/>
      <c r="CN355" s="445">
        <v>0</v>
      </c>
      <c r="CO355" s="443"/>
      <c r="CP355" s="436"/>
      <c r="CQ355" s="437"/>
      <c r="CR355" s="441"/>
      <c r="CS355" s="445">
        <v>0</v>
      </c>
      <c r="CT355" s="443"/>
      <c r="CU355" s="436"/>
      <c r="CV355" s="437"/>
      <c r="CW355" s="441"/>
      <c r="CX355" s="445">
        <v>0</v>
      </c>
      <c r="CY355" s="443"/>
      <c r="CZ355" s="436"/>
      <c r="DA355" s="437"/>
      <c r="DB355" s="441"/>
      <c r="DC355" s="445">
        <v>0</v>
      </c>
      <c r="DD355" s="443"/>
      <c r="DE355" s="436"/>
      <c r="DF355" s="437"/>
      <c r="DG355" s="441"/>
      <c r="DH355" s="445">
        <v>0</v>
      </c>
      <c r="DI355" s="443"/>
      <c r="DJ355" s="436"/>
      <c r="DK355" s="437"/>
      <c r="DL355" s="441"/>
      <c r="DM355" s="445">
        <v>0</v>
      </c>
      <c r="DN355" s="443"/>
      <c r="DO355" s="436"/>
      <c r="DP355" s="437"/>
      <c r="DQ355" s="441"/>
      <c r="DR355" s="445">
        <v>0</v>
      </c>
      <c r="DS355" s="443"/>
      <c r="DT355" s="436"/>
      <c r="DU355" s="437"/>
      <c r="DV355" s="441"/>
      <c r="DW355" s="445">
        <v>0</v>
      </c>
      <c r="DX355" s="443"/>
      <c r="DY355" s="436"/>
      <c r="DZ355" s="437"/>
      <c r="EA355" s="441"/>
      <c r="EB355" s="445">
        <v>0</v>
      </c>
      <c r="EC355" s="443"/>
      <c r="ED355" s="436"/>
      <c r="EE355" s="437"/>
      <c r="EF355" s="441"/>
      <c r="EG355" s="445">
        <v>0</v>
      </c>
      <c r="EH355" s="443"/>
      <c r="EI355" s="436"/>
      <c r="EJ355" s="437"/>
      <c r="EK355" s="444"/>
      <c r="EL355" s="445">
        <f>SUM(CD355:CN355)</f>
        <v>0</v>
      </c>
      <c r="EM355" s="443"/>
      <c r="EN355" s="436"/>
      <c r="EO355" s="345"/>
      <c r="ER355" s="349"/>
      <c r="ES355" s="349"/>
    </row>
    <row r="356" spans="1:149" ht="12.75" hidden="1" customHeight="1" x14ac:dyDescent="0.2">
      <c r="A356" s="333"/>
      <c r="B356" s="333"/>
      <c r="D356" s="345"/>
      <c r="F356" s="333"/>
      <c r="G356" s="436"/>
      <c r="H356" s="436"/>
      <c r="I356" s="436"/>
      <c r="J356" s="437"/>
      <c r="K356" s="436"/>
      <c r="L356" s="436"/>
      <c r="M356" s="436"/>
      <c r="N356" s="436"/>
      <c r="O356" s="437"/>
      <c r="P356" s="436"/>
      <c r="Q356" s="436"/>
      <c r="R356" s="436"/>
      <c r="S356" s="436"/>
      <c r="T356" s="437"/>
      <c r="U356" s="436"/>
      <c r="V356" s="436"/>
      <c r="W356" s="436"/>
      <c r="X356" s="436"/>
      <c r="Y356" s="437"/>
      <c r="Z356" s="436"/>
      <c r="AA356" s="436"/>
      <c r="AB356" s="436"/>
      <c r="AC356" s="436"/>
      <c r="AD356" s="437"/>
      <c r="AE356" s="436"/>
      <c r="AF356" s="436"/>
      <c r="AG356" s="436"/>
      <c r="AH356" s="436"/>
      <c r="AI356" s="437"/>
      <c r="AJ356" s="436"/>
      <c r="AK356" s="436"/>
      <c r="AL356" s="436"/>
      <c r="AM356" s="436"/>
      <c r="AN356" s="437"/>
      <c r="AO356" s="436"/>
      <c r="AP356" s="436"/>
      <c r="AQ356" s="436"/>
      <c r="AR356" s="436"/>
      <c r="AS356" s="437"/>
      <c r="AT356" s="436"/>
      <c r="AU356" s="436"/>
      <c r="AV356" s="436"/>
      <c r="AW356" s="436"/>
      <c r="AX356" s="437"/>
      <c r="AY356" s="436"/>
      <c r="AZ356" s="436"/>
      <c r="BA356" s="436"/>
      <c r="BB356" s="436"/>
      <c r="BC356" s="437"/>
      <c r="BD356" s="436"/>
      <c r="BE356" s="436"/>
      <c r="BF356" s="436"/>
      <c r="BG356" s="436"/>
      <c r="BH356" s="437"/>
      <c r="BI356" s="436"/>
      <c r="BJ356" s="436"/>
      <c r="BK356" s="436"/>
      <c r="BL356" s="436"/>
      <c r="BM356" s="437"/>
      <c r="BN356" s="436"/>
      <c r="BO356" s="436"/>
      <c r="BP356" s="436"/>
      <c r="BQ356" s="436"/>
      <c r="BR356" s="437"/>
      <c r="BS356" s="436"/>
      <c r="BT356" s="436"/>
      <c r="BU356" s="436"/>
      <c r="BV356" s="436"/>
      <c r="BW356" s="437"/>
      <c r="BX356" s="436"/>
      <c r="BY356" s="436"/>
      <c r="BZ356" s="436"/>
      <c r="CA356" s="436"/>
      <c r="CB356" s="437"/>
      <c r="CC356" s="436"/>
      <c r="CD356" s="476"/>
      <c r="CE356" s="476"/>
      <c r="CF356" s="476"/>
      <c r="CG356" s="477"/>
      <c r="CH356" s="476"/>
      <c r="CI356" s="476"/>
      <c r="CJ356" s="476"/>
      <c r="CK356" s="476"/>
      <c r="CL356" s="477"/>
      <c r="CM356" s="476"/>
      <c r="CN356" s="476"/>
      <c r="CO356" s="476"/>
      <c r="CP356" s="476"/>
      <c r="CQ356" s="477"/>
      <c r="CR356" s="476"/>
      <c r="CS356" s="476"/>
      <c r="CT356" s="476"/>
      <c r="CU356" s="476"/>
      <c r="CV356" s="477"/>
      <c r="CW356" s="476"/>
      <c r="CX356" s="476"/>
      <c r="CY356" s="476"/>
      <c r="CZ356" s="476"/>
      <c r="DA356" s="477"/>
      <c r="DB356" s="476"/>
      <c r="DC356" s="476"/>
      <c r="DD356" s="476"/>
      <c r="DE356" s="476"/>
      <c r="DF356" s="477"/>
      <c r="DG356" s="476"/>
      <c r="DH356" s="476"/>
      <c r="DI356" s="476"/>
      <c r="DJ356" s="476"/>
      <c r="DK356" s="477"/>
      <c r="DL356" s="476"/>
      <c r="DM356" s="476"/>
      <c r="DN356" s="476"/>
      <c r="DO356" s="476"/>
      <c r="DP356" s="477"/>
      <c r="DQ356" s="476"/>
      <c r="DR356" s="476"/>
      <c r="DS356" s="476"/>
      <c r="DT356" s="476"/>
      <c r="DU356" s="477"/>
      <c r="DV356" s="476"/>
      <c r="DW356" s="476"/>
      <c r="DX356" s="476"/>
      <c r="DY356" s="476"/>
      <c r="DZ356" s="477"/>
      <c r="EA356" s="476"/>
      <c r="EB356" s="476"/>
      <c r="EC356" s="476"/>
      <c r="ED356" s="476"/>
      <c r="EE356" s="477"/>
      <c r="EF356" s="476"/>
      <c r="EG356" s="476"/>
      <c r="EH356" s="436"/>
      <c r="EI356" s="436"/>
      <c r="EJ356" s="437"/>
      <c r="EK356" s="436"/>
      <c r="EL356" s="436"/>
      <c r="EM356" s="436"/>
      <c r="EN356" s="436"/>
      <c r="EO356" s="345"/>
      <c r="ER356" s="349"/>
      <c r="ES356" s="349"/>
    </row>
    <row r="357" spans="1:149" ht="12.75" customHeight="1" x14ac:dyDescent="0.2">
      <c r="A357" s="333"/>
      <c r="B357" s="333"/>
      <c r="D357" s="345" t="s">
        <v>357</v>
      </c>
      <c r="F357" s="333"/>
      <c r="G357" s="436">
        <f>SUM(G358:G358)</f>
        <v>0</v>
      </c>
      <c r="H357" s="436"/>
      <c r="I357" s="436"/>
      <c r="J357" s="437"/>
      <c r="K357" s="436"/>
      <c r="L357" s="436">
        <f>SUM(L358:L358)</f>
        <v>51405</v>
      </c>
      <c r="M357" s="436"/>
      <c r="N357" s="436"/>
      <c r="O357" s="437"/>
      <c r="P357" s="436"/>
      <c r="Q357" s="436">
        <f>SUM(Q358:Q358)</f>
        <v>1238921</v>
      </c>
      <c r="R357" s="436"/>
      <c r="S357" s="436"/>
      <c r="T357" s="437"/>
      <c r="U357" s="436"/>
      <c r="V357" s="436">
        <f>SUM(V358:V358)</f>
        <v>0</v>
      </c>
      <c r="W357" s="436"/>
      <c r="X357" s="436"/>
      <c r="Y357" s="437"/>
      <c r="Z357" s="436"/>
      <c r="AA357" s="436">
        <f>SUM(AA358:AA358)</f>
        <v>0</v>
      </c>
      <c r="AB357" s="436"/>
      <c r="AC357" s="436"/>
      <c r="AD357" s="437"/>
      <c r="AE357" s="436"/>
      <c r="AF357" s="436">
        <f>SUM(AF358:AF358)</f>
        <v>0</v>
      </c>
      <c r="AG357" s="436"/>
      <c r="AH357" s="436"/>
      <c r="AI357" s="437"/>
      <c r="AJ357" s="436"/>
      <c r="AK357" s="436">
        <f>SUM(AK358:AK358)</f>
        <v>0</v>
      </c>
      <c r="AL357" s="436"/>
      <c r="AM357" s="436"/>
      <c r="AN357" s="437"/>
      <c r="AO357" s="436"/>
      <c r="AP357" s="436">
        <f>SUM(AP358:AP358)</f>
        <v>0</v>
      </c>
      <c r="AQ357" s="436"/>
      <c r="AR357" s="436"/>
      <c r="AS357" s="437"/>
      <c r="AT357" s="436"/>
      <c r="AU357" s="436">
        <f>SUM(AU358:AU358)</f>
        <v>0</v>
      </c>
      <c r="AV357" s="436"/>
      <c r="AW357" s="436"/>
      <c r="AX357" s="437"/>
      <c r="AY357" s="436"/>
      <c r="AZ357" s="436">
        <f>SUM(AZ358:AZ358)</f>
        <v>0</v>
      </c>
      <c r="BA357" s="436"/>
      <c r="BB357" s="436"/>
      <c r="BC357" s="437"/>
      <c r="BD357" s="436"/>
      <c r="BE357" s="436">
        <f>SUM(BE358:BE358)</f>
        <v>0</v>
      </c>
      <c r="BF357" s="436"/>
      <c r="BG357" s="436"/>
      <c r="BH357" s="437"/>
      <c r="BI357" s="436"/>
      <c r="BJ357" s="436">
        <f>SUM(BJ358:BJ358)</f>
        <v>0</v>
      </c>
      <c r="BK357" s="436"/>
      <c r="BL357" s="436"/>
      <c r="BM357" s="437"/>
      <c r="BN357" s="436"/>
      <c r="BO357" s="436">
        <f>SUM(BO358:BO358)</f>
        <v>0</v>
      </c>
      <c r="BP357" s="436"/>
      <c r="BQ357" s="436"/>
      <c r="BR357" s="437"/>
      <c r="BS357" s="436"/>
      <c r="BT357" s="436">
        <f>SUM(BT358:BT358)</f>
        <v>1290326</v>
      </c>
      <c r="BU357" s="436"/>
      <c r="BV357" s="436"/>
      <c r="BW357" s="437"/>
      <c r="BX357" s="436"/>
      <c r="BY357" s="436">
        <f>SUM(BY358:BY358)</f>
        <v>864052</v>
      </c>
      <c r="BZ357" s="436"/>
      <c r="CA357" s="436"/>
      <c r="CB357" s="437"/>
      <c r="CC357" s="436"/>
      <c r="CD357" s="436">
        <f>SUM(CD358:CD358)</f>
        <v>137929</v>
      </c>
      <c r="CE357" s="436"/>
      <c r="CF357" s="436"/>
      <c r="CG357" s="437"/>
      <c r="CH357" s="436"/>
      <c r="CI357" s="436">
        <f>SUM(CI358:CI358)</f>
        <v>0</v>
      </c>
      <c r="CJ357" s="436"/>
      <c r="CK357" s="436"/>
      <c r="CL357" s="437"/>
      <c r="CM357" s="436"/>
      <c r="CN357" s="436">
        <f>SUM(CN358:CN358)</f>
        <v>0</v>
      </c>
      <c r="CO357" s="436"/>
      <c r="CP357" s="436"/>
      <c r="CQ357" s="437"/>
      <c r="CR357" s="436"/>
      <c r="CS357" s="436">
        <f>SUM(CS358:CS358)</f>
        <v>480357</v>
      </c>
      <c r="CT357" s="436"/>
      <c r="CU357" s="436"/>
      <c r="CV357" s="437"/>
      <c r="CW357" s="436"/>
      <c r="CX357" s="436">
        <f>SUM(CX358:CX358)</f>
        <v>0</v>
      </c>
      <c r="CY357" s="436"/>
      <c r="CZ357" s="436"/>
      <c r="DA357" s="437"/>
      <c r="DB357" s="436"/>
      <c r="DC357" s="436">
        <f>SUM(DC358:DC358)</f>
        <v>0</v>
      </c>
      <c r="DD357" s="436"/>
      <c r="DE357" s="436"/>
      <c r="DF357" s="437"/>
      <c r="DG357" s="436"/>
      <c r="DH357" s="436">
        <f>SUM(DH358:DH358)</f>
        <v>0</v>
      </c>
      <c r="DI357" s="436"/>
      <c r="DJ357" s="436"/>
      <c r="DK357" s="437"/>
      <c r="DL357" s="436"/>
      <c r="DM357" s="436">
        <f>SUM(DM358:DM358)</f>
        <v>192876</v>
      </c>
      <c r="DN357" s="436"/>
      <c r="DO357" s="436"/>
      <c r="DP357" s="437"/>
      <c r="DQ357" s="436"/>
      <c r="DR357" s="436">
        <f>SUM(DR358:DR358)</f>
        <v>0</v>
      </c>
      <c r="DS357" s="436"/>
      <c r="DT357" s="436"/>
      <c r="DU357" s="437"/>
      <c r="DV357" s="436"/>
      <c r="DW357" s="436">
        <f>SUM(DW358:DW358)</f>
        <v>0</v>
      </c>
      <c r="DX357" s="436"/>
      <c r="DY357" s="436"/>
      <c r="DZ357" s="437"/>
      <c r="EA357" s="436"/>
      <c r="EB357" s="436">
        <f>SUM(EB358:EB358)</f>
        <v>52890</v>
      </c>
      <c r="EC357" s="436"/>
      <c r="ED357" s="436"/>
      <c r="EE357" s="437"/>
      <c r="EF357" s="436"/>
      <c r="EG357" s="436">
        <f>SUM(EG358:EG358)</f>
        <v>0</v>
      </c>
      <c r="EH357" s="436"/>
      <c r="EI357" s="436"/>
      <c r="EJ357" s="437"/>
      <c r="EK357" s="436"/>
      <c r="EL357" s="436">
        <f>SUM(EL358:EL358)</f>
        <v>137929</v>
      </c>
      <c r="EM357" s="333"/>
      <c r="EN357" s="455"/>
      <c r="EO357" s="345"/>
      <c r="EP357" s="349"/>
      <c r="EQ357" s="349"/>
      <c r="ER357" s="349"/>
      <c r="ES357" s="349"/>
    </row>
    <row r="358" spans="1:149" ht="12.75" customHeight="1" x14ac:dyDescent="0.2">
      <c r="A358" s="333"/>
      <c r="B358" s="333"/>
      <c r="D358" s="345" t="s">
        <v>313</v>
      </c>
      <c r="F358" s="441"/>
      <c r="G358" s="445">
        <v>0</v>
      </c>
      <c r="H358" s="443"/>
      <c r="I358" s="436"/>
      <c r="J358" s="437"/>
      <c r="K358" s="444"/>
      <c r="L358" s="445">
        <v>51405</v>
      </c>
      <c r="M358" s="443"/>
      <c r="N358" s="436"/>
      <c r="O358" s="437"/>
      <c r="P358" s="444"/>
      <c r="Q358" s="445">
        <v>1238921</v>
      </c>
      <c r="R358" s="443"/>
      <c r="S358" s="436"/>
      <c r="T358" s="437"/>
      <c r="U358" s="444"/>
      <c r="V358" s="445">
        <v>0</v>
      </c>
      <c r="W358" s="443"/>
      <c r="X358" s="436"/>
      <c r="Y358" s="437"/>
      <c r="Z358" s="444"/>
      <c r="AA358" s="445">
        <v>0</v>
      </c>
      <c r="AB358" s="443"/>
      <c r="AC358" s="436"/>
      <c r="AD358" s="437"/>
      <c r="AE358" s="444"/>
      <c r="AF358" s="445">
        <v>0</v>
      </c>
      <c r="AG358" s="443"/>
      <c r="AH358" s="436"/>
      <c r="AI358" s="437"/>
      <c r="AJ358" s="444"/>
      <c r="AK358" s="445">
        <v>0</v>
      </c>
      <c r="AL358" s="443"/>
      <c r="AM358" s="436"/>
      <c r="AN358" s="437"/>
      <c r="AO358" s="444"/>
      <c r="AP358" s="445">
        <v>0</v>
      </c>
      <c r="AQ358" s="443"/>
      <c r="AR358" s="436"/>
      <c r="AS358" s="437"/>
      <c r="AT358" s="444"/>
      <c r="AU358" s="445">
        <v>0</v>
      </c>
      <c r="AV358" s="443"/>
      <c r="AW358" s="436"/>
      <c r="AX358" s="437"/>
      <c r="AY358" s="444"/>
      <c r="AZ358" s="445">
        <v>0</v>
      </c>
      <c r="BA358" s="443"/>
      <c r="BB358" s="436"/>
      <c r="BC358" s="437"/>
      <c r="BD358" s="444"/>
      <c r="BE358" s="445">
        <v>0</v>
      </c>
      <c r="BF358" s="443"/>
      <c r="BG358" s="436"/>
      <c r="BH358" s="437"/>
      <c r="BI358" s="444"/>
      <c r="BJ358" s="445">
        <v>0</v>
      </c>
      <c r="BK358" s="443"/>
      <c r="BL358" s="436"/>
      <c r="BM358" s="437"/>
      <c r="BN358" s="444"/>
      <c r="BO358" s="445">
        <v>0</v>
      </c>
      <c r="BP358" s="443"/>
      <c r="BQ358" s="436"/>
      <c r="BR358" s="437"/>
      <c r="BS358" s="444"/>
      <c r="BT358" s="445">
        <f>SUM(L358:BO358)</f>
        <v>1290326</v>
      </c>
      <c r="BU358" s="443"/>
      <c r="BV358" s="436"/>
      <c r="BW358" s="437"/>
      <c r="BX358" s="444"/>
      <c r="BY358" s="445">
        <v>864052</v>
      </c>
      <c r="BZ358" s="443"/>
      <c r="CA358" s="436"/>
      <c r="CB358" s="437"/>
      <c r="CC358" s="444"/>
      <c r="CD358" s="445">
        <v>137929</v>
      </c>
      <c r="CE358" s="443"/>
      <c r="CF358" s="436"/>
      <c r="CG358" s="437"/>
      <c r="CH358" s="444"/>
      <c r="CI358" s="445">
        <v>0</v>
      </c>
      <c r="CJ358" s="443"/>
      <c r="CK358" s="436"/>
      <c r="CL358" s="437"/>
      <c r="CM358" s="444"/>
      <c r="CN358" s="445">
        <v>0</v>
      </c>
      <c r="CO358" s="443"/>
      <c r="CP358" s="436"/>
      <c r="CQ358" s="437"/>
      <c r="CR358" s="444"/>
      <c r="CS358" s="445">
        <v>480357</v>
      </c>
      <c r="CT358" s="443"/>
      <c r="CU358" s="436"/>
      <c r="CV358" s="437"/>
      <c r="CW358" s="444"/>
      <c r="CX358" s="445">
        <v>0</v>
      </c>
      <c r="CY358" s="443"/>
      <c r="CZ358" s="436"/>
      <c r="DA358" s="437"/>
      <c r="DB358" s="444"/>
      <c r="DC358" s="445">
        <v>0</v>
      </c>
      <c r="DD358" s="443"/>
      <c r="DE358" s="436"/>
      <c r="DF358" s="437"/>
      <c r="DG358" s="444"/>
      <c r="DH358" s="445">
        <v>0</v>
      </c>
      <c r="DI358" s="443"/>
      <c r="DJ358" s="436"/>
      <c r="DK358" s="437"/>
      <c r="DL358" s="444"/>
      <c r="DM358" s="445">
        <v>192876</v>
      </c>
      <c r="DN358" s="443"/>
      <c r="DO358" s="436"/>
      <c r="DP358" s="437"/>
      <c r="DQ358" s="444"/>
      <c r="DR358" s="445">
        <v>0</v>
      </c>
      <c r="DS358" s="443"/>
      <c r="DT358" s="436"/>
      <c r="DU358" s="437"/>
      <c r="DV358" s="444"/>
      <c r="DW358" s="445">
        <v>0</v>
      </c>
      <c r="DX358" s="443"/>
      <c r="DY358" s="436"/>
      <c r="DZ358" s="437"/>
      <c r="EA358" s="444"/>
      <c r="EB358" s="445">
        <v>52890</v>
      </c>
      <c r="EC358" s="443"/>
      <c r="ED358" s="436"/>
      <c r="EE358" s="437"/>
      <c r="EF358" s="444"/>
      <c r="EG358" s="445">
        <v>0</v>
      </c>
      <c r="EH358" s="443"/>
      <c r="EI358" s="436"/>
      <c r="EJ358" s="437"/>
      <c r="EK358" s="444"/>
      <c r="EL358" s="445">
        <f t="shared" ref="EL358" si="63">SUM(CD358:CI358)</f>
        <v>137929</v>
      </c>
      <c r="EM358" s="480"/>
      <c r="EN358" s="333"/>
      <c r="EO358" s="345"/>
      <c r="EP358" s="349"/>
      <c r="EQ358" s="349"/>
      <c r="ER358" s="349"/>
      <c r="ES358" s="349"/>
    </row>
    <row r="359" spans="1:149" ht="12.75" customHeight="1" x14ac:dyDescent="0.2">
      <c r="A359" s="333"/>
      <c r="B359" s="333"/>
      <c r="D359" s="345"/>
      <c r="F359" s="333"/>
      <c r="G359" s="436"/>
      <c r="H359" s="436"/>
      <c r="I359" s="436"/>
      <c r="J359" s="437"/>
      <c r="K359" s="436"/>
      <c r="L359" s="436"/>
      <c r="M359" s="436"/>
      <c r="N359" s="436"/>
      <c r="O359" s="437"/>
      <c r="P359" s="436"/>
      <c r="Q359" s="436"/>
      <c r="R359" s="436"/>
      <c r="S359" s="436"/>
      <c r="T359" s="437"/>
      <c r="U359" s="436"/>
      <c r="V359" s="436"/>
      <c r="W359" s="436"/>
      <c r="X359" s="436"/>
      <c r="Y359" s="437"/>
      <c r="Z359" s="436"/>
      <c r="AA359" s="436"/>
      <c r="AB359" s="436"/>
      <c r="AC359" s="436"/>
      <c r="AD359" s="437"/>
      <c r="AE359" s="436"/>
      <c r="AF359" s="436"/>
      <c r="AG359" s="436"/>
      <c r="AH359" s="436"/>
      <c r="AI359" s="437"/>
      <c r="AJ359" s="436"/>
      <c r="AK359" s="436"/>
      <c r="AL359" s="436"/>
      <c r="AM359" s="436"/>
      <c r="AN359" s="437"/>
      <c r="AO359" s="436"/>
      <c r="AP359" s="436"/>
      <c r="AQ359" s="436"/>
      <c r="AR359" s="436"/>
      <c r="AS359" s="437"/>
      <c r="AT359" s="436"/>
      <c r="AU359" s="436"/>
      <c r="AV359" s="436"/>
      <c r="AW359" s="436"/>
      <c r="AX359" s="437"/>
      <c r="AY359" s="436"/>
      <c r="AZ359" s="436"/>
      <c r="BA359" s="436"/>
      <c r="BB359" s="436"/>
      <c r="BC359" s="437"/>
      <c r="BD359" s="436"/>
      <c r="BE359" s="436"/>
      <c r="BF359" s="436"/>
      <c r="BG359" s="436"/>
      <c r="BH359" s="437"/>
      <c r="BI359" s="436"/>
      <c r="BJ359" s="436"/>
      <c r="BK359" s="436"/>
      <c r="BL359" s="436"/>
      <c r="BM359" s="437"/>
      <c r="BN359" s="436"/>
      <c r="BO359" s="436"/>
      <c r="BP359" s="436"/>
      <c r="BQ359" s="436"/>
      <c r="BR359" s="437"/>
      <c r="BS359" s="436"/>
      <c r="BT359" s="436"/>
      <c r="BU359" s="436"/>
      <c r="BV359" s="436"/>
      <c r="BW359" s="437"/>
      <c r="BX359" s="436"/>
      <c r="BY359" s="436"/>
      <c r="BZ359" s="436"/>
      <c r="CA359" s="436"/>
      <c r="CB359" s="437"/>
      <c r="CC359" s="436"/>
      <c r="CD359" s="476"/>
      <c r="CE359" s="476"/>
      <c r="CF359" s="476"/>
      <c r="CG359" s="477"/>
      <c r="CH359" s="476"/>
      <c r="CI359" s="476"/>
      <c r="CJ359" s="476"/>
      <c r="CK359" s="476"/>
      <c r="CL359" s="477"/>
      <c r="CM359" s="476"/>
      <c r="CN359" s="476"/>
      <c r="CO359" s="476"/>
      <c r="CP359" s="476"/>
      <c r="CQ359" s="477"/>
      <c r="CR359" s="476"/>
      <c r="CS359" s="476"/>
      <c r="CT359" s="476"/>
      <c r="CU359" s="476"/>
      <c r="CV359" s="477"/>
      <c r="CW359" s="476"/>
      <c r="CX359" s="476"/>
      <c r="CY359" s="476"/>
      <c r="CZ359" s="476"/>
      <c r="DA359" s="477"/>
      <c r="DB359" s="476"/>
      <c r="DC359" s="476"/>
      <c r="DD359" s="476"/>
      <c r="DE359" s="476"/>
      <c r="DF359" s="477"/>
      <c r="DG359" s="476"/>
      <c r="DH359" s="476"/>
      <c r="DI359" s="476"/>
      <c r="DJ359" s="476"/>
      <c r="DK359" s="477"/>
      <c r="DL359" s="476"/>
      <c r="DM359" s="476"/>
      <c r="DN359" s="476"/>
      <c r="DO359" s="476"/>
      <c r="DP359" s="477"/>
      <c r="DQ359" s="476"/>
      <c r="DR359" s="476"/>
      <c r="DS359" s="476"/>
      <c r="DT359" s="476"/>
      <c r="DU359" s="477"/>
      <c r="DV359" s="476"/>
      <c r="DW359" s="476"/>
      <c r="DX359" s="476"/>
      <c r="DY359" s="476"/>
      <c r="DZ359" s="477"/>
      <c r="EA359" s="476"/>
      <c r="EB359" s="476"/>
      <c r="EC359" s="476"/>
      <c r="ED359" s="476"/>
      <c r="EE359" s="477"/>
      <c r="EF359" s="476"/>
      <c r="EG359" s="476"/>
      <c r="EH359" s="436"/>
      <c r="EI359" s="436"/>
      <c r="EJ359" s="437"/>
      <c r="EK359" s="436"/>
      <c r="EL359" s="436"/>
      <c r="EM359" s="436"/>
      <c r="EN359" s="436"/>
      <c r="EO359" s="345"/>
      <c r="ER359" s="349"/>
      <c r="ES359" s="349"/>
    </row>
    <row r="360" spans="1:149" ht="12.75" customHeight="1" x14ac:dyDescent="0.2">
      <c r="A360" s="333"/>
      <c r="B360" s="333"/>
      <c r="D360" s="345" t="s">
        <v>329</v>
      </c>
      <c r="F360" s="333"/>
      <c r="G360" s="436">
        <f>SUM(G361:G361)</f>
        <v>0</v>
      </c>
      <c r="H360" s="436"/>
      <c r="I360" s="436"/>
      <c r="J360" s="437"/>
      <c r="K360" s="436"/>
      <c r="L360" s="436">
        <f>SUM(L361:L361)</f>
        <v>354961</v>
      </c>
      <c r="M360" s="436"/>
      <c r="N360" s="436"/>
      <c r="O360" s="437"/>
      <c r="P360" s="436"/>
      <c r="Q360" s="436">
        <f>SUM(Q361:Q361)</f>
        <v>1469964</v>
      </c>
      <c r="R360" s="436"/>
      <c r="S360" s="436"/>
      <c r="T360" s="437"/>
      <c r="U360" s="436"/>
      <c r="V360" s="436">
        <f>SUM(V361:V361)</f>
        <v>0</v>
      </c>
      <c r="W360" s="436"/>
      <c r="X360" s="436"/>
      <c r="Y360" s="437"/>
      <c r="Z360" s="436"/>
      <c r="AA360" s="436">
        <f>SUM(AA361:AA361)</f>
        <v>0</v>
      </c>
      <c r="AB360" s="436"/>
      <c r="AC360" s="436"/>
      <c r="AD360" s="437"/>
      <c r="AE360" s="436"/>
      <c r="AF360" s="436">
        <f>SUM(AF361:AF361)</f>
        <v>0</v>
      </c>
      <c r="AG360" s="436"/>
      <c r="AH360" s="436"/>
      <c r="AI360" s="437"/>
      <c r="AJ360" s="436"/>
      <c r="AK360" s="436">
        <f>SUM(AK361:AK361)</f>
        <v>0</v>
      </c>
      <c r="AL360" s="436"/>
      <c r="AM360" s="436"/>
      <c r="AN360" s="437"/>
      <c r="AO360" s="436"/>
      <c r="AP360" s="436">
        <f>SUM(AP361:AP361)</f>
        <v>0</v>
      </c>
      <c r="AQ360" s="436"/>
      <c r="AR360" s="436"/>
      <c r="AS360" s="437"/>
      <c r="AT360" s="436"/>
      <c r="AU360" s="436">
        <f>SUM(AU361:AU361)</f>
        <v>0</v>
      </c>
      <c r="AV360" s="436"/>
      <c r="AW360" s="436"/>
      <c r="AX360" s="437"/>
      <c r="AY360" s="436"/>
      <c r="AZ360" s="436">
        <f>SUM(AZ361:AZ361)</f>
        <v>0</v>
      </c>
      <c r="BA360" s="436"/>
      <c r="BB360" s="436"/>
      <c r="BC360" s="437"/>
      <c r="BD360" s="436"/>
      <c r="BE360" s="436">
        <f>SUM(BE361:BE361)</f>
        <v>0</v>
      </c>
      <c r="BF360" s="436"/>
      <c r="BG360" s="436"/>
      <c r="BH360" s="437"/>
      <c r="BI360" s="436"/>
      <c r="BJ360" s="436">
        <f>SUM(BJ361:BJ361)</f>
        <v>0</v>
      </c>
      <c r="BK360" s="436"/>
      <c r="BL360" s="436"/>
      <c r="BM360" s="437"/>
      <c r="BN360" s="436"/>
      <c r="BO360" s="436">
        <f>SUM(BO361:BO361)</f>
        <v>0</v>
      </c>
      <c r="BP360" s="436"/>
      <c r="BQ360" s="436"/>
      <c r="BR360" s="437"/>
      <c r="BS360" s="436"/>
      <c r="BT360" s="436">
        <f>SUM(BT361:BT361)</f>
        <v>1824925</v>
      </c>
      <c r="BU360" s="436"/>
      <c r="BV360" s="436"/>
      <c r="BW360" s="437"/>
      <c r="BX360" s="436"/>
      <c r="BY360" s="436">
        <f>SUM(BY361:BY361)</f>
        <v>633846</v>
      </c>
      <c r="BZ360" s="436"/>
      <c r="CA360" s="436"/>
      <c r="CB360" s="437"/>
      <c r="CC360" s="436"/>
      <c r="CD360" s="436">
        <f>SUM(CD361:CD361)</f>
        <v>0</v>
      </c>
      <c r="CE360" s="436"/>
      <c r="CF360" s="436"/>
      <c r="CG360" s="437"/>
      <c r="CH360" s="436"/>
      <c r="CI360" s="436">
        <f>SUM(CI361:CI361)</f>
        <v>0</v>
      </c>
      <c r="CJ360" s="436"/>
      <c r="CK360" s="436"/>
      <c r="CL360" s="437"/>
      <c r="CM360" s="436"/>
      <c r="CN360" s="436">
        <f>SUM(CN361:CN361)</f>
        <v>0</v>
      </c>
      <c r="CO360" s="436"/>
      <c r="CP360" s="436"/>
      <c r="CQ360" s="437"/>
      <c r="CR360" s="436"/>
      <c r="CS360" s="436">
        <f>SUM(CS361:CS361)</f>
        <v>0</v>
      </c>
      <c r="CT360" s="436"/>
      <c r="CU360" s="436"/>
      <c r="CV360" s="437"/>
      <c r="CW360" s="436"/>
      <c r="CX360" s="436">
        <f>SUM(CX361:CX361)</f>
        <v>0</v>
      </c>
      <c r="CY360" s="436"/>
      <c r="CZ360" s="436"/>
      <c r="DA360" s="437"/>
      <c r="DB360" s="436"/>
      <c r="DC360" s="436">
        <f>SUM(DC361:DC361)</f>
        <v>0</v>
      </c>
      <c r="DD360" s="436"/>
      <c r="DE360" s="436"/>
      <c r="DF360" s="437"/>
      <c r="DG360" s="436"/>
      <c r="DH360" s="436">
        <f>SUM(DH361:DH361)</f>
        <v>0</v>
      </c>
      <c r="DI360" s="436"/>
      <c r="DJ360" s="436"/>
      <c r="DK360" s="437"/>
      <c r="DL360" s="436"/>
      <c r="DM360" s="436">
        <f>SUM(DM361:DM361)</f>
        <v>0</v>
      </c>
      <c r="DN360" s="436"/>
      <c r="DO360" s="436"/>
      <c r="DP360" s="437"/>
      <c r="DQ360" s="436"/>
      <c r="DR360" s="436">
        <f>SUM(DR361:DR361)</f>
        <v>115323</v>
      </c>
      <c r="DS360" s="436"/>
      <c r="DT360" s="436"/>
      <c r="DU360" s="437"/>
      <c r="DV360" s="436"/>
      <c r="DW360" s="436">
        <f>SUM(DW361:DW361)</f>
        <v>0</v>
      </c>
      <c r="DX360" s="436"/>
      <c r="DY360" s="436"/>
      <c r="DZ360" s="437"/>
      <c r="EA360" s="436"/>
      <c r="EB360" s="436">
        <f>SUM(EB361:EB361)</f>
        <v>0</v>
      </c>
      <c r="EC360" s="436"/>
      <c r="ED360" s="436"/>
      <c r="EE360" s="437"/>
      <c r="EF360" s="436"/>
      <c r="EG360" s="436">
        <f>SUM(EG361:EG361)</f>
        <v>518523</v>
      </c>
      <c r="EH360" s="436"/>
      <c r="EI360" s="436"/>
      <c r="EJ360" s="437"/>
      <c r="EK360" s="436"/>
      <c r="EL360" s="436">
        <f>SUM(EL361:EL361)</f>
        <v>0</v>
      </c>
      <c r="EM360" s="436"/>
      <c r="EN360" s="436"/>
      <c r="EO360" s="345"/>
      <c r="ER360" s="349"/>
      <c r="ES360" s="349"/>
    </row>
    <row r="361" spans="1:149" ht="12.75" customHeight="1" x14ac:dyDescent="0.2">
      <c r="A361" s="333"/>
      <c r="B361" s="333"/>
      <c r="D361" s="345" t="s">
        <v>313</v>
      </c>
      <c r="F361" s="441"/>
      <c r="G361" s="445">
        <v>0</v>
      </c>
      <c r="H361" s="443"/>
      <c r="I361" s="436"/>
      <c r="J361" s="437"/>
      <c r="K361" s="444"/>
      <c r="L361" s="445">
        <v>354961</v>
      </c>
      <c r="M361" s="443"/>
      <c r="N361" s="436"/>
      <c r="O361" s="437"/>
      <c r="P361" s="444"/>
      <c r="Q361" s="445">
        <v>1469964</v>
      </c>
      <c r="R361" s="443"/>
      <c r="S361" s="436"/>
      <c r="T361" s="437"/>
      <c r="U361" s="444"/>
      <c r="V361" s="445">
        <v>0</v>
      </c>
      <c r="W361" s="443"/>
      <c r="X361" s="436"/>
      <c r="Y361" s="437"/>
      <c r="Z361" s="444"/>
      <c r="AA361" s="445">
        <v>0</v>
      </c>
      <c r="AB361" s="443"/>
      <c r="AC361" s="436"/>
      <c r="AD361" s="437"/>
      <c r="AE361" s="444"/>
      <c r="AF361" s="445">
        <v>0</v>
      </c>
      <c r="AG361" s="443"/>
      <c r="AH361" s="436"/>
      <c r="AI361" s="437"/>
      <c r="AJ361" s="444"/>
      <c r="AK361" s="445">
        <v>0</v>
      </c>
      <c r="AL361" s="443"/>
      <c r="AM361" s="436"/>
      <c r="AN361" s="437"/>
      <c r="AO361" s="444"/>
      <c r="AP361" s="445">
        <v>0</v>
      </c>
      <c r="AQ361" s="443"/>
      <c r="AR361" s="436"/>
      <c r="AS361" s="437"/>
      <c r="AT361" s="444"/>
      <c r="AU361" s="445">
        <v>0</v>
      </c>
      <c r="AV361" s="443"/>
      <c r="AW361" s="436"/>
      <c r="AX361" s="437"/>
      <c r="AY361" s="444"/>
      <c r="AZ361" s="445">
        <v>0</v>
      </c>
      <c r="BA361" s="443"/>
      <c r="BB361" s="436"/>
      <c r="BC361" s="437"/>
      <c r="BD361" s="444"/>
      <c r="BE361" s="445">
        <v>0</v>
      </c>
      <c r="BF361" s="443"/>
      <c r="BG361" s="436"/>
      <c r="BH361" s="437"/>
      <c r="BI361" s="444"/>
      <c r="BJ361" s="445">
        <v>0</v>
      </c>
      <c r="BK361" s="443"/>
      <c r="BL361" s="436"/>
      <c r="BM361" s="437"/>
      <c r="BN361" s="444"/>
      <c r="BO361" s="445">
        <v>0</v>
      </c>
      <c r="BP361" s="443"/>
      <c r="BQ361" s="436"/>
      <c r="BR361" s="437"/>
      <c r="BS361" s="444"/>
      <c r="BT361" s="445">
        <f>SUM(L361:BO361)</f>
        <v>1824925</v>
      </c>
      <c r="BU361" s="443"/>
      <c r="BV361" s="436"/>
      <c r="BW361" s="437"/>
      <c r="BX361" s="444"/>
      <c r="BY361" s="445">
        <v>633846</v>
      </c>
      <c r="BZ361" s="443"/>
      <c r="CA361" s="436"/>
      <c r="CB361" s="437"/>
      <c r="CC361" s="444"/>
      <c r="CD361" s="445">
        <v>0</v>
      </c>
      <c r="CE361" s="443"/>
      <c r="CF361" s="436"/>
      <c r="CG361" s="437"/>
      <c r="CH361" s="444"/>
      <c r="CI361" s="445">
        <v>0</v>
      </c>
      <c r="CJ361" s="443"/>
      <c r="CK361" s="436"/>
      <c r="CL361" s="437"/>
      <c r="CM361" s="444"/>
      <c r="CN361" s="445">
        <v>0</v>
      </c>
      <c r="CO361" s="443"/>
      <c r="CP361" s="436"/>
      <c r="CQ361" s="437"/>
      <c r="CR361" s="444"/>
      <c r="CS361" s="445">
        <v>0</v>
      </c>
      <c r="CT361" s="443"/>
      <c r="CU361" s="436"/>
      <c r="CV361" s="437"/>
      <c r="CW361" s="444"/>
      <c r="CX361" s="445">
        <v>0</v>
      </c>
      <c r="CY361" s="443"/>
      <c r="CZ361" s="436"/>
      <c r="DA361" s="437"/>
      <c r="DB361" s="444"/>
      <c r="DC361" s="445">
        <v>0</v>
      </c>
      <c r="DD361" s="443"/>
      <c r="DE361" s="436"/>
      <c r="DF361" s="437"/>
      <c r="DG361" s="444"/>
      <c r="DH361" s="445">
        <v>0</v>
      </c>
      <c r="DI361" s="443"/>
      <c r="DJ361" s="436"/>
      <c r="DK361" s="437"/>
      <c r="DL361" s="444"/>
      <c r="DM361" s="445">
        <v>0</v>
      </c>
      <c r="DN361" s="443"/>
      <c r="DO361" s="436"/>
      <c r="DP361" s="437"/>
      <c r="DQ361" s="444"/>
      <c r="DR361" s="445">
        <v>115323</v>
      </c>
      <c r="DS361" s="443"/>
      <c r="DT361" s="436"/>
      <c r="DU361" s="437"/>
      <c r="DV361" s="444"/>
      <c r="DW361" s="445">
        <v>0</v>
      </c>
      <c r="DX361" s="443"/>
      <c r="DY361" s="436"/>
      <c r="DZ361" s="437"/>
      <c r="EA361" s="444"/>
      <c r="EB361" s="445">
        <v>0</v>
      </c>
      <c r="EC361" s="443"/>
      <c r="ED361" s="436"/>
      <c r="EE361" s="437"/>
      <c r="EF361" s="444"/>
      <c r="EG361" s="445">
        <v>518523</v>
      </c>
      <c r="EH361" s="443"/>
      <c r="EI361" s="436"/>
      <c r="EJ361" s="437"/>
      <c r="EK361" s="444"/>
      <c r="EL361" s="445">
        <f>SUM(CD361:CI361)</f>
        <v>0</v>
      </c>
      <c r="EM361" s="443"/>
      <c r="EN361" s="436"/>
      <c r="EO361" s="345"/>
      <c r="ER361" s="349"/>
      <c r="ES361" s="349"/>
    </row>
    <row r="362" spans="1:149" ht="12.75" customHeight="1" x14ac:dyDescent="0.2">
      <c r="A362" s="333"/>
      <c r="B362" s="333"/>
      <c r="D362" s="345"/>
      <c r="F362" s="333"/>
      <c r="G362" s="436"/>
      <c r="H362" s="436"/>
      <c r="I362" s="436"/>
      <c r="J362" s="437"/>
      <c r="K362" s="436"/>
      <c r="L362" s="436"/>
      <c r="M362" s="436"/>
      <c r="N362" s="436"/>
      <c r="O362" s="437"/>
      <c r="P362" s="436"/>
      <c r="Q362" s="436"/>
      <c r="R362" s="436"/>
      <c r="S362" s="436"/>
      <c r="T362" s="437"/>
      <c r="U362" s="436"/>
      <c r="V362" s="436"/>
      <c r="W362" s="436"/>
      <c r="X362" s="436"/>
      <c r="Y362" s="437"/>
      <c r="Z362" s="436"/>
      <c r="AA362" s="436"/>
      <c r="AB362" s="436"/>
      <c r="AC362" s="436"/>
      <c r="AD362" s="437"/>
      <c r="AE362" s="436"/>
      <c r="AF362" s="436"/>
      <c r="AG362" s="436"/>
      <c r="AH362" s="436"/>
      <c r="AI362" s="437"/>
      <c r="AJ362" s="436"/>
      <c r="AK362" s="436"/>
      <c r="AL362" s="436"/>
      <c r="AM362" s="436"/>
      <c r="AN362" s="437"/>
      <c r="AO362" s="436"/>
      <c r="AP362" s="436"/>
      <c r="AQ362" s="436"/>
      <c r="AR362" s="436"/>
      <c r="AS362" s="437"/>
      <c r="AT362" s="436"/>
      <c r="AU362" s="436"/>
      <c r="AV362" s="436"/>
      <c r="AW362" s="436"/>
      <c r="AX362" s="437"/>
      <c r="AY362" s="436"/>
      <c r="AZ362" s="436"/>
      <c r="BA362" s="436"/>
      <c r="BB362" s="436"/>
      <c r="BC362" s="437"/>
      <c r="BD362" s="436"/>
      <c r="BE362" s="436"/>
      <c r="BF362" s="436"/>
      <c r="BG362" s="436"/>
      <c r="BH362" s="437"/>
      <c r="BI362" s="436"/>
      <c r="BJ362" s="436"/>
      <c r="BK362" s="436"/>
      <c r="BL362" s="436"/>
      <c r="BM362" s="437"/>
      <c r="BN362" s="436"/>
      <c r="BO362" s="436"/>
      <c r="BP362" s="436"/>
      <c r="BQ362" s="436"/>
      <c r="BR362" s="437"/>
      <c r="BS362" s="436"/>
      <c r="BT362" s="436"/>
      <c r="BU362" s="436"/>
      <c r="BV362" s="436"/>
      <c r="BW362" s="437"/>
      <c r="BX362" s="436"/>
      <c r="BY362" s="436"/>
      <c r="BZ362" s="436"/>
      <c r="CA362" s="436"/>
      <c r="CB362" s="437"/>
      <c r="CC362" s="436"/>
      <c r="CD362" s="436"/>
      <c r="CE362" s="436"/>
      <c r="CF362" s="436"/>
      <c r="CG362" s="437"/>
      <c r="CH362" s="436"/>
      <c r="CI362" s="436"/>
      <c r="CJ362" s="436"/>
      <c r="CK362" s="436"/>
      <c r="CL362" s="437"/>
      <c r="CM362" s="436"/>
      <c r="CN362" s="436"/>
      <c r="CO362" s="436"/>
      <c r="CP362" s="436"/>
      <c r="CQ362" s="437"/>
      <c r="CR362" s="436"/>
      <c r="CS362" s="436"/>
      <c r="CT362" s="436"/>
      <c r="CU362" s="436"/>
      <c r="CV362" s="437"/>
      <c r="CW362" s="436"/>
      <c r="CX362" s="436"/>
      <c r="CY362" s="436"/>
      <c r="CZ362" s="436"/>
      <c r="DA362" s="437"/>
      <c r="DB362" s="436"/>
      <c r="DC362" s="436"/>
      <c r="DD362" s="436"/>
      <c r="DE362" s="436"/>
      <c r="DF362" s="437"/>
      <c r="DG362" s="436"/>
      <c r="DH362" s="436"/>
      <c r="DI362" s="436"/>
      <c r="DJ362" s="436"/>
      <c r="DK362" s="437"/>
      <c r="DL362" s="436"/>
      <c r="DM362" s="436"/>
      <c r="DN362" s="436"/>
      <c r="DO362" s="436"/>
      <c r="DP362" s="437"/>
      <c r="DQ362" s="436"/>
      <c r="DR362" s="436"/>
      <c r="DS362" s="436"/>
      <c r="DT362" s="436"/>
      <c r="DU362" s="437"/>
      <c r="DV362" s="436"/>
      <c r="DW362" s="436"/>
      <c r="DX362" s="436"/>
      <c r="DY362" s="436"/>
      <c r="DZ362" s="437"/>
      <c r="EA362" s="436"/>
      <c r="EB362" s="436"/>
      <c r="EC362" s="436"/>
      <c r="ED362" s="436"/>
      <c r="EE362" s="437"/>
      <c r="EF362" s="436"/>
      <c r="EG362" s="436"/>
      <c r="EH362" s="436"/>
      <c r="EI362" s="436"/>
      <c r="EJ362" s="437"/>
      <c r="EK362" s="436"/>
      <c r="EL362" s="436"/>
      <c r="EM362" s="436"/>
      <c r="EN362" s="436"/>
      <c r="EO362" s="345"/>
      <c r="ER362" s="349"/>
      <c r="ES362" s="349"/>
    </row>
    <row r="363" spans="1:149" ht="12.75" customHeight="1" x14ac:dyDescent="0.2">
      <c r="A363" s="333"/>
      <c r="B363" s="333"/>
      <c r="D363" s="345" t="s">
        <v>331</v>
      </c>
      <c r="F363" s="333"/>
      <c r="G363" s="436">
        <f>SUM(G364:G364)</f>
        <v>0</v>
      </c>
      <c r="H363" s="436"/>
      <c r="I363" s="436"/>
      <c r="J363" s="437"/>
      <c r="K363" s="436"/>
      <c r="L363" s="436">
        <f>SUM(L364:L364)</f>
        <v>0</v>
      </c>
      <c r="M363" s="436"/>
      <c r="N363" s="436"/>
      <c r="O363" s="437"/>
      <c r="P363" s="436"/>
      <c r="Q363" s="436">
        <f>SUM(Q364:Q364)</f>
        <v>55166</v>
      </c>
      <c r="R363" s="436"/>
      <c r="S363" s="436"/>
      <c r="T363" s="437"/>
      <c r="U363" s="436"/>
      <c r="V363" s="436">
        <f>SUM(V364:V364)</f>
        <v>0</v>
      </c>
      <c r="W363" s="436"/>
      <c r="X363" s="436"/>
      <c r="Y363" s="437"/>
      <c r="Z363" s="436"/>
      <c r="AA363" s="436">
        <f>SUM(AA364:AA364)</f>
        <v>0</v>
      </c>
      <c r="AB363" s="436"/>
      <c r="AC363" s="436"/>
      <c r="AD363" s="437"/>
      <c r="AE363" s="436"/>
      <c r="AF363" s="436">
        <f>SUM(AF364:AF364)</f>
        <v>0</v>
      </c>
      <c r="AG363" s="436"/>
      <c r="AH363" s="436"/>
      <c r="AI363" s="437"/>
      <c r="AJ363" s="436"/>
      <c r="AK363" s="436">
        <f>SUM(AK364:AK364)</f>
        <v>0</v>
      </c>
      <c r="AL363" s="436"/>
      <c r="AM363" s="436"/>
      <c r="AN363" s="437"/>
      <c r="AO363" s="436"/>
      <c r="AP363" s="436">
        <f>SUM(AP364:AP364)</f>
        <v>0</v>
      </c>
      <c r="AQ363" s="436"/>
      <c r="AR363" s="436"/>
      <c r="AS363" s="437"/>
      <c r="AT363" s="436"/>
      <c r="AU363" s="436">
        <f>SUM(AU364:AU364)</f>
        <v>0</v>
      </c>
      <c r="AV363" s="436"/>
      <c r="AW363" s="436"/>
      <c r="AX363" s="437"/>
      <c r="AY363" s="436"/>
      <c r="AZ363" s="436">
        <f>SUM(AZ364:AZ364)</f>
        <v>0</v>
      </c>
      <c r="BA363" s="436"/>
      <c r="BB363" s="436"/>
      <c r="BC363" s="437"/>
      <c r="BD363" s="436"/>
      <c r="BE363" s="436">
        <f>SUM(BE364:BE364)</f>
        <v>0</v>
      </c>
      <c r="BF363" s="436"/>
      <c r="BG363" s="436"/>
      <c r="BH363" s="437"/>
      <c r="BI363" s="436"/>
      <c r="BJ363" s="436">
        <f>SUM(BJ364:BJ364)</f>
        <v>0</v>
      </c>
      <c r="BK363" s="436"/>
      <c r="BL363" s="436"/>
      <c r="BM363" s="437"/>
      <c r="BN363" s="436"/>
      <c r="BO363" s="436">
        <f>SUM(BO364:BO364)</f>
        <v>0</v>
      </c>
      <c r="BP363" s="436"/>
      <c r="BQ363" s="436"/>
      <c r="BR363" s="437"/>
      <c r="BS363" s="436"/>
      <c r="BT363" s="436">
        <f>SUM(BT364:BT364)</f>
        <v>55166</v>
      </c>
      <c r="BU363" s="436"/>
      <c r="BV363" s="436"/>
      <c r="BW363" s="437"/>
      <c r="BX363" s="436"/>
      <c r="BY363" s="436">
        <f>SUM(BY364:BY364)</f>
        <v>1256940</v>
      </c>
      <c r="BZ363" s="436"/>
      <c r="CA363" s="436"/>
      <c r="CB363" s="437"/>
      <c r="CC363" s="436"/>
      <c r="CD363" s="436">
        <f>SUM(CD364:CD364)</f>
        <v>15296</v>
      </c>
      <c r="CE363" s="436"/>
      <c r="CF363" s="436"/>
      <c r="CG363" s="437"/>
      <c r="CH363" s="436"/>
      <c r="CI363" s="436">
        <f>SUM(CI364:CI364)</f>
        <v>0</v>
      </c>
      <c r="CJ363" s="436"/>
      <c r="CK363" s="436"/>
      <c r="CL363" s="437"/>
      <c r="CM363" s="436"/>
      <c r="CN363" s="436">
        <f>SUM(CN364:CN364)</f>
        <v>213073</v>
      </c>
      <c r="CO363" s="436"/>
      <c r="CP363" s="436"/>
      <c r="CQ363" s="437"/>
      <c r="CR363" s="436"/>
      <c r="CS363" s="436">
        <f>SUM(CS364:CS364)</f>
        <v>-213073</v>
      </c>
      <c r="CT363" s="436"/>
      <c r="CU363" s="436"/>
      <c r="CV363" s="437"/>
      <c r="CW363" s="436"/>
      <c r="CX363" s="436">
        <f>SUM(CX364:CX364)</f>
        <v>0</v>
      </c>
      <c r="CY363" s="436"/>
      <c r="CZ363" s="436"/>
      <c r="DA363" s="437"/>
      <c r="DB363" s="436"/>
      <c r="DC363" s="436">
        <f>SUM(DC364:DC364)</f>
        <v>0</v>
      </c>
      <c r="DD363" s="436"/>
      <c r="DE363" s="436"/>
      <c r="DF363" s="437"/>
      <c r="DG363" s="436"/>
      <c r="DH363" s="436">
        <f>SUM(DH364:DH364)</f>
        <v>0</v>
      </c>
      <c r="DI363" s="436"/>
      <c r="DJ363" s="436"/>
      <c r="DK363" s="437"/>
      <c r="DL363" s="436"/>
      <c r="DM363" s="436">
        <f>SUM(DM364:DM364)</f>
        <v>0</v>
      </c>
      <c r="DN363" s="436"/>
      <c r="DO363" s="436"/>
      <c r="DP363" s="437"/>
      <c r="DQ363" s="436"/>
      <c r="DR363" s="436">
        <f>SUM(DR364:DR364)</f>
        <v>227461</v>
      </c>
      <c r="DS363" s="436"/>
      <c r="DT363" s="436"/>
      <c r="DU363" s="437"/>
      <c r="DV363" s="436"/>
      <c r="DW363" s="436">
        <f>SUM(DW364:DW364)</f>
        <v>0</v>
      </c>
      <c r="DX363" s="436"/>
      <c r="DY363" s="436"/>
      <c r="DZ363" s="437"/>
      <c r="EA363" s="436"/>
      <c r="EB363" s="436">
        <f>SUM(EB364:EB364)</f>
        <v>232101</v>
      </c>
      <c r="EC363" s="436"/>
      <c r="ED363" s="436"/>
      <c r="EE363" s="437"/>
      <c r="EF363" s="436"/>
      <c r="EG363" s="436">
        <f>SUM(EG364:EG364)</f>
        <v>782082</v>
      </c>
      <c r="EH363" s="436"/>
      <c r="EI363" s="436"/>
      <c r="EJ363" s="437"/>
      <c r="EK363" s="436"/>
      <c r="EL363" s="436">
        <f>SUM(EL364:EL364)</f>
        <v>15296</v>
      </c>
      <c r="EM363" s="436"/>
      <c r="EN363" s="436"/>
      <c r="EO363" s="345"/>
      <c r="ER363" s="349"/>
      <c r="ES363" s="349"/>
    </row>
    <row r="364" spans="1:149" ht="12.75" customHeight="1" x14ac:dyDescent="0.2">
      <c r="A364" s="333"/>
      <c r="B364" s="333"/>
      <c r="D364" s="345" t="s">
        <v>313</v>
      </c>
      <c r="F364" s="441"/>
      <c r="G364" s="445">
        <v>0</v>
      </c>
      <c r="H364" s="443"/>
      <c r="I364" s="436"/>
      <c r="J364" s="437"/>
      <c r="K364" s="444"/>
      <c r="L364" s="445">
        <v>0</v>
      </c>
      <c r="M364" s="443"/>
      <c r="N364" s="436"/>
      <c r="O364" s="437"/>
      <c r="P364" s="444"/>
      <c r="Q364" s="445">
        <v>55166</v>
      </c>
      <c r="R364" s="443"/>
      <c r="S364" s="436"/>
      <c r="T364" s="437"/>
      <c r="U364" s="444"/>
      <c r="V364" s="445">
        <v>0</v>
      </c>
      <c r="W364" s="443"/>
      <c r="X364" s="436"/>
      <c r="Y364" s="437"/>
      <c r="Z364" s="444"/>
      <c r="AA364" s="445">
        <v>0</v>
      </c>
      <c r="AB364" s="443"/>
      <c r="AC364" s="436"/>
      <c r="AD364" s="437"/>
      <c r="AE364" s="444"/>
      <c r="AF364" s="445">
        <v>0</v>
      </c>
      <c r="AG364" s="443"/>
      <c r="AH364" s="436"/>
      <c r="AI364" s="437"/>
      <c r="AJ364" s="444"/>
      <c r="AK364" s="445">
        <v>0</v>
      </c>
      <c r="AL364" s="443"/>
      <c r="AM364" s="436"/>
      <c r="AN364" s="437"/>
      <c r="AO364" s="444"/>
      <c r="AP364" s="445">
        <v>0</v>
      </c>
      <c r="AQ364" s="443"/>
      <c r="AR364" s="436"/>
      <c r="AS364" s="437"/>
      <c r="AT364" s="444"/>
      <c r="AU364" s="445">
        <v>0</v>
      </c>
      <c r="AV364" s="443"/>
      <c r="AW364" s="436"/>
      <c r="AX364" s="437"/>
      <c r="AY364" s="444"/>
      <c r="AZ364" s="445">
        <v>0</v>
      </c>
      <c r="BA364" s="443"/>
      <c r="BB364" s="436"/>
      <c r="BC364" s="437"/>
      <c r="BD364" s="444"/>
      <c r="BE364" s="445">
        <v>0</v>
      </c>
      <c r="BF364" s="443"/>
      <c r="BG364" s="436"/>
      <c r="BH364" s="437"/>
      <c r="BI364" s="444"/>
      <c r="BJ364" s="445">
        <v>0</v>
      </c>
      <c r="BK364" s="443"/>
      <c r="BL364" s="436"/>
      <c r="BM364" s="437"/>
      <c r="BN364" s="444"/>
      <c r="BO364" s="445">
        <v>0</v>
      </c>
      <c r="BP364" s="443"/>
      <c r="BQ364" s="436"/>
      <c r="BR364" s="437"/>
      <c r="BS364" s="444"/>
      <c r="BT364" s="445">
        <f>SUM(L364:BO364)</f>
        <v>55166</v>
      </c>
      <c r="BU364" s="443"/>
      <c r="BV364" s="436"/>
      <c r="BW364" s="437"/>
      <c r="BX364" s="444"/>
      <c r="BY364" s="445">
        <v>1256940</v>
      </c>
      <c r="BZ364" s="443"/>
      <c r="CA364" s="436"/>
      <c r="CB364" s="437"/>
      <c r="CC364" s="444"/>
      <c r="CD364" s="445">
        <v>15296</v>
      </c>
      <c r="CE364" s="443"/>
      <c r="CF364" s="436"/>
      <c r="CG364" s="437"/>
      <c r="CH364" s="444"/>
      <c r="CI364" s="445">
        <v>0</v>
      </c>
      <c r="CJ364" s="443"/>
      <c r="CK364" s="436"/>
      <c r="CL364" s="437"/>
      <c r="CM364" s="444"/>
      <c r="CN364" s="445">
        <v>213073</v>
      </c>
      <c r="CO364" s="443"/>
      <c r="CP364" s="436"/>
      <c r="CQ364" s="437"/>
      <c r="CR364" s="444"/>
      <c r="CS364" s="445">
        <v>-213073</v>
      </c>
      <c r="CT364" s="443"/>
      <c r="CU364" s="436"/>
      <c r="CV364" s="437"/>
      <c r="CW364" s="444"/>
      <c r="CX364" s="445">
        <v>0</v>
      </c>
      <c r="CY364" s="443"/>
      <c r="CZ364" s="436"/>
      <c r="DA364" s="437"/>
      <c r="DB364" s="444"/>
      <c r="DC364" s="445">
        <v>0</v>
      </c>
      <c r="DD364" s="443"/>
      <c r="DE364" s="436"/>
      <c r="DF364" s="437"/>
      <c r="DG364" s="444"/>
      <c r="DH364" s="445">
        <v>0</v>
      </c>
      <c r="DI364" s="443"/>
      <c r="DJ364" s="436"/>
      <c r="DK364" s="437"/>
      <c r="DL364" s="444"/>
      <c r="DM364" s="445">
        <v>0</v>
      </c>
      <c r="DN364" s="443"/>
      <c r="DO364" s="436"/>
      <c r="DP364" s="437"/>
      <c r="DQ364" s="444"/>
      <c r="DR364" s="445">
        <v>227461</v>
      </c>
      <c r="DS364" s="443"/>
      <c r="DT364" s="436"/>
      <c r="DU364" s="437"/>
      <c r="DV364" s="444"/>
      <c r="DW364" s="445">
        <v>0</v>
      </c>
      <c r="DX364" s="443"/>
      <c r="DY364" s="436"/>
      <c r="DZ364" s="437"/>
      <c r="EA364" s="444"/>
      <c r="EB364" s="445">
        <v>232101</v>
      </c>
      <c r="EC364" s="443"/>
      <c r="ED364" s="436"/>
      <c r="EE364" s="437"/>
      <c r="EF364" s="444"/>
      <c r="EG364" s="445">
        <v>782082</v>
      </c>
      <c r="EH364" s="443"/>
      <c r="EI364" s="436"/>
      <c r="EJ364" s="437"/>
      <c r="EK364" s="444"/>
      <c r="EL364" s="445">
        <f t="shared" ref="EL364" si="64">SUM(CD364:CI364)</f>
        <v>15296</v>
      </c>
      <c r="EM364" s="443"/>
      <c r="EN364" s="436"/>
      <c r="EO364" s="345"/>
      <c r="ER364" s="349"/>
      <c r="ES364" s="349"/>
    </row>
    <row r="365" spans="1:149" ht="12.75" customHeight="1" x14ac:dyDescent="0.2">
      <c r="A365" s="333"/>
      <c r="B365" s="333"/>
      <c r="D365" s="345"/>
      <c r="F365" s="333"/>
      <c r="G365" s="436"/>
      <c r="H365" s="436"/>
      <c r="I365" s="436"/>
      <c r="J365" s="437"/>
      <c r="K365" s="436"/>
      <c r="L365" s="436"/>
      <c r="M365" s="436"/>
      <c r="N365" s="436"/>
      <c r="O365" s="437"/>
      <c r="P365" s="436"/>
      <c r="Q365" s="436"/>
      <c r="R365" s="436"/>
      <c r="S365" s="436"/>
      <c r="T365" s="437"/>
      <c r="U365" s="436"/>
      <c r="V365" s="436"/>
      <c r="W365" s="436"/>
      <c r="X365" s="436"/>
      <c r="Y365" s="437"/>
      <c r="Z365" s="436"/>
      <c r="AA365" s="436"/>
      <c r="AB365" s="436"/>
      <c r="AC365" s="436"/>
      <c r="AD365" s="437"/>
      <c r="AE365" s="436"/>
      <c r="AF365" s="436"/>
      <c r="AG365" s="436"/>
      <c r="AH365" s="436"/>
      <c r="AI365" s="437"/>
      <c r="AJ365" s="436"/>
      <c r="AK365" s="436"/>
      <c r="AL365" s="436"/>
      <c r="AM365" s="436"/>
      <c r="AN365" s="437"/>
      <c r="AO365" s="436"/>
      <c r="AP365" s="436"/>
      <c r="AQ365" s="436"/>
      <c r="AR365" s="436"/>
      <c r="AS365" s="437"/>
      <c r="AT365" s="436"/>
      <c r="AU365" s="436"/>
      <c r="AV365" s="436"/>
      <c r="AW365" s="436"/>
      <c r="AX365" s="437"/>
      <c r="AY365" s="436"/>
      <c r="AZ365" s="436"/>
      <c r="BA365" s="436"/>
      <c r="BB365" s="436"/>
      <c r="BC365" s="437"/>
      <c r="BD365" s="436"/>
      <c r="BE365" s="436"/>
      <c r="BF365" s="436"/>
      <c r="BG365" s="436"/>
      <c r="BH365" s="437"/>
      <c r="BI365" s="436"/>
      <c r="BJ365" s="436"/>
      <c r="BK365" s="436"/>
      <c r="BL365" s="436"/>
      <c r="BM365" s="437"/>
      <c r="BN365" s="436"/>
      <c r="BO365" s="436"/>
      <c r="BP365" s="436"/>
      <c r="BQ365" s="436"/>
      <c r="BR365" s="437"/>
      <c r="BS365" s="436"/>
      <c r="BT365" s="436"/>
      <c r="BU365" s="436"/>
      <c r="BV365" s="436"/>
      <c r="BW365" s="437"/>
      <c r="BX365" s="436"/>
      <c r="BY365" s="436"/>
      <c r="BZ365" s="436"/>
      <c r="CA365" s="436"/>
      <c r="CB365" s="437"/>
      <c r="CC365" s="436"/>
      <c r="CD365" s="436"/>
      <c r="CE365" s="436"/>
      <c r="CF365" s="436"/>
      <c r="CG365" s="437"/>
      <c r="CH365" s="436"/>
      <c r="CI365" s="436"/>
      <c r="CJ365" s="436"/>
      <c r="CK365" s="436"/>
      <c r="CL365" s="437"/>
      <c r="CM365" s="436"/>
      <c r="CN365" s="436"/>
      <c r="CO365" s="436"/>
      <c r="CP365" s="436"/>
      <c r="CQ365" s="437"/>
      <c r="CR365" s="436"/>
      <c r="CS365" s="436"/>
      <c r="CT365" s="436"/>
      <c r="CU365" s="436"/>
      <c r="CV365" s="437"/>
      <c r="CW365" s="436"/>
      <c r="CX365" s="436"/>
      <c r="CY365" s="436"/>
      <c r="CZ365" s="436"/>
      <c r="DA365" s="437"/>
      <c r="DB365" s="436"/>
      <c r="DC365" s="436"/>
      <c r="DD365" s="436"/>
      <c r="DE365" s="436"/>
      <c r="DF365" s="437"/>
      <c r="DG365" s="436"/>
      <c r="DH365" s="436"/>
      <c r="DI365" s="436"/>
      <c r="DJ365" s="436"/>
      <c r="DK365" s="437"/>
      <c r="DL365" s="436"/>
      <c r="DM365" s="436"/>
      <c r="DN365" s="436"/>
      <c r="DO365" s="436"/>
      <c r="DP365" s="437"/>
      <c r="DQ365" s="436"/>
      <c r="DR365" s="436"/>
      <c r="DS365" s="436"/>
      <c r="DT365" s="436"/>
      <c r="DU365" s="437"/>
      <c r="DV365" s="436"/>
      <c r="DW365" s="436"/>
      <c r="DX365" s="436"/>
      <c r="DY365" s="436"/>
      <c r="DZ365" s="437"/>
      <c r="EA365" s="436"/>
      <c r="EB365" s="436"/>
      <c r="EC365" s="436"/>
      <c r="ED365" s="436"/>
      <c r="EE365" s="437"/>
      <c r="EF365" s="436"/>
      <c r="EG365" s="436"/>
      <c r="EH365" s="436"/>
      <c r="EI365" s="436"/>
      <c r="EJ365" s="437"/>
      <c r="EK365" s="436"/>
      <c r="EL365" s="436"/>
      <c r="EM365" s="436"/>
      <c r="EN365" s="436"/>
      <c r="EO365" s="345"/>
      <c r="ER365" s="349"/>
      <c r="ES365" s="349"/>
    </row>
    <row r="366" spans="1:149" ht="12.75" customHeight="1" x14ac:dyDescent="0.2">
      <c r="A366" s="333"/>
      <c r="B366" s="333"/>
      <c r="D366" s="345" t="s">
        <v>332</v>
      </c>
      <c r="F366" s="333"/>
      <c r="G366" s="436">
        <f>SUM(G367:G367)</f>
        <v>0</v>
      </c>
      <c r="H366" s="436"/>
      <c r="I366" s="436"/>
      <c r="J366" s="437"/>
      <c r="K366" s="436"/>
      <c r="L366" s="436">
        <f>SUM(L367:L367)</f>
        <v>0</v>
      </c>
      <c r="M366" s="436"/>
      <c r="N366" s="436"/>
      <c r="O366" s="437"/>
      <c r="P366" s="436"/>
      <c r="Q366" s="436">
        <f>SUM(Q367:Q367)</f>
        <v>0</v>
      </c>
      <c r="R366" s="436"/>
      <c r="S366" s="436"/>
      <c r="T366" s="437"/>
      <c r="U366" s="436"/>
      <c r="V366" s="436">
        <f>SUM(V367:V367)</f>
        <v>0</v>
      </c>
      <c r="W366" s="436"/>
      <c r="X366" s="436"/>
      <c r="Y366" s="437"/>
      <c r="Z366" s="436"/>
      <c r="AA366" s="436">
        <f>SUM(AA367:AA367)</f>
        <v>0</v>
      </c>
      <c r="AB366" s="436"/>
      <c r="AC366" s="436"/>
      <c r="AD366" s="437"/>
      <c r="AE366" s="436"/>
      <c r="AF366" s="436">
        <f>SUM(AF367:AF367)</f>
        <v>0</v>
      </c>
      <c r="AG366" s="436"/>
      <c r="AH366" s="436"/>
      <c r="AI366" s="437"/>
      <c r="AJ366" s="436"/>
      <c r="AK366" s="436">
        <f>SUM(AK367:AK367)</f>
        <v>0</v>
      </c>
      <c r="AL366" s="436"/>
      <c r="AM366" s="436"/>
      <c r="AN366" s="437"/>
      <c r="AO366" s="436"/>
      <c r="AP366" s="436">
        <f>SUM(AP367:AP367)</f>
        <v>0</v>
      </c>
      <c r="AQ366" s="436"/>
      <c r="AR366" s="436"/>
      <c r="AS366" s="437"/>
      <c r="AT366" s="436"/>
      <c r="AU366" s="436">
        <f>SUM(AU367:AU367)</f>
        <v>0</v>
      </c>
      <c r="AV366" s="436"/>
      <c r="AW366" s="436"/>
      <c r="AX366" s="437"/>
      <c r="AY366" s="436"/>
      <c r="AZ366" s="436">
        <f>SUM(AZ367:AZ367)</f>
        <v>0</v>
      </c>
      <c r="BA366" s="436"/>
      <c r="BB366" s="436"/>
      <c r="BC366" s="437"/>
      <c r="BD366" s="436"/>
      <c r="BE366" s="436">
        <f>SUM(BE367:BE367)</f>
        <v>0</v>
      </c>
      <c r="BF366" s="436"/>
      <c r="BG366" s="436"/>
      <c r="BH366" s="437"/>
      <c r="BI366" s="436"/>
      <c r="BJ366" s="436">
        <f>SUM(BJ367:BJ367)</f>
        <v>0</v>
      </c>
      <c r="BK366" s="436"/>
      <c r="BL366" s="436"/>
      <c r="BM366" s="437"/>
      <c r="BN366" s="436"/>
      <c r="BO366" s="436">
        <f>SUM(BO367:BO367)</f>
        <v>0</v>
      </c>
      <c r="BP366" s="436"/>
      <c r="BQ366" s="436"/>
      <c r="BR366" s="437"/>
      <c r="BS366" s="436"/>
      <c r="BT366" s="436">
        <f>SUM(BT367:BT367)</f>
        <v>0</v>
      </c>
      <c r="BU366" s="436"/>
      <c r="BV366" s="436"/>
      <c r="BW366" s="437"/>
      <c r="BX366" s="436"/>
      <c r="BY366" s="436">
        <f>SUM(BY367:BY367)</f>
        <v>203060</v>
      </c>
      <c r="BZ366" s="436"/>
      <c r="CA366" s="436"/>
      <c r="CB366" s="437"/>
      <c r="CC366" s="436"/>
      <c r="CD366" s="436">
        <f>SUM(CD367:CD367)</f>
        <v>41836</v>
      </c>
      <c r="CE366" s="436"/>
      <c r="CF366" s="436"/>
      <c r="CG366" s="437"/>
      <c r="CH366" s="436"/>
      <c r="CI366" s="436">
        <f>SUM(CI367:CI367)</f>
        <v>0</v>
      </c>
      <c r="CJ366" s="436"/>
      <c r="CK366" s="436"/>
      <c r="CL366" s="437"/>
      <c r="CM366" s="436"/>
      <c r="CN366" s="436">
        <f>SUM(CN367:CN367)</f>
        <v>0</v>
      </c>
      <c r="CO366" s="436"/>
      <c r="CP366" s="436"/>
      <c r="CQ366" s="437"/>
      <c r="CR366" s="436"/>
      <c r="CS366" s="436">
        <f>SUM(CS367:CS367)</f>
        <v>0</v>
      </c>
      <c r="CT366" s="436"/>
      <c r="CU366" s="436"/>
      <c r="CV366" s="437"/>
      <c r="CW366" s="436"/>
      <c r="CX366" s="436">
        <f>SUM(CX367:CX367)</f>
        <v>0</v>
      </c>
      <c r="CY366" s="436"/>
      <c r="CZ366" s="436"/>
      <c r="DA366" s="437"/>
      <c r="DB366" s="436"/>
      <c r="DC366" s="436">
        <f>SUM(DC367:DC367)</f>
        <v>0</v>
      </c>
      <c r="DD366" s="436"/>
      <c r="DE366" s="436"/>
      <c r="DF366" s="437"/>
      <c r="DG366" s="436"/>
      <c r="DH366" s="436">
        <f>SUM(DH367:DH367)</f>
        <v>0</v>
      </c>
      <c r="DI366" s="436"/>
      <c r="DJ366" s="436"/>
      <c r="DK366" s="437"/>
      <c r="DL366" s="436"/>
      <c r="DM366" s="436">
        <f>SUM(DM367:DM367)</f>
        <v>0</v>
      </c>
      <c r="DN366" s="436"/>
      <c r="DO366" s="436"/>
      <c r="DP366" s="437"/>
      <c r="DQ366" s="436"/>
      <c r="DR366" s="436">
        <f>SUM(DR367:DR367)</f>
        <v>0</v>
      </c>
      <c r="DS366" s="436"/>
      <c r="DT366" s="436"/>
      <c r="DU366" s="437"/>
      <c r="DV366" s="436"/>
      <c r="DW366" s="436">
        <f>SUM(DW367:DW367)</f>
        <v>0</v>
      </c>
      <c r="DX366" s="436"/>
      <c r="DY366" s="436"/>
      <c r="DZ366" s="437"/>
      <c r="EA366" s="436"/>
      <c r="EB366" s="436">
        <f>SUM(EB367:EB367)</f>
        <v>0</v>
      </c>
      <c r="EC366" s="436"/>
      <c r="ED366" s="436"/>
      <c r="EE366" s="437"/>
      <c r="EF366" s="436"/>
      <c r="EG366" s="436">
        <f>SUM(EG367:EG367)</f>
        <v>161224</v>
      </c>
      <c r="EH366" s="436"/>
      <c r="EI366" s="436"/>
      <c r="EJ366" s="437"/>
      <c r="EK366" s="436"/>
      <c r="EL366" s="436">
        <f>SUM(EL367:EL367)</f>
        <v>41836</v>
      </c>
      <c r="EM366" s="436"/>
      <c r="EN366" s="436"/>
      <c r="EO366" s="345"/>
      <c r="ER366" s="349"/>
      <c r="ES366" s="349"/>
    </row>
    <row r="367" spans="1:149" ht="12.75" customHeight="1" x14ac:dyDescent="0.2">
      <c r="A367" s="333"/>
      <c r="B367" s="333"/>
      <c r="D367" s="345" t="s">
        <v>313</v>
      </c>
      <c r="F367" s="441"/>
      <c r="G367" s="445">
        <v>0</v>
      </c>
      <c r="H367" s="443"/>
      <c r="I367" s="436"/>
      <c r="J367" s="437"/>
      <c r="K367" s="444"/>
      <c r="L367" s="445">
        <v>0</v>
      </c>
      <c r="M367" s="443"/>
      <c r="N367" s="436"/>
      <c r="O367" s="437"/>
      <c r="P367" s="444"/>
      <c r="Q367" s="445">
        <v>0</v>
      </c>
      <c r="R367" s="443"/>
      <c r="S367" s="436"/>
      <c r="T367" s="437"/>
      <c r="U367" s="444"/>
      <c r="V367" s="445">
        <v>0</v>
      </c>
      <c r="W367" s="443"/>
      <c r="X367" s="436"/>
      <c r="Y367" s="437"/>
      <c r="Z367" s="444"/>
      <c r="AA367" s="445">
        <v>0</v>
      </c>
      <c r="AB367" s="443"/>
      <c r="AC367" s="436"/>
      <c r="AD367" s="437"/>
      <c r="AE367" s="444"/>
      <c r="AF367" s="445">
        <v>0</v>
      </c>
      <c r="AG367" s="443"/>
      <c r="AH367" s="436"/>
      <c r="AI367" s="437"/>
      <c r="AJ367" s="444"/>
      <c r="AK367" s="445">
        <v>0</v>
      </c>
      <c r="AL367" s="443"/>
      <c r="AM367" s="436"/>
      <c r="AN367" s="437"/>
      <c r="AO367" s="444"/>
      <c r="AP367" s="445">
        <v>0</v>
      </c>
      <c r="AQ367" s="443"/>
      <c r="AR367" s="436"/>
      <c r="AS367" s="437"/>
      <c r="AT367" s="444"/>
      <c r="AU367" s="445">
        <v>0</v>
      </c>
      <c r="AV367" s="443"/>
      <c r="AW367" s="436"/>
      <c r="AX367" s="437"/>
      <c r="AY367" s="444"/>
      <c r="AZ367" s="445">
        <v>0</v>
      </c>
      <c r="BA367" s="443"/>
      <c r="BB367" s="436"/>
      <c r="BC367" s="437"/>
      <c r="BD367" s="444"/>
      <c r="BE367" s="445">
        <v>0</v>
      </c>
      <c r="BF367" s="443"/>
      <c r="BG367" s="436"/>
      <c r="BH367" s="437"/>
      <c r="BI367" s="444"/>
      <c r="BJ367" s="445">
        <v>0</v>
      </c>
      <c r="BK367" s="443"/>
      <c r="BL367" s="436"/>
      <c r="BM367" s="437"/>
      <c r="BN367" s="444"/>
      <c r="BO367" s="445">
        <v>0</v>
      </c>
      <c r="BP367" s="443"/>
      <c r="BQ367" s="436"/>
      <c r="BR367" s="437"/>
      <c r="BS367" s="444"/>
      <c r="BT367" s="445">
        <f>SUM(L367:BO367)</f>
        <v>0</v>
      </c>
      <c r="BU367" s="443"/>
      <c r="BV367" s="436"/>
      <c r="BW367" s="437"/>
      <c r="BX367" s="444"/>
      <c r="BY367" s="445">
        <v>203060</v>
      </c>
      <c r="BZ367" s="443"/>
      <c r="CA367" s="436"/>
      <c r="CB367" s="437"/>
      <c r="CC367" s="444"/>
      <c r="CD367" s="445">
        <v>41836</v>
      </c>
      <c r="CE367" s="443"/>
      <c r="CF367" s="436"/>
      <c r="CG367" s="437"/>
      <c r="CH367" s="444"/>
      <c r="CI367" s="445">
        <v>0</v>
      </c>
      <c r="CJ367" s="443"/>
      <c r="CK367" s="436"/>
      <c r="CL367" s="437"/>
      <c r="CM367" s="444"/>
      <c r="CN367" s="445">
        <v>0</v>
      </c>
      <c r="CO367" s="443"/>
      <c r="CP367" s="436"/>
      <c r="CQ367" s="437"/>
      <c r="CR367" s="444"/>
      <c r="CS367" s="445">
        <v>0</v>
      </c>
      <c r="CT367" s="443"/>
      <c r="CU367" s="436"/>
      <c r="CV367" s="437"/>
      <c r="CW367" s="444"/>
      <c r="CX367" s="445">
        <v>0</v>
      </c>
      <c r="CY367" s="443"/>
      <c r="CZ367" s="436"/>
      <c r="DA367" s="437"/>
      <c r="DB367" s="444"/>
      <c r="DC367" s="445">
        <v>0</v>
      </c>
      <c r="DD367" s="443"/>
      <c r="DE367" s="436"/>
      <c r="DF367" s="437"/>
      <c r="DG367" s="444"/>
      <c r="DH367" s="445">
        <v>0</v>
      </c>
      <c r="DI367" s="443"/>
      <c r="DJ367" s="436"/>
      <c r="DK367" s="437"/>
      <c r="DL367" s="444"/>
      <c r="DM367" s="445">
        <v>0</v>
      </c>
      <c r="DN367" s="443"/>
      <c r="DO367" s="436"/>
      <c r="DP367" s="437"/>
      <c r="DQ367" s="444"/>
      <c r="DR367" s="445">
        <v>0</v>
      </c>
      <c r="DS367" s="443"/>
      <c r="DT367" s="436"/>
      <c r="DU367" s="437"/>
      <c r="DV367" s="444"/>
      <c r="DW367" s="445">
        <v>0</v>
      </c>
      <c r="DX367" s="443"/>
      <c r="DY367" s="436"/>
      <c r="DZ367" s="437"/>
      <c r="EA367" s="444"/>
      <c r="EB367" s="445">
        <v>0</v>
      </c>
      <c r="EC367" s="443"/>
      <c r="ED367" s="436"/>
      <c r="EE367" s="437"/>
      <c r="EF367" s="444"/>
      <c r="EG367" s="445">
        <v>161224</v>
      </c>
      <c r="EH367" s="443"/>
      <c r="EI367" s="436"/>
      <c r="EJ367" s="437"/>
      <c r="EK367" s="444"/>
      <c r="EL367" s="445">
        <f t="shared" ref="EL367" si="65">SUM(CD367:CI367)</f>
        <v>41836</v>
      </c>
      <c r="EM367" s="443"/>
      <c r="EN367" s="436"/>
      <c r="EO367" s="345"/>
      <c r="ER367" s="349"/>
      <c r="ES367" s="349"/>
    </row>
    <row r="368" spans="1:149" ht="12.75" customHeight="1" x14ac:dyDescent="0.2">
      <c r="A368" s="333"/>
      <c r="B368" s="333"/>
      <c r="D368" s="345"/>
      <c r="F368" s="333"/>
      <c r="G368" s="436"/>
      <c r="H368" s="436"/>
      <c r="I368" s="436"/>
      <c r="J368" s="437"/>
      <c r="K368" s="436"/>
      <c r="L368" s="436"/>
      <c r="M368" s="436"/>
      <c r="N368" s="436"/>
      <c r="O368" s="437"/>
      <c r="P368" s="436"/>
      <c r="Q368" s="436"/>
      <c r="R368" s="436"/>
      <c r="S368" s="436"/>
      <c r="T368" s="437"/>
      <c r="U368" s="436"/>
      <c r="V368" s="436"/>
      <c r="W368" s="436"/>
      <c r="X368" s="436"/>
      <c r="Y368" s="437"/>
      <c r="Z368" s="436"/>
      <c r="AA368" s="436"/>
      <c r="AB368" s="436"/>
      <c r="AC368" s="436"/>
      <c r="AD368" s="437"/>
      <c r="AE368" s="436"/>
      <c r="AF368" s="436"/>
      <c r="AG368" s="436"/>
      <c r="AH368" s="436"/>
      <c r="AI368" s="437"/>
      <c r="AJ368" s="436"/>
      <c r="AK368" s="436"/>
      <c r="AL368" s="436"/>
      <c r="AM368" s="436"/>
      <c r="AN368" s="437"/>
      <c r="AO368" s="436"/>
      <c r="AP368" s="436"/>
      <c r="AQ368" s="436"/>
      <c r="AR368" s="436"/>
      <c r="AS368" s="437"/>
      <c r="AT368" s="436"/>
      <c r="AU368" s="436"/>
      <c r="AV368" s="436"/>
      <c r="AW368" s="436"/>
      <c r="AX368" s="437"/>
      <c r="AY368" s="436"/>
      <c r="AZ368" s="436"/>
      <c r="BA368" s="436"/>
      <c r="BB368" s="436"/>
      <c r="BC368" s="437"/>
      <c r="BD368" s="436"/>
      <c r="BE368" s="436"/>
      <c r="BF368" s="436"/>
      <c r="BG368" s="436"/>
      <c r="BH368" s="437"/>
      <c r="BI368" s="436"/>
      <c r="BJ368" s="436"/>
      <c r="BK368" s="436"/>
      <c r="BL368" s="436"/>
      <c r="BM368" s="437"/>
      <c r="BN368" s="436"/>
      <c r="BO368" s="436"/>
      <c r="BP368" s="436"/>
      <c r="BQ368" s="436"/>
      <c r="BR368" s="437"/>
      <c r="BS368" s="436"/>
      <c r="BT368" s="436"/>
      <c r="BU368" s="436"/>
      <c r="BV368" s="436"/>
      <c r="BW368" s="437"/>
      <c r="BX368" s="436"/>
      <c r="BY368" s="436"/>
      <c r="BZ368" s="436"/>
      <c r="CA368" s="436"/>
      <c r="CB368" s="437"/>
      <c r="CC368" s="436"/>
      <c r="CD368" s="436"/>
      <c r="CE368" s="436"/>
      <c r="CF368" s="436"/>
      <c r="CG368" s="437"/>
      <c r="CH368" s="436"/>
      <c r="CI368" s="436"/>
      <c r="CJ368" s="436"/>
      <c r="CK368" s="436"/>
      <c r="CL368" s="437"/>
      <c r="CM368" s="436"/>
      <c r="CN368" s="436"/>
      <c r="CO368" s="436"/>
      <c r="CP368" s="436"/>
      <c r="CQ368" s="437"/>
      <c r="CR368" s="436"/>
      <c r="CS368" s="436"/>
      <c r="CT368" s="436"/>
      <c r="CU368" s="436"/>
      <c r="CV368" s="437"/>
      <c r="CW368" s="436"/>
      <c r="CX368" s="436"/>
      <c r="CY368" s="436"/>
      <c r="CZ368" s="436"/>
      <c r="DA368" s="437"/>
      <c r="DB368" s="436"/>
      <c r="DC368" s="436"/>
      <c r="DD368" s="436"/>
      <c r="DE368" s="436"/>
      <c r="DF368" s="437"/>
      <c r="DG368" s="436"/>
      <c r="DH368" s="436"/>
      <c r="DI368" s="436"/>
      <c r="DJ368" s="436"/>
      <c r="DK368" s="437"/>
      <c r="DL368" s="436"/>
      <c r="DM368" s="436"/>
      <c r="DN368" s="436"/>
      <c r="DO368" s="436"/>
      <c r="DP368" s="437"/>
      <c r="DQ368" s="436"/>
      <c r="DR368" s="436"/>
      <c r="DS368" s="436"/>
      <c r="DT368" s="436"/>
      <c r="DU368" s="437"/>
      <c r="DV368" s="436"/>
      <c r="DW368" s="436"/>
      <c r="DX368" s="436"/>
      <c r="DY368" s="436"/>
      <c r="DZ368" s="437"/>
      <c r="EA368" s="436"/>
      <c r="EB368" s="436"/>
      <c r="EC368" s="436"/>
      <c r="ED368" s="436"/>
      <c r="EE368" s="437"/>
      <c r="EF368" s="436"/>
      <c r="EG368" s="436"/>
      <c r="EH368" s="436"/>
      <c r="EI368" s="436"/>
      <c r="EJ368" s="437"/>
      <c r="EK368" s="436"/>
      <c r="EL368" s="436"/>
      <c r="EM368" s="436"/>
      <c r="EN368" s="436"/>
      <c r="EO368" s="345"/>
      <c r="ER368" s="349"/>
      <c r="ES368" s="349"/>
    </row>
    <row r="369" spans="1:149" x14ac:dyDescent="0.2">
      <c r="A369" s="333"/>
      <c r="B369" s="333"/>
      <c r="D369" s="345" t="s">
        <v>333</v>
      </c>
      <c r="F369" s="333"/>
      <c r="G369" s="436">
        <f>SUM(G370)</f>
        <v>0</v>
      </c>
      <c r="H369" s="436"/>
      <c r="I369" s="436"/>
      <c r="J369" s="437"/>
      <c r="K369" s="333"/>
      <c r="L369" s="436">
        <f>SUM(L370)</f>
        <v>0</v>
      </c>
      <c r="M369" s="436"/>
      <c r="N369" s="436"/>
      <c r="O369" s="437"/>
      <c r="P369" s="333"/>
      <c r="Q369" s="436">
        <f>SUM(Q370:Q370)</f>
        <v>87218</v>
      </c>
      <c r="R369" s="436"/>
      <c r="S369" s="436"/>
      <c r="T369" s="437"/>
      <c r="U369" s="333"/>
      <c r="V369" s="436">
        <f>SUM(V370)</f>
        <v>0</v>
      </c>
      <c r="W369" s="436"/>
      <c r="X369" s="436"/>
      <c r="Y369" s="437"/>
      <c r="Z369" s="333"/>
      <c r="AA369" s="436">
        <f>SUM(AA370)</f>
        <v>0</v>
      </c>
      <c r="AB369" s="436"/>
      <c r="AC369" s="436"/>
      <c r="AD369" s="437"/>
      <c r="AE369" s="333"/>
      <c r="AF369" s="436">
        <f>SUM(AF370)</f>
        <v>0</v>
      </c>
      <c r="AG369" s="436"/>
      <c r="AH369" s="436"/>
      <c r="AI369" s="437"/>
      <c r="AJ369" s="333"/>
      <c r="AK369" s="436">
        <f>SUM(AK370)</f>
        <v>0</v>
      </c>
      <c r="AL369" s="436"/>
      <c r="AM369" s="436"/>
      <c r="AN369" s="437"/>
      <c r="AO369" s="333"/>
      <c r="AP369" s="436">
        <f>SUM(AP370)</f>
        <v>0</v>
      </c>
      <c r="AQ369" s="436"/>
      <c r="AR369" s="436"/>
      <c r="AS369" s="437"/>
      <c r="AT369" s="333"/>
      <c r="AU369" s="436">
        <f>SUM(AU370)</f>
        <v>0</v>
      </c>
      <c r="AV369" s="436"/>
      <c r="AW369" s="436"/>
      <c r="AX369" s="437"/>
      <c r="AY369" s="333"/>
      <c r="AZ369" s="436">
        <f>SUM(AZ370)</f>
        <v>0</v>
      </c>
      <c r="BA369" s="436"/>
      <c r="BB369" s="436"/>
      <c r="BC369" s="437"/>
      <c r="BD369" s="333"/>
      <c r="BE369" s="436">
        <f>SUM(BE370)</f>
        <v>0</v>
      </c>
      <c r="BF369" s="436"/>
      <c r="BG369" s="436"/>
      <c r="BH369" s="437"/>
      <c r="BI369" s="333"/>
      <c r="BJ369" s="436">
        <f>SUM(BJ370)</f>
        <v>0</v>
      </c>
      <c r="BK369" s="436"/>
      <c r="BL369" s="436"/>
      <c r="BM369" s="437"/>
      <c r="BN369" s="333"/>
      <c r="BO369" s="436">
        <f>SUM(BO370)</f>
        <v>0</v>
      </c>
      <c r="BP369" s="436"/>
      <c r="BQ369" s="436"/>
      <c r="BR369" s="437"/>
      <c r="BS369" s="333"/>
      <c r="BT369" s="436">
        <f>SUM(BT370:BT370)</f>
        <v>87218</v>
      </c>
      <c r="BU369" s="436"/>
      <c r="BV369" s="436"/>
      <c r="BW369" s="437"/>
      <c r="BX369" s="333"/>
      <c r="BY369" s="436">
        <f>SUM(BY370)</f>
        <v>530579</v>
      </c>
      <c r="BZ369" s="436"/>
      <c r="CA369" s="436"/>
      <c r="CB369" s="437"/>
      <c r="CC369" s="333"/>
      <c r="CD369" s="436">
        <f>SUM(CD370:CD370)</f>
        <v>0</v>
      </c>
      <c r="CE369" s="436"/>
      <c r="CF369" s="436"/>
      <c r="CG369" s="437"/>
      <c r="CH369" s="436"/>
      <c r="CI369" s="436">
        <f>SUM(CI370:CI370)</f>
        <v>0</v>
      </c>
      <c r="CJ369" s="436"/>
      <c r="CK369" s="436"/>
      <c r="CL369" s="437"/>
      <c r="CM369" s="436"/>
      <c r="CN369" s="436">
        <f>SUM(CN370:CN370)</f>
        <v>0</v>
      </c>
      <c r="CO369" s="436"/>
      <c r="CP369" s="436"/>
      <c r="CQ369" s="437"/>
      <c r="CR369" s="436"/>
      <c r="CS369" s="436">
        <f>SUM(CS370:CS370)</f>
        <v>0</v>
      </c>
      <c r="CT369" s="436"/>
      <c r="CU369" s="436"/>
      <c r="CV369" s="437"/>
      <c r="CW369" s="436"/>
      <c r="CX369" s="436">
        <f>SUM(CX370:CX370)</f>
        <v>0</v>
      </c>
      <c r="CY369" s="436"/>
      <c r="CZ369" s="436"/>
      <c r="DA369" s="437"/>
      <c r="DB369" s="436"/>
      <c r="DC369" s="436">
        <f>SUM(DC370:DC370)</f>
        <v>0</v>
      </c>
      <c r="DD369" s="436"/>
      <c r="DE369" s="436"/>
      <c r="DF369" s="437"/>
      <c r="DG369" s="436"/>
      <c r="DH369" s="436">
        <f>SUM(DH370:DH370)</f>
        <v>0</v>
      </c>
      <c r="DI369" s="436"/>
      <c r="DJ369" s="436"/>
      <c r="DK369" s="437"/>
      <c r="DL369" s="436"/>
      <c r="DM369" s="436">
        <f>SUM(DM370:DM370)</f>
        <v>530579</v>
      </c>
      <c r="DN369" s="436"/>
      <c r="DO369" s="436"/>
      <c r="DP369" s="437"/>
      <c r="DQ369" s="436"/>
      <c r="DR369" s="436">
        <f>SUM(DR370:DR370)</f>
        <v>0</v>
      </c>
      <c r="DS369" s="436"/>
      <c r="DT369" s="436"/>
      <c r="DU369" s="437"/>
      <c r="DV369" s="436"/>
      <c r="DW369" s="436">
        <f>SUM(DW370:DW370)</f>
        <v>0</v>
      </c>
      <c r="DX369" s="436"/>
      <c r="DY369" s="436"/>
      <c r="DZ369" s="437"/>
      <c r="EA369" s="436"/>
      <c r="EB369" s="436">
        <f>SUM(EB370:EB370)</f>
        <v>0</v>
      </c>
      <c r="EC369" s="436"/>
      <c r="ED369" s="436"/>
      <c r="EE369" s="437"/>
      <c r="EF369" s="436"/>
      <c r="EG369" s="436">
        <f>SUM(EG370:EG370)</f>
        <v>0</v>
      </c>
      <c r="EH369" s="436"/>
      <c r="EI369" s="436"/>
      <c r="EJ369" s="437"/>
      <c r="EK369" s="333"/>
      <c r="EL369" s="436">
        <f>SUM(EL370:EL370)</f>
        <v>0</v>
      </c>
      <c r="EM369" s="436"/>
      <c r="EN369" s="436"/>
      <c r="EO369" s="345"/>
      <c r="ER369" s="349"/>
      <c r="ES369" s="349"/>
    </row>
    <row r="370" spans="1:149" x14ac:dyDescent="0.2">
      <c r="A370" s="333"/>
      <c r="B370" s="333"/>
      <c r="D370" s="345" t="s">
        <v>313</v>
      </c>
      <c r="F370" s="441"/>
      <c r="G370" s="445">
        <v>0</v>
      </c>
      <c r="H370" s="443"/>
      <c r="I370" s="436"/>
      <c r="J370" s="437"/>
      <c r="K370" s="441"/>
      <c r="L370" s="445">
        <v>0</v>
      </c>
      <c r="M370" s="443"/>
      <c r="N370" s="436"/>
      <c r="O370" s="437"/>
      <c r="P370" s="441"/>
      <c r="Q370" s="445">
        <v>87218</v>
      </c>
      <c r="R370" s="443"/>
      <c r="S370" s="436"/>
      <c r="T370" s="437"/>
      <c r="U370" s="441"/>
      <c r="V370" s="445">
        <v>0</v>
      </c>
      <c r="W370" s="443"/>
      <c r="X370" s="436"/>
      <c r="Y370" s="437"/>
      <c r="Z370" s="441"/>
      <c r="AA370" s="445">
        <v>0</v>
      </c>
      <c r="AB370" s="443"/>
      <c r="AC370" s="436"/>
      <c r="AD370" s="437"/>
      <c r="AE370" s="441"/>
      <c r="AF370" s="445">
        <v>0</v>
      </c>
      <c r="AG370" s="443"/>
      <c r="AH370" s="436"/>
      <c r="AI370" s="437"/>
      <c r="AJ370" s="441"/>
      <c r="AK370" s="445">
        <v>0</v>
      </c>
      <c r="AL370" s="443"/>
      <c r="AM370" s="436"/>
      <c r="AN370" s="437"/>
      <c r="AO370" s="441"/>
      <c r="AP370" s="445">
        <v>0</v>
      </c>
      <c r="AQ370" s="443"/>
      <c r="AR370" s="436"/>
      <c r="AS370" s="437"/>
      <c r="AT370" s="441"/>
      <c r="AU370" s="445">
        <v>0</v>
      </c>
      <c r="AV370" s="443"/>
      <c r="AW370" s="436"/>
      <c r="AX370" s="437"/>
      <c r="AY370" s="441"/>
      <c r="AZ370" s="445">
        <v>0</v>
      </c>
      <c r="BA370" s="443"/>
      <c r="BB370" s="436"/>
      <c r="BC370" s="437"/>
      <c r="BD370" s="441"/>
      <c r="BE370" s="445">
        <v>0</v>
      </c>
      <c r="BF370" s="443"/>
      <c r="BG370" s="436"/>
      <c r="BH370" s="437"/>
      <c r="BI370" s="441"/>
      <c r="BJ370" s="445">
        <v>0</v>
      </c>
      <c r="BK370" s="443"/>
      <c r="BL370" s="436"/>
      <c r="BM370" s="437"/>
      <c r="BN370" s="441"/>
      <c r="BO370" s="445">
        <v>0</v>
      </c>
      <c r="BP370" s="443"/>
      <c r="BQ370" s="436"/>
      <c r="BR370" s="437"/>
      <c r="BS370" s="441"/>
      <c r="BT370" s="445">
        <f>SUM(L370:BO370)</f>
        <v>87218</v>
      </c>
      <c r="BU370" s="443"/>
      <c r="BV370" s="436"/>
      <c r="BW370" s="437"/>
      <c r="BX370" s="441"/>
      <c r="BY370" s="445">
        <v>530579</v>
      </c>
      <c r="BZ370" s="443"/>
      <c r="CA370" s="436"/>
      <c r="CB370" s="437"/>
      <c r="CC370" s="441"/>
      <c r="CD370" s="445">
        <v>0</v>
      </c>
      <c r="CE370" s="443"/>
      <c r="CF370" s="436"/>
      <c r="CG370" s="437"/>
      <c r="CH370" s="444"/>
      <c r="CI370" s="445">
        <v>0</v>
      </c>
      <c r="CJ370" s="443"/>
      <c r="CK370" s="436"/>
      <c r="CL370" s="437"/>
      <c r="CM370" s="444"/>
      <c r="CN370" s="445">
        <v>0</v>
      </c>
      <c r="CO370" s="443"/>
      <c r="CP370" s="436"/>
      <c r="CQ370" s="437"/>
      <c r="CR370" s="444"/>
      <c r="CS370" s="445">
        <v>0</v>
      </c>
      <c r="CT370" s="443"/>
      <c r="CU370" s="436"/>
      <c r="CV370" s="437"/>
      <c r="CW370" s="444"/>
      <c r="CX370" s="445">
        <v>0</v>
      </c>
      <c r="CY370" s="443"/>
      <c r="CZ370" s="436"/>
      <c r="DA370" s="437"/>
      <c r="DB370" s="444"/>
      <c r="DC370" s="445">
        <v>0</v>
      </c>
      <c r="DD370" s="443"/>
      <c r="DE370" s="436"/>
      <c r="DF370" s="437"/>
      <c r="DG370" s="444"/>
      <c r="DH370" s="445">
        <v>0</v>
      </c>
      <c r="DI370" s="443"/>
      <c r="DJ370" s="436"/>
      <c r="DK370" s="437"/>
      <c r="DL370" s="444"/>
      <c r="DM370" s="445">
        <v>530579</v>
      </c>
      <c r="DN370" s="443"/>
      <c r="DO370" s="436"/>
      <c r="DP370" s="437"/>
      <c r="DQ370" s="444"/>
      <c r="DR370" s="445">
        <v>0</v>
      </c>
      <c r="DS370" s="443"/>
      <c r="DT370" s="436"/>
      <c r="DU370" s="437"/>
      <c r="DV370" s="444"/>
      <c r="DW370" s="445">
        <v>0</v>
      </c>
      <c r="DX370" s="443"/>
      <c r="DY370" s="436"/>
      <c r="DZ370" s="437"/>
      <c r="EA370" s="444"/>
      <c r="EB370" s="445">
        <v>0</v>
      </c>
      <c r="EC370" s="443"/>
      <c r="ED370" s="436"/>
      <c r="EE370" s="437"/>
      <c r="EF370" s="444"/>
      <c r="EG370" s="445">
        <v>0</v>
      </c>
      <c r="EH370" s="443"/>
      <c r="EI370" s="436"/>
      <c r="EJ370" s="437"/>
      <c r="EK370" s="441"/>
      <c r="EL370" s="445">
        <f t="shared" ref="EL370" si="66">SUM(CD370:CI370)</f>
        <v>0</v>
      </c>
      <c r="EM370" s="443"/>
      <c r="EN370" s="436"/>
      <c r="EO370" s="345"/>
      <c r="ER370" s="349"/>
      <c r="ES370" s="349"/>
    </row>
    <row r="371" spans="1:149" x14ac:dyDescent="0.2">
      <c r="A371" s="333"/>
      <c r="B371" s="333"/>
      <c r="D371" s="345"/>
      <c r="F371" s="333"/>
      <c r="G371" s="436"/>
      <c r="H371" s="436"/>
      <c r="I371" s="436"/>
      <c r="J371" s="437"/>
      <c r="K371" s="436"/>
      <c r="L371" s="436"/>
      <c r="M371" s="436"/>
      <c r="N371" s="436"/>
      <c r="O371" s="437"/>
      <c r="P371" s="436"/>
      <c r="Q371" s="436"/>
      <c r="R371" s="436"/>
      <c r="S371" s="436"/>
      <c r="T371" s="437"/>
      <c r="U371" s="436"/>
      <c r="V371" s="436"/>
      <c r="W371" s="436"/>
      <c r="X371" s="436"/>
      <c r="Y371" s="437"/>
      <c r="Z371" s="436"/>
      <c r="AA371" s="436"/>
      <c r="AB371" s="436"/>
      <c r="AC371" s="436"/>
      <c r="AD371" s="437"/>
      <c r="AE371" s="436"/>
      <c r="AF371" s="436"/>
      <c r="AG371" s="436"/>
      <c r="AH371" s="436"/>
      <c r="AI371" s="437"/>
      <c r="AJ371" s="436"/>
      <c r="AK371" s="436"/>
      <c r="AL371" s="436"/>
      <c r="AM371" s="436"/>
      <c r="AN371" s="437"/>
      <c r="AO371" s="436"/>
      <c r="AP371" s="436"/>
      <c r="AQ371" s="436"/>
      <c r="AR371" s="436"/>
      <c r="AS371" s="437"/>
      <c r="AT371" s="436"/>
      <c r="AU371" s="436"/>
      <c r="AV371" s="436"/>
      <c r="AW371" s="436"/>
      <c r="AX371" s="437"/>
      <c r="AY371" s="436"/>
      <c r="AZ371" s="436"/>
      <c r="BA371" s="436"/>
      <c r="BB371" s="436"/>
      <c r="BC371" s="437"/>
      <c r="BD371" s="436"/>
      <c r="BE371" s="436"/>
      <c r="BF371" s="436"/>
      <c r="BG371" s="436"/>
      <c r="BH371" s="437"/>
      <c r="BI371" s="436"/>
      <c r="BJ371" s="436"/>
      <c r="BK371" s="436"/>
      <c r="BL371" s="436"/>
      <c r="BM371" s="437"/>
      <c r="BN371" s="436"/>
      <c r="BO371" s="436"/>
      <c r="BP371" s="436"/>
      <c r="BQ371" s="436"/>
      <c r="BR371" s="437"/>
      <c r="BS371" s="436"/>
      <c r="BT371" s="436"/>
      <c r="BU371" s="436"/>
      <c r="BV371" s="436"/>
      <c r="BW371" s="437"/>
      <c r="BX371" s="436"/>
      <c r="BY371" s="436"/>
      <c r="BZ371" s="436"/>
      <c r="CA371" s="436"/>
      <c r="CB371" s="437"/>
      <c r="CC371" s="436"/>
      <c r="CD371" s="436"/>
      <c r="CE371" s="436"/>
      <c r="CF371" s="436"/>
      <c r="CG371" s="437"/>
      <c r="CH371" s="436"/>
      <c r="CI371" s="436"/>
      <c r="CJ371" s="436"/>
      <c r="CK371" s="436"/>
      <c r="CL371" s="437"/>
      <c r="CM371" s="436"/>
      <c r="CN371" s="436"/>
      <c r="CO371" s="436"/>
      <c r="CP371" s="436"/>
      <c r="CQ371" s="437"/>
      <c r="CR371" s="436"/>
      <c r="CS371" s="436"/>
      <c r="CT371" s="436"/>
      <c r="CU371" s="436"/>
      <c r="CV371" s="437"/>
      <c r="CW371" s="436"/>
      <c r="CX371" s="436"/>
      <c r="CY371" s="436"/>
      <c r="CZ371" s="436"/>
      <c r="DA371" s="437"/>
      <c r="DB371" s="436"/>
      <c r="DC371" s="436"/>
      <c r="DD371" s="436"/>
      <c r="DE371" s="436"/>
      <c r="DF371" s="437"/>
      <c r="DG371" s="436"/>
      <c r="DH371" s="436"/>
      <c r="DI371" s="436"/>
      <c r="DJ371" s="436"/>
      <c r="DK371" s="437"/>
      <c r="DL371" s="436"/>
      <c r="DM371" s="436"/>
      <c r="DN371" s="436"/>
      <c r="DO371" s="436"/>
      <c r="DP371" s="437"/>
      <c r="DQ371" s="436"/>
      <c r="DR371" s="436"/>
      <c r="DS371" s="436"/>
      <c r="DT371" s="436"/>
      <c r="DU371" s="437"/>
      <c r="DV371" s="436"/>
      <c r="DW371" s="436"/>
      <c r="DX371" s="436"/>
      <c r="DY371" s="436"/>
      <c r="DZ371" s="437"/>
      <c r="EA371" s="436"/>
      <c r="EB371" s="436"/>
      <c r="EC371" s="436"/>
      <c r="ED371" s="436"/>
      <c r="EE371" s="437"/>
      <c r="EF371" s="436"/>
      <c r="EG371" s="436"/>
      <c r="EH371" s="436"/>
      <c r="EI371" s="436"/>
      <c r="EJ371" s="437"/>
      <c r="EK371" s="436"/>
      <c r="EL371" s="436"/>
      <c r="EM371" s="436"/>
      <c r="EN371" s="436"/>
      <c r="EO371" s="345"/>
      <c r="ER371" s="349"/>
      <c r="ES371" s="349"/>
    </row>
    <row r="372" spans="1:149" x14ac:dyDescent="0.2">
      <c r="A372" s="333"/>
      <c r="B372" s="333"/>
      <c r="D372" s="345" t="s">
        <v>334</v>
      </c>
      <c r="G372" s="436">
        <f>SUM(G373:G373)</f>
        <v>0</v>
      </c>
      <c r="I372" s="436"/>
      <c r="J372" s="437"/>
      <c r="K372" s="436"/>
      <c r="L372" s="436">
        <f>SUM(L373:L373)</f>
        <v>0</v>
      </c>
      <c r="M372" s="436"/>
      <c r="N372" s="436"/>
      <c r="O372" s="437"/>
      <c r="P372" s="436"/>
      <c r="Q372" s="436">
        <f>SUM(Q373:Q373)</f>
        <v>88771</v>
      </c>
      <c r="R372" s="436"/>
      <c r="S372" s="436"/>
      <c r="T372" s="437"/>
      <c r="U372" s="436"/>
      <c r="V372" s="436">
        <f>SUM(V373:V373)</f>
        <v>0</v>
      </c>
      <c r="W372" s="436"/>
      <c r="X372" s="436"/>
      <c r="Y372" s="437"/>
      <c r="Z372" s="436"/>
      <c r="AA372" s="436">
        <f>SUM(AA373:AA373)</f>
        <v>0</v>
      </c>
      <c r="AB372" s="436"/>
      <c r="AC372" s="436"/>
      <c r="AD372" s="437"/>
      <c r="AE372" s="436"/>
      <c r="AF372" s="436">
        <f>SUM(AF373:AF373)</f>
        <v>0</v>
      </c>
      <c r="AG372" s="436"/>
      <c r="AH372" s="436"/>
      <c r="AI372" s="437"/>
      <c r="AJ372" s="436"/>
      <c r="AK372" s="436">
        <f>SUM(AK373:AK373)</f>
        <v>0</v>
      </c>
      <c r="AL372" s="436"/>
      <c r="AM372" s="436"/>
      <c r="AN372" s="437"/>
      <c r="AO372" s="436"/>
      <c r="AP372" s="436">
        <f>SUM(AP373:AP373)</f>
        <v>0</v>
      </c>
      <c r="AQ372" s="436"/>
      <c r="AR372" s="436"/>
      <c r="AS372" s="437"/>
      <c r="AT372" s="436"/>
      <c r="AU372" s="436">
        <f>SUM(AU373:AU373)</f>
        <v>0</v>
      </c>
      <c r="AV372" s="436"/>
      <c r="AW372" s="436"/>
      <c r="AX372" s="437"/>
      <c r="AY372" s="436"/>
      <c r="AZ372" s="436">
        <f>SUM(AZ373:AZ373)</f>
        <v>0</v>
      </c>
      <c r="BA372" s="436"/>
      <c r="BB372" s="436"/>
      <c r="BC372" s="437"/>
      <c r="BD372" s="436"/>
      <c r="BE372" s="436">
        <f>SUM(BE373:BE373)</f>
        <v>0</v>
      </c>
      <c r="BF372" s="436"/>
      <c r="BG372" s="436"/>
      <c r="BH372" s="437"/>
      <c r="BI372" s="436"/>
      <c r="BJ372" s="436">
        <f>SUM(BJ373:BJ373)</f>
        <v>0</v>
      </c>
      <c r="BK372" s="436"/>
      <c r="BL372" s="436"/>
      <c r="BM372" s="437"/>
      <c r="BN372" s="436"/>
      <c r="BO372" s="436">
        <f>SUM(BO373:BO373)</f>
        <v>0</v>
      </c>
      <c r="BP372" s="436"/>
      <c r="BQ372" s="436"/>
      <c r="BR372" s="437"/>
      <c r="BS372" s="436"/>
      <c r="BT372" s="436">
        <f>SUM(BT373:BT373)</f>
        <v>88771</v>
      </c>
      <c r="BU372" s="436"/>
      <c r="BV372" s="436"/>
      <c r="BW372" s="437"/>
      <c r="BX372" s="436"/>
      <c r="BY372" s="436">
        <f>SUM(BY373:BY373)</f>
        <v>881202</v>
      </c>
      <c r="CA372" s="436"/>
      <c r="CB372" s="437"/>
      <c r="CC372" s="436"/>
      <c r="CD372" s="436">
        <f>SUM(CD373:CD373)</f>
        <v>0</v>
      </c>
      <c r="CE372" s="436"/>
      <c r="CF372" s="436"/>
      <c r="CG372" s="437"/>
      <c r="CH372" s="436"/>
      <c r="CI372" s="436">
        <f>SUM(CI373:CI373)</f>
        <v>0</v>
      </c>
      <c r="CJ372" s="436"/>
      <c r="CK372" s="436"/>
      <c r="CL372" s="437"/>
      <c r="CM372" s="436"/>
      <c r="CN372" s="436">
        <f>SUM(CN373:CN373)</f>
        <v>0</v>
      </c>
      <c r="CO372" s="436"/>
      <c r="CP372" s="436"/>
      <c r="CQ372" s="437"/>
      <c r="CR372" s="436"/>
      <c r="CS372" s="436">
        <f>SUM(CS373:CS373)</f>
        <v>0</v>
      </c>
      <c r="CT372" s="436"/>
      <c r="CU372" s="436"/>
      <c r="CV372" s="437"/>
      <c r="CW372" s="436"/>
      <c r="CX372" s="436">
        <f>SUM(CX373:CX373)</f>
        <v>0</v>
      </c>
      <c r="CY372" s="436"/>
      <c r="CZ372" s="436"/>
      <c r="DA372" s="437"/>
      <c r="DB372" s="436"/>
      <c r="DC372" s="436">
        <f>SUM(DC373:DC373)</f>
        <v>0</v>
      </c>
      <c r="DD372" s="436"/>
      <c r="DE372" s="436"/>
      <c r="DF372" s="437"/>
      <c r="DG372" s="436"/>
      <c r="DH372" s="436">
        <f>SUM(DH373:DH373)</f>
        <v>0</v>
      </c>
      <c r="DI372" s="436"/>
      <c r="DJ372" s="436"/>
      <c r="DK372" s="437"/>
      <c r="DL372" s="436"/>
      <c r="DM372" s="436">
        <f>SUM(DM373:DM373)</f>
        <v>179611</v>
      </c>
      <c r="DN372" s="436"/>
      <c r="DO372" s="436"/>
      <c r="DP372" s="437"/>
      <c r="DQ372" s="436"/>
      <c r="DR372" s="436">
        <f>SUM(DR373:DR373)</f>
        <v>0</v>
      </c>
      <c r="DS372" s="436"/>
      <c r="DT372" s="436"/>
      <c r="DU372" s="437"/>
      <c r="DV372" s="436"/>
      <c r="DW372" s="436">
        <f>SUM(DW373:DW373)</f>
        <v>0</v>
      </c>
      <c r="DX372" s="436"/>
      <c r="DY372" s="436"/>
      <c r="DZ372" s="437"/>
      <c r="EA372" s="436"/>
      <c r="EB372" s="436">
        <f>SUM(EB373:EB373)</f>
        <v>0</v>
      </c>
      <c r="EC372" s="436"/>
      <c r="ED372" s="436"/>
      <c r="EE372" s="437"/>
      <c r="EF372" s="436"/>
      <c r="EG372" s="436">
        <f>SUM(EG373:EG373)</f>
        <v>701591</v>
      </c>
      <c r="EH372" s="436"/>
      <c r="EI372" s="436"/>
      <c r="EJ372" s="437"/>
      <c r="EK372" s="436"/>
      <c r="EL372" s="436">
        <f>SUM(EL373:EL373)</f>
        <v>0</v>
      </c>
      <c r="EM372" s="436"/>
      <c r="EN372" s="436"/>
      <c r="EO372" s="345"/>
      <c r="ER372" s="349"/>
      <c r="ES372" s="349"/>
    </row>
    <row r="373" spans="1:149" x14ac:dyDescent="0.2">
      <c r="A373" s="333"/>
      <c r="B373" s="333"/>
      <c r="D373" s="345" t="s">
        <v>313</v>
      </c>
      <c r="F373" s="441"/>
      <c r="G373" s="445">
        <v>0</v>
      </c>
      <c r="H373" s="443"/>
      <c r="I373" s="436"/>
      <c r="J373" s="437"/>
      <c r="K373" s="441"/>
      <c r="L373" s="445">
        <v>0</v>
      </c>
      <c r="M373" s="443"/>
      <c r="N373" s="436"/>
      <c r="O373" s="437"/>
      <c r="P373" s="441"/>
      <c r="Q373" s="445">
        <v>88771</v>
      </c>
      <c r="R373" s="443"/>
      <c r="S373" s="436"/>
      <c r="T373" s="437"/>
      <c r="U373" s="441"/>
      <c r="V373" s="445">
        <v>0</v>
      </c>
      <c r="W373" s="443"/>
      <c r="X373" s="436"/>
      <c r="Y373" s="437"/>
      <c r="Z373" s="441"/>
      <c r="AA373" s="445">
        <v>0</v>
      </c>
      <c r="AB373" s="443"/>
      <c r="AC373" s="436"/>
      <c r="AD373" s="437"/>
      <c r="AE373" s="441"/>
      <c r="AF373" s="445">
        <v>0</v>
      </c>
      <c r="AG373" s="443"/>
      <c r="AH373" s="436"/>
      <c r="AI373" s="437"/>
      <c r="AJ373" s="441"/>
      <c r="AK373" s="445">
        <v>0</v>
      </c>
      <c r="AL373" s="443"/>
      <c r="AM373" s="436"/>
      <c r="AN373" s="437"/>
      <c r="AO373" s="441"/>
      <c r="AP373" s="445">
        <v>0</v>
      </c>
      <c r="AQ373" s="443"/>
      <c r="AR373" s="436"/>
      <c r="AS373" s="437"/>
      <c r="AT373" s="441"/>
      <c r="AU373" s="445">
        <v>0</v>
      </c>
      <c r="AV373" s="443"/>
      <c r="AW373" s="436"/>
      <c r="AX373" s="437"/>
      <c r="AY373" s="441"/>
      <c r="AZ373" s="445">
        <v>0</v>
      </c>
      <c r="BA373" s="443"/>
      <c r="BB373" s="436"/>
      <c r="BC373" s="437"/>
      <c r="BD373" s="441"/>
      <c r="BE373" s="445">
        <v>0</v>
      </c>
      <c r="BF373" s="443"/>
      <c r="BG373" s="436"/>
      <c r="BH373" s="437"/>
      <c r="BI373" s="441"/>
      <c r="BJ373" s="445">
        <v>0</v>
      </c>
      <c r="BK373" s="443"/>
      <c r="BL373" s="436"/>
      <c r="BM373" s="437"/>
      <c r="BN373" s="441"/>
      <c r="BO373" s="445">
        <v>0</v>
      </c>
      <c r="BP373" s="443"/>
      <c r="BQ373" s="436"/>
      <c r="BR373" s="437"/>
      <c r="BS373" s="441"/>
      <c r="BT373" s="445">
        <f>SUM(L373:BO373)</f>
        <v>88771</v>
      </c>
      <c r="BU373" s="443"/>
      <c r="BV373" s="436"/>
      <c r="BW373" s="437"/>
      <c r="BX373" s="441"/>
      <c r="BY373" s="445">
        <v>881202</v>
      </c>
      <c r="BZ373" s="443"/>
      <c r="CA373" s="436"/>
      <c r="CB373" s="437"/>
      <c r="CC373" s="441"/>
      <c r="CD373" s="445">
        <v>0</v>
      </c>
      <c r="CE373" s="443"/>
      <c r="CF373" s="436"/>
      <c r="CG373" s="437"/>
      <c r="CH373" s="444"/>
      <c r="CI373" s="445">
        <v>0</v>
      </c>
      <c r="CJ373" s="443"/>
      <c r="CK373" s="436"/>
      <c r="CL373" s="437"/>
      <c r="CM373" s="444"/>
      <c r="CN373" s="445">
        <v>0</v>
      </c>
      <c r="CO373" s="443"/>
      <c r="CP373" s="436"/>
      <c r="CQ373" s="437"/>
      <c r="CR373" s="444"/>
      <c r="CS373" s="445">
        <v>0</v>
      </c>
      <c r="CT373" s="443"/>
      <c r="CU373" s="436"/>
      <c r="CV373" s="437"/>
      <c r="CW373" s="444"/>
      <c r="CX373" s="445">
        <v>0</v>
      </c>
      <c r="CY373" s="443"/>
      <c r="CZ373" s="436"/>
      <c r="DA373" s="437"/>
      <c r="DB373" s="444"/>
      <c r="DC373" s="445">
        <v>0</v>
      </c>
      <c r="DD373" s="443"/>
      <c r="DE373" s="436"/>
      <c r="DF373" s="437"/>
      <c r="DG373" s="444"/>
      <c r="DH373" s="445">
        <v>0</v>
      </c>
      <c r="DI373" s="443"/>
      <c r="DJ373" s="436"/>
      <c r="DK373" s="437"/>
      <c r="DL373" s="444"/>
      <c r="DM373" s="445">
        <v>179611</v>
      </c>
      <c r="DN373" s="443"/>
      <c r="DO373" s="436"/>
      <c r="DP373" s="437"/>
      <c r="DQ373" s="444"/>
      <c r="DR373" s="445">
        <v>0</v>
      </c>
      <c r="DS373" s="443"/>
      <c r="DT373" s="436"/>
      <c r="DU373" s="437"/>
      <c r="DV373" s="444"/>
      <c r="DW373" s="445">
        <v>0</v>
      </c>
      <c r="DX373" s="443"/>
      <c r="DY373" s="436"/>
      <c r="DZ373" s="437"/>
      <c r="EA373" s="444"/>
      <c r="EB373" s="445">
        <v>0</v>
      </c>
      <c r="EC373" s="443"/>
      <c r="ED373" s="436"/>
      <c r="EE373" s="437"/>
      <c r="EF373" s="444"/>
      <c r="EG373" s="445">
        <v>701591</v>
      </c>
      <c r="EH373" s="443"/>
      <c r="EI373" s="436"/>
      <c r="EJ373" s="437"/>
      <c r="EK373" s="441"/>
      <c r="EL373" s="445">
        <f t="shared" ref="EL373" si="67">SUM(CD373:CI373)</f>
        <v>0</v>
      </c>
      <c r="EM373" s="443"/>
      <c r="EN373" s="436"/>
      <c r="EO373" s="345"/>
      <c r="ER373" s="349"/>
      <c r="ES373" s="349"/>
    </row>
    <row r="374" spans="1:149" x14ac:dyDescent="0.2">
      <c r="A374" s="333"/>
      <c r="B374" s="333"/>
      <c r="D374" s="345"/>
      <c r="F374" s="333"/>
      <c r="G374" s="436"/>
      <c r="H374" s="436"/>
      <c r="I374" s="436"/>
      <c r="J374" s="437"/>
      <c r="K374" s="333"/>
      <c r="L374" s="436"/>
      <c r="M374" s="436"/>
      <c r="N374" s="436"/>
      <c r="O374" s="437"/>
      <c r="P374" s="333"/>
      <c r="Q374" s="436"/>
      <c r="R374" s="436"/>
      <c r="S374" s="436"/>
      <c r="T374" s="437"/>
      <c r="U374" s="333"/>
      <c r="V374" s="436"/>
      <c r="W374" s="436"/>
      <c r="X374" s="436"/>
      <c r="Y374" s="437"/>
      <c r="Z374" s="333"/>
      <c r="AA374" s="436"/>
      <c r="AB374" s="436"/>
      <c r="AC374" s="436"/>
      <c r="AD374" s="437"/>
      <c r="AE374" s="333"/>
      <c r="AF374" s="436"/>
      <c r="AG374" s="436"/>
      <c r="AH374" s="436"/>
      <c r="AI374" s="437"/>
      <c r="AJ374" s="333"/>
      <c r="AK374" s="436"/>
      <c r="AL374" s="436"/>
      <c r="AM374" s="436"/>
      <c r="AN374" s="437"/>
      <c r="AO374" s="333"/>
      <c r="AP374" s="436"/>
      <c r="AQ374" s="436"/>
      <c r="AR374" s="436"/>
      <c r="AS374" s="437"/>
      <c r="AT374" s="333"/>
      <c r="AU374" s="436"/>
      <c r="AV374" s="436"/>
      <c r="AW374" s="436"/>
      <c r="AX374" s="437"/>
      <c r="AY374" s="333"/>
      <c r="AZ374" s="436"/>
      <c r="BA374" s="436"/>
      <c r="BB374" s="436"/>
      <c r="BC374" s="437"/>
      <c r="BD374" s="333"/>
      <c r="BE374" s="436"/>
      <c r="BF374" s="436"/>
      <c r="BG374" s="436"/>
      <c r="BH374" s="437"/>
      <c r="BI374" s="333"/>
      <c r="BJ374" s="436"/>
      <c r="BK374" s="436"/>
      <c r="BL374" s="436"/>
      <c r="BM374" s="437"/>
      <c r="BN374" s="333"/>
      <c r="BO374" s="436"/>
      <c r="BP374" s="436"/>
      <c r="BQ374" s="436"/>
      <c r="BR374" s="437"/>
      <c r="BS374" s="333"/>
      <c r="BT374" s="436"/>
      <c r="BU374" s="436"/>
      <c r="BV374" s="436"/>
      <c r="BW374" s="437"/>
      <c r="BX374" s="333"/>
      <c r="BY374" s="436"/>
      <c r="BZ374" s="436"/>
      <c r="CA374" s="436"/>
      <c r="CB374" s="437"/>
      <c r="CC374" s="333"/>
      <c r="CD374" s="436"/>
      <c r="CE374" s="436"/>
      <c r="CF374" s="436"/>
      <c r="CG374" s="437"/>
      <c r="CH374" s="436"/>
      <c r="CI374" s="436"/>
      <c r="CJ374" s="436"/>
      <c r="CK374" s="436"/>
      <c r="CL374" s="437"/>
      <c r="CM374" s="436"/>
      <c r="CN374" s="436"/>
      <c r="CO374" s="436"/>
      <c r="CP374" s="436"/>
      <c r="CQ374" s="437"/>
      <c r="CR374" s="436"/>
      <c r="CS374" s="436"/>
      <c r="CT374" s="436"/>
      <c r="CU374" s="436"/>
      <c r="CV374" s="437"/>
      <c r="CW374" s="436"/>
      <c r="CX374" s="436"/>
      <c r="CY374" s="436"/>
      <c r="CZ374" s="436"/>
      <c r="DA374" s="437"/>
      <c r="DB374" s="436"/>
      <c r="DC374" s="436"/>
      <c r="DD374" s="436"/>
      <c r="DE374" s="436"/>
      <c r="DF374" s="437"/>
      <c r="DG374" s="436"/>
      <c r="DH374" s="436"/>
      <c r="DI374" s="436"/>
      <c r="DJ374" s="436"/>
      <c r="DK374" s="437"/>
      <c r="DL374" s="436"/>
      <c r="DM374" s="436"/>
      <c r="DN374" s="436"/>
      <c r="DO374" s="436"/>
      <c r="DP374" s="437"/>
      <c r="DQ374" s="436"/>
      <c r="DR374" s="436"/>
      <c r="DS374" s="436"/>
      <c r="DT374" s="436"/>
      <c r="DU374" s="437"/>
      <c r="DV374" s="436"/>
      <c r="DW374" s="436"/>
      <c r="DX374" s="436"/>
      <c r="DY374" s="436"/>
      <c r="DZ374" s="437"/>
      <c r="EA374" s="436"/>
      <c r="EB374" s="436"/>
      <c r="EC374" s="436"/>
      <c r="ED374" s="436"/>
      <c r="EE374" s="437"/>
      <c r="EF374" s="436"/>
      <c r="EG374" s="436"/>
      <c r="EH374" s="436"/>
      <c r="EI374" s="436"/>
      <c r="EJ374" s="437"/>
      <c r="EK374" s="333"/>
      <c r="EL374" s="436"/>
      <c r="EM374" s="436"/>
      <c r="EN374" s="436"/>
      <c r="EO374" s="345"/>
      <c r="ER374" s="349"/>
      <c r="ES374" s="349"/>
    </row>
    <row r="375" spans="1:149" x14ac:dyDescent="0.2">
      <c r="A375" s="333"/>
      <c r="B375" s="333"/>
      <c r="D375" s="345" t="s">
        <v>335</v>
      </c>
      <c r="G375" s="436">
        <f>SUM(G376:G376)</f>
        <v>0</v>
      </c>
      <c r="I375" s="436"/>
      <c r="J375" s="437"/>
      <c r="K375" s="436"/>
      <c r="L375" s="436">
        <f>SUM(L376:L376)</f>
        <v>0</v>
      </c>
      <c r="M375" s="436"/>
      <c r="N375" s="436"/>
      <c r="O375" s="437"/>
      <c r="P375" s="436"/>
      <c r="Q375" s="436">
        <f>SUM(Q376:Q376)</f>
        <v>0</v>
      </c>
      <c r="R375" s="436"/>
      <c r="S375" s="436"/>
      <c r="T375" s="437"/>
      <c r="U375" s="436"/>
      <c r="V375" s="436">
        <f>SUM(V376:V376)</f>
        <v>0</v>
      </c>
      <c r="W375" s="436"/>
      <c r="X375" s="436"/>
      <c r="Y375" s="437"/>
      <c r="Z375" s="436"/>
      <c r="AA375" s="436">
        <f>SUM(AA376:AA376)</f>
        <v>0</v>
      </c>
      <c r="AB375" s="436"/>
      <c r="AC375" s="436"/>
      <c r="AD375" s="437"/>
      <c r="AE375" s="436"/>
      <c r="AF375" s="436">
        <f>SUM(AF376:AF376)</f>
        <v>0</v>
      </c>
      <c r="AG375" s="436"/>
      <c r="AH375" s="436"/>
      <c r="AI375" s="437"/>
      <c r="AJ375" s="436"/>
      <c r="AK375" s="436">
        <f>SUM(AK376:AK376)</f>
        <v>0</v>
      </c>
      <c r="AL375" s="436"/>
      <c r="AM375" s="436"/>
      <c r="AN375" s="437"/>
      <c r="AO375" s="436"/>
      <c r="AP375" s="436">
        <f>SUM(AP376:AP376)</f>
        <v>0</v>
      </c>
      <c r="AQ375" s="436"/>
      <c r="AR375" s="436"/>
      <c r="AS375" s="437"/>
      <c r="AT375" s="436"/>
      <c r="AU375" s="436">
        <f>SUM(AU376:AU376)</f>
        <v>0</v>
      </c>
      <c r="AV375" s="436"/>
      <c r="AW375" s="436"/>
      <c r="AX375" s="437"/>
      <c r="AY375" s="436"/>
      <c r="AZ375" s="436">
        <f>SUM(AZ376:AZ376)</f>
        <v>0</v>
      </c>
      <c r="BA375" s="436"/>
      <c r="BB375" s="436"/>
      <c r="BC375" s="437"/>
      <c r="BD375" s="436"/>
      <c r="BE375" s="436">
        <f>SUM(BE376:BE376)</f>
        <v>0</v>
      </c>
      <c r="BF375" s="436"/>
      <c r="BG375" s="436"/>
      <c r="BH375" s="437"/>
      <c r="BI375" s="436"/>
      <c r="BJ375" s="436">
        <f>SUM(BJ376:BJ376)</f>
        <v>0</v>
      </c>
      <c r="BK375" s="436"/>
      <c r="BL375" s="436"/>
      <c r="BM375" s="437"/>
      <c r="BN375" s="436"/>
      <c r="BO375" s="436">
        <f>SUM(BO376:BO376)</f>
        <v>0</v>
      </c>
      <c r="BP375" s="436"/>
      <c r="BQ375" s="436"/>
      <c r="BR375" s="437"/>
      <c r="BS375" s="333"/>
      <c r="BT375" s="436">
        <f>SUM(BT376:BT376)</f>
        <v>0</v>
      </c>
      <c r="BU375" s="436"/>
      <c r="BV375" s="436"/>
      <c r="BW375" s="437"/>
      <c r="BX375" s="333"/>
      <c r="BY375" s="436">
        <f>SUM(BY376:BY376)</f>
        <v>185576</v>
      </c>
      <c r="CA375" s="436"/>
      <c r="CB375" s="437"/>
      <c r="CC375" s="436"/>
      <c r="CD375" s="436">
        <f>SUM(CD376:CD376)</f>
        <v>0</v>
      </c>
      <c r="CE375" s="436"/>
      <c r="CF375" s="436"/>
      <c r="CG375" s="437"/>
      <c r="CH375" s="436"/>
      <c r="CI375" s="436">
        <f>SUM(CI376:CI376)</f>
        <v>0</v>
      </c>
      <c r="CJ375" s="436"/>
      <c r="CK375" s="436"/>
      <c r="CL375" s="437"/>
      <c r="CM375" s="436"/>
      <c r="CN375" s="436">
        <f>SUM(CN376:CN376)</f>
        <v>0</v>
      </c>
      <c r="CO375" s="436"/>
      <c r="CP375" s="436"/>
      <c r="CQ375" s="437"/>
      <c r="CR375" s="436"/>
      <c r="CS375" s="436">
        <f>SUM(CS376:CS376)</f>
        <v>0</v>
      </c>
      <c r="CT375" s="436"/>
      <c r="CU375" s="436"/>
      <c r="CV375" s="437"/>
      <c r="CW375" s="436"/>
      <c r="CX375" s="436">
        <f>SUM(CX376:CX376)</f>
        <v>0</v>
      </c>
      <c r="CY375" s="436"/>
      <c r="CZ375" s="436"/>
      <c r="DA375" s="437"/>
      <c r="DB375" s="436"/>
      <c r="DC375" s="436">
        <f>SUM(DC376:DC376)</f>
        <v>0</v>
      </c>
      <c r="DD375" s="436"/>
      <c r="DE375" s="436"/>
      <c r="DF375" s="437"/>
      <c r="DG375" s="436"/>
      <c r="DH375" s="436">
        <f>SUM(DH376:DH376)</f>
        <v>55605</v>
      </c>
      <c r="DI375" s="436"/>
      <c r="DJ375" s="436"/>
      <c r="DK375" s="437"/>
      <c r="DL375" s="436"/>
      <c r="DM375" s="436">
        <f>SUM(DM376:DM376)</f>
        <v>129971</v>
      </c>
      <c r="DN375" s="436"/>
      <c r="DO375" s="436"/>
      <c r="DP375" s="437"/>
      <c r="DQ375" s="436"/>
      <c r="DR375" s="436">
        <f>SUM(DR376:DR376)</f>
        <v>0</v>
      </c>
      <c r="DS375" s="436"/>
      <c r="DT375" s="436"/>
      <c r="DU375" s="437"/>
      <c r="DV375" s="436"/>
      <c r="DW375" s="436">
        <f>SUM(DW376:DW376)</f>
        <v>0</v>
      </c>
      <c r="DX375" s="436"/>
      <c r="DY375" s="436"/>
      <c r="DZ375" s="437"/>
      <c r="EA375" s="436"/>
      <c r="EB375" s="436">
        <f>SUM(EB376:EB376)</f>
        <v>0</v>
      </c>
      <c r="EC375" s="436"/>
      <c r="ED375" s="436"/>
      <c r="EE375" s="437"/>
      <c r="EF375" s="436"/>
      <c r="EG375" s="436">
        <f>SUM(EG376:EG376)</f>
        <v>0</v>
      </c>
      <c r="EH375" s="436"/>
      <c r="EI375" s="436"/>
      <c r="EJ375" s="437"/>
      <c r="EK375" s="333"/>
      <c r="EL375" s="436">
        <f>SUM(EL376:EL376)</f>
        <v>0</v>
      </c>
      <c r="EM375" s="436"/>
      <c r="EN375" s="436"/>
      <c r="EO375" s="345"/>
      <c r="ER375" s="349"/>
      <c r="ES375" s="349"/>
    </row>
    <row r="376" spans="1:149" x14ac:dyDescent="0.2">
      <c r="A376" s="333"/>
      <c r="B376" s="333"/>
      <c r="D376" s="345" t="s">
        <v>313</v>
      </c>
      <c r="F376" s="441"/>
      <c r="G376" s="445">
        <v>0</v>
      </c>
      <c r="H376" s="443"/>
      <c r="I376" s="436"/>
      <c r="J376" s="437"/>
      <c r="K376" s="441"/>
      <c r="L376" s="445">
        <v>0</v>
      </c>
      <c r="M376" s="443"/>
      <c r="N376" s="436"/>
      <c r="O376" s="437"/>
      <c r="P376" s="441"/>
      <c r="Q376" s="445">
        <v>0</v>
      </c>
      <c r="R376" s="443"/>
      <c r="S376" s="436"/>
      <c r="T376" s="437"/>
      <c r="U376" s="441"/>
      <c r="V376" s="445">
        <v>0</v>
      </c>
      <c r="W376" s="443"/>
      <c r="X376" s="436"/>
      <c r="Y376" s="437"/>
      <c r="Z376" s="441"/>
      <c r="AA376" s="445">
        <v>0</v>
      </c>
      <c r="AB376" s="443"/>
      <c r="AC376" s="436"/>
      <c r="AD376" s="437"/>
      <c r="AE376" s="441"/>
      <c r="AF376" s="445">
        <v>0</v>
      </c>
      <c r="AG376" s="443"/>
      <c r="AH376" s="436"/>
      <c r="AI376" s="437"/>
      <c r="AJ376" s="441"/>
      <c r="AK376" s="445">
        <v>0</v>
      </c>
      <c r="AL376" s="443"/>
      <c r="AM376" s="436"/>
      <c r="AN376" s="437"/>
      <c r="AO376" s="441"/>
      <c r="AP376" s="445">
        <v>0</v>
      </c>
      <c r="AQ376" s="443"/>
      <c r="AR376" s="436"/>
      <c r="AS376" s="437"/>
      <c r="AT376" s="441"/>
      <c r="AU376" s="445">
        <v>0</v>
      </c>
      <c r="AV376" s="443"/>
      <c r="AW376" s="436"/>
      <c r="AX376" s="437"/>
      <c r="AY376" s="441"/>
      <c r="AZ376" s="445">
        <v>0</v>
      </c>
      <c r="BA376" s="443"/>
      <c r="BB376" s="436"/>
      <c r="BC376" s="437"/>
      <c r="BD376" s="441"/>
      <c r="BE376" s="445">
        <v>0</v>
      </c>
      <c r="BF376" s="443"/>
      <c r="BG376" s="436"/>
      <c r="BH376" s="437"/>
      <c r="BI376" s="441"/>
      <c r="BJ376" s="445">
        <v>0</v>
      </c>
      <c r="BK376" s="443"/>
      <c r="BL376" s="436"/>
      <c r="BM376" s="437"/>
      <c r="BN376" s="441"/>
      <c r="BO376" s="445">
        <v>0</v>
      </c>
      <c r="BP376" s="443"/>
      <c r="BQ376" s="436"/>
      <c r="BR376" s="437"/>
      <c r="BS376" s="441"/>
      <c r="BT376" s="445">
        <f>SUM(L376:BO376)</f>
        <v>0</v>
      </c>
      <c r="BU376" s="443"/>
      <c r="BV376" s="436"/>
      <c r="BW376" s="437"/>
      <c r="BX376" s="441"/>
      <c r="BY376" s="445">
        <v>185576</v>
      </c>
      <c r="BZ376" s="443"/>
      <c r="CA376" s="436"/>
      <c r="CB376" s="437"/>
      <c r="CC376" s="441"/>
      <c r="CD376" s="445">
        <v>0</v>
      </c>
      <c r="CE376" s="443"/>
      <c r="CF376" s="436"/>
      <c r="CG376" s="437"/>
      <c r="CH376" s="444"/>
      <c r="CI376" s="445">
        <v>0</v>
      </c>
      <c r="CJ376" s="443"/>
      <c r="CK376" s="436"/>
      <c r="CL376" s="437"/>
      <c r="CM376" s="444"/>
      <c r="CN376" s="445">
        <v>0</v>
      </c>
      <c r="CO376" s="443"/>
      <c r="CP376" s="436"/>
      <c r="CQ376" s="437"/>
      <c r="CR376" s="444"/>
      <c r="CS376" s="445">
        <v>0</v>
      </c>
      <c r="CT376" s="443"/>
      <c r="CU376" s="436"/>
      <c r="CV376" s="437"/>
      <c r="CW376" s="444"/>
      <c r="CX376" s="445">
        <v>0</v>
      </c>
      <c r="CY376" s="443"/>
      <c r="CZ376" s="436"/>
      <c r="DA376" s="437"/>
      <c r="DB376" s="444"/>
      <c r="DC376" s="445">
        <v>0</v>
      </c>
      <c r="DD376" s="443"/>
      <c r="DE376" s="436"/>
      <c r="DF376" s="437"/>
      <c r="DG376" s="444"/>
      <c r="DH376" s="445">
        <v>55605</v>
      </c>
      <c r="DI376" s="443"/>
      <c r="DJ376" s="436"/>
      <c r="DK376" s="437"/>
      <c r="DL376" s="444"/>
      <c r="DM376" s="445">
        <v>129971</v>
      </c>
      <c r="DN376" s="443"/>
      <c r="DO376" s="436"/>
      <c r="DP376" s="437"/>
      <c r="DQ376" s="444"/>
      <c r="DR376" s="445">
        <v>0</v>
      </c>
      <c r="DS376" s="443"/>
      <c r="DT376" s="436"/>
      <c r="DU376" s="437"/>
      <c r="DV376" s="444"/>
      <c r="DW376" s="445">
        <v>0</v>
      </c>
      <c r="DX376" s="443"/>
      <c r="DY376" s="436"/>
      <c r="DZ376" s="437"/>
      <c r="EA376" s="444"/>
      <c r="EB376" s="445">
        <v>0</v>
      </c>
      <c r="EC376" s="443"/>
      <c r="ED376" s="436"/>
      <c r="EE376" s="437"/>
      <c r="EF376" s="444"/>
      <c r="EG376" s="445">
        <v>0</v>
      </c>
      <c r="EH376" s="443"/>
      <c r="EI376" s="436"/>
      <c r="EJ376" s="437"/>
      <c r="EK376" s="441"/>
      <c r="EL376" s="445">
        <f t="shared" ref="EL376" si="68">SUM(CD376:CI376)</f>
        <v>0</v>
      </c>
      <c r="EM376" s="443"/>
      <c r="EN376" s="436"/>
      <c r="EO376" s="345"/>
      <c r="ER376" s="349"/>
      <c r="ES376" s="349"/>
    </row>
    <row r="377" spans="1:149" x14ac:dyDescent="0.2">
      <c r="A377" s="333"/>
      <c r="B377" s="333"/>
      <c r="D377" s="345"/>
      <c r="F377" s="333"/>
      <c r="G377" s="436"/>
      <c r="H377" s="436"/>
      <c r="I377" s="436"/>
      <c r="J377" s="437"/>
      <c r="K377" s="333"/>
      <c r="L377" s="436"/>
      <c r="M377" s="436"/>
      <c r="N377" s="436"/>
      <c r="O377" s="437"/>
      <c r="P377" s="333"/>
      <c r="Q377" s="436"/>
      <c r="R377" s="436"/>
      <c r="S377" s="436"/>
      <c r="T377" s="437"/>
      <c r="U377" s="333"/>
      <c r="V377" s="436"/>
      <c r="W377" s="436"/>
      <c r="X377" s="436"/>
      <c r="Y377" s="437"/>
      <c r="Z377" s="333"/>
      <c r="AA377" s="436"/>
      <c r="AB377" s="436"/>
      <c r="AC377" s="436"/>
      <c r="AD377" s="437"/>
      <c r="AE377" s="333"/>
      <c r="AF377" s="436"/>
      <c r="AG377" s="436"/>
      <c r="AH377" s="436"/>
      <c r="AI377" s="437"/>
      <c r="AJ377" s="333"/>
      <c r="AK377" s="436"/>
      <c r="AL377" s="436"/>
      <c r="AM377" s="436"/>
      <c r="AN377" s="437"/>
      <c r="AO377" s="333"/>
      <c r="AP377" s="436"/>
      <c r="AQ377" s="436"/>
      <c r="AR377" s="436"/>
      <c r="AS377" s="437"/>
      <c r="AT377" s="333"/>
      <c r="AU377" s="436"/>
      <c r="AV377" s="436"/>
      <c r="AW377" s="436"/>
      <c r="AX377" s="437"/>
      <c r="AY377" s="333"/>
      <c r="AZ377" s="436"/>
      <c r="BA377" s="436"/>
      <c r="BB377" s="436"/>
      <c r="BC377" s="437"/>
      <c r="BD377" s="333"/>
      <c r="BE377" s="436"/>
      <c r="BF377" s="436"/>
      <c r="BG377" s="436"/>
      <c r="BH377" s="437"/>
      <c r="BI377" s="333"/>
      <c r="BJ377" s="436"/>
      <c r="BK377" s="436"/>
      <c r="BL377" s="436"/>
      <c r="BM377" s="437"/>
      <c r="BN377" s="333"/>
      <c r="BO377" s="436"/>
      <c r="BP377" s="436"/>
      <c r="BQ377" s="436"/>
      <c r="BR377" s="437"/>
      <c r="BS377" s="333"/>
      <c r="BT377" s="436"/>
      <c r="BU377" s="436"/>
      <c r="BV377" s="436"/>
      <c r="BW377" s="437"/>
      <c r="BX377" s="333"/>
      <c r="BY377" s="436"/>
      <c r="BZ377" s="436"/>
      <c r="CA377" s="436"/>
      <c r="CB377" s="437"/>
      <c r="CC377" s="333"/>
      <c r="CD377" s="436"/>
      <c r="CE377" s="436"/>
      <c r="CF377" s="436"/>
      <c r="CG377" s="437"/>
      <c r="CH377" s="436"/>
      <c r="CI377" s="436"/>
      <c r="CJ377" s="436"/>
      <c r="CK377" s="436"/>
      <c r="CL377" s="437"/>
      <c r="CM377" s="436"/>
      <c r="CN377" s="436"/>
      <c r="CO377" s="436"/>
      <c r="CP377" s="436"/>
      <c r="CQ377" s="437"/>
      <c r="CR377" s="436"/>
      <c r="CS377" s="436"/>
      <c r="CT377" s="436"/>
      <c r="CU377" s="436"/>
      <c r="CV377" s="437"/>
      <c r="CW377" s="436"/>
      <c r="CX377" s="436"/>
      <c r="CY377" s="436"/>
      <c r="CZ377" s="436"/>
      <c r="DA377" s="437"/>
      <c r="DB377" s="436"/>
      <c r="DC377" s="436"/>
      <c r="DD377" s="436"/>
      <c r="DE377" s="436"/>
      <c r="DF377" s="437"/>
      <c r="DG377" s="436"/>
      <c r="DH377" s="436"/>
      <c r="DI377" s="436"/>
      <c r="DJ377" s="436"/>
      <c r="DK377" s="437"/>
      <c r="DL377" s="436"/>
      <c r="DM377" s="436"/>
      <c r="DN377" s="436"/>
      <c r="DO377" s="436"/>
      <c r="DP377" s="437"/>
      <c r="DQ377" s="436"/>
      <c r="DR377" s="436"/>
      <c r="DS377" s="436"/>
      <c r="DT377" s="436"/>
      <c r="DU377" s="437"/>
      <c r="DV377" s="436"/>
      <c r="DW377" s="436"/>
      <c r="DX377" s="436"/>
      <c r="DY377" s="436"/>
      <c r="DZ377" s="437"/>
      <c r="EA377" s="436"/>
      <c r="EB377" s="436"/>
      <c r="EC377" s="436"/>
      <c r="ED377" s="436"/>
      <c r="EE377" s="437"/>
      <c r="EF377" s="436"/>
      <c r="EG377" s="436"/>
      <c r="EH377" s="436"/>
      <c r="EI377" s="436"/>
      <c r="EJ377" s="437"/>
      <c r="EK377" s="333"/>
      <c r="EL377" s="436"/>
      <c r="EM377" s="436"/>
      <c r="EN377" s="436"/>
      <c r="EO377" s="345"/>
      <c r="ER377" s="349"/>
      <c r="ES377" s="349"/>
    </row>
    <row r="378" spans="1:149" ht="12.75" customHeight="1" x14ac:dyDescent="0.2">
      <c r="A378" s="333"/>
      <c r="B378" s="333"/>
      <c r="D378" s="345" t="s">
        <v>336</v>
      </c>
      <c r="G378" s="436">
        <f>SUM(G379:G379)</f>
        <v>0</v>
      </c>
      <c r="I378" s="436"/>
      <c r="J378" s="437"/>
      <c r="K378" s="436"/>
      <c r="L378" s="436">
        <f>SUM(L379:L379)</f>
        <v>0</v>
      </c>
      <c r="M378" s="436"/>
      <c r="N378" s="436"/>
      <c r="O378" s="437"/>
      <c r="P378" s="436"/>
      <c r="Q378" s="436">
        <f>SUM(Q379:Q379)</f>
        <v>46261</v>
      </c>
      <c r="R378" s="436"/>
      <c r="S378" s="436"/>
      <c r="T378" s="437"/>
      <c r="U378" s="436"/>
      <c r="V378" s="436">
        <f>SUM(V379:V379)</f>
        <v>0</v>
      </c>
      <c r="W378" s="436"/>
      <c r="X378" s="436"/>
      <c r="Y378" s="437"/>
      <c r="Z378" s="436"/>
      <c r="AA378" s="436">
        <f>SUM(AA379:AA379)</f>
        <v>0</v>
      </c>
      <c r="AB378" s="436"/>
      <c r="AC378" s="436"/>
      <c r="AD378" s="437"/>
      <c r="AE378" s="436"/>
      <c r="AF378" s="436">
        <f>SUM(AF379:AF379)</f>
        <v>0</v>
      </c>
      <c r="AG378" s="436"/>
      <c r="AH378" s="436"/>
      <c r="AI378" s="437"/>
      <c r="AJ378" s="436"/>
      <c r="AK378" s="436">
        <f>SUM(AK379:AK379)</f>
        <v>0</v>
      </c>
      <c r="AL378" s="436"/>
      <c r="AM378" s="436"/>
      <c r="AN378" s="437"/>
      <c r="AO378" s="436"/>
      <c r="AP378" s="436">
        <f>SUM(AP379:AP379)</f>
        <v>0</v>
      </c>
      <c r="AQ378" s="436"/>
      <c r="AR378" s="436"/>
      <c r="AS378" s="437"/>
      <c r="AT378" s="436"/>
      <c r="AU378" s="436">
        <f>SUM(AU379:AU379)</f>
        <v>0</v>
      </c>
      <c r="AV378" s="436"/>
      <c r="AW378" s="436"/>
      <c r="AX378" s="437"/>
      <c r="AY378" s="436"/>
      <c r="AZ378" s="436">
        <f>SUM(AZ379:AZ379)</f>
        <v>0</v>
      </c>
      <c r="BA378" s="436"/>
      <c r="BB378" s="436"/>
      <c r="BC378" s="437"/>
      <c r="BD378" s="436"/>
      <c r="BE378" s="436">
        <f>SUM(BE379:BE379)</f>
        <v>0</v>
      </c>
      <c r="BF378" s="436"/>
      <c r="BG378" s="436"/>
      <c r="BH378" s="437"/>
      <c r="BI378" s="436"/>
      <c r="BJ378" s="436">
        <f>SUM(BJ379:BJ379)</f>
        <v>0</v>
      </c>
      <c r="BK378" s="436"/>
      <c r="BL378" s="436"/>
      <c r="BM378" s="437"/>
      <c r="BN378" s="436"/>
      <c r="BO378" s="436">
        <f>SUM(BO379:BO379)</f>
        <v>0</v>
      </c>
      <c r="BP378" s="436"/>
      <c r="BQ378" s="436"/>
      <c r="BR378" s="437"/>
      <c r="BS378" s="333"/>
      <c r="BT378" s="436">
        <f>SUM(BT379:BT379)</f>
        <v>46261</v>
      </c>
      <c r="BU378" s="436"/>
      <c r="BV378" s="436"/>
      <c r="BW378" s="437"/>
      <c r="BX378" s="333"/>
      <c r="BY378" s="436">
        <f>SUM(BY379:BY379)</f>
        <v>56461</v>
      </c>
      <c r="CA378" s="436"/>
      <c r="CB378" s="437"/>
      <c r="CC378" s="436"/>
      <c r="CD378" s="436">
        <f>SUM(CD379:CD379)</f>
        <v>0</v>
      </c>
      <c r="CE378" s="436"/>
      <c r="CF378" s="436"/>
      <c r="CG378" s="437"/>
      <c r="CH378" s="436"/>
      <c r="CI378" s="436">
        <f>SUM(CI379:CI379)</f>
        <v>0</v>
      </c>
      <c r="CJ378" s="436"/>
      <c r="CK378" s="436"/>
      <c r="CL378" s="437"/>
      <c r="CM378" s="436"/>
      <c r="CN378" s="436">
        <f>SUM(CN379:CN379)</f>
        <v>0</v>
      </c>
      <c r="CO378" s="436"/>
      <c r="CP378" s="436"/>
      <c r="CQ378" s="437"/>
      <c r="CR378" s="436"/>
      <c r="CS378" s="436">
        <f>SUM(CS379:CS379)</f>
        <v>0</v>
      </c>
      <c r="CT378" s="436"/>
      <c r="CU378" s="436"/>
      <c r="CV378" s="437"/>
      <c r="CW378" s="436"/>
      <c r="CX378" s="436">
        <f>SUM(CX379:CX379)</f>
        <v>0</v>
      </c>
      <c r="CY378" s="436"/>
      <c r="CZ378" s="436"/>
      <c r="DA378" s="437"/>
      <c r="DB378" s="436"/>
      <c r="DC378" s="436">
        <f>SUM(DC379:DC379)</f>
        <v>0</v>
      </c>
      <c r="DD378" s="436"/>
      <c r="DE378" s="436"/>
      <c r="DF378" s="437"/>
      <c r="DG378" s="436"/>
      <c r="DH378" s="436">
        <f>SUM(DH379:DH379)</f>
        <v>0</v>
      </c>
      <c r="DI378" s="436"/>
      <c r="DJ378" s="436"/>
      <c r="DK378" s="437"/>
      <c r="DL378" s="436"/>
      <c r="DM378" s="436">
        <f>SUM(DM379:DM379)</f>
        <v>0</v>
      </c>
      <c r="DN378" s="436"/>
      <c r="DO378" s="436"/>
      <c r="DP378" s="437"/>
      <c r="DQ378" s="436"/>
      <c r="DR378" s="436">
        <f>SUM(DR379:DR379)</f>
        <v>0</v>
      </c>
      <c r="DS378" s="436"/>
      <c r="DT378" s="436"/>
      <c r="DU378" s="437"/>
      <c r="DV378" s="436"/>
      <c r="DW378" s="436">
        <f>SUM(DW379:DW379)</f>
        <v>0</v>
      </c>
      <c r="DX378" s="436"/>
      <c r="DY378" s="436"/>
      <c r="DZ378" s="437"/>
      <c r="EA378" s="436"/>
      <c r="EB378" s="436">
        <f>SUM(EB379:EB379)</f>
        <v>0</v>
      </c>
      <c r="EC378" s="436"/>
      <c r="ED378" s="436"/>
      <c r="EE378" s="437"/>
      <c r="EF378" s="436"/>
      <c r="EG378" s="436">
        <f>SUM(EG379:EG379)</f>
        <v>56461</v>
      </c>
      <c r="EH378" s="436"/>
      <c r="EI378" s="436"/>
      <c r="EJ378" s="437"/>
      <c r="EK378" s="333"/>
      <c r="EL378" s="436">
        <f>SUM(EL379:EL379)</f>
        <v>0</v>
      </c>
      <c r="EM378" s="436"/>
      <c r="EN378" s="436"/>
      <c r="EO378" s="345"/>
      <c r="ER378" s="349"/>
      <c r="ES378" s="349"/>
    </row>
    <row r="379" spans="1:149" ht="12.75" customHeight="1" x14ac:dyDescent="0.2">
      <c r="A379" s="333"/>
      <c r="B379" s="333"/>
      <c r="D379" s="345" t="s">
        <v>313</v>
      </c>
      <c r="F379" s="441"/>
      <c r="G379" s="445">
        <v>0</v>
      </c>
      <c r="H379" s="443"/>
      <c r="I379" s="436"/>
      <c r="J379" s="437"/>
      <c r="K379" s="441"/>
      <c r="L379" s="445">
        <v>0</v>
      </c>
      <c r="M379" s="443"/>
      <c r="N379" s="436"/>
      <c r="O379" s="437"/>
      <c r="P379" s="441"/>
      <c r="Q379" s="445">
        <v>46261</v>
      </c>
      <c r="R379" s="443"/>
      <c r="S379" s="436"/>
      <c r="T379" s="437"/>
      <c r="U379" s="441"/>
      <c r="V379" s="445">
        <v>0</v>
      </c>
      <c r="W379" s="443"/>
      <c r="X379" s="436"/>
      <c r="Y379" s="437"/>
      <c r="Z379" s="441"/>
      <c r="AA379" s="445">
        <v>0</v>
      </c>
      <c r="AB379" s="443"/>
      <c r="AC379" s="436"/>
      <c r="AD379" s="437"/>
      <c r="AE379" s="441"/>
      <c r="AF379" s="445">
        <v>0</v>
      </c>
      <c r="AG379" s="443"/>
      <c r="AH379" s="436"/>
      <c r="AI379" s="437"/>
      <c r="AJ379" s="441"/>
      <c r="AK379" s="445">
        <v>0</v>
      </c>
      <c r="AL379" s="443"/>
      <c r="AM379" s="436"/>
      <c r="AN379" s="437"/>
      <c r="AO379" s="441"/>
      <c r="AP379" s="445">
        <v>0</v>
      </c>
      <c r="AQ379" s="443"/>
      <c r="AR379" s="436"/>
      <c r="AS379" s="437"/>
      <c r="AT379" s="441"/>
      <c r="AU379" s="445">
        <v>0</v>
      </c>
      <c r="AV379" s="443"/>
      <c r="AW379" s="436"/>
      <c r="AX379" s="437"/>
      <c r="AY379" s="441"/>
      <c r="AZ379" s="445">
        <v>0</v>
      </c>
      <c r="BA379" s="443"/>
      <c r="BB379" s="436"/>
      <c r="BC379" s="437"/>
      <c r="BD379" s="441"/>
      <c r="BE379" s="445">
        <v>0</v>
      </c>
      <c r="BF379" s="443"/>
      <c r="BG379" s="436"/>
      <c r="BH379" s="437"/>
      <c r="BI379" s="441"/>
      <c r="BJ379" s="445">
        <v>0</v>
      </c>
      <c r="BK379" s="443"/>
      <c r="BL379" s="436"/>
      <c r="BM379" s="437"/>
      <c r="BN379" s="441"/>
      <c r="BO379" s="445">
        <v>0</v>
      </c>
      <c r="BP379" s="443"/>
      <c r="BQ379" s="436"/>
      <c r="BR379" s="437"/>
      <c r="BS379" s="441"/>
      <c r="BT379" s="445">
        <f>SUM(L379:BO379)</f>
        <v>46261</v>
      </c>
      <c r="BU379" s="443"/>
      <c r="BV379" s="436"/>
      <c r="BW379" s="437"/>
      <c r="BX379" s="441"/>
      <c r="BY379" s="445">
        <v>56461</v>
      </c>
      <c r="BZ379" s="443"/>
      <c r="CA379" s="436"/>
      <c r="CB379" s="437"/>
      <c r="CC379" s="441"/>
      <c r="CD379" s="445">
        <v>0</v>
      </c>
      <c r="CE379" s="443"/>
      <c r="CF379" s="436"/>
      <c r="CG379" s="437"/>
      <c r="CH379" s="444"/>
      <c r="CI379" s="445">
        <v>0</v>
      </c>
      <c r="CJ379" s="443"/>
      <c r="CK379" s="436"/>
      <c r="CL379" s="437"/>
      <c r="CM379" s="444"/>
      <c r="CN379" s="445">
        <v>0</v>
      </c>
      <c r="CO379" s="443"/>
      <c r="CP379" s="436"/>
      <c r="CQ379" s="437"/>
      <c r="CR379" s="444"/>
      <c r="CS379" s="445">
        <v>0</v>
      </c>
      <c r="CT379" s="443"/>
      <c r="CU379" s="436"/>
      <c r="CV379" s="437"/>
      <c r="CW379" s="444"/>
      <c r="CX379" s="445">
        <v>0</v>
      </c>
      <c r="CY379" s="443"/>
      <c r="CZ379" s="436"/>
      <c r="DA379" s="437"/>
      <c r="DB379" s="444"/>
      <c r="DC379" s="445">
        <v>0</v>
      </c>
      <c r="DD379" s="443"/>
      <c r="DE379" s="436"/>
      <c r="DF379" s="437"/>
      <c r="DG379" s="444"/>
      <c r="DH379" s="445">
        <v>0</v>
      </c>
      <c r="DI379" s="443"/>
      <c r="DJ379" s="436"/>
      <c r="DK379" s="437"/>
      <c r="DL379" s="444"/>
      <c r="DM379" s="445">
        <v>0</v>
      </c>
      <c r="DN379" s="443"/>
      <c r="DO379" s="436"/>
      <c r="DP379" s="437"/>
      <c r="DQ379" s="444"/>
      <c r="DR379" s="445">
        <v>0</v>
      </c>
      <c r="DS379" s="443"/>
      <c r="DT379" s="436"/>
      <c r="DU379" s="437"/>
      <c r="DV379" s="444"/>
      <c r="DW379" s="445">
        <v>0</v>
      </c>
      <c r="DX379" s="443"/>
      <c r="DY379" s="436"/>
      <c r="DZ379" s="437"/>
      <c r="EA379" s="444"/>
      <c r="EB379" s="445">
        <v>0</v>
      </c>
      <c r="EC379" s="443"/>
      <c r="ED379" s="436"/>
      <c r="EE379" s="437"/>
      <c r="EF379" s="444"/>
      <c r="EG379" s="445">
        <v>56461</v>
      </c>
      <c r="EH379" s="443"/>
      <c r="EI379" s="436"/>
      <c r="EJ379" s="437"/>
      <c r="EK379" s="441"/>
      <c r="EL379" s="445">
        <f t="shared" ref="EL379" si="69">SUM(CD379:CI379)</f>
        <v>0</v>
      </c>
      <c r="EM379" s="443"/>
      <c r="EN379" s="436"/>
      <c r="EO379" s="345"/>
      <c r="ER379" s="349"/>
      <c r="ES379" s="349"/>
    </row>
    <row r="380" spans="1:149" ht="12.75" customHeight="1" x14ac:dyDescent="0.2">
      <c r="A380" s="333"/>
      <c r="B380" s="333"/>
      <c r="D380" s="345"/>
      <c r="F380" s="333"/>
      <c r="G380" s="436"/>
      <c r="H380" s="436"/>
      <c r="I380" s="436"/>
      <c r="J380" s="437"/>
      <c r="K380" s="333"/>
      <c r="L380" s="436"/>
      <c r="M380" s="436"/>
      <c r="N380" s="436"/>
      <c r="O380" s="437"/>
      <c r="P380" s="333"/>
      <c r="Q380" s="436"/>
      <c r="R380" s="436"/>
      <c r="S380" s="436"/>
      <c r="T380" s="437"/>
      <c r="U380" s="333"/>
      <c r="V380" s="436"/>
      <c r="W380" s="436"/>
      <c r="X380" s="436"/>
      <c r="Y380" s="437"/>
      <c r="Z380" s="333"/>
      <c r="AA380" s="436"/>
      <c r="AB380" s="436"/>
      <c r="AC380" s="436"/>
      <c r="AD380" s="437"/>
      <c r="AE380" s="333"/>
      <c r="AF380" s="436"/>
      <c r="AG380" s="436"/>
      <c r="AH380" s="436"/>
      <c r="AI380" s="437"/>
      <c r="AJ380" s="333"/>
      <c r="AK380" s="436"/>
      <c r="AL380" s="436"/>
      <c r="AM380" s="436"/>
      <c r="AN380" s="437"/>
      <c r="AO380" s="333"/>
      <c r="AP380" s="436"/>
      <c r="AQ380" s="436"/>
      <c r="AR380" s="436"/>
      <c r="AS380" s="437"/>
      <c r="AT380" s="333"/>
      <c r="AU380" s="436"/>
      <c r="AV380" s="436"/>
      <c r="AW380" s="436"/>
      <c r="AX380" s="437"/>
      <c r="AY380" s="333"/>
      <c r="AZ380" s="436"/>
      <c r="BA380" s="436"/>
      <c r="BB380" s="436"/>
      <c r="BC380" s="437"/>
      <c r="BD380" s="333"/>
      <c r="BE380" s="436"/>
      <c r="BF380" s="436"/>
      <c r="BG380" s="436"/>
      <c r="BH380" s="437"/>
      <c r="BI380" s="333"/>
      <c r="BJ380" s="436"/>
      <c r="BK380" s="436"/>
      <c r="BL380" s="436"/>
      <c r="BM380" s="437"/>
      <c r="BN380" s="333"/>
      <c r="BO380" s="436"/>
      <c r="BP380" s="436"/>
      <c r="BQ380" s="436"/>
      <c r="BR380" s="437"/>
      <c r="BS380" s="333"/>
      <c r="BT380" s="436"/>
      <c r="BU380" s="436"/>
      <c r="BV380" s="436"/>
      <c r="BW380" s="437"/>
      <c r="BX380" s="333"/>
      <c r="BY380" s="436"/>
      <c r="BZ380" s="436"/>
      <c r="CA380" s="436"/>
      <c r="CB380" s="437"/>
      <c r="CC380" s="333"/>
      <c r="CD380" s="436"/>
      <c r="CE380" s="436"/>
      <c r="CF380" s="436"/>
      <c r="CG380" s="437"/>
      <c r="CH380" s="436"/>
      <c r="CI380" s="436"/>
      <c r="CJ380" s="436"/>
      <c r="CK380" s="436"/>
      <c r="CL380" s="437"/>
      <c r="CM380" s="436"/>
      <c r="CN380" s="436"/>
      <c r="CO380" s="436"/>
      <c r="CP380" s="436"/>
      <c r="CQ380" s="437"/>
      <c r="CR380" s="436"/>
      <c r="CS380" s="436"/>
      <c r="CT380" s="436"/>
      <c r="CU380" s="436"/>
      <c r="CV380" s="437"/>
      <c r="CW380" s="436"/>
      <c r="CX380" s="436"/>
      <c r="CY380" s="436"/>
      <c r="CZ380" s="436"/>
      <c r="DA380" s="437"/>
      <c r="DB380" s="436"/>
      <c r="DC380" s="436"/>
      <c r="DD380" s="436"/>
      <c r="DE380" s="436"/>
      <c r="DF380" s="437"/>
      <c r="DG380" s="436"/>
      <c r="DH380" s="436"/>
      <c r="DI380" s="436"/>
      <c r="DJ380" s="436"/>
      <c r="DK380" s="437"/>
      <c r="DL380" s="436"/>
      <c r="DM380" s="436"/>
      <c r="DN380" s="436"/>
      <c r="DO380" s="436"/>
      <c r="DP380" s="437"/>
      <c r="DQ380" s="436"/>
      <c r="DR380" s="436"/>
      <c r="DS380" s="436"/>
      <c r="DT380" s="436"/>
      <c r="DU380" s="437"/>
      <c r="DV380" s="436"/>
      <c r="DW380" s="436"/>
      <c r="DX380" s="436"/>
      <c r="DY380" s="436"/>
      <c r="DZ380" s="437"/>
      <c r="EA380" s="436"/>
      <c r="EB380" s="436"/>
      <c r="EC380" s="436"/>
      <c r="ED380" s="436"/>
      <c r="EE380" s="437"/>
      <c r="EF380" s="436"/>
      <c r="EG380" s="436"/>
      <c r="EH380" s="436"/>
      <c r="EI380" s="436"/>
      <c r="EJ380" s="437"/>
      <c r="EK380" s="333"/>
      <c r="EL380" s="436"/>
      <c r="EM380" s="436"/>
      <c r="EN380" s="436"/>
      <c r="EO380" s="345"/>
      <c r="ER380" s="349"/>
      <c r="ES380" s="349"/>
    </row>
    <row r="381" spans="1:149" x14ac:dyDescent="0.2">
      <c r="A381" s="333"/>
      <c r="B381" s="333"/>
      <c r="D381" s="345" t="s">
        <v>337</v>
      </c>
      <c r="G381" s="436">
        <f>SUM(G382:G382)</f>
        <v>0</v>
      </c>
      <c r="I381" s="436"/>
      <c r="J381" s="437"/>
      <c r="K381" s="436"/>
      <c r="L381" s="436">
        <f>SUM(L382:L382)</f>
        <v>259191</v>
      </c>
      <c r="M381" s="436"/>
      <c r="N381" s="436"/>
      <c r="O381" s="437"/>
      <c r="P381" s="436"/>
      <c r="Q381" s="436">
        <f>SUM(Q382:Q382)</f>
        <v>0</v>
      </c>
      <c r="R381" s="436"/>
      <c r="S381" s="436"/>
      <c r="T381" s="437"/>
      <c r="U381" s="436"/>
      <c r="V381" s="436">
        <f>SUM(V382:V382)</f>
        <v>0</v>
      </c>
      <c r="W381" s="436"/>
      <c r="X381" s="436"/>
      <c r="Y381" s="437"/>
      <c r="Z381" s="436"/>
      <c r="AA381" s="436">
        <f>SUM(AA382:AA382)</f>
        <v>0</v>
      </c>
      <c r="AB381" s="436"/>
      <c r="AC381" s="436"/>
      <c r="AD381" s="437"/>
      <c r="AE381" s="436"/>
      <c r="AF381" s="436">
        <f>SUM(AF382:AF382)</f>
        <v>0</v>
      </c>
      <c r="AG381" s="436"/>
      <c r="AH381" s="436"/>
      <c r="AI381" s="437"/>
      <c r="AJ381" s="436"/>
      <c r="AK381" s="436">
        <f>SUM(AK382:AK382)</f>
        <v>0</v>
      </c>
      <c r="AL381" s="436"/>
      <c r="AM381" s="436"/>
      <c r="AN381" s="437"/>
      <c r="AO381" s="436"/>
      <c r="AP381" s="436">
        <f>SUM(AP382:AP382)</f>
        <v>0</v>
      </c>
      <c r="AQ381" s="436"/>
      <c r="AR381" s="436"/>
      <c r="AS381" s="437"/>
      <c r="AT381" s="436"/>
      <c r="AU381" s="436">
        <f>SUM(AU382:AU382)</f>
        <v>0</v>
      </c>
      <c r="AV381" s="436"/>
      <c r="AW381" s="436"/>
      <c r="AX381" s="437"/>
      <c r="AY381" s="436"/>
      <c r="AZ381" s="436">
        <f>SUM(AZ382:AZ382)</f>
        <v>0</v>
      </c>
      <c r="BA381" s="436"/>
      <c r="BB381" s="436"/>
      <c r="BC381" s="437"/>
      <c r="BD381" s="436"/>
      <c r="BE381" s="436">
        <f>SUM(BE382:BE382)</f>
        <v>0</v>
      </c>
      <c r="BF381" s="436"/>
      <c r="BG381" s="436"/>
      <c r="BH381" s="437"/>
      <c r="BI381" s="436"/>
      <c r="BJ381" s="436">
        <f>SUM(BJ382:BJ382)</f>
        <v>0</v>
      </c>
      <c r="BK381" s="436"/>
      <c r="BL381" s="436"/>
      <c r="BM381" s="437"/>
      <c r="BN381" s="436"/>
      <c r="BO381" s="436">
        <f>SUM(BO382:BO382)</f>
        <v>0</v>
      </c>
      <c r="BP381" s="436"/>
      <c r="BQ381" s="436"/>
      <c r="BR381" s="437"/>
      <c r="BS381" s="333"/>
      <c r="BT381" s="436">
        <f>SUM(BT382:BT382)</f>
        <v>259191</v>
      </c>
      <c r="BU381" s="436"/>
      <c r="BV381" s="436"/>
      <c r="BW381" s="437"/>
      <c r="BX381" s="333"/>
      <c r="BY381" s="436">
        <f>SUM(BY382:BY382)</f>
        <v>410666</v>
      </c>
      <c r="CA381" s="436"/>
      <c r="CB381" s="437"/>
      <c r="CC381" s="436"/>
      <c r="CD381" s="436">
        <f>SUM(CD382:CD382)</f>
        <v>0</v>
      </c>
      <c r="CE381" s="436"/>
      <c r="CF381" s="436"/>
      <c r="CG381" s="437"/>
      <c r="CH381" s="436"/>
      <c r="CI381" s="436">
        <f>SUM(CI382:CI382)</f>
        <v>0</v>
      </c>
      <c r="CJ381" s="436"/>
      <c r="CK381" s="436"/>
      <c r="CL381" s="437"/>
      <c r="CM381" s="436"/>
      <c r="CN381" s="436">
        <f>SUM(CN382:CN382)</f>
        <v>0</v>
      </c>
      <c r="CO381" s="436"/>
      <c r="CP381" s="436"/>
      <c r="CQ381" s="437"/>
      <c r="CR381" s="436"/>
      <c r="CS381" s="436">
        <f>SUM(CS382:CS382)</f>
        <v>0</v>
      </c>
      <c r="CT381" s="436"/>
      <c r="CU381" s="436"/>
      <c r="CV381" s="437"/>
      <c r="CW381" s="436"/>
      <c r="CX381" s="436">
        <f>SUM(CX382:CX382)</f>
        <v>0</v>
      </c>
      <c r="CY381" s="436"/>
      <c r="CZ381" s="436"/>
      <c r="DA381" s="437"/>
      <c r="DB381" s="436"/>
      <c r="DC381" s="436">
        <f>SUM(DC382:DC382)</f>
        <v>0</v>
      </c>
      <c r="DD381" s="436"/>
      <c r="DE381" s="436"/>
      <c r="DF381" s="437"/>
      <c r="DG381" s="436"/>
      <c r="DH381" s="436">
        <f>SUM(DH382:DH382)</f>
        <v>0</v>
      </c>
      <c r="DI381" s="436"/>
      <c r="DJ381" s="436"/>
      <c r="DK381" s="437"/>
      <c r="DL381" s="436"/>
      <c r="DM381" s="436">
        <f>SUM(DM382:DM382)</f>
        <v>0</v>
      </c>
      <c r="DN381" s="436"/>
      <c r="DO381" s="436"/>
      <c r="DP381" s="437"/>
      <c r="DQ381" s="436"/>
      <c r="DR381" s="436">
        <f>SUM(DR382:DR382)</f>
        <v>0</v>
      </c>
      <c r="DS381" s="436"/>
      <c r="DT381" s="436"/>
      <c r="DU381" s="437"/>
      <c r="DV381" s="436"/>
      <c r="DW381" s="436">
        <f>SUM(DW382:DW382)</f>
        <v>0</v>
      </c>
      <c r="DX381" s="436"/>
      <c r="DY381" s="436"/>
      <c r="DZ381" s="437"/>
      <c r="EA381" s="436"/>
      <c r="EB381" s="436">
        <f>SUM(EB382:EB382)</f>
        <v>0</v>
      </c>
      <c r="EC381" s="436"/>
      <c r="ED381" s="436"/>
      <c r="EE381" s="437"/>
      <c r="EF381" s="436"/>
      <c r="EG381" s="436">
        <f>SUM(EG382:EG382)</f>
        <v>410666</v>
      </c>
      <c r="EH381" s="436"/>
      <c r="EI381" s="436"/>
      <c r="EJ381" s="437"/>
      <c r="EK381" s="333"/>
      <c r="EL381" s="436">
        <f>SUM(EL382:EL382)</f>
        <v>0</v>
      </c>
      <c r="EM381" s="436"/>
      <c r="EN381" s="436"/>
      <c r="EO381" s="345"/>
      <c r="ER381" s="349"/>
      <c r="ES381" s="349"/>
    </row>
    <row r="382" spans="1:149" x14ac:dyDescent="0.2">
      <c r="A382" s="333"/>
      <c r="B382" s="333"/>
      <c r="D382" s="345" t="s">
        <v>313</v>
      </c>
      <c r="F382" s="441"/>
      <c r="G382" s="445">
        <v>0</v>
      </c>
      <c r="H382" s="443"/>
      <c r="I382" s="436"/>
      <c r="J382" s="437"/>
      <c r="K382" s="441"/>
      <c r="L382" s="445">
        <v>259191</v>
      </c>
      <c r="M382" s="443"/>
      <c r="N382" s="436"/>
      <c r="O382" s="437"/>
      <c r="P382" s="441"/>
      <c r="Q382" s="445">
        <v>0</v>
      </c>
      <c r="R382" s="443"/>
      <c r="S382" s="436"/>
      <c r="T382" s="437"/>
      <c r="U382" s="441"/>
      <c r="V382" s="445">
        <v>0</v>
      </c>
      <c r="W382" s="443"/>
      <c r="X382" s="436"/>
      <c r="Y382" s="437"/>
      <c r="Z382" s="441"/>
      <c r="AA382" s="445">
        <v>0</v>
      </c>
      <c r="AB382" s="443"/>
      <c r="AC382" s="436"/>
      <c r="AD382" s="437"/>
      <c r="AE382" s="441"/>
      <c r="AF382" s="445">
        <v>0</v>
      </c>
      <c r="AG382" s="443"/>
      <c r="AH382" s="436"/>
      <c r="AI382" s="437"/>
      <c r="AJ382" s="441"/>
      <c r="AK382" s="445">
        <v>0</v>
      </c>
      <c r="AL382" s="443"/>
      <c r="AM382" s="436"/>
      <c r="AN382" s="437"/>
      <c r="AO382" s="441"/>
      <c r="AP382" s="445">
        <v>0</v>
      </c>
      <c r="AQ382" s="443"/>
      <c r="AR382" s="436"/>
      <c r="AS382" s="437"/>
      <c r="AT382" s="441"/>
      <c r="AU382" s="445">
        <v>0</v>
      </c>
      <c r="AV382" s="443"/>
      <c r="AW382" s="436"/>
      <c r="AX382" s="437"/>
      <c r="AY382" s="441"/>
      <c r="AZ382" s="445">
        <v>0</v>
      </c>
      <c r="BA382" s="443"/>
      <c r="BB382" s="436"/>
      <c r="BC382" s="437"/>
      <c r="BD382" s="441"/>
      <c r="BE382" s="445">
        <v>0</v>
      </c>
      <c r="BF382" s="443"/>
      <c r="BG382" s="436"/>
      <c r="BH382" s="437"/>
      <c r="BI382" s="441"/>
      <c r="BJ382" s="445">
        <v>0</v>
      </c>
      <c r="BK382" s="443"/>
      <c r="BL382" s="436"/>
      <c r="BM382" s="437"/>
      <c r="BN382" s="441"/>
      <c r="BO382" s="445">
        <v>0</v>
      </c>
      <c r="BP382" s="443"/>
      <c r="BQ382" s="436"/>
      <c r="BR382" s="437"/>
      <c r="BS382" s="441"/>
      <c r="BT382" s="445">
        <f>SUM(L382:BO382)</f>
        <v>259191</v>
      </c>
      <c r="BU382" s="443"/>
      <c r="BV382" s="436"/>
      <c r="BW382" s="437"/>
      <c r="BX382" s="441"/>
      <c r="BY382" s="445">
        <v>410666</v>
      </c>
      <c r="BZ382" s="443"/>
      <c r="CA382" s="436"/>
      <c r="CB382" s="437"/>
      <c r="CC382" s="441"/>
      <c r="CD382" s="445">
        <v>0</v>
      </c>
      <c r="CE382" s="443"/>
      <c r="CF382" s="436"/>
      <c r="CG382" s="437"/>
      <c r="CH382" s="444"/>
      <c r="CI382" s="445">
        <v>0</v>
      </c>
      <c r="CJ382" s="443"/>
      <c r="CK382" s="436"/>
      <c r="CL382" s="437"/>
      <c r="CM382" s="444"/>
      <c r="CN382" s="445">
        <v>0</v>
      </c>
      <c r="CO382" s="443"/>
      <c r="CP382" s="436"/>
      <c r="CQ382" s="437"/>
      <c r="CR382" s="444"/>
      <c r="CS382" s="445">
        <v>0</v>
      </c>
      <c r="CT382" s="443"/>
      <c r="CU382" s="436"/>
      <c r="CV382" s="437"/>
      <c r="CW382" s="444"/>
      <c r="CX382" s="445">
        <v>0</v>
      </c>
      <c r="CY382" s="443"/>
      <c r="CZ382" s="436"/>
      <c r="DA382" s="437"/>
      <c r="DB382" s="444"/>
      <c r="DC382" s="445">
        <v>0</v>
      </c>
      <c r="DD382" s="443"/>
      <c r="DE382" s="436"/>
      <c r="DF382" s="437"/>
      <c r="DG382" s="444"/>
      <c r="DH382" s="445">
        <v>0</v>
      </c>
      <c r="DI382" s="443"/>
      <c r="DJ382" s="436"/>
      <c r="DK382" s="437"/>
      <c r="DL382" s="444"/>
      <c r="DM382" s="445">
        <v>0</v>
      </c>
      <c r="DN382" s="443"/>
      <c r="DO382" s="436"/>
      <c r="DP382" s="437"/>
      <c r="DQ382" s="444"/>
      <c r="DR382" s="445">
        <v>0</v>
      </c>
      <c r="DS382" s="443"/>
      <c r="DT382" s="436"/>
      <c r="DU382" s="437"/>
      <c r="DV382" s="444"/>
      <c r="DW382" s="445">
        <v>0</v>
      </c>
      <c r="DX382" s="443"/>
      <c r="DY382" s="436"/>
      <c r="DZ382" s="437"/>
      <c r="EA382" s="444"/>
      <c r="EB382" s="445">
        <v>0</v>
      </c>
      <c r="EC382" s="443"/>
      <c r="ED382" s="436"/>
      <c r="EE382" s="437"/>
      <c r="EF382" s="444"/>
      <c r="EG382" s="445">
        <v>410666</v>
      </c>
      <c r="EH382" s="443"/>
      <c r="EI382" s="436"/>
      <c r="EJ382" s="437"/>
      <c r="EK382" s="441"/>
      <c r="EL382" s="445">
        <f t="shared" ref="EL382" si="70">SUM(CD382:CI382)</f>
        <v>0</v>
      </c>
      <c r="EM382" s="443"/>
      <c r="EN382" s="436"/>
      <c r="EO382" s="345"/>
      <c r="ER382" s="349"/>
      <c r="ES382" s="349"/>
    </row>
    <row r="383" spans="1:149" x14ac:dyDescent="0.2">
      <c r="A383" s="333"/>
      <c r="B383" s="333"/>
      <c r="D383" s="345"/>
      <c r="F383" s="333"/>
      <c r="G383" s="436"/>
      <c r="H383" s="436"/>
      <c r="I383" s="436"/>
      <c r="J383" s="437"/>
      <c r="K383" s="333"/>
      <c r="L383" s="436"/>
      <c r="M383" s="436"/>
      <c r="N383" s="436"/>
      <c r="O383" s="437"/>
      <c r="P383" s="333"/>
      <c r="Q383" s="436"/>
      <c r="R383" s="436"/>
      <c r="S383" s="436"/>
      <c r="T383" s="437"/>
      <c r="U383" s="333"/>
      <c r="V383" s="436"/>
      <c r="W383" s="436"/>
      <c r="X383" s="436"/>
      <c r="Y383" s="437"/>
      <c r="Z383" s="333"/>
      <c r="AA383" s="436"/>
      <c r="AB383" s="436"/>
      <c r="AC383" s="436"/>
      <c r="AD383" s="437"/>
      <c r="AE383" s="333"/>
      <c r="AF383" s="436"/>
      <c r="AG383" s="436"/>
      <c r="AH383" s="436"/>
      <c r="AI383" s="437"/>
      <c r="AJ383" s="333"/>
      <c r="AK383" s="436"/>
      <c r="AL383" s="436"/>
      <c r="AM383" s="436"/>
      <c r="AN383" s="437"/>
      <c r="AO383" s="333"/>
      <c r="AP383" s="436"/>
      <c r="AQ383" s="436"/>
      <c r="AR383" s="436"/>
      <c r="AS383" s="437"/>
      <c r="AT383" s="333"/>
      <c r="AU383" s="436"/>
      <c r="AV383" s="436"/>
      <c r="AW383" s="436"/>
      <c r="AX383" s="437"/>
      <c r="AY383" s="333"/>
      <c r="AZ383" s="436"/>
      <c r="BA383" s="436"/>
      <c r="BB383" s="436"/>
      <c r="BC383" s="437"/>
      <c r="BD383" s="333"/>
      <c r="BE383" s="436"/>
      <c r="BF383" s="436"/>
      <c r="BG383" s="436"/>
      <c r="BH383" s="437"/>
      <c r="BI383" s="333"/>
      <c r="BJ383" s="436"/>
      <c r="BK383" s="436"/>
      <c r="BL383" s="436"/>
      <c r="BM383" s="437"/>
      <c r="BN383" s="333"/>
      <c r="BO383" s="436"/>
      <c r="BP383" s="436"/>
      <c r="BQ383" s="436"/>
      <c r="BR383" s="437"/>
      <c r="BS383" s="333"/>
      <c r="BT383" s="436"/>
      <c r="BU383" s="436"/>
      <c r="BV383" s="436"/>
      <c r="BW383" s="437"/>
      <c r="BX383" s="333"/>
      <c r="BY383" s="436"/>
      <c r="BZ383" s="436"/>
      <c r="CA383" s="436"/>
      <c r="CB383" s="437"/>
      <c r="CC383" s="333"/>
      <c r="CD383" s="436"/>
      <c r="CE383" s="436"/>
      <c r="CF383" s="436"/>
      <c r="CG383" s="437"/>
      <c r="CH383" s="436"/>
      <c r="CI383" s="436"/>
      <c r="CJ383" s="436"/>
      <c r="CK383" s="436"/>
      <c r="CL383" s="437"/>
      <c r="CM383" s="436"/>
      <c r="CN383" s="436"/>
      <c r="CO383" s="436"/>
      <c r="CP383" s="436"/>
      <c r="CQ383" s="437"/>
      <c r="CR383" s="436"/>
      <c r="CS383" s="436"/>
      <c r="CT383" s="436"/>
      <c r="CU383" s="436"/>
      <c r="CV383" s="437"/>
      <c r="CW383" s="436"/>
      <c r="CX383" s="436"/>
      <c r="CY383" s="436"/>
      <c r="CZ383" s="436"/>
      <c r="DA383" s="437"/>
      <c r="DB383" s="436"/>
      <c r="DC383" s="436"/>
      <c r="DD383" s="436"/>
      <c r="DE383" s="436"/>
      <c r="DF383" s="437"/>
      <c r="DG383" s="436"/>
      <c r="DH383" s="436"/>
      <c r="DI383" s="436"/>
      <c r="DJ383" s="436"/>
      <c r="DK383" s="437"/>
      <c r="DL383" s="436"/>
      <c r="DM383" s="436"/>
      <c r="DN383" s="436"/>
      <c r="DO383" s="436"/>
      <c r="DP383" s="437"/>
      <c r="DQ383" s="436"/>
      <c r="DR383" s="436"/>
      <c r="DS383" s="436"/>
      <c r="DT383" s="436"/>
      <c r="DU383" s="437"/>
      <c r="DV383" s="436"/>
      <c r="DW383" s="436"/>
      <c r="DX383" s="436"/>
      <c r="DY383" s="436"/>
      <c r="DZ383" s="437"/>
      <c r="EA383" s="436"/>
      <c r="EB383" s="436"/>
      <c r="EC383" s="436"/>
      <c r="ED383" s="436"/>
      <c r="EE383" s="437"/>
      <c r="EF383" s="436"/>
      <c r="EG383" s="436"/>
      <c r="EH383" s="436"/>
      <c r="EI383" s="436"/>
      <c r="EJ383" s="437"/>
      <c r="EK383" s="333"/>
      <c r="EL383" s="436"/>
      <c r="EM383" s="436"/>
      <c r="EN383" s="436"/>
      <c r="EO383" s="345"/>
      <c r="ER383" s="349"/>
      <c r="ES383" s="349"/>
    </row>
    <row r="384" spans="1:149" x14ac:dyDescent="0.2">
      <c r="A384" s="333"/>
      <c r="B384" s="333"/>
      <c r="D384" s="345" t="s">
        <v>338</v>
      </c>
      <c r="F384" s="333"/>
      <c r="G384" s="436">
        <f>SUM(G385)</f>
        <v>0</v>
      </c>
      <c r="H384" s="436"/>
      <c r="I384" s="436"/>
      <c r="J384" s="437"/>
      <c r="K384" s="333"/>
      <c r="L384" s="436">
        <f>SUM(L385)</f>
        <v>0</v>
      </c>
      <c r="M384" s="436"/>
      <c r="N384" s="436"/>
      <c r="O384" s="437"/>
      <c r="P384" s="333"/>
      <c r="Q384" s="436">
        <f>SUM(Q385)</f>
        <v>0</v>
      </c>
      <c r="R384" s="436"/>
      <c r="S384" s="436"/>
      <c r="T384" s="437"/>
      <c r="U384" s="333"/>
      <c r="V384" s="436">
        <f>SUM(V385)</f>
        <v>0</v>
      </c>
      <c r="W384" s="436"/>
      <c r="X384" s="436"/>
      <c r="Y384" s="437"/>
      <c r="Z384" s="333"/>
      <c r="AA384" s="436">
        <f>SUM(AA385)</f>
        <v>0</v>
      </c>
      <c r="AB384" s="436"/>
      <c r="AC384" s="436"/>
      <c r="AD384" s="437"/>
      <c r="AE384" s="333"/>
      <c r="AF384" s="436">
        <f>SUM(AF385)</f>
        <v>0</v>
      </c>
      <c r="AG384" s="436"/>
      <c r="AH384" s="436"/>
      <c r="AI384" s="437"/>
      <c r="AJ384" s="333"/>
      <c r="AK384" s="436">
        <f>SUM(AK385)</f>
        <v>0</v>
      </c>
      <c r="AL384" s="436"/>
      <c r="AM384" s="436"/>
      <c r="AN384" s="437"/>
      <c r="AO384" s="333"/>
      <c r="AP384" s="436">
        <f>SUM(AP385)</f>
        <v>0</v>
      </c>
      <c r="AQ384" s="436"/>
      <c r="AR384" s="436"/>
      <c r="AS384" s="437"/>
      <c r="AT384" s="333"/>
      <c r="AU384" s="436">
        <f>SUM(AU385)</f>
        <v>0</v>
      </c>
      <c r="AV384" s="436"/>
      <c r="AW384" s="436"/>
      <c r="AX384" s="437"/>
      <c r="AY384" s="333"/>
      <c r="AZ384" s="436">
        <f>SUM(AZ385)</f>
        <v>0</v>
      </c>
      <c r="BA384" s="436"/>
      <c r="BB384" s="436"/>
      <c r="BC384" s="437"/>
      <c r="BD384" s="333"/>
      <c r="BE384" s="436">
        <f>SUM(BE385)</f>
        <v>0</v>
      </c>
      <c r="BF384" s="436"/>
      <c r="BG384" s="436"/>
      <c r="BH384" s="437"/>
      <c r="BI384" s="333"/>
      <c r="BJ384" s="436">
        <f>SUM(BJ385)</f>
        <v>0</v>
      </c>
      <c r="BK384" s="436"/>
      <c r="BL384" s="436"/>
      <c r="BM384" s="437"/>
      <c r="BN384" s="333"/>
      <c r="BO384" s="436">
        <f>SUM(BO385)</f>
        <v>0</v>
      </c>
      <c r="BP384" s="436"/>
      <c r="BQ384" s="436"/>
      <c r="BR384" s="437"/>
      <c r="BS384" s="333"/>
      <c r="BT384" s="436">
        <f>SUM(BT385:BT385)</f>
        <v>0</v>
      </c>
      <c r="BU384" s="436"/>
      <c r="BV384" s="436"/>
      <c r="BW384" s="437"/>
      <c r="BX384" s="333"/>
      <c r="BY384" s="436">
        <f>SUM(BY385)</f>
        <v>92640</v>
      </c>
      <c r="BZ384" s="436"/>
      <c r="CA384" s="436"/>
      <c r="CB384" s="437"/>
      <c r="CC384" s="333"/>
      <c r="CD384" s="436">
        <f>SUM(CD385:CD385)</f>
        <v>0</v>
      </c>
      <c r="CE384" s="436"/>
      <c r="CF384" s="436"/>
      <c r="CG384" s="437"/>
      <c r="CH384" s="436"/>
      <c r="CI384" s="436">
        <f>SUM(CI385:CI385)</f>
        <v>0</v>
      </c>
      <c r="CJ384" s="436"/>
      <c r="CK384" s="436"/>
      <c r="CL384" s="437"/>
      <c r="CM384" s="436"/>
      <c r="CN384" s="436">
        <f>SUM(CN385:CN385)</f>
        <v>0</v>
      </c>
      <c r="CO384" s="436"/>
      <c r="CP384" s="436"/>
      <c r="CQ384" s="437"/>
      <c r="CR384" s="436"/>
      <c r="CS384" s="436">
        <f>SUM(CS385:CS385)</f>
        <v>0</v>
      </c>
      <c r="CT384" s="436"/>
      <c r="CU384" s="436"/>
      <c r="CV384" s="437"/>
      <c r="CW384" s="436"/>
      <c r="CX384" s="436">
        <f>SUM(CX385:CX385)</f>
        <v>0</v>
      </c>
      <c r="CY384" s="436"/>
      <c r="CZ384" s="436"/>
      <c r="DA384" s="437"/>
      <c r="DB384" s="436"/>
      <c r="DC384" s="436">
        <f>SUM(DC385:DC385)</f>
        <v>0</v>
      </c>
      <c r="DD384" s="436"/>
      <c r="DE384" s="436"/>
      <c r="DF384" s="437"/>
      <c r="DG384" s="436"/>
      <c r="DH384" s="436">
        <f>SUM(DH385:DH385)</f>
        <v>0</v>
      </c>
      <c r="DI384" s="436"/>
      <c r="DJ384" s="436"/>
      <c r="DK384" s="437"/>
      <c r="DL384" s="436"/>
      <c r="DM384" s="436">
        <f>SUM(DM385:DM385)</f>
        <v>0</v>
      </c>
      <c r="DN384" s="436"/>
      <c r="DO384" s="436"/>
      <c r="DP384" s="437"/>
      <c r="DQ384" s="436"/>
      <c r="DR384" s="436">
        <f>SUM(DR385:DR385)</f>
        <v>0</v>
      </c>
      <c r="DS384" s="436"/>
      <c r="DT384" s="436"/>
      <c r="DU384" s="437"/>
      <c r="DV384" s="436"/>
      <c r="DW384" s="436">
        <f>SUM(DW385:DW385)</f>
        <v>0</v>
      </c>
      <c r="DX384" s="436"/>
      <c r="DY384" s="436"/>
      <c r="DZ384" s="437"/>
      <c r="EA384" s="436"/>
      <c r="EB384" s="436">
        <f>SUM(EB385:EB385)</f>
        <v>92640</v>
      </c>
      <c r="EC384" s="436"/>
      <c r="ED384" s="436"/>
      <c r="EE384" s="437"/>
      <c r="EF384" s="436"/>
      <c r="EG384" s="436">
        <f>SUM(EG385:EG385)</f>
        <v>0</v>
      </c>
      <c r="EH384" s="436"/>
      <c r="EI384" s="436"/>
      <c r="EJ384" s="437"/>
      <c r="EK384" s="333"/>
      <c r="EL384" s="436">
        <f>SUM(EL385:EL385)</f>
        <v>0</v>
      </c>
      <c r="EM384" s="436"/>
      <c r="EN384" s="436"/>
      <c r="EO384" s="345"/>
      <c r="ER384" s="349"/>
      <c r="ES384" s="349"/>
    </row>
    <row r="385" spans="1:149" x14ac:dyDescent="0.2">
      <c r="A385" s="333"/>
      <c r="B385" s="333"/>
      <c r="D385" s="345" t="s">
        <v>313</v>
      </c>
      <c r="F385" s="441"/>
      <c r="G385" s="445">
        <v>0</v>
      </c>
      <c r="H385" s="443"/>
      <c r="I385" s="436"/>
      <c r="J385" s="437"/>
      <c r="K385" s="441"/>
      <c r="L385" s="445">
        <v>0</v>
      </c>
      <c r="M385" s="443"/>
      <c r="N385" s="436"/>
      <c r="O385" s="437"/>
      <c r="P385" s="441"/>
      <c r="Q385" s="445">
        <v>0</v>
      </c>
      <c r="R385" s="443"/>
      <c r="S385" s="436"/>
      <c r="T385" s="437"/>
      <c r="U385" s="441"/>
      <c r="V385" s="445">
        <v>0</v>
      </c>
      <c r="W385" s="443"/>
      <c r="X385" s="436"/>
      <c r="Y385" s="437"/>
      <c r="Z385" s="441"/>
      <c r="AA385" s="445">
        <v>0</v>
      </c>
      <c r="AB385" s="443"/>
      <c r="AC385" s="436"/>
      <c r="AD385" s="437"/>
      <c r="AE385" s="441"/>
      <c r="AF385" s="445">
        <v>0</v>
      </c>
      <c r="AG385" s="443"/>
      <c r="AH385" s="436"/>
      <c r="AI385" s="437"/>
      <c r="AJ385" s="441"/>
      <c r="AK385" s="445">
        <v>0</v>
      </c>
      <c r="AL385" s="443"/>
      <c r="AM385" s="436"/>
      <c r="AN385" s="437"/>
      <c r="AO385" s="441"/>
      <c r="AP385" s="445">
        <v>0</v>
      </c>
      <c r="AQ385" s="443"/>
      <c r="AR385" s="436"/>
      <c r="AS385" s="437"/>
      <c r="AT385" s="441"/>
      <c r="AU385" s="445">
        <v>0</v>
      </c>
      <c r="AV385" s="443"/>
      <c r="AW385" s="436"/>
      <c r="AX385" s="437"/>
      <c r="AY385" s="441"/>
      <c r="AZ385" s="445">
        <v>0</v>
      </c>
      <c r="BA385" s="443"/>
      <c r="BB385" s="436"/>
      <c r="BC385" s="437"/>
      <c r="BD385" s="441"/>
      <c r="BE385" s="445">
        <v>0</v>
      </c>
      <c r="BF385" s="443"/>
      <c r="BG385" s="436"/>
      <c r="BH385" s="437"/>
      <c r="BI385" s="441"/>
      <c r="BJ385" s="445">
        <v>0</v>
      </c>
      <c r="BK385" s="443"/>
      <c r="BL385" s="436"/>
      <c r="BM385" s="437"/>
      <c r="BN385" s="441"/>
      <c r="BO385" s="445">
        <v>0</v>
      </c>
      <c r="BP385" s="443"/>
      <c r="BQ385" s="436"/>
      <c r="BR385" s="437"/>
      <c r="BS385" s="441"/>
      <c r="BT385" s="445">
        <f>SUM(L385:BO385)</f>
        <v>0</v>
      </c>
      <c r="BU385" s="443"/>
      <c r="BV385" s="436"/>
      <c r="BW385" s="437"/>
      <c r="BX385" s="441"/>
      <c r="BY385" s="445">
        <v>92640</v>
      </c>
      <c r="BZ385" s="443"/>
      <c r="CA385" s="436"/>
      <c r="CB385" s="437"/>
      <c r="CC385" s="441"/>
      <c r="CD385" s="445">
        <v>0</v>
      </c>
      <c r="CE385" s="443"/>
      <c r="CF385" s="436"/>
      <c r="CG385" s="437"/>
      <c r="CH385" s="441"/>
      <c r="CI385" s="445">
        <v>0</v>
      </c>
      <c r="CJ385" s="443"/>
      <c r="CK385" s="436"/>
      <c r="CL385" s="437"/>
      <c r="CM385" s="441"/>
      <c r="CN385" s="445">
        <v>0</v>
      </c>
      <c r="CO385" s="443"/>
      <c r="CP385" s="436"/>
      <c r="CQ385" s="437"/>
      <c r="CR385" s="441"/>
      <c r="CS385" s="445">
        <v>0</v>
      </c>
      <c r="CT385" s="443"/>
      <c r="CU385" s="436"/>
      <c r="CV385" s="437"/>
      <c r="CW385" s="441"/>
      <c r="CX385" s="445">
        <v>0</v>
      </c>
      <c r="CY385" s="443"/>
      <c r="CZ385" s="436"/>
      <c r="DA385" s="437"/>
      <c r="DB385" s="441"/>
      <c r="DC385" s="445">
        <v>0</v>
      </c>
      <c r="DD385" s="443"/>
      <c r="DE385" s="440"/>
      <c r="DF385" s="447"/>
      <c r="DG385" s="441"/>
      <c r="DH385" s="445">
        <v>0</v>
      </c>
      <c r="DI385" s="443"/>
      <c r="DJ385" s="436"/>
      <c r="DK385" s="437"/>
      <c r="DL385" s="441"/>
      <c r="DM385" s="445">
        <v>0</v>
      </c>
      <c r="DN385" s="443"/>
      <c r="DO385" s="436"/>
      <c r="DP385" s="437"/>
      <c r="DQ385" s="441"/>
      <c r="DR385" s="445">
        <v>0</v>
      </c>
      <c r="DS385" s="443"/>
      <c r="DT385" s="436"/>
      <c r="DU385" s="437"/>
      <c r="DV385" s="441"/>
      <c r="DW385" s="445">
        <v>0</v>
      </c>
      <c r="DX385" s="443"/>
      <c r="DY385" s="436"/>
      <c r="DZ385" s="437"/>
      <c r="EA385" s="441"/>
      <c r="EB385" s="445">
        <v>92640</v>
      </c>
      <c r="EC385" s="443"/>
      <c r="ED385" s="436"/>
      <c r="EE385" s="437"/>
      <c r="EF385" s="441"/>
      <c r="EG385" s="445">
        <v>0</v>
      </c>
      <c r="EH385" s="443"/>
      <c r="EI385" s="436"/>
      <c r="EJ385" s="437"/>
      <c r="EK385" s="441"/>
      <c r="EL385" s="445">
        <f t="shared" ref="EL385" si="71">SUM(CD385:CI385)</f>
        <v>0</v>
      </c>
      <c r="EM385" s="443"/>
      <c r="EN385" s="436"/>
      <c r="EO385" s="345"/>
      <c r="ER385" s="349"/>
      <c r="ES385" s="349"/>
    </row>
    <row r="386" spans="1:149" x14ac:dyDescent="0.2">
      <c r="A386" s="333"/>
      <c r="B386" s="333"/>
      <c r="D386" s="345"/>
      <c r="F386" s="333"/>
      <c r="G386" s="436"/>
      <c r="H386" s="436"/>
      <c r="I386" s="436"/>
      <c r="J386" s="437"/>
      <c r="K386" s="436"/>
      <c r="L386" s="436"/>
      <c r="M386" s="436"/>
      <c r="N386" s="436"/>
      <c r="O386" s="437"/>
      <c r="P386" s="436"/>
      <c r="Q386" s="436"/>
      <c r="R386" s="436"/>
      <c r="S386" s="436"/>
      <c r="T386" s="437"/>
      <c r="U386" s="436"/>
      <c r="V386" s="436"/>
      <c r="W386" s="436"/>
      <c r="X386" s="436"/>
      <c r="Y386" s="437"/>
      <c r="Z386" s="436"/>
      <c r="AA386" s="436"/>
      <c r="AB386" s="436"/>
      <c r="AC386" s="436"/>
      <c r="AD386" s="437"/>
      <c r="AE386" s="436"/>
      <c r="AF386" s="436"/>
      <c r="AG386" s="436"/>
      <c r="AH386" s="436"/>
      <c r="AI386" s="437"/>
      <c r="AJ386" s="436"/>
      <c r="AK386" s="436"/>
      <c r="AL386" s="436"/>
      <c r="AM386" s="436"/>
      <c r="AN386" s="437"/>
      <c r="AO386" s="436"/>
      <c r="AP386" s="436"/>
      <c r="AQ386" s="436"/>
      <c r="AR386" s="436"/>
      <c r="AS386" s="437"/>
      <c r="AT386" s="436"/>
      <c r="AU386" s="436"/>
      <c r="AV386" s="436"/>
      <c r="AW386" s="436"/>
      <c r="AX386" s="437"/>
      <c r="AY386" s="436"/>
      <c r="AZ386" s="436"/>
      <c r="BA386" s="436"/>
      <c r="BB386" s="436"/>
      <c r="BC386" s="437"/>
      <c r="BD386" s="436"/>
      <c r="BE386" s="436"/>
      <c r="BF386" s="436"/>
      <c r="BG386" s="436"/>
      <c r="BH386" s="437"/>
      <c r="BI386" s="436"/>
      <c r="BJ386" s="436"/>
      <c r="BK386" s="436"/>
      <c r="BL386" s="436"/>
      <c r="BM386" s="437"/>
      <c r="BN386" s="436"/>
      <c r="BO386" s="436"/>
      <c r="BP386" s="436"/>
      <c r="BQ386" s="436"/>
      <c r="BR386" s="437"/>
      <c r="BS386" s="436"/>
      <c r="BT386" s="436"/>
      <c r="BU386" s="436"/>
      <c r="BV386" s="436"/>
      <c r="BW386" s="437"/>
      <c r="BX386" s="436"/>
      <c r="BY386" s="436"/>
      <c r="BZ386" s="436"/>
      <c r="CA386" s="436"/>
      <c r="CB386" s="437"/>
      <c r="CC386" s="436"/>
      <c r="CD386" s="436"/>
      <c r="CE386" s="436"/>
      <c r="CF386" s="436"/>
      <c r="CG386" s="437"/>
      <c r="CH386" s="333"/>
      <c r="CI386" s="436"/>
      <c r="CJ386" s="436"/>
      <c r="CK386" s="436"/>
      <c r="CL386" s="437"/>
      <c r="CM386" s="333"/>
      <c r="CN386" s="436"/>
      <c r="CO386" s="436"/>
      <c r="CP386" s="436"/>
      <c r="CQ386" s="437"/>
      <c r="CR386" s="333"/>
      <c r="CS386" s="436"/>
      <c r="CT386" s="436"/>
      <c r="CU386" s="436"/>
      <c r="CV386" s="437"/>
      <c r="CW386" s="333"/>
      <c r="CX386" s="436"/>
      <c r="CY386" s="436"/>
      <c r="CZ386" s="436"/>
      <c r="DA386" s="437"/>
      <c r="DB386" s="333"/>
      <c r="DC386" s="436"/>
      <c r="DD386" s="436"/>
      <c r="DE386" s="436"/>
      <c r="DF386" s="437"/>
      <c r="DG386" s="333"/>
      <c r="DH386" s="436"/>
      <c r="DI386" s="436"/>
      <c r="DJ386" s="436"/>
      <c r="DK386" s="437"/>
      <c r="DL386" s="333"/>
      <c r="DM386" s="436"/>
      <c r="DN386" s="436"/>
      <c r="DO386" s="436"/>
      <c r="DP386" s="437"/>
      <c r="DQ386" s="333"/>
      <c r="DR386" s="436"/>
      <c r="DS386" s="436"/>
      <c r="DT386" s="436"/>
      <c r="DU386" s="437"/>
      <c r="DV386" s="333"/>
      <c r="DW386" s="436"/>
      <c r="DX386" s="436"/>
      <c r="DY386" s="436"/>
      <c r="DZ386" s="437"/>
      <c r="EA386" s="333"/>
      <c r="EB386" s="436"/>
      <c r="EC386" s="436"/>
      <c r="ED386" s="436"/>
      <c r="EE386" s="437"/>
      <c r="EF386" s="333"/>
      <c r="EG386" s="436"/>
      <c r="EH386" s="436"/>
      <c r="EI386" s="436"/>
      <c r="EJ386" s="437"/>
      <c r="EK386" s="436"/>
      <c r="EL386" s="436"/>
      <c r="EM386" s="436"/>
      <c r="EN386" s="436"/>
      <c r="EO386" s="345"/>
      <c r="ER386" s="349"/>
      <c r="ES386" s="349"/>
    </row>
    <row r="387" spans="1:149" x14ac:dyDescent="0.2">
      <c r="A387" s="333"/>
      <c r="B387" s="333"/>
      <c r="D387" s="345" t="s">
        <v>339</v>
      </c>
      <c r="G387" s="436">
        <f>SUM(G388:G388)</f>
        <v>0</v>
      </c>
      <c r="I387" s="436"/>
      <c r="J387" s="437"/>
      <c r="K387" s="436"/>
      <c r="L387" s="436">
        <f>SUM(L388:L388)</f>
        <v>0</v>
      </c>
      <c r="M387" s="436"/>
      <c r="N387" s="436"/>
      <c r="O387" s="437"/>
      <c r="P387" s="436"/>
      <c r="Q387" s="436">
        <f>SUM(Q388:Q388)</f>
        <v>39629</v>
      </c>
      <c r="R387" s="436"/>
      <c r="S387" s="436"/>
      <c r="T387" s="437"/>
      <c r="U387" s="436"/>
      <c r="V387" s="436">
        <f>SUM(V388:V388)</f>
        <v>0</v>
      </c>
      <c r="W387" s="436"/>
      <c r="X387" s="436"/>
      <c r="Y387" s="437"/>
      <c r="Z387" s="436"/>
      <c r="AA387" s="436">
        <f>SUM(AA388:AA388)</f>
        <v>0</v>
      </c>
      <c r="AB387" s="436"/>
      <c r="AC387" s="436"/>
      <c r="AD387" s="437"/>
      <c r="AE387" s="436"/>
      <c r="AF387" s="436">
        <f>SUM(AF388:AF388)</f>
        <v>0</v>
      </c>
      <c r="AG387" s="436"/>
      <c r="AH387" s="436"/>
      <c r="AI387" s="437"/>
      <c r="AJ387" s="436"/>
      <c r="AK387" s="436">
        <f>SUM(AK388:AK388)</f>
        <v>0</v>
      </c>
      <c r="AL387" s="436"/>
      <c r="AM387" s="436"/>
      <c r="AN387" s="437"/>
      <c r="AO387" s="436"/>
      <c r="AP387" s="436">
        <f>SUM(AP388:AP388)</f>
        <v>0</v>
      </c>
      <c r="AQ387" s="436"/>
      <c r="AR387" s="436"/>
      <c r="AS387" s="437"/>
      <c r="AT387" s="436"/>
      <c r="AU387" s="436">
        <f>SUM(AU388:AU388)</f>
        <v>0</v>
      </c>
      <c r="AV387" s="436"/>
      <c r="AW387" s="436"/>
      <c r="AX387" s="437"/>
      <c r="AY387" s="436"/>
      <c r="AZ387" s="436">
        <f>SUM(AZ388:AZ388)</f>
        <v>0</v>
      </c>
      <c r="BA387" s="436"/>
      <c r="BB387" s="436"/>
      <c r="BC387" s="437"/>
      <c r="BD387" s="436"/>
      <c r="BE387" s="436">
        <f>SUM(BE388:BE388)</f>
        <v>0</v>
      </c>
      <c r="BF387" s="436"/>
      <c r="BG387" s="436"/>
      <c r="BH387" s="437"/>
      <c r="BI387" s="436"/>
      <c r="BJ387" s="436">
        <f>SUM(BJ388:BJ388)</f>
        <v>0</v>
      </c>
      <c r="BK387" s="436"/>
      <c r="BL387" s="436"/>
      <c r="BM387" s="437"/>
      <c r="BN387" s="436"/>
      <c r="BO387" s="436">
        <f>SUM(BO388:BO388)</f>
        <v>0</v>
      </c>
      <c r="BP387" s="436"/>
      <c r="BQ387" s="436"/>
      <c r="BR387" s="437"/>
      <c r="BS387" s="436"/>
      <c r="BT387" s="436">
        <f>SUM(BT388:BT388)</f>
        <v>39629</v>
      </c>
      <c r="BU387" s="436"/>
      <c r="BV387" s="436"/>
      <c r="BW387" s="437"/>
      <c r="BX387" s="436"/>
      <c r="BY387" s="436">
        <f>SUM(BY388:BY388)</f>
        <v>256981</v>
      </c>
      <c r="CA387" s="436"/>
      <c r="CB387" s="437"/>
      <c r="CC387" s="436"/>
      <c r="CD387" s="436">
        <f>SUM(CD388:CD388)</f>
        <v>0</v>
      </c>
      <c r="CE387" s="436"/>
      <c r="CF387" s="436"/>
      <c r="CG387" s="437"/>
      <c r="CH387" s="436"/>
      <c r="CI387" s="436">
        <f>SUM(CI388:CI388)</f>
        <v>0</v>
      </c>
      <c r="CJ387" s="436"/>
      <c r="CK387" s="436"/>
      <c r="CL387" s="437"/>
      <c r="CM387" s="436"/>
      <c r="CN387" s="436">
        <f>SUM(CN388:CN388)</f>
        <v>0</v>
      </c>
      <c r="CO387" s="436"/>
      <c r="CP387" s="436"/>
      <c r="CQ387" s="437"/>
      <c r="CR387" s="436"/>
      <c r="CS387" s="436">
        <f>SUM(CS388:CS388)</f>
        <v>0</v>
      </c>
      <c r="CT387" s="436"/>
      <c r="CU387" s="436"/>
      <c r="CV387" s="437"/>
      <c r="CW387" s="436"/>
      <c r="CX387" s="436">
        <f>SUM(CX388:CX388)</f>
        <v>83879</v>
      </c>
      <c r="CY387" s="436"/>
      <c r="CZ387" s="436"/>
      <c r="DA387" s="437"/>
      <c r="DB387" s="436"/>
      <c r="DC387" s="436">
        <f>SUM(DC388:DC388)</f>
        <v>0</v>
      </c>
      <c r="DD387" s="436"/>
      <c r="DE387" s="436"/>
      <c r="DF387" s="437"/>
      <c r="DG387" s="436"/>
      <c r="DH387" s="436">
        <f>SUM(DH388:DH388)</f>
        <v>0</v>
      </c>
      <c r="DI387" s="436"/>
      <c r="DJ387" s="436"/>
      <c r="DK387" s="437"/>
      <c r="DL387" s="436"/>
      <c r="DM387" s="436">
        <f>SUM(DM388:DM388)</f>
        <v>0</v>
      </c>
      <c r="DN387" s="436"/>
      <c r="DO387" s="436"/>
      <c r="DP387" s="437"/>
      <c r="DQ387" s="436"/>
      <c r="DR387" s="436">
        <f>SUM(DR388:DR388)</f>
        <v>0</v>
      </c>
      <c r="DS387" s="436"/>
      <c r="DT387" s="436"/>
      <c r="DU387" s="437"/>
      <c r="DV387" s="436"/>
      <c r="DW387" s="436">
        <f>SUM(DW388:DW388)</f>
        <v>0</v>
      </c>
      <c r="DX387" s="436"/>
      <c r="DY387" s="436"/>
      <c r="DZ387" s="437"/>
      <c r="EA387" s="436"/>
      <c r="EB387" s="436">
        <f>SUM(EB388:EB388)</f>
        <v>0</v>
      </c>
      <c r="EC387" s="436"/>
      <c r="ED387" s="436"/>
      <c r="EE387" s="437"/>
      <c r="EF387" s="436"/>
      <c r="EG387" s="436">
        <f>SUM(EG388:EG388)</f>
        <v>173102</v>
      </c>
      <c r="EH387" s="436"/>
      <c r="EI387" s="436"/>
      <c r="EJ387" s="437"/>
      <c r="EK387" s="436"/>
      <c r="EL387" s="436">
        <f>SUM(EL388:EL388)</f>
        <v>0</v>
      </c>
      <c r="EM387" s="436"/>
      <c r="EN387" s="436"/>
      <c r="EO387" s="345"/>
      <c r="ER387" s="349"/>
      <c r="ES387" s="349"/>
    </row>
    <row r="388" spans="1:149" x14ac:dyDescent="0.2">
      <c r="A388" s="333"/>
      <c r="B388" s="333"/>
      <c r="D388" s="345" t="s">
        <v>313</v>
      </c>
      <c r="F388" s="441"/>
      <c r="G388" s="445">
        <v>0</v>
      </c>
      <c r="H388" s="443"/>
      <c r="I388" s="436"/>
      <c r="J388" s="437"/>
      <c r="K388" s="441"/>
      <c r="L388" s="445">
        <v>0</v>
      </c>
      <c r="M388" s="443"/>
      <c r="N388" s="436"/>
      <c r="O388" s="437"/>
      <c r="P388" s="441"/>
      <c r="Q388" s="445">
        <v>39629</v>
      </c>
      <c r="R388" s="443"/>
      <c r="S388" s="436"/>
      <c r="T388" s="437"/>
      <c r="U388" s="441"/>
      <c r="V388" s="445">
        <v>0</v>
      </c>
      <c r="W388" s="443"/>
      <c r="X388" s="436"/>
      <c r="Y388" s="437"/>
      <c r="Z388" s="441"/>
      <c r="AA388" s="445">
        <v>0</v>
      </c>
      <c r="AB388" s="443"/>
      <c r="AC388" s="436"/>
      <c r="AD388" s="437"/>
      <c r="AE388" s="441"/>
      <c r="AF388" s="445">
        <v>0</v>
      </c>
      <c r="AG388" s="443"/>
      <c r="AH388" s="436"/>
      <c r="AI388" s="437"/>
      <c r="AJ388" s="441"/>
      <c r="AK388" s="445">
        <v>0</v>
      </c>
      <c r="AL388" s="443"/>
      <c r="AM388" s="436"/>
      <c r="AN388" s="437"/>
      <c r="AO388" s="441"/>
      <c r="AP388" s="445">
        <v>0</v>
      </c>
      <c r="AQ388" s="443"/>
      <c r="AR388" s="436"/>
      <c r="AS388" s="437"/>
      <c r="AT388" s="441"/>
      <c r="AU388" s="445">
        <v>0</v>
      </c>
      <c r="AV388" s="443"/>
      <c r="AW388" s="436"/>
      <c r="AX388" s="437"/>
      <c r="AY388" s="441"/>
      <c r="AZ388" s="445">
        <v>0</v>
      </c>
      <c r="BA388" s="443"/>
      <c r="BB388" s="436"/>
      <c r="BC388" s="437"/>
      <c r="BD388" s="441"/>
      <c r="BE388" s="445">
        <v>0</v>
      </c>
      <c r="BF388" s="443"/>
      <c r="BG388" s="436"/>
      <c r="BH388" s="437"/>
      <c r="BI388" s="441"/>
      <c r="BJ388" s="445">
        <v>0</v>
      </c>
      <c r="BK388" s="443"/>
      <c r="BL388" s="436"/>
      <c r="BM388" s="437"/>
      <c r="BN388" s="441"/>
      <c r="BO388" s="445">
        <v>0</v>
      </c>
      <c r="BP388" s="443"/>
      <c r="BQ388" s="436"/>
      <c r="BR388" s="437"/>
      <c r="BS388" s="441"/>
      <c r="BT388" s="445">
        <f>SUM(L388:BO388)</f>
        <v>39629</v>
      </c>
      <c r="BU388" s="443"/>
      <c r="BV388" s="436"/>
      <c r="BW388" s="437"/>
      <c r="BX388" s="441"/>
      <c r="BY388" s="445">
        <v>256981</v>
      </c>
      <c r="BZ388" s="443"/>
      <c r="CA388" s="436"/>
      <c r="CB388" s="437"/>
      <c r="CC388" s="441"/>
      <c r="CD388" s="445">
        <v>0</v>
      </c>
      <c r="CE388" s="443"/>
      <c r="CF388" s="436"/>
      <c r="CG388" s="437"/>
      <c r="CH388" s="444"/>
      <c r="CI388" s="445">
        <v>0</v>
      </c>
      <c r="CJ388" s="443"/>
      <c r="CK388" s="436"/>
      <c r="CL388" s="437"/>
      <c r="CM388" s="444"/>
      <c r="CN388" s="445">
        <v>0</v>
      </c>
      <c r="CO388" s="443"/>
      <c r="CP388" s="436"/>
      <c r="CQ388" s="437"/>
      <c r="CR388" s="444"/>
      <c r="CS388" s="445">
        <v>0</v>
      </c>
      <c r="CT388" s="443"/>
      <c r="CU388" s="436"/>
      <c r="CV388" s="437"/>
      <c r="CW388" s="444"/>
      <c r="CX388" s="445">
        <v>83879</v>
      </c>
      <c r="CY388" s="443"/>
      <c r="CZ388" s="436"/>
      <c r="DA388" s="437"/>
      <c r="DB388" s="444"/>
      <c r="DC388" s="445">
        <v>0</v>
      </c>
      <c r="DD388" s="443"/>
      <c r="DE388" s="436"/>
      <c r="DF388" s="437"/>
      <c r="DG388" s="444"/>
      <c r="DH388" s="445">
        <v>0</v>
      </c>
      <c r="DI388" s="443"/>
      <c r="DJ388" s="436"/>
      <c r="DK388" s="437"/>
      <c r="DL388" s="444"/>
      <c r="DM388" s="445">
        <v>0</v>
      </c>
      <c r="DN388" s="443"/>
      <c r="DO388" s="436"/>
      <c r="DP388" s="437"/>
      <c r="DQ388" s="444"/>
      <c r="DR388" s="445">
        <v>0</v>
      </c>
      <c r="DS388" s="443"/>
      <c r="DT388" s="436"/>
      <c r="DU388" s="437"/>
      <c r="DV388" s="444"/>
      <c r="DW388" s="445">
        <v>0</v>
      </c>
      <c r="DX388" s="443"/>
      <c r="DY388" s="436"/>
      <c r="DZ388" s="437"/>
      <c r="EA388" s="444"/>
      <c r="EB388" s="445">
        <v>0</v>
      </c>
      <c r="EC388" s="443"/>
      <c r="ED388" s="436"/>
      <c r="EE388" s="437"/>
      <c r="EF388" s="444"/>
      <c r="EG388" s="445">
        <v>173102</v>
      </c>
      <c r="EH388" s="443"/>
      <c r="EI388" s="436"/>
      <c r="EJ388" s="437"/>
      <c r="EK388" s="441"/>
      <c r="EL388" s="445">
        <f t="shared" ref="EL388" si="72">SUM(CD388:CI388)</f>
        <v>0</v>
      </c>
      <c r="EM388" s="443"/>
      <c r="EN388" s="436"/>
      <c r="EO388" s="345"/>
      <c r="ER388" s="349"/>
      <c r="ES388" s="349"/>
    </row>
    <row r="389" spans="1:149" x14ac:dyDescent="0.2">
      <c r="A389" s="333"/>
      <c r="B389" s="333"/>
      <c r="D389" s="345"/>
      <c r="F389" s="333"/>
      <c r="G389" s="436"/>
      <c r="H389" s="436"/>
      <c r="I389" s="436"/>
      <c r="J389" s="437"/>
      <c r="K389" s="333"/>
      <c r="L389" s="436"/>
      <c r="M389" s="436"/>
      <c r="N389" s="436"/>
      <c r="O389" s="437"/>
      <c r="P389" s="333"/>
      <c r="Q389" s="436"/>
      <c r="R389" s="436"/>
      <c r="S389" s="436"/>
      <c r="T389" s="437"/>
      <c r="U389" s="333"/>
      <c r="V389" s="436"/>
      <c r="W389" s="436"/>
      <c r="X389" s="436"/>
      <c r="Y389" s="437"/>
      <c r="Z389" s="333"/>
      <c r="AA389" s="436"/>
      <c r="AB389" s="436"/>
      <c r="AC389" s="436"/>
      <c r="AD389" s="437"/>
      <c r="AE389" s="333"/>
      <c r="AF389" s="436"/>
      <c r="AG389" s="436"/>
      <c r="AH389" s="436"/>
      <c r="AI389" s="437"/>
      <c r="AJ389" s="333"/>
      <c r="AK389" s="436"/>
      <c r="AL389" s="436"/>
      <c r="AM389" s="436"/>
      <c r="AN389" s="437"/>
      <c r="AO389" s="333"/>
      <c r="AP389" s="436"/>
      <c r="AQ389" s="436"/>
      <c r="AR389" s="436"/>
      <c r="AS389" s="437"/>
      <c r="AT389" s="333"/>
      <c r="AU389" s="436"/>
      <c r="AV389" s="436"/>
      <c r="AW389" s="436"/>
      <c r="AX389" s="437"/>
      <c r="AY389" s="333"/>
      <c r="AZ389" s="436"/>
      <c r="BA389" s="436"/>
      <c r="BB389" s="436"/>
      <c r="BC389" s="437"/>
      <c r="BD389" s="333"/>
      <c r="BE389" s="436"/>
      <c r="BF389" s="436"/>
      <c r="BG389" s="436"/>
      <c r="BH389" s="437"/>
      <c r="BI389" s="333"/>
      <c r="BJ389" s="436"/>
      <c r="BK389" s="436"/>
      <c r="BL389" s="436"/>
      <c r="BM389" s="437"/>
      <c r="BN389" s="333"/>
      <c r="BO389" s="436"/>
      <c r="BP389" s="436"/>
      <c r="BQ389" s="436"/>
      <c r="BR389" s="437"/>
      <c r="BS389" s="333"/>
      <c r="BT389" s="436"/>
      <c r="BU389" s="436"/>
      <c r="BV389" s="436"/>
      <c r="BW389" s="437"/>
      <c r="BX389" s="333"/>
      <c r="BY389" s="436"/>
      <c r="BZ389" s="436"/>
      <c r="CA389" s="436"/>
      <c r="CB389" s="437"/>
      <c r="CC389" s="333"/>
      <c r="CD389" s="436"/>
      <c r="CE389" s="436"/>
      <c r="CF389" s="436"/>
      <c r="CG389" s="437"/>
      <c r="CH389" s="333"/>
      <c r="CI389" s="436"/>
      <c r="CJ389" s="436"/>
      <c r="CK389" s="436"/>
      <c r="CL389" s="437"/>
      <c r="CM389" s="333"/>
      <c r="CN389" s="436"/>
      <c r="CO389" s="436"/>
      <c r="CP389" s="436"/>
      <c r="CQ389" s="437"/>
      <c r="CR389" s="333"/>
      <c r="CS389" s="436"/>
      <c r="CT389" s="436"/>
      <c r="CU389" s="436"/>
      <c r="CV389" s="437"/>
      <c r="CW389" s="333"/>
      <c r="CX389" s="436"/>
      <c r="CY389" s="436"/>
      <c r="CZ389" s="436"/>
      <c r="DA389" s="437"/>
      <c r="DB389" s="333"/>
      <c r="DC389" s="436"/>
      <c r="DD389" s="436"/>
      <c r="DE389" s="436"/>
      <c r="DF389" s="437"/>
      <c r="DG389" s="333"/>
      <c r="DH389" s="436"/>
      <c r="DI389" s="436"/>
      <c r="DJ389" s="436"/>
      <c r="DK389" s="437"/>
      <c r="DL389" s="333"/>
      <c r="DM389" s="436"/>
      <c r="DN389" s="436"/>
      <c r="DO389" s="436"/>
      <c r="DP389" s="437"/>
      <c r="DQ389" s="333"/>
      <c r="DR389" s="436"/>
      <c r="DS389" s="436"/>
      <c r="DT389" s="436"/>
      <c r="DU389" s="437"/>
      <c r="DV389" s="333"/>
      <c r="DW389" s="436"/>
      <c r="DX389" s="436"/>
      <c r="DY389" s="436"/>
      <c r="DZ389" s="437"/>
      <c r="EA389" s="333"/>
      <c r="EB389" s="436"/>
      <c r="EC389" s="436"/>
      <c r="ED389" s="436"/>
      <c r="EE389" s="437"/>
      <c r="EF389" s="333"/>
      <c r="EG389" s="436"/>
      <c r="EH389" s="436"/>
      <c r="EI389" s="436"/>
      <c r="EJ389" s="437"/>
      <c r="EK389" s="333"/>
      <c r="EL389" s="436"/>
      <c r="EM389" s="436"/>
      <c r="EN389" s="436"/>
      <c r="EO389" s="345"/>
      <c r="ER389" s="349"/>
      <c r="ES389" s="349"/>
    </row>
    <row r="390" spans="1:149" x14ac:dyDescent="0.2">
      <c r="A390" s="333"/>
      <c r="B390" s="333"/>
      <c r="D390" s="345" t="s">
        <v>340</v>
      </c>
      <c r="G390" s="436">
        <f>SUM(G391:G391)</f>
        <v>0</v>
      </c>
      <c r="I390" s="436"/>
      <c r="J390" s="437"/>
      <c r="K390" s="436"/>
      <c r="L390" s="436">
        <f>SUM(L391:L391)</f>
        <v>0</v>
      </c>
      <c r="M390" s="436"/>
      <c r="N390" s="436"/>
      <c r="O390" s="437"/>
      <c r="P390" s="436"/>
      <c r="Q390" s="436">
        <f>SUM(Q391:Q391)</f>
        <v>88512</v>
      </c>
      <c r="R390" s="436"/>
      <c r="S390" s="436"/>
      <c r="T390" s="437"/>
      <c r="U390" s="436"/>
      <c r="V390" s="436">
        <f>SUM(V391:V391)</f>
        <v>0</v>
      </c>
      <c r="W390" s="436"/>
      <c r="X390" s="436"/>
      <c r="Y390" s="437"/>
      <c r="Z390" s="436"/>
      <c r="AA390" s="436">
        <f>SUM(AA391:AA391)</f>
        <v>0</v>
      </c>
      <c r="AB390" s="436"/>
      <c r="AC390" s="436"/>
      <c r="AD390" s="437"/>
      <c r="AE390" s="436"/>
      <c r="AF390" s="436">
        <f>SUM(AF391:AF391)</f>
        <v>0</v>
      </c>
      <c r="AG390" s="436"/>
      <c r="AH390" s="436"/>
      <c r="AI390" s="437"/>
      <c r="AJ390" s="436"/>
      <c r="AK390" s="436">
        <f>SUM(AK391:AK391)</f>
        <v>0</v>
      </c>
      <c r="AL390" s="436"/>
      <c r="AM390" s="436"/>
      <c r="AN390" s="437"/>
      <c r="AO390" s="436"/>
      <c r="AP390" s="436">
        <f>SUM(AP391:AP391)</f>
        <v>0</v>
      </c>
      <c r="AQ390" s="436"/>
      <c r="AR390" s="436"/>
      <c r="AS390" s="437"/>
      <c r="AT390" s="436"/>
      <c r="AU390" s="436">
        <f>SUM(AU391:AU391)</f>
        <v>0</v>
      </c>
      <c r="AV390" s="436"/>
      <c r="AW390" s="436"/>
      <c r="AX390" s="437"/>
      <c r="AY390" s="436"/>
      <c r="AZ390" s="436">
        <f>SUM(AZ391:AZ391)</f>
        <v>0</v>
      </c>
      <c r="BA390" s="436"/>
      <c r="BB390" s="436"/>
      <c r="BC390" s="437"/>
      <c r="BD390" s="436"/>
      <c r="BE390" s="436">
        <f>SUM(BE391:BE391)</f>
        <v>0</v>
      </c>
      <c r="BF390" s="436"/>
      <c r="BG390" s="436"/>
      <c r="BH390" s="437"/>
      <c r="BI390" s="436"/>
      <c r="BJ390" s="436">
        <f>SUM(BJ391:BJ391)</f>
        <v>0</v>
      </c>
      <c r="BK390" s="436"/>
      <c r="BL390" s="436"/>
      <c r="BM390" s="437"/>
      <c r="BN390" s="436"/>
      <c r="BO390" s="436">
        <f>SUM(BO391:BO391)</f>
        <v>0</v>
      </c>
      <c r="BP390" s="436"/>
      <c r="BQ390" s="436"/>
      <c r="BR390" s="437"/>
      <c r="BS390" s="333"/>
      <c r="BT390" s="436">
        <f>SUM(BT391:BT391)</f>
        <v>88512</v>
      </c>
      <c r="BU390" s="436"/>
      <c r="BV390" s="436"/>
      <c r="BW390" s="437"/>
      <c r="BX390" s="333"/>
      <c r="BY390" s="436">
        <f>SUM(BY391:BY391)</f>
        <v>99343</v>
      </c>
      <c r="CA390" s="436"/>
      <c r="CB390" s="437"/>
      <c r="CC390" s="436"/>
      <c r="CD390" s="436">
        <f>SUM(CD391:CD391)</f>
        <v>0</v>
      </c>
      <c r="CE390" s="436"/>
      <c r="CF390" s="436"/>
      <c r="CG390" s="437"/>
      <c r="CH390" s="436"/>
      <c r="CI390" s="436">
        <f>SUM(CI391:CI391)</f>
        <v>0</v>
      </c>
      <c r="CJ390" s="436"/>
      <c r="CK390" s="436"/>
      <c r="CL390" s="437"/>
      <c r="CM390" s="436"/>
      <c r="CN390" s="436">
        <f>SUM(CN391:CN391)</f>
        <v>0</v>
      </c>
      <c r="CO390" s="436"/>
      <c r="CP390" s="436"/>
      <c r="CQ390" s="437"/>
      <c r="CR390" s="436"/>
      <c r="CS390" s="436">
        <f>SUM(CS391:CS391)</f>
        <v>0</v>
      </c>
      <c r="CT390" s="436"/>
      <c r="CU390" s="436"/>
      <c r="CV390" s="437"/>
      <c r="CW390" s="436"/>
      <c r="CX390" s="436">
        <f>SUM(CX391:CX391)</f>
        <v>0</v>
      </c>
      <c r="CY390" s="436"/>
      <c r="CZ390" s="436"/>
      <c r="DA390" s="437"/>
      <c r="DB390" s="436"/>
      <c r="DC390" s="436">
        <f>SUM(DC391:DC391)</f>
        <v>0</v>
      </c>
      <c r="DD390" s="436"/>
      <c r="DE390" s="436"/>
      <c r="DF390" s="437"/>
      <c r="DG390" s="436"/>
      <c r="DH390" s="436">
        <f>SUM(DH391:DH391)</f>
        <v>0</v>
      </c>
      <c r="DI390" s="436"/>
      <c r="DJ390" s="436"/>
      <c r="DK390" s="437"/>
      <c r="DL390" s="436"/>
      <c r="DM390" s="436">
        <f>SUM(DM391:DM391)</f>
        <v>0</v>
      </c>
      <c r="DN390" s="436"/>
      <c r="DO390" s="436"/>
      <c r="DP390" s="437"/>
      <c r="DQ390" s="436"/>
      <c r="DR390" s="436">
        <f>SUM(DR391:DR391)</f>
        <v>0</v>
      </c>
      <c r="DS390" s="436"/>
      <c r="DT390" s="436"/>
      <c r="DU390" s="437"/>
      <c r="DV390" s="436"/>
      <c r="DW390" s="436">
        <f>SUM(DW391:DW391)</f>
        <v>0</v>
      </c>
      <c r="DX390" s="436"/>
      <c r="DY390" s="436"/>
      <c r="DZ390" s="437"/>
      <c r="EA390" s="436"/>
      <c r="EB390" s="436">
        <f>SUM(EB391:EB391)</f>
        <v>0</v>
      </c>
      <c r="EC390" s="436"/>
      <c r="ED390" s="436"/>
      <c r="EE390" s="437"/>
      <c r="EF390" s="436"/>
      <c r="EG390" s="436">
        <f>SUM(EG391:EG391)</f>
        <v>99343</v>
      </c>
      <c r="EH390" s="436"/>
      <c r="EI390" s="436"/>
      <c r="EJ390" s="437"/>
      <c r="EK390" s="333"/>
      <c r="EL390" s="436">
        <f>SUM(EL391:EL391)</f>
        <v>0</v>
      </c>
      <c r="EM390" s="436"/>
      <c r="EN390" s="436"/>
      <c r="EO390" s="345"/>
      <c r="ER390" s="349"/>
      <c r="ES390" s="349"/>
    </row>
    <row r="391" spans="1:149" x14ac:dyDescent="0.2">
      <c r="A391" s="333"/>
      <c r="B391" s="333"/>
      <c r="D391" s="345" t="s">
        <v>313</v>
      </c>
      <c r="F391" s="441"/>
      <c r="G391" s="445">
        <v>0</v>
      </c>
      <c r="H391" s="443"/>
      <c r="I391" s="436"/>
      <c r="J391" s="437"/>
      <c r="K391" s="441"/>
      <c r="L391" s="445">
        <v>0</v>
      </c>
      <c r="M391" s="443"/>
      <c r="N391" s="436"/>
      <c r="O391" s="437"/>
      <c r="P391" s="441"/>
      <c r="Q391" s="445">
        <v>88512</v>
      </c>
      <c r="R391" s="443"/>
      <c r="S391" s="436"/>
      <c r="T391" s="437"/>
      <c r="U391" s="441"/>
      <c r="V391" s="445">
        <v>0</v>
      </c>
      <c r="W391" s="443"/>
      <c r="X391" s="436"/>
      <c r="Y391" s="437"/>
      <c r="Z391" s="441"/>
      <c r="AA391" s="445">
        <v>0</v>
      </c>
      <c r="AB391" s="443"/>
      <c r="AC391" s="436"/>
      <c r="AD391" s="437"/>
      <c r="AE391" s="441"/>
      <c r="AF391" s="445">
        <v>0</v>
      </c>
      <c r="AG391" s="443"/>
      <c r="AH391" s="436"/>
      <c r="AI391" s="437"/>
      <c r="AJ391" s="441"/>
      <c r="AK391" s="445">
        <v>0</v>
      </c>
      <c r="AL391" s="443"/>
      <c r="AM391" s="436"/>
      <c r="AN391" s="437"/>
      <c r="AO391" s="441"/>
      <c r="AP391" s="445">
        <v>0</v>
      </c>
      <c r="AQ391" s="443"/>
      <c r="AR391" s="436"/>
      <c r="AS391" s="437"/>
      <c r="AT391" s="441"/>
      <c r="AU391" s="445">
        <v>0</v>
      </c>
      <c r="AV391" s="443"/>
      <c r="AW391" s="436"/>
      <c r="AX391" s="437"/>
      <c r="AY391" s="441"/>
      <c r="AZ391" s="445">
        <v>0</v>
      </c>
      <c r="BA391" s="443"/>
      <c r="BB391" s="436"/>
      <c r="BC391" s="437"/>
      <c r="BD391" s="441"/>
      <c r="BE391" s="445">
        <v>0</v>
      </c>
      <c r="BF391" s="443"/>
      <c r="BG391" s="436"/>
      <c r="BH391" s="437"/>
      <c r="BI391" s="441"/>
      <c r="BJ391" s="445">
        <v>0</v>
      </c>
      <c r="BK391" s="443"/>
      <c r="BL391" s="436"/>
      <c r="BM391" s="437"/>
      <c r="BN391" s="441"/>
      <c r="BO391" s="445">
        <v>0</v>
      </c>
      <c r="BP391" s="443"/>
      <c r="BQ391" s="436"/>
      <c r="BR391" s="437"/>
      <c r="BS391" s="441"/>
      <c r="BT391" s="445">
        <f>SUM(L391:BO391)</f>
        <v>88512</v>
      </c>
      <c r="BU391" s="443"/>
      <c r="BV391" s="436"/>
      <c r="BW391" s="437"/>
      <c r="BX391" s="441"/>
      <c r="BY391" s="445">
        <v>99343</v>
      </c>
      <c r="BZ391" s="443"/>
      <c r="CA391" s="436"/>
      <c r="CB391" s="437"/>
      <c r="CC391" s="441"/>
      <c r="CD391" s="445">
        <v>0</v>
      </c>
      <c r="CE391" s="443"/>
      <c r="CF391" s="436"/>
      <c r="CG391" s="437"/>
      <c r="CH391" s="444"/>
      <c r="CI391" s="445">
        <v>0</v>
      </c>
      <c r="CJ391" s="443"/>
      <c r="CK391" s="436"/>
      <c r="CL391" s="437"/>
      <c r="CM391" s="444"/>
      <c r="CN391" s="445">
        <v>0</v>
      </c>
      <c r="CO391" s="443"/>
      <c r="CP391" s="436"/>
      <c r="CQ391" s="437"/>
      <c r="CR391" s="444"/>
      <c r="CS391" s="445">
        <v>0</v>
      </c>
      <c r="CT391" s="443"/>
      <c r="CU391" s="436"/>
      <c r="CV391" s="437"/>
      <c r="CW391" s="444"/>
      <c r="CX391" s="445">
        <v>0</v>
      </c>
      <c r="CY391" s="443"/>
      <c r="CZ391" s="436"/>
      <c r="DA391" s="437"/>
      <c r="DB391" s="444"/>
      <c r="DC391" s="445">
        <v>0</v>
      </c>
      <c r="DD391" s="443"/>
      <c r="DE391" s="436"/>
      <c r="DF391" s="437"/>
      <c r="DG391" s="444"/>
      <c r="DH391" s="445">
        <v>0</v>
      </c>
      <c r="DI391" s="443"/>
      <c r="DJ391" s="436"/>
      <c r="DK391" s="437"/>
      <c r="DL391" s="444"/>
      <c r="DM391" s="445">
        <v>0</v>
      </c>
      <c r="DN391" s="443"/>
      <c r="DO391" s="436"/>
      <c r="DP391" s="437"/>
      <c r="DQ391" s="444"/>
      <c r="DR391" s="445">
        <v>0</v>
      </c>
      <c r="DS391" s="443"/>
      <c r="DT391" s="436"/>
      <c r="DU391" s="437"/>
      <c r="DV391" s="444"/>
      <c r="DW391" s="445">
        <v>0</v>
      </c>
      <c r="DX391" s="443"/>
      <c r="DY391" s="436"/>
      <c r="DZ391" s="437"/>
      <c r="EA391" s="444"/>
      <c r="EB391" s="445">
        <v>0</v>
      </c>
      <c r="EC391" s="443"/>
      <c r="ED391" s="436"/>
      <c r="EE391" s="437"/>
      <c r="EF391" s="444"/>
      <c r="EG391" s="445">
        <v>99343</v>
      </c>
      <c r="EH391" s="443"/>
      <c r="EI391" s="436"/>
      <c r="EJ391" s="437"/>
      <c r="EK391" s="441"/>
      <c r="EL391" s="445">
        <f t="shared" ref="EL391" si="73">SUM(CD391:CI391)</f>
        <v>0</v>
      </c>
      <c r="EM391" s="443"/>
      <c r="EN391" s="436"/>
      <c r="EO391" s="345"/>
      <c r="ER391" s="349"/>
      <c r="ES391" s="349"/>
    </row>
    <row r="392" spans="1:149" hidden="1" x14ac:dyDescent="0.2">
      <c r="A392" s="333"/>
      <c r="B392" s="333"/>
      <c r="D392" s="345"/>
      <c r="F392" s="333"/>
      <c r="G392" s="436"/>
      <c r="H392" s="436"/>
      <c r="I392" s="436"/>
      <c r="J392" s="437"/>
      <c r="K392" s="333"/>
      <c r="L392" s="436"/>
      <c r="M392" s="436"/>
      <c r="N392" s="436"/>
      <c r="O392" s="437"/>
      <c r="P392" s="333"/>
      <c r="Q392" s="436"/>
      <c r="R392" s="436"/>
      <c r="S392" s="436"/>
      <c r="T392" s="437"/>
      <c r="U392" s="333"/>
      <c r="V392" s="436"/>
      <c r="W392" s="436"/>
      <c r="X392" s="436"/>
      <c r="Y392" s="437"/>
      <c r="Z392" s="333"/>
      <c r="AA392" s="436"/>
      <c r="AB392" s="436"/>
      <c r="AC392" s="436"/>
      <c r="AD392" s="437"/>
      <c r="AE392" s="333"/>
      <c r="AF392" s="436"/>
      <c r="AG392" s="436"/>
      <c r="AH392" s="436"/>
      <c r="AI392" s="437"/>
      <c r="AJ392" s="333"/>
      <c r="AK392" s="436"/>
      <c r="AL392" s="436"/>
      <c r="AM392" s="436"/>
      <c r="AN392" s="437"/>
      <c r="AO392" s="333"/>
      <c r="AP392" s="436"/>
      <c r="AQ392" s="436"/>
      <c r="AR392" s="436"/>
      <c r="AS392" s="437"/>
      <c r="AT392" s="333"/>
      <c r="AU392" s="436"/>
      <c r="AV392" s="436"/>
      <c r="AW392" s="436"/>
      <c r="AX392" s="437"/>
      <c r="AY392" s="333"/>
      <c r="AZ392" s="436"/>
      <c r="BA392" s="436"/>
      <c r="BB392" s="436"/>
      <c r="BC392" s="437"/>
      <c r="BD392" s="333"/>
      <c r="BE392" s="436"/>
      <c r="BF392" s="436"/>
      <c r="BG392" s="436"/>
      <c r="BH392" s="437"/>
      <c r="BI392" s="333"/>
      <c r="BJ392" s="436"/>
      <c r="BK392" s="436"/>
      <c r="BL392" s="436"/>
      <c r="BM392" s="437"/>
      <c r="BN392" s="333"/>
      <c r="BO392" s="436"/>
      <c r="BP392" s="436"/>
      <c r="BQ392" s="436"/>
      <c r="BR392" s="437"/>
      <c r="BS392" s="333"/>
      <c r="BT392" s="436"/>
      <c r="BU392" s="436"/>
      <c r="BV392" s="436"/>
      <c r="BW392" s="437"/>
      <c r="BX392" s="333"/>
      <c r="BY392" s="436"/>
      <c r="BZ392" s="436"/>
      <c r="CA392" s="436"/>
      <c r="CB392" s="437"/>
      <c r="CC392" s="333"/>
      <c r="CD392" s="436"/>
      <c r="CE392" s="436"/>
      <c r="CF392" s="436"/>
      <c r="CG392" s="437"/>
      <c r="CH392" s="333"/>
      <c r="CI392" s="436"/>
      <c r="CJ392" s="436"/>
      <c r="CK392" s="436"/>
      <c r="CL392" s="437"/>
      <c r="CM392" s="333"/>
      <c r="CN392" s="436"/>
      <c r="CO392" s="436"/>
      <c r="CP392" s="436"/>
      <c r="CQ392" s="437"/>
      <c r="CR392" s="333"/>
      <c r="CS392" s="436"/>
      <c r="CT392" s="436"/>
      <c r="CU392" s="436"/>
      <c r="CV392" s="437"/>
      <c r="CW392" s="333"/>
      <c r="CX392" s="436"/>
      <c r="CY392" s="436"/>
      <c r="CZ392" s="436"/>
      <c r="DA392" s="437"/>
      <c r="DB392" s="333"/>
      <c r="DC392" s="436"/>
      <c r="DD392" s="436"/>
      <c r="DE392" s="436"/>
      <c r="DF392" s="437"/>
      <c r="DG392" s="333"/>
      <c r="DH392" s="436"/>
      <c r="DI392" s="436"/>
      <c r="DJ392" s="436"/>
      <c r="DK392" s="437"/>
      <c r="DL392" s="333"/>
      <c r="DM392" s="436"/>
      <c r="DN392" s="436"/>
      <c r="DO392" s="436"/>
      <c r="DP392" s="437"/>
      <c r="DQ392" s="333"/>
      <c r="DR392" s="436"/>
      <c r="DS392" s="436"/>
      <c r="DT392" s="436"/>
      <c r="DU392" s="437"/>
      <c r="DV392" s="333"/>
      <c r="DW392" s="436"/>
      <c r="DX392" s="436"/>
      <c r="DY392" s="436"/>
      <c r="DZ392" s="437"/>
      <c r="EA392" s="333"/>
      <c r="EB392" s="436"/>
      <c r="EC392" s="436"/>
      <c r="ED392" s="436"/>
      <c r="EE392" s="437"/>
      <c r="EF392" s="333"/>
      <c r="EG392" s="436"/>
      <c r="EH392" s="436"/>
      <c r="EI392" s="436"/>
      <c r="EJ392" s="437"/>
      <c r="EK392" s="333"/>
      <c r="EL392" s="436"/>
      <c r="EM392" s="436"/>
      <c r="EN392" s="436"/>
      <c r="EO392" s="345"/>
      <c r="ER392" s="349"/>
      <c r="ES392" s="349"/>
    </row>
    <row r="393" spans="1:149" hidden="1" x14ac:dyDescent="0.2">
      <c r="A393" s="333"/>
      <c r="B393" s="333"/>
      <c r="D393" s="345" t="s">
        <v>342</v>
      </c>
      <c r="G393" s="436">
        <f>SUM(G394:G394)</f>
        <v>0</v>
      </c>
      <c r="I393" s="436"/>
      <c r="J393" s="437"/>
      <c r="K393" s="436"/>
      <c r="L393" s="436">
        <f>SUM(L394:L394)</f>
        <v>0</v>
      </c>
      <c r="M393" s="436"/>
      <c r="N393" s="436"/>
      <c r="O393" s="437"/>
      <c r="P393" s="436"/>
      <c r="Q393" s="436">
        <f>SUM(Q394:Q394)</f>
        <v>0</v>
      </c>
      <c r="R393" s="436"/>
      <c r="S393" s="436"/>
      <c r="T393" s="437"/>
      <c r="U393" s="436"/>
      <c r="V393" s="436">
        <f>SUM(V394:V394)</f>
        <v>0</v>
      </c>
      <c r="W393" s="436"/>
      <c r="X393" s="436"/>
      <c r="Y393" s="437"/>
      <c r="Z393" s="436"/>
      <c r="AA393" s="436">
        <f>SUM(AA394:AA394)</f>
        <v>0</v>
      </c>
      <c r="AB393" s="436"/>
      <c r="AC393" s="436"/>
      <c r="AD393" s="437"/>
      <c r="AE393" s="436"/>
      <c r="AF393" s="436">
        <f>SUM(AF394:AF394)</f>
        <v>0</v>
      </c>
      <c r="AG393" s="436"/>
      <c r="AH393" s="436"/>
      <c r="AI393" s="437"/>
      <c r="AJ393" s="436"/>
      <c r="AK393" s="436">
        <f>SUM(AK394:AK394)</f>
        <v>0</v>
      </c>
      <c r="AL393" s="436"/>
      <c r="AM393" s="436"/>
      <c r="AN393" s="437"/>
      <c r="AO393" s="436"/>
      <c r="AP393" s="436">
        <f>SUM(AP394:AP394)</f>
        <v>0</v>
      </c>
      <c r="AQ393" s="436"/>
      <c r="AR393" s="436"/>
      <c r="AS393" s="437"/>
      <c r="AT393" s="436"/>
      <c r="AU393" s="436">
        <f>SUM(AU394:AU394)</f>
        <v>0</v>
      </c>
      <c r="AV393" s="436"/>
      <c r="AW393" s="436"/>
      <c r="AX393" s="437"/>
      <c r="AY393" s="436"/>
      <c r="AZ393" s="436">
        <f>SUM(AZ394:AZ394)</f>
        <v>0</v>
      </c>
      <c r="BA393" s="436"/>
      <c r="BB393" s="436"/>
      <c r="BC393" s="437"/>
      <c r="BD393" s="436"/>
      <c r="BE393" s="436">
        <f>SUM(BE394:BE394)</f>
        <v>0</v>
      </c>
      <c r="BF393" s="436"/>
      <c r="BG393" s="436"/>
      <c r="BH393" s="437"/>
      <c r="BI393" s="436"/>
      <c r="BJ393" s="436">
        <f>SUM(BJ394:BJ394)</f>
        <v>0</v>
      </c>
      <c r="BK393" s="436"/>
      <c r="BL393" s="436"/>
      <c r="BM393" s="437"/>
      <c r="BN393" s="436"/>
      <c r="BO393" s="436">
        <f>SUM(BO394:BO394)</f>
        <v>0</v>
      </c>
      <c r="BP393" s="436"/>
      <c r="BQ393" s="436"/>
      <c r="BR393" s="437"/>
      <c r="BS393" s="333"/>
      <c r="BT393" s="436">
        <f>SUM(BT394:BT394)</f>
        <v>0</v>
      </c>
      <c r="BU393" s="436"/>
      <c r="BV393" s="436"/>
      <c r="BW393" s="437"/>
      <c r="BX393" s="333"/>
      <c r="BY393" s="436">
        <f>SUM(BY394:BY394)</f>
        <v>0</v>
      </c>
      <c r="CA393" s="436"/>
      <c r="CB393" s="437"/>
      <c r="CC393" s="436"/>
      <c r="CD393" s="436">
        <f>SUM(CD394:CD394)</f>
        <v>0</v>
      </c>
      <c r="CE393" s="436"/>
      <c r="CF393" s="436"/>
      <c r="CG393" s="437"/>
      <c r="CH393" s="436"/>
      <c r="CI393" s="436">
        <f>SUM(CI394:CI394)</f>
        <v>0</v>
      </c>
      <c r="CJ393" s="436"/>
      <c r="CK393" s="436"/>
      <c r="CL393" s="437"/>
      <c r="CM393" s="436"/>
      <c r="CN393" s="436">
        <f>SUM(CN394:CN394)</f>
        <v>0</v>
      </c>
      <c r="CO393" s="436"/>
      <c r="CP393" s="436"/>
      <c r="CQ393" s="437"/>
      <c r="CR393" s="436"/>
      <c r="CS393" s="436">
        <f>SUM(CS394:CS394)</f>
        <v>0</v>
      </c>
      <c r="CT393" s="436"/>
      <c r="CU393" s="436"/>
      <c r="CV393" s="437"/>
      <c r="CW393" s="436"/>
      <c r="CX393" s="436">
        <f>SUM(CX394:CX394)</f>
        <v>0</v>
      </c>
      <c r="CY393" s="436"/>
      <c r="CZ393" s="436"/>
      <c r="DA393" s="437"/>
      <c r="DB393" s="436"/>
      <c r="DC393" s="436">
        <f>SUM(DC394:DC394)</f>
        <v>0</v>
      </c>
      <c r="DD393" s="436"/>
      <c r="DE393" s="436"/>
      <c r="DF393" s="437"/>
      <c r="DG393" s="436"/>
      <c r="DH393" s="436">
        <f>SUM(DH394:DH394)</f>
        <v>0</v>
      </c>
      <c r="DI393" s="436"/>
      <c r="DJ393" s="436"/>
      <c r="DK393" s="437"/>
      <c r="DL393" s="436"/>
      <c r="DM393" s="436">
        <f>SUM(DM394:DM394)</f>
        <v>0</v>
      </c>
      <c r="DN393" s="436"/>
      <c r="DO393" s="436"/>
      <c r="DP393" s="437"/>
      <c r="DQ393" s="436"/>
      <c r="DR393" s="436">
        <f>SUM(DR394:DR394)</f>
        <v>0</v>
      </c>
      <c r="DS393" s="436"/>
      <c r="DT393" s="436"/>
      <c r="DU393" s="437"/>
      <c r="DV393" s="436"/>
      <c r="DW393" s="436">
        <f>SUM(DW394:DW394)</f>
        <v>0</v>
      </c>
      <c r="DX393" s="436"/>
      <c r="DY393" s="436"/>
      <c r="DZ393" s="437"/>
      <c r="EA393" s="436"/>
      <c r="EB393" s="436">
        <f>SUM(EB394:EB394)</f>
        <v>0</v>
      </c>
      <c r="EC393" s="436"/>
      <c r="ED393" s="436"/>
      <c r="EE393" s="437"/>
      <c r="EF393" s="436"/>
      <c r="EG393" s="436">
        <f>SUM(EG394:EG394)</f>
        <v>0</v>
      </c>
      <c r="EH393" s="436"/>
      <c r="EI393" s="436"/>
      <c r="EJ393" s="437"/>
      <c r="EK393" s="333"/>
      <c r="EL393" s="436">
        <f>SUM(EL394:EL394)</f>
        <v>0</v>
      </c>
      <c r="EM393" s="436"/>
      <c r="EN393" s="436"/>
      <c r="EO393" s="345"/>
      <c r="ER393" s="349"/>
      <c r="ES393" s="349"/>
    </row>
    <row r="394" spans="1:149" hidden="1" x14ac:dyDescent="0.2">
      <c r="A394" s="333"/>
      <c r="B394" s="333"/>
      <c r="D394" s="345" t="s">
        <v>313</v>
      </c>
      <c r="F394" s="441"/>
      <c r="G394" s="445">
        <v>0</v>
      </c>
      <c r="H394" s="443"/>
      <c r="I394" s="436"/>
      <c r="J394" s="437"/>
      <c r="K394" s="441"/>
      <c r="L394" s="445">
        <v>0</v>
      </c>
      <c r="M394" s="443"/>
      <c r="N394" s="436"/>
      <c r="O394" s="437"/>
      <c r="P394" s="441"/>
      <c r="Q394" s="445">
        <v>0</v>
      </c>
      <c r="R394" s="443"/>
      <c r="S394" s="436"/>
      <c r="T394" s="437"/>
      <c r="U394" s="441"/>
      <c r="V394" s="445">
        <v>0</v>
      </c>
      <c r="W394" s="443"/>
      <c r="X394" s="436"/>
      <c r="Y394" s="437"/>
      <c r="Z394" s="441"/>
      <c r="AA394" s="445">
        <v>0</v>
      </c>
      <c r="AB394" s="443"/>
      <c r="AC394" s="436"/>
      <c r="AD394" s="437"/>
      <c r="AE394" s="441"/>
      <c r="AF394" s="445">
        <v>0</v>
      </c>
      <c r="AG394" s="443"/>
      <c r="AH394" s="436"/>
      <c r="AI394" s="437"/>
      <c r="AJ394" s="441"/>
      <c r="AK394" s="445">
        <v>0</v>
      </c>
      <c r="AL394" s="443"/>
      <c r="AM394" s="436"/>
      <c r="AN394" s="437"/>
      <c r="AO394" s="441"/>
      <c r="AP394" s="445">
        <v>0</v>
      </c>
      <c r="AQ394" s="443"/>
      <c r="AR394" s="436"/>
      <c r="AS394" s="437"/>
      <c r="AT394" s="441"/>
      <c r="AU394" s="445">
        <v>0</v>
      </c>
      <c r="AV394" s="443"/>
      <c r="AW394" s="436"/>
      <c r="AX394" s="437"/>
      <c r="AY394" s="441"/>
      <c r="AZ394" s="445">
        <v>0</v>
      </c>
      <c r="BA394" s="443"/>
      <c r="BB394" s="436"/>
      <c r="BC394" s="437"/>
      <c r="BD394" s="441"/>
      <c r="BE394" s="445">
        <v>0</v>
      </c>
      <c r="BF394" s="443"/>
      <c r="BG394" s="436"/>
      <c r="BH394" s="437"/>
      <c r="BI394" s="441"/>
      <c r="BJ394" s="445">
        <v>0</v>
      </c>
      <c r="BK394" s="443"/>
      <c r="BL394" s="436"/>
      <c r="BM394" s="437"/>
      <c r="BN394" s="441"/>
      <c r="BO394" s="445">
        <v>0</v>
      </c>
      <c r="BP394" s="443"/>
      <c r="BQ394" s="436"/>
      <c r="BR394" s="437"/>
      <c r="BS394" s="441"/>
      <c r="BT394" s="445">
        <f>SUM(L394:BO394)</f>
        <v>0</v>
      </c>
      <c r="BU394" s="443"/>
      <c r="BV394" s="436"/>
      <c r="BW394" s="437"/>
      <c r="BX394" s="441"/>
      <c r="BY394" s="445">
        <v>0</v>
      </c>
      <c r="BZ394" s="443"/>
      <c r="CA394" s="436"/>
      <c r="CB394" s="437"/>
      <c r="CC394" s="441"/>
      <c r="CD394" s="445">
        <v>0</v>
      </c>
      <c r="CE394" s="443"/>
      <c r="CF394" s="436"/>
      <c r="CG394" s="437"/>
      <c r="CH394" s="441"/>
      <c r="CI394" s="445">
        <v>0</v>
      </c>
      <c r="CJ394" s="443"/>
      <c r="CK394" s="436"/>
      <c r="CL394" s="437"/>
      <c r="CM394" s="441"/>
      <c r="CN394" s="445">
        <v>0</v>
      </c>
      <c r="CO394" s="443"/>
      <c r="CP394" s="436"/>
      <c r="CQ394" s="437"/>
      <c r="CR394" s="441"/>
      <c r="CS394" s="445">
        <v>0</v>
      </c>
      <c r="CT394" s="443"/>
      <c r="CU394" s="436"/>
      <c r="CV394" s="437"/>
      <c r="CW394" s="441"/>
      <c r="CX394" s="445">
        <v>0</v>
      </c>
      <c r="CY394" s="443"/>
      <c r="CZ394" s="436"/>
      <c r="DA394" s="437"/>
      <c r="DB394" s="441"/>
      <c r="DC394" s="445">
        <v>0</v>
      </c>
      <c r="DD394" s="443"/>
      <c r="DE394" s="436"/>
      <c r="DF394" s="437"/>
      <c r="DG394" s="441"/>
      <c r="DH394" s="445">
        <v>0</v>
      </c>
      <c r="DI394" s="443"/>
      <c r="DJ394" s="436"/>
      <c r="DK394" s="437"/>
      <c r="DL394" s="441"/>
      <c r="DM394" s="445">
        <v>0</v>
      </c>
      <c r="DN394" s="443"/>
      <c r="DO394" s="436"/>
      <c r="DP394" s="437"/>
      <c r="DQ394" s="441"/>
      <c r="DR394" s="445">
        <v>0</v>
      </c>
      <c r="DS394" s="443"/>
      <c r="DT394" s="436"/>
      <c r="DU394" s="437"/>
      <c r="DV394" s="441"/>
      <c r="DW394" s="445">
        <v>0</v>
      </c>
      <c r="DX394" s="443"/>
      <c r="DY394" s="436"/>
      <c r="DZ394" s="437"/>
      <c r="EA394" s="441"/>
      <c r="EB394" s="445">
        <v>0</v>
      </c>
      <c r="EC394" s="443"/>
      <c r="ED394" s="436"/>
      <c r="EE394" s="437"/>
      <c r="EF394" s="441"/>
      <c r="EG394" s="445">
        <v>0</v>
      </c>
      <c r="EH394" s="443"/>
      <c r="EI394" s="436"/>
      <c r="EJ394" s="437"/>
      <c r="EK394" s="441"/>
      <c r="EL394" s="445">
        <f t="shared" ref="EL394" si="74">SUM(CD394:EG394)</f>
        <v>0</v>
      </c>
      <c r="EM394" s="443"/>
      <c r="EN394" s="436"/>
      <c r="EO394" s="345"/>
      <c r="ER394" s="349"/>
      <c r="ES394" s="349"/>
    </row>
    <row r="395" spans="1:149" hidden="1" x14ac:dyDescent="0.2">
      <c r="A395" s="333"/>
      <c r="B395" s="333"/>
      <c r="D395" s="345"/>
      <c r="F395" s="333"/>
      <c r="G395" s="436"/>
      <c r="H395" s="436"/>
      <c r="I395" s="436"/>
      <c r="J395" s="437"/>
      <c r="K395" s="333"/>
      <c r="L395" s="436"/>
      <c r="M395" s="436"/>
      <c r="N395" s="436"/>
      <c r="O395" s="437"/>
      <c r="P395" s="333"/>
      <c r="Q395" s="436"/>
      <c r="R395" s="436"/>
      <c r="S395" s="436"/>
      <c r="T395" s="437"/>
      <c r="U395" s="333"/>
      <c r="V395" s="436"/>
      <c r="W395" s="436"/>
      <c r="X395" s="436"/>
      <c r="Y395" s="437"/>
      <c r="Z395" s="333"/>
      <c r="AA395" s="436"/>
      <c r="AB395" s="436"/>
      <c r="AC395" s="436"/>
      <c r="AD395" s="437"/>
      <c r="AE395" s="333"/>
      <c r="AF395" s="436"/>
      <c r="AG395" s="436"/>
      <c r="AH395" s="436"/>
      <c r="AI395" s="437"/>
      <c r="AJ395" s="333"/>
      <c r="AK395" s="436"/>
      <c r="AL395" s="436"/>
      <c r="AM395" s="436"/>
      <c r="AN395" s="437"/>
      <c r="AO395" s="333"/>
      <c r="AP395" s="436"/>
      <c r="AQ395" s="436"/>
      <c r="AR395" s="436"/>
      <c r="AS395" s="437"/>
      <c r="AT395" s="333"/>
      <c r="AU395" s="436"/>
      <c r="AV395" s="436"/>
      <c r="AW395" s="436"/>
      <c r="AX395" s="437"/>
      <c r="AY395" s="333"/>
      <c r="AZ395" s="436"/>
      <c r="BA395" s="436"/>
      <c r="BB395" s="436"/>
      <c r="BC395" s="437"/>
      <c r="BD395" s="333"/>
      <c r="BE395" s="436"/>
      <c r="BF395" s="436"/>
      <c r="BG395" s="436"/>
      <c r="BH395" s="437"/>
      <c r="BI395" s="333"/>
      <c r="BJ395" s="436"/>
      <c r="BK395" s="436"/>
      <c r="BL395" s="436"/>
      <c r="BM395" s="437"/>
      <c r="BN395" s="333"/>
      <c r="BO395" s="436"/>
      <c r="BP395" s="436"/>
      <c r="BQ395" s="436"/>
      <c r="BR395" s="437"/>
      <c r="BS395" s="333"/>
      <c r="BT395" s="436"/>
      <c r="BU395" s="436"/>
      <c r="BV395" s="436"/>
      <c r="BW395" s="437"/>
      <c r="BX395" s="333"/>
      <c r="BY395" s="436"/>
      <c r="BZ395" s="436"/>
      <c r="CA395" s="436"/>
      <c r="CB395" s="437"/>
      <c r="CC395" s="333"/>
      <c r="CD395" s="436"/>
      <c r="CE395" s="436"/>
      <c r="CF395" s="436"/>
      <c r="CG395" s="437"/>
      <c r="CH395" s="333"/>
      <c r="CI395" s="436"/>
      <c r="CJ395" s="436"/>
      <c r="CK395" s="436"/>
      <c r="CL395" s="437"/>
      <c r="CM395" s="333"/>
      <c r="CN395" s="436"/>
      <c r="CO395" s="436"/>
      <c r="CP395" s="436"/>
      <c r="CQ395" s="437"/>
      <c r="CR395" s="333"/>
      <c r="CS395" s="436"/>
      <c r="CT395" s="436"/>
      <c r="CU395" s="436"/>
      <c r="CV395" s="437"/>
      <c r="CW395" s="333"/>
      <c r="CX395" s="436"/>
      <c r="CY395" s="436"/>
      <c r="CZ395" s="436"/>
      <c r="DA395" s="437"/>
      <c r="DB395" s="333"/>
      <c r="DC395" s="436"/>
      <c r="DD395" s="436"/>
      <c r="DE395" s="436"/>
      <c r="DF395" s="437"/>
      <c r="DG395" s="333"/>
      <c r="DH395" s="436"/>
      <c r="DI395" s="436"/>
      <c r="DJ395" s="436"/>
      <c r="DK395" s="437"/>
      <c r="DL395" s="333"/>
      <c r="DM395" s="436"/>
      <c r="DN395" s="436"/>
      <c r="DO395" s="436"/>
      <c r="DP395" s="437"/>
      <c r="DQ395" s="333"/>
      <c r="DR395" s="436"/>
      <c r="DS395" s="436"/>
      <c r="DT395" s="436"/>
      <c r="DU395" s="437"/>
      <c r="DV395" s="333"/>
      <c r="DW395" s="436"/>
      <c r="DX395" s="436"/>
      <c r="DY395" s="436"/>
      <c r="DZ395" s="437"/>
      <c r="EA395" s="333"/>
      <c r="EB395" s="436"/>
      <c r="EC395" s="436"/>
      <c r="ED395" s="436"/>
      <c r="EE395" s="437"/>
      <c r="EF395" s="333"/>
      <c r="EG395" s="436"/>
      <c r="EH395" s="436"/>
      <c r="EI395" s="436"/>
      <c r="EJ395" s="437"/>
      <c r="EK395" s="333"/>
      <c r="EL395" s="436"/>
      <c r="EM395" s="436"/>
      <c r="EN395" s="436"/>
      <c r="EO395" s="345"/>
      <c r="ER395" s="349"/>
      <c r="ES395" s="349"/>
    </row>
    <row r="396" spans="1:149" hidden="1" x14ac:dyDescent="0.2">
      <c r="A396" s="333"/>
      <c r="B396" s="333"/>
      <c r="D396" s="345" t="s">
        <v>342</v>
      </c>
      <c r="G396" s="436">
        <f>SUM(G397:G397)</f>
        <v>0</v>
      </c>
      <c r="I396" s="436"/>
      <c r="J396" s="437"/>
      <c r="K396" s="436"/>
      <c r="L396" s="436">
        <f>SUM(L397:L397)</f>
        <v>0</v>
      </c>
      <c r="M396" s="436"/>
      <c r="N396" s="436"/>
      <c r="O396" s="437"/>
      <c r="P396" s="436"/>
      <c r="Q396" s="436">
        <f>SUM(Q397:Q397)</f>
        <v>0</v>
      </c>
      <c r="R396" s="436"/>
      <c r="S396" s="436"/>
      <c r="T396" s="437"/>
      <c r="U396" s="436"/>
      <c r="V396" s="436">
        <f>SUM(V397:V397)</f>
        <v>0</v>
      </c>
      <c r="W396" s="436"/>
      <c r="X396" s="436"/>
      <c r="Y396" s="437"/>
      <c r="Z396" s="436"/>
      <c r="AA396" s="436">
        <f>SUM(AA397:AA397)</f>
        <v>0</v>
      </c>
      <c r="AB396" s="436"/>
      <c r="AC396" s="436"/>
      <c r="AD396" s="437"/>
      <c r="AE396" s="436"/>
      <c r="AF396" s="436">
        <f>SUM(AF397:AF397)</f>
        <v>0</v>
      </c>
      <c r="AG396" s="436"/>
      <c r="AH396" s="436"/>
      <c r="AI396" s="437"/>
      <c r="AJ396" s="436"/>
      <c r="AK396" s="436">
        <f>SUM(AK397:AK397)</f>
        <v>0</v>
      </c>
      <c r="AL396" s="436"/>
      <c r="AM396" s="436"/>
      <c r="AN396" s="437"/>
      <c r="AO396" s="436"/>
      <c r="AP396" s="436">
        <f>SUM(AP397:AP397)</f>
        <v>0</v>
      </c>
      <c r="AQ396" s="436"/>
      <c r="AR396" s="436"/>
      <c r="AS396" s="437"/>
      <c r="AT396" s="436"/>
      <c r="AU396" s="436">
        <f>SUM(AU397:AU397)</f>
        <v>0</v>
      </c>
      <c r="AV396" s="436"/>
      <c r="AW396" s="436"/>
      <c r="AX396" s="437"/>
      <c r="AY396" s="436"/>
      <c r="AZ396" s="436">
        <f>SUM(AZ397:AZ397)</f>
        <v>0</v>
      </c>
      <c r="BA396" s="436"/>
      <c r="BB396" s="436"/>
      <c r="BC396" s="437"/>
      <c r="BD396" s="436"/>
      <c r="BE396" s="436">
        <f>SUM(BE397:BE397)</f>
        <v>0</v>
      </c>
      <c r="BF396" s="436"/>
      <c r="BG396" s="436"/>
      <c r="BH396" s="437"/>
      <c r="BI396" s="436"/>
      <c r="BJ396" s="436">
        <f>SUM(BJ397:BJ397)</f>
        <v>0</v>
      </c>
      <c r="BK396" s="436"/>
      <c r="BL396" s="436"/>
      <c r="BM396" s="437"/>
      <c r="BN396" s="436"/>
      <c r="BO396" s="436">
        <f>SUM(BO397:BO397)</f>
        <v>0</v>
      </c>
      <c r="BP396" s="436"/>
      <c r="BQ396" s="436"/>
      <c r="BR396" s="437"/>
      <c r="BS396" s="333"/>
      <c r="BT396" s="436">
        <f>SUM(BT397:BT397)</f>
        <v>0</v>
      </c>
      <c r="BU396" s="436"/>
      <c r="BV396" s="436"/>
      <c r="BW396" s="437"/>
      <c r="BX396" s="333"/>
      <c r="BY396" s="436">
        <f>SUM(BY397:BY397)</f>
        <v>0</v>
      </c>
      <c r="CA396" s="436"/>
      <c r="CB396" s="437"/>
      <c r="CC396" s="436"/>
      <c r="CD396" s="436">
        <f>SUM(CD397:CD397)</f>
        <v>0</v>
      </c>
      <c r="CE396" s="436"/>
      <c r="CF396" s="436"/>
      <c r="CG396" s="437"/>
      <c r="CH396" s="436"/>
      <c r="CI396" s="436">
        <f>SUM(CI397:CI397)</f>
        <v>0</v>
      </c>
      <c r="CJ396" s="436"/>
      <c r="CK396" s="436"/>
      <c r="CL396" s="437"/>
      <c r="CM396" s="436"/>
      <c r="CN396" s="436">
        <f>SUM(CN397:CN397)</f>
        <v>0</v>
      </c>
      <c r="CO396" s="436"/>
      <c r="CP396" s="436"/>
      <c r="CQ396" s="437"/>
      <c r="CR396" s="436"/>
      <c r="CS396" s="436">
        <f>SUM(CS397:CS397)</f>
        <v>0</v>
      </c>
      <c r="CT396" s="436"/>
      <c r="CU396" s="436"/>
      <c r="CV396" s="437"/>
      <c r="CW396" s="436"/>
      <c r="CX396" s="436">
        <f>SUM(CX397:CX397)</f>
        <v>0</v>
      </c>
      <c r="CY396" s="436"/>
      <c r="CZ396" s="436"/>
      <c r="DA396" s="437"/>
      <c r="DB396" s="436"/>
      <c r="DC396" s="436">
        <f>SUM(DC397:DC397)</f>
        <v>0</v>
      </c>
      <c r="DD396" s="436"/>
      <c r="DE396" s="436"/>
      <c r="DF396" s="437"/>
      <c r="DG396" s="436"/>
      <c r="DH396" s="436">
        <f>SUM(DH397:DH397)</f>
        <v>0</v>
      </c>
      <c r="DI396" s="436"/>
      <c r="DJ396" s="436"/>
      <c r="DK396" s="437"/>
      <c r="DL396" s="436"/>
      <c r="DM396" s="436">
        <f>SUM(DM397:DM397)</f>
        <v>0</v>
      </c>
      <c r="DN396" s="436"/>
      <c r="DO396" s="436"/>
      <c r="DP396" s="437"/>
      <c r="DQ396" s="436"/>
      <c r="DR396" s="436">
        <f>SUM(DR397:DR397)</f>
        <v>0</v>
      </c>
      <c r="DS396" s="436"/>
      <c r="DT396" s="436"/>
      <c r="DU396" s="437"/>
      <c r="DV396" s="436"/>
      <c r="DW396" s="436">
        <f>SUM(DW397:DW397)</f>
        <v>0</v>
      </c>
      <c r="DX396" s="436"/>
      <c r="DY396" s="436"/>
      <c r="DZ396" s="437"/>
      <c r="EA396" s="436"/>
      <c r="EB396" s="436">
        <f>SUM(EB397:EB397)</f>
        <v>0</v>
      </c>
      <c r="EC396" s="436"/>
      <c r="ED396" s="436"/>
      <c r="EE396" s="437"/>
      <c r="EF396" s="436"/>
      <c r="EG396" s="436">
        <f>SUM(EG397:EG397)</f>
        <v>0</v>
      </c>
      <c r="EH396" s="436"/>
      <c r="EI396" s="436"/>
      <c r="EJ396" s="437"/>
      <c r="EK396" s="333"/>
      <c r="EL396" s="436">
        <f>SUM(EL397:EL397)</f>
        <v>0</v>
      </c>
      <c r="EM396" s="436"/>
      <c r="EN396" s="436"/>
      <c r="EO396" s="345"/>
      <c r="ER396" s="349"/>
      <c r="ES396" s="349"/>
    </row>
    <row r="397" spans="1:149" hidden="1" x14ac:dyDescent="0.2">
      <c r="A397" s="333"/>
      <c r="B397" s="333"/>
      <c r="D397" s="345" t="s">
        <v>313</v>
      </c>
      <c r="F397" s="441"/>
      <c r="G397" s="445">
        <v>0</v>
      </c>
      <c r="H397" s="443"/>
      <c r="I397" s="436"/>
      <c r="J397" s="437"/>
      <c r="K397" s="441"/>
      <c r="L397" s="445">
        <v>0</v>
      </c>
      <c r="M397" s="443"/>
      <c r="N397" s="436"/>
      <c r="O397" s="437"/>
      <c r="P397" s="441"/>
      <c r="Q397" s="445">
        <v>0</v>
      </c>
      <c r="R397" s="443"/>
      <c r="S397" s="436"/>
      <c r="T397" s="437"/>
      <c r="U397" s="441"/>
      <c r="V397" s="445">
        <v>0</v>
      </c>
      <c r="W397" s="443"/>
      <c r="X397" s="436"/>
      <c r="Y397" s="437"/>
      <c r="Z397" s="441"/>
      <c r="AA397" s="445">
        <v>0</v>
      </c>
      <c r="AB397" s="443"/>
      <c r="AC397" s="436"/>
      <c r="AD397" s="437"/>
      <c r="AE397" s="441"/>
      <c r="AF397" s="445">
        <v>0</v>
      </c>
      <c r="AG397" s="443"/>
      <c r="AH397" s="436"/>
      <c r="AI397" s="437"/>
      <c r="AJ397" s="441"/>
      <c r="AK397" s="445">
        <v>0</v>
      </c>
      <c r="AL397" s="443"/>
      <c r="AM397" s="436"/>
      <c r="AN397" s="437"/>
      <c r="AO397" s="441"/>
      <c r="AP397" s="445">
        <v>0</v>
      </c>
      <c r="AQ397" s="443"/>
      <c r="AR397" s="436"/>
      <c r="AS397" s="437"/>
      <c r="AT397" s="441"/>
      <c r="AU397" s="445">
        <v>0</v>
      </c>
      <c r="AV397" s="443"/>
      <c r="AW397" s="436"/>
      <c r="AX397" s="437"/>
      <c r="AY397" s="441"/>
      <c r="AZ397" s="445">
        <v>0</v>
      </c>
      <c r="BA397" s="443"/>
      <c r="BB397" s="436"/>
      <c r="BC397" s="437"/>
      <c r="BD397" s="441"/>
      <c r="BE397" s="445">
        <v>0</v>
      </c>
      <c r="BF397" s="443"/>
      <c r="BG397" s="436"/>
      <c r="BH397" s="437"/>
      <c r="BI397" s="441"/>
      <c r="BJ397" s="445">
        <v>0</v>
      </c>
      <c r="BK397" s="443"/>
      <c r="BL397" s="436"/>
      <c r="BM397" s="437"/>
      <c r="BN397" s="441"/>
      <c r="BO397" s="445">
        <v>0</v>
      </c>
      <c r="BP397" s="443"/>
      <c r="BQ397" s="436"/>
      <c r="BR397" s="437"/>
      <c r="BS397" s="441"/>
      <c r="BT397" s="445">
        <f>SUM(L397:BO397)</f>
        <v>0</v>
      </c>
      <c r="BU397" s="443"/>
      <c r="BV397" s="436"/>
      <c r="BW397" s="437"/>
      <c r="BX397" s="441"/>
      <c r="BY397" s="445">
        <v>0</v>
      </c>
      <c r="BZ397" s="443"/>
      <c r="CA397" s="436"/>
      <c r="CB397" s="437"/>
      <c r="CC397" s="441"/>
      <c r="CD397" s="445">
        <v>0</v>
      </c>
      <c r="CE397" s="443"/>
      <c r="CF397" s="436"/>
      <c r="CG397" s="437"/>
      <c r="CH397" s="441"/>
      <c r="CI397" s="445">
        <v>0</v>
      </c>
      <c r="CJ397" s="443"/>
      <c r="CK397" s="436"/>
      <c r="CL397" s="437"/>
      <c r="CM397" s="441"/>
      <c r="CN397" s="445">
        <v>0</v>
      </c>
      <c r="CO397" s="443"/>
      <c r="CP397" s="436"/>
      <c r="CQ397" s="437"/>
      <c r="CR397" s="441"/>
      <c r="CS397" s="445">
        <v>0</v>
      </c>
      <c r="CT397" s="443"/>
      <c r="CU397" s="436"/>
      <c r="CV397" s="437"/>
      <c r="CW397" s="441"/>
      <c r="CX397" s="445">
        <v>0</v>
      </c>
      <c r="CY397" s="443"/>
      <c r="CZ397" s="436"/>
      <c r="DA397" s="437"/>
      <c r="DB397" s="441"/>
      <c r="DC397" s="445">
        <v>0</v>
      </c>
      <c r="DD397" s="443"/>
      <c r="DE397" s="436"/>
      <c r="DF397" s="437"/>
      <c r="DG397" s="441"/>
      <c r="DH397" s="445">
        <v>0</v>
      </c>
      <c r="DI397" s="443"/>
      <c r="DJ397" s="436"/>
      <c r="DK397" s="437"/>
      <c r="DL397" s="441"/>
      <c r="DM397" s="445">
        <v>0</v>
      </c>
      <c r="DN397" s="443"/>
      <c r="DO397" s="436"/>
      <c r="DP397" s="437"/>
      <c r="DQ397" s="441"/>
      <c r="DR397" s="445">
        <v>0</v>
      </c>
      <c r="DS397" s="443"/>
      <c r="DT397" s="436"/>
      <c r="DU397" s="437"/>
      <c r="DV397" s="441"/>
      <c r="DW397" s="445">
        <v>0</v>
      </c>
      <c r="DX397" s="443"/>
      <c r="DY397" s="436"/>
      <c r="DZ397" s="437"/>
      <c r="EA397" s="441"/>
      <c r="EB397" s="445">
        <v>0</v>
      </c>
      <c r="EC397" s="443"/>
      <c r="ED397" s="436"/>
      <c r="EE397" s="437"/>
      <c r="EF397" s="441"/>
      <c r="EG397" s="445">
        <v>0</v>
      </c>
      <c r="EH397" s="443"/>
      <c r="EI397" s="436"/>
      <c r="EJ397" s="437"/>
      <c r="EK397" s="441"/>
      <c r="EL397" s="445">
        <f t="shared" ref="EL397" si="75">SUM(CD397:EG397)</f>
        <v>0</v>
      </c>
      <c r="EM397" s="443"/>
      <c r="EN397" s="436"/>
      <c r="EO397" s="345"/>
      <c r="ER397" s="349"/>
      <c r="ES397" s="349"/>
    </row>
    <row r="398" spans="1:149" x14ac:dyDescent="0.2">
      <c r="A398" s="333"/>
      <c r="B398" s="333"/>
      <c r="D398" s="456"/>
      <c r="E398" s="457"/>
      <c r="F398" s="336"/>
      <c r="G398" s="458"/>
      <c r="H398" s="458"/>
      <c r="I398" s="458"/>
      <c r="J398" s="459"/>
      <c r="K398" s="458"/>
      <c r="L398" s="458"/>
      <c r="M398" s="458"/>
      <c r="N398" s="458"/>
      <c r="O398" s="459"/>
      <c r="P398" s="458"/>
      <c r="Q398" s="458"/>
      <c r="R398" s="458"/>
      <c r="S398" s="458"/>
      <c r="T398" s="459"/>
      <c r="U398" s="458"/>
      <c r="V398" s="458"/>
      <c r="W398" s="458"/>
      <c r="X398" s="458"/>
      <c r="Y398" s="459"/>
      <c r="Z398" s="458"/>
      <c r="AA398" s="458"/>
      <c r="AB398" s="458"/>
      <c r="AC398" s="458"/>
      <c r="AD398" s="459"/>
      <c r="AE398" s="458"/>
      <c r="AF398" s="458"/>
      <c r="AG398" s="458"/>
      <c r="AH398" s="458"/>
      <c r="AI398" s="459"/>
      <c r="AJ398" s="458"/>
      <c r="AK398" s="458"/>
      <c r="AL398" s="458"/>
      <c r="AM398" s="458"/>
      <c r="AN398" s="459"/>
      <c r="AO398" s="458"/>
      <c r="AP398" s="458"/>
      <c r="AQ398" s="458"/>
      <c r="AR398" s="458"/>
      <c r="AS398" s="459"/>
      <c r="AT398" s="458"/>
      <c r="AU398" s="458"/>
      <c r="AV398" s="458"/>
      <c r="AW398" s="458"/>
      <c r="AX398" s="459"/>
      <c r="AY398" s="458"/>
      <c r="AZ398" s="458"/>
      <c r="BA398" s="458"/>
      <c r="BB398" s="458"/>
      <c r="BC398" s="459"/>
      <c r="BD398" s="458"/>
      <c r="BE398" s="458"/>
      <c r="BF398" s="458"/>
      <c r="BG398" s="458"/>
      <c r="BH398" s="459"/>
      <c r="BI398" s="458"/>
      <c r="BJ398" s="458"/>
      <c r="BK398" s="458"/>
      <c r="BL398" s="458"/>
      <c r="BM398" s="459"/>
      <c r="BN398" s="458"/>
      <c r="BO398" s="458"/>
      <c r="BP398" s="458"/>
      <c r="BQ398" s="458"/>
      <c r="BR398" s="459"/>
      <c r="BS398" s="458"/>
      <c r="BT398" s="458"/>
      <c r="BU398" s="458"/>
      <c r="BV398" s="458"/>
      <c r="BW398" s="459"/>
      <c r="BX398" s="458"/>
      <c r="BY398" s="458"/>
      <c r="BZ398" s="458"/>
      <c r="CA398" s="458"/>
      <c r="CB398" s="459"/>
      <c r="CC398" s="458"/>
      <c r="CD398" s="458"/>
      <c r="CE398" s="458"/>
      <c r="CF398" s="458"/>
      <c r="CG398" s="459"/>
      <c r="CH398" s="458"/>
      <c r="CI398" s="458"/>
      <c r="CJ398" s="458"/>
      <c r="CK398" s="458"/>
      <c r="CL398" s="459"/>
      <c r="CM398" s="458"/>
      <c r="CN398" s="458"/>
      <c r="CO398" s="458"/>
      <c r="CP398" s="458"/>
      <c r="CQ398" s="459"/>
      <c r="CR398" s="458"/>
      <c r="CS398" s="458"/>
      <c r="CT398" s="458"/>
      <c r="CU398" s="458"/>
      <c r="CV398" s="459"/>
      <c r="CW398" s="458"/>
      <c r="CX398" s="458"/>
      <c r="CY398" s="458"/>
      <c r="CZ398" s="458"/>
      <c r="DA398" s="459"/>
      <c r="DB398" s="458"/>
      <c r="DC398" s="458"/>
      <c r="DD398" s="458"/>
      <c r="DE398" s="458"/>
      <c r="DF398" s="459"/>
      <c r="DG398" s="458"/>
      <c r="DH398" s="458"/>
      <c r="DI398" s="458"/>
      <c r="DJ398" s="458"/>
      <c r="DK398" s="459"/>
      <c r="DL398" s="458"/>
      <c r="DM398" s="458"/>
      <c r="DN398" s="458"/>
      <c r="DO398" s="458"/>
      <c r="DP398" s="459"/>
      <c r="DQ398" s="458"/>
      <c r="DR398" s="458"/>
      <c r="DS398" s="458"/>
      <c r="DT398" s="458"/>
      <c r="DU398" s="459"/>
      <c r="DV398" s="458"/>
      <c r="DW398" s="458"/>
      <c r="DX398" s="458"/>
      <c r="DY398" s="458"/>
      <c r="DZ398" s="459"/>
      <c r="EA398" s="458"/>
      <c r="EB398" s="458"/>
      <c r="EC398" s="458"/>
      <c r="ED398" s="458"/>
      <c r="EE398" s="459"/>
      <c r="EF398" s="458"/>
      <c r="EG398" s="458"/>
      <c r="EH398" s="458"/>
      <c r="EI398" s="458"/>
      <c r="EJ398" s="459"/>
      <c r="EK398" s="458"/>
      <c r="EL398" s="458"/>
      <c r="EM398" s="458"/>
      <c r="EN398" s="460"/>
      <c r="EO398" s="345"/>
      <c r="ER398" s="349"/>
      <c r="ES398" s="349"/>
    </row>
    <row r="399" spans="1:149" x14ac:dyDescent="0.2">
      <c r="A399" s="333"/>
      <c r="B399" s="333"/>
      <c r="C399" s="333"/>
      <c r="E399" s="406"/>
      <c r="F399" s="333"/>
      <c r="G399" s="436"/>
      <c r="H399" s="436"/>
      <c r="I399" s="436"/>
      <c r="J399" s="436"/>
      <c r="K399" s="436"/>
      <c r="L399" s="436"/>
      <c r="M399" s="436"/>
      <c r="N399" s="436"/>
      <c r="O399" s="436"/>
      <c r="P399" s="436"/>
      <c r="Q399" s="436"/>
      <c r="R399" s="436"/>
      <c r="S399" s="436"/>
      <c r="T399" s="436"/>
      <c r="U399" s="436"/>
      <c r="V399" s="436"/>
      <c r="W399" s="436"/>
      <c r="X399" s="436"/>
      <c r="Y399" s="436"/>
      <c r="Z399" s="436"/>
      <c r="AA399" s="436"/>
      <c r="AB399" s="436"/>
      <c r="AC399" s="436"/>
      <c r="AD399" s="436"/>
      <c r="AE399" s="436"/>
      <c r="AF399" s="436"/>
      <c r="AG399" s="436"/>
      <c r="AH399" s="436"/>
      <c r="AI399" s="436"/>
      <c r="AJ399" s="436"/>
      <c r="AK399" s="436"/>
      <c r="AL399" s="436"/>
      <c r="AM399" s="436"/>
      <c r="AN399" s="436"/>
      <c r="AO399" s="436"/>
      <c r="AP399" s="436"/>
      <c r="AQ399" s="436"/>
      <c r="AR399" s="436"/>
      <c r="AS399" s="436"/>
      <c r="AT399" s="436"/>
      <c r="AU399" s="436"/>
      <c r="AV399" s="436"/>
      <c r="AW399" s="436"/>
      <c r="AX399" s="436"/>
      <c r="AY399" s="436"/>
      <c r="AZ399" s="436"/>
      <c r="BA399" s="436"/>
      <c r="BB399" s="436"/>
      <c r="BC399" s="436"/>
      <c r="BD399" s="436"/>
      <c r="BE399" s="436"/>
      <c r="BF399" s="436"/>
      <c r="BG399" s="436"/>
      <c r="BH399" s="436"/>
      <c r="BI399" s="436"/>
      <c r="BJ399" s="436"/>
      <c r="BK399" s="436"/>
      <c r="BL399" s="436"/>
      <c r="BM399" s="436"/>
      <c r="BN399" s="436"/>
      <c r="BO399" s="436"/>
      <c r="BP399" s="436"/>
      <c r="BQ399" s="436"/>
      <c r="BR399" s="436"/>
      <c r="BS399" s="436"/>
      <c r="BT399" s="436"/>
      <c r="BU399" s="436"/>
      <c r="BV399" s="436"/>
      <c r="BW399" s="436"/>
      <c r="BX399" s="436"/>
      <c r="BY399" s="436"/>
      <c r="BZ399" s="436"/>
      <c r="CA399" s="436"/>
      <c r="CB399" s="436"/>
      <c r="CC399" s="436"/>
      <c r="CD399" s="436"/>
      <c r="CE399" s="436"/>
      <c r="CF399" s="436"/>
      <c r="CG399" s="436"/>
      <c r="CH399" s="436"/>
      <c r="CI399" s="436"/>
      <c r="CJ399" s="436"/>
      <c r="CK399" s="436"/>
      <c r="CL399" s="436"/>
      <c r="CM399" s="436"/>
      <c r="CN399" s="436"/>
      <c r="CO399" s="436"/>
      <c r="CP399" s="436"/>
      <c r="CQ399" s="436"/>
      <c r="CR399" s="436"/>
      <c r="CS399" s="436"/>
      <c r="CT399" s="436"/>
      <c r="CU399" s="436"/>
      <c r="CV399" s="436"/>
      <c r="CW399" s="436"/>
      <c r="CX399" s="436"/>
      <c r="CY399" s="436"/>
      <c r="CZ399" s="436"/>
      <c r="DA399" s="436"/>
      <c r="DB399" s="436"/>
      <c r="DC399" s="436"/>
      <c r="DD399" s="436"/>
      <c r="DE399" s="436"/>
      <c r="DF399" s="436"/>
      <c r="DG399" s="436"/>
      <c r="DH399" s="436"/>
      <c r="DI399" s="436"/>
      <c r="DJ399" s="436"/>
      <c r="DK399" s="436"/>
      <c r="DL399" s="436"/>
      <c r="DM399" s="436"/>
      <c r="DN399" s="436"/>
      <c r="DO399" s="436"/>
      <c r="DP399" s="436"/>
      <c r="DQ399" s="436"/>
      <c r="DR399" s="436"/>
      <c r="DS399" s="436"/>
      <c r="DT399" s="436"/>
      <c r="DU399" s="436"/>
      <c r="DV399" s="436"/>
      <c r="DW399" s="436"/>
      <c r="DX399" s="436"/>
      <c r="DY399" s="436"/>
      <c r="DZ399" s="436"/>
      <c r="EA399" s="436"/>
      <c r="EB399" s="436"/>
      <c r="EC399" s="436"/>
      <c r="ED399" s="436"/>
      <c r="EE399" s="436"/>
      <c r="EF399" s="436"/>
      <c r="EG399" s="436"/>
      <c r="EH399" s="436"/>
      <c r="EI399" s="436"/>
      <c r="EJ399" s="436"/>
      <c r="EK399" s="436"/>
      <c r="EL399" s="436"/>
      <c r="EM399" s="436"/>
      <c r="EN399" s="436"/>
      <c r="EO399" s="333"/>
    </row>
    <row r="400" spans="1:149" x14ac:dyDescent="0.2">
      <c r="D400" s="333"/>
      <c r="E400" s="333"/>
      <c r="EE400" s="333"/>
      <c r="EL400" s="436"/>
    </row>
    <row r="401" spans="4:135" x14ac:dyDescent="0.2">
      <c r="D401" s="333"/>
      <c r="E401" s="333"/>
      <c r="EE401" s="333"/>
    </row>
    <row r="402" spans="4:135" x14ac:dyDescent="0.2">
      <c r="D402" s="333"/>
      <c r="E402" s="333"/>
      <c r="EE402" s="333"/>
    </row>
    <row r="403" spans="4:135" hidden="1" x14ac:dyDescent="0.2">
      <c r="D403" s="333"/>
      <c r="E403" s="333"/>
      <c r="EE403" s="333"/>
    </row>
    <row r="404" spans="4:135" hidden="1" x14ac:dyDescent="0.2">
      <c r="D404" s="333"/>
      <c r="E404" s="333"/>
      <c r="EE404" s="333"/>
    </row>
    <row r="405" spans="4:135" hidden="1" x14ac:dyDescent="0.2">
      <c r="D405" s="333"/>
      <c r="E405" s="333"/>
      <c r="G405" s="332">
        <f t="shared" ref="G405:BR408" si="76">G12-BY12</f>
        <v>-53297305</v>
      </c>
      <c r="H405" s="332">
        <f t="shared" si="76"/>
        <v>0</v>
      </c>
      <c r="I405" s="332">
        <f t="shared" si="76"/>
        <v>0</v>
      </c>
      <c r="J405" s="332">
        <f t="shared" si="76"/>
        <v>0</v>
      </c>
      <c r="K405" s="332">
        <f t="shared" si="76"/>
        <v>0</v>
      </c>
      <c r="L405" s="332">
        <f t="shared" si="76"/>
        <v>-16118850</v>
      </c>
      <c r="M405" s="332">
        <f t="shared" si="76"/>
        <v>0</v>
      </c>
      <c r="N405" s="332">
        <f t="shared" si="76"/>
        <v>0</v>
      </c>
      <c r="O405" s="332">
        <f t="shared" si="76"/>
        <v>0</v>
      </c>
      <c r="P405" s="332">
        <f t="shared" si="76"/>
        <v>0</v>
      </c>
      <c r="Q405" s="332">
        <f t="shared" si="76"/>
        <v>2606398</v>
      </c>
      <c r="R405" s="332">
        <f t="shared" si="76"/>
        <v>0</v>
      </c>
      <c r="S405" s="332">
        <f t="shared" si="76"/>
        <v>0</v>
      </c>
      <c r="T405" s="332">
        <f t="shared" si="76"/>
        <v>0</v>
      </c>
      <c r="U405" s="332">
        <f t="shared" si="76"/>
        <v>0</v>
      </c>
      <c r="V405" s="332">
        <f t="shared" si="76"/>
        <v>-36242984</v>
      </c>
      <c r="W405" s="332">
        <f t="shared" si="76"/>
        <v>0</v>
      </c>
      <c r="X405" s="332">
        <f t="shared" si="76"/>
        <v>0</v>
      </c>
      <c r="Y405" s="332">
        <f t="shared" si="76"/>
        <v>0</v>
      </c>
      <c r="Z405" s="332">
        <f t="shared" si="76"/>
        <v>0</v>
      </c>
      <c r="AA405" s="332">
        <f t="shared" si="76"/>
        <v>-36813678</v>
      </c>
      <c r="AB405" s="332">
        <f t="shared" si="76"/>
        <v>0</v>
      </c>
      <c r="AC405" s="332">
        <f t="shared" si="76"/>
        <v>0</v>
      </c>
      <c r="AD405" s="332">
        <f t="shared" si="76"/>
        <v>0</v>
      </c>
      <c r="AE405" s="332">
        <f t="shared" si="76"/>
        <v>0</v>
      </c>
      <c r="AF405" s="332">
        <f t="shared" si="76"/>
        <v>-32590097</v>
      </c>
      <c r="AG405" s="332">
        <f t="shared" si="76"/>
        <v>0</v>
      </c>
      <c r="AH405" s="332">
        <f t="shared" si="76"/>
        <v>0</v>
      </c>
      <c r="AI405" s="332">
        <f t="shared" si="76"/>
        <v>0</v>
      </c>
      <c r="AJ405" s="332">
        <f t="shared" si="76"/>
        <v>0</v>
      </c>
      <c r="AK405" s="332">
        <f t="shared" si="76"/>
        <v>-27539270</v>
      </c>
      <c r="AL405" s="332">
        <f t="shared" si="76"/>
        <v>0</v>
      </c>
      <c r="AM405" s="332">
        <f t="shared" si="76"/>
        <v>0</v>
      </c>
      <c r="AN405" s="332">
        <f t="shared" si="76"/>
        <v>0</v>
      </c>
      <c r="AO405" s="332">
        <f t="shared" si="76"/>
        <v>0</v>
      </c>
      <c r="AP405" s="332">
        <f t="shared" si="76"/>
        <v>-39327697</v>
      </c>
      <c r="AQ405" s="332">
        <f t="shared" si="76"/>
        <v>0</v>
      </c>
      <c r="AR405" s="332">
        <f t="shared" si="76"/>
        <v>0</v>
      </c>
      <c r="AS405" s="332">
        <f t="shared" si="76"/>
        <v>0</v>
      </c>
      <c r="AT405" s="332">
        <f t="shared" si="76"/>
        <v>0</v>
      </c>
      <c r="AU405" s="332">
        <f t="shared" si="76"/>
        <v>-28616895</v>
      </c>
      <c r="AV405" s="332">
        <f t="shared" si="76"/>
        <v>0</v>
      </c>
      <c r="AW405" s="332">
        <f t="shared" si="76"/>
        <v>0</v>
      </c>
      <c r="AX405" s="332">
        <f t="shared" si="76"/>
        <v>0</v>
      </c>
      <c r="AY405" s="332">
        <f t="shared" si="76"/>
        <v>0</v>
      </c>
      <c r="AZ405" s="332">
        <f t="shared" si="76"/>
        <v>-29014323</v>
      </c>
      <c r="BA405" s="332">
        <f t="shared" si="76"/>
        <v>0</v>
      </c>
      <c r="BB405" s="332">
        <f t="shared" si="76"/>
        <v>0</v>
      </c>
      <c r="BC405" s="332">
        <f t="shared" si="76"/>
        <v>0</v>
      </c>
      <c r="BD405" s="332">
        <f t="shared" si="76"/>
        <v>0</v>
      </c>
      <c r="BE405" s="332">
        <f t="shared" si="76"/>
        <v>-24327297</v>
      </c>
      <c r="BF405" s="332">
        <f t="shared" si="76"/>
        <v>0</v>
      </c>
      <c r="BG405" s="332">
        <f t="shared" si="76"/>
        <v>0</v>
      </c>
      <c r="BH405" s="332">
        <f t="shared" si="76"/>
        <v>0</v>
      </c>
      <c r="BI405" s="332">
        <f t="shared" si="76"/>
        <v>0</v>
      </c>
      <c r="BJ405" s="332">
        <f t="shared" si="76"/>
        <v>-32478299</v>
      </c>
      <c r="BK405" s="332">
        <f t="shared" si="76"/>
        <v>0</v>
      </c>
      <c r="BL405" s="332">
        <f t="shared" si="76"/>
        <v>0</v>
      </c>
      <c r="BM405" s="332">
        <f t="shared" si="76"/>
        <v>0</v>
      </c>
      <c r="BN405" s="332">
        <f t="shared" si="76"/>
        <v>0</v>
      </c>
      <c r="BO405" s="332">
        <f t="shared" si="76"/>
        <v>-33391155</v>
      </c>
      <c r="BP405" s="332">
        <f t="shared" si="76"/>
        <v>0</v>
      </c>
      <c r="BQ405" s="332">
        <f t="shared" si="76"/>
        <v>0</v>
      </c>
      <c r="BR405" s="332">
        <f t="shared" si="76"/>
        <v>0</v>
      </c>
      <c r="BS405" s="332">
        <f t="shared" ref="BO405:BX408" si="77">BS12-EK12</f>
        <v>0</v>
      </c>
      <c r="BT405" s="332">
        <f t="shared" si="77"/>
        <v>-13512452</v>
      </c>
      <c r="BU405" s="332">
        <f t="shared" si="77"/>
        <v>0</v>
      </c>
      <c r="BV405" s="332">
        <f t="shared" si="77"/>
        <v>0</v>
      </c>
      <c r="BW405" s="332">
        <f t="shared" si="77"/>
        <v>0</v>
      </c>
      <c r="BX405" s="332">
        <f t="shared" si="77"/>
        <v>0</v>
      </c>
      <c r="BZ405" s="332">
        <f t="shared" ref="BZ405:CA408" si="78">BZ12-ER12</f>
        <v>0</v>
      </c>
      <c r="CA405" s="332">
        <f t="shared" si="78"/>
        <v>0</v>
      </c>
      <c r="EE405" s="333"/>
    </row>
    <row r="406" spans="4:135" hidden="1" x14ac:dyDescent="0.2">
      <c r="D406" s="333"/>
      <c r="E406" s="333"/>
      <c r="G406" s="332">
        <f t="shared" si="76"/>
        <v>8152248</v>
      </c>
      <c r="H406" s="332">
        <f t="shared" si="76"/>
        <v>0</v>
      </c>
      <c r="I406" s="332">
        <f t="shared" si="76"/>
        <v>0</v>
      </c>
      <c r="J406" s="332">
        <f t="shared" si="76"/>
        <v>0</v>
      </c>
      <c r="K406" s="332">
        <f t="shared" si="76"/>
        <v>0</v>
      </c>
      <c r="L406" s="332">
        <f t="shared" si="76"/>
        <v>-8497467</v>
      </c>
      <c r="M406" s="332">
        <f t="shared" si="76"/>
        <v>0</v>
      </c>
      <c r="N406" s="332">
        <f t="shared" si="76"/>
        <v>0</v>
      </c>
      <c r="O406" s="332">
        <f t="shared" si="76"/>
        <v>0</v>
      </c>
      <c r="P406" s="332">
        <f t="shared" si="76"/>
        <v>0</v>
      </c>
      <c r="Q406" s="332">
        <f t="shared" si="76"/>
        <v>-794622</v>
      </c>
      <c r="R406" s="332">
        <f t="shared" si="76"/>
        <v>0</v>
      </c>
      <c r="S406" s="332">
        <f t="shared" si="76"/>
        <v>0</v>
      </c>
      <c r="T406" s="332">
        <f t="shared" si="76"/>
        <v>0</v>
      </c>
      <c r="U406" s="332">
        <f t="shared" si="76"/>
        <v>0</v>
      </c>
      <c r="V406" s="332">
        <f t="shared" si="76"/>
        <v>-27576195</v>
      </c>
      <c r="W406" s="332">
        <f t="shared" si="76"/>
        <v>0</v>
      </c>
      <c r="X406" s="332">
        <f t="shared" si="76"/>
        <v>0</v>
      </c>
      <c r="Y406" s="332">
        <f t="shared" si="76"/>
        <v>0</v>
      </c>
      <c r="Z406" s="332">
        <f t="shared" si="76"/>
        <v>0</v>
      </c>
      <c r="AA406" s="332">
        <f t="shared" si="76"/>
        <v>-32976789</v>
      </c>
      <c r="AB406" s="332">
        <f t="shared" si="76"/>
        <v>0</v>
      </c>
      <c r="AC406" s="332">
        <f t="shared" si="76"/>
        <v>0</v>
      </c>
      <c r="AD406" s="332">
        <f t="shared" si="76"/>
        <v>0</v>
      </c>
      <c r="AE406" s="332">
        <f t="shared" si="76"/>
        <v>0</v>
      </c>
      <c r="AF406" s="332">
        <f t="shared" si="76"/>
        <v>-27670253</v>
      </c>
      <c r="AG406" s="332">
        <f t="shared" si="76"/>
        <v>0</v>
      </c>
      <c r="AH406" s="332">
        <f t="shared" si="76"/>
        <v>0</v>
      </c>
      <c r="AI406" s="332">
        <f t="shared" si="76"/>
        <v>0</v>
      </c>
      <c r="AJ406" s="332">
        <f t="shared" si="76"/>
        <v>0</v>
      </c>
      <c r="AK406" s="332">
        <f t="shared" si="76"/>
        <v>-25324462</v>
      </c>
      <c r="AL406" s="332">
        <f t="shared" si="76"/>
        <v>0</v>
      </c>
      <c r="AM406" s="332">
        <f t="shared" si="76"/>
        <v>0</v>
      </c>
      <c r="AN406" s="332">
        <f t="shared" si="76"/>
        <v>0</v>
      </c>
      <c r="AO406" s="332">
        <f t="shared" si="76"/>
        <v>0</v>
      </c>
      <c r="AP406" s="332">
        <f t="shared" si="76"/>
        <v>-33828275</v>
      </c>
      <c r="AQ406" s="332">
        <f t="shared" si="76"/>
        <v>0</v>
      </c>
      <c r="AR406" s="332">
        <f t="shared" si="76"/>
        <v>0</v>
      </c>
      <c r="AS406" s="332">
        <f t="shared" si="76"/>
        <v>0</v>
      </c>
      <c r="AT406" s="332">
        <f t="shared" si="76"/>
        <v>0</v>
      </c>
      <c r="AU406" s="332">
        <f t="shared" si="76"/>
        <v>-23303905</v>
      </c>
      <c r="AV406" s="332">
        <f t="shared" si="76"/>
        <v>0</v>
      </c>
      <c r="AW406" s="332">
        <f t="shared" si="76"/>
        <v>0</v>
      </c>
      <c r="AX406" s="332">
        <f t="shared" si="76"/>
        <v>0</v>
      </c>
      <c r="AY406" s="332">
        <f t="shared" si="76"/>
        <v>0</v>
      </c>
      <c r="AZ406" s="332">
        <f t="shared" si="76"/>
        <v>-24962859</v>
      </c>
      <c r="BA406" s="332">
        <f t="shared" si="76"/>
        <v>0</v>
      </c>
      <c r="BB406" s="332">
        <f t="shared" si="76"/>
        <v>0</v>
      </c>
      <c r="BC406" s="332">
        <f t="shared" si="76"/>
        <v>0</v>
      </c>
      <c r="BD406" s="332">
        <f t="shared" si="76"/>
        <v>0</v>
      </c>
      <c r="BE406" s="332">
        <f t="shared" si="76"/>
        <v>-21654275</v>
      </c>
      <c r="BF406" s="332">
        <f t="shared" si="76"/>
        <v>0</v>
      </c>
      <c r="BG406" s="332">
        <f t="shared" si="76"/>
        <v>0</v>
      </c>
      <c r="BH406" s="332">
        <f t="shared" si="76"/>
        <v>0</v>
      </c>
      <c r="BI406" s="332">
        <f t="shared" si="76"/>
        <v>0</v>
      </c>
      <c r="BJ406" s="332">
        <f t="shared" si="76"/>
        <v>-28691924</v>
      </c>
      <c r="BK406" s="332">
        <f t="shared" si="76"/>
        <v>0</v>
      </c>
      <c r="BL406" s="332">
        <f t="shared" si="76"/>
        <v>0</v>
      </c>
      <c r="BM406" s="332">
        <f t="shared" si="76"/>
        <v>0</v>
      </c>
      <c r="BN406" s="332">
        <f t="shared" si="76"/>
        <v>0</v>
      </c>
      <c r="BO406" s="332">
        <f t="shared" si="77"/>
        <v>-28529070</v>
      </c>
      <c r="BP406" s="332">
        <f t="shared" si="77"/>
        <v>0</v>
      </c>
      <c r="BQ406" s="332">
        <f t="shared" si="77"/>
        <v>0</v>
      </c>
      <c r="BR406" s="332">
        <f t="shared" si="77"/>
        <v>0</v>
      </c>
      <c r="BS406" s="332">
        <f t="shared" si="77"/>
        <v>0</v>
      </c>
      <c r="BT406" s="332">
        <f t="shared" si="77"/>
        <v>-9292089</v>
      </c>
      <c r="BU406" s="332">
        <f t="shared" si="77"/>
        <v>0</v>
      </c>
      <c r="BV406" s="332">
        <f t="shared" si="77"/>
        <v>0</v>
      </c>
      <c r="BW406" s="332">
        <f t="shared" si="77"/>
        <v>0</v>
      </c>
      <c r="BX406" s="332">
        <f t="shared" si="77"/>
        <v>0</v>
      </c>
      <c r="BZ406" s="332">
        <f t="shared" si="78"/>
        <v>0</v>
      </c>
      <c r="CA406" s="332">
        <f t="shared" si="78"/>
        <v>0</v>
      </c>
      <c r="EE406" s="333"/>
    </row>
    <row r="407" spans="4:135" hidden="1" x14ac:dyDescent="0.2">
      <c r="E407" s="332"/>
      <c r="G407" s="332">
        <f t="shared" si="76"/>
        <v>-53972577</v>
      </c>
      <c r="H407" s="332">
        <f t="shared" si="76"/>
        <v>0</v>
      </c>
      <c r="I407" s="332">
        <f t="shared" si="76"/>
        <v>0</v>
      </c>
      <c r="J407" s="332">
        <f t="shared" si="76"/>
        <v>0</v>
      </c>
      <c r="K407" s="332">
        <f t="shared" si="76"/>
        <v>0</v>
      </c>
      <c r="L407" s="332">
        <f t="shared" si="76"/>
        <v>-8253520</v>
      </c>
      <c r="M407" s="332">
        <f t="shared" si="76"/>
        <v>0</v>
      </c>
      <c r="N407" s="332">
        <f t="shared" si="76"/>
        <v>0</v>
      </c>
      <c r="O407" s="332">
        <f t="shared" si="76"/>
        <v>0</v>
      </c>
      <c r="P407" s="332">
        <f t="shared" si="76"/>
        <v>0</v>
      </c>
      <c r="Q407" s="332">
        <f t="shared" si="76"/>
        <v>286578</v>
      </c>
      <c r="R407" s="332">
        <f t="shared" si="76"/>
        <v>0</v>
      </c>
      <c r="S407" s="332">
        <f t="shared" si="76"/>
        <v>0</v>
      </c>
      <c r="T407" s="332">
        <f t="shared" si="76"/>
        <v>0</v>
      </c>
      <c r="U407" s="332">
        <f t="shared" si="76"/>
        <v>0</v>
      </c>
      <c r="V407" s="332">
        <f t="shared" si="76"/>
        <v>-7710681</v>
      </c>
      <c r="W407" s="332">
        <f t="shared" si="76"/>
        <v>0</v>
      </c>
      <c r="X407" s="332">
        <f t="shared" si="76"/>
        <v>0</v>
      </c>
      <c r="Y407" s="332">
        <f t="shared" si="76"/>
        <v>0</v>
      </c>
      <c r="Z407" s="332">
        <f t="shared" si="76"/>
        <v>0</v>
      </c>
      <c r="AA407" s="332">
        <f t="shared" si="76"/>
        <v>-3456518</v>
      </c>
      <c r="AB407" s="332">
        <f t="shared" si="76"/>
        <v>0</v>
      </c>
      <c r="AC407" s="332">
        <f t="shared" si="76"/>
        <v>0</v>
      </c>
      <c r="AD407" s="332">
        <f t="shared" si="76"/>
        <v>0</v>
      </c>
      <c r="AE407" s="332">
        <f t="shared" si="76"/>
        <v>0</v>
      </c>
      <c r="AF407" s="332">
        <f t="shared" si="76"/>
        <v>-4835965</v>
      </c>
      <c r="AG407" s="332">
        <f t="shared" si="76"/>
        <v>0</v>
      </c>
      <c r="AH407" s="332">
        <f t="shared" si="76"/>
        <v>0</v>
      </c>
      <c r="AI407" s="332">
        <f t="shared" si="76"/>
        <v>0</v>
      </c>
      <c r="AJ407" s="332">
        <f t="shared" si="76"/>
        <v>0</v>
      </c>
      <c r="AK407" s="332">
        <f t="shared" si="76"/>
        <v>-2187184</v>
      </c>
      <c r="AL407" s="332">
        <f t="shared" si="76"/>
        <v>0</v>
      </c>
      <c r="AM407" s="332">
        <f t="shared" si="76"/>
        <v>0</v>
      </c>
      <c r="AN407" s="332">
        <f t="shared" si="76"/>
        <v>0</v>
      </c>
      <c r="AO407" s="332">
        <f t="shared" si="76"/>
        <v>0</v>
      </c>
      <c r="AP407" s="332">
        <f t="shared" si="76"/>
        <v>-5017820</v>
      </c>
      <c r="AQ407" s="332">
        <f t="shared" si="76"/>
        <v>0</v>
      </c>
      <c r="AR407" s="332">
        <f t="shared" si="76"/>
        <v>0</v>
      </c>
      <c r="AS407" s="332">
        <f t="shared" si="76"/>
        <v>0</v>
      </c>
      <c r="AT407" s="332">
        <f t="shared" si="76"/>
        <v>0</v>
      </c>
      <c r="AU407" s="332">
        <f t="shared" si="76"/>
        <v>-4108885</v>
      </c>
      <c r="AV407" s="332">
        <f t="shared" si="76"/>
        <v>0</v>
      </c>
      <c r="AW407" s="332">
        <f t="shared" si="76"/>
        <v>0</v>
      </c>
      <c r="AX407" s="332">
        <f t="shared" si="76"/>
        <v>0</v>
      </c>
      <c r="AY407" s="332">
        <f t="shared" si="76"/>
        <v>0</v>
      </c>
      <c r="AZ407" s="332">
        <f t="shared" si="76"/>
        <v>-3708680</v>
      </c>
      <c r="BA407" s="332">
        <f t="shared" si="76"/>
        <v>0</v>
      </c>
      <c r="BB407" s="332">
        <f t="shared" si="76"/>
        <v>0</v>
      </c>
      <c r="BC407" s="332">
        <f t="shared" si="76"/>
        <v>0</v>
      </c>
      <c r="BD407" s="332">
        <f t="shared" si="76"/>
        <v>0</v>
      </c>
      <c r="BE407" s="332">
        <f t="shared" si="76"/>
        <v>-2673022</v>
      </c>
      <c r="BF407" s="332">
        <f t="shared" si="76"/>
        <v>0</v>
      </c>
      <c r="BG407" s="332" t="e">
        <f>#REF!-DY14</f>
        <v>#REF!</v>
      </c>
      <c r="BH407" s="332">
        <f t="shared" si="76"/>
        <v>0</v>
      </c>
      <c r="BI407" s="332">
        <f t="shared" si="76"/>
        <v>0</v>
      </c>
      <c r="BJ407" s="332">
        <f t="shared" si="76"/>
        <v>-3014010</v>
      </c>
      <c r="BK407" s="332">
        <f t="shared" si="76"/>
        <v>0</v>
      </c>
      <c r="BL407" s="332">
        <f t="shared" si="76"/>
        <v>0</v>
      </c>
      <c r="BM407" s="332">
        <f t="shared" si="76"/>
        <v>0</v>
      </c>
      <c r="BN407" s="332">
        <f t="shared" si="76"/>
        <v>0</v>
      </c>
      <c r="BO407" s="332">
        <f t="shared" si="76"/>
        <v>-1829008</v>
      </c>
      <c r="BP407" s="332">
        <f t="shared" si="76"/>
        <v>0</v>
      </c>
      <c r="BQ407" s="332">
        <f t="shared" si="76"/>
        <v>0</v>
      </c>
      <c r="BR407" s="332">
        <f t="shared" si="77"/>
        <v>0</v>
      </c>
      <c r="BS407" s="332">
        <f t="shared" si="77"/>
        <v>0</v>
      </c>
      <c r="BT407" s="332">
        <f t="shared" si="77"/>
        <v>-7966942</v>
      </c>
      <c r="BU407" s="332">
        <f t="shared" si="77"/>
        <v>0</v>
      </c>
      <c r="BV407" s="332">
        <f t="shared" si="77"/>
        <v>0</v>
      </c>
      <c r="BW407" s="332">
        <f t="shared" si="77"/>
        <v>0</v>
      </c>
      <c r="BX407" s="332">
        <f t="shared" si="77"/>
        <v>0</v>
      </c>
      <c r="BZ407" s="332">
        <f t="shared" si="78"/>
        <v>0</v>
      </c>
      <c r="CA407" s="332">
        <f t="shared" si="78"/>
        <v>0</v>
      </c>
      <c r="EE407" s="333"/>
    </row>
    <row r="408" spans="4:135" hidden="1" x14ac:dyDescent="0.2">
      <c r="G408" s="332">
        <f t="shared" si="76"/>
        <v>-7476976</v>
      </c>
      <c r="H408" s="332">
        <f t="shared" si="76"/>
        <v>0</v>
      </c>
      <c r="I408" s="332">
        <f t="shared" si="76"/>
        <v>0</v>
      </c>
      <c r="J408" s="332">
        <f t="shared" si="76"/>
        <v>0</v>
      </c>
      <c r="K408" s="332">
        <f t="shared" si="76"/>
        <v>0</v>
      </c>
      <c r="L408" s="332">
        <f t="shared" si="76"/>
        <v>632137</v>
      </c>
      <c r="M408" s="332">
        <f t="shared" si="76"/>
        <v>0</v>
      </c>
      <c r="N408" s="332">
        <f t="shared" si="76"/>
        <v>0</v>
      </c>
      <c r="O408" s="332">
        <f t="shared" si="76"/>
        <v>0</v>
      </c>
      <c r="P408" s="332">
        <f t="shared" si="76"/>
        <v>0</v>
      </c>
      <c r="Q408" s="332">
        <f t="shared" si="76"/>
        <v>3114442</v>
      </c>
      <c r="R408" s="332">
        <f t="shared" si="76"/>
        <v>0</v>
      </c>
      <c r="S408" s="332">
        <f t="shared" si="76"/>
        <v>0</v>
      </c>
      <c r="T408" s="332">
        <f t="shared" si="76"/>
        <v>0</v>
      </c>
      <c r="U408" s="332">
        <f t="shared" si="76"/>
        <v>0</v>
      </c>
      <c r="V408" s="332">
        <f t="shared" si="76"/>
        <v>-956108</v>
      </c>
      <c r="W408" s="332">
        <f t="shared" si="76"/>
        <v>0</v>
      </c>
      <c r="X408" s="332">
        <f t="shared" si="76"/>
        <v>0</v>
      </c>
      <c r="Y408" s="332">
        <f t="shared" si="76"/>
        <v>0</v>
      </c>
      <c r="Z408" s="332">
        <f t="shared" si="76"/>
        <v>0</v>
      </c>
      <c r="AA408" s="332">
        <f t="shared" si="76"/>
        <v>-380371</v>
      </c>
      <c r="AB408" s="332">
        <f t="shared" si="76"/>
        <v>0</v>
      </c>
      <c r="AC408" s="332">
        <f t="shared" si="76"/>
        <v>0</v>
      </c>
      <c r="AD408" s="332">
        <f t="shared" si="76"/>
        <v>0</v>
      </c>
      <c r="AE408" s="332">
        <f t="shared" si="76"/>
        <v>0</v>
      </c>
      <c r="AF408" s="332">
        <f t="shared" si="76"/>
        <v>-83879</v>
      </c>
      <c r="AG408" s="332">
        <f t="shared" si="76"/>
        <v>0</v>
      </c>
      <c r="AH408" s="332">
        <f t="shared" si="76"/>
        <v>0</v>
      </c>
      <c r="AI408" s="332">
        <f t="shared" si="76"/>
        <v>0</v>
      </c>
      <c r="AJ408" s="332">
        <f t="shared" si="76"/>
        <v>0</v>
      </c>
      <c r="AK408" s="332">
        <f t="shared" si="76"/>
        <v>-27624</v>
      </c>
      <c r="AL408" s="332">
        <f t="shared" si="76"/>
        <v>0</v>
      </c>
      <c r="AM408" s="332">
        <f t="shared" si="76"/>
        <v>0</v>
      </c>
      <c r="AN408" s="332">
        <f t="shared" si="76"/>
        <v>0</v>
      </c>
      <c r="AO408" s="332">
        <f t="shared" si="76"/>
        <v>0</v>
      </c>
      <c r="AP408" s="332">
        <f t="shared" si="76"/>
        <v>-481602</v>
      </c>
      <c r="AQ408" s="332">
        <f t="shared" si="76"/>
        <v>0</v>
      </c>
      <c r="AR408" s="332">
        <f t="shared" si="76"/>
        <v>0</v>
      </c>
      <c r="AS408" s="332">
        <f t="shared" si="76"/>
        <v>0</v>
      </c>
      <c r="AT408" s="332">
        <f t="shared" si="76"/>
        <v>0</v>
      </c>
      <c r="AU408" s="332">
        <f t="shared" si="76"/>
        <v>-1204105</v>
      </c>
      <c r="AV408" s="332">
        <f t="shared" si="76"/>
        <v>0</v>
      </c>
      <c r="AW408" s="332">
        <f t="shared" si="76"/>
        <v>0</v>
      </c>
      <c r="AX408" s="332">
        <f t="shared" si="76"/>
        <v>0</v>
      </c>
      <c r="AY408" s="332">
        <f t="shared" si="76"/>
        <v>0</v>
      </c>
      <c r="AZ408" s="332">
        <f t="shared" si="76"/>
        <v>-342784</v>
      </c>
      <c r="BA408" s="332">
        <f t="shared" si="76"/>
        <v>0</v>
      </c>
      <c r="BB408" s="332">
        <f t="shared" si="76"/>
        <v>0</v>
      </c>
      <c r="BC408" s="332">
        <f t="shared" si="76"/>
        <v>0</v>
      </c>
      <c r="BD408" s="332">
        <f t="shared" si="76"/>
        <v>0</v>
      </c>
      <c r="BE408" s="332">
        <f t="shared" si="76"/>
        <v>0</v>
      </c>
      <c r="BF408" s="332">
        <f t="shared" si="76"/>
        <v>0</v>
      </c>
      <c r="BG408" s="332">
        <f>BG15-DY15</f>
        <v>0</v>
      </c>
      <c r="BH408" s="332">
        <f t="shared" si="76"/>
        <v>0</v>
      </c>
      <c r="BI408" s="332">
        <f t="shared" si="76"/>
        <v>0</v>
      </c>
      <c r="BJ408" s="332">
        <f t="shared" si="76"/>
        <v>-772365</v>
      </c>
      <c r="BK408" s="332">
        <f t="shared" si="76"/>
        <v>0</v>
      </c>
      <c r="BL408" s="332">
        <f t="shared" si="76"/>
        <v>0</v>
      </c>
      <c r="BM408" s="332">
        <f t="shared" si="76"/>
        <v>0</v>
      </c>
      <c r="BN408" s="332">
        <f t="shared" si="76"/>
        <v>0</v>
      </c>
      <c r="BO408" s="332">
        <f t="shared" si="76"/>
        <v>-3033077</v>
      </c>
      <c r="BP408" s="332">
        <f t="shared" si="76"/>
        <v>0</v>
      </c>
      <c r="BQ408" s="332">
        <f t="shared" si="76"/>
        <v>0</v>
      </c>
      <c r="BR408" s="332">
        <f t="shared" si="77"/>
        <v>0</v>
      </c>
      <c r="BS408" s="332">
        <f t="shared" si="77"/>
        <v>0</v>
      </c>
      <c r="BT408" s="332">
        <f t="shared" si="77"/>
        <v>3746579</v>
      </c>
      <c r="BU408" s="332">
        <f t="shared" si="77"/>
        <v>0</v>
      </c>
      <c r="BV408" s="332">
        <f t="shared" si="77"/>
        <v>0</v>
      </c>
      <c r="BW408" s="332">
        <f t="shared" si="77"/>
        <v>0</v>
      </c>
      <c r="BX408" s="332">
        <f t="shared" si="77"/>
        <v>0</v>
      </c>
      <c r="BZ408" s="332">
        <f t="shared" si="78"/>
        <v>0</v>
      </c>
      <c r="CA408" s="332">
        <f t="shared" si="78"/>
        <v>0</v>
      </c>
    </row>
    <row r="409" spans="4:135" hidden="1" x14ac:dyDescent="0.2">
      <c r="G409" s="332" t="e">
        <f>#REF!-#REF!</f>
        <v>#REF!</v>
      </c>
      <c r="H409" s="332" t="e">
        <f>#REF!-#REF!</f>
        <v>#REF!</v>
      </c>
      <c r="I409" s="332" t="e">
        <f>#REF!-#REF!</f>
        <v>#REF!</v>
      </c>
      <c r="J409" s="332" t="e">
        <f>#REF!-#REF!</f>
        <v>#REF!</v>
      </c>
      <c r="K409" s="332" t="e">
        <f>#REF!-#REF!</f>
        <v>#REF!</v>
      </c>
      <c r="L409" s="332" t="e">
        <f>#REF!-#REF!</f>
        <v>#REF!</v>
      </c>
      <c r="M409" s="332" t="e">
        <f>#REF!-#REF!</f>
        <v>#REF!</v>
      </c>
      <c r="N409" s="332" t="e">
        <f>#REF!-#REF!</f>
        <v>#REF!</v>
      </c>
      <c r="O409" s="332" t="e">
        <f>#REF!-#REF!</f>
        <v>#REF!</v>
      </c>
      <c r="P409" s="332" t="e">
        <f>#REF!-#REF!</f>
        <v>#REF!</v>
      </c>
      <c r="Q409" s="332" t="e">
        <f>#REF!-#REF!</f>
        <v>#REF!</v>
      </c>
      <c r="R409" s="332" t="e">
        <f>#REF!-#REF!</f>
        <v>#REF!</v>
      </c>
      <c r="S409" s="332" t="e">
        <f>#REF!-#REF!</f>
        <v>#REF!</v>
      </c>
      <c r="T409" s="332" t="e">
        <f>#REF!-#REF!</f>
        <v>#REF!</v>
      </c>
      <c r="U409" s="332" t="e">
        <f>#REF!-#REF!</f>
        <v>#REF!</v>
      </c>
      <c r="V409" s="332" t="e">
        <f>#REF!-#REF!</f>
        <v>#REF!</v>
      </c>
      <c r="W409" s="332" t="e">
        <f>#REF!-#REF!</f>
        <v>#REF!</v>
      </c>
      <c r="X409" s="332" t="e">
        <f>#REF!-#REF!</f>
        <v>#REF!</v>
      </c>
      <c r="Y409" s="332" t="e">
        <f>#REF!-#REF!</f>
        <v>#REF!</v>
      </c>
      <c r="Z409" s="332" t="e">
        <f>#REF!-#REF!</f>
        <v>#REF!</v>
      </c>
      <c r="AA409" s="332" t="e">
        <f>#REF!-#REF!</f>
        <v>#REF!</v>
      </c>
      <c r="AB409" s="332" t="e">
        <f>#REF!-#REF!</f>
        <v>#REF!</v>
      </c>
      <c r="AC409" s="332" t="e">
        <f>#REF!-#REF!</f>
        <v>#REF!</v>
      </c>
      <c r="AD409" s="332" t="e">
        <f>#REF!-#REF!</f>
        <v>#REF!</v>
      </c>
      <c r="AE409" s="332" t="e">
        <f>#REF!-#REF!</f>
        <v>#REF!</v>
      </c>
      <c r="AF409" s="332" t="e">
        <f>#REF!-#REF!</f>
        <v>#REF!</v>
      </c>
      <c r="AG409" s="332" t="e">
        <f>#REF!-#REF!</f>
        <v>#REF!</v>
      </c>
      <c r="AH409" s="332" t="e">
        <f>#REF!-#REF!</f>
        <v>#REF!</v>
      </c>
      <c r="AI409" s="332" t="e">
        <f>#REF!-#REF!</f>
        <v>#REF!</v>
      </c>
      <c r="AJ409" s="332" t="e">
        <f>#REF!-#REF!</f>
        <v>#REF!</v>
      </c>
      <c r="AK409" s="332" t="e">
        <f>#REF!-#REF!</f>
        <v>#REF!</v>
      </c>
      <c r="AL409" s="332" t="e">
        <f>#REF!-#REF!</f>
        <v>#REF!</v>
      </c>
      <c r="AM409" s="332" t="e">
        <f>#REF!-#REF!</f>
        <v>#REF!</v>
      </c>
      <c r="AN409" s="332" t="e">
        <f>#REF!-#REF!</f>
        <v>#REF!</v>
      </c>
      <c r="AO409" s="332" t="e">
        <f>#REF!-#REF!</f>
        <v>#REF!</v>
      </c>
      <c r="AP409" s="332" t="e">
        <f>#REF!-#REF!</f>
        <v>#REF!</v>
      </c>
      <c r="AQ409" s="332" t="e">
        <f>#REF!-#REF!</f>
        <v>#REF!</v>
      </c>
      <c r="AR409" s="332" t="e">
        <f>#REF!-#REF!</f>
        <v>#REF!</v>
      </c>
      <c r="AS409" s="332" t="e">
        <f>#REF!-#REF!</f>
        <v>#REF!</v>
      </c>
      <c r="AT409" s="332" t="e">
        <f>#REF!-#REF!</f>
        <v>#REF!</v>
      </c>
      <c r="AU409" s="332" t="e">
        <f>#REF!-#REF!</f>
        <v>#REF!</v>
      </c>
      <c r="AV409" s="332" t="e">
        <f>#REF!-#REF!</f>
        <v>#REF!</v>
      </c>
      <c r="AW409" s="332" t="e">
        <f>#REF!-#REF!</f>
        <v>#REF!</v>
      </c>
      <c r="AX409" s="332" t="e">
        <f>#REF!-#REF!</f>
        <v>#REF!</v>
      </c>
      <c r="AY409" s="332" t="e">
        <f>#REF!-#REF!</f>
        <v>#REF!</v>
      </c>
      <c r="AZ409" s="332" t="e">
        <f>#REF!-#REF!</f>
        <v>#REF!</v>
      </c>
      <c r="BA409" s="332" t="e">
        <f>#REF!-#REF!</f>
        <v>#REF!</v>
      </c>
      <c r="BB409" s="332" t="e">
        <f>#REF!-#REF!</f>
        <v>#REF!</v>
      </c>
      <c r="BC409" s="332" t="e">
        <f>#REF!-#REF!</f>
        <v>#REF!</v>
      </c>
      <c r="BD409" s="332" t="e">
        <f>#REF!-#REF!</f>
        <v>#REF!</v>
      </c>
      <c r="BE409" s="332" t="e">
        <f>#REF!-#REF!</f>
        <v>#REF!</v>
      </c>
      <c r="BF409" s="332" t="e">
        <f>#REF!-#REF!</f>
        <v>#REF!</v>
      </c>
      <c r="BG409" s="332" t="e">
        <f>#REF!-#REF!</f>
        <v>#REF!</v>
      </c>
      <c r="BH409" s="332" t="e">
        <f>#REF!-#REF!</f>
        <v>#REF!</v>
      </c>
      <c r="BI409" s="332" t="e">
        <f>#REF!-#REF!</f>
        <v>#REF!</v>
      </c>
      <c r="BJ409" s="332" t="e">
        <f>#REF!-#REF!</f>
        <v>#REF!</v>
      </c>
      <c r="BK409" s="332" t="e">
        <f>#REF!-#REF!</f>
        <v>#REF!</v>
      </c>
      <c r="BL409" s="332" t="e">
        <f>#REF!-#REF!</f>
        <v>#REF!</v>
      </c>
      <c r="BM409" s="332" t="e">
        <f>#REF!-#REF!</f>
        <v>#REF!</v>
      </c>
      <c r="BN409" s="332" t="e">
        <f>#REF!-#REF!</f>
        <v>#REF!</v>
      </c>
      <c r="BO409" s="332" t="e">
        <f>#REF!-#REF!</f>
        <v>#REF!</v>
      </c>
      <c r="BP409" s="332" t="e">
        <f>#REF!-#REF!</f>
        <v>#REF!</v>
      </c>
      <c r="BQ409" s="332" t="e">
        <f>#REF!-#REF!</f>
        <v>#REF!</v>
      </c>
      <c r="BR409" s="332" t="e">
        <f>#REF!-#REF!</f>
        <v>#REF!</v>
      </c>
      <c r="BS409" s="332" t="e">
        <f>#REF!-#REF!</f>
        <v>#REF!</v>
      </c>
      <c r="BT409" s="332" t="e">
        <f>#REF!-#REF!</f>
        <v>#REF!</v>
      </c>
      <c r="BU409" s="332" t="e">
        <f>#REF!-#REF!</f>
        <v>#REF!</v>
      </c>
      <c r="BV409" s="332" t="e">
        <f>#REF!-#REF!</f>
        <v>#REF!</v>
      </c>
      <c r="BW409" s="332" t="e">
        <f>#REF!-#REF!</f>
        <v>#REF!</v>
      </c>
      <c r="BX409" s="332" t="e">
        <f>#REF!-#REF!</f>
        <v>#REF!</v>
      </c>
      <c r="BZ409" s="332" t="e">
        <f>#REF!-#REF!</f>
        <v>#REF!</v>
      </c>
      <c r="CA409" s="332" t="e">
        <f>#REF!-#REF!</f>
        <v>#REF!</v>
      </c>
    </row>
    <row r="410" spans="4:135" hidden="1" x14ac:dyDescent="0.2">
      <c r="G410" s="332">
        <f t="shared" ref="G410:BR413" si="79">G16-BY16</f>
        <v>0</v>
      </c>
      <c r="H410" s="332">
        <f t="shared" si="79"/>
        <v>0</v>
      </c>
      <c r="I410" s="332">
        <f t="shared" si="79"/>
        <v>0</v>
      </c>
      <c r="J410" s="332">
        <f t="shared" si="79"/>
        <v>0</v>
      </c>
      <c r="K410" s="332">
        <f t="shared" si="79"/>
        <v>0</v>
      </c>
      <c r="L410" s="332">
        <f t="shared" si="79"/>
        <v>0</v>
      </c>
      <c r="M410" s="332">
        <f t="shared" si="79"/>
        <v>0</v>
      </c>
      <c r="N410" s="332">
        <f t="shared" si="79"/>
        <v>0</v>
      </c>
      <c r="O410" s="332">
        <f t="shared" si="79"/>
        <v>0</v>
      </c>
      <c r="P410" s="332">
        <f t="shared" si="79"/>
        <v>0</v>
      </c>
      <c r="Q410" s="332">
        <f t="shared" si="79"/>
        <v>0</v>
      </c>
      <c r="R410" s="332">
        <f t="shared" si="79"/>
        <v>0</v>
      </c>
      <c r="S410" s="332">
        <f t="shared" si="79"/>
        <v>0</v>
      </c>
      <c r="T410" s="332">
        <f t="shared" si="79"/>
        <v>0</v>
      </c>
      <c r="U410" s="332">
        <f t="shared" si="79"/>
        <v>0</v>
      </c>
      <c r="V410" s="332">
        <f t="shared" si="79"/>
        <v>0</v>
      </c>
      <c r="W410" s="332">
        <f t="shared" si="79"/>
        <v>0</v>
      </c>
      <c r="X410" s="332">
        <f t="shared" si="79"/>
        <v>0</v>
      </c>
      <c r="Y410" s="332">
        <f t="shared" si="79"/>
        <v>0</v>
      </c>
      <c r="Z410" s="332">
        <f t="shared" si="79"/>
        <v>0</v>
      </c>
      <c r="AA410" s="332">
        <f t="shared" si="79"/>
        <v>0</v>
      </c>
      <c r="AB410" s="332">
        <f t="shared" si="79"/>
        <v>0</v>
      </c>
      <c r="AC410" s="332">
        <f t="shared" si="79"/>
        <v>0</v>
      </c>
      <c r="AD410" s="332">
        <f t="shared" si="79"/>
        <v>0</v>
      </c>
      <c r="AE410" s="332">
        <f t="shared" si="79"/>
        <v>0</v>
      </c>
      <c r="AF410" s="332">
        <f t="shared" si="79"/>
        <v>0</v>
      </c>
      <c r="AG410" s="332">
        <f t="shared" si="79"/>
        <v>0</v>
      </c>
      <c r="AH410" s="332">
        <f t="shared" si="79"/>
        <v>0</v>
      </c>
      <c r="AI410" s="332">
        <f t="shared" si="79"/>
        <v>0</v>
      </c>
      <c r="AJ410" s="332">
        <f t="shared" si="79"/>
        <v>0</v>
      </c>
      <c r="AK410" s="332">
        <f t="shared" si="79"/>
        <v>0</v>
      </c>
      <c r="AL410" s="332">
        <f t="shared" si="79"/>
        <v>0</v>
      </c>
      <c r="AM410" s="332">
        <f t="shared" si="79"/>
        <v>0</v>
      </c>
      <c r="AN410" s="332">
        <f t="shared" si="79"/>
        <v>0</v>
      </c>
      <c r="AO410" s="332">
        <f t="shared" si="79"/>
        <v>0</v>
      </c>
      <c r="AP410" s="332">
        <f t="shared" si="79"/>
        <v>0</v>
      </c>
      <c r="AQ410" s="332">
        <f t="shared" si="79"/>
        <v>0</v>
      </c>
      <c r="AR410" s="332">
        <f t="shared" si="79"/>
        <v>0</v>
      </c>
      <c r="AS410" s="332">
        <f t="shared" si="79"/>
        <v>0</v>
      </c>
      <c r="AT410" s="332">
        <f t="shared" si="79"/>
        <v>0</v>
      </c>
      <c r="AU410" s="332">
        <f t="shared" si="79"/>
        <v>0</v>
      </c>
      <c r="AV410" s="332">
        <f t="shared" si="79"/>
        <v>0</v>
      </c>
      <c r="AW410" s="332">
        <f t="shared" si="79"/>
        <v>0</v>
      </c>
      <c r="AX410" s="332">
        <f t="shared" si="79"/>
        <v>0</v>
      </c>
      <c r="AY410" s="332">
        <f t="shared" si="79"/>
        <v>0</v>
      </c>
      <c r="AZ410" s="332">
        <f t="shared" si="79"/>
        <v>0</v>
      </c>
      <c r="BA410" s="332">
        <f t="shared" si="79"/>
        <v>0</v>
      </c>
      <c r="BB410" s="332">
        <f t="shared" si="79"/>
        <v>0</v>
      </c>
      <c r="BC410" s="332">
        <f t="shared" si="79"/>
        <v>0</v>
      </c>
      <c r="BD410" s="332">
        <f t="shared" si="79"/>
        <v>0</v>
      </c>
      <c r="BE410" s="332">
        <f t="shared" si="79"/>
        <v>0</v>
      </c>
      <c r="BF410" s="332">
        <f t="shared" si="79"/>
        <v>0</v>
      </c>
      <c r="BG410" s="332">
        <f t="shared" si="79"/>
        <v>0</v>
      </c>
      <c r="BH410" s="332">
        <f t="shared" si="79"/>
        <v>0</v>
      </c>
      <c r="BI410" s="332">
        <f t="shared" si="79"/>
        <v>0</v>
      </c>
      <c r="BJ410" s="332">
        <f t="shared" si="79"/>
        <v>0</v>
      </c>
      <c r="BK410" s="332">
        <f t="shared" si="79"/>
        <v>0</v>
      </c>
      <c r="BL410" s="332">
        <f t="shared" si="79"/>
        <v>0</v>
      </c>
      <c r="BM410" s="332">
        <f t="shared" si="79"/>
        <v>0</v>
      </c>
      <c r="BN410" s="332">
        <f t="shared" si="79"/>
        <v>0</v>
      </c>
      <c r="BO410" s="332">
        <f t="shared" si="79"/>
        <v>0</v>
      </c>
      <c r="BP410" s="332">
        <f t="shared" si="79"/>
        <v>0</v>
      </c>
      <c r="BQ410" s="332">
        <f t="shared" si="79"/>
        <v>0</v>
      </c>
      <c r="BR410" s="332">
        <f t="shared" si="79"/>
        <v>0</v>
      </c>
      <c r="BS410" s="332">
        <f t="shared" ref="BS410:BX418" si="80">BS16-EK16</f>
        <v>0</v>
      </c>
      <c r="BT410" s="332">
        <f t="shared" si="80"/>
        <v>0</v>
      </c>
      <c r="BU410" s="332">
        <f t="shared" si="80"/>
        <v>0</v>
      </c>
      <c r="BV410" s="332">
        <f t="shared" si="80"/>
        <v>0</v>
      </c>
      <c r="BW410" s="332">
        <f t="shared" si="80"/>
        <v>0</v>
      </c>
      <c r="BX410" s="332">
        <f t="shared" si="80"/>
        <v>0</v>
      </c>
      <c r="BZ410" s="332">
        <f t="shared" ref="BZ410:CA418" si="81">BZ16-ER16</f>
        <v>0</v>
      </c>
      <c r="CA410" s="332">
        <f t="shared" si="81"/>
        <v>0</v>
      </c>
    </row>
    <row r="411" spans="4:135" hidden="1" x14ac:dyDescent="0.2">
      <c r="G411" s="332">
        <f t="shared" si="79"/>
        <v>8152248</v>
      </c>
      <c r="H411" s="332">
        <f t="shared" si="79"/>
        <v>0</v>
      </c>
      <c r="I411" s="332">
        <f t="shared" si="79"/>
        <v>0</v>
      </c>
      <c r="J411" s="332">
        <f t="shared" si="79"/>
        <v>0</v>
      </c>
      <c r="K411" s="332">
        <f t="shared" si="79"/>
        <v>0</v>
      </c>
      <c r="L411" s="332">
        <f t="shared" si="79"/>
        <v>-8497467</v>
      </c>
      <c r="M411" s="332">
        <f t="shared" si="79"/>
        <v>0</v>
      </c>
      <c r="N411" s="332">
        <f t="shared" si="79"/>
        <v>0</v>
      </c>
      <c r="O411" s="332">
        <f t="shared" si="79"/>
        <v>0</v>
      </c>
      <c r="P411" s="332">
        <f t="shared" si="79"/>
        <v>0</v>
      </c>
      <c r="Q411" s="332">
        <f t="shared" si="79"/>
        <v>-794622</v>
      </c>
      <c r="R411" s="332">
        <f t="shared" si="79"/>
        <v>0</v>
      </c>
      <c r="S411" s="332">
        <f t="shared" si="79"/>
        <v>0</v>
      </c>
      <c r="T411" s="332">
        <f t="shared" si="79"/>
        <v>0</v>
      </c>
      <c r="U411" s="332">
        <f t="shared" si="79"/>
        <v>0</v>
      </c>
      <c r="V411" s="332">
        <f t="shared" si="79"/>
        <v>-27576195</v>
      </c>
      <c r="W411" s="332">
        <f t="shared" si="79"/>
        <v>0</v>
      </c>
      <c r="X411" s="332">
        <f t="shared" si="79"/>
        <v>0</v>
      </c>
      <c r="Y411" s="332">
        <f t="shared" si="79"/>
        <v>0</v>
      </c>
      <c r="Z411" s="332">
        <f t="shared" si="79"/>
        <v>0</v>
      </c>
      <c r="AA411" s="332">
        <f t="shared" si="79"/>
        <v>-32976789</v>
      </c>
      <c r="AB411" s="332">
        <f t="shared" si="79"/>
        <v>0</v>
      </c>
      <c r="AC411" s="332">
        <f t="shared" si="79"/>
        <v>0</v>
      </c>
      <c r="AD411" s="332">
        <f t="shared" si="79"/>
        <v>0</v>
      </c>
      <c r="AE411" s="332">
        <f t="shared" si="79"/>
        <v>0</v>
      </c>
      <c r="AF411" s="332">
        <f t="shared" si="79"/>
        <v>-27670253</v>
      </c>
      <c r="AG411" s="332">
        <f t="shared" si="79"/>
        <v>0</v>
      </c>
      <c r="AH411" s="332">
        <f t="shared" si="79"/>
        <v>0</v>
      </c>
      <c r="AI411" s="332">
        <f t="shared" si="79"/>
        <v>0</v>
      </c>
      <c r="AJ411" s="332">
        <f t="shared" si="79"/>
        <v>0</v>
      </c>
      <c r="AK411" s="332">
        <f t="shared" si="79"/>
        <v>-25324462</v>
      </c>
      <c r="AL411" s="332">
        <f t="shared" si="79"/>
        <v>0</v>
      </c>
      <c r="AM411" s="332">
        <f t="shared" si="79"/>
        <v>0</v>
      </c>
      <c r="AN411" s="332">
        <f t="shared" si="79"/>
        <v>0</v>
      </c>
      <c r="AO411" s="332">
        <f t="shared" si="79"/>
        <v>0</v>
      </c>
      <c r="AP411" s="332">
        <f t="shared" si="79"/>
        <v>-33828275</v>
      </c>
      <c r="AQ411" s="332">
        <f t="shared" si="79"/>
        <v>0</v>
      </c>
      <c r="AR411" s="332">
        <f t="shared" si="79"/>
        <v>0</v>
      </c>
      <c r="AS411" s="332">
        <f t="shared" si="79"/>
        <v>0</v>
      </c>
      <c r="AT411" s="332">
        <f t="shared" si="79"/>
        <v>0</v>
      </c>
      <c r="AU411" s="332">
        <f t="shared" si="79"/>
        <v>-23303905</v>
      </c>
      <c r="AV411" s="332">
        <f t="shared" si="79"/>
        <v>0</v>
      </c>
      <c r="AW411" s="332">
        <f t="shared" si="79"/>
        <v>0</v>
      </c>
      <c r="AX411" s="332">
        <f t="shared" si="79"/>
        <v>0</v>
      </c>
      <c r="AY411" s="332">
        <f t="shared" si="79"/>
        <v>0</v>
      </c>
      <c r="AZ411" s="332">
        <f t="shared" si="79"/>
        <v>-24962859</v>
      </c>
      <c r="BA411" s="332">
        <f t="shared" si="79"/>
        <v>0</v>
      </c>
      <c r="BB411" s="332">
        <f t="shared" si="79"/>
        <v>0</v>
      </c>
      <c r="BC411" s="332">
        <f t="shared" si="79"/>
        <v>0</v>
      </c>
      <c r="BD411" s="332">
        <f t="shared" si="79"/>
        <v>0</v>
      </c>
      <c r="BE411" s="332">
        <f t="shared" si="79"/>
        <v>-21654275</v>
      </c>
      <c r="BF411" s="332">
        <f t="shared" si="79"/>
        <v>0</v>
      </c>
      <c r="BG411" s="332">
        <f t="shared" si="79"/>
        <v>0</v>
      </c>
      <c r="BH411" s="332">
        <f t="shared" si="79"/>
        <v>0</v>
      </c>
      <c r="BI411" s="332">
        <f t="shared" si="79"/>
        <v>0</v>
      </c>
      <c r="BJ411" s="332">
        <f t="shared" si="79"/>
        <v>-28691924</v>
      </c>
      <c r="BK411" s="332">
        <f t="shared" si="79"/>
        <v>0</v>
      </c>
      <c r="BL411" s="332">
        <f t="shared" si="79"/>
        <v>0</v>
      </c>
      <c r="BM411" s="332">
        <f t="shared" si="79"/>
        <v>0</v>
      </c>
      <c r="BN411" s="332">
        <f t="shared" si="79"/>
        <v>0</v>
      </c>
      <c r="BO411" s="332">
        <f t="shared" si="79"/>
        <v>-28529070</v>
      </c>
      <c r="BP411" s="332">
        <f t="shared" si="79"/>
        <v>0</v>
      </c>
      <c r="BQ411" s="332">
        <f t="shared" si="79"/>
        <v>0</v>
      </c>
      <c r="BR411" s="332">
        <f t="shared" si="79"/>
        <v>0</v>
      </c>
      <c r="BS411" s="332">
        <f t="shared" si="80"/>
        <v>0</v>
      </c>
      <c r="BT411" s="332">
        <f t="shared" si="80"/>
        <v>-9292089</v>
      </c>
      <c r="BU411" s="332">
        <f t="shared" si="80"/>
        <v>0</v>
      </c>
      <c r="BV411" s="332">
        <f t="shared" si="80"/>
        <v>0</v>
      </c>
      <c r="BW411" s="332">
        <f t="shared" si="80"/>
        <v>0</v>
      </c>
      <c r="BX411" s="332">
        <f t="shared" si="80"/>
        <v>0</v>
      </c>
      <c r="BZ411" s="332">
        <f t="shared" si="81"/>
        <v>0</v>
      </c>
      <c r="CA411" s="332">
        <f t="shared" si="81"/>
        <v>0</v>
      </c>
    </row>
    <row r="412" spans="4:135" hidden="1" x14ac:dyDescent="0.2">
      <c r="G412" s="332">
        <f t="shared" si="79"/>
        <v>59912355</v>
      </c>
      <c r="H412" s="332">
        <f t="shared" si="79"/>
        <v>0</v>
      </c>
      <c r="I412" s="332">
        <f t="shared" si="79"/>
        <v>0</v>
      </c>
      <c r="J412" s="332">
        <f t="shared" si="79"/>
        <v>0</v>
      </c>
      <c r="K412" s="332">
        <f t="shared" si="79"/>
        <v>0</v>
      </c>
      <c r="L412" s="332">
        <f t="shared" si="79"/>
        <v>-6823405</v>
      </c>
      <c r="M412" s="332">
        <f t="shared" si="79"/>
        <v>0</v>
      </c>
      <c r="N412" s="332">
        <f t="shared" si="79"/>
        <v>0</v>
      </c>
      <c r="O412" s="332">
        <f t="shared" si="79"/>
        <v>0</v>
      </c>
      <c r="P412" s="332">
        <f t="shared" si="79"/>
        <v>0</v>
      </c>
      <c r="Q412" s="332">
        <f t="shared" si="79"/>
        <v>-34740</v>
      </c>
      <c r="R412" s="332">
        <f t="shared" si="79"/>
        <v>0</v>
      </c>
      <c r="S412" s="332">
        <f t="shared" si="79"/>
        <v>0</v>
      </c>
      <c r="T412" s="332">
        <f t="shared" si="79"/>
        <v>0</v>
      </c>
      <c r="U412" s="332">
        <f t="shared" si="79"/>
        <v>0</v>
      </c>
      <c r="V412" s="332">
        <f t="shared" si="79"/>
        <v>-21524984</v>
      </c>
      <c r="W412" s="332">
        <f t="shared" si="79"/>
        <v>0</v>
      </c>
      <c r="X412" s="332">
        <f t="shared" si="79"/>
        <v>0</v>
      </c>
      <c r="Y412" s="332">
        <f t="shared" si="79"/>
        <v>0</v>
      </c>
      <c r="Z412" s="332">
        <f t="shared" si="79"/>
        <v>0</v>
      </c>
      <c r="AA412" s="332">
        <f t="shared" si="79"/>
        <v>-27318567</v>
      </c>
      <c r="AB412" s="332">
        <f t="shared" si="79"/>
        <v>0</v>
      </c>
      <c r="AC412" s="332">
        <f t="shared" si="79"/>
        <v>0</v>
      </c>
      <c r="AD412" s="332">
        <f t="shared" si="79"/>
        <v>0</v>
      </c>
      <c r="AE412" s="332">
        <f t="shared" si="79"/>
        <v>0</v>
      </c>
      <c r="AF412" s="332">
        <f t="shared" si="79"/>
        <v>-21385621</v>
      </c>
      <c r="AG412" s="332">
        <f t="shared" si="79"/>
        <v>0</v>
      </c>
      <c r="AH412" s="332">
        <f t="shared" si="79"/>
        <v>0</v>
      </c>
      <c r="AI412" s="332">
        <f t="shared" si="79"/>
        <v>0</v>
      </c>
      <c r="AJ412" s="332">
        <f t="shared" si="79"/>
        <v>0</v>
      </c>
      <c r="AK412" s="332">
        <f t="shared" si="79"/>
        <v>-19251348</v>
      </c>
      <c r="AL412" s="332">
        <f t="shared" si="79"/>
        <v>0</v>
      </c>
      <c r="AM412" s="332">
        <f t="shared" si="79"/>
        <v>0</v>
      </c>
      <c r="AN412" s="332">
        <f t="shared" si="79"/>
        <v>0</v>
      </c>
      <c r="AO412" s="332">
        <f t="shared" si="79"/>
        <v>0</v>
      </c>
      <c r="AP412" s="332">
        <f t="shared" si="79"/>
        <v>-26059821</v>
      </c>
      <c r="AQ412" s="332">
        <f t="shared" si="79"/>
        <v>0</v>
      </c>
      <c r="AR412" s="332">
        <f t="shared" si="79"/>
        <v>0</v>
      </c>
      <c r="AS412" s="332">
        <f t="shared" si="79"/>
        <v>0</v>
      </c>
      <c r="AT412" s="332">
        <f t="shared" si="79"/>
        <v>0</v>
      </c>
      <c r="AU412" s="332">
        <f t="shared" si="79"/>
        <v>-18397319</v>
      </c>
      <c r="AV412" s="332">
        <f t="shared" si="79"/>
        <v>0</v>
      </c>
      <c r="AW412" s="332">
        <f t="shared" si="79"/>
        <v>0</v>
      </c>
      <c r="AX412" s="332">
        <f t="shared" si="79"/>
        <v>0</v>
      </c>
      <c r="AY412" s="332">
        <f t="shared" si="79"/>
        <v>0</v>
      </c>
      <c r="AZ412" s="332">
        <f t="shared" si="79"/>
        <v>-18587367</v>
      </c>
      <c r="BA412" s="332">
        <f t="shared" si="79"/>
        <v>0</v>
      </c>
      <c r="BB412" s="332">
        <f t="shared" si="79"/>
        <v>0</v>
      </c>
      <c r="BC412" s="332">
        <f t="shared" si="79"/>
        <v>0</v>
      </c>
      <c r="BD412" s="332">
        <f t="shared" si="79"/>
        <v>0</v>
      </c>
      <c r="BE412" s="332">
        <f t="shared" si="79"/>
        <v>-17193465</v>
      </c>
      <c r="BF412" s="332">
        <f t="shared" si="79"/>
        <v>0</v>
      </c>
      <c r="BG412" s="332">
        <f t="shared" si="79"/>
        <v>0</v>
      </c>
      <c r="BH412" s="332">
        <f t="shared" si="79"/>
        <v>0</v>
      </c>
      <c r="BI412" s="332">
        <f t="shared" si="79"/>
        <v>0</v>
      </c>
      <c r="BJ412" s="332">
        <f t="shared" si="79"/>
        <v>-23509279</v>
      </c>
      <c r="BK412" s="332">
        <f t="shared" si="79"/>
        <v>0</v>
      </c>
      <c r="BL412" s="332">
        <f t="shared" si="79"/>
        <v>0</v>
      </c>
      <c r="BM412" s="332">
        <f t="shared" si="79"/>
        <v>0</v>
      </c>
      <c r="BN412" s="332">
        <f t="shared" si="79"/>
        <v>0</v>
      </c>
      <c r="BO412" s="332">
        <f t="shared" si="79"/>
        <v>-23579973</v>
      </c>
      <c r="BP412" s="332">
        <f t="shared" si="79"/>
        <v>0</v>
      </c>
      <c r="BQ412" s="332">
        <f t="shared" si="79"/>
        <v>0</v>
      </c>
      <c r="BR412" s="332">
        <f t="shared" si="79"/>
        <v>0</v>
      </c>
      <c r="BS412" s="332">
        <f t="shared" si="80"/>
        <v>0</v>
      </c>
      <c r="BT412" s="332">
        <f t="shared" si="80"/>
        <v>-6858145</v>
      </c>
      <c r="BU412" s="332">
        <f t="shared" si="80"/>
        <v>0</v>
      </c>
      <c r="BV412" s="332">
        <f t="shared" si="80"/>
        <v>0</v>
      </c>
      <c r="BW412" s="332">
        <f t="shared" si="80"/>
        <v>0</v>
      </c>
      <c r="BX412" s="332">
        <f t="shared" si="80"/>
        <v>0</v>
      </c>
      <c r="BZ412" s="332">
        <f t="shared" si="81"/>
        <v>0</v>
      </c>
      <c r="CA412" s="332">
        <f t="shared" si="81"/>
        <v>0</v>
      </c>
    </row>
    <row r="413" spans="4:135" hidden="1" x14ac:dyDescent="0.2">
      <c r="G413" s="332">
        <f t="shared" si="79"/>
        <v>-28814626</v>
      </c>
      <c r="H413" s="332">
        <f t="shared" si="79"/>
        <v>0</v>
      </c>
      <c r="I413" s="332">
        <f t="shared" si="79"/>
        <v>0</v>
      </c>
      <c r="J413" s="332">
        <f t="shared" si="79"/>
        <v>0</v>
      </c>
      <c r="K413" s="332">
        <f t="shared" si="79"/>
        <v>0</v>
      </c>
      <c r="L413" s="332">
        <f t="shared" si="79"/>
        <v>-2287368</v>
      </c>
      <c r="M413" s="332">
        <f t="shared" si="79"/>
        <v>0</v>
      </c>
      <c r="N413" s="332">
        <f t="shared" si="79"/>
        <v>0</v>
      </c>
      <c r="O413" s="332">
        <f t="shared" si="79"/>
        <v>0</v>
      </c>
      <c r="P413" s="332">
        <f t="shared" si="79"/>
        <v>0</v>
      </c>
      <c r="Q413" s="332">
        <f t="shared" si="79"/>
        <v>-129454</v>
      </c>
      <c r="R413" s="332">
        <f t="shared" si="79"/>
        <v>0</v>
      </c>
      <c r="S413" s="332">
        <f t="shared" si="79"/>
        <v>0</v>
      </c>
      <c r="T413" s="332">
        <f t="shared" si="79"/>
        <v>0</v>
      </c>
      <c r="U413" s="332">
        <f t="shared" si="79"/>
        <v>0</v>
      </c>
      <c r="V413" s="332">
        <f t="shared" si="79"/>
        <v>-3697051</v>
      </c>
      <c r="W413" s="332">
        <f t="shared" si="79"/>
        <v>0</v>
      </c>
      <c r="X413" s="332">
        <f t="shared" si="79"/>
        <v>0</v>
      </c>
      <c r="Y413" s="332">
        <f t="shared" si="79"/>
        <v>0</v>
      </c>
      <c r="Z413" s="332">
        <f t="shared" si="79"/>
        <v>0</v>
      </c>
      <c r="AA413" s="332">
        <f t="shared" si="79"/>
        <v>-4028774</v>
      </c>
      <c r="AB413" s="332">
        <f t="shared" si="79"/>
        <v>0</v>
      </c>
      <c r="AC413" s="332">
        <f t="shared" si="79"/>
        <v>0</v>
      </c>
      <c r="AD413" s="332">
        <f t="shared" si="79"/>
        <v>0</v>
      </c>
      <c r="AE413" s="332">
        <f t="shared" si="79"/>
        <v>0</v>
      </c>
      <c r="AF413" s="332">
        <f t="shared" si="79"/>
        <v>-4063950</v>
      </c>
      <c r="AG413" s="332">
        <f t="shared" si="79"/>
        <v>0</v>
      </c>
      <c r="AH413" s="332">
        <f t="shared" si="79"/>
        <v>0</v>
      </c>
      <c r="AI413" s="332">
        <f t="shared" si="79"/>
        <v>0</v>
      </c>
      <c r="AJ413" s="332">
        <f t="shared" si="79"/>
        <v>0</v>
      </c>
      <c r="AK413" s="332">
        <f t="shared" si="79"/>
        <v>-3732222</v>
      </c>
      <c r="AL413" s="332">
        <f t="shared" si="79"/>
        <v>0</v>
      </c>
      <c r="AM413" s="332">
        <f t="shared" si="79"/>
        <v>0</v>
      </c>
      <c r="AN413" s="332">
        <f t="shared" si="79"/>
        <v>0</v>
      </c>
      <c r="AO413" s="332">
        <f t="shared" si="79"/>
        <v>0</v>
      </c>
      <c r="AP413" s="332">
        <f t="shared" si="79"/>
        <v>-5478270</v>
      </c>
      <c r="AQ413" s="332">
        <f t="shared" si="79"/>
        <v>0</v>
      </c>
      <c r="AR413" s="332">
        <f t="shared" si="79"/>
        <v>0</v>
      </c>
      <c r="AS413" s="332">
        <f t="shared" si="79"/>
        <v>0</v>
      </c>
      <c r="AT413" s="332">
        <f t="shared" si="79"/>
        <v>0</v>
      </c>
      <c r="AU413" s="332">
        <f t="shared" si="79"/>
        <v>-3339881</v>
      </c>
      <c r="AV413" s="332">
        <f t="shared" si="79"/>
        <v>0</v>
      </c>
      <c r="AW413" s="332">
        <f t="shared" si="79"/>
        <v>0</v>
      </c>
      <c r="AX413" s="332">
        <f t="shared" si="79"/>
        <v>0</v>
      </c>
      <c r="AY413" s="332">
        <f t="shared" si="79"/>
        <v>0</v>
      </c>
      <c r="AZ413" s="332">
        <f t="shared" si="79"/>
        <v>-4186870</v>
      </c>
      <c r="BA413" s="332">
        <f t="shared" si="79"/>
        <v>0</v>
      </c>
      <c r="BB413" s="332">
        <f t="shared" si="79"/>
        <v>0</v>
      </c>
      <c r="BC413" s="332">
        <f t="shared" si="79"/>
        <v>0</v>
      </c>
      <c r="BD413" s="332">
        <f t="shared" si="79"/>
        <v>0</v>
      </c>
      <c r="BE413" s="332">
        <f t="shared" si="79"/>
        <v>-2875651</v>
      </c>
      <c r="BF413" s="332">
        <f t="shared" si="79"/>
        <v>0</v>
      </c>
      <c r="BG413" s="332">
        <f t="shared" si="79"/>
        <v>0</v>
      </c>
      <c r="BH413" s="332">
        <f t="shared" si="79"/>
        <v>0</v>
      </c>
      <c r="BI413" s="332">
        <f t="shared" si="79"/>
        <v>0</v>
      </c>
      <c r="BJ413" s="332">
        <f t="shared" si="79"/>
        <v>-3208682</v>
      </c>
      <c r="BK413" s="332">
        <f t="shared" si="79"/>
        <v>0</v>
      </c>
      <c r="BL413" s="332">
        <f t="shared" si="79"/>
        <v>0</v>
      </c>
      <c r="BM413" s="332">
        <f t="shared" si="79"/>
        <v>0</v>
      </c>
      <c r="BN413" s="332">
        <f t="shared" si="79"/>
        <v>0</v>
      </c>
      <c r="BO413" s="332">
        <f t="shared" si="79"/>
        <v>-3095740</v>
      </c>
      <c r="BP413" s="332">
        <f t="shared" si="79"/>
        <v>0</v>
      </c>
      <c r="BQ413" s="332">
        <f t="shared" si="79"/>
        <v>0</v>
      </c>
      <c r="BR413" s="332">
        <f t="shared" ref="BR413:BR418" si="82">BR19-EJ19</f>
        <v>0</v>
      </c>
      <c r="BS413" s="332">
        <f t="shared" si="80"/>
        <v>0</v>
      </c>
      <c r="BT413" s="332">
        <f t="shared" si="80"/>
        <v>-2416822</v>
      </c>
      <c r="BU413" s="332">
        <f t="shared" si="80"/>
        <v>0</v>
      </c>
      <c r="BV413" s="332">
        <f t="shared" si="80"/>
        <v>0</v>
      </c>
      <c r="BW413" s="332">
        <f t="shared" si="80"/>
        <v>0</v>
      </c>
      <c r="BX413" s="332">
        <f t="shared" si="80"/>
        <v>0</v>
      </c>
      <c r="BZ413" s="332">
        <f t="shared" si="81"/>
        <v>0</v>
      </c>
      <c r="CA413" s="332">
        <f t="shared" si="81"/>
        <v>0</v>
      </c>
    </row>
    <row r="414" spans="4:135" hidden="1" x14ac:dyDescent="0.2">
      <c r="G414" s="332">
        <f t="shared" ref="G414:BQ418" si="83">G20-BY20</f>
        <v>1380512</v>
      </c>
      <c r="H414" s="332">
        <f t="shared" si="83"/>
        <v>0</v>
      </c>
      <c r="I414" s="332">
        <f t="shared" si="83"/>
        <v>0</v>
      </c>
      <c r="J414" s="332">
        <f t="shared" si="83"/>
        <v>0</v>
      </c>
      <c r="K414" s="332">
        <f t="shared" si="83"/>
        <v>0</v>
      </c>
      <c r="L414" s="332">
        <f t="shared" si="83"/>
        <v>493</v>
      </c>
      <c r="M414" s="332">
        <f t="shared" si="83"/>
        <v>0</v>
      </c>
      <c r="N414" s="332">
        <f t="shared" si="83"/>
        <v>0</v>
      </c>
      <c r="O414" s="332">
        <f t="shared" si="83"/>
        <v>0</v>
      </c>
      <c r="P414" s="332">
        <f t="shared" si="83"/>
        <v>0</v>
      </c>
      <c r="Q414" s="332">
        <f t="shared" si="83"/>
        <v>193807</v>
      </c>
      <c r="R414" s="332">
        <f t="shared" si="83"/>
        <v>0</v>
      </c>
      <c r="S414" s="332">
        <f t="shared" si="83"/>
        <v>0</v>
      </c>
      <c r="T414" s="332">
        <f t="shared" si="83"/>
        <v>0</v>
      </c>
      <c r="U414" s="332">
        <f t="shared" si="83"/>
        <v>0</v>
      </c>
      <c r="V414" s="332">
        <f t="shared" si="83"/>
        <v>200</v>
      </c>
      <c r="W414" s="332">
        <f t="shared" si="83"/>
        <v>0</v>
      </c>
      <c r="X414" s="332">
        <f t="shared" si="83"/>
        <v>0</v>
      </c>
      <c r="Y414" s="332">
        <f t="shared" si="83"/>
        <v>0</v>
      </c>
      <c r="Z414" s="332">
        <f t="shared" si="83"/>
        <v>0</v>
      </c>
      <c r="AA414" s="332">
        <f t="shared" si="83"/>
        <v>182826</v>
      </c>
      <c r="AB414" s="332">
        <f t="shared" si="83"/>
        <v>0</v>
      </c>
      <c r="AC414" s="332">
        <f t="shared" si="83"/>
        <v>0</v>
      </c>
      <c r="AD414" s="332">
        <f t="shared" si="83"/>
        <v>0</v>
      </c>
      <c r="AE414" s="332">
        <f t="shared" si="83"/>
        <v>0</v>
      </c>
      <c r="AF414" s="332">
        <f t="shared" si="83"/>
        <v>0</v>
      </c>
      <c r="AG414" s="332">
        <f t="shared" si="83"/>
        <v>0</v>
      </c>
      <c r="AH414" s="332">
        <f t="shared" si="83"/>
        <v>0</v>
      </c>
      <c r="AI414" s="332">
        <f t="shared" si="83"/>
        <v>0</v>
      </c>
      <c r="AJ414" s="332">
        <f t="shared" si="83"/>
        <v>0</v>
      </c>
      <c r="AK414" s="332">
        <f t="shared" si="83"/>
        <v>0</v>
      </c>
      <c r="AL414" s="332">
        <f t="shared" si="83"/>
        <v>0</v>
      </c>
      <c r="AM414" s="332">
        <f t="shared" si="83"/>
        <v>0</v>
      </c>
      <c r="AN414" s="332">
        <f t="shared" si="83"/>
        <v>0</v>
      </c>
      <c r="AO414" s="332">
        <f t="shared" si="83"/>
        <v>0</v>
      </c>
      <c r="AP414" s="332">
        <f t="shared" si="83"/>
        <v>0</v>
      </c>
      <c r="AQ414" s="332">
        <f t="shared" si="83"/>
        <v>0</v>
      </c>
      <c r="AR414" s="332">
        <f t="shared" si="83"/>
        <v>0</v>
      </c>
      <c r="AS414" s="332">
        <f t="shared" si="83"/>
        <v>0</v>
      </c>
      <c r="AT414" s="332">
        <f t="shared" si="83"/>
        <v>0</v>
      </c>
      <c r="AU414" s="332">
        <f t="shared" si="83"/>
        <v>18</v>
      </c>
      <c r="AV414" s="332">
        <f t="shared" si="83"/>
        <v>0</v>
      </c>
      <c r="AW414" s="332">
        <f t="shared" si="83"/>
        <v>0</v>
      </c>
      <c r="AX414" s="332">
        <f t="shared" si="83"/>
        <v>0</v>
      </c>
      <c r="AY414" s="332">
        <f t="shared" si="83"/>
        <v>0</v>
      </c>
      <c r="AZ414" s="332">
        <f t="shared" si="83"/>
        <v>0</v>
      </c>
      <c r="BA414" s="332">
        <f t="shared" si="83"/>
        <v>0</v>
      </c>
      <c r="BB414" s="332">
        <f t="shared" si="83"/>
        <v>0</v>
      </c>
      <c r="BC414" s="332">
        <f t="shared" si="83"/>
        <v>0</v>
      </c>
      <c r="BD414" s="332">
        <f t="shared" si="83"/>
        <v>0</v>
      </c>
      <c r="BE414" s="332">
        <f t="shared" si="83"/>
        <v>361232</v>
      </c>
      <c r="BF414" s="332">
        <f t="shared" si="83"/>
        <v>0</v>
      </c>
      <c r="BG414" s="332">
        <f t="shared" si="83"/>
        <v>0</v>
      </c>
      <c r="BH414" s="332">
        <f t="shared" si="83"/>
        <v>0</v>
      </c>
      <c r="BI414" s="332">
        <f t="shared" si="83"/>
        <v>0</v>
      </c>
      <c r="BJ414" s="332">
        <f t="shared" si="83"/>
        <v>209896</v>
      </c>
      <c r="BK414" s="332">
        <f t="shared" si="83"/>
        <v>0</v>
      </c>
      <c r="BL414" s="332">
        <f t="shared" si="83"/>
        <v>0</v>
      </c>
      <c r="BM414" s="332">
        <f t="shared" si="83"/>
        <v>0</v>
      </c>
      <c r="BN414" s="332">
        <f t="shared" si="83"/>
        <v>0</v>
      </c>
      <c r="BO414" s="332">
        <f t="shared" si="83"/>
        <v>432040</v>
      </c>
      <c r="BP414" s="332">
        <f t="shared" si="83"/>
        <v>0</v>
      </c>
      <c r="BQ414" s="332">
        <f t="shared" si="83"/>
        <v>0</v>
      </c>
      <c r="BR414" s="332">
        <f t="shared" si="82"/>
        <v>0</v>
      </c>
      <c r="BS414" s="332">
        <f t="shared" si="80"/>
        <v>0</v>
      </c>
      <c r="BT414" s="332">
        <f t="shared" si="80"/>
        <v>194300</v>
      </c>
      <c r="BU414" s="332">
        <f t="shared" si="80"/>
        <v>0</v>
      </c>
      <c r="BV414" s="332">
        <f t="shared" si="80"/>
        <v>0</v>
      </c>
      <c r="BW414" s="332">
        <f t="shared" si="80"/>
        <v>0</v>
      </c>
      <c r="BX414" s="332">
        <f t="shared" si="80"/>
        <v>0</v>
      </c>
      <c r="BZ414" s="332">
        <f t="shared" si="81"/>
        <v>0</v>
      </c>
      <c r="CA414" s="332">
        <f t="shared" si="81"/>
        <v>0</v>
      </c>
    </row>
    <row r="415" spans="4:135" hidden="1" x14ac:dyDescent="0.2">
      <c r="G415" s="332">
        <f t="shared" si="83"/>
        <v>-24325993</v>
      </c>
      <c r="H415" s="332">
        <f t="shared" si="83"/>
        <v>0</v>
      </c>
      <c r="I415" s="332">
        <f t="shared" si="83"/>
        <v>0</v>
      </c>
      <c r="J415" s="332">
        <f t="shared" si="83"/>
        <v>0</v>
      </c>
      <c r="K415" s="332">
        <f t="shared" si="83"/>
        <v>0</v>
      </c>
      <c r="L415" s="332">
        <f t="shared" si="83"/>
        <v>612813</v>
      </c>
      <c r="M415" s="332">
        <f t="shared" si="83"/>
        <v>0</v>
      </c>
      <c r="N415" s="332">
        <f t="shared" si="83"/>
        <v>0</v>
      </c>
      <c r="O415" s="332">
        <f t="shared" si="83"/>
        <v>0</v>
      </c>
      <c r="P415" s="332">
        <f t="shared" si="83"/>
        <v>0</v>
      </c>
      <c r="Q415" s="332">
        <f t="shared" si="83"/>
        <v>-824235</v>
      </c>
      <c r="R415" s="332">
        <f t="shared" si="83"/>
        <v>0</v>
      </c>
      <c r="S415" s="332">
        <f t="shared" si="83"/>
        <v>0</v>
      </c>
      <c r="T415" s="332">
        <f t="shared" si="83"/>
        <v>0</v>
      </c>
      <c r="U415" s="332">
        <f t="shared" si="83"/>
        <v>0</v>
      </c>
      <c r="V415" s="332">
        <f t="shared" si="83"/>
        <v>-2354360</v>
      </c>
      <c r="W415" s="332">
        <f t="shared" si="83"/>
        <v>0</v>
      </c>
      <c r="X415" s="332">
        <f t="shared" si="83"/>
        <v>0</v>
      </c>
      <c r="Y415" s="332">
        <f t="shared" si="83"/>
        <v>0</v>
      </c>
      <c r="Z415" s="332">
        <f t="shared" si="83"/>
        <v>0</v>
      </c>
      <c r="AA415" s="332">
        <f t="shared" si="83"/>
        <v>-1812274</v>
      </c>
      <c r="AB415" s="332">
        <f t="shared" si="83"/>
        <v>0</v>
      </c>
      <c r="AC415" s="332">
        <f t="shared" si="83"/>
        <v>0</v>
      </c>
      <c r="AD415" s="332">
        <f t="shared" si="83"/>
        <v>0</v>
      </c>
      <c r="AE415" s="332">
        <f t="shared" si="83"/>
        <v>0</v>
      </c>
      <c r="AF415" s="332">
        <f t="shared" si="83"/>
        <v>-2220682</v>
      </c>
      <c r="AG415" s="332">
        <f t="shared" si="83"/>
        <v>0</v>
      </c>
      <c r="AH415" s="332">
        <f t="shared" si="83"/>
        <v>0</v>
      </c>
      <c r="AI415" s="332">
        <f t="shared" si="83"/>
        <v>0</v>
      </c>
      <c r="AJ415" s="332">
        <f t="shared" si="83"/>
        <v>0</v>
      </c>
      <c r="AK415" s="332">
        <f t="shared" si="83"/>
        <v>-2340892</v>
      </c>
      <c r="AL415" s="332">
        <f t="shared" si="83"/>
        <v>0</v>
      </c>
      <c r="AM415" s="332">
        <f t="shared" si="83"/>
        <v>0</v>
      </c>
      <c r="AN415" s="332">
        <f t="shared" si="83"/>
        <v>0</v>
      </c>
      <c r="AO415" s="332">
        <f t="shared" si="83"/>
        <v>0</v>
      </c>
      <c r="AP415" s="332">
        <f t="shared" si="83"/>
        <v>-2290184</v>
      </c>
      <c r="AQ415" s="332">
        <f t="shared" si="83"/>
        <v>0</v>
      </c>
      <c r="AR415" s="332">
        <f t="shared" si="83"/>
        <v>0</v>
      </c>
      <c r="AS415" s="332">
        <f t="shared" si="83"/>
        <v>0</v>
      </c>
      <c r="AT415" s="332">
        <f t="shared" si="83"/>
        <v>0</v>
      </c>
      <c r="AU415" s="332">
        <f t="shared" si="83"/>
        <v>-1566723</v>
      </c>
      <c r="AV415" s="332">
        <f t="shared" si="83"/>
        <v>0</v>
      </c>
      <c r="AW415" s="332">
        <f t="shared" si="83"/>
        <v>0</v>
      </c>
      <c r="AX415" s="332">
        <f t="shared" si="83"/>
        <v>0</v>
      </c>
      <c r="AY415" s="332">
        <f t="shared" si="83"/>
        <v>0</v>
      </c>
      <c r="AZ415" s="332">
        <f t="shared" si="83"/>
        <v>-2188622</v>
      </c>
      <c r="BA415" s="332">
        <f t="shared" si="83"/>
        <v>0</v>
      </c>
      <c r="BB415" s="332">
        <f t="shared" si="83"/>
        <v>0</v>
      </c>
      <c r="BC415" s="332">
        <f t="shared" si="83"/>
        <v>0</v>
      </c>
      <c r="BD415" s="332">
        <f t="shared" si="83"/>
        <v>0</v>
      </c>
      <c r="BE415" s="332">
        <f t="shared" si="83"/>
        <v>-1946391</v>
      </c>
      <c r="BF415" s="332">
        <f t="shared" si="83"/>
        <v>0</v>
      </c>
      <c r="BG415" s="332">
        <f t="shared" si="83"/>
        <v>0</v>
      </c>
      <c r="BH415" s="332">
        <f t="shared" si="83"/>
        <v>0</v>
      </c>
      <c r="BI415" s="332">
        <f t="shared" si="83"/>
        <v>0</v>
      </c>
      <c r="BJ415" s="332">
        <f t="shared" si="83"/>
        <v>-2183859</v>
      </c>
      <c r="BK415" s="332">
        <f t="shared" si="83"/>
        <v>0</v>
      </c>
      <c r="BL415" s="332">
        <f t="shared" si="83"/>
        <v>0</v>
      </c>
      <c r="BM415" s="332">
        <f t="shared" si="83"/>
        <v>0</v>
      </c>
      <c r="BN415" s="332">
        <f t="shared" si="83"/>
        <v>0</v>
      </c>
      <c r="BO415" s="332">
        <f t="shared" si="83"/>
        <v>-2285397</v>
      </c>
      <c r="BP415" s="332">
        <f t="shared" si="83"/>
        <v>0</v>
      </c>
      <c r="BQ415" s="332">
        <f t="shared" si="83"/>
        <v>0</v>
      </c>
      <c r="BR415" s="332">
        <f t="shared" si="82"/>
        <v>0</v>
      </c>
      <c r="BS415" s="332">
        <f t="shared" si="80"/>
        <v>0</v>
      </c>
      <c r="BT415" s="332">
        <f t="shared" si="80"/>
        <v>-211422</v>
      </c>
      <c r="BU415" s="332">
        <f t="shared" si="80"/>
        <v>0</v>
      </c>
      <c r="BV415" s="332">
        <f t="shared" si="80"/>
        <v>0</v>
      </c>
      <c r="BW415" s="332">
        <f t="shared" si="80"/>
        <v>0</v>
      </c>
      <c r="BX415" s="332">
        <f t="shared" si="80"/>
        <v>0</v>
      </c>
      <c r="BZ415" s="332">
        <f t="shared" si="81"/>
        <v>0</v>
      </c>
      <c r="CA415" s="332">
        <f t="shared" si="81"/>
        <v>0</v>
      </c>
    </row>
    <row r="416" spans="4:135" hidden="1" x14ac:dyDescent="0.2">
      <c r="G416" s="332">
        <f t="shared" si="83"/>
        <v>0</v>
      </c>
      <c r="H416" s="332">
        <f t="shared" si="83"/>
        <v>0</v>
      </c>
      <c r="I416" s="332">
        <f t="shared" si="83"/>
        <v>0</v>
      </c>
      <c r="J416" s="332">
        <f t="shared" si="83"/>
        <v>0</v>
      </c>
      <c r="K416" s="332">
        <f t="shared" si="83"/>
        <v>0</v>
      </c>
      <c r="L416" s="332">
        <f t="shared" si="83"/>
        <v>0</v>
      </c>
      <c r="M416" s="332">
        <f t="shared" si="83"/>
        <v>0</v>
      </c>
      <c r="N416" s="332">
        <f t="shared" si="83"/>
        <v>0</v>
      </c>
      <c r="O416" s="332">
        <f t="shared" si="83"/>
        <v>0</v>
      </c>
      <c r="P416" s="332">
        <f t="shared" si="83"/>
        <v>0</v>
      </c>
      <c r="Q416" s="332">
        <f t="shared" si="83"/>
        <v>0</v>
      </c>
      <c r="R416" s="332">
        <f t="shared" si="83"/>
        <v>0</v>
      </c>
      <c r="S416" s="332">
        <f t="shared" si="83"/>
        <v>0</v>
      </c>
      <c r="T416" s="332">
        <f t="shared" si="83"/>
        <v>0</v>
      </c>
      <c r="U416" s="332">
        <f t="shared" si="83"/>
        <v>0</v>
      </c>
      <c r="V416" s="332">
        <f t="shared" si="83"/>
        <v>0</v>
      </c>
      <c r="W416" s="332">
        <f t="shared" si="83"/>
        <v>0</v>
      </c>
      <c r="X416" s="332">
        <f t="shared" si="83"/>
        <v>0</v>
      </c>
      <c r="Y416" s="332">
        <f t="shared" si="83"/>
        <v>0</v>
      </c>
      <c r="Z416" s="332">
        <f t="shared" si="83"/>
        <v>0</v>
      </c>
      <c r="AA416" s="332">
        <f t="shared" si="83"/>
        <v>0</v>
      </c>
      <c r="AB416" s="332">
        <f t="shared" si="83"/>
        <v>0</v>
      </c>
      <c r="AC416" s="332">
        <f t="shared" si="83"/>
        <v>0</v>
      </c>
      <c r="AD416" s="332">
        <f t="shared" si="83"/>
        <v>0</v>
      </c>
      <c r="AE416" s="332">
        <f t="shared" si="83"/>
        <v>0</v>
      </c>
      <c r="AF416" s="332">
        <f t="shared" si="83"/>
        <v>0</v>
      </c>
      <c r="AG416" s="332">
        <f t="shared" si="83"/>
        <v>0</v>
      </c>
      <c r="AH416" s="332">
        <f t="shared" si="83"/>
        <v>0</v>
      </c>
      <c r="AI416" s="332">
        <f t="shared" si="83"/>
        <v>0</v>
      </c>
      <c r="AJ416" s="332">
        <f t="shared" si="83"/>
        <v>0</v>
      </c>
      <c r="AK416" s="332">
        <f t="shared" si="83"/>
        <v>0</v>
      </c>
      <c r="AL416" s="332">
        <f t="shared" si="83"/>
        <v>0</v>
      </c>
      <c r="AM416" s="332">
        <f t="shared" si="83"/>
        <v>0</v>
      </c>
      <c r="AN416" s="332">
        <f t="shared" si="83"/>
        <v>0</v>
      </c>
      <c r="AO416" s="332">
        <f t="shared" si="83"/>
        <v>0</v>
      </c>
      <c r="AP416" s="332">
        <f t="shared" si="83"/>
        <v>0</v>
      </c>
      <c r="AQ416" s="332">
        <f t="shared" si="83"/>
        <v>0</v>
      </c>
      <c r="AR416" s="332">
        <f t="shared" si="83"/>
        <v>0</v>
      </c>
      <c r="AS416" s="332">
        <f t="shared" si="83"/>
        <v>0</v>
      </c>
      <c r="AT416" s="332">
        <f t="shared" si="83"/>
        <v>0</v>
      </c>
      <c r="AU416" s="332">
        <f t="shared" si="83"/>
        <v>0</v>
      </c>
      <c r="AV416" s="332">
        <f t="shared" si="83"/>
        <v>0</v>
      </c>
      <c r="AW416" s="332">
        <f t="shared" si="83"/>
        <v>0</v>
      </c>
      <c r="AX416" s="332">
        <f t="shared" si="83"/>
        <v>0</v>
      </c>
      <c r="AY416" s="332">
        <f t="shared" si="83"/>
        <v>0</v>
      </c>
      <c r="AZ416" s="332">
        <f t="shared" si="83"/>
        <v>0</v>
      </c>
      <c r="BA416" s="332">
        <f t="shared" si="83"/>
        <v>0</v>
      </c>
      <c r="BB416" s="332">
        <f t="shared" si="83"/>
        <v>0</v>
      </c>
      <c r="BC416" s="332">
        <f t="shared" si="83"/>
        <v>0</v>
      </c>
      <c r="BD416" s="332">
        <f t="shared" si="83"/>
        <v>0</v>
      </c>
      <c r="BE416" s="332">
        <f t="shared" si="83"/>
        <v>0</v>
      </c>
      <c r="BF416" s="332">
        <f t="shared" si="83"/>
        <v>0</v>
      </c>
      <c r="BG416" s="332">
        <f t="shared" si="83"/>
        <v>0</v>
      </c>
      <c r="BH416" s="332">
        <f t="shared" si="83"/>
        <v>0</v>
      </c>
      <c r="BI416" s="332">
        <f t="shared" si="83"/>
        <v>0</v>
      </c>
      <c r="BJ416" s="332">
        <f t="shared" si="83"/>
        <v>0</v>
      </c>
      <c r="BK416" s="332">
        <f t="shared" si="83"/>
        <v>0</v>
      </c>
      <c r="BL416" s="332">
        <f t="shared" si="83"/>
        <v>0</v>
      </c>
      <c r="BM416" s="332">
        <f t="shared" si="83"/>
        <v>0</v>
      </c>
      <c r="BN416" s="332">
        <f t="shared" si="83"/>
        <v>0</v>
      </c>
      <c r="BO416" s="332">
        <f t="shared" si="83"/>
        <v>0</v>
      </c>
      <c r="BP416" s="332">
        <f t="shared" si="83"/>
        <v>0</v>
      </c>
      <c r="BQ416" s="332">
        <f t="shared" si="83"/>
        <v>0</v>
      </c>
      <c r="BR416" s="332">
        <f t="shared" si="82"/>
        <v>0</v>
      </c>
      <c r="BS416" s="332">
        <f t="shared" si="80"/>
        <v>0</v>
      </c>
      <c r="BT416" s="332">
        <f t="shared" si="80"/>
        <v>0</v>
      </c>
      <c r="BU416" s="332">
        <f t="shared" si="80"/>
        <v>0</v>
      </c>
      <c r="BV416" s="332">
        <f t="shared" si="80"/>
        <v>0</v>
      </c>
      <c r="BW416" s="332">
        <f t="shared" si="80"/>
        <v>0</v>
      </c>
      <c r="BX416" s="332">
        <f t="shared" si="80"/>
        <v>0</v>
      </c>
      <c r="BZ416" s="332">
        <f t="shared" si="81"/>
        <v>0</v>
      </c>
      <c r="CA416" s="332">
        <f t="shared" si="81"/>
        <v>0</v>
      </c>
    </row>
    <row r="417" spans="7:79" hidden="1" x14ac:dyDescent="0.2">
      <c r="G417" s="332">
        <f t="shared" si="83"/>
        <v>-2643108</v>
      </c>
      <c r="H417" s="332">
        <f t="shared" si="83"/>
        <v>0</v>
      </c>
      <c r="I417" s="332">
        <f t="shared" si="83"/>
        <v>0</v>
      </c>
      <c r="J417" s="332">
        <f t="shared" si="83"/>
        <v>0</v>
      </c>
      <c r="K417" s="332">
        <f t="shared" si="83"/>
        <v>0</v>
      </c>
      <c r="L417" s="332">
        <f t="shared" si="83"/>
        <v>503583</v>
      </c>
      <c r="M417" s="332">
        <f t="shared" si="83"/>
        <v>0</v>
      </c>
      <c r="N417" s="332">
        <f t="shared" si="83"/>
        <v>0</v>
      </c>
      <c r="O417" s="332">
        <f t="shared" si="83"/>
        <v>0</v>
      </c>
      <c r="P417" s="332">
        <f t="shared" si="83"/>
        <v>0</v>
      </c>
      <c r="Q417" s="332">
        <f t="shared" si="83"/>
        <v>425590</v>
      </c>
      <c r="R417" s="332">
        <f t="shared" si="83"/>
        <v>0</v>
      </c>
      <c r="S417" s="332">
        <f t="shared" si="83"/>
        <v>0</v>
      </c>
      <c r="T417" s="332">
        <f t="shared" si="83"/>
        <v>0</v>
      </c>
      <c r="U417" s="332">
        <f t="shared" si="83"/>
        <v>0</v>
      </c>
      <c r="V417" s="332">
        <f t="shared" si="83"/>
        <v>-392835</v>
      </c>
      <c r="W417" s="332">
        <f t="shared" si="83"/>
        <v>0</v>
      </c>
      <c r="X417" s="332">
        <f t="shared" si="83"/>
        <v>0</v>
      </c>
      <c r="Y417" s="332">
        <f t="shared" si="83"/>
        <v>0</v>
      </c>
      <c r="Z417" s="332">
        <f t="shared" si="83"/>
        <v>0</v>
      </c>
      <c r="AA417" s="332">
        <f t="shared" si="83"/>
        <v>-421515</v>
      </c>
      <c r="AB417" s="332">
        <f t="shared" si="83"/>
        <v>0</v>
      </c>
      <c r="AC417" s="332">
        <f t="shared" si="83"/>
        <v>0</v>
      </c>
      <c r="AD417" s="332">
        <f t="shared" si="83"/>
        <v>0</v>
      </c>
      <c r="AE417" s="332">
        <f t="shared" si="83"/>
        <v>0</v>
      </c>
      <c r="AF417" s="332">
        <f t="shared" si="83"/>
        <v>-436571</v>
      </c>
      <c r="AG417" s="332">
        <f t="shared" si="83"/>
        <v>0</v>
      </c>
      <c r="AH417" s="332">
        <f t="shared" si="83"/>
        <v>0</v>
      </c>
      <c r="AI417" s="332">
        <f t="shared" si="83"/>
        <v>0</v>
      </c>
      <c r="AJ417" s="332">
        <f t="shared" si="83"/>
        <v>0</v>
      </c>
      <c r="AK417" s="332">
        <f t="shared" si="83"/>
        <v>-554570</v>
      </c>
      <c r="AL417" s="332">
        <f t="shared" si="83"/>
        <v>0</v>
      </c>
      <c r="AM417" s="332">
        <f t="shared" si="83"/>
        <v>0</v>
      </c>
      <c r="AN417" s="332">
        <f t="shared" si="83"/>
        <v>0</v>
      </c>
      <c r="AO417" s="332">
        <f t="shared" si="83"/>
        <v>0</v>
      </c>
      <c r="AP417" s="332">
        <f t="shared" si="83"/>
        <v>-554091</v>
      </c>
      <c r="AQ417" s="332">
        <f t="shared" si="83"/>
        <v>0</v>
      </c>
      <c r="AR417" s="332">
        <f t="shared" si="83"/>
        <v>0</v>
      </c>
      <c r="AS417" s="332">
        <f t="shared" si="83"/>
        <v>0</v>
      </c>
      <c r="AT417" s="332">
        <f t="shared" si="83"/>
        <v>0</v>
      </c>
      <c r="AU417" s="332">
        <f t="shared" si="83"/>
        <v>-628069</v>
      </c>
      <c r="AV417" s="332">
        <f t="shared" si="83"/>
        <v>0</v>
      </c>
      <c r="AW417" s="332">
        <f t="shared" si="83"/>
        <v>0</v>
      </c>
      <c r="AX417" s="332">
        <f t="shared" si="83"/>
        <v>0</v>
      </c>
      <c r="AY417" s="332">
        <f t="shared" si="83"/>
        <v>0</v>
      </c>
      <c r="AZ417" s="332">
        <f t="shared" si="83"/>
        <v>-721031</v>
      </c>
      <c r="BA417" s="332">
        <f t="shared" si="83"/>
        <v>0</v>
      </c>
      <c r="BB417" s="332">
        <f t="shared" si="83"/>
        <v>0</v>
      </c>
      <c r="BC417" s="332">
        <f t="shared" si="83"/>
        <v>0</v>
      </c>
      <c r="BD417" s="332">
        <f t="shared" si="83"/>
        <v>0</v>
      </c>
      <c r="BE417" s="332">
        <f t="shared" si="83"/>
        <v>-488907</v>
      </c>
      <c r="BF417" s="332">
        <f t="shared" si="83"/>
        <v>0</v>
      </c>
      <c r="BG417" s="332">
        <f t="shared" si="83"/>
        <v>0</v>
      </c>
      <c r="BH417" s="332">
        <f t="shared" si="83"/>
        <v>0</v>
      </c>
      <c r="BI417" s="332">
        <f t="shared" si="83"/>
        <v>0</v>
      </c>
      <c r="BJ417" s="332">
        <f t="shared" si="83"/>
        <v>-545495</v>
      </c>
      <c r="BK417" s="332">
        <f t="shared" si="83"/>
        <v>0</v>
      </c>
      <c r="BL417" s="332">
        <f t="shared" si="83"/>
        <v>0</v>
      </c>
      <c r="BM417" s="332">
        <f t="shared" si="83"/>
        <v>0</v>
      </c>
      <c r="BN417" s="332">
        <f t="shared" si="83"/>
        <v>0</v>
      </c>
      <c r="BO417" s="332">
        <f t="shared" si="83"/>
        <v>-523673</v>
      </c>
      <c r="BP417" s="332">
        <f t="shared" si="83"/>
        <v>0</v>
      </c>
      <c r="BQ417" s="332">
        <f t="shared" si="83"/>
        <v>0</v>
      </c>
      <c r="BR417" s="332">
        <f t="shared" si="82"/>
        <v>0</v>
      </c>
      <c r="BS417" s="332">
        <f t="shared" si="80"/>
        <v>0</v>
      </c>
      <c r="BT417" s="332">
        <f t="shared" si="80"/>
        <v>929173</v>
      </c>
      <c r="BU417" s="332">
        <f t="shared" si="80"/>
        <v>0</v>
      </c>
      <c r="BV417" s="332">
        <f t="shared" si="80"/>
        <v>0</v>
      </c>
      <c r="BW417" s="332">
        <f t="shared" si="80"/>
        <v>0</v>
      </c>
      <c r="BX417" s="332">
        <f t="shared" si="80"/>
        <v>0</v>
      </c>
      <c r="BZ417" s="332">
        <f t="shared" si="81"/>
        <v>0</v>
      </c>
      <c r="CA417" s="332">
        <f t="shared" si="81"/>
        <v>0</v>
      </c>
    </row>
    <row r="418" spans="7:79" hidden="1" x14ac:dyDescent="0.2">
      <c r="G418" s="332">
        <f t="shared" si="83"/>
        <v>-2643108</v>
      </c>
      <c r="H418" s="332">
        <f t="shared" si="83"/>
        <v>0</v>
      </c>
      <c r="I418" s="332">
        <f t="shared" si="83"/>
        <v>0</v>
      </c>
      <c r="J418" s="332">
        <f t="shared" ref="J418:BQ418" si="84">J24-CB24</f>
        <v>0</v>
      </c>
      <c r="K418" s="332">
        <f t="shared" si="84"/>
        <v>0</v>
      </c>
      <c r="L418" s="332">
        <f t="shared" si="84"/>
        <v>503583</v>
      </c>
      <c r="M418" s="332">
        <f t="shared" si="84"/>
        <v>0</v>
      </c>
      <c r="N418" s="332">
        <f t="shared" si="84"/>
        <v>0</v>
      </c>
      <c r="O418" s="332">
        <f t="shared" si="84"/>
        <v>0</v>
      </c>
      <c r="P418" s="332">
        <f t="shared" si="84"/>
        <v>0</v>
      </c>
      <c r="Q418" s="332">
        <f t="shared" si="84"/>
        <v>425590</v>
      </c>
      <c r="R418" s="332">
        <f t="shared" si="84"/>
        <v>0</v>
      </c>
      <c r="S418" s="332">
        <f t="shared" si="84"/>
        <v>0</v>
      </c>
      <c r="T418" s="332">
        <f t="shared" si="84"/>
        <v>0</v>
      </c>
      <c r="U418" s="332">
        <f t="shared" si="84"/>
        <v>0</v>
      </c>
      <c r="V418" s="332">
        <f t="shared" si="84"/>
        <v>-392835</v>
      </c>
      <c r="W418" s="332">
        <f t="shared" si="84"/>
        <v>0</v>
      </c>
      <c r="X418" s="332">
        <f t="shared" si="84"/>
        <v>0</v>
      </c>
      <c r="Y418" s="332">
        <f t="shared" si="84"/>
        <v>0</v>
      </c>
      <c r="Z418" s="332">
        <f t="shared" si="84"/>
        <v>0</v>
      </c>
      <c r="AA418" s="332">
        <f t="shared" si="84"/>
        <v>-421515</v>
      </c>
      <c r="AB418" s="332">
        <f t="shared" si="84"/>
        <v>0</v>
      </c>
      <c r="AC418" s="332">
        <f t="shared" si="84"/>
        <v>0</v>
      </c>
      <c r="AD418" s="332">
        <f t="shared" si="84"/>
        <v>0</v>
      </c>
      <c r="AE418" s="332">
        <f t="shared" si="84"/>
        <v>0</v>
      </c>
      <c r="AF418" s="332">
        <f t="shared" si="84"/>
        <v>-436571</v>
      </c>
      <c r="AG418" s="332">
        <f t="shared" si="84"/>
        <v>0</v>
      </c>
      <c r="AH418" s="332">
        <f t="shared" si="84"/>
        <v>0</v>
      </c>
      <c r="AI418" s="332">
        <f t="shared" si="84"/>
        <v>0</v>
      </c>
      <c r="AJ418" s="332">
        <f t="shared" si="84"/>
        <v>0</v>
      </c>
      <c r="AK418" s="332">
        <f t="shared" si="84"/>
        <v>-554570</v>
      </c>
      <c r="AL418" s="332">
        <f t="shared" si="84"/>
        <v>0</v>
      </c>
      <c r="AM418" s="332">
        <f t="shared" si="84"/>
        <v>0</v>
      </c>
      <c r="AN418" s="332">
        <f t="shared" si="84"/>
        <v>0</v>
      </c>
      <c r="AO418" s="332">
        <f t="shared" si="84"/>
        <v>0</v>
      </c>
      <c r="AP418" s="332">
        <f t="shared" si="84"/>
        <v>-554091</v>
      </c>
      <c r="AQ418" s="332">
        <f t="shared" si="84"/>
        <v>0</v>
      </c>
      <c r="AR418" s="332">
        <f t="shared" si="84"/>
        <v>0</v>
      </c>
      <c r="AS418" s="332">
        <f t="shared" si="84"/>
        <v>0</v>
      </c>
      <c r="AT418" s="332">
        <f t="shared" si="84"/>
        <v>0</v>
      </c>
      <c r="AU418" s="332">
        <f t="shared" si="84"/>
        <v>-628069</v>
      </c>
      <c r="AV418" s="332">
        <f t="shared" si="84"/>
        <v>0</v>
      </c>
      <c r="AW418" s="332">
        <f t="shared" si="84"/>
        <v>0</v>
      </c>
      <c r="AX418" s="332">
        <f t="shared" si="84"/>
        <v>0</v>
      </c>
      <c r="AY418" s="332">
        <f t="shared" si="84"/>
        <v>0</v>
      </c>
      <c r="AZ418" s="332">
        <f t="shared" si="84"/>
        <v>-721031</v>
      </c>
      <c r="BA418" s="332">
        <f t="shared" si="84"/>
        <v>0</v>
      </c>
      <c r="BB418" s="332">
        <f t="shared" si="84"/>
        <v>0</v>
      </c>
      <c r="BC418" s="332">
        <f t="shared" si="84"/>
        <v>0</v>
      </c>
      <c r="BD418" s="332">
        <f t="shared" si="84"/>
        <v>0</v>
      </c>
      <c r="BE418" s="332">
        <f t="shared" si="84"/>
        <v>-488907</v>
      </c>
      <c r="BF418" s="332">
        <f t="shared" si="84"/>
        <v>0</v>
      </c>
      <c r="BG418" s="332">
        <f t="shared" si="84"/>
        <v>0</v>
      </c>
      <c r="BH418" s="332">
        <f t="shared" si="84"/>
        <v>0</v>
      </c>
      <c r="BI418" s="332">
        <f t="shared" si="84"/>
        <v>0</v>
      </c>
      <c r="BJ418" s="332">
        <f t="shared" si="84"/>
        <v>-545495</v>
      </c>
      <c r="BK418" s="332">
        <f t="shared" si="84"/>
        <v>0</v>
      </c>
      <c r="BL418" s="332">
        <f t="shared" si="84"/>
        <v>0</v>
      </c>
      <c r="BM418" s="332">
        <f t="shared" si="84"/>
        <v>0</v>
      </c>
      <c r="BN418" s="332">
        <f t="shared" si="84"/>
        <v>0</v>
      </c>
      <c r="BO418" s="332">
        <f t="shared" si="84"/>
        <v>-523673</v>
      </c>
      <c r="BP418" s="332">
        <f t="shared" si="84"/>
        <v>0</v>
      </c>
      <c r="BQ418" s="332">
        <f t="shared" si="84"/>
        <v>0</v>
      </c>
      <c r="BR418" s="332">
        <f t="shared" si="82"/>
        <v>0</v>
      </c>
      <c r="BS418" s="332">
        <f t="shared" si="80"/>
        <v>0</v>
      </c>
      <c r="BT418" s="332">
        <f t="shared" si="80"/>
        <v>929173</v>
      </c>
      <c r="BU418" s="332">
        <f t="shared" si="80"/>
        <v>0</v>
      </c>
      <c r="BV418" s="332">
        <f t="shared" si="80"/>
        <v>0</v>
      </c>
      <c r="BW418" s="332">
        <f t="shared" si="80"/>
        <v>0</v>
      </c>
      <c r="BX418" s="332">
        <f t="shared" si="80"/>
        <v>0</v>
      </c>
      <c r="BZ418" s="332">
        <f t="shared" si="81"/>
        <v>0</v>
      </c>
      <c r="CA418" s="332">
        <f t="shared" si="81"/>
        <v>0</v>
      </c>
    </row>
    <row r="419" spans="7:79" hidden="1" x14ac:dyDescent="0.2">
      <c r="G419" s="332">
        <f t="shared" ref="G419:BR422" si="85">G26-BY26</f>
        <v>0</v>
      </c>
      <c r="H419" s="332">
        <f t="shared" si="85"/>
        <v>0</v>
      </c>
      <c r="I419" s="332">
        <f t="shared" si="85"/>
        <v>0</v>
      </c>
      <c r="J419" s="332">
        <f t="shared" si="85"/>
        <v>0</v>
      </c>
      <c r="K419" s="332">
        <f t="shared" si="85"/>
        <v>0</v>
      </c>
      <c r="L419" s="332">
        <f t="shared" si="85"/>
        <v>0</v>
      </c>
      <c r="M419" s="332">
        <f t="shared" si="85"/>
        <v>0</v>
      </c>
      <c r="N419" s="332">
        <f t="shared" si="85"/>
        <v>0</v>
      </c>
      <c r="O419" s="332">
        <f t="shared" si="85"/>
        <v>0</v>
      </c>
      <c r="P419" s="332">
        <f t="shared" si="85"/>
        <v>0</v>
      </c>
      <c r="Q419" s="332">
        <f t="shared" si="85"/>
        <v>0</v>
      </c>
      <c r="R419" s="332">
        <f t="shared" si="85"/>
        <v>0</v>
      </c>
      <c r="S419" s="332">
        <f t="shared" si="85"/>
        <v>0</v>
      </c>
      <c r="T419" s="332">
        <f t="shared" si="85"/>
        <v>0</v>
      </c>
      <c r="U419" s="332">
        <f t="shared" si="85"/>
        <v>0</v>
      </c>
      <c r="V419" s="332">
        <f t="shared" si="85"/>
        <v>0</v>
      </c>
      <c r="W419" s="332">
        <f t="shared" si="85"/>
        <v>0</v>
      </c>
      <c r="X419" s="332">
        <f t="shared" si="85"/>
        <v>0</v>
      </c>
      <c r="Y419" s="332">
        <f t="shared" si="85"/>
        <v>0</v>
      </c>
      <c r="Z419" s="332">
        <f t="shared" si="85"/>
        <v>0</v>
      </c>
      <c r="AA419" s="332">
        <f t="shared" si="85"/>
        <v>0</v>
      </c>
      <c r="AB419" s="332">
        <f t="shared" si="85"/>
        <v>0</v>
      </c>
      <c r="AC419" s="332">
        <f t="shared" si="85"/>
        <v>0</v>
      </c>
      <c r="AD419" s="332">
        <f t="shared" si="85"/>
        <v>0</v>
      </c>
      <c r="AE419" s="332">
        <f t="shared" si="85"/>
        <v>0</v>
      </c>
      <c r="AF419" s="332">
        <f t="shared" si="85"/>
        <v>0</v>
      </c>
      <c r="AG419" s="332">
        <f t="shared" si="85"/>
        <v>0</v>
      </c>
      <c r="AH419" s="332">
        <f t="shared" si="85"/>
        <v>0</v>
      </c>
      <c r="AI419" s="332">
        <f t="shared" si="85"/>
        <v>0</v>
      </c>
      <c r="AJ419" s="332">
        <f t="shared" si="85"/>
        <v>0</v>
      </c>
      <c r="AK419" s="332">
        <f t="shared" si="85"/>
        <v>0</v>
      </c>
      <c r="AL419" s="332">
        <f t="shared" si="85"/>
        <v>0</v>
      </c>
      <c r="AM419" s="332">
        <f t="shared" si="85"/>
        <v>0</v>
      </c>
      <c r="AN419" s="332">
        <f t="shared" si="85"/>
        <v>0</v>
      </c>
      <c r="AO419" s="332">
        <f t="shared" si="85"/>
        <v>0</v>
      </c>
      <c r="AP419" s="332">
        <f t="shared" si="85"/>
        <v>0</v>
      </c>
      <c r="AQ419" s="332">
        <f t="shared" si="85"/>
        <v>0</v>
      </c>
      <c r="AR419" s="332">
        <f t="shared" si="85"/>
        <v>0</v>
      </c>
      <c r="AS419" s="332">
        <f t="shared" si="85"/>
        <v>0</v>
      </c>
      <c r="AT419" s="332">
        <f t="shared" si="85"/>
        <v>0</v>
      </c>
      <c r="AU419" s="332">
        <f t="shared" si="85"/>
        <v>0</v>
      </c>
      <c r="AV419" s="332">
        <f t="shared" si="85"/>
        <v>0</v>
      </c>
      <c r="AW419" s="332">
        <f t="shared" si="85"/>
        <v>0</v>
      </c>
      <c r="AX419" s="332">
        <f t="shared" si="85"/>
        <v>0</v>
      </c>
      <c r="AY419" s="332">
        <f t="shared" si="85"/>
        <v>0</v>
      </c>
      <c r="AZ419" s="332">
        <f t="shared" si="85"/>
        <v>0</v>
      </c>
      <c r="BA419" s="332">
        <f t="shared" si="85"/>
        <v>0</v>
      </c>
      <c r="BB419" s="332">
        <f t="shared" si="85"/>
        <v>0</v>
      </c>
      <c r="BC419" s="332">
        <f t="shared" si="85"/>
        <v>0</v>
      </c>
      <c r="BD419" s="332">
        <f t="shared" si="85"/>
        <v>0</v>
      </c>
      <c r="BE419" s="332">
        <f t="shared" si="85"/>
        <v>0</v>
      </c>
      <c r="BF419" s="332">
        <f t="shared" si="85"/>
        <v>0</v>
      </c>
      <c r="BG419" s="332">
        <f t="shared" si="85"/>
        <v>0</v>
      </c>
      <c r="BH419" s="332">
        <f t="shared" si="85"/>
        <v>0</v>
      </c>
      <c r="BI419" s="332">
        <f t="shared" si="85"/>
        <v>0</v>
      </c>
      <c r="BJ419" s="332">
        <f t="shared" si="85"/>
        <v>0</v>
      </c>
      <c r="BK419" s="332">
        <f t="shared" si="85"/>
        <v>0</v>
      </c>
      <c r="BL419" s="332">
        <f t="shared" si="85"/>
        <v>0</v>
      </c>
      <c r="BM419" s="332">
        <f t="shared" si="85"/>
        <v>0</v>
      </c>
      <c r="BN419" s="332">
        <f t="shared" si="85"/>
        <v>0</v>
      </c>
      <c r="BO419" s="332">
        <f t="shared" si="85"/>
        <v>0</v>
      </c>
      <c r="BP419" s="332">
        <f t="shared" si="85"/>
        <v>0</v>
      </c>
      <c r="BQ419" s="332">
        <f t="shared" si="85"/>
        <v>0</v>
      </c>
      <c r="BR419" s="332">
        <f t="shared" si="85"/>
        <v>0</v>
      </c>
      <c r="BS419" s="332">
        <f t="shared" ref="BS419:BX434" si="86">BS26-EK26</f>
        <v>0</v>
      </c>
      <c r="BT419" s="332">
        <f t="shared" si="86"/>
        <v>0</v>
      </c>
      <c r="BU419" s="332">
        <f t="shared" si="86"/>
        <v>0</v>
      </c>
      <c r="BV419" s="332">
        <f t="shared" si="86"/>
        <v>0</v>
      </c>
      <c r="BW419" s="332">
        <f t="shared" si="86"/>
        <v>0</v>
      </c>
      <c r="BX419" s="332">
        <f t="shared" si="86"/>
        <v>0</v>
      </c>
      <c r="BZ419" s="332">
        <f t="shared" ref="BZ419:CA434" si="87">BZ26-ER26</f>
        <v>0</v>
      </c>
      <c r="CA419" s="332">
        <f t="shared" si="87"/>
        <v>0</v>
      </c>
    </row>
    <row r="420" spans="7:79" hidden="1" x14ac:dyDescent="0.2">
      <c r="G420" s="332">
        <f t="shared" si="85"/>
        <v>0</v>
      </c>
      <c r="H420" s="332">
        <f t="shared" si="85"/>
        <v>0</v>
      </c>
      <c r="I420" s="332">
        <f t="shared" si="85"/>
        <v>0</v>
      </c>
      <c r="J420" s="332">
        <f t="shared" si="85"/>
        <v>0</v>
      </c>
      <c r="K420" s="332">
        <f t="shared" si="85"/>
        <v>0</v>
      </c>
      <c r="L420" s="332">
        <f t="shared" si="85"/>
        <v>0</v>
      </c>
      <c r="M420" s="332">
        <f t="shared" si="85"/>
        <v>0</v>
      </c>
      <c r="N420" s="332">
        <f t="shared" si="85"/>
        <v>0</v>
      </c>
      <c r="O420" s="332">
        <f t="shared" si="85"/>
        <v>0</v>
      </c>
      <c r="P420" s="332">
        <f t="shared" si="85"/>
        <v>0</v>
      </c>
      <c r="Q420" s="332">
        <f t="shared" si="85"/>
        <v>0</v>
      </c>
      <c r="R420" s="332">
        <f t="shared" si="85"/>
        <v>0</v>
      </c>
      <c r="S420" s="332">
        <f t="shared" si="85"/>
        <v>0</v>
      </c>
      <c r="T420" s="332">
        <f t="shared" si="85"/>
        <v>0</v>
      </c>
      <c r="U420" s="332">
        <f t="shared" si="85"/>
        <v>0</v>
      </c>
      <c r="V420" s="332">
        <f t="shared" si="85"/>
        <v>0</v>
      </c>
      <c r="W420" s="332">
        <f t="shared" si="85"/>
        <v>0</v>
      </c>
      <c r="X420" s="332">
        <f t="shared" si="85"/>
        <v>0</v>
      </c>
      <c r="Y420" s="332">
        <f t="shared" si="85"/>
        <v>0</v>
      </c>
      <c r="Z420" s="332">
        <f t="shared" si="85"/>
        <v>0</v>
      </c>
      <c r="AA420" s="332">
        <f t="shared" si="85"/>
        <v>0</v>
      </c>
      <c r="AB420" s="332">
        <f t="shared" si="85"/>
        <v>0</v>
      </c>
      <c r="AC420" s="332">
        <f t="shared" si="85"/>
        <v>0</v>
      </c>
      <c r="AD420" s="332">
        <f t="shared" si="85"/>
        <v>0</v>
      </c>
      <c r="AE420" s="332">
        <f t="shared" si="85"/>
        <v>0</v>
      </c>
      <c r="AF420" s="332">
        <f t="shared" si="85"/>
        <v>0</v>
      </c>
      <c r="AG420" s="332">
        <f t="shared" si="85"/>
        <v>0</v>
      </c>
      <c r="AH420" s="332">
        <f t="shared" si="85"/>
        <v>0</v>
      </c>
      <c r="AI420" s="332">
        <f t="shared" si="85"/>
        <v>0</v>
      </c>
      <c r="AJ420" s="332">
        <f t="shared" si="85"/>
        <v>0</v>
      </c>
      <c r="AK420" s="332">
        <f t="shared" si="85"/>
        <v>0</v>
      </c>
      <c r="AL420" s="332">
        <f t="shared" si="85"/>
        <v>0</v>
      </c>
      <c r="AM420" s="332">
        <f t="shared" si="85"/>
        <v>0</v>
      </c>
      <c r="AN420" s="332">
        <f t="shared" si="85"/>
        <v>0</v>
      </c>
      <c r="AO420" s="332">
        <f t="shared" si="85"/>
        <v>0</v>
      </c>
      <c r="AP420" s="332">
        <f t="shared" si="85"/>
        <v>0</v>
      </c>
      <c r="AQ420" s="332">
        <f t="shared" si="85"/>
        <v>0</v>
      </c>
      <c r="AR420" s="332">
        <f t="shared" si="85"/>
        <v>0</v>
      </c>
      <c r="AS420" s="332">
        <f t="shared" si="85"/>
        <v>0</v>
      </c>
      <c r="AT420" s="332">
        <f t="shared" si="85"/>
        <v>0</v>
      </c>
      <c r="AU420" s="332">
        <f t="shared" si="85"/>
        <v>0</v>
      </c>
      <c r="AV420" s="332">
        <f t="shared" si="85"/>
        <v>0</v>
      </c>
      <c r="AW420" s="332">
        <f t="shared" si="85"/>
        <v>0</v>
      </c>
      <c r="AX420" s="332">
        <f t="shared" si="85"/>
        <v>0</v>
      </c>
      <c r="AY420" s="332">
        <f t="shared" si="85"/>
        <v>0</v>
      </c>
      <c r="AZ420" s="332">
        <f t="shared" si="85"/>
        <v>0</v>
      </c>
      <c r="BA420" s="332">
        <f t="shared" si="85"/>
        <v>0</v>
      </c>
      <c r="BB420" s="332">
        <f t="shared" si="85"/>
        <v>0</v>
      </c>
      <c r="BC420" s="332">
        <f t="shared" si="85"/>
        <v>0</v>
      </c>
      <c r="BD420" s="332">
        <f t="shared" si="85"/>
        <v>0</v>
      </c>
      <c r="BE420" s="332">
        <f t="shared" si="85"/>
        <v>0</v>
      </c>
      <c r="BF420" s="332">
        <f t="shared" si="85"/>
        <v>0</v>
      </c>
      <c r="BG420" s="332">
        <f t="shared" si="85"/>
        <v>0</v>
      </c>
      <c r="BH420" s="332">
        <f t="shared" si="85"/>
        <v>0</v>
      </c>
      <c r="BI420" s="332">
        <f t="shared" si="85"/>
        <v>0</v>
      </c>
      <c r="BJ420" s="332">
        <f t="shared" si="85"/>
        <v>0</v>
      </c>
      <c r="BK420" s="332">
        <f t="shared" si="85"/>
        <v>0</v>
      </c>
      <c r="BL420" s="332">
        <f t="shared" si="85"/>
        <v>0</v>
      </c>
      <c r="BM420" s="332">
        <f t="shared" si="85"/>
        <v>0</v>
      </c>
      <c r="BN420" s="332">
        <f t="shared" si="85"/>
        <v>0</v>
      </c>
      <c r="BO420" s="332">
        <f t="shared" si="85"/>
        <v>0</v>
      </c>
      <c r="BP420" s="332">
        <f t="shared" si="85"/>
        <v>0</v>
      </c>
      <c r="BQ420" s="332">
        <f t="shared" si="85"/>
        <v>0</v>
      </c>
      <c r="BR420" s="332">
        <f t="shared" si="85"/>
        <v>0</v>
      </c>
      <c r="BS420" s="332">
        <f t="shared" si="86"/>
        <v>0</v>
      </c>
      <c r="BT420" s="332">
        <f t="shared" si="86"/>
        <v>0</v>
      </c>
      <c r="BU420" s="332">
        <f t="shared" si="86"/>
        <v>0</v>
      </c>
      <c r="BV420" s="332">
        <f t="shared" si="86"/>
        <v>0</v>
      </c>
      <c r="BW420" s="332">
        <f t="shared" si="86"/>
        <v>0</v>
      </c>
      <c r="BX420" s="332">
        <f t="shared" si="86"/>
        <v>0</v>
      </c>
      <c r="BZ420" s="332">
        <f t="shared" si="87"/>
        <v>0</v>
      </c>
      <c r="CA420" s="332">
        <f t="shared" si="87"/>
        <v>0</v>
      </c>
    </row>
    <row r="421" spans="7:79" hidden="1" x14ac:dyDescent="0.2">
      <c r="G421" s="332">
        <f t="shared" si="85"/>
        <v>0</v>
      </c>
      <c r="H421" s="332">
        <f t="shared" si="85"/>
        <v>0</v>
      </c>
      <c r="I421" s="332">
        <f t="shared" si="85"/>
        <v>0</v>
      </c>
      <c r="J421" s="332">
        <f t="shared" si="85"/>
        <v>0</v>
      </c>
      <c r="K421" s="332">
        <f t="shared" si="85"/>
        <v>0</v>
      </c>
      <c r="L421" s="332">
        <f t="shared" si="85"/>
        <v>0</v>
      </c>
      <c r="M421" s="332">
        <f t="shared" si="85"/>
        <v>0</v>
      </c>
      <c r="N421" s="332">
        <f t="shared" si="85"/>
        <v>0</v>
      </c>
      <c r="O421" s="332">
        <f t="shared" si="85"/>
        <v>0</v>
      </c>
      <c r="P421" s="332">
        <f t="shared" si="85"/>
        <v>0</v>
      </c>
      <c r="Q421" s="332">
        <f t="shared" si="85"/>
        <v>0</v>
      </c>
      <c r="R421" s="332">
        <f t="shared" si="85"/>
        <v>0</v>
      </c>
      <c r="S421" s="332">
        <f t="shared" si="85"/>
        <v>0</v>
      </c>
      <c r="T421" s="332">
        <f t="shared" si="85"/>
        <v>0</v>
      </c>
      <c r="U421" s="332">
        <f t="shared" si="85"/>
        <v>0</v>
      </c>
      <c r="V421" s="332">
        <f t="shared" si="85"/>
        <v>0</v>
      </c>
      <c r="W421" s="332">
        <f t="shared" si="85"/>
        <v>0</v>
      </c>
      <c r="X421" s="332">
        <f t="shared" si="85"/>
        <v>0</v>
      </c>
      <c r="Y421" s="332">
        <f t="shared" si="85"/>
        <v>0</v>
      </c>
      <c r="Z421" s="332">
        <f t="shared" si="85"/>
        <v>0</v>
      </c>
      <c r="AA421" s="332">
        <f t="shared" si="85"/>
        <v>0</v>
      </c>
      <c r="AB421" s="332">
        <f t="shared" si="85"/>
        <v>0</v>
      </c>
      <c r="AC421" s="332">
        <f t="shared" si="85"/>
        <v>0</v>
      </c>
      <c r="AD421" s="332">
        <f t="shared" si="85"/>
        <v>0</v>
      </c>
      <c r="AE421" s="332">
        <f t="shared" si="85"/>
        <v>0</v>
      </c>
      <c r="AF421" s="332">
        <f t="shared" si="85"/>
        <v>0</v>
      </c>
      <c r="AG421" s="332">
        <f t="shared" si="85"/>
        <v>0</v>
      </c>
      <c r="AH421" s="332">
        <f t="shared" si="85"/>
        <v>0</v>
      </c>
      <c r="AI421" s="332">
        <f t="shared" si="85"/>
        <v>0</v>
      </c>
      <c r="AJ421" s="332">
        <f t="shared" si="85"/>
        <v>0</v>
      </c>
      <c r="AK421" s="332">
        <f t="shared" si="85"/>
        <v>0</v>
      </c>
      <c r="AL421" s="332">
        <f t="shared" si="85"/>
        <v>0</v>
      </c>
      <c r="AM421" s="332">
        <f t="shared" si="85"/>
        <v>0</v>
      </c>
      <c r="AN421" s="332">
        <f t="shared" si="85"/>
        <v>0</v>
      </c>
      <c r="AO421" s="332">
        <f t="shared" si="85"/>
        <v>0</v>
      </c>
      <c r="AP421" s="332">
        <f t="shared" si="85"/>
        <v>0</v>
      </c>
      <c r="AQ421" s="332">
        <f t="shared" si="85"/>
        <v>0</v>
      </c>
      <c r="AR421" s="332">
        <f t="shared" si="85"/>
        <v>0</v>
      </c>
      <c r="AS421" s="332">
        <f t="shared" si="85"/>
        <v>0</v>
      </c>
      <c r="AT421" s="332">
        <f t="shared" si="85"/>
        <v>0</v>
      </c>
      <c r="AU421" s="332">
        <f t="shared" si="85"/>
        <v>0</v>
      </c>
      <c r="AV421" s="332">
        <f t="shared" si="85"/>
        <v>0</v>
      </c>
      <c r="AW421" s="332">
        <f t="shared" si="85"/>
        <v>0</v>
      </c>
      <c r="AX421" s="332">
        <f t="shared" si="85"/>
        <v>0</v>
      </c>
      <c r="AY421" s="332">
        <f t="shared" si="85"/>
        <v>0</v>
      </c>
      <c r="AZ421" s="332">
        <f t="shared" si="85"/>
        <v>0</v>
      </c>
      <c r="BA421" s="332">
        <f t="shared" si="85"/>
        <v>0</v>
      </c>
      <c r="BB421" s="332">
        <f t="shared" si="85"/>
        <v>0</v>
      </c>
      <c r="BC421" s="332">
        <f t="shared" si="85"/>
        <v>0</v>
      </c>
      <c r="BD421" s="332">
        <f t="shared" si="85"/>
        <v>0</v>
      </c>
      <c r="BE421" s="332">
        <f t="shared" si="85"/>
        <v>0</v>
      </c>
      <c r="BF421" s="332">
        <f t="shared" si="85"/>
        <v>0</v>
      </c>
      <c r="BG421" s="332">
        <f t="shared" si="85"/>
        <v>0</v>
      </c>
      <c r="BH421" s="332">
        <f t="shared" si="85"/>
        <v>0</v>
      </c>
      <c r="BI421" s="332">
        <f t="shared" si="85"/>
        <v>0</v>
      </c>
      <c r="BJ421" s="332">
        <f t="shared" si="85"/>
        <v>0</v>
      </c>
      <c r="BK421" s="332">
        <f t="shared" si="85"/>
        <v>0</v>
      </c>
      <c r="BL421" s="332">
        <f t="shared" si="85"/>
        <v>0</v>
      </c>
      <c r="BM421" s="332">
        <f t="shared" si="85"/>
        <v>0</v>
      </c>
      <c r="BN421" s="332">
        <f t="shared" si="85"/>
        <v>0</v>
      </c>
      <c r="BO421" s="332">
        <f t="shared" si="85"/>
        <v>0</v>
      </c>
      <c r="BP421" s="332">
        <f t="shared" si="85"/>
        <v>0</v>
      </c>
      <c r="BQ421" s="332">
        <f t="shared" si="85"/>
        <v>0</v>
      </c>
      <c r="BR421" s="332">
        <f t="shared" si="85"/>
        <v>0</v>
      </c>
      <c r="BS421" s="332">
        <f t="shared" si="86"/>
        <v>0</v>
      </c>
      <c r="BT421" s="332">
        <f t="shared" si="86"/>
        <v>0</v>
      </c>
      <c r="BU421" s="332">
        <f t="shared" si="86"/>
        <v>0</v>
      </c>
      <c r="BV421" s="332">
        <f t="shared" si="86"/>
        <v>0</v>
      </c>
      <c r="BW421" s="332">
        <f t="shared" si="86"/>
        <v>0</v>
      </c>
      <c r="BX421" s="332">
        <f t="shared" si="86"/>
        <v>0</v>
      </c>
      <c r="BZ421" s="332">
        <f t="shared" si="87"/>
        <v>0</v>
      </c>
      <c r="CA421" s="332">
        <f t="shared" si="87"/>
        <v>0</v>
      </c>
    </row>
    <row r="422" spans="7:79" hidden="1" x14ac:dyDescent="0.2">
      <c r="G422" s="332">
        <f t="shared" si="85"/>
        <v>0</v>
      </c>
      <c r="H422" s="332">
        <f t="shared" si="85"/>
        <v>0</v>
      </c>
      <c r="I422" s="332">
        <f t="shared" si="85"/>
        <v>0</v>
      </c>
      <c r="J422" s="332">
        <f t="shared" si="85"/>
        <v>0</v>
      </c>
      <c r="K422" s="332">
        <f t="shared" si="85"/>
        <v>0</v>
      </c>
      <c r="L422" s="332">
        <f t="shared" si="85"/>
        <v>0</v>
      </c>
      <c r="M422" s="332">
        <f t="shared" si="85"/>
        <v>0</v>
      </c>
      <c r="N422" s="332">
        <f t="shared" si="85"/>
        <v>0</v>
      </c>
      <c r="O422" s="332">
        <f t="shared" si="85"/>
        <v>0</v>
      </c>
      <c r="P422" s="332">
        <f t="shared" si="85"/>
        <v>0</v>
      </c>
      <c r="Q422" s="332">
        <f t="shared" si="85"/>
        <v>0</v>
      </c>
      <c r="R422" s="332">
        <f t="shared" si="85"/>
        <v>0</v>
      </c>
      <c r="S422" s="332">
        <f t="shared" si="85"/>
        <v>0</v>
      </c>
      <c r="T422" s="332">
        <f t="shared" si="85"/>
        <v>0</v>
      </c>
      <c r="U422" s="332">
        <f t="shared" si="85"/>
        <v>0</v>
      </c>
      <c r="V422" s="332">
        <f t="shared" si="85"/>
        <v>0</v>
      </c>
      <c r="W422" s="332">
        <f t="shared" si="85"/>
        <v>0</v>
      </c>
      <c r="X422" s="332">
        <f t="shared" si="85"/>
        <v>0</v>
      </c>
      <c r="Y422" s="332">
        <f t="shared" si="85"/>
        <v>0</v>
      </c>
      <c r="Z422" s="332">
        <f t="shared" si="85"/>
        <v>0</v>
      </c>
      <c r="AA422" s="332">
        <f t="shared" si="85"/>
        <v>0</v>
      </c>
      <c r="AB422" s="332">
        <f t="shared" si="85"/>
        <v>0</v>
      </c>
      <c r="AC422" s="332">
        <f t="shared" si="85"/>
        <v>0</v>
      </c>
      <c r="AD422" s="332">
        <f t="shared" si="85"/>
        <v>0</v>
      </c>
      <c r="AE422" s="332">
        <f t="shared" si="85"/>
        <v>0</v>
      </c>
      <c r="AF422" s="332">
        <f t="shared" si="85"/>
        <v>0</v>
      </c>
      <c r="AG422" s="332">
        <f t="shared" si="85"/>
        <v>0</v>
      </c>
      <c r="AH422" s="332">
        <f t="shared" si="85"/>
        <v>0</v>
      </c>
      <c r="AI422" s="332">
        <f t="shared" si="85"/>
        <v>0</v>
      </c>
      <c r="AJ422" s="332">
        <f t="shared" si="85"/>
        <v>0</v>
      </c>
      <c r="AK422" s="332">
        <f t="shared" si="85"/>
        <v>0</v>
      </c>
      <c r="AL422" s="332">
        <f t="shared" si="85"/>
        <v>0</v>
      </c>
      <c r="AM422" s="332">
        <f t="shared" si="85"/>
        <v>0</v>
      </c>
      <c r="AN422" s="332">
        <f t="shared" si="85"/>
        <v>0</v>
      </c>
      <c r="AO422" s="332">
        <f t="shared" si="85"/>
        <v>0</v>
      </c>
      <c r="AP422" s="332">
        <f t="shared" si="85"/>
        <v>0</v>
      </c>
      <c r="AQ422" s="332">
        <f t="shared" si="85"/>
        <v>0</v>
      </c>
      <c r="AR422" s="332">
        <f t="shared" si="85"/>
        <v>0</v>
      </c>
      <c r="AS422" s="332">
        <f t="shared" si="85"/>
        <v>0</v>
      </c>
      <c r="AT422" s="332">
        <f t="shared" si="85"/>
        <v>0</v>
      </c>
      <c r="AU422" s="332">
        <f t="shared" si="85"/>
        <v>0</v>
      </c>
      <c r="AV422" s="332">
        <f t="shared" si="85"/>
        <v>0</v>
      </c>
      <c r="AW422" s="332">
        <f t="shared" si="85"/>
        <v>0</v>
      </c>
      <c r="AX422" s="332">
        <f t="shared" si="85"/>
        <v>0</v>
      </c>
      <c r="AY422" s="332">
        <f t="shared" si="85"/>
        <v>0</v>
      </c>
      <c r="AZ422" s="332">
        <f t="shared" si="85"/>
        <v>0</v>
      </c>
      <c r="BA422" s="332">
        <f t="shared" si="85"/>
        <v>0</v>
      </c>
      <c r="BB422" s="332">
        <f t="shared" si="85"/>
        <v>0</v>
      </c>
      <c r="BC422" s="332">
        <f t="shared" si="85"/>
        <v>0</v>
      </c>
      <c r="BD422" s="332">
        <f t="shared" si="85"/>
        <v>0</v>
      </c>
      <c r="BE422" s="332">
        <f t="shared" si="85"/>
        <v>0</v>
      </c>
      <c r="BF422" s="332">
        <f t="shared" si="85"/>
        <v>0</v>
      </c>
      <c r="BG422" s="332">
        <f t="shared" si="85"/>
        <v>0</v>
      </c>
      <c r="BH422" s="332">
        <f t="shared" si="85"/>
        <v>0</v>
      </c>
      <c r="BI422" s="332">
        <f t="shared" si="85"/>
        <v>0</v>
      </c>
      <c r="BJ422" s="332">
        <f t="shared" si="85"/>
        <v>0</v>
      </c>
      <c r="BK422" s="332">
        <f t="shared" si="85"/>
        <v>0</v>
      </c>
      <c r="BL422" s="332">
        <f t="shared" si="85"/>
        <v>0</v>
      </c>
      <c r="BM422" s="332">
        <f t="shared" si="85"/>
        <v>0</v>
      </c>
      <c r="BN422" s="332">
        <f t="shared" si="85"/>
        <v>0</v>
      </c>
      <c r="BO422" s="332">
        <f t="shared" si="85"/>
        <v>0</v>
      </c>
      <c r="BP422" s="332">
        <f t="shared" si="85"/>
        <v>0</v>
      </c>
      <c r="BQ422" s="332">
        <f t="shared" si="85"/>
        <v>0</v>
      </c>
      <c r="BR422" s="332">
        <f t="shared" ref="BR422:BX437" si="88">BR29-EJ29</f>
        <v>0</v>
      </c>
      <c r="BS422" s="332">
        <f t="shared" si="86"/>
        <v>0</v>
      </c>
      <c r="BT422" s="332">
        <f t="shared" si="86"/>
        <v>0</v>
      </c>
      <c r="BU422" s="332">
        <f t="shared" si="86"/>
        <v>0</v>
      </c>
      <c r="BV422" s="332">
        <f t="shared" si="86"/>
        <v>0</v>
      </c>
      <c r="BW422" s="332">
        <f t="shared" si="86"/>
        <v>0</v>
      </c>
      <c r="BX422" s="332">
        <f t="shared" si="86"/>
        <v>0</v>
      </c>
      <c r="BZ422" s="332">
        <f t="shared" si="87"/>
        <v>0</v>
      </c>
      <c r="CA422" s="332">
        <f t="shared" si="87"/>
        <v>0</v>
      </c>
    </row>
    <row r="423" spans="7:79" hidden="1" x14ac:dyDescent="0.2">
      <c r="G423" s="332">
        <f t="shared" ref="G423:BQ427" si="89">G30-BY30</f>
        <v>0</v>
      </c>
      <c r="H423" s="332">
        <f t="shared" si="89"/>
        <v>0</v>
      </c>
      <c r="I423" s="332">
        <f t="shared" si="89"/>
        <v>0</v>
      </c>
      <c r="J423" s="332">
        <f t="shared" si="89"/>
        <v>0</v>
      </c>
      <c r="K423" s="332">
        <f t="shared" si="89"/>
        <v>0</v>
      </c>
      <c r="L423" s="332">
        <f t="shared" si="89"/>
        <v>0</v>
      </c>
      <c r="M423" s="332">
        <f t="shared" si="89"/>
        <v>0</v>
      </c>
      <c r="N423" s="332">
        <f t="shared" si="89"/>
        <v>0</v>
      </c>
      <c r="O423" s="332">
        <f t="shared" si="89"/>
        <v>0</v>
      </c>
      <c r="P423" s="332">
        <f t="shared" si="89"/>
        <v>0</v>
      </c>
      <c r="Q423" s="332">
        <f t="shared" si="89"/>
        <v>0</v>
      </c>
      <c r="R423" s="332">
        <f t="shared" si="89"/>
        <v>0</v>
      </c>
      <c r="S423" s="332">
        <f t="shared" si="89"/>
        <v>0</v>
      </c>
      <c r="T423" s="332">
        <f t="shared" si="89"/>
        <v>0</v>
      </c>
      <c r="U423" s="332">
        <f t="shared" si="89"/>
        <v>0</v>
      </c>
      <c r="V423" s="332">
        <f t="shared" si="89"/>
        <v>0</v>
      </c>
      <c r="W423" s="332">
        <f t="shared" si="89"/>
        <v>0</v>
      </c>
      <c r="X423" s="332">
        <f t="shared" si="89"/>
        <v>0</v>
      </c>
      <c r="Y423" s="332">
        <f t="shared" si="89"/>
        <v>0</v>
      </c>
      <c r="Z423" s="332">
        <f t="shared" si="89"/>
        <v>0</v>
      </c>
      <c r="AA423" s="332">
        <f t="shared" si="89"/>
        <v>0</v>
      </c>
      <c r="AB423" s="332">
        <f t="shared" si="89"/>
        <v>0</v>
      </c>
      <c r="AC423" s="332">
        <f t="shared" si="89"/>
        <v>0</v>
      </c>
      <c r="AD423" s="332">
        <f t="shared" si="89"/>
        <v>0</v>
      </c>
      <c r="AE423" s="332">
        <f t="shared" si="89"/>
        <v>0</v>
      </c>
      <c r="AF423" s="332">
        <f t="shared" si="89"/>
        <v>0</v>
      </c>
      <c r="AG423" s="332">
        <f t="shared" si="89"/>
        <v>0</v>
      </c>
      <c r="AH423" s="332">
        <f t="shared" si="89"/>
        <v>0</v>
      </c>
      <c r="AI423" s="332">
        <f t="shared" si="89"/>
        <v>0</v>
      </c>
      <c r="AJ423" s="332">
        <f t="shared" si="89"/>
        <v>0</v>
      </c>
      <c r="AK423" s="332">
        <f t="shared" si="89"/>
        <v>0</v>
      </c>
      <c r="AL423" s="332">
        <f t="shared" si="89"/>
        <v>0</v>
      </c>
      <c r="AM423" s="332">
        <f t="shared" si="89"/>
        <v>0</v>
      </c>
      <c r="AN423" s="332">
        <f t="shared" si="89"/>
        <v>0</v>
      </c>
      <c r="AO423" s="332">
        <f t="shared" si="89"/>
        <v>0</v>
      </c>
      <c r="AP423" s="332">
        <f t="shared" si="89"/>
        <v>0</v>
      </c>
      <c r="AQ423" s="332">
        <f t="shared" si="89"/>
        <v>0</v>
      </c>
      <c r="AR423" s="332">
        <f t="shared" si="89"/>
        <v>0</v>
      </c>
      <c r="AS423" s="332">
        <f t="shared" si="89"/>
        <v>0</v>
      </c>
      <c r="AT423" s="332">
        <f t="shared" si="89"/>
        <v>0</v>
      </c>
      <c r="AU423" s="332">
        <f t="shared" si="89"/>
        <v>0</v>
      </c>
      <c r="AV423" s="332">
        <f t="shared" si="89"/>
        <v>0</v>
      </c>
      <c r="AW423" s="332">
        <f t="shared" si="89"/>
        <v>0</v>
      </c>
      <c r="AX423" s="332">
        <f t="shared" si="89"/>
        <v>0</v>
      </c>
      <c r="AY423" s="332">
        <f t="shared" si="89"/>
        <v>0</v>
      </c>
      <c r="AZ423" s="332">
        <f t="shared" si="89"/>
        <v>0</v>
      </c>
      <c r="BA423" s="332">
        <f t="shared" si="89"/>
        <v>0</v>
      </c>
      <c r="BB423" s="332">
        <f t="shared" si="89"/>
        <v>0</v>
      </c>
      <c r="BC423" s="332">
        <f t="shared" si="89"/>
        <v>0</v>
      </c>
      <c r="BD423" s="332">
        <f t="shared" si="89"/>
        <v>0</v>
      </c>
      <c r="BE423" s="332">
        <f t="shared" si="89"/>
        <v>0</v>
      </c>
      <c r="BF423" s="332">
        <f t="shared" si="89"/>
        <v>0</v>
      </c>
      <c r="BG423" s="332">
        <f t="shared" si="89"/>
        <v>0</v>
      </c>
      <c r="BH423" s="332">
        <f t="shared" si="89"/>
        <v>0</v>
      </c>
      <c r="BI423" s="332">
        <f t="shared" si="89"/>
        <v>0</v>
      </c>
      <c r="BJ423" s="332">
        <f t="shared" si="89"/>
        <v>0</v>
      </c>
      <c r="BK423" s="332">
        <f t="shared" si="89"/>
        <v>0</v>
      </c>
      <c r="BL423" s="332">
        <f t="shared" si="89"/>
        <v>0</v>
      </c>
      <c r="BM423" s="332">
        <f t="shared" si="89"/>
        <v>0</v>
      </c>
      <c r="BN423" s="332">
        <f t="shared" si="89"/>
        <v>0</v>
      </c>
      <c r="BO423" s="332">
        <f t="shared" si="89"/>
        <v>0</v>
      </c>
      <c r="BP423" s="332">
        <f t="shared" si="89"/>
        <v>0</v>
      </c>
      <c r="BQ423" s="332">
        <f t="shared" si="89"/>
        <v>0</v>
      </c>
      <c r="BR423" s="332">
        <f t="shared" si="88"/>
        <v>0</v>
      </c>
      <c r="BS423" s="332">
        <f t="shared" si="86"/>
        <v>0</v>
      </c>
      <c r="BT423" s="332">
        <f t="shared" si="86"/>
        <v>0</v>
      </c>
      <c r="BU423" s="332">
        <f t="shared" si="86"/>
        <v>0</v>
      </c>
      <c r="BV423" s="332">
        <f t="shared" si="86"/>
        <v>0</v>
      </c>
      <c r="BW423" s="332">
        <f t="shared" si="86"/>
        <v>0</v>
      </c>
      <c r="BX423" s="332">
        <f t="shared" si="86"/>
        <v>0</v>
      </c>
      <c r="BZ423" s="332">
        <f t="shared" si="87"/>
        <v>0</v>
      </c>
      <c r="CA423" s="332">
        <f t="shared" si="87"/>
        <v>0</v>
      </c>
    </row>
    <row r="424" spans="7:79" hidden="1" x14ac:dyDescent="0.2">
      <c r="G424" s="332">
        <f t="shared" si="89"/>
        <v>0</v>
      </c>
      <c r="H424" s="332">
        <f t="shared" si="89"/>
        <v>0</v>
      </c>
      <c r="I424" s="332">
        <f t="shared" si="89"/>
        <v>0</v>
      </c>
      <c r="J424" s="332">
        <f t="shared" si="89"/>
        <v>0</v>
      </c>
      <c r="K424" s="332">
        <f t="shared" si="89"/>
        <v>0</v>
      </c>
      <c r="L424" s="332">
        <f t="shared" si="89"/>
        <v>0</v>
      </c>
      <c r="M424" s="332">
        <f t="shared" si="89"/>
        <v>0</v>
      </c>
      <c r="N424" s="332">
        <f t="shared" si="89"/>
        <v>0</v>
      </c>
      <c r="O424" s="332">
        <f t="shared" si="89"/>
        <v>0</v>
      </c>
      <c r="P424" s="332">
        <f t="shared" si="89"/>
        <v>0</v>
      </c>
      <c r="Q424" s="332">
        <f t="shared" si="89"/>
        <v>0</v>
      </c>
      <c r="R424" s="332">
        <f t="shared" si="89"/>
        <v>0</v>
      </c>
      <c r="S424" s="332">
        <f t="shared" si="89"/>
        <v>0</v>
      </c>
      <c r="T424" s="332">
        <f t="shared" si="89"/>
        <v>0</v>
      </c>
      <c r="U424" s="332">
        <f t="shared" si="89"/>
        <v>0</v>
      </c>
      <c r="V424" s="332">
        <f t="shared" si="89"/>
        <v>0</v>
      </c>
      <c r="W424" s="332">
        <f t="shared" si="89"/>
        <v>0</v>
      </c>
      <c r="X424" s="332">
        <f t="shared" si="89"/>
        <v>0</v>
      </c>
      <c r="Y424" s="332">
        <f t="shared" si="89"/>
        <v>0</v>
      </c>
      <c r="Z424" s="332">
        <f t="shared" si="89"/>
        <v>0</v>
      </c>
      <c r="AA424" s="332">
        <f t="shared" si="89"/>
        <v>0</v>
      </c>
      <c r="AB424" s="332">
        <f t="shared" si="89"/>
        <v>0</v>
      </c>
      <c r="AC424" s="332">
        <f t="shared" si="89"/>
        <v>0</v>
      </c>
      <c r="AD424" s="332">
        <f t="shared" si="89"/>
        <v>0</v>
      </c>
      <c r="AE424" s="332">
        <f t="shared" si="89"/>
        <v>0</v>
      </c>
      <c r="AF424" s="332">
        <f t="shared" si="89"/>
        <v>0</v>
      </c>
      <c r="AG424" s="332">
        <f t="shared" si="89"/>
        <v>0</v>
      </c>
      <c r="AH424" s="332">
        <f t="shared" si="89"/>
        <v>0</v>
      </c>
      <c r="AI424" s="332">
        <f t="shared" si="89"/>
        <v>0</v>
      </c>
      <c r="AJ424" s="332">
        <f t="shared" si="89"/>
        <v>0</v>
      </c>
      <c r="AK424" s="332">
        <f t="shared" si="89"/>
        <v>0</v>
      </c>
      <c r="AL424" s="332">
        <f t="shared" si="89"/>
        <v>0</v>
      </c>
      <c r="AM424" s="332">
        <f t="shared" si="89"/>
        <v>0</v>
      </c>
      <c r="AN424" s="332">
        <f t="shared" si="89"/>
        <v>0</v>
      </c>
      <c r="AO424" s="332">
        <f t="shared" si="89"/>
        <v>0</v>
      </c>
      <c r="AP424" s="332">
        <f t="shared" si="89"/>
        <v>0</v>
      </c>
      <c r="AQ424" s="332">
        <f t="shared" si="89"/>
        <v>0</v>
      </c>
      <c r="AR424" s="332">
        <f t="shared" si="89"/>
        <v>0</v>
      </c>
      <c r="AS424" s="332">
        <f t="shared" si="89"/>
        <v>0</v>
      </c>
      <c r="AT424" s="332">
        <f t="shared" si="89"/>
        <v>0</v>
      </c>
      <c r="AU424" s="332">
        <f t="shared" si="89"/>
        <v>0</v>
      </c>
      <c r="AV424" s="332">
        <f t="shared" si="89"/>
        <v>0</v>
      </c>
      <c r="AW424" s="332">
        <f t="shared" si="89"/>
        <v>0</v>
      </c>
      <c r="AX424" s="332">
        <f t="shared" si="89"/>
        <v>0</v>
      </c>
      <c r="AY424" s="332">
        <f t="shared" si="89"/>
        <v>0</v>
      </c>
      <c r="AZ424" s="332">
        <f t="shared" si="89"/>
        <v>0</v>
      </c>
      <c r="BA424" s="332">
        <f t="shared" si="89"/>
        <v>0</v>
      </c>
      <c r="BB424" s="332">
        <f t="shared" si="89"/>
        <v>0</v>
      </c>
      <c r="BC424" s="332">
        <f t="shared" si="89"/>
        <v>0</v>
      </c>
      <c r="BD424" s="332">
        <f t="shared" si="89"/>
        <v>0</v>
      </c>
      <c r="BE424" s="332">
        <f t="shared" si="89"/>
        <v>0</v>
      </c>
      <c r="BF424" s="332">
        <f t="shared" si="89"/>
        <v>0</v>
      </c>
      <c r="BG424" s="332">
        <f t="shared" si="89"/>
        <v>0</v>
      </c>
      <c r="BH424" s="332">
        <f t="shared" si="89"/>
        <v>0</v>
      </c>
      <c r="BI424" s="332">
        <f t="shared" si="89"/>
        <v>0</v>
      </c>
      <c r="BJ424" s="332">
        <f t="shared" si="89"/>
        <v>0</v>
      </c>
      <c r="BK424" s="332">
        <f t="shared" si="89"/>
        <v>0</v>
      </c>
      <c r="BL424" s="332">
        <f t="shared" si="89"/>
        <v>0</v>
      </c>
      <c r="BM424" s="332">
        <f t="shared" si="89"/>
        <v>0</v>
      </c>
      <c r="BN424" s="332">
        <f t="shared" si="89"/>
        <v>0</v>
      </c>
      <c r="BO424" s="332">
        <f t="shared" si="89"/>
        <v>0</v>
      </c>
      <c r="BP424" s="332">
        <f t="shared" si="89"/>
        <v>0</v>
      </c>
      <c r="BQ424" s="332">
        <f t="shared" si="89"/>
        <v>0</v>
      </c>
      <c r="BR424" s="332">
        <f t="shared" si="88"/>
        <v>0</v>
      </c>
      <c r="BS424" s="332">
        <f t="shared" si="86"/>
        <v>0</v>
      </c>
      <c r="BT424" s="332">
        <f t="shared" si="86"/>
        <v>0</v>
      </c>
      <c r="BU424" s="332">
        <f t="shared" si="86"/>
        <v>0</v>
      </c>
      <c r="BV424" s="332">
        <f t="shared" si="86"/>
        <v>0</v>
      </c>
      <c r="BW424" s="332">
        <f t="shared" si="86"/>
        <v>0</v>
      </c>
      <c r="BX424" s="332">
        <f t="shared" si="86"/>
        <v>0</v>
      </c>
      <c r="BZ424" s="332">
        <f t="shared" si="87"/>
        <v>0</v>
      </c>
      <c r="CA424" s="332">
        <f t="shared" si="87"/>
        <v>0</v>
      </c>
    </row>
    <row r="425" spans="7:79" hidden="1" x14ac:dyDescent="0.2">
      <c r="G425" s="332">
        <f t="shared" si="89"/>
        <v>0</v>
      </c>
      <c r="H425" s="332">
        <f t="shared" si="89"/>
        <v>0</v>
      </c>
      <c r="I425" s="332">
        <f t="shared" si="89"/>
        <v>0</v>
      </c>
      <c r="J425" s="332">
        <f t="shared" si="89"/>
        <v>0</v>
      </c>
      <c r="K425" s="332">
        <f t="shared" si="89"/>
        <v>0</v>
      </c>
      <c r="L425" s="332">
        <f t="shared" si="89"/>
        <v>0</v>
      </c>
      <c r="M425" s="332">
        <f t="shared" si="89"/>
        <v>0</v>
      </c>
      <c r="N425" s="332">
        <f t="shared" si="89"/>
        <v>0</v>
      </c>
      <c r="O425" s="332">
        <f t="shared" si="89"/>
        <v>0</v>
      </c>
      <c r="P425" s="332">
        <f t="shared" si="89"/>
        <v>0</v>
      </c>
      <c r="Q425" s="332">
        <f t="shared" si="89"/>
        <v>0</v>
      </c>
      <c r="R425" s="332">
        <f t="shared" si="89"/>
        <v>0</v>
      </c>
      <c r="S425" s="332">
        <f t="shared" si="89"/>
        <v>0</v>
      </c>
      <c r="T425" s="332">
        <f t="shared" si="89"/>
        <v>0</v>
      </c>
      <c r="U425" s="332">
        <f t="shared" si="89"/>
        <v>0</v>
      </c>
      <c r="V425" s="332">
        <f t="shared" si="89"/>
        <v>0</v>
      </c>
      <c r="W425" s="332">
        <f t="shared" si="89"/>
        <v>0</v>
      </c>
      <c r="X425" s="332">
        <f t="shared" si="89"/>
        <v>0</v>
      </c>
      <c r="Y425" s="332">
        <f t="shared" si="89"/>
        <v>0</v>
      </c>
      <c r="Z425" s="332">
        <f t="shared" si="89"/>
        <v>0</v>
      </c>
      <c r="AA425" s="332">
        <f t="shared" si="89"/>
        <v>0</v>
      </c>
      <c r="AB425" s="332">
        <f t="shared" si="89"/>
        <v>0</v>
      </c>
      <c r="AC425" s="332">
        <f t="shared" si="89"/>
        <v>0</v>
      </c>
      <c r="AD425" s="332">
        <f t="shared" si="89"/>
        <v>0</v>
      </c>
      <c r="AE425" s="332">
        <f t="shared" si="89"/>
        <v>0</v>
      </c>
      <c r="AF425" s="332">
        <f t="shared" si="89"/>
        <v>0</v>
      </c>
      <c r="AG425" s="332">
        <f t="shared" si="89"/>
        <v>0</v>
      </c>
      <c r="AH425" s="332">
        <f t="shared" si="89"/>
        <v>0</v>
      </c>
      <c r="AI425" s="332">
        <f t="shared" si="89"/>
        <v>0</v>
      </c>
      <c r="AJ425" s="332">
        <f t="shared" si="89"/>
        <v>0</v>
      </c>
      <c r="AK425" s="332">
        <f t="shared" si="89"/>
        <v>0</v>
      </c>
      <c r="AL425" s="332">
        <f t="shared" si="89"/>
        <v>0</v>
      </c>
      <c r="AM425" s="332">
        <f t="shared" si="89"/>
        <v>0</v>
      </c>
      <c r="AN425" s="332">
        <f t="shared" si="89"/>
        <v>0</v>
      </c>
      <c r="AO425" s="332">
        <f t="shared" si="89"/>
        <v>0</v>
      </c>
      <c r="AP425" s="332">
        <f t="shared" si="89"/>
        <v>0</v>
      </c>
      <c r="AQ425" s="332">
        <f t="shared" si="89"/>
        <v>0</v>
      </c>
      <c r="AR425" s="332">
        <f t="shared" si="89"/>
        <v>0</v>
      </c>
      <c r="AS425" s="332">
        <f t="shared" si="89"/>
        <v>0</v>
      </c>
      <c r="AT425" s="332">
        <f t="shared" si="89"/>
        <v>0</v>
      </c>
      <c r="AU425" s="332">
        <f t="shared" si="89"/>
        <v>0</v>
      </c>
      <c r="AV425" s="332">
        <f t="shared" si="89"/>
        <v>0</v>
      </c>
      <c r="AW425" s="332">
        <f t="shared" si="89"/>
        <v>0</v>
      </c>
      <c r="AX425" s="332">
        <f t="shared" si="89"/>
        <v>0</v>
      </c>
      <c r="AY425" s="332">
        <f t="shared" si="89"/>
        <v>0</v>
      </c>
      <c r="AZ425" s="332">
        <f t="shared" si="89"/>
        <v>0</v>
      </c>
      <c r="BA425" s="332">
        <f t="shared" si="89"/>
        <v>0</v>
      </c>
      <c r="BB425" s="332">
        <f t="shared" si="89"/>
        <v>0</v>
      </c>
      <c r="BC425" s="332">
        <f t="shared" si="89"/>
        <v>0</v>
      </c>
      <c r="BD425" s="332">
        <f t="shared" si="89"/>
        <v>0</v>
      </c>
      <c r="BE425" s="332">
        <f t="shared" si="89"/>
        <v>0</v>
      </c>
      <c r="BF425" s="332">
        <f t="shared" si="89"/>
        <v>0</v>
      </c>
      <c r="BG425" s="332">
        <f t="shared" si="89"/>
        <v>0</v>
      </c>
      <c r="BH425" s="332">
        <f t="shared" si="89"/>
        <v>0</v>
      </c>
      <c r="BI425" s="332">
        <f t="shared" si="89"/>
        <v>0</v>
      </c>
      <c r="BJ425" s="332">
        <f t="shared" si="89"/>
        <v>0</v>
      </c>
      <c r="BK425" s="332">
        <f t="shared" si="89"/>
        <v>0</v>
      </c>
      <c r="BL425" s="332">
        <f t="shared" si="89"/>
        <v>0</v>
      </c>
      <c r="BM425" s="332">
        <f t="shared" si="89"/>
        <v>0</v>
      </c>
      <c r="BN425" s="332">
        <f t="shared" si="89"/>
        <v>0</v>
      </c>
      <c r="BO425" s="332">
        <f t="shared" si="89"/>
        <v>0</v>
      </c>
      <c r="BP425" s="332">
        <f t="shared" si="89"/>
        <v>0</v>
      </c>
      <c r="BQ425" s="332">
        <f t="shared" si="89"/>
        <v>0</v>
      </c>
      <c r="BR425" s="332">
        <f t="shared" si="88"/>
        <v>0</v>
      </c>
      <c r="BS425" s="332">
        <f t="shared" si="86"/>
        <v>0</v>
      </c>
      <c r="BT425" s="332">
        <f t="shared" si="86"/>
        <v>0</v>
      </c>
      <c r="BU425" s="332">
        <f t="shared" si="86"/>
        <v>0</v>
      </c>
      <c r="BV425" s="332">
        <f t="shared" si="86"/>
        <v>0</v>
      </c>
      <c r="BW425" s="332">
        <f t="shared" si="86"/>
        <v>0</v>
      </c>
      <c r="BX425" s="332">
        <f t="shared" si="86"/>
        <v>0</v>
      </c>
      <c r="BZ425" s="332">
        <f t="shared" si="87"/>
        <v>0</v>
      </c>
      <c r="CA425" s="332">
        <f t="shared" si="87"/>
        <v>0</v>
      </c>
    </row>
    <row r="426" spans="7:79" hidden="1" x14ac:dyDescent="0.2">
      <c r="G426" s="332">
        <f t="shared" si="89"/>
        <v>-6825659</v>
      </c>
      <c r="H426" s="332">
        <f t="shared" si="89"/>
        <v>0</v>
      </c>
      <c r="I426" s="332">
        <f t="shared" si="89"/>
        <v>0</v>
      </c>
      <c r="J426" s="332">
        <f t="shared" si="89"/>
        <v>0</v>
      </c>
      <c r="K426" s="332">
        <f t="shared" si="89"/>
        <v>0</v>
      </c>
      <c r="L426" s="332">
        <f t="shared" si="89"/>
        <v>-484328</v>
      </c>
      <c r="M426" s="332">
        <f t="shared" si="89"/>
        <v>0</v>
      </c>
      <c r="N426" s="332">
        <f t="shared" si="89"/>
        <v>0</v>
      </c>
      <c r="O426" s="332">
        <f t="shared" si="89"/>
        <v>0</v>
      </c>
      <c r="P426" s="332">
        <f t="shared" si="89"/>
        <v>0</v>
      </c>
      <c r="Q426" s="332">
        <f t="shared" si="89"/>
        <v>-850726</v>
      </c>
      <c r="R426" s="332">
        <f t="shared" si="89"/>
        <v>0</v>
      </c>
      <c r="S426" s="332">
        <f t="shared" si="89"/>
        <v>0</v>
      </c>
      <c r="T426" s="332">
        <f t="shared" si="89"/>
        <v>0</v>
      </c>
      <c r="U426" s="332">
        <f t="shared" si="89"/>
        <v>0</v>
      </c>
      <c r="V426" s="332">
        <f t="shared" si="89"/>
        <v>-390117</v>
      </c>
      <c r="W426" s="332">
        <f t="shared" si="89"/>
        <v>0</v>
      </c>
      <c r="X426" s="332">
        <f t="shared" si="89"/>
        <v>0</v>
      </c>
      <c r="Y426" s="332">
        <f t="shared" si="89"/>
        <v>0</v>
      </c>
      <c r="Z426" s="332">
        <f t="shared" si="89"/>
        <v>0</v>
      </c>
      <c r="AA426" s="332">
        <f t="shared" si="89"/>
        <v>0</v>
      </c>
      <c r="AB426" s="332">
        <f t="shared" si="89"/>
        <v>0</v>
      </c>
      <c r="AC426" s="332">
        <f t="shared" si="89"/>
        <v>0</v>
      </c>
      <c r="AD426" s="332">
        <f t="shared" si="89"/>
        <v>0</v>
      </c>
      <c r="AE426" s="332">
        <f t="shared" si="89"/>
        <v>0</v>
      </c>
      <c r="AF426" s="332">
        <f t="shared" si="89"/>
        <v>-286240</v>
      </c>
      <c r="AG426" s="332">
        <f t="shared" si="89"/>
        <v>0</v>
      </c>
      <c r="AH426" s="332">
        <f t="shared" si="89"/>
        <v>0</v>
      </c>
      <c r="AI426" s="332">
        <f t="shared" si="89"/>
        <v>0</v>
      </c>
      <c r="AJ426" s="332">
        <f t="shared" si="89"/>
        <v>0</v>
      </c>
      <c r="AK426" s="332">
        <f t="shared" si="89"/>
        <v>-123945</v>
      </c>
      <c r="AL426" s="332">
        <f t="shared" si="89"/>
        <v>0</v>
      </c>
      <c r="AM426" s="332">
        <f t="shared" si="89"/>
        <v>0</v>
      </c>
      <c r="AN426" s="332">
        <f t="shared" si="89"/>
        <v>0</v>
      </c>
      <c r="AO426" s="332">
        <f t="shared" si="89"/>
        <v>0</v>
      </c>
      <c r="AP426" s="332">
        <f t="shared" si="89"/>
        <v>-15625</v>
      </c>
      <c r="AQ426" s="332">
        <f t="shared" si="89"/>
        <v>0</v>
      </c>
      <c r="AR426" s="332">
        <f t="shared" si="89"/>
        <v>0</v>
      </c>
      <c r="AS426" s="332">
        <f t="shared" si="89"/>
        <v>0</v>
      </c>
      <c r="AT426" s="332">
        <f t="shared" si="89"/>
        <v>0</v>
      </c>
      <c r="AU426" s="332">
        <f t="shared" si="89"/>
        <v>0</v>
      </c>
      <c r="AV426" s="332">
        <f t="shared" si="89"/>
        <v>0</v>
      </c>
      <c r="AW426" s="332">
        <f t="shared" si="89"/>
        <v>0</v>
      </c>
      <c r="AX426" s="332">
        <f t="shared" si="89"/>
        <v>0</v>
      </c>
      <c r="AY426" s="332">
        <f t="shared" si="89"/>
        <v>0</v>
      </c>
      <c r="AZ426" s="332">
        <f t="shared" si="89"/>
        <v>0</v>
      </c>
      <c r="BA426" s="332">
        <f t="shared" si="89"/>
        <v>0</v>
      </c>
      <c r="BB426" s="332">
        <f t="shared" si="89"/>
        <v>0</v>
      </c>
      <c r="BC426" s="332">
        <f t="shared" si="89"/>
        <v>0</v>
      </c>
      <c r="BD426" s="332">
        <f t="shared" si="89"/>
        <v>0</v>
      </c>
      <c r="BE426" s="332">
        <f t="shared" si="89"/>
        <v>0</v>
      </c>
      <c r="BF426" s="332">
        <f t="shared" si="89"/>
        <v>0</v>
      </c>
      <c r="BG426" s="332">
        <f t="shared" si="89"/>
        <v>0</v>
      </c>
      <c r="BH426" s="332">
        <f t="shared" si="89"/>
        <v>0</v>
      </c>
      <c r="BI426" s="332">
        <f t="shared" si="89"/>
        <v>0</v>
      </c>
      <c r="BJ426" s="332">
        <f t="shared" si="89"/>
        <v>-1079385</v>
      </c>
      <c r="BK426" s="332">
        <f t="shared" si="89"/>
        <v>0</v>
      </c>
      <c r="BL426" s="332">
        <f t="shared" si="89"/>
        <v>0</v>
      </c>
      <c r="BM426" s="332">
        <f t="shared" si="89"/>
        <v>0</v>
      </c>
      <c r="BN426" s="332">
        <f t="shared" si="89"/>
        <v>0</v>
      </c>
      <c r="BO426" s="332">
        <f t="shared" si="89"/>
        <v>-3595293</v>
      </c>
      <c r="BP426" s="332">
        <f t="shared" si="89"/>
        <v>0</v>
      </c>
      <c r="BQ426" s="332">
        <f t="shared" si="89"/>
        <v>0</v>
      </c>
      <c r="BR426" s="332">
        <f t="shared" si="88"/>
        <v>0</v>
      </c>
      <c r="BS426" s="332">
        <f t="shared" si="86"/>
        <v>0</v>
      </c>
      <c r="BT426" s="332">
        <f t="shared" si="86"/>
        <v>-1335054</v>
      </c>
      <c r="BU426" s="332">
        <f t="shared" si="86"/>
        <v>0</v>
      </c>
      <c r="BV426" s="332">
        <f t="shared" si="86"/>
        <v>0</v>
      </c>
      <c r="BW426" s="332">
        <f t="shared" si="86"/>
        <v>0</v>
      </c>
      <c r="BX426" s="332">
        <f t="shared" si="86"/>
        <v>0</v>
      </c>
      <c r="BZ426" s="332">
        <f t="shared" si="87"/>
        <v>0</v>
      </c>
      <c r="CA426" s="332">
        <f t="shared" si="87"/>
        <v>0</v>
      </c>
    </row>
    <row r="427" spans="7:79" hidden="1" x14ac:dyDescent="0.2">
      <c r="G427" s="332">
        <f t="shared" si="89"/>
        <v>-4283892</v>
      </c>
      <c r="H427" s="332">
        <f t="shared" si="89"/>
        <v>0</v>
      </c>
      <c r="I427" s="332">
        <f t="shared" si="89"/>
        <v>0</v>
      </c>
      <c r="J427" s="332">
        <f t="shared" ref="J427:BQ431" si="90">J34-CB34</f>
        <v>0</v>
      </c>
      <c r="K427" s="332">
        <f t="shared" si="90"/>
        <v>0</v>
      </c>
      <c r="L427" s="332">
        <f t="shared" si="90"/>
        <v>-314427</v>
      </c>
      <c r="M427" s="332">
        <f t="shared" si="90"/>
        <v>0</v>
      </c>
      <c r="N427" s="332">
        <f t="shared" si="90"/>
        <v>0</v>
      </c>
      <c r="O427" s="332">
        <f t="shared" si="90"/>
        <v>0</v>
      </c>
      <c r="P427" s="332">
        <f t="shared" si="90"/>
        <v>0</v>
      </c>
      <c r="Q427" s="332">
        <f t="shared" si="90"/>
        <v>-556283</v>
      </c>
      <c r="R427" s="332">
        <f t="shared" si="90"/>
        <v>0</v>
      </c>
      <c r="S427" s="332">
        <f t="shared" si="90"/>
        <v>0</v>
      </c>
      <c r="T427" s="332">
        <f t="shared" si="90"/>
        <v>0</v>
      </c>
      <c r="U427" s="332">
        <f t="shared" si="90"/>
        <v>0</v>
      </c>
      <c r="V427" s="332">
        <f t="shared" si="90"/>
        <v>-254616</v>
      </c>
      <c r="W427" s="332">
        <f t="shared" si="90"/>
        <v>0</v>
      </c>
      <c r="X427" s="332">
        <f t="shared" si="90"/>
        <v>0</v>
      </c>
      <c r="Y427" s="332">
        <f t="shared" si="90"/>
        <v>0</v>
      </c>
      <c r="Z427" s="332">
        <f t="shared" si="90"/>
        <v>0</v>
      </c>
      <c r="AA427" s="332">
        <f t="shared" si="90"/>
        <v>0</v>
      </c>
      <c r="AB427" s="332">
        <f t="shared" si="90"/>
        <v>0</v>
      </c>
      <c r="AC427" s="332">
        <f t="shared" si="90"/>
        <v>0</v>
      </c>
      <c r="AD427" s="332">
        <f t="shared" si="90"/>
        <v>0</v>
      </c>
      <c r="AE427" s="332">
        <f t="shared" si="90"/>
        <v>0</v>
      </c>
      <c r="AF427" s="332">
        <f t="shared" si="90"/>
        <v>-182136</v>
      </c>
      <c r="AG427" s="332">
        <f t="shared" si="90"/>
        <v>0</v>
      </c>
      <c r="AH427" s="332">
        <f t="shared" si="90"/>
        <v>0</v>
      </c>
      <c r="AI427" s="332">
        <f t="shared" si="90"/>
        <v>0</v>
      </c>
      <c r="AJ427" s="332">
        <f t="shared" si="90"/>
        <v>0</v>
      </c>
      <c r="AK427" s="332">
        <f t="shared" si="90"/>
        <v>-79180</v>
      </c>
      <c r="AL427" s="332">
        <f t="shared" si="90"/>
        <v>0</v>
      </c>
      <c r="AM427" s="332">
        <f t="shared" si="90"/>
        <v>0</v>
      </c>
      <c r="AN427" s="332">
        <f t="shared" si="90"/>
        <v>0</v>
      </c>
      <c r="AO427" s="332">
        <f t="shared" si="90"/>
        <v>0</v>
      </c>
      <c r="AP427" s="332">
        <f t="shared" si="90"/>
        <v>-9828</v>
      </c>
      <c r="AQ427" s="332">
        <f t="shared" si="90"/>
        <v>0</v>
      </c>
      <c r="AR427" s="332">
        <f t="shared" si="90"/>
        <v>0</v>
      </c>
      <c r="AS427" s="332">
        <f t="shared" si="90"/>
        <v>0</v>
      </c>
      <c r="AT427" s="332">
        <f t="shared" si="90"/>
        <v>0</v>
      </c>
      <c r="AU427" s="332">
        <f t="shared" si="90"/>
        <v>0</v>
      </c>
      <c r="AV427" s="332">
        <f t="shared" si="90"/>
        <v>0</v>
      </c>
      <c r="AW427" s="332">
        <f t="shared" si="90"/>
        <v>0</v>
      </c>
      <c r="AX427" s="332">
        <f t="shared" si="90"/>
        <v>0</v>
      </c>
      <c r="AY427" s="332">
        <f t="shared" si="90"/>
        <v>0</v>
      </c>
      <c r="AZ427" s="332">
        <f t="shared" si="90"/>
        <v>0</v>
      </c>
      <c r="BA427" s="332">
        <f t="shared" si="90"/>
        <v>0</v>
      </c>
      <c r="BB427" s="332">
        <f t="shared" si="90"/>
        <v>0</v>
      </c>
      <c r="BC427" s="332">
        <f t="shared" si="90"/>
        <v>0</v>
      </c>
      <c r="BD427" s="332">
        <f t="shared" si="90"/>
        <v>0</v>
      </c>
      <c r="BE427" s="332">
        <f t="shared" si="90"/>
        <v>0</v>
      </c>
      <c r="BF427" s="332">
        <f t="shared" si="90"/>
        <v>0</v>
      </c>
      <c r="BG427" s="332">
        <f t="shared" si="90"/>
        <v>0</v>
      </c>
      <c r="BH427" s="332">
        <f t="shared" si="90"/>
        <v>0</v>
      </c>
      <c r="BI427" s="332">
        <f t="shared" si="90"/>
        <v>0</v>
      </c>
      <c r="BJ427" s="332">
        <f t="shared" si="90"/>
        <v>-664717</v>
      </c>
      <c r="BK427" s="332">
        <f t="shared" si="90"/>
        <v>0</v>
      </c>
      <c r="BL427" s="332">
        <f t="shared" si="90"/>
        <v>0</v>
      </c>
      <c r="BM427" s="332">
        <f t="shared" si="90"/>
        <v>0</v>
      </c>
      <c r="BN427" s="332">
        <f t="shared" si="90"/>
        <v>0</v>
      </c>
      <c r="BO427" s="332">
        <f t="shared" si="90"/>
        <v>-2222705</v>
      </c>
      <c r="BP427" s="332">
        <f t="shared" si="90"/>
        <v>0</v>
      </c>
      <c r="BQ427" s="332">
        <f t="shared" si="90"/>
        <v>0</v>
      </c>
      <c r="BR427" s="332">
        <f t="shared" si="88"/>
        <v>0</v>
      </c>
      <c r="BS427" s="332">
        <f t="shared" si="86"/>
        <v>0</v>
      </c>
      <c r="BT427" s="332">
        <f t="shared" si="86"/>
        <v>-870710</v>
      </c>
      <c r="BU427" s="332">
        <f t="shared" si="86"/>
        <v>0</v>
      </c>
      <c r="BV427" s="332">
        <f t="shared" si="86"/>
        <v>0</v>
      </c>
      <c r="BW427" s="332">
        <f t="shared" si="86"/>
        <v>0</v>
      </c>
      <c r="BX427" s="332">
        <f t="shared" si="86"/>
        <v>0</v>
      </c>
      <c r="BZ427" s="332">
        <f t="shared" si="87"/>
        <v>0</v>
      </c>
      <c r="CA427" s="332">
        <f t="shared" si="87"/>
        <v>0</v>
      </c>
    </row>
    <row r="428" spans="7:79" hidden="1" x14ac:dyDescent="0.2">
      <c r="G428" s="332">
        <f t="shared" ref="G428:V443" si="91">G35-BY35</f>
        <v>-61308</v>
      </c>
      <c r="H428" s="332">
        <f t="shared" si="91"/>
        <v>0</v>
      </c>
      <c r="I428" s="332">
        <f t="shared" si="91"/>
        <v>0</v>
      </c>
      <c r="J428" s="332">
        <f t="shared" si="90"/>
        <v>0</v>
      </c>
      <c r="K428" s="332">
        <f t="shared" si="90"/>
        <v>0</v>
      </c>
      <c r="L428" s="332">
        <f t="shared" si="90"/>
        <v>-5573</v>
      </c>
      <c r="M428" s="332">
        <f t="shared" si="90"/>
        <v>0</v>
      </c>
      <c r="N428" s="332">
        <f t="shared" si="90"/>
        <v>0</v>
      </c>
      <c r="O428" s="332">
        <f t="shared" si="90"/>
        <v>0</v>
      </c>
      <c r="P428" s="332">
        <f t="shared" si="90"/>
        <v>0</v>
      </c>
      <c r="Q428" s="332">
        <f t="shared" si="90"/>
        <v>-3717</v>
      </c>
      <c r="R428" s="332">
        <f t="shared" si="90"/>
        <v>0</v>
      </c>
      <c r="S428" s="332">
        <f t="shared" si="90"/>
        <v>0</v>
      </c>
      <c r="T428" s="332">
        <f t="shared" si="90"/>
        <v>0</v>
      </c>
      <c r="U428" s="332">
        <f t="shared" si="90"/>
        <v>0</v>
      </c>
      <c r="V428" s="332">
        <f t="shared" si="90"/>
        <v>-584</v>
      </c>
      <c r="W428" s="332">
        <f t="shared" si="90"/>
        <v>0</v>
      </c>
      <c r="X428" s="332">
        <f t="shared" si="90"/>
        <v>0</v>
      </c>
      <c r="Y428" s="332">
        <f t="shared" si="90"/>
        <v>0</v>
      </c>
      <c r="Z428" s="332">
        <f t="shared" si="90"/>
        <v>0</v>
      </c>
      <c r="AA428" s="332">
        <f t="shared" si="90"/>
        <v>0</v>
      </c>
      <c r="AB428" s="332">
        <f t="shared" si="90"/>
        <v>0</v>
      </c>
      <c r="AC428" s="332">
        <f t="shared" si="90"/>
        <v>0</v>
      </c>
      <c r="AD428" s="332">
        <f t="shared" si="90"/>
        <v>0</v>
      </c>
      <c r="AE428" s="332">
        <f t="shared" si="90"/>
        <v>0</v>
      </c>
      <c r="AF428" s="332">
        <f t="shared" si="90"/>
        <v>-2864</v>
      </c>
      <c r="AG428" s="332">
        <f t="shared" si="90"/>
        <v>0</v>
      </c>
      <c r="AH428" s="332">
        <f t="shared" si="90"/>
        <v>0</v>
      </c>
      <c r="AI428" s="332">
        <f t="shared" si="90"/>
        <v>0</v>
      </c>
      <c r="AJ428" s="332">
        <f t="shared" si="90"/>
        <v>0</v>
      </c>
      <c r="AK428" s="332">
        <f t="shared" si="90"/>
        <v>-820</v>
      </c>
      <c r="AL428" s="332">
        <f t="shared" si="90"/>
        <v>0</v>
      </c>
      <c r="AM428" s="332">
        <f t="shared" si="90"/>
        <v>0</v>
      </c>
      <c r="AN428" s="332">
        <f t="shared" si="90"/>
        <v>0</v>
      </c>
      <c r="AO428" s="332">
        <f t="shared" si="90"/>
        <v>0</v>
      </c>
      <c r="AP428" s="332">
        <f t="shared" si="90"/>
        <v>-172</v>
      </c>
      <c r="AQ428" s="332">
        <f t="shared" si="90"/>
        <v>0</v>
      </c>
      <c r="AR428" s="332">
        <f t="shared" si="90"/>
        <v>0</v>
      </c>
      <c r="AS428" s="332">
        <f t="shared" si="90"/>
        <v>0</v>
      </c>
      <c r="AT428" s="332">
        <f t="shared" si="90"/>
        <v>0</v>
      </c>
      <c r="AU428" s="332">
        <f t="shared" si="90"/>
        <v>0</v>
      </c>
      <c r="AV428" s="332">
        <f t="shared" si="90"/>
        <v>0</v>
      </c>
      <c r="AW428" s="332">
        <f t="shared" si="90"/>
        <v>0</v>
      </c>
      <c r="AX428" s="332">
        <f t="shared" si="90"/>
        <v>0</v>
      </c>
      <c r="AY428" s="332">
        <f t="shared" si="90"/>
        <v>0</v>
      </c>
      <c r="AZ428" s="332">
        <f t="shared" si="90"/>
        <v>0</v>
      </c>
      <c r="BA428" s="332">
        <f t="shared" si="90"/>
        <v>0</v>
      </c>
      <c r="BB428" s="332">
        <f t="shared" si="90"/>
        <v>0</v>
      </c>
      <c r="BC428" s="332">
        <f t="shared" si="90"/>
        <v>0</v>
      </c>
      <c r="BD428" s="332">
        <f t="shared" si="90"/>
        <v>0</v>
      </c>
      <c r="BE428" s="332">
        <f t="shared" si="90"/>
        <v>0</v>
      </c>
      <c r="BF428" s="332">
        <f t="shared" si="90"/>
        <v>0</v>
      </c>
      <c r="BG428" s="332">
        <f t="shared" si="90"/>
        <v>0</v>
      </c>
      <c r="BH428" s="332">
        <f t="shared" si="90"/>
        <v>0</v>
      </c>
      <c r="BI428" s="332">
        <f t="shared" si="90"/>
        <v>0</v>
      </c>
      <c r="BJ428" s="332">
        <f t="shared" si="90"/>
        <v>-15283</v>
      </c>
      <c r="BK428" s="332">
        <f t="shared" si="90"/>
        <v>0</v>
      </c>
      <c r="BL428" s="332">
        <f t="shared" si="90"/>
        <v>0</v>
      </c>
      <c r="BM428" s="332">
        <f t="shared" si="90"/>
        <v>0</v>
      </c>
      <c r="BN428" s="332">
        <f t="shared" si="90"/>
        <v>0</v>
      </c>
      <c r="BO428" s="332">
        <f t="shared" si="90"/>
        <v>-32295</v>
      </c>
      <c r="BP428" s="332">
        <f t="shared" si="90"/>
        <v>0</v>
      </c>
      <c r="BQ428" s="332">
        <f t="shared" si="90"/>
        <v>0</v>
      </c>
      <c r="BR428" s="332">
        <f t="shared" si="88"/>
        <v>0</v>
      </c>
      <c r="BS428" s="332">
        <f t="shared" si="86"/>
        <v>0</v>
      </c>
      <c r="BT428" s="332">
        <f t="shared" si="86"/>
        <v>-9290</v>
      </c>
      <c r="BU428" s="332">
        <f t="shared" si="86"/>
        <v>0</v>
      </c>
      <c r="BV428" s="332">
        <f t="shared" si="86"/>
        <v>0</v>
      </c>
      <c r="BW428" s="332">
        <f t="shared" si="86"/>
        <v>0</v>
      </c>
      <c r="BX428" s="332">
        <f t="shared" si="86"/>
        <v>0</v>
      </c>
      <c r="BZ428" s="332">
        <f t="shared" si="87"/>
        <v>0</v>
      </c>
      <c r="CA428" s="332">
        <f t="shared" si="87"/>
        <v>0</v>
      </c>
    </row>
    <row r="429" spans="7:79" hidden="1" x14ac:dyDescent="0.2">
      <c r="G429" s="332">
        <f t="shared" si="91"/>
        <v>200</v>
      </c>
      <c r="H429" s="332">
        <f t="shared" si="91"/>
        <v>0</v>
      </c>
      <c r="I429" s="332">
        <f t="shared" si="91"/>
        <v>0</v>
      </c>
      <c r="J429" s="332">
        <f t="shared" si="90"/>
        <v>0</v>
      </c>
      <c r="K429" s="332">
        <f t="shared" si="90"/>
        <v>0</v>
      </c>
      <c r="L429" s="332">
        <f t="shared" si="90"/>
        <v>0</v>
      </c>
      <c r="M429" s="332">
        <f t="shared" si="90"/>
        <v>0</v>
      </c>
      <c r="N429" s="332">
        <f t="shared" si="90"/>
        <v>0</v>
      </c>
      <c r="O429" s="332">
        <f t="shared" si="90"/>
        <v>0</v>
      </c>
      <c r="P429" s="332">
        <f t="shared" si="90"/>
        <v>0</v>
      </c>
      <c r="Q429" s="332">
        <f t="shared" si="90"/>
        <v>0</v>
      </c>
      <c r="R429" s="332">
        <f t="shared" si="90"/>
        <v>0</v>
      </c>
      <c r="S429" s="332">
        <f t="shared" si="90"/>
        <v>0</v>
      </c>
      <c r="T429" s="332">
        <f t="shared" si="90"/>
        <v>0</v>
      </c>
      <c r="U429" s="332">
        <f t="shared" si="90"/>
        <v>0</v>
      </c>
      <c r="V429" s="332">
        <f t="shared" si="90"/>
        <v>200</v>
      </c>
      <c r="W429" s="332">
        <f t="shared" si="90"/>
        <v>0</v>
      </c>
      <c r="X429" s="332">
        <f t="shared" si="90"/>
        <v>0</v>
      </c>
      <c r="Y429" s="332">
        <f t="shared" si="90"/>
        <v>0</v>
      </c>
      <c r="Z429" s="332">
        <f t="shared" si="90"/>
        <v>0</v>
      </c>
      <c r="AA429" s="332">
        <f t="shared" si="90"/>
        <v>0</v>
      </c>
      <c r="AB429" s="332">
        <f t="shared" si="90"/>
        <v>0</v>
      </c>
      <c r="AC429" s="332">
        <f t="shared" si="90"/>
        <v>0</v>
      </c>
      <c r="AD429" s="332">
        <f t="shared" si="90"/>
        <v>0</v>
      </c>
      <c r="AE429" s="332">
        <f t="shared" si="90"/>
        <v>0</v>
      </c>
      <c r="AF429" s="332">
        <f t="shared" si="90"/>
        <v>0</v>
      </c>
      <c r="AG429" s="332">
        <f t="shared" si="90"/>
        <v>0</v>
      </c>
      <c r="AH429" s="332">
        <f t="shared" si="90"/>
        <v>0</v>
      </c>
      <c r="AI429" s="332">
        <f t="shared" si="90"/>
        <v>0</v>
      </c>
      <c r="AJ429" s="332">
        <f t="shared" si="90"/>
        <v>0</v>
      </c>
      <c r="AK429" s="332">
        <f t="shared" si="90"/>
        <v>0</v>
      </c>
      <c r="AL429" s="332">
        <f t="shared" si="90"/>
        <v>0</v>
      </c>
      <c r="AM429" s="332">
        <f t="shared" si="90"/>
        <v>0</v>
      </c>
      <c r="AN429" s="332">
        <f t="shared" si="90"/>
        <v>0</v>
      </c>
      <c r="AO429" s="332">
        <f t="shared" si="90"/>
        <v>0</v>
      </c>
      <c r="AP429" s="332">
        <f t="shared" si="90"/>
        <v>0</v>
      </c>
      <c r="AQ429" s="332">
        <f t="shared" si="90"/>
        <v>0</v>
      </c>
      <c r="AR429" s="332">
        <f t="shared" si="90"/>
        <v>0</v>
      </c>
      <c r="AS429" s="332">
        <f t="shared" si="90"/>
        <v>0</v>
      </c>
      <c r="AT429" s="332">
        <f t="shared" si="90"/>
        <v>0</v>
      </c>
      <c r="AU429" s="332">
        <f t="shared" si="90"/>
        <v>0</v>
      </c>
      <c r="AV429" s="332">
        <f t="shared" si="90"/>
        <v>0</v>
      </c>
      <c r="AW429" s="332">
        <f t="shared" si="90"/>
        <v>0</v>
      </c>
      <c r="AX429" s="332">
        <f t="shared" si="90"/>
        <v>0</v>
      </c>
      <c r="AY429" s="332">
        <f t="shared" si="90"/>
        <v>0</v>
      </c>
      <c r="AZ429" s="332">
        <f t="shared" si="90"/>
        <v>0</v>
      </c>
      <c r="BA429" s="332">
        <f t="shared" si="90"/>
        <v>0</v>
      </c>
      <c r="BB429" s="332">
        <f t="shared" si="90"/>
        <v>0</v>
      </c>
      <c r="BC429" s="332">
        <f t="shared" si="90"/>
        <v>0</v>
      </c>
      <c r="BD429" s="332">
        <f t="shared" si="90"/>
        <v>0</v>
      </c>
      <c r="BE429" s="332">
        <f t="shared" si="90"/>
        <v>0</v>
      </c>
      <c r="BF429" s="332">
        <f t="shared" si="90"/>
        <v>0</v>
      </c>
      <c r="BG429" s="332">
        <f t="shared" si="90"/>
        <v>0</v>
      </c>
      <c r="BH429" s="332">
        <f t="shared" si="90"/>
        <v>0</v>
      </c>
      <c r="BI429" s="332">
        <f t="shared" si="90"/>
        <v>0</v>
      </c>
      <c r="BJ429" s="332">
        <f t="shared" si="90"/>
        <v>0</v>
      </c>
      <c r="BK429" s="332">
        <f t="shared" si="90"/>
        <v>0</v>
      </c>
      <c r="BL429" s="332">
        <f t="shared" si="90"/>
        <v>0</v>
      </c>
      <c r="BM429" s="332">
        <f t="shared" si="90"/>
        <v>0</v>
      </c>
      <c r="BN429" s="332">
        <f t="shared" si="90"/>
        <v>0</v>
      </c>
      <c r="BO429" s="332">
        <f t="shared" si="90"/>
        <v>0</v>
      </c>
      <c r="BP429" s="332">
        <f t="shared" si="90"/>
        <v>0</v>
      </c>
      <c r="BQ429" s="332">
        <f t="shared" si="90"/>
        <v>0</v>
      </c>
      <c r="BR429" s="332">
        <f t="shared" si="88"/>
        <v>0</v>
      </c>
      <c r="BS429" s="332">
        <f t="shared" si="86"/>
        <v>0</v>
      </c>
      <c r="BT429" s="332">
        <f t="shared" si="86"/>
        <v>0</v>
      </c>
      <c r="BU429" s="332">
        <f t="shared" si="86"/>
        <v>0</v>
      </c>
      <c r="BV429" s="332">
        <f t="shared" si="86"/>
        <v>0</v>
      </c>
      <c r="BW429" s="332">
        <f t="shared" si="86"/>
        <v>0</v>
      </c>
      <c r="BX429" s="332">
        <f t="shared" si="86"/>
        <v>0</v>
      </c>
      <c r="BZ429" s="332">
        <f t="shared" si="87"/>
        <v>0</v>
      </c>
      <c r="CA429" s="332">
        <f t="shared" si="87"/>
        <v>0</v>
      </c>
    </row>
    <row r="430" spans="7:79" hidden="1" x14ac:dyDescent="0.2">
      <c r="G430" s="332">
        <f t="shared" si="91"/>
        <v>-2480659</v>
      </c>
      <c r="H430" s="332">
        <f t="shared" si="91"/>
        <v>0</v>
      </c>
      <c r="I430" s="332">
        <f t="shared" si="91"/>
        <v>0</v>
      </c>
      <c r="J430" s="332">
        <f t="shared" si="90"/>
        <v>0</v>
      </c>
      <c r="K430" s="332">
        <f t="shared" si="90"/>
        <v>0</v>
      </c>
      <c r="L430" s="332">
        <f t="shared" si="90"/>
        <v>-164328</v>
      </c>
      <c r="M430" s="332">
        <f t="shared" si="90"/>
        <v>0</v>
      </c>
      <c r="N430" s="332">
        <f t="shared" si="90"/>
        <v>0</v>
      </c>
      <c r="O430" s="332">
        <f t="shared" si="90"/>
        <v>0</v>
      </c>
      <c r="P430" s="332">
        <f t="shared" si="90"/>
        <v>0</v>
      </c>
      <c r="Q430" s="332">
        <f t="shared" si="90"/>
        <v>-290726</v>
      </c>
      <c r="R430" s="332">
        <f t="shared" si="90"/>
        <v>0</v>
      </c>
      <c r="S430" s="332">
        <f t="shared" si="90"/>
        <v>0</v>
      </c>
      <c r="T430" s="332">
        <f t="shared" si="90"/>
        <v>0</v>
      </c>
      <c r="U430" s="332">
        <f t="shared" si="90"/>
        <v>0</v>
      </c>
      <c r="V430" s="332">
        <f t="shared" si="90"/>
        <v>-135117</v>
      </c>
      <c r="W430" s="332">
        <f t="shared" si="90"/>
        <v>0</v>
      </c>
      <c r="X430" s="332">
        <f t="shared" si="90"/>
        <v>0</v>
      </c>
      <c r="Y430" s="332">
        <f t="shared" si="90"/>
        <v>0</v>
      </c>
      <c r="Z430" s="332">
        <f t="shared" si="90"/>
        <v>0</v>
      </c>
      <c r="AA430" s="332">
        <f t="shared" si="90"/>
        <v>0</v>
      </c>
      <c r="AB430" s="332">
        <f t="shared" si="90"/>
        <v>0</v>
      </c>
      <c r="AC430" s="332">
        <f t="shared" si="90"/>
        <v>0</v>
      </c>
      <c r="AD430" s="332">
        <f t="shared" si="90"/>
        <v>0</v>
      </c>
      <c r="AE430" s="332">
        <f t="shared" si="90"/>
        <v>0</v>
      </c>
      <c r="AF430" s="332">
        <f t="shared" si="90"/>
        <v>-101240</v>
      </c>
      <c r="AG430" s="332">
        <f t="shared" si="90"/>
        <v>0</v>
      </c>
      <c r="AH430" s="332">
        <f t="shared" si="90"/>
        <v>0</v>
      </c>
      <c r="AI430" s="332">
        <f t="shared" si="90"/>
        <v>0</v>
      </c>
      <c r="AJ430" s="332">
        <f t="shared" si="90"/>
        <v>0</v>
      </c>
      <c r="AK430" s="332">
        <f t="shared" si="90"/>
        <v>-43945</v>
      </c>
      <c r="AL430" s="332">
        <f t="shared" si="90"/>
        <v>0</v>
      </c>
      <c r="AM430" s="332">
        <f t="shared" si="90"/>
        <v>0</v>
      </c>
      <c r="AN430" s="332">
        <f t="shared" si="90"/>
        <v>0</v>
      </c>
      <c r="AO430" s="332">
        <f t="shared" si="90"/>
        <v>0</v>
      </c>
      <c r="AP430" s="332">
        <f t="shared" si="90"/>
        <v>-5625</v>
      </c>
      <c r="AQ430" s="332">
        <f t="shared" si="90"/>
        <v>0</v>
      </c>
      <c r="AR430" s="332">
        <f t="shared" si="90"/>
        <v>0</v>
      </c>
      <c r="AS430" s="332">
        <f t="shared" si="90"/>
        <v>0</v>
      </c>
      <c r="AT430" s="332">
        <f t="shared" si="90"/>
        <v>0</v>
      </c>
      <c r="AU430" s="332">
        <f t="shared" si="90"/>
        <v>0</v>
      </c>
      <c r="AV430" s="332">
        <f t="shared" si="90"/>
        <v>0</v>
      </c>
      <c r="AW430" s="332">
        <f t="shared" si="90"/>
        <v>0</v>
      </c>
      <c r="AX430" s="332">
        <f t="shared" si="90"/>
        <v>0</v>
      </c>
      <c r="AY430" s="332">
        <f t="shared" si="90"/>
        <v>0</v>
      </c>
      <c r="AZ430" s="332">
        <f t="shared" si="90"/>
        <v>0</v>
      </c>
      <c r="BA430" s="332">
        <f t="shared" si="90"/>
        <v>0</v>
      </c>
      <c r="BB430" s="332">
        <f t="shared" si="90"/>
        <v>0</v>
      </c>
      <c r="BC430" s="332">
        <f t="shared" si="90"/>
        <v>0</v>
      </c>
      <c r="BD430" s="332">
        <f t="shared" si="90"/>
        <v>0</v>
      </c>
      <c r="BE430" s="332">
        <f t="shared" si="90"/>
        <v>0</v>
      </c>
      <c r="BF430" s="332">
        <f t="shared" si="90"/>
        <v>0</v>
      </c>
      <c r="BG430" s="332">
        <f t="shared" si="90"/>
        <v>0</v>
      </c>
      <c r="BH430" s="332">
        <f t="shared" si="90"/>
        <v>0</v>
      </c>
      <c r="BI430" s="332">
        <f t="shared" si="90"/>
        <v>0</v>
      </c>
      <c r="BJ430" s="332">
        <f t="shared" si="90"/>
        <v>-399385</v>
      </c>
      <c r="BK430" s="332">
        <f t="shared" si="90"/>
        <v>0</v>
      </c>
      <c r="BL430" s="332">
        <f t="shared" si="90"/>
        <v>0</v>
      </c>
      <c r="BM430" s="332">
        <f t="shared" si="90"/>
        <v>0</v>
      </c>
      <c r="BN430" s="332">
        <f t="shared" si="90"/>
        <v>0</v>
      </c>
      <c r="BO430" s="332">
        <f t="shared" si="90"/>
        <v>-1340293</v>
      </c>
      <c r="BP430" s="332">
        <f t="shared" si="90"/>
        <v>0</v>
      </c>
      <c r="BQ430" s="332">
        <f t="shared" si="90"/>
        <v>0</v>
      </c>
      <c r="BR430" s="332">
        <f t="shared" si="88"/>
        <v>0</v>
      </c>
      <c r="BS430" s="332">
        <f t="shared" si="86"/>
        <v>0</v>
      </c>
      <c r="BT430" s="332">
        <f t="shared" si="86"/>
        <v>-455054</v>
      </c>
      <c r="BU430" s="332">
        <f t="shared" si="86"/>
        <v>0</v>
      </c>
      <c r="BV430" s="332">
        <f t="shared" si="86"/>
        <v>0</v>
      </c>
      <c r="BW430" s="332">
        <f t="shared" si="86"/>
        <v>0</v>
      </c>
      <c r="BX430" s="332">
        <f t="shared" si="86"/>
        <v>0</v>
      </c>
      <c r="BZ430" s="332">
        <f t="shared" si="87"/>
        <v>0</v>
      </c>
      <c r="CA430" s="332">
        <f t="shared" si="87"/>
        <v>0</v>
      </c>
    </row>
    <row r="431" spans="7:79" hidden="1" x14ac:dyDescent="0.2">
      <c r="G431" s="332">
        <f t="shared" si="91"/>
        <v>0</v>
      </c>
      <c r="H431" s="332">
        <f t="shared" si="91"/>
        <v>0</v>
      </c>
      <c r="I431" s="332">
        <f t="shared" si="91"/>
        <v>0</v>
      </c>
      <c r="J431" s="332">
        <f t="shared" si="90"/>
        <v>0</v>
      </c>
      <c r="K431" s="332">
        <f t="shared" si="90"/>
        <v>0</v>
      </c>
      <c r="L431" s="332">
        <f t="shared" si="90"/>
        <v>0</v>
      </c>
      <c r="M431" s="332">
        <f t="shared" si="90"/>
        <v>0</v>
      </c>
      <c r="N431" s="332">
        <f t="shared" si="90"/>
        <v>0</v>
      </c>
      <c r="O431" s="332">
        <f t="shared" si="90"/>
        <v>0</v>
      </c>
      <c r="P431" s="332">
        <f t="shared" si="90"/>
        <v>0</v>
      </c>
      <c r="Q431" s="332">
        <f t="shared" si="90"/>
        <v>0</v>
      </c>
      <c r="R431" s="332">
        <f t="shared" si="90"/>
        <v>0</v>
      </c>
      <c r="S431" s="332">
        <f t="shared" si="90"/>
        <v>0</v>
      </c>
      <c r="T431" s="332">
        <f t="shared" si="90"/>
        <v>0</v>
      </c>
      <c r="U431" s="332">
        <f t="shared" si="90"/>
        <v>0</v>
      </c>
      <c r="V431" s="332">
        <f t="shared" si="90"/>
        <v>0</v>
      </c>
      <c r="W431" s="332">
        <f t="shared" si="90"/>
        <v>0</v>
      </c>
      <c r="X431" s="332">
        <f t="shared" si="90"/>
        <v>0</v>
      </c>
      <c r="Y431" s="332">
        <f t="shared" ref="Y431:BQ436" si="92">Y38-CQ38</f>
        <v>0</v>
      </c>
      <c r="Z431" s="332">
        <f t="shared" si="92"/>
        <v>0</v>
      </c>
      <c r="AA431" s="332">
        <f t="shared" si="92"/>
        <v>0</v>
      </c>
      <c r="AB431" s="332">
        <f t="shared" si="92"/>
        <v>0</v>
      </c>
      <c r="AC431" s="332">
        <f t="shared" si="92"/>
        <v>0</v>
      </c>
      <c r="AD431" s="332">
        <f t="shared" si="92"/>
        <v>0</v>
      </c>
      <c r="AE431" s="332">
        <f t="shared" si="92"/>
        <v>0</v>
      </c>
      <c r="AF431" s="332">
        <f t="shared" si="92"/>
        <v>0</v>
      </c>
      <c r="AG431" s="332">
        <f t="shared" si="92"/>
        <v>0</v>
      </c>
      <c r="AH431" s="332">
        <f t="shared" si="92"/>
        <v>0</v>
      </c>
      <c r="AI431" s="332">
        <f t="shared" si="92"/>
        <v>0</v>
      </c>
      <c r="AJ431" s="332">
        <f t="shared" si="92"/>
        <v>0</v>
      </c>
      <c r="AK431" s="332">
        <f t="shared" si="92"/>
        <v>0</v>
      </c>
      <c r="AL431" s="332">
        <f t="shared" si="92"/>
        <v>0</v>
      </c>
      <c r="AM431" s="332">
        <f t="shared" si="92"/>
        <v>0</v>
      </c>
      <c r="AN431" s="332">
        <f t="shared" si="92"/>
        <v>0</v>
      </c>
      <c r="AO431" s="332">
        <f t="shared" si="92"/>
        <v>0</v>
      </c>
      <c r="AP431" s="332">
        <f t="shared" si="92"/>
        <v>0</v>
      </c>
      <c r="AQ431" s="332">
        <f t="shared" si="92"/>
        <v>0</v>
      </c>
      <c r="AR431" s="332">
        <f t="shared" si="92"/>
        <v>0</v>
      </c>
      <c r="AS431" s="332">
        <f t="shared" si="92"/>
        <v>0</v>
      </c>
      <c r="AT431" s="332">
        <f t="shared" si="92"/>
        <v>0</v>
      </c>
      <c r="AU431" s="332">
        <f t="shared" si="92"/>
        <v>0</v>
      </c>
      <c r="AV431" s="332">
        <f t="shared" si="92"/>
        <v>0</v>
      </c>
      <c r="AW431" s="332">
        <f t="shared" si="92"/>
        <v>0</v>
      </c>
      <c r="AX431" s="332">
        <f t="shared" si="92"/>
        <v>0</v>
      </c>
      <c r="AY431" s="332">
        <f t="shared" si="92"/>
        <v>0</v>
      </c>
      <c r="AZ431" s="332">
        <f t="shared" si="92"/>
        <v>0</v>
      </c>
      <c r="BA431" s="332">
        <f t="shared" si="92"/>
        <v>0</v>
      </c>
      <c r="BB431" s="332">
        <f t="shared" si="92"/>
        <v>0</v>
      </c>
      <c r="BC431" s="332">
        <f t="shared" si="92"/>
        <v>0</v>
      </c>
      <c r="BD431" s="332">
        <f t="shared" si="92"/>
        <v>0</v>
      </c>
      <c r="BE431" s="332">
        <f t="shared" si="92"/>
        <v>0</v>
      </c>
      <c r="BF431" s="332">
        <f t="shared" si="92"/>
        <v>0</v>
      </c>
      <c r="BG431" s="332">
        <f t="shared" si="92"/>
        <v>0</v>
      </c>
      <c r="BH431" s="332">
        <f t="shared" si="92"/>
        <v>0</v>
      </c>
      <c r="BI431" s="332">
        <f t="shared" si="92"/>
        <v>0</v>
      </c>
      <c r="BJ431" s="332">
        <f t="shared" si="92"/>
        <v>0</v>
      </c>
      <c r="BK431" s="332">
        <f t="shared" si="92"/>
        <v>0</v>
      </c>
      <c r="BL431" s="332">
        <f t="shared" si="92"/>
        <v>0</v>
      </c>
      <c r="BM431" s="332">
        <f t="shared" si="92"/>
        <v>0</v>
      </c>
      <c r="BN431" s="332">
        <f t="shared" si="92"/>
        <v>0</v>
      </c>
      <c r="BO431" s="332">
        <f t="shared" si="92"/>
        <v>0</v>
      </c>
      <c r="BP431" s="332">
        <f t="shared" si="92"/>
        <v>0</v>
      </c>
      <c r="BQ431" s="332">
        <f t="shared" si="92"/>
        <v>0</v>
      </c>
      <c r="BR431" s="332">
        <f t="shared" si="88"/>
        <v>0</v>
      </c>
      <c r="BS431" s="332">
        <f t="shared" si="86"/>
        <v>0</v>
      </c>
      <c r="BT431" s="332">
        <f t="shared" si="86"/>
        <v>0</v>
      </c>
      <c r="BU431" s="332">
        <f t="shared" si="86"/>
        <v>0</v>
      </c>
      <c r="BV431" s="332">
        <f t="shared" si="86"/>
        <v>0</v>
      </c>
      <c r="BW431" s="332">
        <f t="shared" si="86"/>
        <v>0</v>
      </c>
      <c r="BX431" s="332">
        <f t="shared" si="86"/>
        <v>0</v>
      </c>
      <c r="BZ431" s="332">
        <f t="shared" si="87"/>
        <v>0</v>
      </c>
      <c r="CA431" s="332">
        <f t="shared" si="87"/>
        <v>0</v>
      </c>
    </row>
    <row r="432" spans="7:79" hidden="1" x14ac:dyDescent="0.2">
      <c r="G432" s="332">
        <f t="shared" si="91"/>
        <v>0</v>
      </c>
      <c r="H432" s="332">
        <f t="shared" si="91"/>
        <v>0</v>
      </c>
      <c r="I432" s="332">
        <f t="shared" si="91"/>
        <v>0</v>
      </c>
      <c r="J432" s="332">
        <f t="shared" si="91"/>
        <v>0</v>
      </c>
      <c r="K432" s="332">
        <f t="shared" si="91"/>
        <v>0</v>
      </c>
      <c r="L432" s="332">
        <f t="shared" si="91"/>
        <v>0</v>
      </c>
      <c r="M432" s="332">
        <f t="shared" si="91"/>
        <v>0</v>
      </c>
      <c r="N432" s="332">
        <f t="shared" si="91"/>
        <v>0</v>
      </c>
      <c r="O432" s="332">
        <f t="shared" si="91"/>
        <v>0</v>
      </c>
      <c r="P432" s="332">
        <f t="shared" si="91"/>
        <v>0</v>
      </c>
      <c r="Q432" s="332">
        <f t="shared" si="91"/>
        <v>0</v>
      </c>
      <c r="R432" s="332">
        <f t="shared" si="91"/>
        <v>0</v>
      </c>
      <c r="S432" s="332">
        <f t="shared" si="91"/>
        <v>0</v>
      </c>
      <c r="T432" s="332">
        <f t="shared" si="91"/>
        <v>0</v>
      </c>
      <c r="U432" s="332">
        <f t="shared" si="91"/>
        <v>0</v>
      </c>
      <c r="V432" s="332">
        <f t="shared" si="91"/>
        <v>0</v>
      </c>
      <c r="W432" s="332">
        <f t="shared" ref="W432:AL447" si="93">W39-CO39</f>
        <v>0</v>
      </c>
      <c r="X432" s="332">
        <f t="shared" si="93"/>
        <v>0</v>
      </c>
      <c r="Y432" s="332">
        <f t="shared" si="92"/>
        <v>0</v>
      </c>
      <c r="Z432" s="332">
        <f t="shared" si="92"/>
        <v>0</v>
      </c>
      <c r="AA432" s="332">
        <f t="shared" si="92"/>
        <v>0</v>
      </c>
      <c r="AB432" s="332">
        <f t="shared" si="92"/>
        <v>0</v>
      </c>
      <c r="AC432" s="332">
        <f t="shared" si="92"/>
        <v>0</v>
      </c>
      <c r="AD432" s="332">
        <f t="shared" si="92"/>
        <v>0</v>
      </c>
      <c r="AE432" s="332">
        <f t="shared" si="92"/>
        <v>0</v>
      </c>
      <c r="AF432" s="332">
        <f t="shared" si="92"/>
        <v>0</v>
      </c>
      <c r="AG432" s="332">
        <f t="shared" si="92"/>
        <v>0</v>
      </c>
      <c r="AH432" s="332">
        <f t="shared" si="92"/>
        <v>0</v>
      </c>
      <c r="AI432" s="332">
        <f t="shared" si="92"/>
        <v>0</v>
      </c>
      <c r="AJ432" s="332">
        <f t="shared" si="92"/>
        <v>0</v>
      </c>
      <c r="AK432" s="332">
        <f t="shared" si="92"/>
        <v>0</v>
      </c>
      <c r="AL432" s="332">
        <f t="shared" si="92"/>
        <v>0</v>
      </c>
      <c r="AM432" s="332">
        <f t="shared" si="92"/>
        <v>0</v>
      </c>
      <c r="AN432" s="332">
        <f t="shared" si="92"/>
        <v>0</v>
      </c>
      <c r="AO432" s="332">
        <f t="shared" si="92"/>
        <v>0</v>
      </c>
      <c r="AP432" s="332">
        <f t="shared" si="92"/>
        <v>0</v>
      </c>
      <c r="AQ432" s="332">
        <f t="shared" si="92"/>
        <v>0</v>
      </c>
      <c r="AR432" s="332">
        <f t="shared" si="92"/>
        <v>0</v>
      </c>
      <c r="AS432" s="332">
        <f t="shared" si="92"/>
        <v>0</v>
      </c>
      <c r="AT432" s="332">
        <f t="shared" si="92"/>
        <v>0</v>
      </c>
      <c r="AU432" s="332">
        <f t="shared" si="92"/>
        <v>0</v>
      </c>
      <c r="AV432" s="332">
        <f t="shared" si="92"/>
        <v>0</v>
      </c>
      <c r="AW432" s="332">
        <f t="shared" si="92"/>
        <v>0</v>
      </c>
      <c r="AX432" s="332">
        <f t="shared" si="92"/>
        <v>0</v>
      </c>
      <c r="AY432" s="332">
        <f t="shared" si="92"/>
        <v>0</v>
      </c>
      <c r="AZ432" s="332">
        <f t="shared" si="92"/>
        <v>0</v>
      </c>
      <c r="BA432" s="332">
        <f t="shared" si="92"/>
        <v>0</v>
      </c>
      <c r="BB432" s="332">
        <f t="shared" si="92"/>
        <v>0</v>
      </c>
      <c r="BC432" s="332">
        <f t="shared" si="92"/>
        <v>0</v>
      </c>
      <c r="BD432" s="332">
        <f t="shared" si="92"/>
        <v>0</v>
      </c>
      <c r="BE432" s="332">
        <f t="shared" si="92"/>
        <v>0</v>
      </c>
      <c r="BF432" s="332">
        <f t="shared" si="92"/>
        <v>0</v>
      </c>
      <c r="BG432" s="332">
        <f t="shared" si="92"/>
        <v>0</v>
      </c>
      <c r="BH432" s="332">
        <f t="shared" si="92"/>
        <v>0</v>
      </c>
      <c r="BI432" s="332">
        <f t="shared" si="92"/>
        <v>0</v>
      </c>
      <c r="BJ432" s="332">
        <f t="shared" si="92"/>
        <v>0</v>
      </c>
      <c r="BK432" s="332">
        <f t="shared" si="92"/>
        <v>0</v>
      </c>
      <c r="BL432" s="332">
        <f t="shared" si="92"/>
        <v>0</v>
      </c>
      <c r="BM432" s="332">
        <f t="shared" si="92"/>
        <v>0</v>
      </c>
      <c r="BN432" s="332">
        <f t="shared" si="92"/>
        <v>0</v>
      </c>
      <c r="BO432" s="332">
        <f t="shared" si="92"/>
        <v>0</v>
      </c>
      <c r="BP432" s="332">
        <f t="shared" si="92"/>
        <v>0</v>
      </c>
      <c r="BQ432" s="332">
        <f t="shared" si="92"/>
        <v>0</v>
      </c>
      <c r="BR432" s="332">
        <f t="shared" si="88"/>
        <v>0</v>
      </c>
      <c r="BS432" s="332">
        <f t="shared" si="86"/>
        <v>0</v>
      </c>
      <c r="BT432" s="332">
        <f t="shared" si="86"/>
        <v>0</v>
      </c>
      <c r="BU432" s="332">
        <f t="shared" si="86"/>
        <v>0</v>
      </c>
      <c r="BV432" s="332">
        <f t="shared" si="86"/>
        <v>0</v>
      </c>
      <c r="BW432" s="332">
        <f t="shared" si="86"/>
        <v>0</v>
      </c>
      <c r="BX432" s="332">
        <f t="shared" si="86"/>
        <v>0</v>
      </c>
      <c r="BZ432" s="332">
        <f t="shared" si="87"/>
        <v>0</v>
      </c>
      <c r="CA432" s="332">
        <f t="shared" si="87"/>
        <v>0</v>
      </c>
    </row>
    <row r="433" spans="7:79" hidden="1" x14ac:dyDescent="0.2">
      <c r="G433" s="332">
        <f t="shared" si="91"/>
        <v>0</v>
      </c>
      <c r="H433" s="332">
        <f t="shared" si="91"/>
        <v>0</v>
      </c>
      <c r="I433" s="332">
        <f t="shared" si="91"/>
        <v>0</v>
      </c>
      <c r="J433" s="332">
        <f t="shared" si="91"/>
        <v>0</v>
      </c>
      <c r="K433" s="332">
        <f t="shared" si="91"/>
        <v>0</v>
      </c>
      <c r="L433" s="332">
        <f t="shared" si="91"/>
        <v>0</v>
      </c>
      <c r="M433" s="332">
        <f t="shared" si="91"/>
        <v>0</v>
      </c>
      <c r="N433" s="332">
        <f t="shared" si="91"/>
        <v>0</v>
      </c>
      <c r="O433" s="332">
        <f t="shared" si="91"/>
        <v>0</v>
      </c>
      <c r="P433" s="332">
        <f t="shared" si="91"/>
        <v>0</v>
      </c>
      <c r="Q433" s="332">
        <f t="shared" si="91"/>
        <v>0</v>
      </c>
      <c r="R433" s="332">
        <f t="shared" si="91"/>
        <v>0</v>
      </c>
      <c r="S433" s="332">
        <f t="shared" si="91"/>
        <v>0</v>
      </c>
      <c r="T433" s="332">
        <f t="shared" si="91"/>
        <v>0</v>
      </c>
      <c r="U433" s="332">
        <f t="shared" si="91"/>
        <v>0</v>
      </c>
      <c r="V433" s="332">
        <f t="shared" si="91"/>
        <v>0</v>
      </c>
      <c r="W433" s="332">
        <f t="shared" si="93"/>
        <v>0</v>
      </c>
      <c r="X433" s="332">
        <f t="shared" si="93"/>
        <v>0</v>
      </c>
      <c r="Y433" s="332">
        <f t="shared" si="92"/>
        <v>0</v>
      </c>
      <c r="Z433" s="332">
        <f t="shared" si="92"/>
        <v>0</v>
      </c>
      <c r="AA433" s="332">
        <f t="shared" si="92"/>
        <v>0</v>
      </c>
      <c r="AB433" s="332">
        <f t="shared" si="92"/>
        <v>0</v>
      </c>
      <c r="AC433" s="332">
        <f t="shared" si="92"/>
        <v>0</v>
      </c>
      <c r="AD433" s="332">
        <f t="shared" si="92"/>
        <v>0</v>
      </c>
      <c r="AE433" s="332">
        <f t="shared" si="92"/>
        <v>0</v>
      </c>
      <c r="AF433" s="332">
        <f t="shared" si="92"/>
        <v>0</v>
      </c>
      <c r="AG433" s="332">
        <f t="shared" si="92"/>
        <v>0</v>
      </c>
      <c r="AH433" s="332">
        <f t="shared" si="92"/>
        <v>0</v>
      </c>
      <c r="AI433" s="332">
        <f t="shared" si="92"/>
        <v>0</v>
      </c>
      <c r="AJ433" s="332">
        <f t="shared" si="92"/>
        <v>0</v>
      </c>
      <c r="AK433" s="332">
        <f t="shared" si="92"/>
        <v>0</v>
      </c>
      <c r="AL433" s="332">
        <f t="shared" si="92"/>
        <v>0</v>
      </c>
      <c r="AM433" s="332">
        <f t="shared" si="92"/>
        <v>0</v>
      </c>
      <c r="AN433" s="332">
        <f t="shared" si="92"/>
        <v>0</v>
      </c>
      <c r="AO433" s="332">
        <f t="shared" si="92"/>
        <v>0</v>
      </c>
      <c r="AP433" s="332">
        <f t="shared" si="92"/>
        <v>0</v>
      </c>
      <c r="AQ433" s="332">
        <f t="shared" si="92"/>
        <v>0</v>
      </c>
      <c r="AR433" s="332">
        <f t="shared" si="92"/>
        <v>0</v>
      </c>
      <c r="AS433" s="332">
        <f t="shared" si="92"/>
        <v>0</v>
      </c>
      <c r="AT433" s="332">
        <f t="shared" si="92"/>
        <v>0</v>
      </c>
      <c r="AU433" s="332">
        <f t="shared" si="92"/>
        <v>0</v>
      </c>
      <c r="AV433" s="332">
        <f t="shared" si="92"/>
        <v>0</v>
      </c>
      <c r="AW433" s="332">
        <f t="shared" si="92"/>
        <v>0</v>
      </c>
      <c r="AX433" s="332">
        <f t="shared" si="92"/>
        <v>0</v>
      </c>
      <c r="AY433" s="332">
        <f t="shared" si="92"/>
        <v>0</v>
      </c>
      <c r="AZ433" s="332">
        <f t="shared" si="92"/>
        <v>0</v>
      </c>
      <c r="BA433" s="332">
        <f t="shared" si="92"/>
        <v>0</v>
      </c>
      <c r="BB433" s="332">
        <f t="shared" si="92"/>
        <v>0</v>
      </c>
      <c r="BC433" s="332">
        <f t="shared" si="92"/>
        <v>0</v>
      </c>
      <c r="BD433" s="332">
        <f t="shared" si="92"/>
        <v>0</v>
      </c>
      <c r="BE433" s="332">
        <f t="shared" si="92"/>
        <v>0</v>
      </c>
      <c r="BF433" s="332">
        <f t="shared" si="92"/>
        <v>0</v>
      </c>
      <c r="BG433" s="332">
        <f t="shared" si="92"/>
        <v>0</v>
      </c>
      <c r="BH433" s="332">
        <f t="shared" si="92"/>
        <v>0</v>
      </c>
      <c r="BI433" s="332">
        <f t="shared" si="92"/>
        <v>0</v>
      </c>
      <c r="BJ433" s="332">
        <f t="shared" si="92"/>
        <v>0</v>
      </c>
      <c r="BK433" s="332">
        <f t="shared" si="92"/>
        <v>0</v>
      </c>
      <c r="BL433" s="332">
        <f t="shared" si="92"/>
        <v>0</v>
      </c>
      <c r="BM433" s="332">
        <f t="shared" si="92"/>
        <v>0</v>
      </c>
      <c r="BN433" s="332">
        <f t="shared" si="92"/>
        <v>0</v>
      </c>
      <c r="BO433" s="332">
        <f t="shared" si="92"/>
        <v>0</v>
      </c>
      <c r="BP433" s="332">
        <f t="shared" si="92"/>
        <v>0</v>
      </c>
      <c r="BQ433" s="332">
        <f t="shared" si="92"/>
        <v>0</v>
      </c>
      <c r="BR433" s="332">
        <f t="shared" si="88"/>
        <v>0</v>
      </c>
      <c r="BS433" s="332">
        <f t="shared" si="86"/>
        <v>0</v>
      </c>
      <c r="BT433" s="332">
        <f t="shared" si="86"/>
        <v>0</v>
      </c>
      <c r="BU433" s="332">
        <f t="shared" si="86"/>
        <v>0</v>
      </c>
      <c r="BV433" s="332">
        <f t="shared" si="86"/>
        <v>0</v>
      </c>
      <c r="BW433" s="332">
        <f t="shared" si="86"/>
        <v>0</v>
      </c>
      <c r="BX433" s="332">
        <f t="shared" si="86"/>
        <v>0</v>
      </c>
      <c r="BZ433" s="332">
        <f t="shared" si="87"/>
        <v>0</v>
      </c>
      <c r="CA433" s="332">
        <f t="shared" si="87"/>
        <v>0</v>
      </c>
    </row>
    <row r="434" spans="7:79" hidden="1" x14ac:dyDescent="0.2">
      <c r="G434" s="332">
        <f t="shared" si="91"/>
        <v>0</v>
      </c>
      <c r="H434" s="332">
        <f t="shared" si="91"/>
        <v>0</v>
      </c>
      <c r="I434" s="332">
        <f t="shared" si="91"/>
        <v>0</v>
      </c>
      <c r="J434" s="332">
        <f t="shared" si="91"/>
        <v>0</v>
      </c>
      <c r="K434" s="332">
        <f t="shared" si="91"/>
        <v>0</v>
      </c>
      <c r="L434" s="332">
        <f t="shared" si="91"/>
        <v>0</v>
      </c>
      <c r="M434" s="332">
        <f t="shared" si="91"/>
        <v>0</v>
      </c>
      <c r="N434" s="332">
        <f t="shared" si="91"/>
        <v>0</v>
      </c>
      <c r="O434" s="332">
        <f t="shared" si="91"/>
        <v>0</v>
      </c>
      <c r="P434" s="332">
        <f t="shared" si="91"/>
        <v>0</v>
      </c>
      <c r="Q434" s="332">
        <f t="shared" si="91"/>
        <v>0</v>
      </c>
      <c r="R434" s="332">
        <f t="shared" si="91"/>
        <v>0</v>
      </c>
      <c r="S434" s="332">
        <f t="shared" si="91"/>
        <v>0</v>
      </c>
      <c r="T434" s="332">
        <f t="shared" si="91"/>
        <v>0</v>
      </c>
      <c r="U434" s="332">
        <f t="shared" si="91"/>
        <v>0</v>
      </c>
      <c r="V434" s="332">
        <f t="shared" si="91"/>
        <v>0</v>
      </c>
      <c r="W434" s="332">
        <f t="shared" si="93"/>
        <v>0</v>
      </c>
      <c r="X434" s="332">
        <f t="shared" si="93"/>
        <v>0</v>
      </c>
      <c r="Y434" s="332">
        <f t="shared" si="92"/>
        <v>0</v>
      </c>
      <c r="Z434" s="332">
        <f t="shared" si="92"/>
        <v>0</v>
      </c>
      <c r="AA434" s="332">
        <f t="shared" si="92"/>
        <v>0</v>
      </c>
      <c r="AB434" s="332">
        <f t="shared" si="92"/>
        <v>0</v>
      </c>
      <c r="AC434" s="332">
        <f t="shared" si="92"/>
        <v>0</v>
      </c>
      <c r="AD434" s="332">
        <f t="shared" si="92"/>
        <v>0</v>
      </c>
      <c r="AE434" s="332">
        <f t="shared" si="92"/>
        <v>0</v>
      </c>
      <c r="AF434" s="332">
        <f t="shared" si="92"/>
        <v>0</v>
      </c>
      <c r="AG434" s="332">
        <f t="shared" si="92"/>
        <v>0</v>
      </c>
      <c r="AH434" s="332">
        <f t="shared" si="92"/>
        <v>0</v>
      </c>
      <c r="AI434" s="332">
        <f t="shared" si="92"/>
        <v>0</v>
      </c>
      <c r="AJ434" s="332">
        <f t="shared" si="92"/>
        <v>0</v>
      </c>
      <c r="AK434" s="332">
        <f t="shared" si="92"/>
        <v>0</v>
      </c>
      <c r="AL434" s="332">
        <f t="shared" si="92"/>
        <v>0</v>
      </c>
      <c r="AM434" s="332">
        <f t="shared" si="92"/>
        <v>0</v>
      </c>
      <c r="AN434" s="332">
        <f t="shared" si="92"/>
        <v>0</v>
      </c>
      <c r="AO434" s="332">
        <f t="shared" si="92"/>
        <v>0</v>
      </c>
      <c r="AP434" s="332">
        <f t="shared" si="92"/>
        <v>0</v>
      </c>
      <c r="AQ434" s="332">
        <f t="shared" si="92"/>
        <v>0</v>
      </c>
      <c r="AR434" s="332">
        <f t="shared" si="92"/>
        <v>0</v>
      </c>
      <c r="AS434" s="332">
        <f t="shared" si="92"/>
        <v>0</v>
      </c>
      <c r="AT434" s="332">
        <f t="shared" si="92"/>
        <v>0</v>
      </c>
      <c r="AU434" s="332">
        <f t="shared" si="92"/>
        <v>0</v>
      </c>
      <c r="AV434" s="332">
        <f t="shared" si="92"/>
        <v>0</v>
      </c>
      <c r="AW434" s="332">
        <f t="shared" si="92"/>
        <v>0</v>
      </c>
      <c r="AX434" s="332">
        <f t="shared" si="92"/>
        <v>0</v>
      </c>
      <c r="AY434" s="332">
        <f t="shared" si="92"/>
        <v>0</v>
      </c>
      <c r="AZ434" s="332">
        <f t="shared" si="92"/>
        <v>0</v>
      </c>
      <c r="BA434" s="332">
        <f t="shared" si="92"/>
        <v>0</v>
      </c>
      <c r="BB434" s="332">
        <f t="shared" si="92"/>
        <v>0</v>
      </c>
      <c r="BC434" s="332">
        <f t="shared" si="92"/>
        <v>0</v>
      </c>
      <c r="BD434" s="332">
        <f t="shared" si="92"/>
        <v>0</v>
      </c>
      <c r="BE434" s="332">
        <f t="shared" si="92"/>
        <v>0</v>
      </c>
      <c r="BF434" s="332">
        <f t="shared" si="92"/>
        <v>0</v>
      </c>
      <c r="BG434" s="332">
        <f t="shared" si="92"/>
        <v>0</v>
      </c>
      <c r="BH434" s="332">
        <f t="shared" si="92"/>
        <v>0</v>
      </c>
      <c r="BI434" s="332">
        <f t="shared" si="92"/>
        <v>0</v>
      </c>
      <c r="BJ434" s="332">
        <f t="shared" si="92"/>
        <v>0</v>
      </c>
      <c r="BK434" s="332">
        <f t="shared" si="92"/>
        <v>0</v>
      </c>
      <c r="BL434" s="332">
        <f t="shared" si="92"/>
        <v>0</v>
      </c>
      <c r="BM434" s="332">
        <f t="shared" si="92"/>
        <v>0</v>
      </c>
      <c r="BN434" s="332">
        <f t="shared" si="92"/>
        <v>0</v>
      </c>
      <c r="BO434" s="332">
        <f t="shared" si="92"/>
        <v>0</v>
      </c>
      <c r="BP434" s="332">
        <f t="shared" si="92"/>
        <v>0</v>
      </c>
      <c r="BQ434" s="332">
        <f t="shared" si="92"/>
        <v>0</v>
      </c>
      <c r="BR434" s="332">
        <f t="shared" si="88"/>
        <v>0</v>
      </c>
      <c r="BS434" s="332">
        <f t="shared" si="86"/>
        <v>0</v>
      </c>
      <c r="BT434" s="332">
        <f t="shared" si="86"/>
        <v>0</v>
      </c>
      <c r="BU434" s="332">
        <f t="shared" si="86"/>
        <v>0</v>
      </c>
      <c r="BV434" s="332">
        <f t="shared" si="86"/>
        <v>0</v>
      </c>
      <c r="BW434" s="332">
        <f t="shared" si="86"/>
        <v>0</v>
      </c>
      <c r="BX434" s="332">
        <f t="shared" si="86"/>
        <v>0</v>
      </c>
      <c r="BZ434" s="332">
        <f t="shared" si="87"/>
        <v>0</v>
      </c>
      <c r="CA434" s="332">
        <f t="shared" si="87"/>
        <v>0</v>
      </c>
    </row>
    <row r="435" spans="7:79" hidden="1" x14ac:dyDescent="0.2">
      <c r="G435" s="332">
        <f t="shared" si="91"/>
        <v>0</v>
      </c>
      <c r="H435" s="332">
        <f t="shared" si="91"/>
        <v>0</v>
      </c>
      <c r="I435" s="332">
        <f t="shared" si="91"/>
        <v>0</v>
      </c>
      <c r="J435" s="332">
        <f t="shared" si="91"/>
        <v>0</v>
      </c>
      <c r="K435" s="332">
        <f t="shared" si="91"/>
        <v>0</v>
      </c>
      <c r="L435" s="332">
        <f t="shared" si="91"/>
        <v>0</v>
      </c>
      <c r="M435" s="332">
        <f t="shared" si="91"/>
        <v>0</v>
      </c>
      <c r="N435" s="332">
        <f t="shared" si="91"/>
        <v>0</v>
      </c>
      <c r="O435" s="332">
        <f t="shared" si="91"/>
        <v>0</v>
      </c>
      <c r="P435" s="332">
        <f t="shared" si="91"/>
        <v>0</v>
      </c>
      <c r="Q435" s="332">
        <f t="shared" si="91"/>
        <v>0</v>
      </c>
      <c r="R435" s="332">
        <f t="shared" si="91"/>
        <v>0</v>
      </c>
      <c r="S435" s="332">
        <f t="shared" si="91"/>
        <v>0</v>
      </c>
      <c r="T435" s="332">
        <f t="shared" si="91"/>
        <v>0</v>
      </c>
      <c r="U435" s="332">
        <f t="shared" si="91"/>
        <v>0</v>
      </c>
      <c r="V435" s="332">
        <f t="shared" si="91"/>
        <v>0</v>
      </c>
      <c r="W435" s="332">
        <f t="shared" si="93"/>
        <v>0</v>
      </c>
      <c r="X435" s="332">
        <f t="shared" si="93"/>
        <v>0</v>
      </c>
      <c r="Y435" s="332">
        <f t="shared" si="92"/>
        <v>0</v>
      </c>
      <c r="Z435" s="332">
        <f t="shared" si="92"/>
        <v>0</v>
      </c>
      <c r="AA435" s="332">
        <f t="shared" si="92"/>
        <v>0</v>
      </c>
      <c r="AB435" s="332">
        <f t="shared" si="92"/>
        <v>0</v>
      </c>
      <c r="AC435" s="332">
        <f t="shared" si="92"/>
        <v>0</v>
      </c>
      <c r="AD435" s="332">
        <f t="shared" si="92"/>
        <v>0</v>
      </c>
      <c r="AE435" s="332">
        <f t="shared" si="92"/>
        <v>0</v>
      </c>
      <c r="AF435" s="332">
        <f t="shared" si="92"/>
        <v>0</v>
      </c>
      <c r="AG435" s="332">
        <f t="shared" si="92"/>
        <v>0</v>
      </c>
      <c r="AH435" s="332">
        <f t="shared" si="92"/>
        <v>0</v>
      </c>
      <c r="AI435" s="332">
        <f t="shared" si="92"/>
        <v>0</v>
      </c>
      <c r="AJ435" s="332">
        <f t="shared" si="92"/>
        <v>0</v>
      </c>
      <c r="AK435" s="332">
        <f t="shared" si="92"/>
        <v>0</v>
      </c>
      <c r="AL435" s="332">
        <f t="shared" si="92"/>
        <v>0</v>
      </c>
      <c r="AM435" s="332">
        <f t="shared" si="92"/>
        <v>0</v>
      </c>
      <c r="AN435" s="332">
        <f t="shared" si="92"/>
        <v>0</v>
      </c>
      <c r="AO435" s="332">
        <f t="shared" si="92"/>
        <v>0</v>
      </c>
      <c r="AP435" s="332">
        <f t="shared" si="92"/>
        <v>0</v>
      </c>
      <c r="AQ435" s="332">
        <f t="shared" si="92"/>
        <v>0</v>
      </c>
      <c r="AR435" s="332">
        <f t="shared" si="92"/>
        <v>0</v>
      </c>
      <c r="AS435" s="332">
        <f t="shared" si="92"/>
        <v>0</v>
      </c>
      <c r="AT435" s="332">
        <f t="shared" si="92"/>
        <v>0</v>
      </c>
      <c r="AU435" s="332">
        <f t="shared" si="92"/>
        <v>0</v>
      </c>
      <c r="AV435" s="332">
        <f t="shared" si="92"/>
        <v>0</v>
      </c>
      <c r="AW435" s="332">
        <f t="shared" si="92"/>
        <v>0</v>
      </c>
      <c r="AX435" s="332">
        <f t="shared" si="92"/>
        <v>0</v>
      </c>
      <c r="AY435" s="332">
        <f t="shared" si="92"/>
        <v>0</v>
      </c>
      <c r="AZ435" s="332">
        <f t="shared" si="92"/>
        <v>0</v>
      </c>
      <c r="BA435" s="332">
        <f t="shared" si="92"/>
        <v>0</v>
      </c>
      <c r="BB435" s="332">
        <f t="shared" si="92"/>
        <v>0</v>
      </c>
      <c r="BC435" s="332">
        <f t="shared" si="92"/>
        <v>0</v>
      </c>
      <c r="BD435" s="332">
        <f t="shared" si="92"/>
        <v>0</v>
      </c>
      <c r="BE435" s="332">
        <f t="shared" si="92"/>
        <v>0</v>
      </c>
      <c r="BF435" s="332">
        <f t="shared" si="92"/>
        <v>0</v>
      </c>
      <c r="BG435" s="332">
        <f t="shared" si="92"/>
        <v>0</v>
      </c>
      <c r="BH435" s="332">
        <f t="shared" si="92"/>
        <v>0</v>
      </c>
      <c r="BI435" s="332">
        <f t="shared" si="92"/>
        <v>0</v>
      </c>
      <c r="BJ435" s="332">
        <f t="shared" si="92"/>
        <v>0</v>
      </c>
      <c r="BK435" s="332">
        <f t="shared" si="92"/>
        <v>0</v>
      </c>
      <c r="BL435" s="332">
        <f t="shared" si="92"/>
        <v>0</v>
      </c>
      <c r="BM435" s="332">
        <f t="shared" si="92"/>
        <v>0</v>
      </c>
      <c r="BN435" s="332">
        <f t="shared" si="92"/>
        <v>0</v>
      </c>
      <c r="BO435" s="332">
        <f t="shared" si="92"/>
        <v>0</v>
      </c>
      <c r="BP435" s="332">
        <f t="shared" si="92"/>
        <v>0</v>
      </c>
      <c r="BQ435" s="332">
        <f t="shared" si="92"/>
        <v>0</v>
      </c>
      <c r="BR435" s="332">
        <f t="shared" si="88"/>
        <v>0</v>
      </c>
      <c r="BS435" s="332">
        <f t="shared" si="88"/>
        <v>0</v>
      </c>
      <c r="BT435" s="332">
        <f t="shared" si="88"/>
        <v>0</v>
      </c>
      <c r="BU435" s="332">
        <f t="shared" si="88"/>
        <v>0</v>
      </c>
      <c r="BV435" s="332">
        <f t="shared" si="88"/>
        <v>0</v>
      </c>
      <c r="BW435" s="332">
        <f t="shared" si="88"/>
        <v>0</v>
      </c>
      <c r="BX435" s="332">
        <f t="shared" si="88"/>
        <v>0</v>
      </c>
      <c r="BZ435" s="332">
        <f t="shared" ref="BZ435:CA450" si="94">BZ42-ER42</f>
        <v>0</v>
      </c>
      <c r="CA435" s="332">
        <f t="shared" si="94"/>
        <v>0</v>
      </c>
    </row>
    <row r="436" spans="7:79" hidden="1" x14ac:dyDescent="0.2">
      <c r="G436" s="332">
        <f t="shared" si="91"/>
        <v>0</v>
      </c>
      <c r="H436" s="332">
        <f t="shared" si="91"/>
        <v>0</v>
      </c>
      <c r="I436" s="332">
        <f t="shared" si="91"/>
        <v>0</v>
      </c>
      <c r="J436" s="332">
        <f t="shared" si="91"/>
        <v>0</v>
      </c>
      <c r="K436" s="332">
        <f t="shared" si="91"/>
        <v>0</v>
      </c>
      <c r="L436" s="332">
        <f t="shared" si="91"/>
        <v>0</v>
      </c>
      <c r="M436" s="332">
        <f t="shared" si="91"/>
        <v>0</v>
      </c>
      <c r="N436" s="332">
        <f t="shared" si="91"/>
        <v>0</v>
      </c>
      <c r="O436" s="332">
        <f t="shared" si="91"/>
        <v>0</v>
      </c>
      <c r="P436" s="332">
        <f t="shared" si="91"/>
        <v>0</v>
      </c>
      <c r="Q436" s="332">
        <f t="shared" si="91"/>
        <v>0</v>
      </c>
      <c r="R436" s="332">
        <f t="shared" si="91"/>
        <v>0</v>
      </c>
      <c r="S436" s="332">
        <f t="shared" si="91"/>
        <v>0</v>
      </c>
      <c r="T436" s="332">
        <f t="shared" si="91"/>
        <v>0</v>
      </c>
      <c r="U436" s="332">
        <f t="shared" si="91"/>
        <v>0</v>
      </c>
      <c r="V436" s="332">
        <f t="shared" si="91"/>
        <v>0</v>
      </c>
      <c r="W436" s="332">
        <f t="shared" si="93"/>
        <v>0</v>
      </c>
      <c r="X436" s="332">
        <f t="shared" si="93"/>
        <v>0</v>
      </c>
      <c r="Y436" s="332">
        <f t="shared" si="92"/>
        <v>0</v>
      </c>
      <c r="Z436" s="332">
        <f t="shared" si="92"/>
        <v>0</v>
      </c>
      <c r="AA436" s="332">
        <f t="shared" si="92"/>
        <v>0</v>
      </c>
      <c r="AB436" s="332">
        <f t="shared" si="92"/>
        <v>0</v>
      </c>
      <c r="AC436" s="332">
        <f t="shared" si="92"/>
        <v>0</v>
      </c>
      <c r="AD436" s="332">
        <f t="shared" si="92"/>
        <v>0</v>
      </c>
      <c r="AE436" s="332">
        <f t="shared" si="92"/>
        <v>0</v>
      </c>
      <c r="AF436" s="332">
        <f t="shared" si="92"/>
        <v>0</v>
      </c>
      <c r="AG436" s="332">
        <f t="shared" si="92"/>
        <v>0</v>
      </c>
      <c r="AH436" s="332">
        <f t="shared" si="92"/>
        <v>0</v>
      </c>
      <c r="AI436" s="332">
        <f t="shared" si="92"/>
        <v>0</v>
      </c>
      <c r="AJ436" s="332">
        <f t="shared" si="92"/>
        <v>0</v>
      </c>
      <c r="AK436" s="332">
        <f t="shared" si="92"/>
        <v>0</v>
      </c>
      <c r="AL436" s="332">
        <f t="shared" si="92"/>
        <v>0</v>
      </c>
      <c r="AM436" s="332">
        <f t="shared" si="92"/>
        <v>0</v>
      </c>
      <c r="AN436" s="332">
        <f t="shared" si="92"/>
        <v>0</v>
      </c>
      <c r="AO436" s="332">
        <f t="shared" si="92"/>
        <v>0</v>
      </c>
      <c r="AP436" s="332">
        <f t="shared" si="92"/>
        <v>0</v>
      </c>
      <c r="AQ436" s="332">
        <f t="shared" si="92"/>
        <v>0</v>
      </c>
      <c r="AR436" s="332">
        <f t="shared" si="92"/>
        <v>0</v>
      </c>
      <c r="AS436" s="332">
        <f t="shared" si="92"/>
        <v>0</v>
      </c>
      <c r="AT436" s="332">
        <f t="shared" si="92"/>
        <v>0</v>
      </c>
      <c r="AU436" s="332">
        <f t="shared" si="92"/>
        <v>0</v>
      </c>
      <c r="AV436" s="332">
        <f t="shared" si="92"/>
        <v>0</v>
      </c>
      <c r="AW436" s="332">
        <f t="shared" si="92"/>
        <v>0</v>
      </c>
      <c r="AX436" s="332">
        <f t="shared" si="92"/>
        <v>0</v>
      </c>
      <c r="AY436" s="332">
        <f t="shared" si="92"/>
        <v>0</v>
      </c>
      <c r="AZ436" s="332">
        <f t="shared" si="92"/>
        <v>0</v>
      </c>
      <c r="BA436" s="332">
        <f t="shared" si="92"/>
        <v>0</v>
      </c>
      <c r="BB436" s="332">
        <f t="shared" si="92"/>
        <v>0</v>
      </c>
      <c r="BC436" s="332">
        <f t="shared" ref="BC436:BR451" si="95">BC43-DU43</f>
        <v>0</v>
      </c>
      <c r="BD436" s="332">
        <f t="shared" si="95"/>
        <v>0</v>
      </c>
      <c r="BE436" s="332">
        <f t="shared" si="95"/>
        <v>0</v>
      </c>
      <c r="BF436" s="332">
        <f t="shared" si="95"/>
        <v>0</v>
      </c>
      <c r="BG436" s="332">
        <f t="shared" si="95"/>
        <v>0</v>
      </c>
      <c r="BH436" s="332">
        <f t="shared" si="95"/>
        <v>0</v>
      </c>
      <c r="BI436" s="332">
        <f t="shared" si="95"/>
        <v>0</v>
      </c>
      <c r="BJ436" s="332">
        <f t="shared" si="95"/>
        <v>0</v>
      </c>
      <c r="BK436" s="332">
        <f t="shared" si="95"/>
        <v>0</v>
      </c>
      <c r="BL436" s="332">
        <f t="shared" si="95"/>
        <v>0</v>
      </c>
      <c r="BM436" s="332">
        <f t="shared" si="95"/>
        <v>0</v>
      </c>
      <c r="BN436" s="332">
        <f t="shared" si="95"/>
        <v>0</v>
      </c>
      <c r="BO436" s="332">
        <f t="shared" si="95"/>
        <v>0</v>
      </c>
      <c r="BP436" s="332">
        <f t="shared" si="95"/>
        <v>0</v>
      </c>
      <c r="BQ436" s="332">
        <f t="shared" si="95"/>
        <v>0</v>
      </c>
      <c r="BR436" s="332">
        <f t="shared" si="88"/>
        <v>0</v>
      </c>
      <c r="BS436" s="332">
        <f t="shared" si="88"/>
        <v>0</v>
      </c>
      <c r="BT436" s="332">
        <f t="shared" si="88"/>
        <v>0</v>
      </c>
      <c r="BU436" s="332">
        <f t="shared" si="88"/>
        <v>0</v>
      </c>
      <c r="BV436" s="332">
        <f t="shared" si="88"/>
        <v>0</v>
      </c>
      <c r="BW436" s="332">
        <f t="shared" si="88"/>
        <v>0</v>
      </c>
      <c r="BX436" s="332">
        <f t="shared" si="88"/>
        <v>0</v>
      </c>
      <c r="BZ436" s="332">
        <f t="shared" si="94"/>
        <v>0</v>
      </c>
      <c r="CA436" s="332">
        <f t="shared" si="94"/>
        <v>0</v>
      </c>
    </row>
    <row r="437" spans="7:79" hidden="1" x14ac:dyDescent="0.2">
      <c r="G437" s="332">
        <f t="shared" si="91"/>
        <v>0</v>
      </c>
      <c r="H437" s="332">
        <f t="shared" si="91"/>
        <v>0</v>
      </c>
      <c r="I437" s="332">
        <f t="shared" si="91"/>
        <v>0</v>
      </c>
      <c r="J437" s="332">
        <f t="shared" si="91"/>
        <v>0</v>
      </c>
      <c r="K437" s="332">
        <f t="shared" si="91"/>
        <v>0</v>
      </c>
      <c r="L437" s="332">
        <f t="shared" si="91"/>
        <v>0</v>
      </c>
      <c r="M437" s="332">
        <f t="shared" si="91"/>
        <v>0</v>
      </c>
      <c r="N437" s="332">
        <f t="shared" si="91"/>
        <v>0</v>
      </c>
      <c r="O437" s="332">
        <f t="shared" si="91"/>
        <v>0</v>
      </c>
      <c r="P437" s="332">
        <f t="shared" si="91"/>
        <v>0</v>
      </c>
      <c r="Q437" s="332">
        <f t="shared" si="91"/>
        <v>0</v>
      </c>
      <c r="R437" s="332">
        <f t="shared" si="91"/>
        <v>0</v>
      </c>
      <c r="S437" s="332">
        <f t="shared" si="91"/>
        <v>0</v>
      </c>
      <c r="T437" s="332">
        <f t="shared" si="91"/>
        <v>0</v>
      </c>
      <c r="U437" s="332">
        <f t="shared" si="91"/>
        <v>0</v>
      </c>
      <c r="V437" s="332">
        <f t="shared" si="91"/>
        <v>0</v>
      </c>
      <c r="W437" s="332">
        <f t="shared" si="93"/>
        <v>0</v>
      </c>
      <c r="X437" s="332">
        <f t="shared" si="93"/>
        <v>0</v>
      </c>
      <c r="Y437" s="332">
        <f t="shared" si="93"/>
        <v>0</v>
      </c>
      <c r="Z437" s="332">
        <f t="shared" si="93"/>
        <v>0</v>
      </c>
      <c r="AA437" s="332">
        <f t="shared" si="93"/>
        <v>0</v>
      </c>
      <c r="AB437" s="332">
        <f t="shared" si="93"/>
        <v>0</v>
      </c>
      <c r="AC437" s="332">
        <f t="shared" si="93"/>
        <v>0</v>
      </c>
      <c r="AD437" s="332">
        <f t="shared" si="93"/>
        <v>0</v>
      </c>
      <c r="AE437" s="332">
        <f t="shared" si="93"/>
        <v>0</v>
      </c>
      <c r="AF437" s="332">
        <f t="shared" si="93"/>
        <v>0</v>
      </c>
      <c r="AG437" s="332">
        <f t="shared" si="93"/>
        <v>0</v>
      </c>
      <c r="AH437" s="332">
        <f t="shared" si="93"/>
        <v>0</v>
      </c>
      <c r="AI437" s="332">
        <f t="shared" si="93"/>
        <v>0</v>
      </c>
      <c r="AJ437" s="332">
        <f t="shared" si="93"/>
        <v>0</v>
      </c>
      <c r="AK437" s="332">
        <f t="shared" si="93"/>
        <v>0</v>
      </c>
      <c r="AL437" s="332">
        <f t="shared" si="93"/>
        <v>0</v>
      </c>
      <c r="AM437" s="332">
        <f t="shared" ref="AM437:BB452" si="96">AM44-DE44</f>
        <v>0</v>
      </c>
      <c r="AN437" s="332">
        <f t="shared" si="96"/>
        <v>0</v>
      </c>
      <c r="AO437" s="332">
        <f t="shared" si="96"/>
        <v>0</v>
      </c>
      <c r="AP437" s="332">
        <f t="shared" si="96"/>
        <v>0</v>
      </c>
      <c r="AQ437" s="332">
        <f t="shared" si="96"/>
        <v>0</v>
      </c>
      <c r="AR437" s="332">
        <f t="shared" si="96"/>
        <v>0</v>
      </c>
      <c r="AS437" s="332">
        <f t="shared" si="96"/>
        <v>0</v>
      </c>
      <c r="AT437" s="332">
        <f t="shared" si="96"/>
        <v>0</v>
      </c>
      <c r="AU437" s="332">
        <f t="shared" si="96"/>
        <v>0</v>
      </c>
      <c r="AV437" s="332">
        <f t="shared" si="96"/>
        <v>0</v>
      </c>
      <c r="AW437" s="332">
        <f t="shared" si="96"/>
        <v>0</v>
      </c>
      <c r="AX437" s="332">
        <f t="shared" si="96"/>
        <v>0</v>
      </c>
      <c r="AY437" s="332">
        <f t="shared" si="96"/>
        <v>0</v>
      </c>
      <c r="AZ437" s="332">
        <f t="shared" si="96"/>
        <v>0</v>
      </c>
      <c r="BA437" s="332">
        <f t="shared" si="96"/>
        <v>0</v>
      </c>
      <c r="BB437" s="332">
        <f t="shared" si="96"/>
        <v>0</v>
      </c>
      <c r="BC437" s="332">
        <f t="shared" si="95"/>
        <v>0</v>
      </c>
      <c r="BD437" s="332">
        <f t="shared" si="95"/>
        <v>0</v>
      </c>
      <c r="BE437" s="332">
        <f t="shared" si="95"/>
        <v>0</v>
      </c>
      <c r="BF437" s="332">
        <f t="shared" si="95"/>
        <v>0</v>
      </c>
      <c r="BG437" s="332">
        <f t="shared" si="95"/>
        <v>0</v>
      </c>
      <c r="BH437" s="332">
        <f t="shared" si="95"/>
        <v>0</v>
      </c>
      <c r="BI437" s="332">
        <f t="shared" si="95"/>
        <v>0</v>
      </c>
      <c r="BJ437" s="332">
        <f t="shared" si="95"/>
        <v>0</v>
      </c>
      <c r="BK437" s="332">
        <f t="shared" si="95"/>
        <v>0</v>
      </c>
      <c r="BL437" s="332">
        <f t="shared" si="95"/>
        <v>0</v>
      </c>
      <c r="BM437" s="332">
        <f t="shared" si="95"/>
        <v>0</v>
      </c>
      <c r="BN437" s="332">
        <f t="shared" si="95"/>
        <v>0</v>
      </c>
      <c r="BO437" s="332">
        <f t="shared" si="95"/>
        <v>0</v>
      </c>
      <c r="BP437" s="332">
        <f t="shared" si="95"/>
        <v>0</v>
      </c>
      <c r="BQ437" s="332">
        <f t="shared" si="95"/>
        <v>0</v>
      </c>
      <c r="BR437" s="332">
        <f t="shared" si="88"/>
        <v>0</v>
      </c>
      <c r="BS437" s="332">
        <f t="shared" si="88"/>
        <v>0</v>
      </c>
      <c r="BT437" s="332">
        <f t="shared" si="88"/>
        <v>0</v>
      </c>
      <c r="BU437" s="332">
        <f t="shared" si="88"/>
        <v>0</v>
      </c>
      <c r="BV437" s="332">
        <f t="shared" si="88"/>
        <v>0</v>
      </c>
      <c r="BW437" s="332">
        <f t="shared" si="88"/>
        <v>0</v>
      </c>
      <c r="BX437" s="332">
        <f t="shared" si="88"/>
        <v>0</v>
      </c>
      <c r="BZ437" s="332">
        <f t="shared" si="94"/>
        <v>0</v>
      </c>
      <c r="CA437" s="332">
        <f t="shared" si="94"/>
        <v>0</v>
      </c>
    </row>
    <row r="438" spans="7:79" hidden="1" x14ac:dyDescent="0.2">
      <c r="G438" s="332">
        <f t="shared" si="91"/>
        <v>-8418715</v>
      </c>
      <c r="H438" s="332">
        <f t="shared" si="91"/>
        <v>0</v>
      </c>
      <c r="I438" s="332">
        <f t="shared" si="91"/>
        <v>0</v>
      </c>
      <c r="J438" s="332">
        <f t="shared" si="91"/>
        <v>0</v>
      </c>
      <c r="K438" s="332">
        <f t="shared" si="91"/>
        <v>0</v>
      </c>
      <c r="L438" s="332">
        <f t="shared" si="91"/>
        <v>-133235</v>
      </c>
      <c r="M438" s="332">
        <f t="shared" si="91"/>
        <v>0</v>
      </c>
      <c r="N438" s="332">
        <f t="shared" si="91"/>
        <v>0</v>
      </c>
      <c r="O438" s="332">
        <f t="shared" si="91"/>
        <v>0</v>
      </c>
      <c r="P438" s="332">
        <f t="shared" si="91"/>
        <v>0</v>
      </c>
      <c r="Q438" s="332">
        <f t="shared" si="91"/>
        <v>1165586</v>
      </c>
      <c r="R438" s="332">
        <f t="shared" si="91"/>
        <v>0</v>
      </c>
      <c r="S438" s="332">
        <f t="shared" si="91"/>
        <v>0</v>
      </c>
      <c r="T438" s="332">
        <f t="shared" si="91"/>
        <v>0</v>
      </c>
      <c r="U438" s="332">
        <f t="shared" si="91"/>
        <v>0</v>
      </c>
      <c r="V438" s="332">
        <f t="shared" si="91"/>
        <v>-813686</v>
      </c>
      <c r="W438" s="332">
        <f t="shared" si="93"/>
        <v>0</v>
      </c>
      <c r="X438" s="332">
        <f t="shared" si="93"/>
        <v>0</v>
      </c>
      <c r="Y438" s="332">
        <f t="shared" si="93"/>
        <v>0</v>
      </c>
      <c r="Z438" s="332">
        <f t="shared" si="93"/>
        <v>0</v>
      </c>
      <c r="AA438" s="332">
        <f t="shared" si="93"/>
        <v>-2665979</v>
      </c>
      <c r="AB438" s="332">
        <f t="shared" si="93"/>
        <v>0</v>
      </c>
      <c r="AC438" s="332">
        <f t="shared" si="93"/>
        <v>0</v>
      </c>
      <c r="AD438" s="332">
        <f t="shared" si="93"/>
        <v>0</v>
      </c>
      <c r="AE438" s="332">
        <f t="shared" si="93"/>
        <v>0</v>
      </c>
      <c r="AF438" s="332">
        <f t="shared" si="93"/>
        <v>-810714</v>
      </c>
      <c r="AG438" s="332">
        <f t="shared" si="93"/>
        <v>0</v>
      </c>
      <c r="AH438" s="332">
        <f t="shared" si="93"/>
        <v>0</v>
      </c>
      <c r="AI438" s="332">
        <f t="shared" si="93"/>
        <v>0</v>
      </c>
      <c r="AJ438" s="332">
        <f t="shared" si="93"/>
        <v>0</v>
      </c>
      <c r="AK438" s="332">
        <f t="shared" si="93"/>
        <v>-223294</v>
      </c>
      <c r="AL438" s="332">
        <f t="shared" si="93"/>
        <v>0</v>
      </c>
      <c r="AM438" s="332">
        <f t="shared" si="96"/>
        <v>0</v>
      </c>
      <c r="AN438" s="332">
        <f t="shared" si="96"/>
        <v>0</v>
      </c>
      <c r="AO438" s="332">
        <f t="shared" si="96"/>
        <v>0</v>
      </c>
      <c r="AP438" s="332">
        <f t="shared" si="96"/>
        <v>0</v>
      </c>
      <c r="AQ438" s="332">
        <f t="shared" si="96"/>
        <v>0</v>
      </c>
      <c r="AR438" s="332">
        <f t="shared" si="96"/>
        <v>0</v>
      </c>
      <c r="AS438" s="332">
        <f t="shared" si="96"/>
        <v>0</v>
      </c>
      <c r="AT438" s="332">
        <f t="shared" si="96"/>
        <v>0</v>
      </c>
      <c r="AU438" s="332">
        <f t="shared" si="96"/>
        <v>-370634</v>
      </c>
      <c r="AV438" s="332">
        <f t="shared" si="96"/>
        <v>0</v>
      </c>
      <c r="AW438" s="332">
        <f t="shared" si="96"/>
        <v>0</v>
      </c>
      <c r="AX438" s="332">
        <f t="shared" si="96"/>
        <v>0</v>
      </c>
      <c r="AY438" s="332">
        <f t="shared" si="96"/>
        <v>0</v>
      </c>
      <c r="AZ438" s="332">
        <f t="shared" si="96"/>
        <v>-18910</v>
      </c>
      <c r="BA438" s="332">
        <f t="shared" si="96"/>
        <v>0</v>
      </c>
      <c r="BB438" s="332">
        <f t="shared" si="96"/>
        <v>0</v>
      </c>
      <c r="BC438" s="332">
        <f t="shared" si="95"/>
        <v>0</v>
      </c>
      <c r="BD438" s="332">
        <f t="shared" si="95"/>
        <v>0</v>
      </c>
      <c r="BE438" s="332">
        <f t="shared" si="95"/>
        <v>0</v>
      </c>
      <c r="BF438" s="332">
        <f t="shared" si="95"/>
        <v>0</v>
      </c>
      <c r="BG438" s="332">
        <f t="shared" si="95"/>
        <v>0</v>
      </c>
      <c r="BH438" s="332">
        <f t="shared" si="95"/>
        <v>0</v>
      </c>
      <c r="BI438" s="332">
        <f t="shared" si="95"/>
        <v>0</v>
      </c>
      <c r="BJ438" s="332">
        <f t="shared" si="95"/>
        <v>-1713808</v>
      </c>
      <c r="BK438" s="332">
        <f t="shared" si="95"/>
        <v>0</v>
      </c>
      <c r="BL438" s="332">
        <f t="shared" si="95"/>
        <v>0</v>
      </c>
      <c r="BM438" s="332">
        <f t="shared" si="95"/>
        <v>0</v>
      </c>
      <c r="BN438" s="332">
        <f t="shared" si="95"/>
        <v>0</v>
      </c>
      <c r="BO438" s="332">
        <f t="shared" si="95"/>
        <v>-701292</v>
      </c>
      <c r="BP438" s="332">
        <f t="shared" si="95"/>
        <v>0</v>
      </c>
      <c r="BQ438" s="332">
        <f t="shared" si="95"/>
        <v>0</v>
      </c>
      <c r="BR438" s="332">
        <f t="shared" si="95"/>
        <v>0</v>
      </c>
      <c r="BS438" s="332">
        <f t="shared" ref="BS438:BX452" si="97">BS45-EK45</f>
        <v>0</v>
      </c>
      <c r="BT438" s="332">
        <f t="shared" si="97"/>
        <v>1032351</v>
      </c>
      <c r="BU438" s="332">
        <f t="shared" si="97"/>
        <v>0</v>
      </c>
      <c r="BV438" s="332">
        <f t="shared" si="97"/>
        <v>0</v>
      </c>
      <c r="BW438" s="332">
        <f t="shared" si="97"/>
        <v>0</v>
      </c>
      <c r="BX438" s="332">
        <f t="shared" si="97"/>
        <v>0</v>
      </c>
      <c r="BZ438" s="332">
        <f t="shared" si="94"/>
        <v>0</v>
      </c>
      <c r="CA438" s="332">
        <f t="shared" si="94"/>
        <v>0</v>
      </c>
    </row>
    <row r="439" spans="7:79" hidden="1" x14ac:dyDescent="0.2">
      <c r="G439" s="332">
        <f t="shared" si="91"/>
        <v>-6023979</v>
      </c>
      <c r="H439" s="332">
        <f t="shared" si="91"/>
        <v>0</v>
      </c>
      <c r="I439" s="332">
        <f t="shared" si="91"/>
        <v>0</v>
      </c>
      <c r="J439" s="332">
        <f t="shared" si="91"/>
        <v>0</v>
      </c>
      <c r="K439" s="332">
        <f t="shared" si="91"/>
        <v>0</v>
      </c>
      <c r="L439" s="332">
        <f t="shared" si="91"/>
        <v>-98055</v>
      </c>
      <c r="M439" s="332">
        <f t="shared" si="91"/>
        <v>0</v>
      </c>
      <c r="N439" s="332">
        <f t="shared" si="91"/>
        <v>0</v>
      </c>
      <c r="O439" s="332">
        <f t="shared" si="91"/>
        <v>0</v>
      </c>
      <c r="P439" s="332">
        <f t="shared" si="91"/>
        <v>0</v>
      </c>
      <c r="Q439" s="332">
        <f t="shared" si="91"/>
        <v>763394</v>
      </c>
      <c r="R439" s="332">
        <f t="shared" si="91"/>
        <v>0</v>
      </c>
      <c r="S439" s="332">
        <f t="shared" si="91"/>
        <v>0</v>
      </c>
      <c r="T439" s="332">
        <f t="shared" si="91"/>
        <v>0</v>
      </c>
      <c r="U439" s="332">
        <f t="shared" si="91"/>
        <v>0</v>
      </c>
      <c r="V439" s="332">
        <f t="shared" si="91"/>
        <v>-604004</v>
      </c>
      <c r="W439" s="332">
        <f t="shared" si="93"/>
        <v>0</v>
      </c>
      <c r="X439" s="332">
        <f t="shared" si="93"/>
        <v>0</v>
      </c>
      <c r="Y439" s="332">
        <f t="shared" si="93"/>
        <v>0</v>
      </c>
      <c r="Z439" s="332">
        <f t="shared" si="93"/>
        <v>0</v>
      </c>
      <c r="AA439" s="332">
        <f t="shared" si="93"/>
        <v>-1924271</v>
      </c>
      <c r="AB439" s="332">
        <f t="shared" si="93"/>
        <v>0</v>
      </c>
      <c r="AC439" s="332">
        <f t="shared" si="93"/>
        <v>0</v>
      </c>
      <c r="AD439" s="332">
        <f t="shared" si="93"/>
        <v>0</v>
      </c>
      <c r="AE439" s="332">
        <f t="shared" si="93"/>
        <v>0</v>
      </c>
      <c r="AF439" s="332">
        <f t="shared" si="93"/>
        <v>-584351</v>
      </c>
      <c r="AG439" s="332">
        <f t="shared" si="93"/>
        <v>0</v>
      </c>
      <c r="AH439" s="332">
        <f t="shared" si="93"/>
        <v>0</v>
      </c>
      <c r="AI439" s="332">
        <f t="shared" si="93"/>
        <v>0</v>
      </c>
      <c r="AJ439" s="332">
        <f t="shared" si="93"/>
        <v>0</v>
      </c>
      <c r="AK439" s="332">
        <f t="shared" si="93"/>
        <v>-162058</v>
      </c>
      <c r="AL439" s="332">
        <f t="shared" si="93"/>
        <v>0</v>
      </c>
      <c r="AM439" s="332">
        <f t="shared" si="96"/>
        <v>0</v>
      </c>
      <c r="AN439" s="332">
        <f t="shared" si="96"/>
        <v>0</v>
      </c>
      <c r="AO439" s="332">
        <f t="shared" si="96"/>
        <v>0</v>
      </c>
      <c r="AP439" s="332">
        <f t="shared" si="96"/>
        <v>0</v>
      </c>
      <c r="AQ439" s="332">
        <f t="shared" si="96"/>
        <v>0</v>
      </c>
      <c r="AR439" s="332">
        <f t="shared" si="96"/>
        <v>0</v>
      </c>
      <c r="AS439" s="332">
        <f t="shared" si="96"/>
        <v>0</v>
      </c>
      <c r="AT439" s="332">
        <f t="shared" si="96"/>
        <v>0</v>
      </c>
      <c r="AU439" s="332">
        <f t="shared" si="96"/>
        <v>-254742</v>
      </c>
      <c r="AV439" s="332">
        <f t="shared" si="96"/>
        <v>0</v>
      </c>
      <c r="AW439" s="332">
        <f t="shared" si="96"/>
        <v>0</v>
      </c>
      <c r="AX439" s="332">
        <f t="shared" si="96"/>
        <v>0</v>
      </c>
      <c r="AY439" s="332">
        <f t="shared" si="96"/>
        <v>0</v>
      </c>
      <c r="AZ439" s="332">
        <f t="shared" si="96"/>
        <v>-12717</v>
      </c>
      <c r="BA439" s="332">
        <f t="shared" si="96"/>
        <v>0</v>
      </c>
      <c r="BB439" s="332">
        <f t="shared" si="96"/>
        <v>0</v>
      </c>
      <c r="BC439" s="332">
        <f t="shared" si="95"/>
        <v>0</v>
      </c>
      <c r="BD439" s="332">
        <f t="shared" si="95"/>
        <v>0</v>
      </c>
      <c r="BE439" s="332">
        <f t="shared" si="95"/>
        <v>0</v>
      </c>
      <c r="BF439" s="332">
        <f t="shared" si="95"/>
        <v>0</v>
      </c>
      <c r="BG439" s="332">
        <f t="shared" si="95"/>
        <v>0</v>
      </c>
      <c r="BH439" s="332">
        <f t="shared" si="95"/>
        <v>0</v>
      </c>
      <c r="BI439" s="332">
        <f t="shared" si="95"/>
        <v>0</v>
      </c>
      <c r="BJ439" s="332">
        <f t="shared" si="95"/>
        <v>-1185705</v>
      </c>
      <c r="BK439" s="332">
        <f t="shared" si="95"/>
        <v>0</v>
      </c>
      <c r="BL439" s="332">
        <f t="shared" si="95"/>
        <v>0</v>
      </c>
      <c r="BM439" s="332">
        <f t="shared" si="95"/>
        <v>0</v>
      </c>
      <c r="BN439" s="332">
        <f t="shared" si="95"/>
        <v>0</v>
      </c>
      <c r="BO439" s="332">
        <f t="shared" si="95"/>
        <v>-488603</v>
      </c>
      <c r="BP439" s="332">
        <f t="shared" si="95"/>
        <v>0</v>
      </c>
      <c r="BQ439" s="332">
        <f t="shared" si="95"/>
        <v>0</v>
      </c>
      <c r="BR439" s="332">
        <f t="shared" si="95"/>
        <v>0</v>
      </c>
      <c r="BS439" s="332">
        <f t="shared" si="97"/>
        <v>0</v>
      </c>
      <c r="BT439" s="332">
        <f t="shared" si="97"/>
        <v>665339</v>
      </c>
      <c r="BU439" s="332">
        <f t="shared" si="97"/>
        <v>0</v>
      </c>
      <c r="BV439" s="332">
        <f t="shared" si="97"/>
        <v>0</v>
      </c>
      <c r="BW439" s="332">
        <f t="shared" si="97"/>
        <v>0</v>
      </c>
      <c r="BX439" s="332">
        <f t="shared" si="97"/>
        <v>0</v>
      </c>
      <c r="BZ439" s="332">
        <f t="shared" si="94"/>
        <v>0</v>
      </c>
      <c r="CA439" s="332">
        <f t="shared" si="94"/>
        <v>0</v>
      </c>
    </row>
    <row r="440" spans="7:79" hidden="1" x14ac:dyDescent="0.2">
      <c r="G440" s="332">
        <f t="shared" si="91"/>
        <v>-751021</v>
      </c>
      <c r="H440" s="332">
        <f t="shared" si="91"/>
        <v>0</v>
      </c>
      <c r="I440" s="332">
        <f t="shared" si="91"/>
        <v>0</v>
      </c>
      <c r="J440" s="332">
        <f t="shared" si="91"/>
        <v>0</v>
      </c>
      <c r="K440" s="332">
        <f t="shared" si="91"/>
        <v>0</v>
      </c>
      <c r="L440" s="332">
        <f t="shared" si="91"/>
        <v>-11945</v>
      </c>
      <c r="M440" s="332">
        <f t="shared" si="91"/>
        <v>0</v>
      </c>
      <c r="N440" s="332">
        <f t="shared" si="91"/>
        <v>0</v>
      </c>
      <c r="O440" s="332">
        <f t="shared" si="91"/>
        <v>0</v>
      </c>
      <c r="P440" s="332">
        <f t="shared" si="91"/>
        <v>0</v>
      </c>
      <c r="Q440" s="332">
        <f t="shared" si="91"/>
        <v>101606</v>
      </c>
      <c r="R440" s="332">
        <f t="shared" si="91"/>
        <v>0</v>
      </c>
      <c r="S440" s="332">
        <f t="shared" si="91"/>
        <v>0</v>
      </c>
      <c r="T440" s="332">
        <f t="shared" si="91"/>
        <v>0</v>
      </c>
      <c r="U440" s="332">
        <f t="shared" si="91"/>
        <v>0</v>
      </c>
      <c r="V440" s="332">
        <f t="shared" si="91"/>
        <v>-60996</v>
      </c>
      <c r="W440" s="332">
        <f t="shared" si="93"/>
        <v>0</v>
      </c>
      <c r="X440" s="332">
        <f t="shared" si="93"/>
        <v>0</v>
      </c>
      <c r="Y440" s="332">
        <f t="shared" si="93"/>
        <v>0</v>
      </c>
      <c r="Z440" s="332">
        <f t="shared" si="93"/>
        <v>0</v>
      </c>
      <c r="AA440" s="332">
        <f t="shared" si="93"/>
        <v>-235729</v>
      </c>
      <c r="AB440" s="332">
        <f t="shared" si="93"/>
        <v>0</v>
      </c>
      <c r="AC440" s="332">
        <f t="shared" si="93"/>
        <v>0</v>
      </c>
      <c r="AD440" s="332">
        <f t="shared" si="93"/>
        <v>0</v>
      </c>
      <c r="AE440" s="332">
        <f t="shared" si="93"/>
        <v>0</v>
      </c>
      <c r="AF440" s="332">
        <f t="shared" si="93"/>
        <v>-70649</v>
      </c>
      <c r="AG440" s="332">
        <f t="shared" si="93"/>
        <v>0</v>
      </c>
      <c r="AH440" s="332">
        <f t="shared" si="93"/>
        <v>0</v>
      </c>
      <c r="AI440" s="332">
        <f t="shared" si="93"/>
        <v>0</v>
      </c>
      <c r="AJ440" s="332">
        <f t="shared" si="93"/>
        <v>0</v>
      </c>
      <c r="AK440" s="332">
        <f t="shared" si="93"/>
        <v>-17942</v>
      </c>
      <c r="AL440" s="332">
        <f t="shared" si="93"/>
        <v>0</v>
      </c>
      <c r="AM440" s="332">
        <f t="shared" si="96"/>
        <v>0</v>
      </c>
      <c r="AN440" s="332">
        <f t="shared" si="96"/>
        <v>0</v>
      </c>
      <c r="AO440" s="332">
        <f t="shared" si="96"/>
        <v>0</v>
      </c>
      <c r="AP440" s="332">
        <f t="shared" si="96"/>
        <v>0</v>
      </c>
      <c r="AQ440" s="332">
        <f t="shared" si="96"/>
        <v>0</v>
      </c>
      <c r="AR440" s="332">
        <f t="shared" si="96"/>
        <v>0</v>
      </c>
      <c r="AS440" s="332">
        <f t="shared" si="96"/>
        <v>0</v>
      </c>
      <c r="AT440" s="332">
        <f t="shared" si="96"/>
        <v>0</v>
      </c>
      <c r="AU440" s="332">
        <f t="shared" si="96"/>
        <v>-40258</v>
      </c>
      <c r="AV440" s="332">
        <f t="shared" si="96"/>
        <v>0</v>
      </c>
      <c r="AW440" s="332">
        <f t="shared" si="96"/>
        <v>0</v>
      </c>
      <c r="AX440" s="332">
        <f t="shared" si="96"/>
        <v>0</v>
      </c>
      <c r="AY440" s="332">
        <f t="shared" si="96"/>
        <v>0</v>
      </c>
      <c r="AZ440" s="332">
        <f t="shared" si="96"/>
        <v>-2283</v>
      </c>
      <c r="BA440" s="332">
        <f t="shared" si="96"/>
        <v>0</v>
      </c>
      <c r="BB440" s="332">
        <f t="shared" si="96"/>
        <v>0</v>
      </c>
      <c r="BC440" s="332">
        <f t="shared" si="95"/>
        <v>0</v>
      </c>
      <c r="BD440" s="332">
        <f t="shared" si="95"/>
        <v>0</v>
      </c>
      <c r="BE440" s="332">
        <f t="shared" si="95"/>
        <v>0</v>
      </c>
      <c r="BF440" s="332">
        <f t="shared" si="95"/>
        <v>0</v>
      </c>
      <c r="BG440" s="332">
        <f t="shared" si="95"/>
        <v>0</v>
      </c>
      <c r="BH440" s="332">
        <f t="shared" si="95"/>
        <v>0</v>
      </c>
      <c r="BI440" s="332">
        <f t="shared" si="95"/>
        <v>0</v>
      </c>
      <c r="BJ440" s="332">
        <f t="shared" si="95"/>
        <v>-164295</v>
      </c>
      <c r="BK440" s="332">
        <f t="shared" si="95"/>
        <v>0</v>
      </c>
      <c r="BL440" s="332">
        <f t="shared" si="95"/>
        <v>0</v>
      </c>
      <c r="BM440" s="332">
        <f t="shared" si="95"/>
        <v>0</v>
      </c>
      <c r="BN440" s="332">
        <f t="shared" si="95"/>
        <v>0</v>
      </c>
      <c r="BO440" s="332">
        <f t="shared" si="95"/>
        <v>-61397</v>
      </c>
      <c r="BP440" s="332">
        <f t="shared" si="95"/>
        <v>0</v>
      </c>
      <c r="BQ440" s="332">
        <f t="shared" si="95"/>
        <v>0</v>
      </c>
      <c r="BR440" s="332">
        <f t="shared" si="95"/>
        <v>0</v>
      </c>
      <c r="BS440" s="332">
        <f t="shared" si="97"/>
        <v>0</v>
      </c>
      <c r="BT440" s="332">
        <f t="shared" si="97"/>
        <v>89661</v>
      </c>
      <c r="BU440" s="332">
        <f t="shared" si="97"/>
        <v>0</v>
      </c>
      <c r="BV440" s="332">
        <f t="shared" si="97"/>
        <v>0</v>
      </c>
      <c r="BW440" s="332">
        <f t="shared" si="97"/>
        <v>0</v>
      </c>
      <c r="BX440" s="332">
        <f t="shared" si="97"/>
        <v>0</v>
      </c>
      <c r="BZ440" s="332">
        <f t="shared" si="94"/>
        <v>0</v>
      </c>
      <c r="CA440" s="332">
        <f t="shared" si="94"/>
        <v>0</v>
      </c>
    </row>
    <row r="441" spans="7:79" hidden="1" x14ac:dyDescent="0.2">
      <c r="G441" s="332">
        <f t="shared" si="91"/>
        <v>0</v>
      </c>
      <c r="H441" s="332">
        <f t="shared" si="91"/>
        <v>0</v>
      </c>
      <c r="I441" s="332">
        <f t="shared" si="91"/>
        <v>0</v>
      </c>
      <c r="J441" s="332">
        <f t="shared" si="91"/>
        <v>0</v>
      </c>
      <c r="K441" s="332">
        <f t="shared" si="91"/>
        <v>0</v>
      </c>
      <c r="L441" s="332">
        <f t="shared" si="91"/>
        <v>0</v>
      </c>
      <c r="M441" s="332">
        <f t="shared" si="91"/>
        <v>0</v>
      </c>
      <c r="N441" s="332">
        <f t="shared" si="91"/>
        <v>0</v>
      </c>
      <c r="O441" s="332">
        <f t="shared" si="91"/>
        <v>0</v>
      </c>
      <c r="P441" s="332">
        <f t="shared" si="91"/>
        <v>0</v>
      </c>
      <c r="Q441" s="332">
        <f t="shared" si="91"/>
        <v>0</v>
      </c>
      <c r="R441" s="332">
        <f t="shared" si="91"/>
        <v>0</v>
      </c>
      <c r="S441" s="332">
        <f t="shared" si="91"/>
        <v>0</v>
      </c>
      <c r="T441" s="332">
        <f t="shared" si="91"/>
        <v>0</v>
      </c>
      <c r="U441" s="332">
        <f t="shared" si="91"/>
        <v>0</v>
      </c>
      <c r="V441" s="332">
        <f t="shared" si="91"/>
        <v>0</v>
      </c>
      <c r="W441" s="332">
        <f t="shared" si="93"/>
        <v>0</v>
      </c>
      <c r="X441" s="332">
        <f t="shared" si="93"/>
        <v>0</v>
      </c>
      <c r="Y441" s="332">
        <f t="shared" si="93"/>
        <v>0</v>
      </c>
      <c r="Z441" s="332">
        <f t="shared" si="93"/>
        <v>0</v>
      </c>
      <c r="AA441" s="332">
        <f t="shared" si="93"/>
        <v>0</v>
      </c>
      <c r="AB441" s="332">
        <f t="shared" si="93"/>
        <v>0</v>
      </c>
      <c r="AC441" s="332">
        <f t="shared" si="93"/>
        <v>0</v>
      </c>
      <c r="AD441" s="332">
        <f t="shared" si="93"/>
        <v>0</v>
      </c>
      <c r="AE441" s="332">
        <f t="shared" si="93"/>
        <v>0</v>
      </c>
      <c r="AF441" s="332">
        <f t="shared" si="93"/>
        <v>0</v>
      </c>
      <c r="AG441" s="332">
        <f t="shared" si="93"/>
        <v>0</v>
      </c>
      <c r="AH441" s="332">
        <f t="shared" si="93"/>
        <v>0</v>
      </c>
      <c r="AI441" s="332">
        <f t="shared" si="93"/>
        <v>0</v>
      </c>
      <c r="AJ441" s="332">
        <f t="shared" si="93"/>
        <v>0</v>
      </c>
      <c r="AK441" s="332">
        <f t="shared" si="93"/>
        <v>0</v>
      </c>
      <c r="AL441" s="332">
        <f t="shared" si="93"/>
        <v>0</v>
      </c>
      <c r="AM441" s="332">
        <f t="shared" si="96"/>
        <v>0</v>
      </c>
      <c r="AN441" s="332">
        <f t="shared" si="96"/>
        <v>0</v>
      </c>
      <c r="AO441" s="332">
        <f t="shared" si="96"/>
        <v>0</v>
      </c>
      <c r="AP441" s="332">
        <f t="shared" si="96"/>
        <v>0</v>
      </c>
      <c r="AQ441" s="332">
        <f t="shared" si="96"/>
        <v>0</v>
      </c>
      <c r="AR441" s="332">
        <f t="shared" si="96"/>
        <v>0</v>
      </c>
      <c r="AS441" s="332">
        <f t="shared" si="96"/>
        <v>0</v>
      </c>
      <c r="AT441" s="332">
        <f t="shared" si="96"/>
        <v>0</v>
      </c>
      <c r="AU441" s="332">
        <f t="shared" si="96"/>
        <v>0</v>
      </c>
      <c r="AV441" s="332">
        <f t="shared" si="96"/>
        <v>0</v>
      </c>
      <c r="AW441" s="332">
        <f t="shared" si="96"/>
        <v>0</v>
      </c>
      <c r="AX441" s="332">
        <f t="shared" si="96"/>
        <v>0</v>
      </c>
      <c r="AY441" s="332">
        <f t="shared" si="96"/>
        <v>0</v>
      </c>
      <c r="AZ441" s="332">
        <f t="shared" si="96"/>
        <v>0</v>
      </c>
      <c r="BA441" s="332">
        <f t="shared" si="96"/>
        <v>0</v>
      </c>
      <c r="BB441" s="332">
        <f t="shared" si="96"/>
        <v>0</v>
      </c>
      <c r="BC441" s="332">
        <f t="shared" si="95"/>
        <v>0</v>
      </c>
      <c r="BD441" s="332">
        <f t="shared" si="95"/>
        <v>0</v>
      </c>
      <c r="BE441" s="332">
        <f t="shared" si="95"/>
        <v>0</v>
      </c>
      <c r="BF441" s="332">
        <f t="shared" si="95"/>
        <v>0</v>
      </c>
      <c r="BG441" s="332">
        <f t="shared" si="95"/>
        <v>0</v>
      </c>
      <c r="BH441" s="332">
        <f t="shared" si="95"/>
        <v>0</v>
      </c>
      <c r="BI441" s="332">
        <f t="shared" si="95"/>
        <v>0</v>
      </c>
      <c r="BJ441" s="332">
        <f t="shared" si="95"/>
        <v>0</v>
      </c>
      <c r="BK441" s="332">
        <f t="shared" si="95"/>
        <v>0</v>
      </c>
      <c r="BL441" s="332">
        <f t="shared" si="95"/>
        <v>0</v>
      </c>
      <c r="BM441" s="332">
        <f t="shared" si="95"/>
        <v>0</v>
      </c>
      <c r="BN441" s="332">
        <f t="shared" si="95"/>
        <v>0</v>
      </c>
      <c r="BO441" s="332">
        <f t="shared" si="95"/>
        <v>0</v>
      </c>
      <c r="BP441" s="332">
        <f t="shared" si="95"/>
        <v>0</v>
      </c>
      <c r="BQ441" s="332">
        <f t="shared" si="95"/>
        <v>0</v>
      </c>
      <c r="BR441" s="332">
        <f t="shared" si="95"/>
        <v>0</v>
      </c>
      <c r="BS441" s="332">
        <f t="shared" si="97"/>
        <v>0</v>
      </c>
      <c r="BT441" s="332">
        <f t="shared" si="97"/>
        <v>0</v>
      </c>
      <c r="BU441" s="332">
        <f t="shared" si="97"/>
        <v>0</v>
      </c>
      <c r="BV441" s="332">
        <f t="shared" si="97"/>
        <v>0</v>
      </c>
      <c r="BW441" s="332">
        <f t="shared" si="97"/>
        <v>0</v>
      </c>
      <c r="BX441" s="332">
        <f t="shared" si="97"/>
        <v>0</v>
      </c>
      <c r="BZ441" s="332">
        <f t="shared" si="94"/>
        <v>0</v>
      </c>
      <c r="CA441" s="332">
        <f t="shared" si="94"/>
        <v>0</v>
      </c>
    </row>
    <row r="442" spans="7:79" hidden="1" x14ac:dyDescent="0.2">
      <c r="G442" s="332">
        <f t="shared" si="91"/>
        <v>-1643715</v>
      </c>
      <c r="H442" s="332">
        <f t="shared" si="91"/>
        <v>0</v>
      </c>
      <c r="I442" s="332">
        <f t="shared" si="91"/>
        <v>0</v>
      </c>
      <c r="J442" s="332">
        <f t="shared" si="91"/>
        <v>0</v>
      </c>
      <c r="K442" s="332">
        <f t="shared" si="91"/>
        <v>0</v>
      </c>
      <c r="L442" s="332">
        <f t="shared" si="91"/>
        <v>-23235</v>
      </c>
      <c r="M442" s="332">
        <f t="shared" si="91"/>
        <v>0</v>
      </c>
      <c r="N442" s="332">
        <f t="shared" si="91"/>
        <v>0</v>
      </c>
      <c r="O442" s="332">
        <f t="shared" si="91"/>
        <v>0</v>
      </c>
      <c r="P442" s="332">
        <f t="shared" si="91"/>
        <v>0</v>
      </c>
      <c r="Q442" s="332">
        <f t="shared" si="91"/>
        <v>300586</v>
      </c>
      <c r="R442" s="332">
        <f t="shared" si="91"/>
        <v>0</v>
      </c>
      <c r="S442" s="332">
        <f t="shared" si="91"/>
        <v>0</v>
      </c>
      <c r="T442" s="332">
        <f t="shared" si="91"/>
        <v>0</v>
      </c>
      <c r="U442" s="332">
        <f t="shared" si="91"/>
        <v>0</v>
      </c>
      <c r="V442" s="332">
        <f t="shared" si="91"/>
        <v>-148686</v>
      </c>
      <c r="W442" s="332">
        <f t="shared" si="93"/>
        <v>0</v>
      </c>
      <c r="X442" s="332">
        <f t="shared" si="93"/>
        <v>0</v>
      </c>
      <c r="Y442" s="332">
        <f t="shared" si="93"/>
        <v>0</v>
      </c>
      <c r="Z442" s="332">
        <f t="shared" si="93"/>
        <v>0</v>
      </c>
      <c r="AA442" s="332">
        <f t="shared" si="93"/>
        <v>-505979</v>
      </c>
      <c r="AB442" s="332">
        <f t="shared" si="93"/>
        <v>0</v>
      </c>
      <c r="AC442" s="332">
        <f t="shared" si="93"/>
        <v>0</v>
      </c>
      <c r="AD442" s="332">
        <f t="shared" si="93"/>
        <v>0</v>
      </c>
      <c r="AE442" s="332">
        <f t="shared" si="93"/>
        <v>0</v>
      </c>
      <c r="AF442" s="332">
        <f t="shared" si="93"/>
        <v>-155714</v>
      </c>
      <c r="AG442" s="332">
        <f t="shared" si="93"/>
        <v>0</v>
      </c>
      <c r="AH442" s="332">
        <f t="shared" si="93"/>
        <v>0</v>
      </c>
      <c r="AI442" s="332">
        <f t="shared" si="93"/>
        <v>0</v>
      </c>
      <c r="AJ442" s="332">
        <f t="shared" si="93"/>
        <v>0</v>
      </c>
      <c r="AK442" s="332">
        <f t="shared" si="93"/>
        <v>-43294</v>
      </c>
      <c r="AL442" s="332">
        <f t="shared" si="93"/>
        <v>0</v>
      </c>
      <c r="AM442" s="332">
        <f t="shared" si="96"/>
        <v>0</v>
      </c>
      <c r="AN442" s="332">
        <f t="shared" si="96"/>
        <v>0</v>
      </c>
      <c r="AO442" s="332">
        <f t="shared" si="96"/>
        <v>0</v>
      </c>
      <c r="AP442" s="332">
        <f t="shared" si="96"/>
        <v>0</v>
      </c>
      <c r="AQ442" s="332">
        <f t="shared" si="96"/>
        <v>0</v>
      </c>
      <c r="AR442" s="332">
        <f t="shared" si="96"/>
        <v>0</v>
      </c>
      <c r="AS442" s="332">
        <f t="shared" si="96"/>
        <v>0</v>
      </c>
      <c r="AT442" s="332">
        <f t="shared" si="96"/>
        <v>0</v>
      </c>
      <c r="AU442" s="332">
        <f t="shared" si="96"/>
        <v>-75634</v>
      </c>
      <c r="AV442" s="332">
        <f t="shared" si="96"/>
        <v>0</v>
      </c>
      <c r="AW442" s="332">
        <f t="shared" si="96"/>
        <v>0</v>
      </c>
      <c r="AX442" s="332">
        <f t="shared" si="96"/>
        <v>0</v>
      </c>
      <c r="AY442" s="332">
        <f t="shared" si="96"/>
        <v>0</v>
      </c>
      <c r="AZ442" s="332">
        <f t="shared" si="96"/>
        <v>-3910</v>
      </c>
      <c r="BA442" s="332">
        <f t="shared" si="96"/>
        <v>0</v>
      </c>
      <c r="BB442" s="332">
        <f t="shared" si="96"/>
        <v>0</v>
      </c>
      <c r="BC442" s="332">
        <f t="shared" si="95"/>
        <v>0</v>
      </c>
      <c r="BD442" s="332">
        <f t="shared" si="95"/>
        <v>0</v>
      </c>
      <c r="BE442" s="332">
        <f t="shared" si="95"/>
        <v>0</v>
      </c>
      <c r="BF442" s="332">
        <f t="shared" si="95"/>
        <v>0</v>
      </c>
      <c r="BG442" s="332">
        <f t="shared" si="95"/>
        <v>0</v>
      </c>
      <c r="BH442" s="332">
        <f t="shared" si="95"/>
        <v>0</v>
      </c>
      <c r="BI442" s="332">
        <f t="shared" si="95"/>
        <v>0</v>
      </c>
      <c r="BJ442" s="332">
        <f t="shared" si="95"/>
        <v>-363808</v>
      </c>
      <c r="BK442" s="332">
        <f t="shared" si="95"/>
        <v>0</v>
      </c>
      <c r="BL442" s="332">
        <f t="shared" si="95"/>
        <v>0</v>
      </c>
      <c r="BM442" s="332">
        <f t="shared" si="95"/>
        <v>0</v>
      </c>
      <c r="BN442" s="332">
        <f t="shared" si="95"/>
        <v>0</v>
      </c>
      <c r="BO442" s="332">
        <f t="shared" si="95"/>
        <v>-151292</v>
      </c>
      <c r="BP442" s="332">
        <f t="shared" si="95"/>
        <v>0</v>
      </c>
      <c r="BQ442" s="332">
        <f t="shared" si="95"/>
        <v>0</v>
      </c>
      <c r="BR442" s="332">
        <f t="shared" si="95"/>
        <v>0</v>
      </c>
      <c r="BS442" s="332">
        <f t="shared" si="97"/>
        <v>0</v>
      </c>
      <c r="BT442" s="332">
        <f t="shared" si="97"/>
        <v>277351</v>
      </c>
      <c r="BU442" s="332">
        <f t="shared" si="97"/>
        <v>0</v>
      </c>
      <c r="BV442" s="332">
        <f t="shared" si="97"/>
        <v>0</v>
      </c>
      <c r="BW442" s="332">
        <f t="shared" si="97"/>
        <v>0</v>
      </c>
      <c r="BX442" s="332">
        <f t="shared" si="97"/>
        <v>0</v>
      </c>
      <c r="BZ442" s="332">
        <f t="shared" si="94"/>
        <v>0</v>
      </c>
      <c r="CA442" s="332">
        <f t="shared" si="94"/>
        <v>0</v>
      </c>
    </row>
    <row r="443" spans="7:79" hidden="1" x14ac:dyDescent="0.2">
      <c r="G443" s="332">
        <f t="shared" si="91"/>
        <v>0</v>
      </c>
      <c r="H443" s="332">
        <f t="shared" si="91"/>
        <v>0</v>
      </c>
      <c r="I443" s="332">
        <f t="shared" si="91"/>
        <v>0</v>
      </c>
      <c r="J443" s="332">
        <f t="shared" si="91"/>
        <v>0</v>
      </c>
      <c r="K443" s="332">
        <f t="shared" si="91"/>
        <v>0</v>
      </c>
      <c r="L443" s="332">
        <f t="shared" si="91"/>
        <v>0</v>
      </c>
      <c r="M443" s="332">
        <f t="shared" si="91"/>
        <v>0</v>
      </c>
      <c r="N443" s="332">
        <f t="shared" si="91"/>
        <v>0</v>
      </c>
      <c r="O443" s="332">
        <f t="shared" si="91"/>
        <v>0</v>
      </c>
      <c r="P443" s="332">
        <f t="shared" si="91"/>
        <v>0</v>
      </c>
      <c r="Q443" s="332">
        <f t="shared" si="91"/>
        <v>0</v>
      </c>
      <c r="R443" s="332">
        <f t="shared" si="91"/>
        <v>0</v>
      </c>
      <c r="S443" s="332">
        <f t="shared" si="91"/>
        <v>0</v>
      </c>
      <c r="T443" s="332">
        <f t="shared" si="91"/>
        <v>0</v>
      </c>
      <c r="U443" s="332">
        <f t="shared" si="91"/>
        <v>0</v>
      </c>
      <c r="V443" s="332">
        <f t="shared" si="91"/>
        <v>0</v>
      </c>
      <c r="W443" s="332">
        <f t="shared" si="93"/>
        <v>0</v>
      </c>
      <c r="X443" s="332">
        <f t="shared" si="93"/>
        <v>0</v>
      </c>
      <c r="Y443" s="332">
        <f t="shared" si="93"/>
        <v>0</v>
      </c>
      <c r="Z443" s="332">
        <f t="shared" si="93"/>
        <v>0</v>
      </c>
      <c r="AA443" s="332">
        <f t="shared" si="93"/>
        <v>0</v>
      </c>
      <c r="AB443" s="332">
        <f t="shared" si="93"/>
        <v>0</v>
      </c>
      <c r="AC443" s="332">
        <f t="shared" si="93"/>
        <v>0</v>
      </c>
      <c r="AD443" s="332">
        <f t="shared" si="93"/>
        <v>0</v>
      </c>
      <c r="AE443" s="332">
        <f t="shared" si="93"/>
        <v>0</v>
      </c>
      <c r="AF443" s="332">
        <f t="shared" si="93"/>
        <v>0</v>
      </c>
      <c r="AG443" s="332">
        <f t="shared" si="93"/>
        <v>0</v>
      </c>
      <c r="AH443" s="332">
        <f t="shared" si="93"/>
        <v>0</v>
      </c>
      <c r="AI443" s="332">
        <f t="shared" si="93"/>
        <v>0</v>
      </c>
      <c r="AJ443" s="332">
        <f t="shared" si="93"/>
        <v>0</v>
      </c>
      <c r="AK443" s="332">
        <f t="shared" si="93"/>
        <v>0</v>
      </c>
      <c r="AL443" s="332">
        <f t="shared" si="93"/>
        <v>0</v>
      </c>
      <c r="AM443" s="332">
        <f t="shared" si="96"/>
        <v>0</v>
      </c>
      <c r="AN443" s="332">
        <f t="shared" si="96"/>
        <v>0</v>
      </c>
      <c r="AO443" s="332">
        <f t="shared" si="96"/>
        <v>0</v>
      </c>
      <c r="AP443" s="332">
        <f t="shared" si="96"/>
        <v>0</v>
      </c>
      <c r="AQ443" s="332">
        <f t="shared" si="96"/>
        <v>0</v>
      </c>
      <c r="AR443" s="332">
        <f t="shared" si="96"/>
        <v>0</v>
      </c>
      <c r="AS443" s="332">
        <f t="shared" si="96"/>
        <v>0</v>
      </c>
      <c r="AT443" s="332">
        <f t="shared" si="96"/>
        <v>0</v>
      </c>
      <c r="AU443" s="332">
        <f t="shared" si="96"/>
        <v>0</v>
      </c>
      <c r="AV443" s="332">
        <f t="shared" si="96"/>
        <v>0</v>
      </c>
      <c r="AW443" s="332">
        <f t="shared" si="96"/>
        <v>0</v>
      </c>
      <c r="AX443" s="332">
        <f t="shared" si="96"/>
        <v>0</v>
      </c>
      <c r="AY443" s="332">
        <f t="shared" si="96"/>
        <v>0</v>
      </c>
      <c r="AZ443" s="332">
        <f t="shared" si="96"/>
        <v>0</v>
      </c>
      <c r="BA443" s="332">
        <f t="shared" si="96"/>
        <v>0</v>
      </c>
      <c r="BB443" s="332">
        <f t="shared" si="96"/>
        <v>0</v>
      </c>
      <c r="BC443" s="332">
        <f t="shared" si="95"/>
        <v>0</v>
      </c>
      <c r="BD443" s="332">
        <f t="shared" si="95"/>
        <v>0</v>
      </c>
      <c r="BE443" s="332">
        <f t="shared" si="95"/>
        <v>0</v>
      </c>
      <c r="BF443" s="332">
        <f t="shared" si="95"/>
        <v>0</v>
      </c>
      <c r="BG443" s="332">
        <f t="shared" si="95"/>
        <v>0</v>
      </c>
      <c r="BH443" s="332">
        <f t="shared" si="95"/>
        <v>0</v>
      </c>
      <c r="BI443" s="332">
        <f t="shared" si="95"/>
        <v>0</v>
      </c>
      <c r="BJ443" s="332">
        <f t="shared" si="95"/>
        <v>0</v>
      </c>
      <c r="BK443" s="332">
        <f t="shared" si="95"/>
        <v>0</v>
      </c>
      <c r="BL443" s="332">
        <f t="shared" si="95"/>
        <v>0</v>
      </c>
      <c r="BM443" s="332">
        <f t="shared" si="95"/>
        <v>0</v>
      </c>
      <c r="BN443" s="332">
        <f t="shared" si="95"/>
        <v>0</v>
      </c>
      <c r="BO443" s="332">
        <f t="shared" si="95"/>
        <v>0</v>
      </c>
      <c r="BP443" s="332">
        <f t="shared" si="95"/>
        <v>0</v>
      </c>
      <c r="BQ443" s="332">
        <f t="shared" si="95"/>
        <v>0</v>
      </c>
      <c r="BR443" s="332">
        <f t="shared" si="95"/>
        <v>0</v>
      </c>
      <c r="BS443" s="332">
        <f t="shared" si="97"/>
        <v>0</v>
      </c>
      <c r="BT443" s="332">
        <f t="shared" si="97"/>
        <v>0</v>
      </c>
      <c r="BU443" s="332">
        <f t="shared" si="97"/>
        <v>0</v>
      </c>
      <c r="BV443" s="332">
        <f t="shared" si="97"/>
        <v>0</v>
      </c>
      <c r="BW443" s="332">
        <f t="shared" si="97"/>
        <v>0</v>
      </c>
      <c r="BX443" s="332">
        <f t="shared" si="97"/>
        <v>0</v>
      </c>
      <c r="BZ443" s="332">
        <f t="shared" si="94"/>
        <v>0</v>
      </c>
      <c r="CA443" s="332">
        <f t="shared" si="94"/>
        <v>0</v>
      </c>
    </row>
    <row r="444" spans="7:79" hidden="1" x14ac:dyDescent="0.2">
      <c r="G444" s="332">
        <f t="shared" ref="G444:V452" si="98">G51-BY51</f>
        <v>-7353693</v>
      </c>
      <c r="H444" s="332">
        <f t="shared" si="98"/>
        <v>0</v>
      </c>
      <c r="I444" s="332">
        <f t="shared" si="98"/>
        <v>0</v>
      </c>
      <c r="J444" s="332">
        <f t="shared" si="98"/>
        <v>0</v>
      </c>
      <c r="K444" s="332">
        <f t="shared" si="98"/>
        <v>0</v>
      </c>
      <c r="L444" s="332">
        <f t="shared" si="98"/>
        <v>2990713</v>
      </c>
      <c r="M444" s="332">
        <f t="shared" si="98"/>
        <v>0</v>
      </c>
      <c r="N444" s="332">
        <f t="shared" si="98"/>
        <v>0</v>
      </c>
      <c r="O444" s="332">
        <f t="shared" si="98"/>
        <v>0</v>
      </c>
      <c r="P444" s="332">
        <f t="shared" si="98"/>
        <v>0</v>
      </c>
      <c r="Q444" s="332">
        <f t="shared" si="98"/>
        <v>1346170</v>
      </c>
      <c r="R444" s="332">
        <f t="shared" si="98"/>
        <v>0</v>
      </c>
      <c r="S444" s="332">
        <f t="shared" si="98"/>
        <v>0</v>
      </c>
      <c r="T444" s="332">
        <f t="shared" si="98"/>
        <v>0</v>
      </c>
      <c r="U444" s="332">
        <f t="shared" si="98"/>
        <v>0</v>
      </c>
      <c r="V444" s="332">
        <f t="shared" si="98"/>
        <v>-1123720</v>
      </c>
      <c r="W444" s="332">
        <f t="shared" si="93"/>
        <v>0</v>
      </c>
      <c r="X444" s="332">
        <f t="shared" si="93"/>
        <v>0</v>
      </c>
      <c r="Y444" s="332">
        <f t="shared" si="93"/>
        <v>0</v>
      </c>
      <c r="Z444" s="332">
        <f t="shared" si="93"/>
        <v>0</v>
      </c>
      <c r="AA444" s="332">
        <f t="shared" si="93"/>
        <v>-387465</v>
      </c>
      <c r="AB444" s="332">
        <f t="shared" si="93"/>
        <v>0</v>
      </c>
      <c r="AC444" s="332">
        <f t="shared" si="93"/>
        <v>0</v>
      </c>
      <c r="AD444" s="332">
        <f t="shared" si="93"/>
        <v>0</v>
      </c>
      <c r="AE444" s="332">
        <f t="shared" si="93"/>
        <v>0</v>
      </c>
      <c r="AF444" s="332">
        <f t="shared" si="93"/>
        <v>-329833</v>
      </c>
      <c r="AG444" s="332">
        <f t="shared" si="93"/>
        <v>0</v>
      </c>
      <c r="AH444" s="332">
        <f t="shared" si="93"/>
        <v>0</v>
      </c>
      <c r="AI444" s="332">
        <f t="shared" si="93"/>
        <v>0</v>
      </c>
      <c r="AJ444" s="332">
        <f t="shared" si="93"/>
        <v>0</v>
      </c>
      <c r="AK444" s="332">
        <f t="shared" si="93"/>
        <v>-680509</v>
      </c>
      <c r="AL444" s="332">
        <f t="shared" si="93"/>
        <v>0</v>
      </c>
      <c r="AM444" s="332">
        <f t="shared" si="96"/>
        <v>0</v>
      </c>
      <c r="AN444" s="332">
        <f t="shared" si="96"/>
        <v>0</v>
      </c>
      <c r="AO444" s="332">
        <f t="shared" si="96"/>
        <v>0</v>
      </c>
      <c r="AP444" s="332">
        <f t="shared" si="96"/>
        <v>-1697517</v>
      </c>
      <c r="AQ444" s="332">
        <f t="shared" si="96"/>
        <v>0</v>
      </c>
      <c r="AR444" s="332">
        <f t="shared" si="96"/>
        <v>0</v>
      </c>
      <c r="AS444" s="332">
        <f t="shared" si="96"/>
        <v>0</v>
      </c>
      <c r="AT444" s="332">
        <f t="shared" si="96"/>
        <v>0</v>
      </c>
      <c r="AU444" s="332">
        <f t="shared" si="96"/>
        <v>-488882</v>
      </c>
      <c r="AV444" s="332">
        <f t="shared" si="96"/>
        <v>0</v>
      </c>
      <c r="AW444" s="332">
        <f t="shared" si="96"/>
        <v>0</v>
      </c>
      <c r="AX444" s="332">
        <f t="shared" si="96"/>
        <v>0</v>
      </c>
      <c r="AY444" s="332">
        <f t="shared" si="96"/>
        <v>0</v>
      </c>
      <c r="AZ444" s="332">
        <f t="shared" si="96"/>
        <v>-1102190</v>
      </c>
      <c r="BA444" s="332">
        <f t="shared" si="96"/>
        <v>0</v>
      </c>
      <c r="BB444" s="332">
        <f t="shared" si="96"/>
        <v>0</v>
      </c>
      <c r="BC444" s="332">
        <f t="shared" si="95"/>
        <v>0</v>
      </c>
      <c r="BD444" s="332">
        <f t="shared" si="95"/>
        <v>0</v>
      </c>
      <c r="BE444" s="332">
        <f t="shared" si="95"/>
        <v>-424474</v>
      </c>
      <c r="BF444" s="332">
        <f t="shared" si="95"/>
        <v>0</v>
      </c>
      <c r="BG444" s="332">
        <f t="shared" si="95"/>
        <v>0</v>
      </c>
      <c r="BH444" s="332">
        <f t="shared" si="95"/>
        <v>0</v>
      </c>
      <c r="BI444" s="332">
        <f t="shared" si="95"/>
        <v>0</v>
      </c>
      <c r="BJ444" s="332">
        <f t="shared" si="95"/>
        <v>-500071</v>
      </c>
      <c r="BK444" s="332">
        <f t="shared" si="95"/>
        <v>0</v>
      </c>
      <c r="BL444" s="332">
        <f t="shared" si="95"/>
        <v>0</v>
      </c>
      <c r="BM444" s="332">
        <f t="shared" si="95"/>
        <v>0</v>
      </c>
      <c r="BN444" s="332">
        <f t="shared" si="95"/>
        <v>0</v>
      </c>
      <c r="BO444" s="332">
        <f t="shared" si="95"/>
        <v>-61120</v>
      </c>
      <c r="BP444" s="332">
        <f t="shared" si="95"/>
        <v>0</v>
      </c>
      <c r="BQ444" s="332">
        <f t="shared" si="95"/>
        <v>0</v>
      </c>
      <c r="BR444" s="332">
        <f t="shared" si="95"/>
        <v>0</v>
      </c>
      <c r="BS444" s="332">
        <f t="shared" si="97"/>
        <v>0</v>
      </c>
      <c r="BT444" s="332">
        <f t="shared" si="97"/>
        <v>4336883</v>
      </c>
      <c r="BU444" s="332">
        <f t="shared" si="97"/>
        <v>0</v>
      </c>
      <c r="BV444" s="332">
        <f t="shared" si="97"/>
        <v>0</v>
      </c>
      <c r="BW444" s="332">
        <f t="shared" si="97"/>
        <v>0</v>
      </c>
      <c r="BX444" s="332">
        <f t="shared" si="97"/>
        <v>0</v>
      </c>
      <c r="BZ444" s="332">
        <f t="shared" si="94"/>
        <v>0</v>
      </c>
      <c r="CA444" s="332">
        <f t="shared" si="94"/>
        <v>0</v>
      </c>
    </row>
    <row r="445" spans="7:79" hidden="1" x14ac:dyDescent="0.2">
      <c r="G445" s="332">
        <f t="shared" si="98"/>
        <v>-4155684</v>
      </c>
      <c r="H445" s="332">
        <f t="shared" si="98"/>
        <v>0</v>
      </c>
      <c r="I445" s="332">
        <f t="shared" si="98"/>
        <v>0</v>
      </c>
      <c r="J445" s="332">
        <f t="shared" si="98"/>
        <v>0</v>
      </c>
      <c r="K445" s="332">
        <f t="shared" si="98"/>
        <v>0</v>
      </c>
      <c r="L445" s="332">
        <f t="shared" si="98"/>
        <v>1650361</v>
      </c>
      <c r="M445" s="332">
        <f t="shared" si="98"/>
        <v>0</v>
      </c>
      <c r="N445" s="332">
        <f t="shared" si="98"/>
        <v>0</v>
      </c>
      <c r="O445" s="332">
        <f t="shared" si="98"/>
        <v>0</v>
      </c>
      <c r="P445" s="332">
        <f t="shared" si="98"/>
        <v>0</v>
      </c>
      <c r="Q445" s="332">
        <f t="shared" si="98"/>
        <v>731903</v>
      </c>
      <c r="R445" s="332">
        <f t="shared" si="98"/>
        <v>0</v>
      </c>
      <c r="S445" s="332">
        <f t="shared" si="98"/>
        <v>0</v>
      </c>
      <c r="T445" s="332">
        <f t="shared" si="98"/>
        <v>0</v>
      </c>
      <c r="U445" s="332">
        <f t="shared" si="98"/>
        <v>0</v>
      </c>
      <c r="V445" s="332">
        <f t="shared" si="98"/>
        <v>-655615</v>
      </c>
      <c r="W445" s="332">
        <f t="shared" si="93"/>
        <v>0</v>
      </c>
      <c r="X445" s="332">
        <f t="shared" si="93"/>
        <v>0</v>
      </c>
      <c r="Y445" s="332">
        <f t="shared" si="93"/>
        <v>0</v>
      </c>
      <c r="Z445" s="332">
        <f t="shared" si="93"/>
        <v>0</v>
      </c>
      <c r="AA445" s="332">
        <f t="shared" si="93"/>
        <v>-219837</v>
      </c>
      <c r="AB445" s="332">
        <f t="shared" si="93"/>
        <v>0</v>
      </c>
      <c r="AC445" s="332">
        <f t="shared" si="93"/>
        <v>0</v>
      </c>
      <c r="AD445" s="332">
        <f t="shared" si="93"/>
        <v>0</v>
      </c>
      <c r="AE445" s="332">
        <f t="shared" si="93"/>
        <v>0</v>
      </c>
      <c r="AF445" s="332">
        <f t="shared" si="93"/>
        <v>-186409</v>
      </c>
      <c r="AG445" s="332">
        <f t="shared" si="93"/>
        <v>0</v>
      </c>
      <c r="AH445" s="332">
        <f t="shared" si="93"/>
        <v>0</v>
      </c>
      <c r="AI445" s="332">
        <f t="shared" si="93"/>
        <v>0</v>
      </c>
      <c r="AJ445" s="332">
        <f t="shared" si="93"/>
        <v>0</v>
      </c>
      <c r="AK445" s="332">
        <f t="shared" si="93"/>
        <v>-391070</v>
      </c>
      <c r="AL445" s="332">
        <f t="shared" si="93"/>
        <v>0</v>
      </c>
      <c r="AM445" s="332">
        <f t="shared" si="96"/>
        <v>0</v>
      </c>
      <c r="AN445" s="332">
        <f t="shared" si="96"/>
        <v>0</v>
      </c>
      <c r="AO445" s="332">
        <f t="shared" si="96"/>
        <v>0</v>
      </c>
      <c r="AP445" s="332">
        <f t="shared" si="96"/>
        <v>-950328</v>
      </c>
      <c r="AQ445" s="332">
        <f t="shared" si="96"/>
        <v>0</v>
      </c>
      <c r="AR445" s="332">
        <f t="shared" si="96"/>
        <v>0</v>
      </c>
      <c r="AS445" s="332">
        <f t="shared" si="96"/>
        <v>0</v>
      </c>
      <c r="AT445" s="332">
        <f t="shared" si="96"/>
        <v>0</v>
      </c>
      <c r="AU445" s="332">
        <f t="shared" si="96"/>
        <v>-272119</v>
      </c>
      <c r="AV445" s="332">
        <f t="shared" si="96"/>
        <v>0</v>
      </c>
      <c r="AW445" s="332">
        <f t="shared" si="96"/>
        <v>0</v>
      </c>
      <c r="AX445" s="332">
        <f t="shared" si="96"/>
        <v>0</v>
      </c>
      <c r="AY445" s="332">
        <f t="shared" si="96"/>
        <v>0</v>
      </c>
      <c r="AZ445" s="332">
        <f t="shared" si="96"/>
        <v>-607436</v>
      </c>
      <c r="BA445" s="332">
        <f t="shared" si="96"/>
        <v>0</v>
      </c>
      <c r="BB445" s="332">
        <f t="shared" si="96"/>
        <v>0</v>
      </c>
      <c r="BC445" s="332">
        <f t="shared" si="95"/>
        <v>0</v>
      </c>
      <c r="BD445" s="332">
        <f t="shared" si="95"/>
        <v>0</v>
      </c>
      <c r="BE445" s="332">
        <f t="shared" si="95"/>
        <v>-240732</v>
      </c>
      <c r="BF445" s="332">
        <f t="shared" si="95"/>
        <v>0</v>
      </c>
      <c r="BG445" s="332">
        <f t="shared" si="95"/>
        <v>0</v>
      </c>
      <c r="BH445" s="332">
        <f t="shared" si="95"/>
        <v>0</v>
      </c>
      <c r="BI445" s="332">
        <f t="shared" si="95"/>
        <v>0</v>
      </c>
      <c r="BJ445" s="332">
        <f t="shared" si="95"/>
        <v>-281404</v>
      </c>
      <c r="BK445" s="332">
        <f t="shared" si="95"/>
        <v>0</v>
      </c>
      <c r="BL445" s="332">
        <f t="shared" si="95"/>
        <v>0</v>
      </c>
      <c r="BM445" s="332">
        <f t="shared" si="95"/>
        <v>0</v>
      </c>
      <c r="BN445" s="332">
        <f t="shared" si="95"/>
        <v>0</v>
      </c>
      <c r="BO445" s="332">
        <f t="shared" si="95"/>
        <v>-34277</v>
      </c>
      <c r="BP445" s="332">
        <f t="shared" si="95"/>
        <v>0</v>
      </c>
      <c r="BQ445" s="332">
        <f t="shared" si="95"/>
        <v>0</v>
      </c>
      <c r="BR445" s="332">
        <f t="shared" si="95"/>
        <v>0</v>
      </c>
      <c r="BS445" s="332">
        <f t="shared" si="97"/>
        <v>0</v>
      </c>
      <c r="BT445" s="332">
        <f t="shared" si="97"/>
        <v>2382264</v>
      </c>
      <c r="BU445" s="332">
        <f t="shared" si="97"/>
        <v>0</v>
      </c>
      <c r="BV445" s="332">
        <f t="shared" si="97"/>
        <v>0</v>
      </c>
      <c r="BW445" s="332">
        <f t="shared" si="97"/>
        <v>0</v>
      </c>
      <c r="BX445" s="332">
        <f t="shared" si="97"/>
        <v>0</v>
      </c>
      <c r="BZ445" s="332">
        <f t="shared" si="94"/>
        <v>0</v>
      </c>
      <c r="CA445" s="332">
        <f t="shared" si="94"/>
        <v>0</v>
      </c>
    </row>
    <row r="446" spans="7:79" hidden="1" x14ac:dyDescent="0.2">
      <c r="G446" s="332">
        <f t="shared" si="98"/>
        <v>-1384316</v>
      </c>
      <c r="H446" s="332">
        <f t="shared" si="98"/>
        <v>0</v>
      </c>
      <c r="I446" s="332">
        <f t="shared" si="98"/>
        <v>0</v>
      </c>
      <c r="J446" s="332">
        <f t="shared" si="98"/>
        <v>0</v>
      </c>
      <c r="K446" s="332">
        <f t="shared" si="98"/>
        <v>0</v>
      </c>
      <c r="L446" s="332">
        <f t="shared" si="98"/>
        <v>539639</v>
      </c>
      <c r="M446" s="332">
        <f t="shared" si="98"/>
        <v>0</v>
      </c>
      <c r="N446" s="332">
        <f t="shared" si="98"/>
        <v>0</v>
      </c>
      <c r="O446" s="332">
        <f t="shared" si="98"/>
        <v>0</v>
      </c>
      <c r="P446" s="332">
        <f t="shared" si="98"/>
        <v>0</v>
      </c>
      <c r="Q446" s="332">
        <f t="shared" si="98"/>
        <v>228097</v>
      </c>
      <c r="R446" s="332">
        <f t="shared" si="98"/>
        <v>0</v>
      </c>
      <c r="S446" s="332">
        <f t="shared" si="98"/>
        <v>0</v>
      </c>
      <c r="T446" s="332">
        <f t="shared" si="98"/>
        <v>0</v>
      </c>
      <c r="U446" s="332">
        <f t="shared" si="98"/>
        <v>0</v>
      </c>
      <c r="V446" s="332">
        <f t="shared" si="98"/>
        <v>-204385</v>
      </c>
      <c r="W446" s="332">
        <f t="shared" si="93"/>
        <v>0</v>
      </c>
      <c r="X446" s="332">
        <f t="shared" si="93"/>
        <v>0</v>
      </c>
      <c r="Y446" s="332">
        <f t="shared" si="93"/>
        <v>0</v>
      </c>
      <c r="Z446" s="332">
        <f t="shared" si="93"/>
        <v>0</v>
      </c>
      <c r="AA446" s="332">
        <f t="shared" si="93"/>
        <v>-75163</v>
      </c>
      <c r="AB446" s="332">
        <f t="shared" si="93"/>
        <v>0</v>
      </c>
      <c r="AC446" s="332">
        <f t="shared" si="93"/>
        <v>0</v>
      </c>
      <c r="AD446" s="332">
        <f t="shared" si="93"/>
        <v>0</v>
      </c>
      <c r="AE446" s="332">
        <f t="shared" si="93"/>
        <v>0</v>
      </c>
      <c r="AF446" s="332">
        <f t="shared" si="93"/>
        <v>-63591</v>
      </c>
      <c r="AG446" s="332">
        <f t="shared" si="93"/>
        <v>0</v>
      </c>
      <c r="AH446" s="332">
        <f t="shared" si="93"/>
        <v>0</v>
      </c>
      <c r="AI446" s="332">
        <f t="shared" si="93"/>
        <v>0</v>
      </c>
      <c r="AJ446" s="332">
        <f t="shared" si="93"/>
        <v>0</v>
      </c>
      <c r="AK446" s="332">
        <f t="shared" si="93"/>
        <v>-123930</v>
      </c>
      <c r="AL446" s="332">
        <f t="shared" si="93"/>
        <v>0</v>
      </c>
      <c r="AM446" s="332">
        <f t="shared" si="96"/>
        <v>0</v>
      </c>
      <c r="AN446" s="332">
        <f t="shared" si="96"/>
        <v>0</v>
      </c>
      <c r="AO446" s="332">
        <f t="shared" si="96"/>
        <v>0</v>
      </c>
      <c r="AP446" s="332">
        <f t="shared" si="96"/>
        <v>-324672</v>
      </c>
      <c r="AQ446" s="332">
        <f t="shared" si="96"/>
        <v>0</v>
      </c>
      <c r="AR446" s="332">
        <f t="shared" si="96"/>
        <v>0</v>
      </c>
      <c r="AS446" s="332">
        <f t="shared" si="96"/>
        <v>0</v>
      </c>
      <c r="AT446" s="332">
        <f t="shared" si="96"/>
        <v>0</v>
      </c>
      <c r="AU446" s="332">
        <f t="shared" si="96"/>
        <v>-92881</v>
      </c>
      <c r="AV446" s="332">
        <f t="shared" si="96"/>
        <v>0</v>
      </c>
      <c r="AW446" s="332">
        <f t="shared" si="96"/>
        <v>0</v>
      </c>
      <c r="AX446" s="332">
        <f t="shared" si="96"/>
        <v>0</v>
      </c>
      <c r="AY446" s="332">
        <f t="shared" si="96"/>
        <v>0</v>
      </c>
      <c r="AZ446" s="332">
        <f t="shared" si="96"/>
        <v>-212564</v>
      </c>
      <c r="BA446" s="332">
        <f t="shared" si="96"/>
        <v>0</v>
      </c>
      <c r="BB446" s="332">
        <f t="shared" si="96"/>
        <v>0</v>
      </c>
      <c r="BC446" s="332">
        <f t="shared" si="95"/>
        <v>0</v>
      </c>
      <c r="BD446" s="332">
        <f t="shared" si="95"/>
        <v>0</v>
      </c>
      <c r="BE446" s="332">
        <f t="shared" si="95"/>
        <v>-74268</v>
      </c>
      <c r="BF446" s="332">
        <f t="shared" si="95"/>
        <v>0</v>
      </c>
      <c r="BG446" s="332">
        <f t="shared" si="95"/>
        <v>0</v>
      </c>
      <c r="BH446" s="332">
        <f t="shared" si="95"/>
        <v>0</v>
      </c>
      <c r="BI446" s="332">
        <f t="shared" si="95"/>
        <v>0</v>
      </c>
      <c r="BJ446" s="332">
        <f t="shared" si="95"/>
        <v>-88596</v>
      </c>
      <c r="BK446" s="332">
        <f t="shared" si="95"/>
        <v>0</v>
      </c>
      <c r="BL446" s="332">
        <f t="shared" si="95"/>
        <v>0</v>
      </c>
      <c r="BM446" s="332">
        <f t="shared" si="95"/>
        <v>0</v>
      </c>
      <c r="BN446" s="332">
        <f t="shared" si="95"/>
        <v>0</v>
      </c>
      <c r="BO446" s="332">
        <f t="shared" si="95"/>
        <v>-10723</v>
      </c>
      <c r="BP446" s="332">
        <f t="shared" si="95"/>
        <v>0</v>
      </c>
      <c r="BQ446" s="332">
        <f t="shared" si="95"/>
        <v>0</v>
      </c>
      <c r="BR446" s="332">
        <f t="shared" si="95"/>
        <v>0</v>
      </c>
      <c r="BS446" s="332">
        <f t="shared" si="97"/>
        <v>0</v>
      </c>
      <c r="BT446" s="332">
        <f t="shared" si="97"/>
        <v>767736</v>
      </c>
      <c r="BU446" s="332">
        <f t="shared" si="97"/>
        <v>0</v>
      </c>
      <c r="BV446" s="332">
        <f t="shared" si="97"/>
        <v>0</v>
      </c>
      <c r="BW446" s="332">
        <f t="shared" si="97"/>
        <v>0</v>
      </c>
      <c r="BX446" s="332">
        <f t="shared" si="97"/>
        <v>0</v>
      </c>
      <c r="BZ446" s="332">
        <f t="shared" si="94"/>
        <v>0</v>
      </c>
      <c r="CA446" s="332">
        <f t="shared" si="94"/>
        <v>0</v>
      </c>
    </row>
    <row r="447" spans="7:79" hidden="1" x14ac:dyDescent="0.2">
      <c r="G447" s="332">
        <f t="shared" si="98"/>
        <v>0</v>
      </c>
      <c r="H447" s="332">
        <f t="shared" si="98"/>
        <v>0</v>
      </c>
      <c r="I447" s="332">
        <f t="shared" si="98"/>
        <v>0</v>
      </c>
      <c r="J447" s="332">
        <f t="shared" si="98"/>
        <v>0</v>
      </c>
      <c r="K447" s="332">
        <f t="shared" si="98"/>
        <v>0</v>
      </c>
      <c r="L447" s="332">
        <f t="shared" si="98"/>
        <v>0</v>
      </c>
      <c r="M447" s="332">
        <f t="shared" si="98"/>
        <v>0</v>
      </c>
      <c r="N447" s="332">
        <f t="shared" si="98"/>
        <v>0</v>
      </c>
      <c r="O447" s="332">
        <f t="shared" si="98"/>
        <v>0</v>
      </c>
      <c r="P447" s="332">
        <f t="shared" si="98"/>
        <v>0</v>
      </c>
      <c r="Q447" s="332">
        <f t="shared" si="98"/>
        <v>0</v>
      </c>
      <c r="R447" s="332">
        <f t="shared" si="98"/>
        <v>0</v>
      </c>
      <c r="S447" s="332">
        <f t="shared" si="98"/>
        <v>0</v>
      </c>
      <c r="T447" s="332">
        <f t="shared" si="98"/>
        <v>0</v>
      </c>
      <c r="U447" s="332">
        <f t="shared" si="98"/>
        <v>0</v>
      </c>
      <c r="V447" s="332">
        <f t="shared" si="98"/>
        <v>0</v>
      </c>
      <c r="W447" s="332">
        <f t="shared" si="93"/>
        <v>0</v>
      </c>
      <c r="X447" s="332">
        <f t="shared" si="93"/>
        <v>0</v>
      </c>
      <c r="Y447" s="332">
        <f t="shared" si="93"/>
        <v>0</v>
      </c>
      <c r="Z447" s="332">
        <f t="shared" si="93"/>
        <v>0</v>
      </c>
      <c r="AA447" s="332">
        <f t="shared" si="93"/>
        <v>0</v>
      </c>
      <c r="AB447" s="332">
        <f t="shared" si="93"/>
        <v>0</v>
      </c>
      <c r="AC447" s="332">
        <f t="shared" si="93"/>
        <v>0</v>
      </c>
      <c r="AD447" s="332">
        <f t="shared" si="93"/>
        <v>0</v>
      </c>
      <c r="AE447" s="332">
        <f t="shared" si="93"/>
        <v>0</v>
      </c>
      <c r="AF447" s="332">
        <f t="shared" si="93"/>
        <v>0</v>
      </c>
      <c r="AG447" s="332">
        <f t="shared" si="93"/>
        <v>0</v>
      </c>
      <c r="AH447" s="332">
        <f t="shared" si="93"/>
        <v>0</v>
      </c>
      <c r="AI447" s="332">
        <f t="shared" si="93"/>
        <v>0</v>
      </c>
      <c r="AJ447" s="332">
        <f t="shared" si="93"/>
        <v>0</v>
      </c>
      <c r="AK447" s="332">
        <f t="shared" si="93"/>
        <v>0</v>
      </c>
      <c r="AL447" s="332">
        <f t="shared" si="93"/>
        <v>0</v>
      </c>
      <c r="AM447" s="332">
        <f t="shared" si="96"/>
        <v>0</v>
      </c>
      <c r="AN447" s="332">
        <f t="shared" si="96"/>
        <v>0</v>
      </c>
      <c r="AO447" s="332">
        <f t="shared" si="96"/>
        <v>0</v>
      </c>
      <c r="AP447" s="332">
        <f t="shared" si="96"/>
        <v>0</v>
      </c>
      <c r="AQ447" s="332">
        <f t="shared" si="96"/>
        <v>0</v>
      </c>
      <c r="AR447" s="332">
        <f t="shared" si="96"/>
        <v>0</v>
      </c>
      <c r="AS447" s="332">
        <f t="shared" si="96"/>
        <v>0</v>
      </c>
      <c r="AT447" s="332">
        <f t="shared" si="96"/>
        <v>0</v>
      </c>
      <c r="AU447" s="332">
        <f t="shared" si="96"/>
        <v>0</v>
      </c>
      <c r="AV447" s="332">
        <f t="shared" si="96"/>
        <v>0</v>
      </c>
      <c r="AW447" s="332">
        <f t="shared" si="96"/>
        <v>0</v>
      </c>
      <c r="AX447" s="332">
        <f t="shared" si="96"/>
        <v>0</v>
      </c>
      <c r="AY447" s="332">
        <f t="shared" si="96"/>
        <v>0</v>
      </c>
      <c r="AZ447" s="332">
        <f t="shared" si="96"/>
        <v>0</v>
      </c>
      <c r="BA447" s="332">
        <f t="shared" si="96"/>
        <v>0</v>
      </c>
      <c r="BB447" s="332">
        <f t="shared" si="96"/>
        <v>0</v>
      </c>
      <c r="BC447" s="332">
        <f t="shared" si="95"/>
        <v>0</v>
      </c>
      <c r="BD447" s="332">
        <f t="shared" si="95"/>
        <v>0</v>
      </c>
      <c r="BE447" s="332">
        <f t="shared" si="95"/>
        <v>0</v>
      </c>
      <c r="BF447" s="332">
        <f t="shared" si="95"/>
        <v>0</v>
      </c>
      <c r="BG447" s="332">
        <f t="shared" si="95"/>
        <v>0</v>
      </c>
      <c r="BH447" s="332">
        <f t="shared" si="95"/>
        <v>0</v>
      </c>
      <c r="BI447" s="332">
        <f t="shared" si="95"/>
        <v>0</v>
      </c>
      <c r="BJ447" s="332">
        <f t="shared" si="95"/>
        <v>0</v>
      </c>
      <c r="BK447" s="332">
        <f t="shared" si="95"/>
        <v>0</v>
      </c>
      <c r="BL447" s="332">
        <f t="shared" si="95"/>
        <v>0</v>
      </c>
      <c r="BM447" s="332">
        <f t="shared" si="95"/>
        <v>0</v>
      </c>
      <c r="BN447" s="332">
        <f t="shared" si="95"/>
        <v>0</v>
      </c>
      <c r="BO447" s="332">
        <f t="shared" si="95"/>
        <v>0</v>
      </c>
      <c r="BP447" s="332">
        <f t="shared" si="95"/>
        <v>0</v>
      </c>
      <c r="BQ447" s="332">
        <f t="shared" si="95"/>
        <v>0</v>
      </c>
      <c r="BR447" s="332">
        <f t="shared" si="95"/>
        <v>0</v>
      </c>
      <c r="BS447" s="332">
        <f t="shared" si="97"/>
        <v>0</v>
      </c>
      <c r="BT447" s="332">
        <f t="shared" si="97"/>
        <v>0</v>
      </c>
      <c r="BU447" s="332">
        <f t="shared" si="97"/>
        <v>0</v>
      </c>
      <c r="BV447" s="332">
        <f t="shared" si="97"/>
        <v>0</v>
      </c>
      <c r="BW447" s="332">
        <f t="shared" si="97"/>
        <v>0</v>
      </c>
      <c r="BX447" s="332">
        <f t="shared" si="97"/>
        <v>0</v>
      </c>
      <c r="BZ447" s="332">
        <f t="shared" si="94"/>
        <v>0</v>
      </c>
      <c r="CA447" s="332">
        <f t="shared" si="94"/>
        <v>0</v>
      </c>
    </row>
    <row r="448" spans="7:79" hidden="1" x14ac:dyDescent="0.2">
      <c r="G448" s="332">
        <f t="shared" si="98"/>
        <v>-1813693</v>
      </c>
      <c r="H448" s="332">
        <f t="shared" si="98"/>
        <v>0</v>
      </c>
      <c r="I448" s="332">
        <f t="shared" si="98"/>
        <v>0</v>
      </c>
      <c r="J448" s="332">
        <f t="shared" si="98"/>
        <v>0</v>
      </c>
      <c r="K448" s="332">
        <f t="shared" si="98"/>
        <v>0</v>
      </c>
      <c r="L448" s="332">
        <f t="shared" si="98"/>
        <v>800713</v>
      </c>
      <c r="M448" s="332">
        <f t="shared" si="98"/>
        <v>0</v>
      </c>
      <c r="N448" s="332">
        <f t="shared" si="98"/>
        <v>0</v>
      </c>
      <c r="O448" s="332">
        <f t="shared" si="98"/>
        <v>0</v>
      </c>
      <c r="P448" s="332">
        <f t="shared" si="98"/>
        <v>0</v>
      </c>
      <c r="Q448" s="332">
        <f t="shared" si="98"/>
        <v>386170</v>
      </c>
      <c r="R448" s="332">
        <f t="shared" si="98"/>
        <v>0</v>
      </c>
      <c r="S448" s="332">
        <f t="shared" si="98"/>
        <v>0</v>
      </c>
      <c r="T448" s="332">
        <f t="shared" si="98"/>
        <v>0</v>
      </c>
      <c r="U448" s="332">
        <f t="shared" si="98"/>
        <v>0</v>
      </c>
      <c r="V448" s="332">
        <f t="shared" si="98"/>
        <v>-263720</v>
      </c>
      <c r="W448" s="332">
        <f t="shared" ref="W448:AL452" si="99">W55-CO55</f>
        <v>0</v>
      </c>
      <c r="X448" s="332">
        <f t="shared" si="99"/>
        <v>0</v>
      </c>
      <c r="Y448" s="332">
        <f t="shared" si="99"/>
        <v>0</v>
      </c>
      <c r="Z448" s="332">
        <f t="shared" si="99"/>
        <v>0</v>
      </c>
      <c r="AA448" s="332">
        <f t="shared" si="99"/>
        <v>-92465</v>
      </c>
      <c r="AB448" s="332">
        <f t="shared" si="99"/>
        <v>0</v>
      </c>
      <c r="AC448" s="332">
        <f t="shared" si="99"/>
        <v>0</v>
      </c>
      <c r="AD448" s="332">
        <f t="shared" si="99"/>
        <v>0</v>
      </c>
      <c r="AE448" s="332">
        <f t="shared" si="99"/>
        <v>0</v>
      </c>
      <c r="AF448" s="332">
        <f t="shared" si="99"/>
        <v>-79833</v>
      </c>
      <c r="AG448" s="332">
        <f t="shared" si="99"/>
        <v>0</v>
      </c>
      <c r="AH448" s="332">
        <f t="shared" si="99"/>
        <v>0</v>
      </c>
      <c r="AI448" s="332">
        <f t="shared" si="99"/>
        <v>0</v>
      </c>
      <c r="AJ448" s="332">
        <f t="shared" si="99"/>
        <v>0</v>
      </c>
      <c r="AK448" s="332">
        <f t="shared" si="99"/>
        <v>-165509</v>
      </c>
      <c r="AL448" s="332">
        <f t="shared" si="99"/>
        <v>0</v>
      </c>
      <c r="AM448" s="332">
        <f t="shared" si="96"/>
        <v>0</v>
      </c>
      <c r="AN448" s="332">
        <f t="shared" si="96"/>
        <v>0</v>
      </c>
      <c r="AO448" s="332">
        <f t="shared" si="96"/>
        <v>0</v>
      </c>
      <c r="AP448" s="332">
        <f t="shared" si="96"/>
        <v>-422517</v>
      </c>
      <c r="AQ448" s="332">
        <f t="shared" si="96"/>
        <v>0</v>
      </c>
      <c r="AR448" s="332">
        <f t="shared" si="96"/>
        <v>0</v>
      </c>
      <c r="AS448" s="332">
        <f t="shared" si="96"/>
        <v>0</v>
      </c>
      <c r="AT448" s="332">
        <f t="shared" si="96"/>
        <v>0</v>
      </c>
      <c r="AU448" s="332">
        <f t="shared" si="96"/>
        <v>-123882</v>
      </c>
      <c r="AV448" s="332">
        <f t="shared" si="96"/>
        <v>0</v>
      </c>
      <c r="AW448" s="332">
        <f t="shared" si="96"/>
        <v>0</v>
      </c>
      <c r="AX448" s="332">
        <f t="shared" si="96"/>
        <v>0</v>
      </c>
      <c r="AY448" s="332">
        <f t="shared" si="96"/>
        <v>0</v>
      </c>
      <c r="AZ448" s="332">
        <f t="shared" si="96"/>
        <v>-282190</v>
      </c>
      <c r="BA448" s="332">
        <f t="shared" si="96"/>
        <v>0</v>
      </c>
      <c r="BB448" s="332">
        <f t="shared" si="96"/>
        <v>0</v>
      </c>
      <c r="BC448" s="332">
        <f t="shared" si="95"/>
        <v>0</v>
      </c>
      <c r="BD448" s="332">
        <f t="shared" si="95"/>
        <v>0</v>
      </c>
      <c r="BE448" s="332">
        <f t="shared" si="95"/>
        <v>-109474</v>
      </c>
      <c r="BF448" s="332">
        <f t="shared" si="95"/>
        <v>0</v>
      </c>
      <c r="BG448" s="332">
        <f t="shared" si="95"/>
        <v>0</v>
      </c>
      <c r="BH448" s="332">
        <f t="shared" si="95"/>
        <v>0</v>
      </c>
      <c r="BI448" s="332">
        <f t="shared" si="95"/>
        <v>0</v>
      </c>
      <c r="BJ448" s="332">
        <f t="shared" si="95"/>
        <v>-130071</v>
      </c>
      <c r="BK448" s="332">
        <f t="shared" si="95"/>
        <v>0</v>
      </c>
      <c r="BL448" s="332">
        <f t="shared" si="95"/>
        <v>0</v>
      </c>
      <c r="BM448" s="332">
        <f t="shared" si="95"/>
        <v>0</v>
      </c>
      <c r="BN448" s="332">
        <f t="shared" si="95"/>
        <v>0</v>
      </c>
      <c r="BO448" s="332">
        <f t="shared" si="95"/>
        <v>-16120</v>
      </c>
      <c r="BP448" s="332">
        <f t="shared" si="95"/>
        <v>0</v>
      </c>
      <c r="BQ448" s="332">
        <f t="shared" si="95"/>
        <v>0</v>
      </c>
      <c r="BR448" s="332">
        <f t="shared" si="95"/>
        <v>0</v>
      </c>
      <c r="BS448" s="332">
        <f t="shared" si="97"/>
        <v>0</v>
      </c>
      <c r="BT448" s="332">
        <f t="shared" si="97"/>
        <v>1186883</v>
      </c>
      <c r="BU448" s="332">
        <f t="shared" si="97"/>
        <v>0</v>
      </c>
      <c r="BV448" s="332">
        <f t="shared" si="97"/>
        <v>0</v>
      </c>
      <c r="BW448" s="332">
        <f t="shared" si="97"/>
        <v>0</v>
      </c>
      <c r="BX448" s="332">
        <f t="shared" si="97"/>
        <v>0</v>
      </c>
      <c r="BZ448" s="332">
        <f t="shared" si="94"/>
        <v>0</v>
      </c>
      <c r="CA448" s="332">
        <f t="shared" si="94"/>
        <v>0</v>
      </c>
    </row>
    <row r="449" spans="7:79" hidden="1" x14ac:dyDescent="0.2">
      <c r="G449" s="332">
        <f t="shared" si="98"/>
        <v>0</v>
      </c>
      <c r="H449" s="332">
        <f t="shared" si="98"/>
        <v>0</v>
      </c>
      <c r="I449" s="332">
        <f t="shared" si="98"/>
        <v>0</v>
      </c>
      <c r="J449" s="332">
        <f t="shared" si="98"/>
        <v>0</v>
      </c>
      <c r="K449" s="332">
        <f t="shared" si="98"/>
        <v>0</v>
      </c>
      <c r="L449" s="332">
        <f t="shared" si="98"/>
        <v>0</v>
      </c>
      <c r="M449" s="332">
        <f t="shared" si="98"/>
        <v>0</v>
      </c>
      <c r="N449" s="332">
        <f t="shared" si="98"/>
        <v>0</v>
      </c>
      <c r="O449" s="332">
        <f t="shared" si="98"/>
        <v>0</v>
      </c>
      <c r="P449" s="332">
        <f t="shared" si="98"/>
        <v>0</v>
      </c>
      <c r="Q449" s="332">
        <f t="shared" si="98"/>
        <v>0</v>
      </c>
      <c r="R449" s="332">
        <f t="shared" si="98"/>
        <v>0</v>
      </c>
      <c r="S449" s="332">
        <f t="shared" si="98"/>
        <v>0</v>
      </c>
      <c r="T449" s="332">
        <f t="shared" si="98"/>
        <v>0</v>
      </c>
      <c r="U449" s="332">
        <f t="shared" si="98"/>
        <v>0</v>
      </c>
      <c r="V449" s="332">
        <f t="shared" si="98"/>
        <v>0</v>
      </c>
      <c r="W449" s="332">
        <f t="shared" si="99"/>
        <v>0</v>
      </c>
      <c r="X449" s="332">
        <f t="shared" si="99"/>
        <v>0</v>
      </c>
      <c r="Y449" s="332">
        <f t="shared" si="99"/>
        <v>0</v>
      </c>
      <c r="Z449" s="332">
        <f t="shared" si="99"/>
        <v>0</v>
      </c>
      <c r="AA449" s="332">
        <f t="shared" si="99"/>
        <v>0</v>
      </c>
      <c r="AB449" s="332">
        <f t="shared" si="99"/>
        <v>0</v>
      </c>
      <c r="AC449" s="332">
        <f t="shared" si="99"/>
        <v>0</v>
      </c>
      <c r="AD449" s="332">
        <f t="shared" si="99"/>
        <v>0</v>
      </c>
      <c r="AE449" s="332">
        <f t="shared" si="99"/>
        <v>0</v>
      </c>
      <c r="AF449" s="332">
        <f t="shared" si="99"/>
        <v>0</v>
      </c>
      <c r="AG449" s="332">
        <f t="shared" si="99"/>
        <v>0</v>
      </c>
      <c r="AH449" s="332">
        <f t="shared" si="99"/>
        <v>0</v>
      </c>
      <c r="AI449" s="332">
        <f t="shared" si="99"/>
        <v>0</v>
      </c>
      <c r="AJ449" s="332">
        <f t="shared" si="99"/>
        <v>0</v>
      </c>
      <c r="AK449" s="332">
        <f t="shared" si="99"/>
        <v>0</v>
      </c>
      <c r="AL449" s="332">
        <f t="shared" si="99"/>
        <v>0</v>
      </c>
      <c r="AM449" s="332">
        <f t="shared" si="96"/>
        <v>0</v>
      </c>
      <c r="AN449" s="332">
        <f t="shared" si="96"/>
        <v>0</v>
      </c>
      <c r="AO449" s="332">
        <f t="shared" si="96"/>
        <v>0</v>
      </c>
      <c r="AP449" s="332">
        <f t="shared" si="96"/>
        <v>0</v>
      </c>
      <c r="AQ449" s="332">
        <f t="shared" si="96"/>
        <v>0</v>
      </c>
      <c r="AR449" s="332">
        <f t="shared" si="96"/>
        <v>0</v>
      </c>
      <c r="AS449" s="332">
        <f t="shared" si="96"/>
        <v>0</v>
      </c>
      <c r="AT449" s="332">
        <f t="shared" si="96"/>
        <v>0</v>
      </c>
      <c r="AU449" s="332">
        <f t="shared" si="96"/>
        <v>0</v>
      </c>
      <c r="AV449" s="332">
        <f t="shared" si="96"/>
        <v>0</v>
      </c>
      <c r="AW449" s="332">
        <f t="shared" si="96"/>
        <v>0</v>
      </c>
      <c r="AX449" s="332">
        <f t="shared" si="96"/>
        <v>0</v>
      </c>
      <c r="AY449" s="332">
        <f t="shared" si="96"/>
        <v>0</v>
      </c>
      <c r="AZ449" s="332">
        <f t="shared" si="96"/>
        <v>0</v>
      </c>
      <c r="BA449" s="332">
        <f t="shared" si="96"/>
        <v>0</v>
      </c>
      <c r="BB449" s="332">
        <f t="shared" si="96"/>
        <v>0</v>
      </c>
      <c r="BC449" s="332">
        <f t="shared" si="95"/>
        <v>0</v>
      </c>
      <c r="BD449" s="332">
        <f t="shared" si="95"/>
        <v>0</v>
      </c>
      <c r="BE449" s="332">
        <f t="shared" si="95"/>
        <v>0</v>
      </c>
      <c r="BF449" s="332">
        <f t="shared" si="95"/>
        <v>0</v>
      </c>
      <c r="BG449" s="332">
        <f t="shared" si="95"/>
        <v>0</v>
      </c>
      <c r="BH449" s="332">
        <f t="shared" si="95"/>
        <v>0</v>
      </c>
      <c r="BI449" s="332">
        <f t="shared" si="95"/>
        <v>0</v>
      </c>
      <c r="BJ449" s="332">
        <f t="shared" si="95"/>
        <v>0</v>
      </c>
      <c r="BK449" s="332">
        <f t="shared" si="95"/>
        <v>0</v>
      </c>
      <c r="BL449" s="332">
        <f t="shared" si="95"/>
        <v>0</v>
      </c>
      <c r="BM449" s="332">
        <f t="shared" si="95"/>
        <v>0</v>
      </c>
      <c r="BN449" s="332">
        <f t="shared" si="95"/>
        <v>0</v>
      </c>
      <c r="BO449" s="332">
        <f t="shared" si="95"/>
        <v>0</v>
      </c>
      <c r="BP449" s="332">
        <f t="shared" si="95"/>
        <v>0</v>
      </c>
      <c r="BQ449" s="332">
        <f t="shared" si="95"/>
        <v>0</v>
      </c>
      <c r="BR449" s="332">
        <f t="shared" si="95"/>
        <v>0</v>
      </c>
      <c r="BS449" s="332">
        <f t="shared" si="97"/>
        <v>0</v>
      </c>
      <c r="BT449" s="332">
        <f t="shared" si="97"/>
        <v>0</v>
      </c>
      <c r="BU449" s="332">
        <f t="shared" si="97"/>
        <v>0</v>
      </c>
      <c r="BV449" s="332">
        <f t="shared" si="97"/>
        <v>0</v>
      </c>
      <c r="BW449" s="332">
        <f t="shared" si="97"/>
        <v>0</v>
      </c>
      <c r="BX449" s="332">
        <f t="shared" si="97"/>
        <v>0</v>
      </c>
      <c r="BZ449" s="332">
        <f t="shared" si="94"/>
        <v>0</v>
      </c>
      <c r="CA449" s="332">
        <f t="shared" si="94"/>
        <v>0</v>
      </c>
    </row>
    <row r="450" spans="7:79" hidden="1" x14ac:dyDescent="0.2">
      <c r="G450" s="332">
        <f t="shared" si="98"/>
        <v>0</v>
      </c>
      <c r="H450" s="332">
        <f t="shared" si="98"/>
        <v>0</v>
      </c>
      <c r="I450" s="332">
        <f t="shared" si="98"/>
        <v>0</v>
      </c>
      <c r="J450" s="332">
        <f t="shared" si="98"/>
        <v>0</v>
      </c>
      <c r="K450" s="332">
        <f t="shared" si="98"/>
        <v>0</v>
      </c>
      <c r="L450" s="332">
        <f t="shared" si="98"/>
        <v>0</v>
      </c>
      <c r="M450" s="332">
        <f t="shared" si="98"/>
        <v>0</v>
      </c>
      <c r="N450" s="332">
        <f t="shared" si="98"/>
        <v>0</v>
      </c>
      <c r="O450" s="332">
        <f t="shared" si="98"/>
        <v>0</v>
      </c>
      <c r="P450" s="332">
        <f t="shared" si="98"/>
        <v>0</v>
      </c>
      <c r="Q450" s="332">
        <f t="shared" si="98"/>
        <v>0</v>
      </c>
      <c r="R450" s="332">
        <f t="shared" si="98"/>
        <v>0</v>
      </c>
      <c r="S450" s="332">
        <f t="shared" si="98"/>
        <v>0</v>
      </c>
      <c r="T450" s="332">
        <f t="shared" si="98"/>
        <v>0</v>
      </c>
      <c r="U450" s="332">
        <f t="shared" si="98"/>
        <v>0</v>
      </c>
      <c r="V450" s="332">
        <f t="shared" si="98"/>
        <v>0</v>
      </c>
      <c r="W450" s="332">
        <f t="shared" si="99"/>
        <v>0</v>
      </c>
      <c r="X450" s="332">
        <f t="shared" si="99"/>
        <v>0</v>
      </c>
      <c r="Y450" s="332">
        <f t="shared" si="99"/>
        <v>0</v>
      </c>
      <c r="Z450" s="332">
        <f t="shared" si="99"/>
        <v>0</v>
      </c>
      <c r="AA450" s="332">
        <f t="shared" si="99"/>
        <v>0</v>
      </c>
      <c r="AB450" s="332">
        <f t="shared" si="99"/>
        <v>0</v>
      </c>
      <c r="AC450" s="332">
        <f t="shared" si="99"/>
        <v>0</v>
      </c>
      <c r="AD450" s="332">
        <f t="shared" si="99"/>
        <v>0</v>
      </c>
      <c r="AE450" s="332">
        <f t="shared" si="99"/>
        <v>0</v>
      </c>
      <c r="AF450" s="332">
        <f t="shared" si="99"/>
        <v>0</v>
      </c>
      <c r="AG450" s="332">
        <f t="shared" si="99"/>
        <v>0</v>
      </c>
      <c r="AH450" s="332">
        <f t="shared" si="99"/>
        <v>0</v>
      </c>
      <c r="AI450" s="332">
        <f t="shared" si="99"/>
        <v>0</v>
      </c>
      <c r="AJ450" s="332">
        <f t="shared" si="99"/>
        <v>0</v>
      </c>
      <c r="AK450" s="332">
        <f t="shared" si="99"/>
        <v>0</v>
      </c>
      <c r="AL450" s="332">
        <f t="shared" si="99"/>
        <v>0</v>
      </c>
      <c r="AM450" s="332">
        <f t="shared" si="96"/>
        <v>0</v>
      </c>
      <c r="AN450" s="332">
        <f t="shared" si="96"/>
        <v>0</v>
      </c>
      <c r="AO450" s="332">
        <f t="shared" si="96"/>
        <v>0</v>
      </c>
      <c r="AP450" s="332">
        <f t="shared" si="96"/>
        <v>0</v>
      </c>
      <c r="AQ450" s="332">
        <f t="shared" si="96"/>
        <v>0</v>
      </c>
      <c r="AR450" s="332">
        <f t="shared" si="96"/>
        <v>0</v>
      </c>
      <c r="AS450" s="332">
        <f t="shared" si="96"/>
        <v>0</v>
      </c>
      <c r="AT450" s="332">
        <f t="shared" si="96"/>
        <v>0</v>
      </c>
      <c r="AU450" s="332">
        <f t="shared" si="96"/>
        <v>0</v>
      </c>
      <c r="AV450" s="332">
        <f t="shared" si="96"/>
        <v>0</v>
      </c>
      <c r="AW450" s="332">
        <f t="shared" si="96"/>
        <v>0</v>
      </c>
      <c r="AX450" s="332">
        <f t="shared" si="96"/>
        <v>0</v>
      </c>
      <c r="AY450" s="332">
        <f t="shared" si="96"/>
        <v>0</v>
      </c>
      <c r="AZ450" s="332">
        <f t="shared" si="96"/>
        <v>0</v>
      </c>
      <c r="BA450" s="332">
        <f t="shared" si="96"/>
        <v>0</v>
      </c>
      <c r="BB450" s="332">
        <f t="shared" si="96"/>
        <v>0</v>
      </c>
      <c r="BC450" s="332">
        <f t="shared" si="95"/>
        <v>0</v>
      </c>
      <c r="BD450" s="332">
        <f t="shared" si="95"/>
        <v>0</v>
      </c>
      <c r="BE450" s="332">
        <f t="shared" si="95"/>
        <v>0</v>
      </c>
      <c r="BF450" s="332">
        <f t="shared" si="95"/>
        <v>0</v>
      </c>
      <c r="BG450" s="332">
        <f t="shared" si="95"/>
        <v>0</v>
      </c>
      <c r="BH450" s="332">
        <f t="shared" si="95"/>
        <v>0</v>
      </c>
      <c r="BI450" s="332">
        <f t="shared" si="95"/>
        <v>0</v>
      </c>
      <c r="BJ450" s="332">
        <f t="shared" si="95"/>
        <v>0</v>
      </c>
      <c r="BK450" s="332">
        <f t="shared" si="95"/>
        <v>0</v>
      </c>
      <c r="BL450" s="332">
        <f t="shared" si="95"/>
        <v>0</v>
      </c>
      <c r="BM450" s="332">
        <f t="shared" si="95"/>
        <v>0</v>
      </c>
      <c r="BN450" s="332">
        <f t="shared" si="95"/>
        <v>0</v>
      </c>
      <c r="BO450" s="332">
        <f t="shared" si="95"/>
        <v>0</v>
      </c>
      <c r="BP450" s="332">
        <f t="shared" si="95"/>
        <v>0</v>
      </c>
      <c r="BQ450" s="332">
        <f t="shared" si="95"/>
        <v>0</v>
      </c>
      <c r="BR450" s="332">
        <f t="shared" si="95"/>
        <v>0</v>
      </c>
      <c r="BS450" s="332">
        <f t="shared" si="97"/>
        <v>0</v>
      </c>
      <c r="BT450" s="332">
        <f t="shared" si="97"/>
        <v>0</v>
      </c>
      <c r="BU450" s="332">
        <f t="shared" si="97"/>
        <v>0</v>
      </c>
      <c r="BV450" s="332">
        <f t="shared" si="97"/>
        <v>0</v>
      </c>
      <c r="BW450" s="332">
        <f t="shared" si="97"/>
        <v>0</v>
      </c>
      <c r="BX450" s="332">
        <f t="shared" si="97"/>
        <v>0</v>
      </c>
      <c r="BZ450" s="332">
        <f t="shared" si="94"/>
        <v>0</v>
      </c>
      <c r="CA450" s="332">
        <f t="shared" si="94"/>
        <v>0</v>
      </c>
    </row>
    <row r="451" spans="7:79" hidden="1" x14ac:dyDescent="0.2">
      <c r="G451" s="332">
        <f t="shared" si="98"/>
        <v>0</v>
      </c>
      <c r="H451" s="332">
        <f t="shared" si="98"/>
        <v>0</v>
      </c>
      <c r="I451" s="332">
        <f t="shared" si="98"/>
        <v>0</v>
      </c>
      <c r="J451" s="332">
        <f t="shared" si="98"/>
        <v>0</v>
      </c>
      <c r="K451" s="332">
        <f t="shared" si="98"/>
        <v>0</v>
      </c>
      <c r="L451" s="332">
        <f t="shared" si="98"/>
        <v>0</v>
      </c>
      <c r="M451" s="332">
        <f t="shared" si="98"/>
        <v>0</v>
      </c>
      <c r="N451" s="332">
        <f t="shared" si="98"/>
        <v>0</v>
      </c>
      <c r="O451" s="332">
        <f t="shared" si="98"/>
        <v>0</v>
      </c>
      <c r="P451" s="332">
        <f t="shared" si="98"/>
        <v>0</v>
      </c>
      <c r="Q451" s="332">
        <f t="shared" si="98"/>
        <v>0</v>
      </c>
      <c r="R451" s="332">
        <f t="shared" si="98"/>
        <v>0</v>
      </c>
      <c r="S451" s="332">
        <f t="shared" si="98"/>
        <v>0</v>
      </c>
      <c r="T451" s="332">
        <f t="shared" si="98"/>
        <v>0</v>
      </c>
      <c r="U451" s="332">
        <f t="shared" si="98"/>
        <v>0</v>
      </c>
      <c r="V451" s="332">
        <f t="shared" si="98"/>
        <v>0</v>
      </c>
      <c r="W451" s="332">
        <f t="shared" si="99"/>
        <v>0</v>
      </c>
      <c r="X451" s="332">
        <f t="shared" si="99"/>
        <v>0</v>
      </c>
      <c r="Y451" s="332">
        <f t="shared" si="99"/>
        <v>0</v>
      </c>
      <c r="Z451" s="332">
        <f t="shared" si="99"/>
        <v>0</v>
      </c>
      <c r="AA451" s="332">
        <f t="shared" si="99"/>
        <v>0</v>
      </c>
      <c r="AB451" s="332">
        <f t="shared" si="99"/>
        <v>0</v>
      </c>
      <c r="AC451" s="332">
        <f t="shared" si="99"/>
        <v>0</v>
      </c>
      <c r="AD451" s="332">
        <f t="shared" si="99"/>
        <v>0</v>
      </c>
      <c r="AE451" s="332">
        <f t="shared" si="99"/>
        <v>0</v>
      </c>
      <c r="AF451" s="332">
        <f t="shared" si="99"/>
        <v>0</v>
      </c>
      <c r="AG451" s="332">
        <f t="shared" si="99"/>
        <v>0</v>
      </c>
      <c r="AH451" s="332">
        <f t="shared" si="99"/>
        <v>0</v>
      </c>
      <c r="AI451" s="332">
        <f t="shared" si="99"/>
        <v>0</v>
      </c>
      <c r="AJ451" s="332">
        <f t="shared" si="99"/>
        <v>0</v>
      </c>
      <c r="AK451" s="332">
        <f t="shared" si="99"/>
        <v>0</v>
      </c>
      <c r="AL451" s="332">
        <f t="shared" si="99"/>
        <v>0</v>
      </c>
      <c r="AM451" s="332">
        <f t="shared" si="96"/>
        <v>0</v>
      </c>
      <c r="AN451" s="332">
        <f t="shared" si="96"/>
        <v>0</v>
      </c>
      <c r="AO451" s="332">
        <f t="shared" si="96"/>
        <v>0</v>
      </c>
      <c r="AP451" s="332">
        <f t="shared" si="96"/>
        <v>0</v>
      </c>
      <c r="AQ451" s="332">
        <f t="shared" si="96"/>
        <v>0</v>
      </c>
      <c r="AR451" s="332">
        <f t="shared" si="96"/>
        <v>0</v>
      </c>
      <c r="AS451" s="332">
        <f t="shared" si="96"/>
        <v>0</v>
      </c>
      <c r="AT451" s="332">
        <f t="shared" si="96"/>
        <v>0</v>
      </c>
      <c r="AU451" s="332">
        <f t="shared" si="96"/>
        <v>0</v>
      </c>
      <c r="AV451" s="332">
        <f t="shared" si="96"/>
        <v>0</v>
      </c>
      <c r="AW451" s="332">
        <f t="shared" si="96"/>
        <v>0</v>
      </c>
      <c r="AX451" s="332">
        <f t="shared" si="96"/>
        <v>0</v>
      </c>
      <c r="AY451" s="332">
        <f t="shared" si="96"/>
        <v>0</v>
      </c>
      <c r="AZ451" s="332">
        <f t="shared" si="96"/>
        <v>0</v>
      </c>
      <c r="BA451" s="332">
        <f t="shared" si="96"/>
        <v>0</v>
      </c>
      <c r="BB451" s="332">
        <f t="shared" si="96"/>
        <v>0</v>
      </c>
      <c r="BC451" s="332">
        <f t="shared" si="95"/>
        <v>0</v>
      </c>
      <c r="BD451" s="332">
        <f t="shared" si="95"/>
        <v>0</v>
      </c>
      <c r="BE451" s="332">
        <f t="shared" si="95"/>
        <v>0</v>
      </c>
      <c r="BF451" s="332">
        <f t="shared" si="95"/>
        <v>0</v>
      </c>
      <c r="BG451" s="332">
        <f t="shared" si="95"/>
        <v>0</v>
      </c>
      <c r="BH451" s="332">
        <f t="shared" si="95"/>
        <v>0</v>
      </c>
      <c r="BI451" s="332">
        <f t="shared" si="95"/>
        <v>0</v>
      </c>
      <c r="BJ451" s="332">
        <f t="shared" si="95"/>
        <v>0</v>
      </c>
      <c r="BK451" s="332">
        <f t="shared" si="95"/>
        <v>0</v>
      </c>
      <c r="BL451" s="332">
        <f t="shared" si="95"/>
        <v>0</v>
      </c>
      <c r="BM451" s="332">
        <f t="shared" si="95"/>
        <v>0</v>
      </c>
      <c r="BN451" s="332">
        <f t="shared" si="95"/>
        <v>0</v>
      </c>
      <c r="BO451" s="332">
        <f t="shared" si="95"/>
        <v>0</v>
      </c>
      <c r="BP451" s="332">
        <f t="shared" si="95"/>
        <v>0</v>
      </c>
      <c r="BQ451" s="332">
        <f t="shared" si="95"/>
        <v>0</v>
      </c>
      <c r="BR451" s="332">
        <f t="shared" si="95"/>
        <v>0</v>
      </c>
      <c r="BS451" s="332">
        <f t="shared" si="97"/>
        <v>0</v>
      </c>
      <c r="BT451" s="332">
        <f t="shared" si="97"/>
        <v>0</v>
      </c>
      <c r="BU451" s="332">
        <f t="shared" si="97"/>
        <v>0</v>
      </c>
      <c r="BV451" s="332">
        <f t="shared" si="97"/>
        <v>0</v>
      </c>
      <c r="BW451" s="332">
        <f t="shared" si="97"/>
        <v>0</v>
      </c>
      <c r="BX451" s="332">
        <f t="shared" si="97"/>
        <v>0</v>
      </c>
      <c r="BZ451" s="332">
        <f t="shared" ref="BZ451:CA452" si="100">BZ58-ER58</f>
        <v>0</v>
      </c>
      <c r="CA451" s="332">
        <f t="shared" si="100"/>
        <v>0</v>
      </c>
    </row>
    <row r="452" spans="7:79" hidden="1" x14ac:dyDescent="0.2">
      <c r="G452" s="332">
        <f t="shared" si="98"/>
        <v>0</v>
      </c>
      <c r="H452" s="332">
        <f t="shared" si="98"/>
        <v>0</v>
      </c>
      <c r="I452" s="332">
        <f t="shared" si="98"/>
        <v>0</v>
      </c>
      <c r="J452" s="332">
        <f t="shared" si="98"/>
        <v>0</v>
      </c>
      <c r="K452" s="332">
        <f t="shared" si="98"/>
        <v>0</v>
      </c>
      <c r="L452" s="332">
        <f t="shared" si="98"/>
        <v>0</v>
      </c>
      <c r="M452" s="332">
        <f t="shared" si="98"/>
        <v>0</v>
      </c>
      <c r="N452" s="332">
        <f t="shared" si="98"/>
        <v>0</v>
      </c>
      <c r="O452" s="332">
        <f t="shared" si="98"/>
        <v>0</v>
      </c>
      <c r="P452" s="332">
        <f t="shared" si="98"/>
        <v>0</v>
      </c>
      <c r="Q452" s="332">
        <f t="shared" si="98"/>
        <v>0</v>
      </c>
      <c r="R452" s="332">
        <f t="shared" si="98"/>
        <v>0</v>
      </c>
      <c r="S452" s="332">
        <f t="shared" si="98"/>
        <v>0</v>
      </c>
      <c r="T452" s="332">
        <f t="shared" si="98"/>
        <v>0</v>
      </c>
      <c r="U452" s="332">
        <f t="shared" si="98"/>
        <v>0</v>
      </c>
      <c r="V452" s="332">
        <f t="shared" si="98"/>
        <v>0</v>
      </c>
      <c r="W452" s="332">
        <f t="shared" si="99"/>
        <v>0</v>
      </c>
      <c r="X452" s="332">
        <f t="shared" si="99"/>
        <v>0</v>
      </c>
      <c r="Y452" s="332">
        <f t="shared" si="99"/>
        <v>0</v>
      </c>
      <c r="Z452" s="332">
        <f t="shared" si="99"/>
        <v>0</v>
      </c>
      <c r="AA452" s="332">
        <f t="shared" si="99"/>
        <v>0</v>
      </c>
      <c r="AB452" s="332">
        <f t="shared" si="99"/>
        <v>0</v>
      </c>
      <c r="AC452" s="332">
        <f t="shared" si="99"/>
        <v>0</v>
      </c>
      <c r="AD452" s="332">
        <f t="shared" si="99"/>
        <v>0</v>
      </c>
      <c r="AE452" s="332">
        <f t="shared" si="99"/>
        <v>0</v>
      </c>
      <c r="AF452" s="332">
        <f t="shared" si="99"/>
        <v>0</v>
      </c>
      <c r="AG452" s="332">
        <f t="shared" si="99"/>
        <v>0</v>
      </c>
      <c r="AH452" s="332">
        <f t="shared" si="99"/>
        <v>0</v>
      </c>
      <c r="AI452" s="332">
        <f t="shared" si="99"/>
        <v>0</v>
      </c>
      <c r="AJ452" s="332">
        <f t="shared" si="99"/>
        <v>0</v>
      </c>
      <c r="AK452" s="332">
        <f t="shared" si="99"/>
        <v>0</v>
      </c>
      <c r="AL452" s="332">
        <f t="shared" si="99"/>
        <v>0</v>
      </c>
      <c r="AM452" s="332">
        <f t="shared" si="96"/>
        <v>0</v>
      </c>
      <c r="AN452" s="332">
        <f t="shared" si="96"/>
        <v>0</v>
      </c>
      <c r="AO452" s="332">
        <f t="shared" si="96"/>
        <v>0</v>
      </c>
      <c r="AP452" s="332">
        <f t="shared" si="96"/>
        <v>0</v>
      </c>
      <c r="AQ452" s="332">
        <f t="shared" si="96"/>
        <v>0</v>
      </c>
      <c r="AR452" s="332">
        <f t="shared" si="96"/>
        <v>0</v>
      </c>
      <c r="AS452" s="332">
        <f t="shared" si="96"/>
        <v>0</v>
      </c>
      <c r="AT452" s="332">
        <f t="shared" si="96"/>
        <v>0</v>
      </c>
      <c r="AU452" s="332">
        <f t="shared" si="96"/>
        <v>0</v>
      </c>
      <c r="AV452" s="332">
        <f t="shared" si="96"/>
        <v>0</v>
      </c>
      <c r="AW452" s="332">
        <f t="shared" si="96"/>
        <v>0</v>
      </c>
      <c r="AX452" s="332">
        <f t="shared" si="96"/>
        <v>0</v>
      </c>
      <c r="AY452" s="332">
        <f t="shared" si="96"/>
        <v>0</v>
      </c>
      <c r="AZ452" s="332">
        <f t="shared" si="96"/>
        <v>0</v>
      </c>
      <c r="BA452" s="332">
        <f t="shared" si="96"/>
        <v>0</v>
      </c>
      <c r="BB452" s="332">
        <f t="shared" ref="BB452:BR452" si="101">BB59-DT59</f>
        <v>0</v>
      </c>
      <c r="BC452" s="332">
        <f t="shared" si="101"/>
        <v>0</v>
      </c>
      <c r="BD452" s="332">
        <f t="shared" si="101"/>
        <v>0</v>
      </c>
      <c r="BE452" s="332">
        <f t="shared" si="101"/>
        <v>0</v>
      </c>
      <c r="BF452" s="332">
        <f t="shared" si="101"/>
        <v>0</v>
      </c>
      <c r="BG452" s="332">
        <f t="shared" si="101"/>
        <v>0</v>
      </c>
      <c r="BH452" s="332">
        <f t="shared" si="101"/>
        <v>0</v>
      </c>
      <c r="BI452" s="332">
        <f t="shared" si="101"/>
        <v>0</v>
      </c>
      <c r="BJ452" s="332">
        <f t="shared" si="101"/>
        <v>0</v>
      </c>
      <c r="BK452" s="332">
        <f t="shared" si="101"/>
        <v>0</v>
      </c>
      <c r="BL452" s="332">
        <f t="shared" si="101"/>
        <v>0</v>
      </c>
      <c r="BM452" s="332">
        <f t="shared" si="101"/>
        <v>0</v>
      </c>
      <c r="BN452" s="332">
        <f t="shared" si="101"/>
        <v>0</v>
      </c>
      <c r="BO452" s="332">
        <f t="shared" si="101"/>
        <v>0</v>
      </c>
      <c r="BP452" s="332">
        <f t="shared" si="101"/>
        <v>0</v>
      </c>
      <c r="BQ452" s="332">
        <f t="shared" si="101"/>
        <v>0</v>
      </c>
      <c r="BR452" s="332">
        <f t="shared" si="101"/>
        <v>0</v>
      </c>
      <c r="BS452" s="332">
        <f t="shared" si="97"/>
        <v>0</v>
      </c>
      <c r="BT452" s="332">
        <f t="shared" si="97"/>
        <v>0</v>
      </c>
      <c r="BU452" s="332">
        <f t="shared" si="97"/>
        <v>0</v>
      </c>
      <c r="BV452" s="332">
        <f t="shared" si="97"/>
        <v>0</v>
      </c>
      <c r="BW452" s="332">
        <f t="shared" si="97"/>
        <v>0</v>
      </c>
      <c r="BX452" s="332">
        <f t="shared" si="97"/>
        <v>0</v>
      </c>
      <c r="BZ452" s="332">
        <f t="shared" si="100"/>
        <v>0</v>
      </c>
      <c r="CA452" s="332">
        <f t="shared" si="100"/>
        <v>0</v>
      </c>
    </row>
    <row r="453" spans="7:79" hidden="1" x14ac:dyDescent="0.2">
      <c r="G453" s="332">
        <f t="shared" ref="G453:BR457" si="102">G61-BY61</f>
        <v>0</v>
      </c>
      <c r="H453" s="332">
        <f t="shared" si="102"/>
        <v>0</v>
      </c>
      <c r="I453" s="332">
        <f t="shared" si="102"/>
        <v>0</v>
      </c>
      <c r="J453" s="332">
        <f t="shared" si="102"/>
        <v>0</v>
      </c>
      <c r="K453" s="332">
        <f t="shared" si="102"/>
        <v>0</v>
      </c>
      <c r="L453" s="332">
        <f t="shared" si="102"/>
        <v>0</v>
      </c>
      <c r="M453" s="332">
        <f t="shared" si="102"/>
        <v>0</v>
      </c>
      <c r="N453" s="332">
        <f t="shared" si="102"/>
        <v>0</v>
      </c>
      <c r="O453" s="332">
        <f t="shared" si="102"/>
        <v>0</v>
      </c>
      <c r="P453" s="332">
        <f t="shared" si="102"/>
        <v>0</v>
      </c>
      <c r="Q453" s="332">
        <f t="shared" si="102"/>
        <v>0</v>
      </c>
      <c r="R453" s="332">
        <f t="shared" si="102"/>
        <v>0</v>
      </c>
      <c r="S453" s="332">
        <f t="shared" si="102"/>
        <v>0</v>
      </c>
      <c r="T453" s="332">
        <f t="shared" si="102"/>
        <v>0</v>
      </c>
      <c r="U453" s="332">
        <f t="shared" si="102"/>
        <v>0</v>
      </c>
      <c r="V453" s="332">
        <f t="shared" si="102"/>
        <v>0</v>
      </c>
      <c r="W453" s="332">
        <f t="shared" si="102"/>
        <v>0</v>
      </c>
      <c r="X453" s="332">
        <f t="shared" si="102"/>
        <v>0</v>
      </c>
      <c r="Y453" s="332">
        <f t="shared" si="102"/>
        <v>0</v>
      </c>
      <c r="Z453" s="332">
        <f t="shared" si="102"/>
        <v>0</v>
      </c>
      <c r="AA453" s="332">
        <f t="shared" si="102"/>
        <v>0</v>
      </c>
      <c r="AB453" s="332">
        <f t="shared" si="102"/>
        <v>0</v>
      </c>
      <c r="AC453" s="332">
        <f t="shared" si="102"/>
        <v>0</v>
      </c>
      <c r="AD453" s="332">
        <f t="shared" si="102"/>
        <v>0</v>
      </c>
      <c r="AE453" s="332">
        <f t="shared" si="102"/>
        <v>0</v>
      </c>
      <c r="AF453" s="332">
        <f t="shared" si="102"/>
        <v>0</v>
      </c>
      <c r="AG453" s="332">
        <f t="shared" si="102"/>
        <v>0</v>
      </c>
      <c r="AH453" s="332">
        <f t="shared" si="102"/>
        <v>0</v>
      </c>
      <c r="AI453" s="332">
        <f t="shared" si="102"/>
        <v>0</v>
      </c>
      <c r="AJ453" s="332">
        <f t="shared" si="102"/>
        <v>0</v>
      </c>
      <c r="AK453" s="332">
        <f t="shared" si="102"/>
        <v>0</v>
      </c>
      <c r="AL453" s="332">
        <f t="shared" si="102"/>
        <v>0</v>
      </c>
      <c r="AM453" s="332">
        <f t="shared" si="102"/>
        <v>0</v>
      </c>
      <c r="AN453" s="332">
        <f t="shared" si="102"/>
        <v>0</v>
      </c>
      <c r="AO453" s="332">
        <f t="shared" si="102"/>
        <v>0</v>
      </c>
      <c r="AP453" s="332">
        <f t="shared" si="102"/>
        <v>0</v>
      </c>
      <c r="AQ453" s="332">
        <f t="shared" si="102"/>
        <v>0</v>
      </c>
      <c r="AR453" s="332">
        <f t="shared" si="102"/>
        <v>0</v>
      </c>
      <c r="AS453" s="332">
        <f t="shared" si="102"/>
        <v>0</v>
      </c>
      <c r="AT453" s="332">
        <f t="shared" si="102"/>
        <v>0</v>
      </c>
      <c r="AU453" s="332">
        <f t="shared" si="102"/>
        <v>0</v>
      </c>
      <c r="AV453" s="332">
        <f t="shared" si="102"/>
        <v>0</v>
      </c>
      <c r="AW453" s="332">
        <f t="shared" si="102"/>
        <v>0</v>
      </c>
      <c r="AX453" s="332">
        <f t="shared" si="102"/>
        <v>0</v>
      </c>
      <c r="AY453" s="332">
        <f t="shared" si="102"/>
        <v>0</v>
      </c>
      <c r="AZ453" s="332">
        <f t="shared" si="102"/>
        <v>0</v>
      </c>
      <c r="BA453" s="332">
        <f t="shared" si="102"/>
        <v>0</v>
      </c>
      <c r="BB453" s="332">
        <f t="shared" si="102"/>
        <v>0</v>
      </c>
      <c r="BC453" s="332">
        <f t="shared" si="102"/>
        <v>0</v>
      </c>
      <c r="BD453" s="332">
        <f t="shared" si="102"/>
        <v>0</v>
      </c>
      <c r="BE453" s="332">
        <f t="shared" si="102"/>
        <v>0</v>
      </c>
      <c r="BF453" s="332">
        <f t="shared" si="102"/>
        <v>0</v>
      </c>
      <c r="BG453" s="332">
        <f t="shared" si="102"/>
        <v>0</v>
      </c>
      <c r="BH453" s="332">
        <f t="shared" si="102"/>
        <v>0</v>
      </c>
      <c r="BI453" s="332">
        <f t="shared" si="102"/>
        <v>0</v>
      </c>
      <c r="BJ453" s="332">
        <f t="shared" si="102"/>
        <v>0</v>
      </c>
      <c r="BK453" s="332">
        <f t="shared" si="102"/>
        <v>0</v>
      </c>
      <c r="BL453" s="332">
        <f t="shared" si="102"/>
        <v>0</v>
      </c>
      <c r="BM453" s="332">
        <f t="shared" si="102"/>
        <v>0</v>
      </c>
      <c r="BN453" s="332">
        <f t="shared" si="102"/>
        <v>0</v>
      </c>
      <c r="BO453" s="332">
        <f t="shared" si="102"/>
        <v>0</v>
      </c>
      <c r="BP453" s="332">
        <f t="shared" si="102"/>
        <v>0</v>
      </c>
      <c r="BQ453" s="332">
        <f t="shared" si="102"/>
        <v>0</v>
      </c>
      <c r="BR453" s="332">
        <f t="shared" si="102"/>
        <v>0</v>
      </c>
      <c r="BS453" s="332">
        <f t="shared" ref="BO453:BX457" si="103">BS61-EK61</f>
        <v>0</v>
      </c>
      <c r="BT453" s="332">
        <f t="shared" si="103"/>
        <v>0</v>
      </c>
      <c r="BU453" s="332">
        <f t="shared" si="103"/>
        <v>0</v>
      </c>
      <c r="BV453" s="332">
        <f t="shared" si="103"/>
        <v>0</v>
      </c>
      <c r="BW453" s="332">
        <f t="shared" si="103"/>
        <v>0</v>
      </c>
      <c r="BX453" s="332">
        <f t="shared" si="103"/>
        <v>0</v>
      </c>
      <c r="BZ453" s="332">
        <f t="shared" ref="BZ453:CA457" si="104">BZ61-ER61</f>
        <v>0</v>
      </c>
      <c r="CA453" s="332">
        <f t="shared" si="104"/>
        <v>0</v>
      </c>
    </row>
    <row r="454" spans="7:79" hidden="1" x14ac:dyDescent="0.2">
      <c r="G454" s="332">
        <f t="shared" si="102"/>
        <v>0</v>
      </c>
      <c r="H454" s="332">
        <f t="shared" si="102"/>
        <v>0</v>
      </c>
      <c r="I454" s="332">
        <f t="shared" si="102"/>
        <v>0</v>
      </c>
      <c r="J454" s="332">
        <f t="shared" si="102"/>
        <v>0</v>
      </c>
      <c r="K454" s="332">
        <f t="shared" si="102"/>
        <v>0</v>
      </c>
      <c r="L454" s="332">
        <f t="shared" si="102"/>
        <v>0</v>
      </c>
      <c r="M454" s="332">
        <f t="shared" si="102"/>
        <v>0</v>
      </c>
      <c r="N454" s="332">
        <f t="shared" si="102"/>
        <v>0</v>
      </c>
      <c r="O454" s="332">
        <f t="shared" si="102"/>
        <v>0</v>
      </c>
      <c r="P454" s="332">
        <f t="shared" si="102"/>
        <v>0</v>
      </c>
      <c r="Q454" s="332">
        <f t="shared" si="102"/>
        <v>0</v>
      </c>
      <c r="R454" s="332">
        <f t="shared" si="102"/>
        <v>0</v>
      </c>
      <c r="S454" s="332">
        <f t="shared" si="102"/>
        <v>0</v>
      </c>
      <c r="T454" s="332">
        <f t="shared" si="102"/>
        <v>0</v>
      </c>
      <c r="U454" s="332">
        <f t="shared" si="102"/>
        <v>0</v>
      </c>
      <c r="V454" s="332">
        <f t="shared" si="102"/>
        <v>0</v>
      </c>
      <c r="W454" s="332">
        <f t="shared" si="102"/>
        <v>0</v>
      </c>
      <c r="X454" s="332">
        <f t="shared" si="102"/>
        <v>0</v>
      </c>
      <c r="Y454" s="332">
        <f t="shared" si="102"/>
        <v>0</v>
      </c>
      <c r="Z454" s="332">
        <f t="shared" si="102"/>
        <v>0</v>
      </c>
      <c r="AA454" s="332">
        <f t="shared" si="102"/>
        <v>0</v>
      </c>
      <c r="AB454" s="332">
        <f t="shared" si="102"/>
        <v>0</v>
      </c>
      <c r="AC454" s="332">
        <f t="shared" si="102"/>
        <v>0</v>
      </c>
      <c r="AD454" s="332">
        <f t="shared" si="102"/>
        <v>0</v>
      </c>
      <c r="AE454" s="332">
        <f t="shared" si="102"/>
        <v>0</v>
      </c>
      <c r="AF454" s="332">
        <f t="shared" si="102"/>
        <v>0</v>
      </c>
      <c r="AG454" s="332">
        <f t="shared" si="102"/>
        <v>0</v>
      </c>
      <c r="AH454" s="332">
        <f t="shared" si="102"/>
        <v>0</v>
      </c>
      <c r="AI454" s="332">
        <f t="shared" si="102"/>
        <v>0</v>
      </c>
      <c r="AJ454" s="332">
        <f t="shared" si="102"/>
        <v>0</v>
      </c>
      <c r="AK454" s="332">
        <f t="shared" si="102"/>
        <v>0</v>
      </c>
      <c r="AL454" s="332">
        <f t="shared" si="102"/>
        <v>0</v>
      </c>
      <c r="AM454" s="332">
        <f t="shared" si="102"/>
        <v>0</v>
      </c>
      <c r="AN454" s="332">
        <f t="shared" si="102"/>
        <v>0</v>
      </c>
      <c r="AO454" s="332">
        <f t="shared" si="102"/>
        <v>0</v>
      </c>
      <c r="AP454" s="332">
        <f t="shared" si="102"/>
        <v>0</v>
      </c>
      <c r="AQ454" s="332">
        <f t="shared" si="102"/>
        <v>0</v>
      </c>
      <c r="AR454" s="332">
        <f t="shared" si="102"/>
        <v>0</v>
      </c>
      <c r="AS454" s="332">
        <f t="shared" si="102"/>
        <v>0</v>
      </c>
      <c r="AT454" s="332">
        <f t="shared" si="102"/>
        <v>0</v>
      </c>
      <c r="AU454" s="332">
        <f t="shared" si="102"/>
        <v>0</v>
      </c>
      <c r="AV454" s="332">
        <f t="shared" si="102"/>
        <v>0</v>
      </c>
      <c r="AW454" s="332">
        <f t="shared" si="102"/>
        <v>0</v>
      </c>
      <c r="AX454" s="332">
        <f t="shared" si="102"/>
        <v>0</v>
      </c>
      <c r="AY454" s="332">
        <f t="shared" si="102"/>
        <v>0</v>
      </c>
      <c r="AZ454" s="332">
        <f t="shared" si="102"/>
        <v>0</v>
      </c>
      <c r="BA454" s="332">
        <f t="shared" si="102"/>
        <v>0</v>
      </c>
      <c r="BB454" s="332">
        <f t="shared" si="102"/>
        <v>0</v>
      </c>
      <c r="BC454" s="332">
        <f t="shared" si="102"/>
        <v>0</v>
      </c>
      <c r="BD454" s="332">
        <f t="shared" si="102"/>
        <v>0</v>
      </c>
      <c r="BE454" s="332">
        <f t="shared" si="102"/>
        <v>0</v>
      </c>
      <c r="BF454" s="332">
        <f t="shared" si="102"/>
        <v>0</v>
      </c>
      <c r="BG454" s="332">
        <f t="shared" si="102"/>
        <v>0</v>
      </c>
      <c r="BH454" s="332">
        <f t="shared" si="102"/>
        <v>0</v>
      </c>
      <c r="BI454" s="332">
        <f t="shared" si="102"/>
        <v>0</v>
      </c>
      <c r="BJ454" s="332">
        <f t="shared" si="102"/>
        <v>0</v>
      </c>
      <c r="BK454" s="332">
        <f t="shared" si="102"/>
        <v>0</v>
      </c>
      <c r="BL454" s="332">
        <f t="shared" si="102"/>
        <v>0</v>
      </c>
      <c r="BM454" s="332">
        <f t="shared" si="102"/>
        <v>0</v>
      </c>
      <c r="BN454" s="332">
        <f t="shared" si="102"/>
        <v>0</v>
      </c>
      <c r="BO454" s="332">
        <f t="shared" si="103"/>
        <v>0</v>
      </c>
      <c r="BP454" s="332">
        <f t="shared" si="103"/>
        <v>0</v>
      </c>
      <c r="BQ454" s="332">
        <f t="shared" si="103"/>
        <v>0</v>
      </c>
      <c r="BR454" s="332">
        <f t="shared" si="103"/>
        <v>0</v>
      </c>
      <c r="BS454" s="332">
        <f t="shared" si="103"/>
        <v>0</v>
      </c>
      <c r="BT454" s="332">
        <f t="shared" si="103"/>
        <v>0</v>
      </c>
      <c r="BU454" s="332">
        <f t="shared" si="103"/>
        <v>0</v>
      </c>
      <c r="BV454" s="332">
        <f t="shared" si="103"/>
        <v>0</v>
      </c>
      <c r="BW454" s="332">
        <f t="shared" si="103"/>
        <v>0</v>
      </c>
      <c r="BX454" s="332">
        <f t="shared" si="103"/>
        <v>0</v>
      </c>
      <c r="BZ454" s="332">
        <f t="shared" si="104"/>
        <v>0</v>
      </c>
      <c r="CA454" s="332">
        <f t="shared" si="104"/>
        <v>0</v>
      </c>
    </row>
    <row r="455" spans="7:79" hidden="1" x14ac:dyDescent="0.2">
      <c r="G455" s="332">
        <f t="shared" si="102"/>
        <v>-14568929</v>
      </c>
      <c r="H455" s="332">
        <f t="shared" si="102"/>
        <v>0</v>
      </c>
      <c r="I455" s="332">
        <f t="shared" si="102"/>
        <v>0</v>
      </c>
      <c r="J455" s="332">
        <f t="shared" si="102"/>
        <v>0</v>
      </c>
      <c r="K455" s="332">
        <f t="shared" si="102"/>
        <v>0</v>
      </c>
      <c r="L455" s="332">
        <f t="shared" si="102"/>
        <v>-780849</v>
      </c>
      <c r="M455" s="332">
        <f t="shared" si="102"/>
        <v>0</v>
      </c>
      <c r="N455" s="332">
        <f t="shared" si="102"/>
        <v>0</v>
      </c>
      <c r="O455" s="332">
        <f t="shared" si="102"/>
        <v>0</v>
      </c>
      <c r="P455" s="332">
        <f t="shared" si="102"/>
        <v>0</v>
      </c>
      <c r="Q455" s="332">
        <f t="shared" si="102"/>
        <v>-499141</v>
      </c>
      <c r="R455" s="332">
        <f t="shared" si="102"/>
        <v>0</v>
      </c>
      <c r="S455" s="332">
        <f t="shared" si="102"/>
        <v>0</v>
      </c>
      <c r="T455" s="332">
        <f t="shared" si="102"/>
        <v>0</v>
      </c>
      <c r="U455" s="332">
        <f t="shared" si="102"/>
        <v>0</v>
      </c>
      <c r="V455" s="332">
        <f t="shared" si="102"/>
        <v>-3612872</v>
      </c>
      <c r="W455" s="332">
        <f t="shared" si="102"/>
        <v>0</v>
      </c>
      <c r="X455" s="332">
        <f t="shared" si="102"/>
        <v>0</v>
      </c>
      <c r="Y455" s="332">
        <f t="shared" si="102"/>
        <v>0</v>
      </c>
      <c r="Z455" s="332">
        <f t="shared" si="102"/>
        <v>0</v>
      </c>
      <c r="AA455" s="332">
        <f t="shared" si="102"/>
        <v>-800426</v>
      </c>
      <c r="AB455" s="332">
        <f t="shared" si="102"/>
        <v>0</v>
      </c>
      <c r="AC455" s="332">
        <f t="shared" si="102"/>
        <v>0</v>
      </c>
      <c r="AD455" s="332">
        <f t="shared" si="102"/>
        <v>0</v>
      </c>
      <c r="AE455" s="332">
        <f t="shared" si="102"/>
        <v>0</v>
      </c>
      <c r="AF455" s="332">
        <f t="shared" si="102"/>
        <v>-2166657</v>
      </c>
      <c r="AG455" s="332">
        <f t="shared" si="102"/>
        <v>0</v>
      </c>
      <c r="AH455" s="332">
        <f t="shared" si="102"/>
        <v>0</v>
      </c>
      <c r="AI455" s="332">
        <f t="shared" si="102"/>
        <v>0</v>
      </c>
      <c r="AJ455" s="332">
        <f t="shared" si="102"/>
        <v>0</v>
      </c>
      <c r="AK455" s="332">
        <f t="shared" si="102"/>
        <v>-2176750</v>
      </c>
      <c r="AL455" s="332">
        <f t="shared" si="102"/>
        <v>0</v>
      </c>
      <c r="AM455" s="332">
        <f t="shared" si="102"/>
        <v>0</v>
      </c>
      <c r="AN455" s="332">
        <f t="shared" si="102"/>
        <v>0</v>
      </c>
      <c r="AO455" s="332">
        <f t="shared" si="102"/>
        <v>0</v>
      </c>
      <c r="AP455" s="332">
        <f t="shared" si="102"/>
        <v>-1417182</v>
      </c>
      <c r="AQ455" s="332">
        <f t="shared" si="102"/>
        <v>0</v>
      </c>
      <c r="AR455" s="332">
        <f t="shared" si="102"/>
        <v>0</v>
      </c>
      <c r="AS455" s="332">
        <f t="shared" si="102"/>
        <v>0</v>
      </c>
      <c r="AT455" s="332">
        <f t="shared" si="102"/>
        <v>0</v>
      </c>
      <c r="AU455" s="332">
        <f t="shared" si="102"/>
        <v>-479599</v>
      </c>
      <c r="AV455" s="332">
        <f t="shared" si="102"/>
        <v>0</v>
      </c>
      <c r="AW455" s="332">
        <f t="shared" si="102"/>
        <v>0</v>
      </c>
      <c r="AX455" s="332">
        <f t="shared" si="102"/>
        <v>0</v>
      </c>
      <c r="AY455" s="332">
        <f t="shared" si="102"/>
        <v>0</v>
      </c>
      <c r="AZ455" s="332">
        <f t="shared" si="102"/>
        <v>0</v>
      </c>
      <c r="BA455" s="332">
        <f t="shared" si="102"/>
        <v>0</v>
      </c>
      <c r="BB455" s="332">
        <f t="shared" si="102"/>
        <v>0</v>
      </c>
      <c r="BC455" s="332">
        <f t="shared" si="102"/>
        <v>0</v>
      </c>
      <c r="BD455" s="332">
        <f t="shared" si="102"/>
        <v>0</v>
      </c>
      <c r="BE455" s="332">
        <f t="shared" si="102"/>
        <v>-1289328</v>
      </c>
      <c r="BF455" s="332">
        <f t="shared" si="102"/>
        <v>0</v>
      </c>
      <c r="BG455" s="332">
        <f t="shared" si="102"/>
        <v>0</v>
      </c>
      <c r="BH455" s="332">
        <f t="shared" si="102"/>
        <v>0</v>
      </c>
      <c r="BI455" s="332">
        <f t="shared" si="102"/>
        <v>0</v>
      </c>
      <c r="BJ455" s="332">
        <f t="shared" si="102"/>
        <v>-190016</v>
      </c>
      <c r="BK455" s="332">
        <f t="shared" si="102"/>
        <v>0</v>
      </c>
      <c r="BL455" s="332">
        <f t="shared" si="102"/>
        <v>0</v>
      </c>
      <c r="BM455" s="332">
        <f t="shared" si="102"/>
        <v>0</v>
      </c>
      <c r="BN455" s="332">
        <f t="shared" si="102"/>
        <v>0</v>
      </c>
      <c r="BO455" s="332">
        <f t="shared" si="103"/>
        <v>-127378</v>
      </c>
      <c r="BP455" s="332">
        <f t="shared" si="103"/>
        <v>0</v>
      </c>
      <c r="BQ455" s="332">
        <f t="shared" si="103"/>
        <v>0</v>
      </c>
      <c r="BR455" s="332">
        <f t="shared" si="103"/>
        <v>0</v>
      </c>
      <c r="BS455" s="332">
        <f t="shared" si="103"/>
        <v>0</v>
      </c>
      <c r="BT455" s="332">
        <f t="shared" si="103"/>
        <v>-1279990</v>
      </c>
      <c r="BU455" s="332">
        <f t="shared" si="103"/>
        <v>0</v>
      </c>
      <c r="BV455" s="332">
        <f t="shared" si="103"/>
        <v>0</v>
      </c>
      <c r="BW455" s="332">
        <f t="shared" si="103"/>
        <v>0</v>
      </c>
      <c r="BX455" s="332">
        <f t="shared" si="103"/>
        <v>0</v>
      </c>
      <c r="BZ455" s="332">
        <f t="shared" si="104"/>
        <v>0</v>
      </c>
      <c r="CA455" s="332">
        <f t="shared" si="104"/>
        <v>0</v>
      </c>
    </row>
    <row r="456" spans="7:79" hidden="1" x14ac:dyDescent="0.2">
      <c r="G456" s="332">
        <f t="shared" si="102"/>
        <v>-6158974</v>
      </c>
      <c r="H456" s="332">
        <f t="shared" si="102"/>
        <v>0</v>
      </c>
      <c r="I456" s="332">
        <f t="shared" si="102"/>
        <v>0</v>
      </c>
      <c r="J456" s="332">
        <f t="shared" si="102"/>
        <v>0</v>
      </c>
      <c r="K456" s="332">
        <f t="shared" si="102"/>
        <v>0</v>
      </c>
      <c r="L456" s="332">
        <f t="shared" si="102"/>
        <v>-337481</v>
      </c>
      <c r="M456" s="332">
        <f t="shared" si="102"/>
        <v>0</v>
      </c>
      <c r="N456" s="332">
        <f t="shared" si="102"/>
        <v>0</v>
      </c>
      <c r="O456" s="332">
        <f t="shared" si="102"/>
        <v>0</v>
      </c>
      <c r="P456" s="332">
        <f t="shared" si="102"/>
        <v>0</v>
      </c>
      <c r="Q456" s="332">
        <f t="shared" si="102"/>
        <v>-225660</v>
      </c>
      <c r="R456" s="332">
        <f t="shared" si="102"/>
        <v>0</v>
      </c>
      <c r="S456" s="332">
        <f t="shared" si="102"/>
        <v>0</v>
      </c>
      <c r="T456" s="332">
        <f t="shared" si="102"/>
        <v>0</v>
      </c>
      <c r="U456" s="332">
        <f t="shared" si="102"/>
        <v>0</v>
      </c>
      <c r="V456" s="332">
        <f t="shared" si="102"/>
        <v>-1587309</v>
      </c>
      <c r="W456" s="332">
        <f t="shared" si="102"/>
        <v>0</v>
      </c>
      <c r="X456" s="332">
        <f t="shared" si="102"/>
        <v>0</v>
      </c>
      <c r="Y456" s="332">
        <f t="shared" si="102"/>
        <v>0</v>
      </c>
      <c r="Z456" s="332">
        <f t="shared" si="102"/>
        <v>0</v>
      </c>
      <c r="AA456" s="332">
        <f t="shared" si="102"/>
        <v>-331916</v>
      </c>
      <c r="AB456" s="332">
        <f t="shared" si="102"/>
        <v>0</v>
      </c>
      <c r="AC456" s="332">
        <f t="shared" si="102"/>
        <v>0</v>
      </c>
      <c r="AD456" s="332">
        <f t="shared" si="102"/>
        <v>0</v>
      </c>
      <c r="AE456" s="332">
        <f t="shared" si="102"/>
        <v>0</v>
      </c>
      <c r="AF456" s="332">
        <f t="shared" si="102"/>
        <v>-881793</v>
      </c>
      <c r="AG456" s="332">
        <f t="shared" si="102"/>
        <v>0</v>
      </c>
      <c r="AH456" s="332">
        <f t="shared" si="102"/>
        <v>0</v>
      </c>
      <c r="AI456" s="332">
        <f t="shared" si="102"/>
        <v>0</v>
      </c>
      <c r="AJ456" s="332">
        <f t="shared" si="102"/>
        <v>0</v>
      </c>
      <c r="AK456" s="332">
        <f t="shared" si="102"/>
        <v>-901849</v>
      </c>
      <c r="AL456" s="332">
        <f t="shared" si="102"/>
        <v>0</v>
      </c>
      <c r="AM456" s="332">
        <f t="shared" si="102"/>
        <v>0</v>
      </c>
      <c r="AN456" s="332">
        <f t="shared" si="102"/>
        <v>0</v>
      </c>
      <c r="AO456" s="332">
        <f t="shared" si="102"/>
        <v>0</v>
      </c>
      <c r="AP456" s="332">
        <f t="shared" si="102"/>
        <v>-583012</v>
      </c>
      <c r="AQ456" s="332">
        <f t="shared" si="102"/>
        <v>0</v>
      </c>
      <c r="AR456" s="332">
        <f t="shared" si="102"/>
        <v>0</v>
      </c>
      <c r="AS456" s="332">
        <f t="shared" si="102"/>
        <v>0</v>
      </c>
      <c r="AT456" s="332">
        <f t="shared" si="102"/>
        <v>0</v>
      </c>
      <c r="AU456" s="332">
        <f t="shared" si="102"/>
        <v>-203116</v>
      </c>
      <c r="AV456" s="332">
        <f t="shared" si="102"/>
        <v>0</v>
      </c>
      <c r="AW456" s="332">
        <f t="shared" si="102"/>
        <v>0</v>
      </c>
      <c r="AX456" s="332">
        <f t="shared" si="102"/>
        <v>0</v>
      </c>
      <c r="AY456" s="332">
        <f t="shared" si="102"/>
        <v>0</v>
      </c>
      <c r="AZ456" s="332">
        <f t="shared" si="102"/>
        <v>0</v>
      </c>
      <c r="BA456" s="332">
        <f t="shared" si="102"/>
        <v>0</v>
      </c>
      <c r="BB456" s="332">
        <f t="shared" si="102"/>
        <v>0</v>
      </c>
      <c r="BC456" s="332">
        <f t="shared" si="102"/>
        <v>0</v>
      </c>
      <c r="BD456" s="332">
        <f t="shared" si="102"/>
        <v>0</v>
      </c>
      <c r="BE456" s="332">
        <f t="shared" si="102"/>
        <v>-543435</v>
      </c>
      <c r="BF456" s="332">
        <f t="shared" si="102"/>
        <v>0</v>
      </c>
      <c r="BG456" s="332">
        <f t="shared" si="102"/>
        <v>0</v>
      </c>
      <c r="BH456" s="332">
        <f t="shared" si="102"/>
        <v>0</v>
      </c>
      <c r="BI456" s="332">
        <f t="shared" si="102"/>
        <v>0</v>
      </c>
      <c r="BJ456" s="332">
        <f t="shared" si="102"/>
        <v>-80602</v>
      </c>
      <c r="BK456" s="332">
        <f t="shared" si="102"/>
        <v>0</v>
      </c>
      <c r="BL456" s="332">
        <f t="shared" si="102"/>
        <v>0</v>
      </c>
      <c r="BM456" s="332">
        <f t="shared" si="102"/>
        <v>0</v>
      </c>
      <c r="BN456" s="332">
        <f t="shared" si="102"/>
        <v>0</v>
      </c>
      <c r="BO456" s="332">
        <f t="shared" si="103"/>
        <v>-55792</v>
      </c>
      <c r="BP456" s="332">
        <f t="shared" si="103"/>
        <v>0</v>
      </c>
      <c r="BQ456" s="332">
        <f t="shared" si="103"/>
        <v>0</v>
      </c>
      <c r="BR456" s="332">
        <f t="shared" si="103"/>
        <v>0</v>
      </c>
      <c r="BS456" s="332">
        <f t="shared" si="103"/>
        <v>0</v>
      </c>
      <c r="BT456" s="332">
        <f t="shared" si="103"/>
        <v>-563141</v>
      </c>
      <c r="BU456" s="332">
        <f t="shared" si="103"/>
        <v>0</v>
      </c>
      <c r="BV456" s="332">
        <f t="shared" si="103"/>
        <v>0</v>
      </c>
      <c r="BW456" s="332">
        <f t="shared" si="103"/>
        <v>0</v>
      </c>
      <c r="BX456" s="332">
        <f t="shared" si="103"/>
        <v>0</v>
      </c>
      <c r="BZ456" s="332">
        <f t="shared" si="104"/>
        <v>0</v>
      </c>
      <c r="CA456" s="332">
        <f t="shared" si="104"/>
        <v>0</v>
      </c>
    </row>
    <row r="457" spans="7:79" hidden="1" x14ac:dyDescent="0.2">
      <c r="G457" s="332">
        <f t="shared" si="102"/>
        <v>-3276026</v>
      </c>
      <c r="H457" s="332">
        <f t="shared" si="102"/>
        <v>0</v>
      </c>
      <c r="I457" s="332">
        <f t="shared" si="102"/>
        <v>0</v>
      </c>
      <c r="J457" s="332">
        <f t="shared" si="102"/>
        <v>0</v>
      </c>
      <c r="K457" s="332">
        <f t="shared" si="102"/>
        <v>0</v>
      </c>
      <c r="L457" s="332">
        <f t="shared" si="102"/>
        <v>-187519</v>
      </c>
      <c r="M457" s="332">
        <f t="shared" si="102"/>
        <v>0</v>
      </c>
      <c r="N457" s="332">
        <f t="shared" si="102"/>
        <v>0</v>
      </c>
      <c r="O457" s="332">
        <f t="shared" si="102"/>
        <v>0</v>
      </c>
      <c r="P457" s="332">
        <f t="shared" si="102"/>
        <v>0</v>
      </c>
      <c r="Q457" s="332">
        <f t="shared" si="102"/>
        <v>-129340</v>
      </c>
      <c r="R457" s="332">
        <f t="shared" ref="R457:BN457" si="105">R65-CJ65</f>
        <v>0</v>
      </c>
      <c r="S457" s="332">
        <f t="shared" si="105"/>
        <v>0</v>
      </c>
      <c r="T457" s="332">
        <f t="shared" si="105"/>
        <v>0</v>
      </c>
      <c r="U457" s="332">
        <f t="shared" si="105"/>
        <v>0</v>
      </c>
      <c r="V457" s="332">
        <f t="shared" si="105"/>
        <v>-772691</v>
      </c>
      <c r="W457" s="332">
        <f t="shared" si="105"/>
        <v>0</v>
      </c>
      <c r="X457" s="332">
        <f t="shared" si="105"/>
        <v>0</v>
      </c>
      <c r="Y457" s="332">
        <f t="shared" si="105"/>
        <v>0</v>
      </c>
      <c r="Z457" s="332">
        <f t="shared" si="105"/>
        <v>0</v>
      </c>
      <c r="AA457" s="332">
        <f t="shared" si="105"/>
        <v>-188084</v>
      </c>
      <c r="AB457" s="332">
        <f t="shared" si="105"/>
        <v>0</v>
      </c>
      <c r="AC457" s="332">
        <f t="shared" si="105"/>
        <v>0</v>
      </c>
      <c r="AD457" s="332">
        <f t="shared" si="105"/>
        <v>0</v>
      </c>
      <c r="AE457" s="332">
        <f t="shared" si="105"/>
        <v>0</v>
      </c>
      <c r="AF457" s="332">
        <f t="shared" si="105"/>
        <v>-518207</v>
      </c>
      <c r="AG457" s="332">
        <f t="shared" si="105"/>
        <v>0</v>
      </c>
      <c r="AH457" s="332">
        <f t="shared" si="105"/>
        <v>0</v>
      </c>
      <c r="AI457" s="332">
        <f t="shared" si="105"/>
        <v>0</v>
      </c>
      <c r="AJ457" s="332">
        <f t="shared" si="105"/>
        <v>0</v>
      </c>
      <c r="AK457" s="332">
        <f t="shared" si="105"/>
        <v>-503151</v>
      </c>
      <c r="AL457" s="332">
        <f t="shared" si="105"/>
        <v>0</v>
      </c>
      <c r="AM457" s="332">
        <f t="shared" si="105"/>
        <v>0</v>
      </c>
      <c r="AN457" s="332">
        <f t="shared" si="105"/>
        <v>0</v>
      </c>
      <c r="AO457" s="332">
        <f t="shared" si="105"/>
        <v>0</v>
      </c>
      <c r="AP457" s="332">
        <f t="shared" si="105"/>
        <v>-326988</v>
      </c>
      <c r="AQ457" s="332">
        <f t="shared" si="105"/>
        <v>0</v>
      </c>
      <c r="AR457" s="332">
        <f t="shared" si="105"/>
        <v>0</v>
      </c>
      <c r="AS457" s="332">
        <f t="shared" si="105"/>
        <v>0</v>
      </c>
      <c r="AT457" s="332">
        <f t="shared" si="105"/>
        <v>0</v>
      </c>
      <c r="AU457" s="332">
        <f t="shared" si="105"/>
        <v>-101884</v>
      </c>
      <c r="AV457" s="332">
        <f t="shared" si="105"/>
        <v>0</v>
      </c>
      <c r="AW457" s="332">
        <f t="shared" si="105"/>
        <v>0</v>
      </c>
      <c r="AX457" s="332">
        <f t="shared" si="105"/>
        <v>0</v>
      </c>
      <c r="AY457" s="332">
        <f t="shared" si="105"/>
        <v>0</v>
      </c>
      <c r="AZ457" s="332">
        <f t="shared" si="105"/>
        <v>0</v>
      </c>
      <c r="BA457" s="332">
        <f t="shared" si="105"/>
        <v>0</v>
      </c>
      <c r="BB457" s="332">
        <f t="shared" si="105"/>
        <v>0</v>
      </c>
      <c r="BC457" s="332">
        <f t="shared" si="105"/>
        <v>0</v>
      </c>
      <c r="BD457" s="332">
        <f t="shared" si="105"/>
        <v>0</v>
      </c>
      <c r="BE457" s="332">
        <f t="shared" si="105"/>
        <v>-271565</v>
      </c>
      <c r="BF457" s="332">
        <f t="shared" si="105"/>
        <v>0</v>
      </c>
      <c r="BG457" s="332">
        <f t="shared" si="105"/>
        <v>0</v>
      </c>
      <c r="BH457" s="332">
        <f t="shared" si="105"/>
        <v>0</v>
      </c>
      <c r="BI457" s="332">
        <f t="shared" si="105"/>
        <v>0</v>
      </c>
      <c r="BJ457" s="332">
        <f t="shared" si="105"/>
        <v>-39398</v>
      </c>
      <c r="BK457" s="332">
        <f t="shared" si="105"/>
        <v>0</v>
      </c>
      <c r="BL457" s="332">
        <f t="shared" si="105"/>
        <v>0</v>
      </c>
      <c r="BM457" s="332">
        <f t="shared" si="105"/>
        <v>0</v>
      </c>
      <c r="BN457" s="332">
        <f t="shared" si="105"/>
        <v>0</v>
      </c>
      <c r="BO457" s="332">
        <f t="shared" si="103"/>
        <v>-24208</v>
      </c>
      <c r="BP457" s="332">
        <f t="shared" si="103"/>
        <v>0</v>
      </c>
      <c r="BQ457" s="332">
        <f t="shared" si="103"/>
        <v>0</v>
      </c>
      <c r="BR457" s="332">
        <f t="shared" si="103"/>
        <v>0</v>
      </c>
      <c r="BS457" s="332">
        <f t="shared" si="103"/>
        <v>0</v>
      </c>
      <c r="BT457" s="332">
        <f t="shared" si="103"/>
        <v>-316859</v>
      </c>
      <c r="BU457" s="332">
        <f t="shared" si="103"/>
        <v>0</v>
      </c>
      <c r="BV457" s="332">
        <f t="shared" si="103"/>
        <v>0</v>
      </c>
      <c r="BW457" s="332">
        <f t="shared" si="103"/>
        <v>0</v>
      </c>
      <c r="BX457" s="332">
        <f t="shared" si="103"/>
        <v>0</v>
      </c>
      <c r="BZ457" s="332">
        <f t="shared" si="104"/>
        <v>0</v>
      </c>
      <c r="CA457" s="332">
        <f t="shared" si="104"/>
        <v>0</v>
      </c>
    </row>
    <row r="458" spans="7:79" hidden="1" x14ac:dyDescent="0.2">
      <c r="G458" s="332">
        <f t="shared" ref="G458:BR461" si="106">G67-BY67</f>
        <v>-5133929</v>
      </c>
      <c r="H458" s="332">
        <f t="shared" si="106"/>
        <v>0</v>
      </c>
      <c r="I458" s="332">
        <f t="shared" si="106"/>
        <v>0</v>
      </c>
      <c r="J458" s="332">
        <f t="shared" si="106"/>
        <v>0</v>
      </c>
      <c r="K458" s="332">
        <f t="shared" si="106"/>
        <v>0</v>
      </c>
      <c r="L458" s="332">
        <f t="shared" si="106"/>
        <v>-255849</v>
      </c>
      <c r="M458" s="332">
        <f t="shared" si="106"/>
        <v>0</v>
      </c>
      <c r="N458" s="332">
        <f t="shared" si="106"/>
        <v>0</v>
      </c>
      <c r="O458" s="332">
        <f t="shared" si="106"/>
        <v>0</v>
      </c>
      <c r="P458" s="332">
        <f t="shared" si="106"/>
        <v>0</v>
      </c>
      <c r="Q458" s="332">
        <f t="shared" si="106"/>
        <v>-144141</v>
      </c>
      <c r="R458" s="332">
        <f t="shared" si="106"/>
        <v>0</v>
      </c>
      <c r="S458" s="332">
        <f t="shared" si="106"/>
        <v>0</v>
      </c>
      <c r="T458" s="332">
        <f t="shared" si="106"/>
        <v>0</v>
      </c>
      <c r="U458" s="332">
        <f t="shared" si="106"/>
        <v>0</v>
      </c>
      <c r="V458" s="332">
        <f t="shared" si="106"/>
        <v>-1252872</v>
      </c>
      <c r="W458" s="332">
        <f t="shared" si="106"/>
        <v>0</v>
      </c>
      <c r="X458" s="332">
        <f t="shared" si="106"/>
        <v>0</v>
      </c>
      <c r="Y458" s="332">
        <f t="shared" si="106"/>
        <v>0</v>
      </c>
      <c r="Z458" s="332">
        <f t="shared" si="106"/>
        <v>0</v>
      </c>
      <c r="AA458" s="332">
        <f t="shared" si="106"/>
        <v>-280426</v>
      </c>
      <c r="AB458" s="332">
        <f t="shared" si="106"/>
        <v>0</v>
      </c>
      <c r="AC458" s="332">
        <f t="shared" si="106"/>
        <v>0</v>
      </c>
      <c r="AD458" s="332">
        <f t="shared" si="106"/>
        <v>0</v>
      </c>
      <c r="AE458" s="332">
        <f t="shared" si="106"/>
        <v>0</v>
      </c>
      <c r="AF458" s="332">
        <f t="shared" si="106"/>
        <v>-766657</v>
      </c>
      <c r="AG458" s="332">
        <f t="shared" si="106"/>
        <v>0</v>
      </c>
      <c r="AH458" s="332">
        <f t="shared" si="106"/>
        <v>0</v>
      </c>
      <c r="AI458" s="332">
        <f t="shared" si="106"/>
        <v>0</v>
      </c>
      <c r="AJ458" s="332">
        <f t="shared" si="106"/>
        <v>0</v>
      </c>
      <c r="AK458" s="332">
        <f t="shared" si="106"/>
        <v>-771750</v>
      </c>
      <c r="AL458" s="332">
        <f t="shared" si="106"/>
        <v>0</v>
      </c>
      <c r="AM458" s="332">
        <f t="shared" si="106"/>
        <v>0</v>
      </c>
      <c r="AN458" s="332">
        <f t="shared" si="106"/>
        <v>0</v>
      </c>
      <c r="AO458" s="332">
        <f t="shared" si="106"/>
        <v>0</v>
      </c>
      <c r="AP458" s="332">
        <f t="shared" si="106"/>
        <v>-507182</v>
      </c>
      <c r="AQ458" s="332">
        <f t="shared" si="106"/>
        <v>0</v>
      </c>
      <c r="AR458" s="332">
        <f t="shared" si="106"/>
        <v>0</v>
      </c>
      <c r="AS458" s="332">
        <f t="shared" si="106"/>
        <v>0</v>
      </c>
      <c r="AT458" s="332">
        <f t="shared" si="106"/>
        <v>0</v>
      </c>
      <c r="AU458" s="332">
        <f t="shared" si="106"/>
        <v>-174599</v>
      </c>
      <c r="AV458" s="332">
        <f t="shared" si="106"/>
        <v>0</v>
      </c>
      <c r="AW458" s="332">
        <f t="shared" si="106"/>
        <v>0</v>
      </c>
      <c r="AX458" s="332">
        <f t="shared" si="106"/>
        <v>0</v>
      </c>
      <c r="AY458" s="332">
        <f t="shared" si="106"/>
        <v>0</v>
      </c>
      <c r="AZ458" s="332">
        <f t="shared" si="106"/>
        <v>0</v>
      </c>
      <c r="BA458" s="332">
        <f t="shared" si="106"/>
        <v>0</v>
      </c>
      <c r="BB458" s="332">
        <f t="shared" si="106"/>
        <v>0</v>
      </c>
      <c r="BC458" s="332">
        <f t="shared" si="106"/>
        <v>0</v>
      </c>
      <c r="BD458" s="332">
        <f t="shared" si="106"/>
        <v>0</v>
      </c>
      <c r="BE458" s="332">
        <f t="shared" si="106"/>
        <v>-474328</v>
      </c>
      <c r="BF458" s="332">
        <f t="shared" si="106"/>
        <v>0</v>
      </c>
      <c r="BG458" s="332">
        <f t="shared" si="106"/>
        <v>0</v>
      </c>
      <c r="BH458" s="332">
        <f t="shared" si="106"/>
        <v>0</v>
      </c>
      <c r="BI458" s="332">
        <f t="shared" si="106"/>
        <v>0</v>
      </c>
      <c r="BJ458" s="332">
        <f t="shared" si="106"/>
        <v>-70016</v>
      </c>
      <c r="BK458" s="332">
        <f t="shared" si="106"/>
        <v>0</v>
      </c>
      <c r="BL458" s="332">
        <f t="shared" si="106"/>
        <v>0</v>
      </c>
      <c r="BM458" s="332">
        <f t="shared" si="106"/>
        <v>0</v>
      </c>
      <c r="BN458" s="332">
        <f t="shared" si="106"/>
        <v>0</v>
      </c>
      <c r="BO458" s="332">
        <f t="shared" si="106"/>
        <v>-47378</v>
      </c>
      <c r="BP458" s="332">
        <f t="shared" si="106"/>
        <v>0</v>
      </c>
      <c r="BQ458" s="332">
        <f t="shared" si="106"/>
        <v>0</v>
      </c>
      <c r="BR458" s="332">
        <f t="shared" si="106"/>
        <v>0</v>
      </c>
      <c r="BS458" s="332">
        <f t="shared" ref="BS458:BX473" si="107">BS67-EK67</f>
        <v>0</v>
      </c>
      <c r="BT458" s="332">
        <f t="shared" si="107"/>
        <v>-399990</v>
      </c>
      <c r="BU458" s="332">
        <f t="shared" si="107"/>
        <v>0</v>
      </c>
      <c r="BV458" s="332">
        <f t="shared" si="107"/>
        <v>0</v>
      </c>
      <c r="BW458" s="332">
        <f t="shared" si="107"/>
        <v>0</v>
      </c>
      <c r="BX458" s="332">
        <f t="shared" si="107"/>
        <v>0</v>
      </c>
      <c r="BZ458" s="332">
        <f t="shared" ref="BZ458:CA473" si="108">BZ67-ER67</f>
        <v>0</v>
      </c>
      <c r="CA458" s="332">
        <f t="shared" si="108"/>
        <v>0</v>
      </c>
    </row>
    <row r="459" spans="7:79" hidden="1" x14ac:dyDescent="0.2">
      <c r="G459" s="332">
        <f t="shared" si="106"/>
        <v>0</v>
      </c>
      <c r="H459" s="332">
        <f t="shared" si="106"/>
        <v>0</v>
      </c>
      <c r="I459" s="332">
        <f t="shared" si="106"/>
        <v>0</v>
      </c>
      <c r="J459" s="332">
        <f t="shared" si="106"/>
        <v>0</v>
      </c>
      <c r="K459" s="332">
        <f t="shared" si="106"/>
        <v>0</v>
      </c>
      <c r="L459" s="332">
        <f t="shared" si="106"/>
        <v>0</v>
      </c>
      <c r="M459" s="332">
        <f t="shared" si="106"/>
        <v>0</v>
      </c>
      <c r="N459" s="332">
        <f t="shared" si="106"/>
        <v>0</v>
      </c>
      <c r="O459" s="332">
        <f t="shared" si="106"/>
        <v>0</v>
      </c>
      <c r="P459" s="332">
        <f t="shared" si="106"/>
        <v>0</v>
      </c>
      <c r="Q459" s="332">
        <f t="shared" si="106"/>
        <v>0</v>
      </c>
      <c r="R459" s="332">
        <f t="shared" si="106"/>
        <v>0</v>
      </c>
      <c r="S459" s="332">
        <f t="shared" si="106"/>
        <v>0</v>
      </c>
      <c r="T459" s="332">
        <f t="shared" si="106"/>
        <v>0</v>
      </c>
      <c r="U459" s="332">
        <f t="shared" si="106"/>
        <v>0</v>
      </c>
      <c r="V459" s="332">
        <f t="shared" si="106"/>
        <v>0</v>
      </c>
      <c r="W459" s="332">
        <f t="shared" si="106"/>
        <v>0</v>
      </c>
      <c r="X459" s="332">
        <f t="shared" si="106"/>
        <v>0</v>
      </c>
      <c r="Y459" s="332">
        <f t="shared" si="106"/>
        <v>0</v>
      </c>
      <c r="Z459" s="332">
        <f t="shared" si="106"/>
        <v>0</v>
      </c>
      <c r="AA459" s="332">
        <f t="shared" si="106"/>
        <v>0</v>
      </c>
      <c r="AB459" s="332">
        <f t="shared" si="106"/>
        <v>0</v>
      </c>
      <c r="AC459" s="332">
        <f t="shared" si="106"/>
        <v>0</v>
      </c>
      <c r="AD459" s="332">
        <f t="shared" si="106"/>
        <v>0</v>
      </c>
      <c r="AE459" s="332">
        <f t="shared" si="106"/>
        <v>0</v>
      </c>
      <c r="AF459" s="332">
        <f t="shared" si="106"/>
        <v>0</v>
      </c>
      <c r="AG459" s="332">
        <f t="shared" si="106"/>
        <v>0</v>
      </c>
      <c r="AH459" s="332">
        <f t="shared" si="106"/>
        <v>0</v>
      </c>
      <c r="AI459" s="332">
        <f t="shared" si="106"/>
        <v>0</v>
      </c>
      <c r="AJ459" s="332">
        <f t="shared" si="106"/>
        <v>0</v>
      </c>
      <c r="AK459" s="332">
        <f t="shared" si="106"/>
        <v>0</v>
      </c>
      <c r="AL459" s="332">
        <f t="shared" si="106"/>
        <v>0</v>
      </c>
      <c r="AM459" s="332">
        <f t="shared" si="106"/>
        <v>0</v>
      </c>
      <c r="AN459" s="332">
        <f t="shared" si="106"/>
        <v>0</v>
      </c>
      <c r="AO459" s="332">
        <f t="shared" si="106"/>
        <v>0</v>
      </c>
      <c r="AP459" s="332">
        <f t="shared" si="106"/>
        <v>0</v>
      </c>
      <c r="AQ459" s="332">
        <f t="shared" si="106"/>
        <v>0</v>
      </c>
      <c r="AR459" s="332">
        <f t="shared" si="106"/>
        <v>0</v>
      </c>
      <c r="AS459" s="332">
        <f t="shared" si="106"/>
        <v>0</v>
      </c>
      <c r="AT459" s="332">
        <f t="shared" si="106"/>
        <v>0</v>
      </c>
      <c r="AU459" s="332">
        <f t="shared" si="106"/>
        <v>0</v>
      </c>
      <c r="AV459" s="332">
        <f t="shared" si="106"/>
        <v>0</v>
      </c>
      <c r="AW459" s="332">
        <f t="shared" si="106"/>
        <v>0</v>
      </c>
      <c r="AX459" s="332">
        <f t="shared" si="106"/>
        <v>0</v>
      </c>
      <c r="AY459" s="332">
        <f t="shared" si="106"/>
        <v>0</v>
      </c>
      <c r="AZ459" s="332">
        <f t="shared" si="106"/>
        <v>0</v>
      </c>
      <c r="BA459" s="332">
        <f t="shared" si="106"/>
        <v>0</v>
      </c>
      <c r="BB459" s="332">
        <f t="shared" si="106"/>
        <v>0</v>
      </c>
      <c r="BC459" s="332">
        <f t="shared" si="106"/>
        <v>0</v>
      </c>
      <c r="BD459" s="332">
        <f t="shared" si="106"/>
        <v>0</v>
      </c>
      <c r="BE459" s="332">
        <f t="shared" si="106"/>
        <v>0</v>
      </c>
      <c r="BF459" s="332">
        <f t="shared" si="106"/>
        <v>0</v>
      </c>
      <c r="BG459" s="332">
        <f t="shared" si="106"/>
        <v>0</v>
      </c>
      <c r="BH459" s="332">
        <f t="shared" si="106"/>
        <v>0</v>
      </c>
      <c r="BI459" s="332">
        <f t="shared" si="106"/>
        <v>0</v>
      </c>
      <c r="BJ459" s="332">
        <f t="shared" si="106"/>
        <v>0</v>
      </c>
      <c r="BK459" s="332">
        <f t="shared" si="106"/>
        <v>0</v>
      </c>
      <c r="BL459" s="332">
        <f t="shared" si="106"/>
        <v>0</v>
      </c>
      <c r="BM459" s="332">
        <f t="shared" si="106"/>
        <v>0</v>
      </c>
      <c r="BN459" s="332">
        <f t="shared" si="106"/>
        <v>0</v>
      </c>
      <c r="BO459" s="332">
        <f t="shared" si="106"/>
        <v>0</v>
      </c>
      <c r="BP459" s="332">
        <f t="shared" si="106"/>
        <v>0</v>
      </c>
      <c r="BQ459" s="332">
        <f t="shared" si="106"/>
        <v>0</v>
      </c>
      <c r="BR459" s="332">
        <f t="shared" si="106"/>
        <v>0</v>
      </c>
      <c r="BS459" s="332">
        <f t="shared" si="107"/>
        <v>0</v>
      </c>
      <c r="BT459" s="332">
        <f t="shared" si="107"/>
        <v>0</v>
      </c>
      <c r="BU459" s="332">
        <f t="shared" si="107"/>
        <v>0</v>
      </c>
      <c r="BV459" s="332">
        <f t="shared" si="107"/>
        <v>0</v>
      </c>
      <c r="BW459" s="332">
        <f t="shared" si="107"/>
        <v>0</v>
      </c>
      <c r="BX459" s="332">
        <f t="shared" si="107"/>
        <v>0</v>
      </c>
      <c r="BZ459" s="332">
        <f t="shared" si="108"/>
        <v>0</v>
      </c>
      <c r="CA459" s="332">
        <f t="shared" si="108"/>
        <v>0</v>
      </c>
    </row>
    <row r="460" spans="7:79" hidden="1" x14ac:dyDescent="0.2">
      <c r="G460" s="332">
        <f t="shared" si="106"/>
        <v>-19443086</v>
      </c>
      <c r="H460" s="332">
        <f t="shared" si="106"/>
        <v>0</v>
      </c>
      <c r="I460" s="332">
        <f t="shared" si="106"/>
        <v>0</v>
      </c>
      <c r="J460" s="332">
        <f t="shared" si="106"/>
        <v>0</v>
      </c>
      <c r="K460" s="332">
        <f t="shared" si="106"/>
        <v>0</v>
      </c>
      <c r="L460" s="332">
        <f t="shared" si="106"/>
        <v>-398152</v>
      </c>
      <c r="M460" s="332">
        <f t="shared" si="106"/>
        <v>0</v>
      </c>
      <c r="N460" s="332">
        <f t="shared" si="106"/>
        <v>0</v>
      </c>
      <c r="O460" s="332">
        <f t="shared" si="106"/>
        <v>0</v>
      </c>
      <c r="P460" s="332">
        <f t="shared" si="106"/>
        <v>0</v>
      </c>
      <c r="Q460" s="332">
        <f t="shared" si="106"/>
        <v>-500537</v>
      </c>
      <c r="R460" s="332">
        <f t="shared" si="106"/>
        <v>0</v>
      </c>
      <c r="S460" s="332">
        <f t="shared" si="106"/>
        <v>0</v>
      </c>
      <c r="T460" s="332">
        <f t="shared" si="106"/>
        <v>0</v>
      </c>
      <c r="U460" s="332">
        <f t="shared" si="106"/>
        <v>0</v>
      </c>
      <c r="V460" s="332">
        <f t="shared" si="106"/>
        <v>-1552379</v>
      </c>
      <c r="W460" s="332">
        <f t="shared" si="106"/>
        <v>0</v>
      </c>
      <c r="X460" s="332">
        <f t="shared" si="106"/>
        <v>0</v>
      </c>
      <c r="Y460" s="332">
        <f t="shared" si="106"/>
        <v>0</v>
      </c>
      <c r="Z460" s="332">
        <f t="shared" si="106"/>
        <v>0</v>
      </c>
      <c r="AA460" s="332">
        <f t="shared" si="106"/>
        <v>-893971</v>
      </c>
      <c r="AB460" s="332">
        <f t="shared" si="106"/>
        <v>0</v>
      </c>
      <c r="AC460" s="332">
        <f t="shared" si="106"/>
        <v>0</v>
      </c>
      <c r="AD460" s="332">
        <f t="shared" si="106"/>
        <v>0</v>
      </c>
      <c r="AE460" s="332">
        <f t="shared" si="106"/>
        <v>0</v>
      </c>
      <c r="AF460" s="332">
        <f t="shared" si="106"/>
        <v>-2414344</v>
      </c>
      <c r="AG460" s="332">
        <f t="shared" si="106"/>
        <v>0</v>
      </c>
      <c r="AH460" s="332">
        <f t="shared" si="106"/>
        <v>0</v>
      </c>
      <c r="AI460" s="332">
        <f t="shared" si="106"/>
        <v>0</v>
      </c>
      <c r="AJ460" s="332">
        <f t="shared" si="106"/>
        <v>0</v>
      </c>
      <c r="AK460" s="332">
        <f t="shared" si="106"/>
        <v>-2009028</v>
      </c>
      <c r="AL460" s="332">
        <f t="shared" si="106"/>
        <v>0</v>
      </c>
      <c r="AM460" s="332">
        <f t="shared" si="106"/>
        <v>0</v>
      </c>
      <c r="AN460" s="332">
        <f t="shared" si="106"/>
        <v>0</v>
      </c>
      <c r="AO460" s="332">
        <f t="shared" si="106"/>
        <v>0</v>
      </c>
      <c r="AP460" s="332">
        <f t="shared" si="106"/>
        <v>-1723893</v>
      </c>
      <c r="AQ460" s="332">
        <f t="shared" si="106"/>
        <v>0</v>
      </c>
      <c r="AR460" s="332">
        <f t="shared" si="106"/>
        <v>0</v>
      </c>
      <c r="AS460" s="332">
        <f t="shared" si="106"/>
        <v>0</v>
      </c>
      <c r="AT460" s="332">
        <f t="shared" si="106"/>
        <v>0</v>
      </c>
      <c r="AU460" s="332">
        <f t="shared" si="106"/>
        <v>-1888507</v>
      </c>
      <c r="AV460" s="332">
        <f t="shared" si="106"/>
        <v>0</v>
      </c>
      <c r="AW460" s="332">
        <f t="shared" si="106"/>
        <v>0</v>
      </c>
      <c r="AX460" s="332">
        <f t="shared" si="106"/>
        <v>0</v>
      </c>
      <c r="AY460" s="332">
        <f t="shared" si="106"/>
        <v>0</v>
      </c>
      <c r="AZ460" s="332">
        <f t="shared" si="106"/>
        <v>-3440295</v>
      </c>
      <c r="BA460" s="332">
        <f t="shared" si="106"/>
        <v>0</v>
      </c>
      <c r="BB460" s="332">
        <f t="shared" si="106"/>
        <v>0</v>
      </c>
      <c r="BC460" s="332">
        <f t="shared" si="106"/>
        <v>0</v>
      </c>
      <c r="BD460" s="332">
        <f t="shared" si="106"/>
        <v>0</v>
      </c>
      <c r="BE460" s="332">
        <f t="shared" si="106"/>
        <v>-1170008</v>
      </c>
      <c r="BF460" s="332">
        <f t="shared" si="106"/>
        <v>0</v>
      </c>
      <c r="BG460" s="332">
        <f t="shared" si="106"/>
        <v>0</v>
      </c>
      <c r="BH460" s="332">
        <f t="shared" si="106"/>
        <v>0</v>
      </c>
      <c r="BI460" s="332">
        <f t="shared" si="106"/>
        <v>0</v>
      </c>
      <c r="BJ460" s="332">
        <f t="shared" si="106"/>
        <v>-1861992</v>
      </c>
      <c r="BK460" s="332">
        <f t="shared" si="106"/>
        <v>0</v>
      </c>
      <c r="BL460" s="332">
        <f t="shared" si="106"/>
        <v>0</v>
      </c>
      <c r="BM460" s="332">
        <f t="shared" si="106"/>
        <v>0</v>
      </c>
      <c r="BN460" s="332">
        <f t="shared" si="106"/>
        <v>0</v>
      </c>
      <c r="BO460" s="332">
        <f t="shared" si="106"/>
        <v>-1159927</v>
      </c>
      <c r="BP460" s="332">
        <f t="shared" si="106"/>
        <v>0</v>
      </c>
      <c r="BQ460" s="332">
        <f t="shared" si="106"/>
        <v>0</v>
      </c>
      <c r="BR460" s="332">
        <f t="shared" si="106"/>
        <v>0</v>
      </c>
      <c r="BS460" s="332">
        <f t="shared" si="107"/>
        <v>0</v>
      </c>
      <c r="BT460" s="332">
        <f t="shared" si="107"/>
        <v>-898689</v>
      </c>
      <c r="BU460" s="332">
        <f t="shared" si="107"/>
        <v>0</v>
      </c>
      <c r="BV460" s="332">
        <f t="shared" si="107"/>
        <v>0</v>
      </c>
      <c r="BW460" s="332">
        <f t="shared" si="107"/>
        <v>0</v>
      </c>
      <c r="BX460" s="332">
        <f t="shared" si="107"/>
        <v>0</v>
      </c>
      <c r="BZ460" s="332">
        <f t="shared" si="108"/>
        <v>0</v>
      </c>
      <c r="CA460" s="332">
        <f t="shared" si="108"/>
        <v>0</v>
      </c>
    </row>
    <row r="461" spans="7:79" hidden="1" x14ac:dyDescent="0.2">
      <c r="G461" s="332">
        <f t="shared" si="106"/>
        <v>-8283003</v>
      </c>
      <c r="H461" s="332">
        <f t="shared" si="106"/>
        <v>0</v>
      </c>
      <c r="I461" s="332">
        <f t="shared" si="106"/>
        <v>0</v>
      </c>
      <c r="J461" s="332">
        <f t="shared" si="106"/>
        <v>0</v>
      </c>
      <c r="K461" s="332">
        <f t="shared" si="106"/>
        <v>0</v>
      </c>
      <c r="L461" s="332">
        <f t="shared" si="106"/>
        <v>-175494</v>
      </c>
      <c r="M461" s="332">
        <f t="shared" si="106"/>
        <v>0</v>
      </c>
      <c r="N461" s="332">
        <f t="shared" si="106"/>
        <v>0</v>
      </c>
      <c r="O461" s="332">
        <f t="shared" si="106"/>
        <v>0</v>
      </c>
      <c r="P461" s="332">
        <f t="shared" si="106"/>
        <v>0</v>
      </c>
      <c r="Q461" s="332">
        <f t="shared" si="106"/>
        <v>-214295</v>
      </c>
      <c r="R461" s="332">
        <f t="shared" si="106"/>
        <v>0</v>
      </c>
      <c r="S461" s="332">
        <f t="shared" si="106"/>
        <v>0</v>
      </c>
      <c r="T461" s="332">
        <f t="shared" si="106"/>
        <v>0</v>
      </c>
      <c r="U461" s="332">
        <f t="shared" si="106"/>
        <v>0</v>
      </c>
      <c r="V461" s="332">
        <f t="shared" si="106"/>
        <v>-706760</v>
      </c>
      <c r="W461" s="332">
        <f t="shared" si="106"/>
        <v>0</v>
      </c>
      <c r="X461" s="332">
        <f t="shared" si="106"/>
        <v>0</v>
      </c>
      <c r="Y461" s="332">
        <f t="shared" si="106"/>
        <v>0</v>
      </c>
      <c r="Z461" s="332">
        <f t="shared" si="106"/>
        <v>0</v>
      </c>
      <c r="AA461" s="332">
        <f t="shared" si="106"/>
        <v>-381604</v>
      </c>
      <c r="AB461" s="332">
        <f t="shared" si="106"/>
        <v>0</v>
      </c>
      <c r="AC461" s="332">
        <f t="shared" si="106"/>
        <v>0</v>
      </c>
      <c r="AD461" s="332">
        <f t="shared" si="106"/>
        <v>0</v>
      </c>
      <c r="AE461" s="332">
        <f t="shared" si="106"/>
        <v>0</v>
      </c>
      <c r="AF461" s="332">
        <f t="shared" si="106"/>
        <v>-993113</v>
      </c>
      <c r="AG461" s="332">
        <f t="shared" si="106"/>
        <v>0</v>
      </c>
      <c r="AH461" s="332">
        <f t="shared" si="106"/>
        <v>0</v>
      </c>
      <c r="AI461" s="332">
        <f t="shared" si="106"/>
        <v>0</v>
      </c>
      <c r="AJ461" s="332">
        <f t="shared" si="106"/>
        <v>0</v>
      </c>
      <c r="AK461" s="332">
        <f t="shared" si="106"/>
        <v>-846223</v>
      </c>
      <c r="AL461" s="332">
        <f t="shared" si="106"/>
        <v>0</v>
      </c>
      <c r="AM461" s="332">
        <f t="shared" si="106"/>
        <v>0</v>
      </c>
      <c r="AN461" s="332">
        <f t="shared" si="106"/>
        <v>0</v>
      </c>
      <c r="AO461" s="332">
        <f t="shared" si="106"/>
        <v>0</v>
      </c>
      <c r="AP461" s="332">
        <f t="shared" si="106"/>
        <v>-715823</v>
      </c>
      <c r="AQ461" s="332">
        <f t="shared" si="106"/>
        <v>0</v>
      </c>
      <c r="AR461" s="332">
        <f t="shared" si="106"/>
        <v>0</v>
      </c>
      <c r="AS461" s="332">
        <f t="shared" si="106"/>
        <v>0</v>
      </c>
      <c r="AT461" s="332">
        <f t="shared" si="106"/>
        <v>0</v>
      </c>
      <c r="AU461" s="332">
        <f t="shared" si="106"/>
        <v>-779008</v>
      </c>
      <c r="AV461" s="332">
        <f t="shared" si="106"/>
        <v>0</v>
      </c>
      <c r="AW461" s="332">
        <f t="shared" si="106"/>
        <v>0</v>
      </c>
      <c r="AX461" s="332">
        <f t="shared" si="106"/>
        <v>0</v>
      </c>
      <c r="AY461" s="332">
        <f t="shared" si="106"/>
        <v>0</v>
      </c>
      <c r="AZ461" s="332">
        <f t="shared" si="106"/>
        <v>-1428604</v>
      </c>
      <c r="BA461" s="332">
        <f t="shared" si="106"/>
        <v>0</v>
      </c>
      <c r="BB461" s="332">
        <f t="shared" si="106"/>
        <v>0</v>
      </c>
      <c r="BC461" s="332">
        <f t="shared" si="106"/>
        <v>0</v>
      </c>
      <c r="BD461" s="332">
        <f t="shared" si="106"/>
        <v>0</v>
      </c>
      <c r="BE461" s="332">
        <f t="shared" si="106"/>
        <v>-517864</v>
      </c>
      <c r="BF461" s="332">
        <f t="shared" si="106"/>
        <v>0</v>
      </c>
      <c r="BG461" s="332">
        <f t="shared" si="106"/>
        <v>0</v>
      </c>
      <c r="BH461" s="332">
        <f t="shared" si="106"/>
        <v>0</v>
      </c>
      <c r="BI461" s="332">
        <f t="shared" si="106"/>
        <v>0</v>
      </c>
      <c r="BJ461" s="332">
        <f t="shared" si="106"/>
        <v>-846009</v>
      </c>
      <c r="BK461" s="332">
        <f t="shared" si="106"/>
        <v>0</v>
      </c>
      <c r="BL461" s="332">
        <f t="shared" si="106"/>
        <v>0</v>
      </c>
      <c r="BM461" s="332">
        <f t="shared" si="106"/>
        <v>0</v>
      </c>
      <c r="BN461" s="332">
        <f t="shared" si="106"/>
        <v>0</v>
      </c>
      <c r="BO461" s="332">
        <f t="shared" si="106"/>
        <v>-495663</v>
      </c>
      <c r="BP461" s="332">
        <f t="shared" si="106"/>
        <v>0</v>
      </c>
      <c r="BQ461" s="332">
        <f t="shared" si="106"/>
        <v>0</v>
      </c>
      <c r="BR461" s="332">
        <f t="shared" ref="BR461:BX474" si="109">BR70-EJ70</f>
        <v>0</v>
      </c>
      <c r="BS461" s="332">
        <f t="shared" si="107"/>
        <v>0</v>
      </c>
      <c r="BT461" s="332">
        <f t="shared" si="107"/>
        <v>-389789</v>
      </c>
      <c r="BU461" s="332">
        <f t="shared" si="107"/>
        <v>0</v>
      </c>
      <c r="BV461" s="332">
        <f t="shared" si="107"/>
        <v>0</v>
      </c>
      <c r="BW461" s="332">
        <f t="shared" si="107"/>
        <v>0</v>
      </c>
      <c r="BX461" s="332">
        <f t="shared" si="107"/>
        <v>0</v>
      </c>
      <c r="BZ461" s="332">
        <f t="shared" si="108"/>
        <v>0</v>
      </c>
      <c r="CA461" s="332">
        <f t="shared" si="108"/>
        <v>0</v>
      </c>
    </row>
    <row r="462" spans="7:79" hidden="1" x14ac:dyDescent="0.2">
      <c r="G462" s="332">
        <f t="shared" ref="G462:BQ466" si="110">G71-BY71</f>
        <v>-4926997</v>
      </c>
      <c r="H462" s="332">
        <f t="shared" si="110"/>
        <v>0</v>
      </c>
      <c r="I462" s="332">
        <f t="shared" si="110"/>
        <v>0</v>
      </c>
      <c r="J462" s="332">
        <f t="shared" si="110"/>
        <v>0</v>
      </c>
      <c r="K462" s="332">
        <f t="shared" si="110"/>
        <v>0</v>
      </c>
      <c r="L462" s="332">
        <f t="shared" si="110"/>
        <v>-119506</v>
      </c>
      <c r="M462" s="332">
        <f t="shared" si="110"/>
        <v>0</v>
      </c>
      <c r="N462" s="332">
        <f t="shared" si="110"/>
        <v>0</v>
      </c>
      <c r="O462" s="332">
        <f t="shared" si="110"/>
        <v>0</v>
      </c>
      <c r="P462" s="332">
        <f t="shared" si="110"/>
        <v>0</v>
      </c>
      <c r="Q462" s="332">
        <f t="shared" si="110"/>
        <v>-135705</v>
      </c>
      <c r="R462" s="332">
        <f t="shared" si="110"/>
        <v>0</v>
      </c>
      <c r="S462" s="332">
        <f t="shared" si="110"/>
        <v>0</v>
      </c>
      <c r="T462" s="332">
        <f t="shared" si="110"/>
        <v>0</v>
      </c>
      <c r="U462" s="332">
        <f t="shared" si="110"/>
        <v>0</v>
      </c>
      <c r="V462" s="332">
        <f t="shared" si="110"/>
        <v>-368240</v>
      </c>
      <c r="W462" s="332">
        <f t="shared" si="110"/>
        <v>0</v>
      </c>
      <c r="X462" s="332">
        <f t="shared" si="110"/>
        <v>0</v>
      </c>
      <c r="Y462" s="332">
        <f t="shared" si="110"/>
        <v>0</v>
      </c>
      <c r="Z462" s="332">
        <f t="shared" si="110"/>
        <v>0</v>
      </c>
      <c r="AA462" s="332">
        <f t="shared" si="110"/>
        <v>-233396</v>
      </c>
      <c r="AB462" s="332">
        <f t="shared" si="110"/>
        <v>0</v>
      </c>
      <c r="AC462" s="332">
        <f t="shared" si="110"/>
        <v>0</v>
      </c>
      <c r="AD462" s="332">
        <f t="shared" si="110"/>
        <v>0</v>
      </c>
      <c r="AE462" s="332">
        <f t="shared" si="110"/>
        <v>0</v>
      </c>
      <c r="AF462" s="332">
        <f t="shared" si="110"/>
        <v>-661887</v>
      </c>
      <c r="AG462" s="332">
        <f t="shared" si="110"/>
        <v>0</v>
      </c>
      <c r="AH462" s="332">
        <f t="shared" si="110"/>
        <v>0</v>
      </c>
      <c r="AI462" s="332">
        <f t="shared" si="110"/>
        <v>0</v>
      </c>
      <c r="AJ462" s="332">
        <f t="shared" si="110"/>
        <v>0</v>
      </c>
      <c r="AK462" s="332">
        <f t="shared" si="110"/>
        <v>-528777</v>
      </c>
      <c r="AL462" s="332">
        <f t="shared" si="110"/>
        <v>0</v>
      </c>
      <c r="AM462" s="332">
        <f t="shared" si="110"/>
        <v>0</v>
      </c>
      <c r="AN462" s="332">
        <f t="shared" si="110"/>
        <v>0</v>
      </c>
      <c r="AO462" s="332">
        <f t="shared" si="110"/>
        <v>0</v>
      </c>
      <c r="AP462" s="332">
        <f t="shared" si="110"/>
        <v>-454177</v>
      </c>
      <c r="AQ462" s="332">
        <f t="shared" si="110"/>
        <v>0</v>
      </c>
      <c r="AR462" s="332">
        <f t="shared" si="110"/>
        <v>0</v>
      </c>
      <c r="AS462" s="332">
        <f t="shared" si="110"/>
        <v>0</v>
      </c>
      <c r="AT462" s="332">
        <f t="shared" si="110"/>
        <v>0</v>
      </c>
      <c r="AU462" s="332">
        <f t="shared" si="110"/>
        <v>-495992</v>
      </c>
      <c r="AV462" s="332">
        <f t="shared" si="110"/>
        <v>0</v>
      </c>
      <c r="AW462" s="332">
        <f t="shared" si="110"/>
        <v>0</v>
      </c>
      <c r="AX462" s="332">
        <f t="shared" si="110"/>
        <v>0</v>
      </c>
      <c r="AY462" s="332">
        <f t="shared" si="110"/>
        <v>0</v>
      </c>
      <c r="AZ462" s="332">
        <f t="shared" si="110"/>
        <v>-886396</v>
      </c>
      <c r="BA462" s="332">
        <f t="shared" si="110"/>
        <v>0</v>
      </c>
      <c r="BB462" s="332">
        <f t="shared" si="110"/>
        <v>0</v>
      </c>
      <c r="BC462" s="332">
        <f t="shared" si="110"/>
        <v>0</v>
      </c>
      <c r="BD462" s="332">
        <f t="shared" si="110"/>
        <v>0</v>
      </c>
      <c r="BE462" s="332">
        <f t="shared" si="110"/>
        <v>-267136</v>
      </c>
      <c r="BF462" s="332">
        <f t="shared" si="110"/>
        <v>0</v>
      </c>
      <c r="BG462" s="332">
        <f t="shared" si="110"/>
        <v>0</v>
      </c>
      <c r="BH462" s="332">
        <f t="shared" si="110"/>
        <v>0</v>
      </c>
      <c r="BI462" s="332">
        <f t="shared" si="110"/>
        <v>0</v>
      </c>
      <c r="BJ462" s="332">
        <f t="shared" si="110"/>
        <v>-398991</v>
      </c>
      <c r="BK462" s="332">
        <f t="shared" si="110"/>
        <v>0</v>
      </c>
      <c r="BL462" s="332">
        <f t="shared" si="110"/>
        <v>0</v>
      </c>
      <c r="BM462" s="332">
        <f t="shared" si="110"/>
        <v>0</v>
      </c>
      <c r="BN462" s="332">
        <f t="shared" si="110"/>
        <v>0</v>
      </c>
      <c r="BO462" s="332">
        <f t="shared" si="110"/>
        <v>-274337</v>
      </c>
      <c r="BP462" s="332">
        <f t="shared" si="110"/>
        <v>0</v>
      </c>
      <c r="BQ462" s="332">
        <f t="shared" si="110"/>
        <v>0</v>
      </c>
      <c r="BR462" s="332">
        <f t="shared" si="109"/>
        <v>0</v>
      </c>
      <c r="BS462" s="332">
        <f t="shared" si="107"/>
        <v>0</v>
      </c>
      <c r="BT462" s="332">
        <f t="shared" si="107"/>
        <v>-255211</v>
      </c>
      <c r="BU462" s="332">
        <f t="shared" si="107"/>
        <v>0</v>
      </c>
      <c r="BV462" s="332">
        <f t="shared" si="107"/>
        <v>0</v>
      </c>
      <c r="BW462" s="332">
        <f t="shared" si="107"/>
        <v>0</v>
      </c>
      <c r="BX462" s="332">
        <f t="shared" si="107"/>
        <v>0</v>
      </c>
      <c r="BZ462" s="332">
        <f t="shared" si="108"/>
        <v>0</v>
      </c>
      <c r="CA462" s="332">
        <f t="shared" si="108"/>
        <v>0</v>
      </c>
    </row>
    <row r="463" spans="7:79" hidden="1" x14ac:dyDescent="0.2">
      <c r="G463" s="332">
        <f t="shared" si="110"/>
        <v>0</v>
      </c>
      <c r="H463" s="332">
        <f t="shared" si="110"/>
        <v>0</v>
      </c>
      <c r="I463" s="332">
        <f t="shared" si="110"/>
        <v>0</v>
      </c>
      <c r="J463" s="332">
        <f t="shared" si="110"/>
        <v>0</v>
      </c>
      <c r="K463" s="332">
        <f t="shared" si="110"/>
        <v>0</v>
      </c>
      <c r="L463" s="332">
        <f t="shared" si="110"/>
        <v>0</v>
      </c>
      <c r="M463" s="332">
        <f t="shared" si="110"/>
        <v>0</v>
      </c>
      <c r="N463" s="332">
        <f t="shared" si="110"/>
        <v>0</v>
      </c>
      <c r="O463" s="332">
        <f t="shared" si="110"/>
        <v>0</v>
      </c>
      <c r="P463" s="332">
        <f t="shared" si="110"/>
        <v>0</v>
      </c>
      <c r="Q463" s="332">
        <f t="shared" si="110"/>
        <v>0</v>
      </c>
      <c r="R463" s="332">
        <f t="shared" si="110"/>
        <v>0</v>
      </c>
      <c r="S463" s="332">
        <f t="shared" si="110"/>
        <v>0</v>
      </c>
      <c r="T463" s="332">
        <f t="shared" si="110"/>
        <v>0</v>
      </c>
      <c r="U463" s="332">
        <f t="shared" si="110"/>
        <v>0</v>
      </c>
      <c r="V463" s="332">
        <f t="shared" si="110"/>
        <v>0</v>
      </c>
      <c r="W463" s="332">
        <f t="shared" si="110"/>
        <v>0</v>
      </c>
      <c r="X463" s="332">
        <f t="shared" si="110"/>
        <v>0</v>
      </c>
      <c r="Y463" s="332">
        <f t="shared" si="110"/>
        <v>0</v>
      </c>
      <c r="Z463" s="332">
        <f t="shared" si="110"/>
        <v>0</v>
      </c>
      <c r="AA463" s="332">
        <f t="shared" si="110"/>
        <v>0</v>
      </c>
      <c r="AB463" s="332">
        <f t="shared" si="110"/>
        <v>0</v>
      </c>
      <c r="AC463" s="332">
        <f t="shared" si="110"/>
        <v>0</v>
      </c>
      <c r="AD463" s="332">
        <f t="shared" si="110"/>
        <v>0</v>
      </c>
      <c r="AE463" s="332">
        <f t="shared" si="110"/>
        <v>0</v>
      </c>
      <c r="AF463" s="332">
        <f t="shared" si="110"/>
        <v>0</v>
      </c>
      <c r="AG463" s="332">
        <f t="shared" si="110"/>
        <v>0</v>
      </c>
      <c r="AH463" s="332">
        <f t="shared" si="110"/>
        <v>0</v>
      </c>
      <c r="AI463" s="332">
        <f t="shared" si="110"/>
        <v>0</v>
      </c>
      <c r="AJ463" s="332">
        <f t="shared" si="110"/>
        <v>0</v>
      </c>
      <c r="AK463" s="332">
        <f t="shared" si="110"/>
        <v>0</v>
      </c>
      <c r="AL463" s="332">
        <f t="shared" si="110"/>
        <v>0</v>
      </c>
      <c r="AM463" s="332">
        <f t="shared" si="110"/>
        <v>0</v>
      </c>
      <c r="AN463" s="332">
        <f t="shared" si="110"/>
        <v>0</v>
      </c>
      <c r="AO463" s="332">
        <f t="shared" si="110"/>
        <v>0</v>
      </c>
      <c r="AP463" s="332">
        <f t="shared" si="110"/>
        <v>0</v>
      </c>
      <c r="AQ463" s="332">
        <f t="shared" si="110"/>
        <v>0</v>
      </c>
      <c r="AR463" s="332">
        <f t="shared" si="110"/>
        <v>0</v>
      </c>
      <c r="AS463" s="332">
        <f t="shared" si="110"/>
        <v>0</v>
      </c>
      <c r="AT463" s="332">
        <f t="shared" si="110"/>
        <v>0</v>
      </c>
      <c r="AU463" s="332">
        <f t="shared" si="110"/>
        <v>0</v>
      </c>
      <c r="AV463" s="332">
        <f t="shared" si="110"/>
        <v>0</v>
      </c>
      <c r="AW463" s="332">
        <f t="shared" si="110"/>
        <v>0</v>
      </c>
      <c r="AX463" s="332">
        <f t="shared" si="110"/>
        <v>0</v>
      </c>
      <c r="AY463" s="332">
        <f t="shared" si="110"/>
        <v>0</v>
      </c>
      <c r="AZ463" s="332">
        <f t="shared" si="110"/>
        <v>0</v>
      </c>
      <c r="BA463" s="332">
        <f t="shared" si="110"/>
        <v>0</v>
      </c>
      <c r="BB463" s="332">
        <f t="shared" si="110"/>
        <v>0</v>
      </c>
      <c r="BC463" s="332">
        <f t="shared" si="110"/>
        <v>0</v>
      </c>
      <c r="BD463" s="332">
        <f t="shared" si="110"/>
        <v>0</v>
      </c>
      <c r="BE463" s="332">
        <f t="shared" si="110"/>
        <v>0</v>
      </c>
      <c r="BF463" s="332">
        <f t="shared" si="110"/>
        <v>0</v>
      </c>
      <c r="BG463" s="332">
        <f t="shared" si="110"/>
        <v>0</v>
      </c>
      <c r="BH463" s="332">
        <f t="shared" si="110"/>
        <v>0</v>
      </c>
      <c r="BI463" s="332">
        <f t="shared" si="110"/>
        <v>0</v>
      </c>
      <c r="BJ463" s="332">
        <f t="shared" si="110"/>
        <v>0</v>
      </c>
      <c r="BK463" s="332">
        <f t="shared" si="110"/>
        <v>0</v>
      </c>
      <c r="BL463" s="332">
        <f t="shared" si="110"/>
        <v>0</v>
      </c>
      <c r="BM463" s="332">
        <f t="shared" si="110"/>
        <v>0</v>
      </c>
      <c r="BN463" s="332">
        <f t="shared" si="110"/>
        <v>0</v>
      </c>
      <c r="BO463" s="332">
        <f t="shared" si="110"/>
        <v>0</v>
      </c>
      <c r="BP463" s="332">
        <f t="shared" si="110"/>
        <v>0</v>
      </c>
      <c r="BQ463" s="332">
        <f t="shared" si="110"/>
        <v>0</v>
      </c>
      <c r="BR463" s="332">
        <f t="shared" si="109"/>
        <v>0</v>
      </c>
      <c r="BS463" s="332">
        <f t="shared" si="107"/>
        <v>0</v>
      </c>
      <c r="BT463" s="332">
        <f t="shared" si="107"/>
        <v>0</v>
      </c>
      <c r="BU463" s="332">
        <f t="shared" si="107"/>
        <v>0</v>
      </c>
      <c r="BV463" s="332">
        <f t="shared" si="107"/>
        <v>0</v>
      </c>
      <c r="BW463" s="332">
        <f t="shared" si="107"/>
        <v>0</v>
      </c>
      <c r="BX463" s="332">
        <f t="shared" si="107"/>
        <v>0</v>
      </c>
      <c r="BZ463" s="332">
        <f t="shared" si="108"/>
        <v>0</v>
      </c>
      <c r="CA463" s="332">
        <f t="shared" si="108"/>
        <v>0</v>
      </c>
    </row>
    <row r="464" spans="7:79" hidden="1" x14ac:dyDescent="0.2">
      <c r="G464" s="332">
        <f t="shared" si="110"/>
        <v>-6233086</v>
      </c>
      <c r="H464" s="332">
        <f t="shared" si="110"/>
        <v>0</v>
      </c>
      <c r="I464" s="332">
        <f t="shared" si="110"/>
        <v>0</v>
      </c>
      <c r="J464" s="332">
        <f t="shared" si="110"/>
        <v>0</v>
      </c>
      <c r="K464" s="332">
        <f t="shared" si="110"/>
        <v>0</v>
      </c>
      <c r="L464" s="332">
        <f t="shared" si="110"/>
        <v>-103152</v>
      </c>
      <c r="M464" s="332">
        <f t="shared" si="110"/>
        <v>0</v>
      </c>
      <c r="N464" s="332">
        <f t="shared" si="110"/>
        <v>0</v>
      </c>
      <c r="O464" s="332">
        <f t="shared" si="110"/>
        <v>0</v>
      </c>
      <c r="P464" s="332">
        <f t="shared" si="110"/>
        <v>0</v>
      </c>
      <c r="Q464" s="332">
        <f t="shared" si="110"/>
        <v>-150537</v>
      </c>
      <c r="R464" s="332">
        <f t="shared" si="110"/>
        <v>0</v>
      </c>
      <c r="S464" s="332">
        <f t="shared" si="110"/>
        <v>0</v>
      </c>
      <c r="T464" s="332">
        <f t="shared" si="110"/>
        <v>0</v>
      </c>
      <c r="U464" s="332">
        <f t="shared" si="110"/>
        <v>0</v>
      </c>
      <c r="V464" s="332">
        <f t="shared" si="110"/>
        <v>-477379</v>
      </c>
      <c r="W464" s="332">
        <f t="shared" si="110"/>
        <v>0</v>
      </c>
      <c r="X464" s="332">
        <f t="shared" si="110"/>
        <v>0</v>
      </c>
      <c r="Y464" s="332">
        <f t="shared" si="110"/>
        <v>0</v>
      </c>
      <c r="Z464" s="332">
        <f t="shared" si="110"/>
        <v>0</v>
      </c>
      <c r="AA464" s="332">
        <f t="shared" si="110"/>
        <v>-278971</v>
      </c>
      <c r="AB464" s="332">
        <f t="shared" si="110"/>
        <v>0</v>
      </c>
      <c r="AC464" s="332">
        <f t="shared" si="110"/>
        <v>0</v>
      </c>
      <c r="AD464" s="332">
        <f t="shared" si="110"/>
        <v>0</v>
      </c>
      <c r="AE464" s="332">
        <f t="shared" si="110"/>
        <v>0</v>
      </c>
      <c r="AF464" s="332">
        <f t="shared" si="110"/>
        <v>-759344</v>
      </c>
      <c r="AG464" s="332">
        <f t="shared" si="110"/>
        <v>0</v>
      </c>
      <c r="AH464" s="332">
        <f t="shared" si="110"/>
        <v>0</v>
      </c>
      <c r="AI464" s="332">
        <f t="shared" si="110"/>
        <v>0</v>
      </c>
      <c r="AJ464" s="332">
        <f t="shared" si="110"/>
        <v>0</v>
      </c>
      <c r="AK464" s="332">
        <f t="shared" si="110"/>
        <v>-634028</v>
      </c>
      <c r="AL464" s="332">
        <f t="shared" si="110"/>
        <v>0</v>
      </c>
      <c r="AM464" s="332">
        <f t="shared" si="110"/>
        <v>0</v>
      </c>
      <c r="AN464" s="332">
        <f t="shared" si="110"/>
        <v>0</v>
      </c>
      <c r="AO464" s="332">
        <f t="shared" si="110"/>
        <v>0</v>
      </c>
      <c r="AP464" s="332">
        <f t="shared" si="110"/>
        <v>-553893</v>
      </c>
      <c r="AQ464" s="332">
        <f t="shared" si="110"/>
        <v>0</v>
      </c>
      <c r="AR464" s="332">
        <f t="shared" si="110"/>
        <v>0</v>
      </c>
      <c r="AS464" s="332">
        <f t="shared" si="110"/>
        <v>0</v>
      </c>
      <c r="AT464" s="332">
        <f t="shared" si="110"/>
        <v>0</v>
      </c>
      <c r="AU464" s="332">
        <f t="shared" si="110"/>
        <v>-613507</v>
      </c>
      <c r="AV464" s="332">
        <f t="shared" si="110"/>
        <v>0</v>
      </c>
      <c r="AW464" s="332">
        <f t="shared" si="110"/>
        <v>0</v>
      </c>
      <c r="AX464" s="332">
        <f t="shared" si="110"/>
        <v>0</v>
      </c>
      <c r="AY464" s="332">
        <f t="shared" si="110"/>
        <v>0</v>
      </c>
      <c r="AZ464" s="332">
        <f t="shared" si="110"/>
        <v>-1125295</v>
      </c>
      <c r="BA464" s="332">
        <f t="shared" si="110"/>
        <v>0</v>
      </c>
      <c r="BB464" s="332">
        <f t="shared" si="110"/>
        <v>0</v>
      </c>
      <c r="BC464" s="332">
        <f t="shared" si="110"/>
        <v>0</v>
      </c>
      <c r="BD464" s="332">
        <f t="shared" si="110"/>
        <v>0</v>
      </c>
      <c r="BE464" s="332">
        <f t="shared" si="110"/>
        <v>-385008</v>
      </c>
      <c r="BF464" s="332">
        <f t="shared" si="110"/>
        <v>0</v>
      </c>
      <c r="BG464" s="332">
        <f t="shared" si="110"/>
        <v>0</v>
      </c>
      <c r="BH464" s="332">
        <f t="shared" si="110"/>
        <v>0</v>
      </c>
      <c r="BI464" s="332">
        <f t="shared" si="110"/>
        <v>0</v>
      </c>
      <c r="BJ464" s="332">
        <f t="shared" si="110"/>
        <v>-616992</v>
      </c>
      <c r="BK464" s="332">
        <f t="shared" si="110"/>
        <v>0</v>
      </c>
      <c r="BL464" s="332">
        <f t="shared" si="110"/>
        <v>0</v>
      </c>
      <c r="BM464" s="332">
        <f t="shared" si="110"/>
        <v>0</v>
      </c>
      <c r="BN464" s="332">
        <f t="shared" si="110"/>
        <v>0</v>
      </c>
      <c r="BO464" s="332">
        <f t="shared" si="110"/>
        <v>-389927</v>
      </c>
      <c r="BP464" s="332">
        <f t="shared" si="110"/>
        <v>0</v>
      </c>
      <c r="BQ464" s="332">
        <f t="shared" si="110"/>
        <v>0</v>
      </c>
      <c r="BR464" s="332">
        <f t="shared" si="109"/>
        <v>0</v>
      </c>
      <c r="BS464" s="332">
        <f t="shared" si="107"/>
        <v>0</v>
      </c>
      <c r="BT464" s="332">
        <f t="shared" si="107"/>
        <v>-253689</v>
      </c>
      <c r="BU464" s="332">
        <f t="shared" si="107"/>
        <v>0</v>
      </c>
      <c r="BV464" s="332">
        <f t="shared" si="107"/>
        <v>0</v>
      </c>
      <c r="BW464" s="332">
        <f t="shared" si="107"/>
        <v>0</v>
      </c>
      <c r="BX464" s="332">
        <f t="shared" si="107"/>
        <v>0</v>
      </c>
      <c r="BZ464" s="332">
        <f t="shared" si="108"/>
        <v>0</v>
      </c>
      <c r="CA464" s="332">
        <f t="shared" si="108"/>
        <v>0</v>
      </c>
    </row>
    <row r="465" spans="7:79" hidden="1" x14ac:dyDescent="0.2">
      <c r="G465" s="332">
        <f t="shared" si="110"/>
        <v>0</v>
      </c>
      <c r="H465" s="332">
        <f t="shared" si="110"/>
        <v>0</v>
      </c>
      <c r="I465" s="332">
        <f t="shared" si="110"/>
        <v>0</v>
      </c>
      <c r="J465" s="332">
        <f t="shared" si="110"/>
        <v>0</v>
      </c>
      <c r="K465" s="332">
        <f t="shared" si="110"/>
        <v>0</v>
      </c>
      <c r="L465" s="332">
        <f t="shared" si="110"/>
        <v>0</v>
      </c>
      <c r="M465" s="332">
        <f t="shared" si="110"/>
        <v>0</v>
      </c>
      <c r="N465" s="332">
        <f t="shared" si="110"/>
        <v>0</v>
      </c>
      <c r="O465" s="332">
        <f t="shared" si="110"/>
        <v>0</v>
      </c>
      <c r="P465" s="332">
        <f t="shared" si="110"/>
        <v>0</v>
      </c>
      <c r="Q465" s="332">
        <f t="shared" si="110"/>
        <v>0</v>
      </c>
      <c r="R465" s="332">
        <f t="shared" si="110"/>
        <v>0</v>
      </c>
      <c r="S465" s="332">
        <f t="shared" si="110"/>
        <v>0</v>
      </c>
      <c r="T465" s="332">
        <f t="shared" si="110"/>
        <v>0</v>
      </c>
      <c r="U465" s="332">
        <f t="shared" si="110"/>
        <v>0</v>
      </c>
      <c r="V465" s="332">
        <f t="shared" si="110"/>
        <v>0</v>
      </c>
      <c r="W465" s="332">
        <f t="shared" si="110"/>
        <v>0</v>
      </c>
      <c r="X465" s="332">
        <f t="shared" si="110"/>
        <v>0</v>
      </c>
      <c r="Y465" s="332">
        <f t="shared" si="110"/>
        <v>0</v>
      </c>
      <c r="Z465" s="332">
        <f t="shared" si="110"/>
        <v>0</v>
      </c>
      <c r="AA465" s="332">
        <f t="shared" si="110"/>
        <v>0</v>
      </c>
      <c r="AB465" s="332">
        <f t="shared" si="110"/>
        <v>0</v>
      </c>
      <c r="AC465" s="332">
        <f t="shared" si="110"/>
        <v>0</v>
      </c>
      <c r="AD465" s="332">
        <f t="shared" si="110"/>
        <v>0</v>
      </c>
      <c r="AE465" s="332">
        <f t="shared" si="110"/>
        <v>0</v>
      </c>
      <c r="AF465" s="332">
        <f t="shared" si="110"/>
        <v>0</v>
      </c>
      <c r="AG465" s="332">
        <f t="shared" si="110"/>
        <v>0</v>
      </c>
      <c r="AH465" s="332">
        <f t="shared" si="110"/>
        <v>0</v>
      </c>
      <c r="AI465" s="332">
        <f t="shared" si="110"/>
        <v>0</v>
      </c>
      <c r="AJ465" s="332">
        <f t="shared" si="110"/>
        <v>0</v>
      </c>
      <c r="AK465" s="332">
        <f t="shared" si="110"/>
        <v>0</v>
      </c>
      <c r="AL465" s="332">
        <f t="shared" si="110"/>
        <v>0</v>
      </c>
      <c r="AM465" s="332">
        <f t="shared" si="110"/>
        <v>0</v>
      </c>
      <c r="AN465" s="332">
        <f t="shared" si="110"/>
        <v>0</v>
      </c>
      <c r="AO465" s="332">
        <f t="shared" si="110"/>
        <v>0</v>
      </c>
      <c r="AP465" s="332">
        <f t="shared" si="110"/>
        <v>0</v>
      </c>
      <c r="AQ465" s="332">
        <f t="shared" si="110"/>
        <v>0</v>
      </c>
      <c r="AR465" s="332">
        <f t="shared" si="110"/>
        <v>0</v>
      </c>
      <c r="AS465" s="332">
        <f t="shared" si="110"/>
        <v>0</v>
      </c>
      <c r="AT465" s="332">
        <f t="shared" si="110"/>
        <v>0</v>
      </c>
      <c r="AU465" s="332">
        <f t="shared" si="110"/>
        <v>0</v>
      </c>
      <c r="AV465" s="332">
        <f t="shared" si="110"/>
        <v>0</v>
      </c>
      <c r="AW465" s="332">
        <f t="shared" si="110"/>
        <v>0</v>
      </c>
      <c r="AX465" s="332">
        <f t="shared" si="110"/>
        <v>0</v>
      </c>
      <c r="AY465" s="332">
        <f t="shared" si="110"/>
        <v>0</v>
      </c>
      <c r="AZ465" s="332">
        <f t="shared" si="110"/>
        <v>0</v>
      </c>
      <c r="BA465" s="332">
        <f t="shared" si="110"/>
        <v>0</v>
      </c>
      <c r="BB465" s="332">
        <f t="shared" si="110"/>
        <v>0</v>
      </c>
      <c r="BC465" s="332">
        <f t="shared" si="110"/>
        <v>0</v>
      </c>
      <c r="BD465" s="332">
        <f t="shared" si="110"/>
        <v>0</v>
      </c>
      <c r="BE465" s="332">
        <f t="shared" si="110"/>
        <v>0</v>
      </c>
      <c r="BF465" s="332">
        <f t="shared" si="110"/>
        <v>0</v>
      </c>
      <c r="BG465" s="332">
        <f t="shared" si="110"/>
        <v>0</v>
      </c>
      <c r="BH465" s="332">
        <f t="shared" si="110"/>
        <v>0</v>
      </c>
      <c r="BI465" s="332">
        <f t="shared" si="110"/>
        <v>0</v>
      </c>
      <c r="BJ465" s="332">
        <f t="shared" si="110"/>
        <v>0</v>
      </c>
      <c r="BK465" s="332">
        <f t="shared" si="110"/>
        <v>0</v>
      </c>
      <c r="BL465" s="332">
        <f t="shared" si="110"/>
        <v>0</v>
      </c>
      <c r="BM465" s="332">
        <f t="shared" si="110"/>
        <v>0</v>
      </c>
      <c r="BN465" s="332">
        <f t="shared" si="110"/>
        <v>0</v>
      </c>
      <c r="BO465" s="332">
        <f t="shared" si="110"/>
        <v>0</v>
      </c>
      <c r="BP465" s="332">
        <f t="shared" si="110"/>
        <v>0</v>
      </c>
      <c r="BQ465" s="332">
        <f t="shared" si="110"/>
        <v>0</v>
      </c>
      <c r="BR465" s="332">
        <f t="shared" si="109"/>
        <v>0</v>
      </c>
      <c r="BS465" s="332">
        <f t="shared" si="107"/>
        <v>0</v>
      </c>
      <c r="BT465" s="332">
        <f t="shared" si="107"/>
        <v>0</v>
      </c>
      <c r="BU465" s="332">
        <f t="shared" si="107"/>
        <v>0</v>
      </c>
      <c r="BV465" s="332">
        <f t="shared" si="107"/>
        <v>0</v>
      </c>
      <c r="BW465" s="332">
        <f t="shared" si="107"/>
        <v>0</v>
      </c>
      <c r="BX465" s="332">
        <f t="shared" si="107"/>
        <v>0</v>
      </c>
      <c r="BZ465" s="332">
        <f t="shared" si="108"/>
        <v>0</v>
      </c>
      <c r="CA465" s="332">
        <f t="shared" si="108"/>
        <v>0</v>
      </c>
    </row>
    <row r="466" spans="7:79" hidden="1" x14ac:dyDescent="0.2">
      <c r="G466" s="332">
        <f t="shared" si="110"/>
        <v>-19625911</v>
      </c>
      <c r="H466" s="332">
        <f t="shared" si="110"/>
        <v>0</v>
      </c>
      <c r="I466" s="332">
        <f t="shared" si="110"/>
        <v>0</v>
      </c>
      <c r="J466" s="332">
        <f t="shared" ref="J466:BQ470" si="111">J75-CB75</f>
        <v>0</v>
      </c>
      <c r="K466" s="332">
        <f t="shared" si="111"/>
        <v>0</v>
      </c>
      <c r="L466" s="332">
        <f t="shared" si="111"/>
        <v>893664</v>
      </c>
      <c r="M466" s="332">
        <f t="shared" si="111"/>
        <v>0</v>
      </c>
      <c r="N466" s="332">
        <f t="shared" si="111"/>
        <v>0</v>
      </c>
      <c r="O466" s="332">
        <f t="shared" si="111"/>
        <v>0</v>
      </c>
      <c r="P466" s="332">
        <f t="shared" si="111"/>
        <v>0</v>
      </c>
      <c r="Q466" s="332">
        <f t="shared" si="111"/>
        <v>-2715587</v>
      </c>
      <c r="R466" s="332">
        <f t="shared" si="111"/>
        <v>0</v>
      </c>
      <c r="S466" s="332">
        <f t="shared" si="111"/>
        <v>0</v>
      </c>
      <c r="T466" s="332">
        <f t="shared" si="111"/>
        <v>0</v>
      </c>
      <c r="U466" s="332">
        <f t="shared" si="111"/>
        <v>0</v>
      </c>
      <c r="V466" s="332">
        <f t="shared" si="111"/>
        <v>-221586</v>
      </c>
      <c r="W466" s="332">
        <f t="shared" si="111"/>
        <v>0</v>
      </c>
      <c r="X466" s="332">
        <f t="shared" si="111"/>
        <v>0</v>
      </c>
      <c r="Y466" s="332">
        <f t="shared" si="111"/>
        <v>0</v>
      </c>
      <c r="Z466" s="332">
        <f t="shared" si="111"/>
        <v>0</v>
      </c>
      <c r="AA466" s="332">
        <f t="shared" si="111"/>
        <v>-1864433</v>
      </c>
      <c r="AB466" s="332">
        <f t="shared" si="111"/>
        <v>0</v>
      </c>
      <c r="AC466" s="332">
        <f t="shared" si="111"/>
        <v>0</v>
      </c>
      <c r="AD466" s="332">
        <f t="shared" si="111"/>
        <v>0</v>
      </c>
      <c r="AE466" s="332">
        <f t="shared" si="111"/>
        <v>0</v>
      </c>
      <c r="AF466" s="332">
        <f t="shared" si="111"/>
        <v>-1012894</v>
      </c>
      <c r="AG466" s="332">
        <f t="shared" si="111"/>
        <v>0</v>
      </c>
      <c r="AH466" s="332">
        <f t="shared" si="111"/>
        <v>0</v>
      </c>
      <c r="AI466" s="332">
        <f t="shared" si="111"/>
        <v>0</v>
      </c>
      <c r="AJ466" s="332">
        <f t="shared" si="111"/>
        <v>0</v>
      </c>
      <c r="AK466" s="332">
        <f t="shared" si="111"/>
        <v>-1927366</v>
      </c>
      <c r="AL466" s="332">
        <f t="shared" si="111"/>
        <v>0</v>
      </c>
      <c r="AM466" s="332">
        <f t="shared" si="111"/>
        <v>0</v>
      </c>
      <c r="AN466" s="332">
        <f t="shared" si="111"/>
        <v>0</v>
      </c>
      <c r="AO466" s="332">
        <f t="shared" si="111"/>
        <v>0</v>
      </c>
      <c r="AP466" s="332">
        <f t="shared" si="111"/>
        <v>-2235967</v>
      </c>
      <c r="AQ466" s="332">
        <f t="shared" si="111"/>
        <v>0</v>
      </c>
      <c r="AR466" s="332">
        <f t="shared" si="111"/>
        <v>0</v>
      </c>
      <c r="AS466" s="332">
        <f t="shared" si="111"/>
        <v>0</v>
      </c>
      <c r="AT466" s="332">
        <f t="shared" si="111"/>
        <v>0</v>
      </c>
      <c r="AU466" s="332">
        <f t="shared" si="111"/>
        <v>-1594101</v>
      </c>
      <c r="AV466" s="332">
        <f t="shared" si="111"/>
        <v>0</v>
      </c>
      <c r="AW466" s="332">
        <f t="shared" si="111"/>
        <v>0</v>
      </c>
      <c r="AX466" s="332">
        <f t="shared" si="111"/>
        <v>0</v>
      </c>
      <c r="AY466" s="332">
        <f t="shared" si="111"/>
        <v>0</v>
      </c>
      <c r="AZ466" s="332">
        <f t="shared" si="111"/>
        <v>-2127227</v>
      </c>
      <c r="BA466" s="332">
        <f t="shared" si="111"/>
        <v>0</v>
      </c>
      <c r="BB466" s="332">
        <f t="shared" si="111"/>
        <v>0</v>
      </c>
      <c r="BC466" s="332">
        <f t="shared" si="111"/>
        <v>0</v>
      </c>
      <c r="BD466" s="332">
        <f t="shared" si="111"/>
        <v>0</v>
      </c>
      <c r="BE466" s="332">
        <f t="shared" si="111"/>
        <v>-2662581</v>
      </c>
      <c r="BF466" s="332">
        <f t="shared" si="111"/>
        <v>0</v>
      </c>
      <c r="BG466" s="332">
        <f t="shared" si="111"/>
        <v>0</v>
      </c>
      <c r="BH466" s="332">
        <f t="shared" si="111"/>
        <v>0</v>
      </c>
      <c r="BI466" s="332">
        <f t="shared" si="111"/>
        <v>0</v>
      </c>
      <c r="BJ466" s="332">
        <f t="shared" si="111"/>
        <v>-1638587</v>
      </c>
      <c r="BK466" s="332">
        <f t="shared" si="111"/>
        <v>0</v>
      </c>
      <c r="BL466" s="332">
        <f t="shared" si="111"/>
        <v>0</v>
      </c>
      <c r="BM466" s="332">
        <f t="shared" si="111"/>
        <v>0</v>
      </c>
      <c r="BN466" s="332">
        <f t="shared" si="111"/>
        <v>0</v>
      </c>
      <c r="BO466" s="332">
        <f t="shared" si="111"/>
        <v>-910387</v>
      </c>
      <c r="BP466" s="332">
        <f t="shared" si="111"/>
        <v>0</v>
      </c>
      <c r="BQ466" s="332">
        <f t="shared" si="111"/>
        <v>0</v>
      </c>
      <c r="BR466" s="332">
        <f t="shared" si="109"/>
        <v>0</v>
      </c>
      <c r="BS466" s="332">
        <f t="shared" si="107"/>
        <v>0</v>
      </c>
      <c r="BT466" s="332">
        <f t="shared" si="107"/>
        <v>-1821923</v>
      </c>
      <c r="BU466" s="332">
        <f t="shared" si="107"/>
        <v>0</v>
      </c>
      <c r="BV466" s="332">
        <f t="shared" si="107"/>
        <v>0</v>
      </c>
      <c r="BW466" s="332">
        <f t="shared" si="107"/>
        <v>0</v>
      </c>
      <c r="BX466" s="332">
        <f t="shared" si="107"/>
        <v>0</v>
      </c>
      <c r="BZ466" s="332">
        <f t="shared" si="108"/>
        <v>0</v>
      </c>
      <c r="CA466" s="332">
        <f t="shared" si="108"/>
        <v>0</v>
      </c>
    </row>
    <row r="467" spans="7:79" hidden="1" x14ac:dyDescent="0.2">
      <c r="G467" s="332">
        <f t="shared" ref="G467:V474" si="112">G76-BY76</f>
        <v>-7120738</v>
      </c>
      <c r="H467" s="332">
        <f t="shared" si="112"/>
        <v>0</v>
      </c>
      <c r="I467" s="332">
        <f t="shared" si="112"/>
        <v>0</v>
      </c>
      <c r="J467" s="332">
        <f t="shared" si="111"/>
        <v>0</v>
      </c>
      <c r="K467" s="332">
        <f t="shared" si="111"/>
        <v>0</v>
      </c>
      <c r="L467" s="332">
        <f t="shared" si="111"/>
        <v>326207</v>
      </c>
      <c r="M467" s="332">
        <f t="shared" si="111"/>
        <v>0</v>
      </c>
      <c r="N467" s="332">
        <f t="shared" si="111"/>
        <v>0</v>
      </c>
      <c r="O467" s="332">
        <f t="shared" si="111"/>
        <v>0</v>
      </c>
      <c r="P467" s="332">
        <f t="shared" si="111"/>
        <v>0</v>
      </c>
      <c r="Q467" s="332">
        <f t="shared" si="111"/>
        <v>-997806</v>
      </c>
      <c r="R467" s="332">
        <f t="shared" si="111"/>
        <v>0</v>
      </c>
      <c r="S467" s="332">
        <f t="shared" si="111"/>
        <v>0</v>
      </c>
      <c r="T467" s="332">
        <f t="shared" si="111"/>
        <v>0</v>
      </c>
      <c r="U467" s="332">
        <f t="shared" si="111"/>
        <v>0</v>
      </c>
      <c r="V467" s="332">
        <f t="shared" si="111"/>
        <v>-88502</v>
      </c>
      <c r="W467" s="332">
        <f t="shared" si="111"/>
        <v>0</v>
      </c>
      <c r="X467" s="332">
        <f t="shared" si="111"/>
        <v>0</v>
      </c>
      <c r="Y467" s="332">
        <f t="shared" si="111"/>
        <v>0</v>
      </c>
      <c r="Z467" s="332">
        <f t="shared" si="111"/>
        <v>0</v>
      </c>
      <c r="AA467" s="332">
        <f t="shared" si="111"/>
        <v>-643017</v>
      </c>
      <c r="AB467" s="332">
        <f t="shared" si="111"/>
        <v>0</v>
      </c>
      <c r="AC467" s="332">
        <f t="shared" si="111"/>
        <v>0</v>
      </c>
      <c r="AD467" s="332">
        <f t="shared" si="111"/>
        <v>0</v>
      </c>
      <c r="AE467" s="332">
        <f t="shared" si="111"/>
        <v>0</v>
      </c>
      <c r="AF467" s="332">
        <f t="shared" si="111"/>
        <v>-349850</v>
      </c>
      <c r="AG467" s="332">
        <f t="shared" si="111"/>
        <v>0</v>
      </c>
      <c r="AH467" s="332">
        <f t="shared" si="111"/>
        <v>0</v>
      </c>
      <c r="AI467" s="332">
        <f t="shared" si="111"/>
        <v>0</v>
      </c>
      <c r="AJ467" s="332">
        <f t="shared" si="111"/>
        <v>0</v>
      </c>
      <c r="AK467" s="332">
        <f t="shared" si="111"/>
        <v>-693070</v>
      </c>
      <c r="AL467" s="332">
        <f t="shared" si="111"/>
        <v>0</v>
      </c>
      <c r="AM467" s="332">
        <f t="shared" si="111"/>
        <v>0</v>
      </c>
      <c r="AN467" s="332">
        <f t="shared" si="111"/>
        <v>0</v>
      </c>
      <c r="AO467" s="332">
        <f t="shared" si="111"/>
        <v>0</v>
      </c>
      <c r="AP467" s="332">
        <f t="shared" si="111"/>
        <v>-785544</v>
      </c>
      <c r="AQ467" s="332">
        <f t="shared" si="111"/>
        <v>0</v>
      </c>
      <c r="AR467" s="332">
        <f t="shared" si="111"/>
        <v>0</v>
      </c>
      <c r="AS467" s="332">
        <f t="shared" si="111"/>
        <v>0</v>
      </c>
      <c r="AT467" s="332">
        <f t="shared" si="111"/>
        <v>0</v>
      </c>
      <c r="AU467" s="332">
        <f t="shared" si="111"/>
        <v>-571363</v>
      </c>
      <c r="AV467" s="332">
        <f t="shared" si="111"/>
        <v>0</v>
      </c>
      <c r="AW467" s="332">
        <f t="shared" si="111"/>
        <v>0</v>
      </c>
      <c r="AX467" s="332">
        <f t="shared" si="111"/>
        <v>0</v>
      </c>
      <c r="AY467" s="332">
        <f t="shared" si="111"/>
        <v>0</v>
      </c>
      <c r="AZ467" s="332">
        <f t="shared" si="111"/>
        <v>-770656</v>
      </c>
      <c r="BA467" s="332">
        <f t="shared" si="111"/>
        <v>0</v>
      </c>
      <c r="BB467" s="332">
        <f t="shared" si="111"/>
        <v>0</v>
      </c>
      <c r="BC467" s="332">
        <f t="shared" si="111"/>
        <v>0</v>
      </c>
      <c r="BD467" s="332">
        <f t="shared" si="111"/>
        <v>0</v>
      </c>
      <c r="BE467" s="332">
        <f t="shared" si="111"/>
        <v>-994387</v>
      </c>
      <c r="BF467" s="332">
        <f t="shared" si="111"/>
        <v>0</v>
      </c>
      <c r="BG467" s="332">
        <f t="shared" si="111"/>
        <v>0</v>
      </c>
      <c r="BH467" s="332">
        <f t="shared" si="111"/>
        <v>0</v>
      </c>
      <c r="BI467" s="332">
        <f t="shared" si="111"/>
        <v>0</v>
      </c>
      <c r="BJ467" s="332">
        <f t="shared" si="111"/>
        <v>-621799</v>
      </c>
      <c r="BK467" s="332">
        <f t="shared" si="111"/>
        <v>0</v>
      </c>
      <c r="BL467" s="332">
        <f t="shared" si="111"/>
        <v>0</v>
      </c>
      <c r="BM467" s="332">
        <f t="shared" si="111"/>
        <v>0</v>
      </c>
      <c r="BN467" s="332">
        <f t="shared" si="111"/>
        <v>0</v>
      </c>
      <c r="BO467" s="332">
        <f t="shared" si="111"/>
        <v>-328113</v>
      </c>
      <c r="BP467" s="332">
        <f t="shared" si="111"/>
        <v>0</v>
      </c>
      <c r="BQ467" s="332">
        <f t="shared" si="111"/>
        <v>0</v>
      </c>
      <c r="BR467" s="332">
        <f t="shared" si="109"/>
        <v>0</v>
      </c>
      <c r="BS467" s="332">
        <f t="shared" si="107"/>
        <v>0</v>
      </c>
      <c r="BT467" s="332">
        <f t="shared" si="107"/>
        <v>-671599</v>
      </c>
      <c r="BU467" s="332">
        <f t="shared" si="107"/>
        <v>0</v>
      </c>
      <c r="BV467" s="332">
        <f t="shared" si="107"/>
        <v>0</v>
      </c>
      <c r="BW467" s="332">
        <f t="shared" si="107"/>
        <v>0</v>
      </c>
      <c r="BX467" s="332">
        <f t="shared" si="107"/>
        <v>0</v>
      </c>
      <c r="BZ467" s="332">
        <f t="shared" si="108"/>
        <v>0</v>
      </c>
      <c r="CA467" s="332">
        <f t="shared" si="108"/>
        <v>0</v>
      </c>
    </row>
    <row r="468" spans="7:79" hidden="1" x14ac:dyDescent="0.2">
      <c r="G468" s="332">
        <f t="shared" si="112"/>
        <v>-5484262</v>
      </c>
      <c r="H468" s="332">
        <f t="shared" si="112"/>
        <v>0</v>
      </c>
      <c r="I468" s="332">
        <f t="shared" si="112"/>
        <v>0</v>
      </c>
      <c r="J468" s="332">
        <f t="shared" si="111"/>
        <v>0</v>
      </c>
      <c r="K468" s="332">
        <f t="shared" si="111"/>
        <v>0</v>
      </c>
      <c r="L468" s="332">
        <f t="shared" si="111"/>
        <v>208793</v>
      </c>
      <c r="M468" s="332">
        <f t="shared" si="111"/>
        <v>0</v>
      </c>
      <c r="N468" s="332">
        <f t="shared" si="111"/>
        <v>0</v>
      </c>
      <c r="O468" s="332">
        <f t="shared" si="111"/>
        <v>0</v>
      </c>
      <c r="P468" s="332">
        <f t="shared" si="111"/>
        <v>0</v>
      </c>
      <c r="Q468" s="332">
        <f t="shared" si="111"/>
        <v>-792194</v>
      </c>
      <c r="R468" s="332">
        <f t="shared" si="111"/>
        <v>0</v>
      </c>
      <c r="S468" s="332">
        <f t="shared" si="111"/>
        <v>0</v>
      </c>
      <c r="T468" s="332">
        <f t="shared" si="111"/>
        <v>0</v>
      </c>
      <c r="U468" s="332">
        <f t="shared" si="111"/>
        <v>0</v>
      </c>
      <c r="V468" s="332">
        <f t="shared" si="111"/>
        <v>-56498</v>
      </c>
      <c r="W468" s="332">
        <f t="shared" si="111"/>
        <v>0</v>
      </c>
      <c r="X468" s="332">
        <f t="shared" si="111"/>
        <v>0</v>
      </c>
      <c r="Y468" s="332">
        <f t="shared" si="111"/>
        <v>0</v>
      </c>
      <c r="Z468" s="332">
        <f t="shared" si="111"/>
        <v>0</v>
      </c>
      <c r="AA468" s="332">
        <f t="shared" si="111"/>
        <v>-566983</v>
      </c>
      <c r="AB468" s="332">
        <f t="shared" si="111"/>
        <v>0</v>
      </c>
      <c r="AC468" s="332">
        <f t="shared" si="111"/>
        <v>0</v>
      </c>
      <c r="AD468" s="332">
        <f t="shared" si="111"/>
        <v>0</v>
      </c>
      <c r="AE468" s="332">
        <f t="shared" si="111"/>
        <v>0</v>
      </c>
      <c r="AF468" s="332">
        <f t="shared" si="111"/>
        <v>-305150</v>
      </c>
      <c r="AG468" s="332">
        <f t="shared" si="111"/>
        <v>0</v>
      </c>
      <c r="AH468" s="332">
        <f t="shared" si="111"/>
        <v>0</v>
      </c>
      <c r="AI468" s="332">
        <f t="shared" si="111"/>
        <v>0</v>
      </c>
      <c r="AJ468" s="332">
        <f t="shared" si="111"/>
        <v>0</v>
      </c>
      <c r="AK468" s="332">
        <f t="shared" si="111"/>
        <v>-551930</v>
      </c>
      <c r="AL468" s="332">
        <f t="shared" si="111"/>
        <v>0</v>
      </c>
      <c r="AM468" s="332">
        <f t="shared" si="111"/>
        <v>0</v>
      </c>
      <c r="AN468" s="332">
        <f t="shared" si="111"/>
        <v>0</v>
      </c>
      <c r="AO468" s="332">
        <f t="shared" si="111"/>
        <v>0</v>
      </c>
      <c r="AP468" s="332">
        <f t="shared" si="111"/>
        <v>-649456</v>
      </c>
      <c r="AQ468" s="332">
        <f t="shared" si="111"/>
        <v>0</v>
      </c>
      <c r="AR468" s="332">
        <f t="shared" si="111"/>
        <v>0</v>
      </c>
      <c r="AS468" s="332">
        <f t="shared" si="111"/>
        <v>0</v>
      </c>
      <c r="AT468" s="332">
        <f t="shared" si="111"/>
        <v>0</v>
      </c>
      <c r="AU468" s="332">
        <f t="shared" si="111"/>
        <v>-443637</v>
      </c>
      <c r="AV468" s="332">
        <f t="shared" si="111"/>
        <v>0</v>
      </c>
      <c r="AW468" s="332">
        <f t="shared" si="111"/>
        <v>0</v>
      </c>
      <c r="AX468" s="332">
        <f t="shared" si="111"/>
        <v>0</v>
      </c>
      <c r="AY468" s="332">
        <f t="shared" si="111"/>
        <v>0</v>
      </c>
      <c r="AZ468" s="332">
        <f t="shared" si="111"/>
        <v>-579344</v>
      </c>
      <c r="BA468" s="332">
        <f t="shared" si="111"/>
        <v>0</v>
      </c>
      <c r="BB468" s="332">
        <f t="shared" si="111"/>
        <v>0</v>
      </c>
      <c r="BC468" s="332">
        <f t="shared" si="111"/>
        <v>0</v>
      </c>
      <c r="BD468" s="332">
        <f t="shared" si="111"/>
        <v>0</v>
      </c>
      <c r="BE468" s="332">
        <f t="shared" si="111"/>
        <v>-690613</v>
      </c>
      <c r="BF468" s="332">
        <f t="shared" si="111"/>
        <v>0</v>
      </c>
      <c r="BG468" s="332">
        <f t="shared" si="111"/>
        <v>0</v>
      </c>
      <c r="BH468" s="332">
        <f t="shared" si="111"/>
        <v>0</v>
      </c>
      <c r="BI468" s="332">
        <f t="shared" si="111"/>
        <v>0</v>
      </c>
      <c r="BJ468" s="332">
        <f t="shared" si="111"/>
        <v>-413201</v>
      </c>
      <c r="BK468" s="332">
        <f t="shared" si="111"/>
        <v>0</v>
      </c>
      <c r="BL468" s="332">
        <f t="shared" si="111"/>
        <v>0</v>
      </c>
      <c r="BM468" s="332">
        <f t="shared" si="111"/>
        <v>0</v>
      </c>
      <c r="BN468" s="332">
        <f t="shared" si="111"/>
        <v>0</v>
      </c>
      <c r="BO468" s="332">
        <f t="shared" si="111"/>
        <v>-241887</v>
      </c>
      <c r="BP468" s="332">
        <f t="shared" si="111"/>
        <v>0</v>
      </c>
      <c r="BQ468" s="332">
        <f t="shared" si="111"/>
        <v>0</v>
      </c>
      <c r="BR468" s="332">
        <f t="shared" si="109"/>
        <v>0</v>
      </c>
      <c r="BS468" s="332">
        <f t="shared" si="107"/>
        <v>0</v>
      </c>
      <c r="BT468" s="332">
        <f t="shared" si="107"/>
        <v>-583401</v>
      </c>
      <c r="BU468" s="332">
        <f t="shared" si="107"/>
        <v>0</v>
      </c>
      <c r="BV468" s="332">
        <f t="shared" si="107"/>
        <v>0</v>
      </c>
      <c r="BW468" s="332">
        <f t="shared" si="107"/>
        <v>0</v>
      </c>
      <c r="BX468" s="332">
        <f t="shared" si="107"/>
        <v>0</v>
      </c>
      <c r="BZ468" s="332">
        <f t="shared" si="108"/>
        <v>0</v>
      </c>
      <c r="CA468" s="332">
        <f t="shared" si="108"/>
        <v>0</v>
      </c>
    </row>
    <row r="469" spans="7:79" hidden="1" x14ac:dyDescent="0.2">
      <c r="G469" s="332">
        <f t="shared" si="112"/>
        <v>0</v>
      </c>
      <c r="H469" s="332">
        <f t="shared" si="112"/>
        <v>0</v>
      </c>
      <c r="I469" s="332">
        <f t="shared" si="112"/>
        <v>0</v>
      </c>
      <c r="J469" s="332">
        <f t="shared" si="111"/>
        <v>0</v>
      </c>
      <c r="K469" s="332">
        <f t="shared" si="111"/>
        <v>0</v>
      </c>
      <c r="L469" s="332">
        <f t="shared" si="111"/>
        <v>0</v>
      </c>
      <c r="M469" s="332">
        <f t="shared" si="111"/>
        <v>0</v>
      </c>
      <c r="N469" s="332">
        <f t="shared" si="111"/>
        <v>0</v>
      </c>
      <c r="O469" s="332">
        <f t="shared" si="111"/>
        <v>0</v>
      </c>
      <c r="P469" s="332">
        <f t="shared" si="111"/>
        <v>0</v>
      </c>
      <c r="Q469" s="332">
        <f t="shared" si="111"/>
        <v>0</v>
      </c>
      <c r="R469" s="332">
        <f t="shared" si="111"/>
        <v>0</v>
      </c>
      <c r="S469" s="332">
        <f t="shared" si="111"/>
        <v>0</v>
      </c>
      <c r="T469" s="332">
        <f t="shared" si="111"/>
        <v>0</v>
      </c>
      <c r="U469" s="332">
        <f t="shared" si="111"/>
        <v>0</v>
      </c>
      <c r="V469" s="332">
        <f t="shared" si="111"/>
        <v>0</v>
      </c>
      <c r="W469" s="332">
        <f t="shared" si="111"/>
        <v>0</v>
      </c>
      <c r="X469" s="332">
        <f t="shared" si="111"/>
        <v>0</v>
      </c>
      <c r="Y469" s="332">
        <f t="shared" si="111"/>
        <v>0</v>
      </c>
      <c r="Z469" s="332">
        <f t="shared" si="111"/>
        <v>0</v>
      </c>
      <c r="AA469" s="332">
        <f t="shared" si="111"/>
        <v>0</v>
      </c>
      <c r="AB469" s="332">
        <f t="shared" si="111"/>
        <v>0</v>
      </c>
      <c r="AC469" s="332">
        <f t="shared" si="111"/>
        <v>0</v>
      </c>
      <c r="AD469" s="332">
        <f t="shared" si="111"/>
        <v>0</v>
      </c>
      <c r="AE469" s="332">
        <f t="shared" si="111"/>
        <v>0</v>
      </c>
      <c r="AF469" s="332">
        <f t="shared" si="111"/>
        <v>0</v>
      </c>
      <c r="AG469" s="332">
        <f t="shared" si="111"/>
        <v>0</v>
      </c>
      <c r="AH469" s="332">
        <f t="shared" si="111"/>
        <v>0</v>
      </c>
      <c r="AI469" s="332">
        <f t="shared" si="111"/>
        <v>0</v>
      </c>
      <c r="AJ469" s="332">
        <f t="shared" si="111"/>
        <v>0</v>
      </c>
      <c r="AK469" s="332">
        <f t="shared" si="111"/>
        <v>0</v>
      </c>
      <c r="AL469" s="332">
        <f t="shared" si="111"/>
        <v>0</v>
      </c>
      <c r="AM469" s="332">
        <f t="shared" si="111"/>
        <v>0</v>
      </c>
      <c r="AN469" s="332">
        <f t="shared" si="111"/>
        <v>0</v>
      </c>
      <c r="AO469" s="332">
        <f t="shared" si="111"/>
        <v>0</v>
      </c>
      <c r="AP469" s="332">
        <f t="shared" si="111"/>
        <v>0</v>
      </c>
      <c r="AQ469" s="332">
        <f t="shared" si="111"/>
        <v>0</v>
      </c>
      <c r="AR469" s="332">
        <f t="shared" si="111"/>
        <v>0</v>
      </c>
      <c r="AS469" s="332">
        <f t="shared" si="111"/>
        <v>0</v>
      </c>
      <c r="AT469" s="332">
        <f t="shared" si="111"/>
        <v>0</v>
      </c>
      <c r="AU469" s="332">
        <f t="shared" si="111"/>
        <v>0</v>
      </c>
      <c r="AV469" s="332">
        <f t="shared" si="111"/>
        <v>0</v>
      </c>
      <c r="AW469" s="332">
        <f t="shared" si="111"/>
        <v>0</v>
      </c>
      <c r="AX469" s="332">
        <f t="shared" si="111"/>
        <v>0</v>
      </c>
      <c r="AY469" s="332">
        <f t="shared" si="111"/>
        <v>0</v>
      </c>
      <c r="AZ469" s="332">
        <f t="shared" si="111"/>
        <v>0</v>
      </c>
      <c r="BA469" s="332">
        <f t="shared" si="111"/>
        <v>0</v>
      </c>
      <c r="BB469" s="332">
        <f t="shared" si="111"/>
        <v>0</v>
      </c>
      <c r="BC469" s="332">
        <f t="shared" si="111"/>
        <v>0</v>
      </c>
      <c r="BD469" s="332">
        <f t="shared" si="111"/>
        <v>0</v>
      </c>
      <c r="BE469" s="332">
        <f t="shared" si="111"/>
        <v>0</v>
      </c>
      <c r="BF469" s="332">
        <f t="shared" si="111"/>
        <v>0</v>
      </c>
      <c r="BG469" s="332">
        <f t="shared" si="111"/>
        <v>0</v>
      </c>
      <c r="BH469" s="332">
        <f t="shared" si="111"/>
        <v>0</v>
      </c>
      <c r="BI469" s="332">
        <f t="shared" si="111"/>
        <v>0</v>
      </c>
      <c r="BJ469" s="332">
        <f t="shared" si="111"/>
        <v>0</v>
      </c>
      <c r="BK469" s="332">
        <f t="shared" si="111"/>
        <v>0</v>
      </c>
      <c r="BL469" s="332">
        <f t="shared" si="111"/>
        <v>0</v>
      </c>
      <c r="BM469" s="332">
        <f t="shared" si="111"/>
        <v>0</v>
      </c>
      <c r="BN469" s="332">
        <f t="shared" si="111"/>
        <v>0</v>
      </c>
      <c r="BO469" s="332">
        <f t="shared" si="111"/>
        <v>0</v>
      </c>
      <c r="BP469" s="332">
        <f t="shared" si="111"/>
        <v>0</v>
      </c>
      <c r="BQ469" s="332">
        <f t="shared" si="111"/>
        <v>0</v>
      </c>
      <c r="BR469" s="332">
        <f t="shared" si="109"/>
        <v>0</v>
      </c>
      <c r="BS469" s="332">
        <f t="shared" si="107"/>
        <v>0</v>
      </c>
      <c r="BT469" s="332">
        <f t="shared" si="107"/>
        <v>0</v>
      </c>
      <c r="BU469" s="332">
        <f t="shared" si="107"/>
        <v>0</v>
      </c>
      <c r="BV469" s="332">
        <f t="shared" si="107"/>
        <v>0</v>
      </c>
      <c r="BW469" s="332">
        <f t="shared" si="107"/>
        <v>0</v>
      </c>
      <c r="BX469" s="332">
        <f t="shared" si="107"/>
        <v>0</v>
      </c>
      <c r="BZ469" s="332">
        <f t="shared" si="108"/>
        <v>0</v>
      </c>
      <c r="CA469" s="332">
        <f t="shared" si="108"/>
        <v>0</v>
      </c>
    </row>
    <row r="470" spans="7:79" hidden="1" x14ac:dyDescent="0.2">
      <c r="G470" s="332">
        <f t="shared" si="112"/>
        <v>-7020911</v>
      </c>
      <c r="H470" s="332">
        <f t="shared" si="112"/>
        <v>0</v>
      </c>
      <c r="I470" s="332">
        <f t="shared" si="112"/>
        <v>0</v>
      </c>
      <c r="J470" s="332">
        <f t="shared" si="111"/>
        <v>0</v>
      </c>
      <c r="K470" s="332">
        <f t="shared" si="111"/>
        <v>0</v>
      </c>
      <c r="L470" s="332">
        <f t="shared" si="111"/>
        <v>358664</v>
      </c>
      <c r="M470" s="332">
        <f t="shared" si="111"/>
        <v>0</v>
      </c>
      <c r="N470" s="332">
        <f t="shared" si="111"/>
        <v>0</v>
      </c>
      <c r="O470" s="332">
        <f t="shared" si="111"/>
        <v>0</v>
      </c>
      <c r="P470" s="332">
        <f t="shared" si="111"/>
        <v>0</v>
      </c>
      <c r="Q470" s="332">
        <f t="shared" si="111"/>
        <v>-925587</v>
      </c>
      <c r="R470" s="332">
        <f t="shared" si="111"/>
        <v>0</v>
      </c>
      <c r="S470" s="332">
        <f t="shared" si="111"/>
        <v>0</v>
      </c>
      <c r="T470" s="332">
        <f t="shared" si="111"/>
        <v>0</v>
      </c>
      <c r="U470" s="332">
        <f t="shared" si="111"/>
        <v>0</v>
      </c>
      <c r="V470" s="332">
        <f t="shared" si="111"/>
        <v>-76586</v>
      </c>
      <c r="W470" s="332">
        <f t="shared" si="111"/>
        <v>0</v>
      </c>
      <c r="X470" s="332">
        <f t="shared" si="111"/>
        <v>0</v>
      </c>
      <c r="Y470" s="332">
        <f t="shared" ref="Y470:BQ474" si="113">Y79-CQ79</f>
        <v>0</v>
      </c>
      <c r="Z470" s="332">
        <f t="shared" si="113"/>
        <v>0</v>
      </c>
      <c r="AA470" s="332">
        <f t="shared" si="113"/>
        <v>-654433</v>
      </c>
      <c r="AB470" s="332">
        <f t="shared" si="113"/>
        <v>0</v>
      </c>
      <c r="AC470" s="332">
        <f t="shared" si="113"/>
        <v>0</v>
      </c>
      <c r="AD470" s="332">
        <f t="shared" si="113"/>
        <v>0</v>
      </c>
      <c r="AE470" s="332">
        <f t="shared" si="113"/>
        <v>0</v>
      </c>
      <c r="AF470" s="332">
        <f t="shared" si="113"/>
        <v>-357894</v>
      </c>
      <c r="AG470" s="332">
        <f t="shared" si="113"/>
        <v>0</v>
      </c>
      <c r="AH470" s="332">
        <f t="shared" si="113"/>
        <v>0</v>
      </c>
      <c r="AI470" s="332">
        <f t="shared" si="113"/>
        <v>0</v>
      </c>
      <c r="AJ470" s="332">
        <f t="shared" si="113"/>
        <v>0</v>
      </c>
      <c r="AK470" s="332">
        <f t="shared" si="113"/>
        <v>-682366</v>
      </c>
      <c r="AL470" s="332">
        <f t="shared" si="113"/>
        <v>0</v>
      </c>
      <c r="AM470" s="332">
        <f t="shared" si="113"/>
        <v>0</v>
      </c>
      <c r="AN470" s="332">
        <f t="shared" si="113"/>
        <v>0</v>
      </c>
      <c r="AO470" s="332">
        <f t="shared" si="113"/>
        <v>0</v>
      </c>
      <c r="AP470" s="332">
        <f t="shared" si="113"/>
        <v>-800967</v>
      </c>
      <c r="AQ470" s="332">
        <f t="shared" si="113"/>
        <v>0</v>
      </c>
      <c r="AR470" s="332">
        <f t="shared" si="113"/>
        <v>0</v>
      </c>
      <c r="AS470" s="332">
        <f t="shared" si="113"/>
        <v>0</v>
      </c>
      <c r="AT470" s="332">
        <f t="shared" si="113"/>
        <v>0</v>
      </c>
      <c r="AU470" s="332">
        <f t="shared" si="113"/>
        <v>-579101</v>
      </c>
      <c r="AV470" s="332">
        <f t="shared" si="113"/>
        <v>0</v>
      </c>
      <c r="AW470" s="332">
        <f t="shared" si="113"/>
        <v>0</v>
      </c>
      <c r="AX470" s="332">
        <f t="shared" si="113"/>
        <v>0</v>
      </c>
      <c r="AY470" s="332">
        <f t="shared" si="113"/>
        <v>0</v>
      </c>
      <c r="AZ470" s="332">
        <f t="shared" si="113"/>
        <v>-777227</v>
      </c>
      <c r="BA470" s="332">
        <f t="shared" si="113"/>
        <v>0</v>
      </c>
      <c r="BB470" s="332">
        <f t="shared" si="113"/>
        <v>0</v>
      </c>
      <c r="BC470" s="332">
        <f t="shared" si="113"/>
        <v>0</v>
      </c>
      <c r="BD470" s="332">
        <f t="shared" si="113"/>
        <v>0</v>
      </c>
      <c r="BE470" s="332">
        <f t="shared" si="113"/>
        <v>-977581</v>
      </c>
      <c r="BF470" s="332">
        <f t="shared" si="113"/>
        <v>0</v>
      </c>
      <c r="BG470" s="332">
        <f t="shared" si="113"/>
        <v>0</v>
      </c>
      <c r="BH470" s="332">
        <f t="shared" si="113"/>
        <v>0</v>
      </c>
      <c r="BI470" s="332">
        <f t="shared" si="113"/>
        <v>0</v>
      </c>
      <c r="BJ470" s="332">
        <f t="shared" si="113"/>
        <v>-603587</v>
      </c>
      <c r="BK470" s="332">
        <f t="shared" si="113"/>
        <v>0</v>
      </c>
      <c r="BL470" s="332">
        <f t="shared" si="113"/>
        <v>0</v>
      </c>
      <c r="BM470" s="332">
        <f t="shared" si="113"/>
        <v>0</v>
      </c>
      <c r="BN470" s="332">
        <f t="shared" si="113"/>
        <v>0</v>
      </c>
      <c r="BO470" s="332">
        <f t="shared" si="113"/>
        <v>-340387</v>
      </c>
      <c r="BP470" s="332">
        <f t="shared" si="113"/>
        <v>0</v>
      </c>
      <c r="BQ470" s="332">
        <f t="shared" si="113"/>
        <v>0</v>
      </c>
      <c r="BR470" s="332">
        <f t="shared" si="109"/>
        <v>0</v>
      </c>
      <c r="BS470" s="332">
        <f t="shared" si="107"/>
        <v>0</v>
      </c>
      <c r="BT470" s="332">
        <f t="shared" si="107"/>
        <v>-566923</v>
      </c>
      <c r="BU470" s="332">
        <f t="shared" si="107"/>
        <v>0</v>
      </c>
      <c r="BV470" s="332">
        <f t="shared" si="107"/>
        <v>0</v>
      </c>
      <c r="BW470" s="332">
        <f t="shared" si="107"/>
        <v>0</v>
      </c>
      <c r="BX470" s="332">
        <f t="shared" si="107"/>
        <v>0</v>
      </c>
      <c r="BZ470" s="332">
        <f t="shared" si="108"/>
        <v>0</v>
      </c>
      <c r="CA470" s="332">
        <f t="shared" si="108"/>
        <v>0</v>
      </c>
    </row>
    <row r="471" spans="7:79" hidden="1" x14ac:dyDescent="0.2">
      <c r="G471" s="332">
        <f t="shared" si="112"/>
        <v>0</v>
      </c>
      <c r="H471" s="332">
        <f t="shared" si="112"/>
        <v>0</v>
      </c>
      <c r="I471" s="332">
        <f t="shared" si="112"/>
        <v>0</v>
      </c>
      <c r="J471" s="332">
        <f t="shared" si="112"/>
        <v>0</v>
      </c>
      <c r="K471" s="332">
        <f t="shared" si="112"/>
        <v>0</v>
      </c>
      <c r="L471" s="332">
        <f t="shared" si="112"/>
        <v>0</v>
      </c>
      <c r="M471" s="332">
        <f t="shared" si="112"/>
        <v>0</v>
      </c>
      <c r="N471" s="332">
        <f t="shared" si="112"/>
        <v>0</v>
      </c>
      <c r="O471" s="332">
        <f t="shared" si="112"/>
        <v>0</v>
      </c>
      <c r="P471" s="332">
        <f t="shared" si="112"/>
        <v>0</v>
      </c>
      <c r="Q471" s="332">
        <f t="shared" si="112"/>
        <v>0</v>
      </c>
      <c r="R471" s="332">
        <f t="shared" si="112"/>
        <v>0</v>
      </c>
      <c r="S471" s="332">
        <f t="shared" si="112"/>
        <v>0</v>
      </c>
      <c r="T471" s="332">
        <f t="shared" si="112"/>
        <v>0</v>
      </c>
      <c r="U471" s="332">
        <f t="shared" si="112"/>
        <v>0</v>
      </c>
      <c r="V471" s="332">
        <f t="shared" si="112"/>
        <v>0</v>
      </c>
      <c r="W471" s="332">
        <f t="shared" ref="W471:X474" si="114">W80-CO80</f>
        <v>0</v>
      </c>
      <c r="X471" s="332">
        <f t="shared" si="114"/>
        <v>0</v>
      </c>
      <c r="Y471" s="332">
        <f t="shared" si="113"/>
        <v>0</v>
      </c>
      <c r="Z471" s="332">
        <f t="shared" si="113"/>
        <v>0</v>
      </c>
      <c r="AA471" s="332">
        <f t="shared" si="113"/>
        <v>0</v>
      </c>
      <c r="AB471" s="332">
        <f t="shared" si="113"/>
        <v>0</v>
      </c>
      <c r="AC471" s="332">
        <f t="shared" si="113"/>
        <v>0</v>
      </c>
      <c r="AD471" s="332">
        <f t="shared" si="113"/>
        <v>0</v>
      </c>
      <c r="AE471" s="332">
        <f t="shared" si="113"/>
        <v>0</v>
      </c>
      <c r="AF471" s="332">
        <f t="shared" si="113"/>
        <v>0</v>
      </c>
      <c r="AG471" s="332">
        <f t="shared" si="113"/>
        <v>0</v>
      </c>
      <c r="AH471" s="332">
        <f t="shared" si="113"/>
        <v>0</v>
      </c>
      <c r="AI471" s="332">
        <f t="shared" si="113"/>
        <v>0</v>
      </c>
      <c r="AJ471" s="332">
        <f t="shared" si="113"/>
        <v>0</v>
      </c>
      <c r="AK471" s="332">
        <f t="shared" si="113"/>
        <v>0</v>
      </c>
      <c r="AL471" s="332">
        <f t="shared" si="113"/>
        <v>0</v>
      </c>
      <c r="AM471" s="332">
        <f t="shared" si="113"/>
        <v>0</v>
      </c>
      <c r="AN471" s="332">
        <f t="shared" si="113"/>
        <v>0</v>
      </c>
      <c r="AO471" s="332">
        <f t="shared" si="113"/>
        <v>0</v>
      </c>
      <c r="AP471" s="332">
        <f t="shared" si="113"/>
        <v>0</v>
      </c>
      <c r="AQ471" s="332">
        <f t="shared" si="113"/>
        <v>0</v>
      </c>
      <c r="AR471" s="332">
        <f t="shared" si="113"/>
        <v>0</v>
      </c>
      <c r="AS471" s="332">
        <f t="shared" si="113"/>
        <v>0</v>
      </c>
      <c r="AT471" s="332">
        <f t="shared" si="113"/>
        <v>0</v>
      </c>
      <c r="AU471" s="332">
        <f t="shared" si="113"/>
        <v>0</v>
      </c>
      <c r="AV471" s="332">
        <f t="shared" si="113"/>
        <v>0</v>
      </c>
      <c r="AW471" s="332">
        <f t="shared" si="113"/>
        <v>0</v>
      </c>
      <c r="AX471" s="332">
        <f t="shared" si="113"/>
        <v>0</v>
      </c>
      <c r="AY471" s="332">
        <f t="shared" si="113"/>
        <v>0</v>
      </c>
      <c r="AZ471" s="332">
        <f t="shared" si="113"/>
        <v>0</v>
      </c>
      <c r="BA471" s="332">
        <f t="shared" si="113"/>
        <v>0</v>
      </c>
      <c r="BB471" s="332">
        <f t="shared" si="113"/>
        <v>0</v>
      </c>
      <c r="BC471" s="332">
        <f t="shared" si="113"/>
        <v>0</v>
      </c>
      <c r="BD471" s="332">
        <f t="shared" si="113"/>
        <v>0</v>
      </c>
      <c r="BE471" s="332">
        <f t="shared" si="113"/>
        <v>0</v>
      </c>
      <c r="BF471" s="332">
        <f t="shared" si="113"/>
        <v>0</v>
      </c>
      <c r="BG471" s="332">
        <f t="shared" si="113"/>
        <v>0</v>
      </c>
      <c r="BH471" s="332">
        <f t="shared" si="113"/>
        <v>0</v>
      </c>
      <c r="BI471" s="332">
        <f t="shared" si="113"/>
        <v>0</v>
      </c>
      <c r="BJ471" s="332">
        <f t="shared" si="113"/>
        <v>0</v>
      </c>
      <c r="BK471" s="332">
        <f t="shared" si="113"/>
        <v>0</v>
      </c>
      <c r="BL471" s="332">
        <f t="shared" si="113"/>
        <v>0</v>
      </c>
      <c r="BM471" s="332">
        <f t="shared" si="113"/>
        <v>0</v>
      </c>
      <c r="BN471" s="332">
        <f t="shared" si="113"/>
        <v>0</v>
      </c>
      <c r="BO471" s="332">
        <f t="shared" si="113"/>
        <v>0</v>
      </c>
      <c r="BP471" s="332">
        <f t="shared" si="113"/>
        <v>0</v>
      </c>
      <c r="BQ471" s="332">
        <f t="shared" si="113"/>
        <v>0</v>
      </c>
      <c r="BR471" s="332">
        <f t="shared" si="109"/>
        <v>0</v>
      </c>
      <c r="BS471" s="332">
        <f t="shared" si="107"/>
        <v>0</v>
      </c>
      <c r="BT471" s="332">
        <f t="shared" si="107"/>
        <v>0</v>
      </c>
      <c r="BU471" s="332">
        <f t="shared" si="107"/>
        <v>0</v>
      </c>
      <c r="BV471" s="332">
        <f t="shared" si="107"/>
        <v>0</v>
      </c>
      <c r="BW471" s="332">
        <f t="shared" si="107"/>
        <v>0</v>
      </c>
      <c r="BX471" s="332">
        <f t="shared" si="107"/>
        <v>0</v>
      </c>
      <c r="BZ471" s="332">
        <f t="shared" si="108"/>
        <v>0</v>
      </c>
      <c r="CA471" s="332">
        <f t="shared" si="108"/>
        <v>0</v>
      </c>
    </row>
    <row r="472" spans="7:79" hidden="1" x14ac:dyDescent="0.2">
      <c r="G472" s="332">
        <f t="shared" si="112"/>
        <v>0</v>
      </c>
      <c r="H472" s="332">
        <f t="shared" si="112"/>
        <v>0</v>
      </c>
      <c r="I472" s="332">
        <f t="shared" si="112"/>
        <v>0</v>
      </c>
      <c r="J472" s="332">
        <f t="shared" si="112"/>
        <v>0</v>
      </c>
      <c r="K472" s="332">
        <f t="shared" si="112"/>
        <v>0</v>
      </c>
      <c r="L472" s="332">
        <f t="shared" si="112"/>
        <v>0</v>
      </c>
      <c r="M472" s="332">
        <f t="shared" si="112"/>
        <v>0</v>
      </c>
      <c r="N472" s="332">
        <f t="shared" si="112"/>
        <v>0</v>
      </c>
      <c r="O472" s="332">
        <f t="shared" si="112"/>
        <v>0</v>
      </c>
      <c r="P472" s="332">
        <f t="shared" si="112"/>
        <v>0</v>
      </c>
      <c r="Q472" s="332">
        <f t="shared" si="112"/>
        <v>0</v>
      </c>
      <c r="R472" s="332">
        <f t="shared" si="112"/>
        <v>0</v>
      </c>
      <c r="S472" s="332">
        <f t="shared" si="112"/>
        <v>0</v>
      </c>
      <c r="T472" s="332">
        <f t="shared" si="112"/>
        <v>0</v>
      </c>
      <c r="U472" s="332">
        <f t="shared" si="112"/>
        <v>0</v>
      </c>
      <c r="V472" s="332">
        <f t="shared" si="112"/>
        <v>0</v>
      </c>
      <c r="W472" s="332">
        <f t="shared" si="114"/>
        <v>0</v>
      </c>
      <c r="X472" s="332">
        <f t="shared" si="114"/>
        <v>0</v>
      </c>
      <c r="Y472" s="332">
        <f t="shared" si="113"/>
        <v>0</v>
      </c>
      <c r="Z472" s="332">
        <f t="shared" si="113"/>
        <v>0</v>
      </c>
      <c r="AA472" s="332">
        <f t="shared" si="113"/>
        <v>0</v>
      </c>
      <c r="AB472" s="332">
        <f t="shared" si="113"/>
        <v>0</v>
      </c>
      <c r="AC472" s="332">
        <f t="shared" si="113"/>
        <v>0</v>
      </c>
      <c r="AD472" s="332">
        <f t="shared" si="113"/>
        <v>0</v>
      </c>
      <c r="AE472" s="332">
        <f t="shared" si="113"/>
        <v>0</v>
      </c>
      <c r="AF472" s="332">
        <f t="shared" si="113"/>
        <v>0</v>
      </c>
      <c r="AG472" s="332">
        <f t="shared" si="113"/>
        <v>0</v>
      </c>
      <c r="AH472" s="332">
        <f t="shared" si="113"/>
        <v>0</v>
      </c>
      <c r="AI472" s="332">
        <f t="shared" si="113"/>
        <v>0</v>
      </c>
      <c r="AJ472" s="332">
        <f t="shared" si="113"/>
        <v>0</v>
      </c>
      <c r="AK472" s="332">
        <f t="shared" si="113"/>
        <v>0</v>
      </c>
      <c r="AL472" s="332">
        <f t="shared" si="113"/>
        <v>0</v>
      </c>
      <c r="AM472" s="332">
        <f t="shared" si="113"/>
        <v>0</v>
      </c>
      <c r="AN472" s="332">
        <f t="shared" si="113"/>
        <v>0</v>
      </c>
      <c r="AO472" s="332">
        <f t="shared" si="113"/>
        <v>0</v>
      </c>
      <c r="AP472" s="332">
        <f t="shared" si="113"/>
        <v>0</v>
      </c>
      <c r="AQ472" s="332">
        <f t="shared" si="113"/>
        <v>0</v>
      </c>
      <c r="AR472" s="332">
        <f t="shared" si="113"/>
        <v>0</v>
      </c>
      <c r="AS472" s="332">
        <f t="shared" si="113"/>
        <v>0</v>
      </c>
      <c r="AT472" s="332">
        <f t="shared" si="113"/>
        <v>0</v>
      </c>
      <c r="AU472" s="332">
        <f t="shared" si="113"/>
        <v>0</v>
      </c>
      <c r="AV472" s="332">
        <f t="shared" si="113"/>
        <v>0</v>
      </c>
      <c r="AW472" s="332">
        <f t="shared" si="113"/>
        <v>0</v>
      </c>
      <c r="AX472" s="332">
        <f t="shared" si="113"/>
        <v>0</v>
      </c>
      <c r="AY472" s="332">
        <f t="shared" si="113"/>
        <v>0</v>
      </c>
      <c r="AZ472" s="332">
        <f t="shared" si="113"/>
        <v>0</v>
      </c>
      <c r="BA472" s="332">
        <f t="shared" si="113"/>
        <v>0</v>
      </c>
      <c r="BB472" s="332">
        <f t="shared" si="113"/>
        <v>0</v>
      </c>
      <c r="BC472" s="332">
        <f t="shared" si="113"/>
        <v>0</v>
      </c>
      <c r="BD472" s="332">
        <f t="shared" si="113"/>
        <v>0</v>
      </c>
      <c r="BE472" s="332">
        <f t="shared" si="113"/>
        <v>0</v>
      </c>
      <c r="BF472" s="332">
        <f t="shared" si="113"/>
        <v>0</v>
      </c>
      <c r="BG472" s="332">
        <f t="shared" si="113"/>
        <v>0</v>
      </c>
      <c r="BH472" s="332">
        <f t="shared" si="113"/>
        <v>0</v>
      </c>
      <c r="BI472" s="332">
        <f t="shared" si="113"/>
        <v>0</v>
      </c>
      <c r="BJ472" s="332">
        <f t="shared" si="113"/>
        <v>0</v>
      </c>
      <c r="BK472" s="332">
        <f t="shared" si="113"/>
        <v>0</v>
      </c>
      <c r="BL472" s="332">
        <f t="shared" si="113"/>
        <v>0</v>
      </c>
      <c r="BM472" s="332">
        <f t="shared" si="113"/>
        <v>0</v>
      </c>
      <c r="BN472" s="332">
        <f t="shared" si="113"/>
        <v>0</v>
      </c>
      <c r="BO472" s="332">
        <f t="shared" si="113"/>
        <v>0</v>
      </c>
      <c r="BP472" s="332">
        <f t="shared" si="113"/>
        <v>0</v>
      </c>
      <c r="BQ472" s="332">
        <f t="shared" si="113"/>
        <v>0</v>
      </c>
      <c r="BR472" s="332">
        <f t="shared" si="109"/>
        <v>0</v>
      </c>
      <c r="BS472" s="332">
        <f t="shared" si="107"/>
        <v>0</v>
      </c>
      <c r="BT472" s="332">
        <f t="shared" si="107"/>
        <v>0</v>
      </c>
      <c r="BU472" s="332">
        <f t="shared" si="107"/>
        <v>0</v>
      </c>
      <c r="BV472" s="332">
        <f t="shared" si="107"/>
        <v>0</v>
      </c>
      <c r="BW472" s="332">
        <f t="shared" si="107"/>
        <v>0</v>
      </c>
      <c r="BX472" s="332">
        <f t="shared" si="107"/>
        <v>0</v>
      </c>
      <c r="BZ472" s="332">
        <f t="shared" si="108"/>
        <v>0</v>
      </c>
      <c r="CA472" s="332">
        <f t="shared" si="108"/>
        <v>0</v>
      </c>
    </row>
    <row r="473" spans="7:79" hidden="1" x14ac:dyDescent="0.2">
      <c r="G473" s="332">
        <f t="shared" si="112"/>
        <v>0</v>
      </c>
      <c r="H473" s="332">
        <f t="shared" si="112"/>
        <v>0</v>
      </c>
      <c r="I473" s="332">
        <f t="shared" si="112"/>
        <v>0</v>
      </c>
      <c r="J473" s="332">
        <f t="shared" si="112"/>
        <v>0</v>
      </c>
      <c r="K473" s="332">
        <f t="shared" si="112"/>
        <v>0</v>
      </c>
      <c r="L473" s="332">
        <f t="shared" si="112"/>
        <v>0</v>
      </c>
      <c r="M473" s="332">
        <f t="shared" si="112"/>
        <v>0</v>
      </c>
      <c r="N473" s="332">
        <f t="shared" si="112"/>
        <v>0</v>
      </c>
      <c r="O473" s="332">
        <f t="shared" si="112"/>
        <v>0</v>
      </c>
      <c r="P473" s="332">
        <f t="shared" si="112"/>
        <v>0</v>
      </c>
      <c r="Q473" s="332">
        <f t="shared" si="112"/>
        <v>0</v>
      </c>
      <c r="R473" s="332">
        <f t="shared" si="112"/>
        <v>0</v>
      </c>
      <c r="S473" s="332">
        <f t="shared" si="112"/>
        <v>0</v>
      </c>
      <c r="T473" s="332">
        <f t="shared" si="112"/>
        <v>0</v>
      </c>
      <c r="U473" s="332">
        <f t="shared" si="112"/>
        <v>0</v>
      </c>
      <c r="V473" s="332">
        <f t="shared" si="112"/>
        <v>0</v>
      </c>
      <c r="W473" s="332">
        <f t="shared" si="114"/>
        <v>0</v>
      </c>
      <c r="X473" s="332">
        <f t="shared" si="114"/>
        <v>0</v>
      </c>
      <c r="Y473" s="332">
        <f t="shared" si="113"/>
        <v>0</v>
      </c>
      <c r="Z473" s="332">
        <f t="shared" si="113"/>
        <v>0</v>
      </c>
      <c r="AA473" s="332">
        <f t="shared" si="113"/>
        <v>0</v>
      </c>
      <c r="AB473" s="332">
        <f t="shared" si="113"/>
        <v>0</v>
      </c>
      <c r="AC473" s="332">
        <f t="shared" si="113"/>
        <v>0</v>
      </c>
      <c r="AD473" s="332">
        <f t="shared" si="113"/>
        <v>0</v>
      </c>
      <c r="AE473" s="332">
        <f t="shared" si="113"/>
        <v>0</v>
      </c>
      <c r="AF473" s="332">
        <f t="shared" si="113"/>
        <v>0</v>
      </c>
      <c r="AG473" s="332">
        <f t="shared" si="113"/>
        <v>0</v>
      </c>
      <c r="AH473" s="332">
        <f t="shared" si="113"/>
        <v>0</v>
      </c>
      <c r="AI473" s="332">
        <f t="shared" si="113"/>
        <v>0</v>
      </c>
      <c r="AJ473" s="332">
        <f t="shared" si="113"/>
        <v>0</v>
      </c>
      <c r="AK473" s="332">
        <f t="shared" si="113"/>
        <v>0</v>
      </c>
      <c r="AL473" s="332">
        <f t="shared" si="113"/>
        <v>0</v>
      </c>
      <c r="AM473" s="332">
        <f t="shared" si="113"/>
        <v>0</v>
      </c>
      <c r="AN473" s="332">
        <f t="shared" si="113"/>
        <v>0</v>
      </c>
      <c r="AO473" s="332">
        <f t="shared" si="113"/>
        <v>0</v>
      </c>
      <c r="AP473" s="332">
        <f t="shared" si="113"/>
        <v>0</v>
      </c>
      <c r="AQ473" s="332">
        <f t="shared" si="113"/>
        <v>0</v>
      </c>
      <c r="AR473" s="332">
        <f t="shared" si="113"/>
        <v>0</v>
      </c>
      <c r="AS473" s="332">
        <f t="shared" si="113"/>
        <v>0</v>
      </c>
      <c r="AT473" s="332">
        <f t="shared" si="113"/>
        <v>0</v>
      </c>
      <c r="AU473" s="332">
        <f t="shared" si="113"/>
        <v>0</v>
      </c>
      <c r="AV473" s="332">
        <f t="shared" si="113"/>
        <v>0</v>
      </c>
      <c r="AW473" s="332">
        <f t="shared" si="113"/>
        <v>0</v>
      </c>
      <c r="AX473" s="332">
        <f t="shared" si="113"/>
        <v>0</v>
      </c>
      <c r="AY473" s="332">
        <f t="shared" si="113"/>
        <v>0</v>
      </c>
      <c r="AZ473" s="332">
        <f t="shared" si="113"/>
        <v>0</v>
      </c>
      <c r="BA473" s="332">
        <f t="shared" si="113"/>
        <v>0</v>
      </c>
      <c r="BB473" s="332">
        <f t="shared" si="113"/>
        <v>0</v>
      </c>
      <c r="BC473" s="332">
        <f t="shared" si="113"/>
        <v>0</v>
      </c>
      <c r="BD473" s="332">
        <f t="shared" si="113"/>
        <v>0</v>
      </c>
      <c r="BE473" s="332">
        <f t="shared" si="113"/>
        <v>0</v>
      </c>
      <c r="BF473" s="332">
        <f t="shared" si="113"/>
        <v>0</v>
      </c>
      <c r="BG473" s="332">
        <f t="shared" si="113"/>
        <v>0</v>
      </c>
      <c r="BH473" s="332">
        <f t="shared" si="113"/>
        <v>0</v>
      </c>
      <c r="BI473" s="332">
        <f t="shared" si="113"/>
        <v>0</v>
      </c>
      <c r="BJ473" s="332">
        <f t="shared" si="113"/>
        <v>0</v>
      </c>
      <c r="BK473" s="332">
        <f t="shared" si="113"/>
        <v>0</v>
      </c>
      <c r="BL473" s="332">
        <f t="shared" si="113"/>
        <v>0</v>
      </c>
      <c r="BM473" s="332">
        <f t="shared" si="113"/>
        <v>0</v>
      </c>
      <c r="BN473" s="332">
        <f t="shared" si="113"/>
        <v>0</v>
      </c>
      <c r="BO473" s="332">
        <f t="shared" si="113"/>
        <v>0</v>
      </c>
      <c r="BP473" s="332">
        <f t="shared" si="113"/>
        <v>0</v>
      </c>
      <c r="BQ473" s="332">
        <f t="shared" si="113"/>
        <v>0</v>
      </c>
      <c r="BR473" s="332">
        <f t="shared" si="109"/>
        <v>0</v>
      </c>
      <c r="BS473" s="332">
        <f t="shared" si="107"/>
        <v>0</v>
      </c>
      <c r="BT473" s="332">
        <f t="shared" si="107"/>
        <v>0</v>
      </c>
      <c r="BU473" s="332">
        <f t="shared" si="107"/>
        <v>0</v>
      </c>
      <c r="BV473" s="332">
        <f t="shared" si="107"/>
        <v>0</v>
      </c>
      <c r="BW473" s="332">
        <f t="shared" si="107"/>
        <v>0</v>
      </c>
      <c r="BX473" s="332">
        <f t="shared" si="107"/>
        <v>0</v>
      </c>
      <c r="BZ473" s="332">
        <f t="shared" si="108"/>
        <v>0</v>
      </c>
      <c r="CA473" s="332">
        <f t="shared" si="108"/>
        <v>0</v>
      </c>
    </row>
    <row r="474" spans="7:79" hidden="1" x14ac:dyDescent="0.2">
      <c r="G474" s="332">
        <f t="shared" si="112"/>
        <v>0</v>
      </c>
      <c r="H474" s="332">
        <f t="shared" si="112"/>
        <v>0</v>
      </c>
      <c r="I474" s="332">
        <f t="shared" si="112"/>
        <v>0</v>
      </c>
      <c r="J474" s="332">
        <f t="shared" si="112"/>
        <v>0</v>
      </c>
      <c r="K474" s="332">
        <f t="shared" si="112"/>
        <v>0</v>
      </c>
      <c r="L474" s="332">
        <f t="shared" si="112"/>
        <v>0</v>
      </c>
      <c r="M474" s="332">
        <f t="shared" si="112"/>
        <v>0</v>
      </c>
      <c r="N474" s="332">
        <f t="shared" si="112"/>
        <v>0</v>
      </c>
      <c r="O474" s="332">
        <f t="shared" si="112"/>
        <v>0</v>
      </c>
      <c r="P474" s="332">
        <f t="shared" si="112"/>
        <v>0</v>
      </c>
      <c r="Q474" s="332">
        <f t="shared" si="112"/>
        <v>0</v>
      </c>
      <c r="R474" s="332">
        <f t="shared" si="112"/>
        <v>0</v>
      </c>
      <c r="S474" s="332">
        <f t="shared" si="112"/>
        <v>0</v>
      </c>
      <c r="T474" s="332">
        <f t="shared" si="112"/>
        <v>0</v>
      </c>
      <c r="U474" s="332">
        <f t="shared" si="112"/>
        <v>0</v>
      </c>
      <c r="V474" s="332">
        <f t="shared" si="112"/>
        <v>0</v>
      </c>
      <c r="W474" s="332">
        <f t="shared" si="114"/>
        <v>0</v>
      </c>
      <c r="X474" s="332">
        <f t="shared" si="114"/>
        <v>0</v>
      </c>
      <c r="Y474" s="332">
        <f t="shared" si="113"/>
        <v>0</v>
      </c>
      <c r="Z474" s="332">
        <f t="shared" si="113"/>
        <v>0</v>
      </c>
      <c r="AA474" s="332">
        <f t="shared" si="113"/>
        <v>0</v>
      </c>
      <c r="AB474" s="332">
        <f t="shared" si="113"/>
        <v>0</v>
      </c>
      <c r="AC474" s="332">
        <f t="shared" si="113"/>
        <v>0</v>
      </c>
      <c r="AD474" s="332">
        <f t="shared" si="113"/>
        <v>0</v>
      </c>
      <c r="AE474" s="332">
        <f t="shared" si="113"/>
        <v>0</v>
      </c>
      <c r="AF474" s="332">
        <f t="shared" si="113"/>
        <v>0</v>
      </c>
      <c r="AG474" s="332">
        <f t="shared" si="113"/>
        <v>0</v>
      </c>
      <c r="AH474" s="332">
        <f t="shared" si="113"/>
        <v>0</v>
      </c>
      <c r="AI474" s="332">
        <f t="shared" si="113"/>
        <v>0</v>
      </c>
      <c r="AJ474" s="332">
        <f t="shared" si="113"/>
        <v>0</v>
      </c>
      <c r="AK474" s="332">
        <f t="shared" si="113"/>
        <v>0</v>
      </c>
      <c r="AL474" s="332">
        <f t="shared" si="113"/>
        <v>0</v>
      </c>
      <c r="AM474" s="332">
        <f t="shared" si="113"/>
        <v>0</v>
      </c>
      <c r="AN474" s="332">
        <f t="shared" si="113"/>
        <v>0</v>
      </c>
      <c r="AO474" s="332">
        <f t="shared" si="113"/>
        <v>0</v>
      </c>
      <c r="AP474" s="332">
        <f t="shared" si="113"/>
        <v>0</v>
      </c>
      <c r="AQ474" s="332">
        <f t="shared" si="113"/>
        <v>0</v>
      </c>
      <c r="AR474" s="332">
        <f t="shared" si="113"/>
        <v>0</v>
      </c>
      <c r="AS474" s="332">
        <f t="shared" si="113"/>
        <v>0</v>
      </c>
      <c r="AT474" s="332">
        <f t="shared" si="113"/>
        <v>0</v>
      </c>
      <c r="AU474" s="332">
        <f t="shared" si="113"/>
        <v>0</v>
      </c>
      <c r="AV474" s="332">
        <f t="shared" si="113"/>
        <v>0</v>
      </c>
      <c r="AW474" s="332">
        <f t="shared" si="113"/>
        <v>0</v>
      </c>
      <c r="AX474" s="332">
        <f t="shared" si="113"/>
        <v>0</v>
      </c>
      <c r="AY474" s="332">
        <f t="shared" si="113"/>
        <v>0</v>
      </c>
      <c r="AZ474" s="332">
        <f t="shared" si="113"/>
        <v>0</v>
      </c>
      <c r="BA474" s="332">
        <f t="shared" si="113"/>
        <v>0</v>
      </c>
      <c r="BB474" s="332">
        <f t="shared" si="113"/>
        <v>0</v>
      </c>
      <c r="BC474" s="332">
        <f t="shared" si="113"/>
        <v>0</v>
      </c>
      <c r="BD474" s="332">
        <f t="shared" si="113"/>
        <v>0</v>
      </c>
      <c r="BE474" s="332">
        <f t="shared" si="113"/>
        <v>0</v>
      </c>
      <c r="BF474" s="332">
        <f t="shared" si="113"/>
        <v>0</v>
      </c>
      <c r="BG474" s="332">
        <f t="shared" si="113"/>
        <v>0</v>
      </c>
      <c r="BH474" s="332">
        <f t="shared" si="113"/>
        <v>0</v>
      </c>
      <c r="BI474" s="332">
        <f t="shared" si="113"/>
        <v>0</v>
      </c>
      <c r="BJ474" s="332">
        <f t="shared" si="113"/>
        <v>0</v>
      </c>
      <c r="BK474" s="332">
        <f t="shared" si="113"/>
        <v>0</v>
      </c>
      <c r="BL474" s="332">
        <f t="shared" si="113"/>
        <v>0</v>
      </c>
      <c r="BM474" s="332">
        <f t="shared" si="113"/>
        <v>0</v>
      </c>
      <c r="BN474" s="332">
        <f t="shared" si="113"/>
        <v>0</v>
      </c>
      <c r="BO474" s="332">
        <f t="shared" si="113"/>
        <v>0</v>
      </c>
      <c r="BP474" s="332">
        <f t="shared" si="113"/>
        <v>0</v>
      </c>
      <c r="BQ474" s="332">
        <f t="shared" si="113"/>
        <v>0</v>
      </c>
      <c r="BR474" s="332">
        <f t="shared" si="109"/>
        <v>0</v>
      </c>
      <c r="BS474" s="332">
        <f t="shared" si="109"/>
        <v>0</v>
      </c>
      <c r="BT474" s="332">
        <f t="shared" si="109"/>
        <v>0</v>
      </c>
      <c r="BU474" s="332">
        <f t="shared" si="109"/>
        <v>0</v>
      </c>
      <c r="BV474" s="332">
        <f t="shared" si="109"/>
        <v>0</v>
      </c>
      <c r="BW474" s="332">
        <f t="shared" si="109"/>
        <v>0</v>
      </c>
      <c r="BX474" s="332">
        <f t="shared" si="109"/>
        <v>0</v>
      </c>
      <c r="BZ474" s="332">
        <f t="shared" ref="BZ474:CA474" si="115">BZ83-ER83</f>
        <v>0</v>
      </c>
      <c r="CA474" s="332">
        <f t="shared" si="115"/>
        <v>0</v>
      </c>
    </row>
    <row r="475" spans="7:79" hidden="1" x14ac:dyDescent="0.2">
      <c r="G475" s="332">
        <f t="shared" ref="G475:BR479" si="116">G85-BY85</f>
        <v>0</v>
      </c>
      <c r="H475" s="332">
        <f t="shared" si="116"/>
        <v>0</v>
      </c>
      <c r="I475" s="332">
        <f t="shared" si="116"/>
        <v>0</v>
      </c>
      <c r="J475" s="332">
        <f t="shared" si="116"/>
        <v>0</v>
      </c>
      <c r="K475" s="332">
        <f t="shared" si="116"/>
        <v>0</v>
      </c>
      <c r="L475" s="332">
        <f t="shared" si="116"/>
        <v>0</v>
      </c>
      <c r="M475" s="332">
        <f t="shared" si="116"/>
        <v>0</v>
      </c>
      <c r="N475" s="332">
        <f t="shared" si="116"/>
        <v>0</v>
      </c>
      <c r="O475" s="332">
        <f t="shared" si="116"/>
        <v>0</v>
      </c>
      <c r="P475" s="332">
        <f t="shared" si="116"/>
        <v>0</v>
      </c>
      <c r="Q475" s="332">
        <f t="shared" si="116"/>
        <v>0</v>
      </c>
      <c r="R475" s="332">
        <f t="shared" si="116"/>
        <v>0</v>
      </c>
      <c r="S475" s="332">
        <f t="shared" si="116"/>
        <v>0</v>
      </c>
      <c r="T475" s="332">
        <f t="shared" si="116"/>
        <v>0</v>
      </c>
      <c r="U475" s="332">
        <f t="shared" si="116"/>
        <v>0</v>
      </c>
      <c r="V475" s="332">
        <f t="shared" si="116"/>
        <v>0</v>
      </c>
      <c r="W475" s="332">
        <f t="shared" si="116"/>
        <v>0</v>
      </c>
      <c r="X475" s="332">
        <f t="shared" si="116"/>
        <v>0</v>
      </c>
      <c r="Y475" s="332">
        <f t="shared" si="116"/>
        <v>0</v>
      </c>
      <c r="Z475" s="332">
        <f t="shared" si="116"/>
        <v>0</v>
      </c>
      <c r="AA475" s="332">
        <f t="shared" si="116"/>
        <v>0</v>
      </c>
      <c r="AB475" s="332">
        <f t="shared" si="116"/>
        <v>0</v>
      </c>
      <c r="AC475" s="332">
        <f t="shared" si="116"/>
        <v>0</v>
      </c>
      <c r="AD475" s="332">
        <f t="shared" si="116"/>
        <v>0</v>
      </c>
      <c r="AE475" s="332">
        <f t="shared" si="116"/>
        <v>0</v>
      </c>
      <c r="AF475" s="332">
        <f t="shared" si="116"/>
        <v>0</v>
      </c>
      <c r="AG475" s="332">
        <f t="shared" si="116"/>
        <v>0</v>
      </c>
      <c r="AH475" s="332">
        <f t="shared" si="116"/>
        <v>0</v>
      </c>
      <c r="AI475" s="332">
        <f t="shared" si="116"/>
        <v>0</v>
      </c>
      <c r="AJ475" s="332">
        <f t="shared" si="116"/>
        <v>0</v>
      </c>
      <c r="AK475" s="332">
        <f t="shared" si="116"/>
        <v>0</v>
      </c>
      <c r="AL475" s="332">
        <f t="shared" si="116"/>
        <v>0</v>
      </c>
      <c r="AM475" s="332">
        <f t="shared" si="116"/>
        <v>0</v>
      </c>
      <c r="AN475" s="332">
        <f t="shared" si="116"/>
        <v>0</v>
      </c>
      <c r="AO475" s="332">
        <f t="shared" si="116"/>
        <v>0</v>
      </c>
      <c r="AP475" s="332">
        <f t="shared" si="116"/>
        <v>0</v>
      </c>
      <c r="AQ475" s="332">
        <f t="shared" si="116"/>
        <v>0</v>
      </c>
      <c r="AR475" s="332">
        <f t="shared" si="116"/>
        <v>0</v>
      </c>
      <c r="AS475" s="332">
        <f t="shared" si="116"/>
        <v>0</v>
      </c>
      <c r="AT475" s="332">
        <f t="shared" si="116"/>
        <v>0</v>
      </c>
      <c r="AU475" s="332">
        <f t="shared" si="116"/>
        <v>0</v>
      </c>
      <c r="AV475" s="332">
        <f t="shared" si="116"/>
        <v>0</v>
      </c>
      <c r="AW475" s="332">
        <f t="shared" si="116"/>
        <v>0</v>
      </c>
      <c r="AX475" s="332">
        <f t="shared" si="116"/>
        <v>0</v>
      </c>
      <c r="AY475" s="332">
        <f t="shared" si="116"/>
        <v>0</v>
      </c>
      <c r="AZ475" s="332">
        <f t="shared" si="116"/>
        <v>0</v>
      </c>
      <c r="BA475" s="332">
        <f t="shared" si="116"/>
        <v>0</v>
      </c>
      <c r="BB475" s="332">
        <f t="shared" si="116"/>
        <v>0</v>
      </c>
      <c r="BC475" s="332">
        <f t="shared" si="116"/>
        <v>0</v>
      </c>
      <c r="BD475" s="332">
        <f t="shared" si="116"/>
        <v>0</v>
      </c>
      <c r="BE475" s="332">
        <f t="shared" si="116"/>
        <v>0</v>
      </c>
      <c r="BF475" s="332">
        <f t="shared" si="116"/>
        <v>0</v>
      </c>
      <c r="BG475" s="332">
        <f t="shared" si="116"/>
        <v>0</v>
      </c>
      <c r="BH475" s="332">
        <f t="shared" si="116"/>
        <v>0</v>
      </c>
      <c r="BI475" s="332">
        <f t="shared" si="116"/>
        <v>0</v>
      </c>
      <c r="BJ475" s="332">
        <f t="shared" si="116"/>
        <v>0</v>
      </c>
      <c r="BK475" s="332">
        <f t="shared" si="116"/>
        <v>0</v>
      </c>
      <c r="BL475" s="332">
        <f t="shared" si="116"/>
        <v>0</v>
      </c>
      <c r="BM475" s="332">
        <f t="shared" si="116"/>
        <v>0</v>
      </c>
      <c r="BN475" s="332">
        <f t="shared" si="116"/>
        <v>0</v>
      </c>
      <c r="BO475" s="332">
        <f t="shared" si="116"/>
        <v>0</v>
      </c>
      <c r="BP475" s="332">
        <f t="shared" si="116"/>
        <v>0</v>
      </c>
      <c r="BQ475" s="332">
        <f t="shared" si="116"/>
        <v>0</v>
      </c>
      <c r="BR475" s="332">
        <f t="shared" si="116"/>
        <v>0</v>
      </c>
      <c r="BS475" s="332">
        <f t="shared" ref="BO475:BX482" si="117">BS85-EK85</f>
        <v>0</v>
      </c>
      <c r="BT475" s="332">
        <f t="shared" si="117"/>
        <v>0</v>
      </c>
      <c r="BU475" s="332">
        <f t="shared" si="117"/>
        <v>0</v>
      </c>
      <c r="BV475" s="332">
        <f t="shared" si="117"/>
        <v>0</v>
      </c>
      <c r="BW475" s="332">
        <f t="shared" si="117"/>
        <v>0</v>
      </c>
      <c r="BX475" s="332">
        <f t="shared" si="117"/>
        <v>0</v>
      </c>
      <c r="BZ475" s="332">
        <f t="shared" ref="BZ475:CA482" si="118">BZ85-ER85</f>
        <v>0</v>
      </c>
      <c r="CA475" s="332">
        <f t="shared" si="118"/>
        <v>0</v>
      </c>
    </row>
    <row r="476" spans="7:79" hidden="1" x14ac:dyDescent="0.2">
      <c r="G476" s="332">
        <f t="shared" si="116"/>
        <v>0</v>
      </c>
      <c r="H476" s="332">
        <f t="shared" si="116"/>
        <v>0</v>
      </c>
      <c r="I476" s="332">
        <f t="shared" si="116"/>
        <v>0</v>
      </c>
      <c r="J476" s="332">
        <f t="shared" si="116"/>
        <v>0</v>
      </c>
      <c r="K476" s="332">
        <f t="shared" si="116"/>
        <v>0</v>
      </c>
      <c r="L476" s="332">
        <f t="shared" si="116"/>
        <v>0</v>
      </c>
      <c r="M476" s="332">
        <f t="shared" si="116"/>
        <v>0</v>
      </c>
      <c r="N476" s="332">
        <f t="shared" si="116"/>
        <v>0</v>
      </c>
      <c r="O476" s="332">
        <f t="shared" si="116"/>
        <v>0</v>
      </c>
      <c r="P476" s="332">
        <f t="shared" si="116"/>
        <v>0</v>
      </c>
      <c r="Q476" s="332">
        <f t="shared" si="116"/>
        <v>0</v>
      </c>
      <c r="R476" s="332">
        <f t="shared" si="116"/>
        <v>0</v>
      </c>
      <c r="S476" s="332">
        <f t="shared" si="116"/>
        <v>0</v>
      </c>
      <c r="T476" s="332">
        <f t="shared" si="116"/>
        <v>0</v>
      </c>
      <c r="U476" s="332">
        <f t="shared" si="116"/>
        <v>0</v>
      </c>
      <c r="V476" s="332">
        <f t="shared" si="116"/>
        <v>0</v>
      </c>
      <c r="W476" s="332">
        <f t="shared" si="116"/>
        <v>0</v>
      </c>
      <c r="X476" s="332">
        <f t="shared" si="116"/>
        <v>0</v>
      </c>
      <c r="Y476" s="332">
        <f t="shared" si="116"/>
        <v>0</v>
      </c>
      <c r="Z476" s="332">
        <f t="shared" si="116"/>
        <v>0</v>
      </c>
      <c r="AA476" s="332">
        <f t="shared" si="116"/>
        <v>0</v>
      </c>
      <c r="AB476" s="332">
        <f t="shared" si="116"/>
        <v>0</v>
      </c>
      <c r="AC476" s="332">
        <f t="shared" si="116"/>
        <v>0</v>
      </c>
      <c r="AD476" s="332">
        <f t="shared" si="116"/>
        <v>0</v>
      </c>
      <c r="AE476" s="332">
        <f t="shared" si="116"/>
        <v>0</v>
      </c>
      <c r="AF476" s="332">
        <f t="shared" si="116"/>
        <v>0</v>
      </c>
      <c r="AG476" s="332">
        <f t="shared" si="116"/>
        <v>0</v>
      </c>
      <c r="AH476" s="332">
        <f t="shared" si="116"/>
        <v>0</v>
      </c>
      <c r="AI476" s="332">
        <f t="shared" si="116"/>
        <v>0</v>
      </c>
      <c r="AJ476" s="332">
        <f t="shared" si="116"/>
        <v>0</v>
      </c>
      <c r="AK476" s="332">
        <f t="shared" si="116"/>
        <v>0</v>
      </c>
      <c r="AL476" s="332">
        <f t="shared" si="116"/>
        <v>0</v>
      </c>
      <c r="AM476" s="332">
        <f t="shared" si="116"/>
        <v>0</v>
      </c>
      <c r="AN476" s="332">
        <f t="shared" si="116"/>
        <v>0</v>
      </c>
      <c r="AO476" s="332">
        <f t="shared" si="116"/>
        <v>0</v>
      </c>
      <c r="AP476" s="332">
        <f t="shared" si="116"/>
        <v>0</v>
      </c>
      <c r="AQ476" s="332">
        <f t="shared" si="116"/>
        <v>0</v>
      </c>
      <c r="AR476" s="332">
        <f t="shared" si="116"/>
        <v>0</v>
      </c>
      <c r="AS476" s="332">
        <f t="shared" si="116"/>
        <v>0</v>
      </c>
      <c r="AT476" s="332">
        <f t="shared" si="116"/>
        <v>0</v>
      </c>
      <c r="AU476" s="332">
        <f t="shared" si="116"/>
        <v>0</v>
      </c>
      <c r="AV476" s="332">
        <f t="shared" si="116"/>
        <v>0</v>
      </c>
      <c r="AW476" s="332">
        <f t="shared" si="116"/>
        <v>0</v>
      </c>
      <c r="AX476" s="332">
        <f t="shared" si="116"/>
        <v>0</v>
      </c>
      <c r="AY476" s="332">
        <f t="shared" si="116"/>
        <v>0</v>
      </c>
      <c r="AZ476" s="332">
        <f t="shared" si="116"/>
        <v>0</v>
      </c>
      <c r="BA476" s="332">
        <f t="shared" si="116"/>
        <v>0</v>
      </c>
      <c r="BB476" s="332">
        <f t="shared" si="116"/>
        <v>0</v>
      </c>
      <c r="BC476" s="332">
        <f t="shared" si="116"/>
        <v>0</v>
      </c>
      <c r="BD476" s="332">
        <f t="shared" si="116"/>
        <v>0</v>
      </c>
      <c r="BE476" s="332">
        <f t="shared" si="116"/>
        <v>0</v>
      </c>
      <c r="BF476" s="332">
        <f t="shared" si="116"/>
        <v>0</v>
      </c>
      <c r="BG476" s="332">
        <f t="shared" si="116"/>
        <v>0</v>
      </c>
      <c r="BH476" s="332">
        <f t="shared" si="116"/>
        <v>0</v>
      </c>
      <c r="BI476" s="332">
        <f t="shared" si="116"/>
        <v>0</v>
      </c>
      <c r="BJ476" s="332">
        <f t="shared" si="116"/>
        <v>0</v>
      </c>
      <c r="BK476" s="332">
        <f t="shared" si="116"/>
        <v>0</v>
      </c>
      <c r="BL476" s="332">
        <f t="shared" si="116"/>
        <v>0</v>
      </c>
      <c r="BM476" s="332">
        <f t="shared" si="116"/>
        <v>0</v>
      </c>
      <c r="BN476" s="332">
        <f t="shared" si="116"/>
        <v>0</v>
      </c>
      <c r="BO476" s="332">
        <f t="shared" si="117"/>
        <v>0</v>
      </c>
      <c r="BP476" s="332">
        <f t="shared" si="117"/>
        <v>0</v>
      </c>
      <c r="BQ476" s="332">
        <f t="shared" si="117"/>
        <v>0</v>
      </c>
      <c r="BR476" s="332">
        <f t="shared" si="117"/>
        <v>0</v>
      </c>
      <c r="BS476" s="332">
        <f t="shared" si="117"/>
        <v>0</v>
      </c>
      <c r="BT476" s="332">
        <f t="shared" si="117"/>
        <v>0</v>
      </c>
      <c r="BU476" s="332">
        <f t="shared" si="117"/>
        <v>0</v>
      </c>
      <c r="BV476" s="332">
        <f t="shared" si="117"/>
        <v>0</v>
      </c>
      <c r="BW476" s="332">
        <f t="shared" si="117"/>
        <v>0</v>
      </c>
      <c r="BX476" s="332">
        <f t="shared" si="117"/>
        <v>0</v>
      </c>
      <c r="BZ476" s="332">
        <f t="shared" si="118"/>
        <v>0</v>
      </c>
      <c r="CA476" s="332">
        <f t="shared" si="118"/>
        <v>0</v>
      </c>
    </row>
    <row r="477" spans="7:79" hidden="1" x14ac:dyDescent="0.2">
      <c r="G477" s="332">
        <f t="shared" si="116"/>
        <v>0</v>
      </c>
      <c r="H477" s="332">
        <f t="shared" si="116"/>
        <v>0</v>
      </c>
      <c r="I477" s="332">
        <f t="shared" si="116"/>
        <v>0</v>
      </c>
      <c r="J477" s="332">
        <f t="shared" si="116"/>
        <v>0</v>
      </c>
      <c r="K477" s="332">
        <f t="shared" si="116"/>
        <v>0</v>
      </c>
      <c r="L477" s="332">
        <f t="shared" si="116"/>
        <v>0</v>
      </c>
      <c r="M477" s="332">
        <f t="shared" si="116"/>
        <v>0</v>
      </c>
      <c r="N477" s="332">
        <f t="shared" si="116"/>
        <v>0</v>
      </c>
      <c r="O477" s="332">
        <f t="shared" si="116"/>
        <v>0</v>
      </c>
      <c r="P477" s="332">
        <f t="shared" si="116"/>
        <v>0</v>
      </c>
      <c r="Q477" s="332">
        <f t="shared" si="116"/>
        <v>0</v>
      </c>
      <c r="R477" s="332">
        <f t="shared" si="116"/>
        <v>0</v>
      </c>
      <c r="S477" s="332">
        <f t="shared" si="116"/>
        <v>0</v>
      </c>
      <c r="T477" s="332">
        <f t="shared" si="116"/>
        <v>0</v>
      </c>
      <c r="U477" s="332">
        <f t="shared" si="116"/>
        <v>0</v>
      </c>
      <c r="V477" s="332">
        <f t="shared" si="116"/>
        <v>0</v>
      </c>
      <c r="W477" s="332">
        <f t="shared" si="116"/>
        <v>0</v>
      </c>
      <c r="X477" s="332">
        <f t="shared" si="116"/>
        <v>0</v>
      </c>
      <c r="Y477" s="332">
        <f t="shared" si="116"/>
        <v>0</v>
      </c>
      <c r="Z477" s="332">
        <f t="shared" si="116"/>
        <v>0</v>
      </c>
      <c r="AA477" s="332">
        <f t="shared" si="116"/>
        <v>0</v>
      </c>
      <c r="AB477" s="332">
        <f t="shared" si="116"/>
        <v>0</v>
      </c>
      <c r="AC477" s="332">
        <f t="shared" si="116"/>
        <v>0</v>
      </c>
      <c r="AD477" s="332">
        <f t="shared" si="116"/>
        <v>0</v>
      </c>
      <c r="AE477" s="332">
        <f t="shared" si="116"/>
        <v>0</v>
      </c>
      <c r="AF477" s="332">
        <f t="shared" si="116"/>
        <v>0</v>
      </c>
      <c r="AG477" s="332">
        <f t="shared" si="116"/>
        <v>0</v>
      </c>
      <c r="AH477" s="332">
        <f t="shared" si="116"/>
        <v>0</v>
      </c>
      <c r="AI477" s="332">
        <f t="shared" si="116"/>
        <v>0</v>
      </c>
      <c r="AJ477" s="332">
        <f t="shared" si="116"/>
        <v>0</v>
      </c>
      <c r="AK477" s="332">
        <f t="shared" si="116"/>
        <v>0</v>
      </c>
      <c r="AL477" s="332">
        <f t="shared" si="116"/>
        <v>0</v>
      </c>
      <c r="AM477" s="332">
        <f t="shared" si="116"/>
        <v>0</v>
      </c>
      <c r="AN477" s="332">
        <f t="shared" si="116"/>
        <v>0</v>
      </c>
      <c r="AO477" s="332">
        <f t="shared" si="116"/>
        <v>0</v>
      </c>
      <c r="AP477" s="332">
        <f t="shared" si="116"/>
        <v>0</v>
      </c>
      <c r="AQ477" s="332">
        <f t="shared" si="116"/>
        <v>0</v>
      </c>
      <c r="AR477" s="332">
        <f t="shared" si="116"/>
        <v>0</v>
      </c>
      <c r="AS477" s="332">
        <f t="shared" si="116"/>
        <v>0</v>
      </c>
      <c r="AT477" s="332">
        <f t="shared" si="116"/>
        <v>0</v>
      </c>
      <c r="AU477" s="332">
        <f t="shared" si="116"/>
        <v>0</v>
      </c>
      <c r="AV477" s="332">
        <f t="shared" si="116"/>
        <v>0</v>
      </c>
      <c r="AW477" s="332">
        <f t="shared" si="116"/>
        <v>0</v>
      </c>
      <c r="AX477" s="332">
        <f t="shared" si="116"/>
        <v>0</v>
      </c>
      <c r="AY477" s="332">
        <f t="shared" si="116"/>
        <v>0</v>
      </c>
      <c r="AZ477" s="332">
        <f t="shared" si="116"/>
        <v>0</v>
      </c>
      <c r="BA477" s="332">
        <f t="shared" si="116"/>
        <v>0</v>
      </c>
      <c r="BB477" s="332">
        <f t="shared" si="116"/>
        <v>0</v>
      </c>
      <c r="BC477" s="332">
        <f t="shared" si="116"/>
        <v>0</v>
      </c>
      <c r="BD477" s="332">
        <f t="shared" si="116"/>
        <v>0</v>
      </c>
      <c r="BE477" s="332">
        <f t="shared" si="116"/>
        <v>0</v>
      </c>
      <c r="BF477" s="332">
        <f t="shared" si="116"/>
        <v>0</v>
      </c>
      <c r="BG477" s="332">
        <f t="shared" si="116"/>
        <v>0</v>
      </c>
      <c r="BH477" s="332">
        <f t="shared" si="116"/>
        <v>0</v>
      </c>
      <c r="BI477" s="332">
        <f t="shared" si="116"/>
        <v>0</v>
      </c>
      <c r="BJ477" s="332">
        <f t="shared" si="116"/>
        <v>0</v>
      </c>
      <c r="BK477" s="332">
        <f t="shared" si="116"/>
        <v>0</v>
      </c>
      <c r="BL477" s="332">
        <f t="shared" si="116"/>
        <v>0</v>
      </c>
      <c r="BM477" s="332">
        <f t="shared" si="116"/>
        <v>0</v>
      </c>
      <c r="BN477" s="332">
        <f t="shared" si="116"/>
        <v>0</v>
      </c>
      <c r="BO477" s="332">
        <f t="shared" si="117"/>
        <v>0</v>
      </c>
      <c r="BP477" s="332">
        <f t="shared" si="117"/>
        <v>0</v>
      </c>
      <c r="BQ477" s="332">
        <f t="shared" si="117"/>
        <v>0</v>
      </c>
      <c r="BR477" s="332">
        <f t="shared" si="117"/>
        <v>0</v>
      </c>
      <c r="BS477" s="332">
        <f t="shared" si="117"/>
        <v>0</v>
      </c>
      <c r="BT477" s="332">
        <f t="shared" si="117"/>
        <v>0</v>
      </c>
      <c r="BU477" s="332">
        <f t="shared" si="117"/>
        <v>0</v>
      </c>
      <c r="BV477" s="332">
        <f t="shared" si="117"/>
        <v>0</v>
      </c>
      <c r="BW477" s="332">
        <f t="shared" si="117"/>
        <v>0</v>
      </c>
      <c r="BX477" s="332">
        <f t="shared" si="117"/>
        <v>0</v>
      </c>
      <c r="BZ477" s="332">
        <f t="shared" si="118"/>
        <v>0</v>
      </c>
      <c r="CA477" s="332">
        <f t="shared" si="118"/>
        <v>0</v>
      </c>
    </row>
    <row r="478" spans="7:79" hidden="1" x14ac:dyDescent="0.2">
      <c r="G478" s="332">
        <f t="shared" si="116"/>
        <v>0</v>
      </c>
      <c r="H478" s="332">
        <f t="shared" si="116"/>
        <v>0</v>
      </c>
      <c r="I478" s="332">
        <f t="shared" si="116"/>
        <v>0</v>
      </c>
      <c r="J478" s="332">
        <f t="shared" si="116"/>
        <v>0</v>
      </c>
      <c r="K478" s="332">
        <f t="shared" si="116"/>
        <v>0</v>
      </c>
      <c r="L478" s="332">
        <f t="shared" si="116"/>
        <v>0</v>
      </c>
      <c r="M478" s="332">
        <f t="shared" si="116"/>
        <v>0</v>
      </c>
      <c r="N478" s="332">
        <f t="shared" si="116"/>
        <v>0</v>
      </c>
      <c r="O478" s="332">
        <f t="shared" si="116"/>
        <v>0</v>
      </c>
      <c r="P478" s="332">
        <f t="shared" si="116"/>
        <v>0</v>
      </c>
      <c r="Q478" s="332">
        <f t="shared" si="116"/>
        <v>0</v>
      </c>
      <c r="R478" s="332">
        <f t="shared" si="116"/>
        <v>0</v>
      </c>
      <c r="S478" s="332">
        <f t="shared" si="116"/>
        <v>0</v>
      </c>
      <c r="T478" s="332">
        <f t="shared" si="116"/>
        <v>0</v>
      </c>
      <c r="U478" s="332">
        <f t="shared" si="116"/>
        <v>0</v>
      </c>
      <c r="V478" s="332">
        <f t="shared" si="116"/>
        <v>0</v>
      </c>
      <c r="W478" s="332">
        <f t="shared" si="116"/>
        <v>0</v>
      </c>
      <c r="X478" s="332">
        <f t="shared" si="116"/>
        <v>0</v>
      </c>
      <c r="Y478" s="332">
        <f t="shared" si="116"/>
        <v>0</v>
      </c>
      <c r="Z478" s="332">
        <f t="shared" si="116"/>
        <v>0</v>
      </c>
      <c r="AA478" s="332">
        <f t="shared" si="116"/>
        <v>0</v>
      </c>
      <c r="AB478" s="332">
        <f t="shared" si="116"/>
        <v>0</v>
      </c>
      <c r="AC478" s="332">
        <f t="shared" si="116"/>
        <v>0</v>
      </c>
      <c r="AD478" s="332">
        <f t="shared" si="116"/>
        <v>0</v>
      </c>
      <c r="AE478" s="332">
        <f t="shared" si="116"/>
        <v>0</v>
      </c>
      <c r="AF478" s="332">
        <f t="shared" si="116"/>
        <v>0</v>
      </c>
      <c r="AG478" s="332">
        <f t="shared" si="116"/>
        <v>0</v>
      </c>
      <c r="AH478" s="332">
        <f t="shared" si="116"/>
        <v>0</v>
      </c>
      <c r="AI478" s="332">
        <f t="shared" si="116"/>
        <v>0</v>
      </c>
      <c r="AJ478" s="332">
        <f t="shared" si="116"/>
        <v>0</v>
      </c>
      <c r="AK478" s="332">
        <f t="shared" si="116"/>
        <v>0</v>
      </c>
      <c r="AL478" s="332">
        <f t="shared" si="116"/>
        <v>0</v>
      </c>
      <c r="AM478" s="332">
        <f t="shared" si="116"/>
        <v>0</v>
      </c>
      <c r="AN478" s="332">
        <f t="shared" si="116"/>
        <v>0</v>
      </c>
      <c r="AO478" s="332">
        <f t="shared" si="116"/>
        <v>0</v>
      </c>
      <c r="AP478" s="332">
        <f t="shared" si="116"/>
        <v>0</v>
      </c>
      <c r="AQ478" s="332">
        <f t="shared" si="116"/>
        <v>0</v>
      </c>
      <c r="AR478" s="332">
        <f t="shared" si="116"/>
        <v>0</v>
      </c>
      <c r="AS478" s="332">
        <f t="shared" si="116"/>
        <v>0</v>
      </c>
      <c r="AT478" s="332">
        <f t="shared" si="116"/>
        <v>0</v>
      </c>
      <c r="AU478" s="332">
        <f t="shared" si="116"/>
        <v>0</v>
      </c>
      <c r="AV478" s="332">
        <f t="shared" si="116"/>
        <v>0</v>
      </c>
      <c r="AW478" s="332">
        <f t="shared" si="116"/>
        <v>0</v>
      </c>
      <c r="AX478" s="332">
        <f t="shared" si="116"/>
        <v>0</v>
      </c>
      <c r="AY478" s="332">
        <f t="shared" si="116"/>
        <v>0</v>
      </c>
      <c r="AZ478" s="332">
        <f t="shared" si="116"/>
        <v>0</v>
      </c>
      <c r="BA478" s="332">
        <f t="shared" si="116"/>
        <v>0</v>
      </c>
      <c r="BB478" s="332">
        <f t="shared" si="116"/>
        <v>0</v>
      </c>
      <c r="BC478" s="332">
        <f t="shared" si="116"/>
        <v>0</v>
      </c>
      <c r="BD478" s="332">
        <f t="shared" si="116"/>
        <v>0</v>
      </c>
      <c r="BE478" s="332">
        <f t="shared" si="116"/>
        <v>0</v>
      </c>
      <c r="BF478" s="332">
        <f t="shared" si="116"/>
        <v>0</v>
      </c>
      <c r="BG478" s="332">
        <f t="shared" si="116"/>
        <v>0</v>
      </c>
      <c r="BH478" s="332">
        <f t="shared" si="116"/>
        <v>0</v>
      </c>
      <c r="BI478" s="332">
        <f t="shared" si="116"/>
        <v>0</v>
      </c>
      <c r="BJ478" s="332">
        <f t="shared" si="116"/>
        <v>0</v>
      </c>
      <c r="BK478" s="332">
        <f t="shared" si="116"/>
        <v>0</v>
      </c>
      <c r="BL478" s="332">
        <f t="shared" si="116"/>
        <v>0</v>
      </c>
      <c r="BM478" s="332">
        <f t="shared" si="116"/>
        <v>0</v>
      </c>
      <c r="BN478" s="332">
        <f t="shared" si="116"/>
        <v>0</v>
      </c>
      <c r="BO478" s="332">
        <f t="shared" si="117"/>
        <v>0</v>
      </c>
      <c r="BP478" s="332">
        <f t="shared" si="117"/>
        <v>0</v>
      </c>
      <c r="BQ478" s="332">
        <f t="shared" si="117"/>
        <v>0</v>
      </c>
      <c r="BR478" s="332">
        <f t="shared" si="117"/>
        <v>0</v>
      </c>
      <c r="BS478" s="332">
        <f t="shared" si="117"/>
        <v>0</v>
      </c>
      <c r="BT478" s="332">
        <f t="shared" si="117"/>
        <v>0</v>
      </c>
      <c r="BU478" s="332">
        <f t="shared" si="117"/>
        <v>0</v>
      </c>
      <c r="BV478" s="332">
        <f t="shared" si="117"/>
        <v>0</v>
      </c>
      <c r="BW478" s="332">
        <f t="shared" si="117"/>
        <v>0</v>
      </c>
      <c r="BX478" s="332">
        <f t="shared" si="117"/>
        <v>0</v>
      </c>
      <c r="BZ478" s="332">
        <f t="shared" si="118"/>
        <v>0</v>
      </c>
      <c r="CA478" s="332">
        <f t="shared" si="118"/>
        <v>0</v>
      </c>
    </row>
    <row r="479" spans="7:79" hidden="1" x14ac:dyDescent="0.2">
      <c r="G479" s="332">
        <f t="shared" si="116"/>
        <v>0</v>
      </c>
      <c r="H479" s="332">
        <f t="shared" si="116"/>
        <v>0</v>
      </c>
      <c r="I479" s="332">
        <f t="shared" si="116"/>
        <v>0</v>
      </c>
      <c r="J479" s="332">
        <f t="shared" si="116"/>
        <v>0</v>
      </c>
      <c r="K479" s="332">
        <f t="shared" si="116"/>
        <v>0</v>
      </c>
      <c r="L479" s="332">
        <f t="shared" si="116"/>
        <v>0</v>
      </c>
      <c r="M479" s="332">
        <f t="shared" si="116"/>
        <v>0</v>
      </c>
      <c r="N479" s="332">
        <f t="shared" si="116"/>
        <v>0</v>
      </c>
      <c r="O479" s="332">
        <f t="shared" si="116"/>
        <v>0</v>
      </c>
      <c r="P479" s="332">
        <f t="shared" si="116"/>
        <v>0</v>
      </c>
      <c r="Q479" s="332">
        <f t="shared" si="116"/>
        <v>0</v>
      </c>
      <c r="R479" s="332">
        <f t="shared" ref="Q479:BN482" si="119">R89-CJ89</f>
        <v>0</v>
      </c>
      <c r="S479" s="332">
        <f t="shared" si="119"/>
        <v>0</v>
      </c>
      <c r="T479" s="332">
        <f t="shared" si="119"/>
        <v>0</v>
      </c>
      <c r="U479" s="332">
        <f t="shared" si="119"/>
        <v>0</v>
      </c>
      <c r="V479" s="332">
        <f t="shared" si="119"/>
        <v>0</v>
      </c>
      <c r="W479" s="332">
        <f t="shared" si="119"/>
        <v>0</v>
      </c>
      <c r="X479" s="332">
        <f t="shared" si="119"/>
        <v>0</v>
      </c>
      <c r="Y479" s="332">
        <f t="shared" si="119"/>
        <v>0</v>
      </c>
      <c r="Z479" s="332">
        <f t="shared" si="119"/>
        <v>0</v>
      </c>
      <c r="AA479" s="332">
        <f t="shared" si="119"/>
        <v>0</v>
      </c>
      <c r="AB479" s="332">
        <f t="shared" si="119"/>
        <v>0</v>
      </c>
      <c r="AC479" s="332">
        <f t="shared" si="119"/>
        <v>0</v>
      </c>
      <c r="AD479" s="332">
        <f t="shared" si="119"/>
        <v>0</v>
      </c>
      <c r="AE479" s="332">
        <f t="shared" si="119"/>
        <v>0</v>
      </c>
      <c r="AF479" s="332">
        <f t="shared" si="119"/>
        <v>0</v>
      </c>
      <c r="AG479" s="332">
        <f t="shared" si="119"/>
        <v>0</v>
      </c>
      <c r="AH479" s="332">
        <f t="shared" si="119"/>
        <v>0</v>
      </c>
      <c r="AI479" s="332">
        <f t="shared" si="119"/>
        <v>0</v>
      </c>
      <c r="AJ479" s="332">
        <f t="shared" si="119"/>
        <v>0</v>
      </c>
      <c r="AK479" s="332">
        <f t="shared" si="119"/>
        <v>0</v>
      </c>
      <c r="AL479" s="332">
        <f t="shared" si="119"/>
        <v>0</v>
      </c>
      <c r="AM479" s="332">
        <f t="shared" si="119"/>
        <v>0</v>
      </c>
      <c r="AN479" s="332">
        <f t="shared" si="119"/>
        <v>0</v>
      </c>
      <c r="AO479" s="332">
        <f t="shared" si="119"/>
        <v>0</v>
      </c>
      <c r="AP479" s="332">
        <f t="shared" si="119"/>
        <v>0</v>
      </c>
      <c r="AQ479" s="332">
        <f t="shared" si="119"/>
        <v>0</v>
      </c>
      <c r="AR479" s="332">
        <f t="shared" si="119"/>
        <v>0</v>
      </c>
      <c r="AS479" s="332">
        <f t="shared" si="119"/>
        <v>0</v>
      </c>
      <c r="AT479" s="332">
        <f t="shared" si="119"/>
        <v>0</v>
      </c>
      <c r="AU479" s="332">
        <f t="shared" si="119"/>
        <v>0</v>
      </c>
      <c r="AV479" s="332">
        <f t="shared" si="119"/>
        <v>0</v>
      </c>
      <c r="AW479" s="332">
        <f t="shared" si="119"/>
        <v>0</v>
      </c>
      <c r="AX479" s="332">
        <f t="shared" si="119"/>
        <v>0</v>
      </c>
      <c r="AY479" s="332">
        <f t="shared" si="119"/>
        <v>0</v>
      </c>
      <c r="AZ479" s="332">
        <f t="shared" si="119"/>
        <v>0</v>
      </c>
      <c r="BA479" s="332">
        <f t="shared" si="119"/>
        <v>0</v>
      </c>
      <c r="BB479" s="332">
        <f t="shared" si="119"/>
        <v>0</v>
      </c>
      <c r="BC479" s="332">
        <f t="shared" si="119"/>
        <v>0</v>
      </c>
      <c r="BD479" s="332">
        <f t="shared" si="119"/>
        <v>0</v>
      </c>
      <c r="BE479" s="332">
        <f t="shared" si="119"/>
        <v>0</v>
      </c>
      <c r="BF479" s="332">
        <f t="shared" si="119"/>
        <v>0</v>
      </c>
      <c r="BG479" s="332">
        <f t="shared" si="119"/>
        <v>0</v>
      </c>
      <c r="BH479" s="332">
        <f t="shared" si="119"/>
        <v>0</v>
      </c>
      <c r="BI479" s="332">
        <f t="shared" si="119"/>
        <v>0</v>
      </c>
      <c r="BJ479" s="332">
        <f t="shared" si="119"/>
        <v>0</v>
      </c>
      <c r="BK479" s="332">
        <f t="shared" si="119"/>
        <v>0</v>
      </c>
      <c r="BL479" s="332">
        <f t="shared" si="119"/>
        <v>0</v>
      </c>
      <c r="BM479" s="332">
        <f t="shared" si="119"/>
        <v>0</v>
      </c>
      <c r="BN479" s="332">
        <f t="shared" si="119"/>
        <v>0</v>
      </c>
      <c r="BO479" s="332">
        <f t="shared" si="117"/>
        <v>0</v>
      </c>
      <c r="BP479" s="332">
        <f t="shared" si="117"/>
        <v>0</v>
      </c>
      <c r="BQ479" s="332">
        <f t="shared" si="117"/>
        <v>0</v>
      </c>
      <c r="BR479" s="332">
        <f t="shared" si="117"/>
        <v>0</v>
      </c>
      <c r="BS479" s="332">
        <f t="shared" si="117"/>
        <v>0</v>
      </c>
      <c r="BT479" s="332">
        <f t="shared" si="117"/>
        <v>0</v>
      </c>
      <c r="BU479" s="332">
        <f t="shared" si="117"/>
        <v>0</v>
      </c>
      <c r="BV479" s="332">
        <f t="shared" si="117"/>
        <v>0</v>
      </c>
      <c r="BW479" s="332">
        <f t="shared" si="117"/>
        <v>0</v>
      </c>
      <c r="BX479" s="332">
        <f t="shared" si="117"/>
        <v>0</v>
      </c>
      <c r="BZ479" s="332">
        <f t="shared" si="118"/>
        <v>0</v>
      </c>
      <c r="CA479" s="332">
        <f t="shared" si="118"/>
        <v>0</v>
      </c>
    </row>
    <row r="480" spans="7:79" hidden="1" x14ac:dyDescent="0.2">
      <c r="G480" s="332">
        <f t="shared" ref="G480:P482" si="120">G90-BY90</f>
        <v>0</v>
      </c>
      <c r="H480" s="332">
        <f t="shared" si="120"/>
        <v>0</v>
      </c>
      <c r="I480" s="332">
        <f t="shared" si="120"/>
        <v>0</v>
      </c>
      <c r="J480" s="332">
        <f t="shared" si="120"/>
        <v>0</v>
      </c>
      <c r="K480" s="332">
        <f t="shared" si="120"/>
        <v>0</v>
      </c>
      <c r="L480" s="332">
        <f t="shared" si="120"/>
        <v>0</v>
      </c>
      <c r="M480" s="332">
        <f t="shared" si="120"/>
        <v>0</v>
      </c>
      <c r="N480" s="332">
        <f t="shared" si="120"/>
        <v>0</v>
      </c>
      <c r="O480" s="332">
        <f t="shared" si="120"/>
        <v>0</v>
      </c>
      <c r="P480" s="332">
        <f t="shared" si="120"/>
        <v>0</v>
      </c>
      <c r="Q480" s="332">
        <f t="shared" si="119"/>
        <v>0</v>
      </c>
      <c r="R480" s="332">
        <f t="shared" si="119"/>
        <v>0</v>
      </c>
      <c r="S480" s="332">
        <f t="shared" si="119"/>
        <v>0</v>
      </c>
      <c r="T480" s="332">
        <f t="shared" si="119"/>
        <v>0</v>
      </c>
      <c r="U480" s="332">
        <f t="shared" si="119"/>
        <v>0</v>
      </c>
      <c r="V480" s="332">
        <f t="shared" si="119"/>
        <v>0</v>
      </c>
      <c r="W480" s="332">
        <f t="shared" si="119"/>
        <v>0</v>
      </c>
      <c r="X480" s="332">
        <f t="shared" si="119"/>
        <v>0</v>
      </c>
      <c r="Y480" s="332">
        <f t="shared" si="119"/>
        <v>0</v>
      </c>
      <c r="Z480" s="332">
        <f t="shared" si="119"/>
        <v>0</v>
      </c>
      <c r="AA480" s="332">
        <f t="shared" si="119"/>
        <v>0</v>
      </c>
      <c r="AB480" s="332">
        <f t="shared" si="119"/>
        <v>0</v>
      </c>
      <c r="AC480" s="332">
        <f t="shared" si="119"/>
        <v>0</v>
      </c>
      <c r="AD480" s="332">
        <f t="shared" si="119"/>
        <v>0</v>
      </c>
      <c r="AE480" s="332">
        <f t="shared" si="119"/>
        <v>0</v>
      </c>
      <c r="AF480" s="332">
        <f t="shared" si="119"/>
        <v>0</v>
      </c>
      <c r="AG480" s="332">
        <f t="shared" si="119"/>
        <v>0</v>
      </c>
      <c r="AH480" s="332">
        <f t="shared" si="119"/>
        <v>0</v>
      </c>
      <c r="AI480" s="332">
        <f t="shared" si="119"/>
        <v>0</v>
      </c>
      <c r="AJ480" s="332">
        <f t="shared" si="119"/>
        <v>0</v>
      </c>
      <c r="AK480" s="332">
        <f t="shared" si="119"/>
        <v>0</v>
      </c>
      <c r="AL480" s="332">
        <f t="shared" si="119"/>
        <v>0</v>
      </c>
      <c r="AM480" s="332">
        <f t="shared" si="119"/>
        <v>0</v>
      </c>
      <c r="AN480" s="332">
        <f t="shared" si="119"/>
        <v>0</v>
      </c>
      <c r="AO480" s="332">
        <f t="shared" si="119"/>
        <v>0</v>
      </c>
      <c r="AP480" s="332">
        <f t="shared" si="119"/>
        <v>0</v>
      </c>
      <c r="AQ480" s="332">
        <f t="shared" si="119"/>
        <v>0</v>
      </c>
      <c r="AR480" s="332">
        <f t="shared" si="119"/>
        <v>0</v>
      </c>
      <c r="AS480" s="332">
        <f t="shared" si="119"/>
        <v>0</v>
      </c>
      <c r="AT480" s="332">
        <f t="shared" si="119"/>
        <v>0</v>
      </c>
      <c r="AU480" s="332">
        <f t="shared" si="119"/>
        <v>0</v>
      </c>
      <c r="AV480" s="332">
        <f t="shared" si="119"/>
        <v>0</v>
      </c>
      <c r="AW480" s="332">
        <f t="shared" si="119"/>
        <v>0</v>
      </c>
      <c r="AX480" s="332">
        <f t="shared" si="119"/>
        <v>0</v>
      </c>
      <c r="AY480" s="332">
        <f t="shared" si="119"/>
        <v>0</v>
      </c>
      <c r="AZ480" s="332">
        <f t="shared" si="119"/>
        <v>0</v>
      </c>
      <c r="BA480" s="332">
        <f t="shared" si="119"/>
        <v>0</v>
      </c>
      <c r="BB480" s="332">
        <f t="shared" si="119"/>
        <v>0</v>
      </c>
      <c r="BC480" s="332">
        <f t="shared" si="119"/>
        <v>0</v>
      </c>
      <c r="BD480" s="332">
        <f t="shared" si="119"/>
        <v>0</v>
      </c>
      <c r="BE480" s="332">
        <f t="shared" si="119"/>
        <v>0</v>
      </c>
      <c r="BF480" s="332">
        <f t="shared" si="119"/>
        <v>0</v>
      </c>
      <c r="BG480" s="332">
        <f t="shared" si="119"/>
        <v>0</v>
      </c>
      <c r="BH480" s="332">
        <f t="shared" si="119"/>
        <v>0</v>
      </c>
      <c r="BI480" s="332">
        <f t="shared" si="119"/>
        <v>0</v>
      </c>
      <c r="BJ480" s="332">
        <f t="shared" si="119"/>
        <v>0</v>
      </c>
      <c r="BK480" s="332">
        <f t="shared" si="119"/>
        <v>0</v>
      </c>
      <c r="BL480" s="332">
        <f t="shared" si="119"/>
        <v>0</v>
      </c>
      <c r="BM480" s="332">
        <f t="shared" si="119"/>
        <v>0</v>
      </c>
      <c r="BN480" s="332">
        <f t="shared" si="119"/>
        <v>0</v>
      </c>
      <c r="BO480" s="332">
        <f t="shared" si="117"/>
        <v>0</v>
      </c>
      <c r="BP480" s="332">
        <f t="shared" si="117"/>
        <v>0</v>
      </c>
      <c r="BQ480" s="332">
        <f t="shared" si="117"/>
        <v>0</v>
      </c>
      <c r="BR480" s="332">
        <f t="shared" si="117"/>
        <v>0</v>
      </c>
      <c r="BS480" s="332">
        <f t="shared" si="117"/>
        <v>0</v>
      </c>
      <c r="BT480" s="332">
        <f t="shared" si="117"/>
        <v>0</v>
      </c>
      <c r="BU480" s="332">
        <f t="shared" si="117"/>
        <v>0</v>
      </c>
      <c r="BV480" s="332">
        <f t="shared" si="117"/>
        <v>0</v>
      </c>
      <c r="BW480" s="332">
        <f t="shared" si="117"/>
        <v>0</v>
      </c>
      <c r="BX480" s="332">
        <f t="shared" si="117"/>
        <v>0</v>
      </c>
      <c r="BZ480" s="332">
        <f t="shared" si="118"/>
        <v>0</v>
      </c>
      <c r="CA480" s="332">
        <f t="shared" si="118"/>
        <v>0</v>
      </c>
    </row>
    <row r="481" spans="7:79" hidden="1" x14ac:dyDescent="0.2">
      <c r="G481" s="332">
        <f t="shared" si="120"/>
        <v>0</v>
      </c>
      <c r="H481" s="332">
        <f t="shared" si="120"/>
        <v>0</v>
      </c>
      <c r="I481" s="332">
        <f t="shared" si="120"/>
        <v>0</v>
      </c>
      <c r="J481" s="332">
        <f t="shared" si="120"/>
        <v>0</v>
      </c>
      <c r="K481" s="332">
        <f t="shared" si="120"/>
        <v>0</v>
      </c>
      <c r="L481" s="332">
        <f t="shared" si="120"/>
        <v>0</v>
      </c>
      <c r="M481" s="332">
        <f t="shared" si="120"/>
        <v>0</v>
      </c>
      <c r="N481" s="332">
        <f t="shared" si="120"/>
        <v>0</v>
      </c>
      <c r="O481" s="332">
        <f t="shared" si="120"/>
        <v>0</v>
      </c>
      <c r="P481" s="332">
        <f t="shared" si="120"/>
        <v>0</v>
      </c>
      <c r="Q481" s="332">
        <f t="shared" si="119"/>
        <v>0</v>
      </c>
      <c r="R481" s="332">
        <f t="shared" si="119"/>
        <v>0</v>
      </c>
      <c r="S481" s="332">
        <f t="shared" si="119"/>
        <v>0</v>
      </c>
      <c r="T481" s="332">
        <f t="shared" si="119"/>
        <v>0</v>
      </c>
      <c r="U481" s="332">
        <f t="shared" si="119"/>
        <v>0</v>
      </c>
      <c r="V481" s="332">
        <f t="shared" si="119"/>
        <v>0</v>
      </c>
      <c r="W481" s="332">
        <f t="shared" si="119"/>
        <v>0</v>
      </c>
      <c r="X481" s="332">
        <f t="shared" si="119"/>
        <v>0</v>
      </c>
      <c r="Y481" s="332">
        <f t="shared" si="119"/>
        <v>0</v>
      </c>
      <c r="Z481" s="332">
        <f t="shared" si="119"/>
        <v>0</v>
      </c>
      <c r="AA481" s="332">
        <f t="shared" si="119"/>
        <v>0</v>
      </c>
      <c r="AB481" s="332">
        <f t="shared" si="119"/>
        <v>0</v>
      </c>
      <c r="AC481" s="332">
        <f t="shared" si="119"/>
        <v>0</v>
      </c>
      <c r="AD481" s="332">
        <f t="shared" si="119"/>
        <v>0</v>
      </c>
      <c r="AE481" s="332">
        <f t="shared" si="119"/>
        <v>0</v>
      </c>
      <c r="AF481" s="332">
        <f t="shared" si="119"/>
        <v>0</v>
      </c>
      <c r="AG481" s="332">
        <f t="shared" si="119"/>
        <v>0</v>
      </c>
      <c r="AH481" s="332">
        <f t="shared" si="119"/>
        <v>0</v>
      </c>
      <c r="AI481" s="332">
        <f t="shared" si="119"/>
        <v>0</v>
      </c>
      <c r="AJ481" s="332">
        <f t="shared" si="119"/>
        <v>0</v>
      </c>
      <c r="AK481" s="332">
        <f t="shared" si="119"/>
        <v>0</v>
      </c>
      <c r="AL481" s="332">
        <f t="shared" si="119"/>
        <v>0</v>
      </c>
      <c r="AM481" s="332">
        <f t="shared" si="119"/>
        <v>0</v>
      </c>
      <c r="AN481" s="332">
        <f t="shared" si="119"/>
        <v>0</v>
      </c>
      <c r="AO481" s="332">
        <f t="shared" si="119"/>
        <v>0</v>
      </c>
      <c r="AP481" s="332">
        <f t="shared" si="119"/>
        <v>0</v>
      </c>
      <c r="AQ481" s="332">
        <f t="shared" si="119"/>
        <v>0</v>
      </c>
      <c r="AR481" s="332">
        <f t="shared" si="119"/>
        <v>0</v>
      </c>
      <c r="AS481" s="332">
        <f t="shared" si="119"/>
        <v>0</v>
      </c>
      <c r="AT481" s="332">
        <f t="shared" si="119"/>
        <v>0</v>
      </c>
      <c r="AU481" s="332">
        <f t="shared" si="119"/>
        <v>0</v>
      </c>
      <c r="AV481" s="332">
        <f t="shared" si="119"/>
        <v>0</v>
      </c>
      <c r="AW481" s="332">
        <f t="shared" si="119"/>
        <v>0</v>
      </c>
      <c r="AX481" s="332">
        <f t="shared" si="119"/>
        <v>0</v>
      </c>
      <c r="AY481" s="332">
        <f t="shared" si="119"/>
        <v>0</v>
      </c>
      <c r="AZ481" s="332">
        <f t="shared" si="119"/>
        <v>0</v>
      </c>
      <c r="BA481" s="332">
        <f t="shared" si="119"/>
        <v>0</v>
      </c>
      <c r="BB481" s="332">
        <f t="shared" si="119"/>
        <v>0</v>
      </c>
      <c r="BC481" s="332">
        <f t="shared" si="119"/>
        <v>0</v>
      </c>
      <c r="BD481" s="332">
        <f t="shared" si="119"/>
        <v>0</v>
      </c>
      <c r="BE481" s="332">
        <f t="shared" si="119"/>
        <v>0</v>
      </c>
      <c r="BF481" s="332">
        <f t="shared" si="119"/>
        <v>0</v>
      </c>
      <c r="BG481" s="332">
        <f t="shared" si="119"/>
        <v>0</v>
      </c>
      <c r="BH481" s="332">
        <f t="shared" si="119"/>
        <v>0</v>
      </c>
      <c r="BI481" s="332">
        <f t="shared" si="119"/>
        <v>0</v>
      </c>
      <c r="BJ481" s="332">
        <f t="shared" si="119"/>
        <v>0</v>
      </c>
      <c r="BK481" s="332">
        <f t="shared" si="119"/>
        <v>0</v>
      </c>
      <c r="BL481" s="332">
        <f t="shared" si="119"/>
        <v>0</v>
      </c>
      <c r="BM481" s="332">
        <f t="shared" si="119"/>
        <v>0</v>
      </c>
      <c r="BN481" s="332">
        <f t="shared" si="119"/>
        <v>0</v>
      </c>
      <c r="BO481" s="332">
        <f t="shared" si="117"/>
        <v>0</v>
      </c>
      <c r="BP481" s="332">
        <f t="shared" si="117"/>
        <v>0</v>
      </c>
      <c r="BQ481" s="332">
        <f t="shared" si="117"/>
        <v>0</v>
      </c>
      <c r="BR481" s="332">
        <f t="shared" si="117"/>
        <v>0</v>
      </c>
      <c r="BS481" s="332">
        <f t="shared" si="117"/>
        <v>0</v>
      </c>
      <c r="BT481" s="332">
        <f t="shared" si="117"/>
        <v>0</v>
      </c>
      <c r="BU481" s="332">
        <f t="shared" si="117"/>
        <v>0</v>
      </c>
      <c r="BV481" s="332">
        <f t="shared" si="117"/>
        <v>0</v>
      </c>
      <c r="BW481" s="332">
        <f t="shared" si="117"/>
        <v>0</v>
      </c>
      <c r="BX481" s="332">
        <f t="shared" si="117"/>
        <v>0</v>
      </c>
      <c r="BZ481" s="332">
        <f t="shared" si="118"/>
        <v>0</v>
      </c>
      <c r="CA481" s="332">
        <f t="shared" si="118"/>
        <v>0</v>
      </c>
    </row>
    <row r="482" spans="7:79" hidden="1" x14ac:dyDescent="0.2">
      <c r="G482" s="332">
        <f t="shared" si="120"/>
        <v>0</v>
      </c>
      <c r="H482" s="332">
        <f t="shared" si="120"/>
        <v>0</v>
      </c>
      <c r="I482" s="332">
        <f t="shared" si="120"/>
        <v>0</v>
      </c>
      <c r="J482" s="332">
        <f t="shared" si="120"/>
        <v>0</v>
      </c>
      <c r="K482" s="332">
        <f t="shared" si="120"/>
        <v>0</v>
      </c>
      <c r="L482" s="332">
        <f t="shared" si="120"/>
        <v>0</v>
      </c>
      <c r="M482" s="332">
        <f t="shared" si="120"/>
        <v>0</v>
      </c>
      <c r="N482" s="332">
        <f t="shared" si="120"/>
        <v>0</v>
      </c>
      <c r="O482" s="332">
        <f t="shared" si="120"/>
        <v>0</v>
      </c>
      <c r="P482" s="332">
        <f t="shared" si="120"/>
        <v>0</v>
      </c>
      <c r="Q482" s="332">
        <f t="shared" si="119"/>
        <v>0</v>
      </c>
      <c r="R482" s="332">
        <f t="shared" si="119"/>
        <v>0</v>
      </c>
      <c r="S482" s="332">
        <f t="shared" si="119"/>
        <v>0</v>
      </c>
      <c r="T482" s="332">
        <f t="shared" si="119"/>
        <v>0</v>
      </c>
      <c r="U482" s="332">
        <f t="shared" si="119"/>
        <v>0</v>
      </c>
      <c r="V482" s="332">
        <f t="shared" si="119"/>
        <v>0</v>
      </c>
      <c r="W482" s="332">
        <f t="shared" si="119"/>
        <v>0</v>
      </c>
      <c r="X482" s="332">
        <f t="shared" si="119"/>
        <v>0</v>
      </c>
      <c r="Y482" s="332">
        <f t="shared" si="119"/>
        <v>0</v>
      </c>
      <c r="Z482" s="332">
        <f t="shared" si="119"/>
        <v>0</v>
      </c>
      <c r="AA482" s="332">
        <f t="shared" si="119"/>
        <v>0</v>
      </c>
      <c r="AB482" s="332">
        <f t="shared" si="119"/>
        <v>0</v>
      </c>
      <c r="AC482" s="332">
        <f t="shared" si="119"/>
        <v>0</v>
      </c>
      <c r="AD482" s="332">
        <f t="shared" si="119"/>
        <v>0</v>
      </c>
      <c r="AE482" s="332">
        <f t="shared" si="119"/>
        <v>0</v>
      </c>
      <c r="AF482" s="332">
        <f t="shared" si="119"/>
        <v>0</v>
      </c>
      <c r="AG482" s="332">
        <f t="shared" si="119"/>
        <v>0</v>
      </c>
      <c r="AH482" s="332">
        <f t="shared" si="119"/>
        <v>0</v>
      </c>
      <c r="AI482" s="332">
        <f t="shared" si="119"/>
        <v>0</v>
      </c>
      <c r="AJ482" s="332">
        <f t="shared" si="119"/>
        <v>0</v>
      </c>
      <c r="AK482" s="332">
        <f t="shared" si="119"/>
        <v>0</v>
      </c>
      <c r="AL482" s="332">
        <f t="shared" si="119"/>
        <v>0</v>
      </c>
      <c r="AM482" s="332">
        <f t="shared" si="119"/>
        <v>0</v>
      </c>
      <c r="AN482" s="332">
        <f t="shared" si="119"/>
        <v>0</v>
      </c>
      <c r="AO482" s="332">
        <f t="shared" si="119"/>
        <v>0</v>
      </c>
      <c r="AP482" s="332">
        <f t="shared" si="119"/>
        <v>0</v>
      </c>
      <c r="AQ482" s="332">
        <f t="shared" si="119"/>
        <v>0</v>
      </c>
      <c r="AR482" s="332">
        <f t="shared" si="119"/>
        <v>0</v>
      </c>
      <c r="AS482" s="332">
        <f t="shared" si="119"/>
        <v>0</v>
      </c>
      <c r="AT482" s="332">
        <f t="shared" si="119"/>
        <v>0</v>
      </c>
      <c r="AU482" s="332">
        <f t="shared" si="119"/>
        <v>0</v>
      </c>
      <c r="AV482" s="332">
        <f t="shared" si="119"/>
        <v>0</v>
      </c>
      <c r="AW482" s="332">
        <f t="shared" si="119"/>
        <v>0</v>
      </c>
      <c r="AX482" s="332">
        <f t="shared" si="119"/>
        <v>0</v>
      </c>
      <c r="AY482" s="332">
        <f t="shared" si="119"/>
        <v>0</v>
      </c>
      <c r="AZ482" s="332">
        <f t="shared" si="119"/>
        <v>0</v>
      </c>
      <c r="BA482" s="332">
        <f t="shared" si="119"/>
        <v>0</v>
      </c>
      <c r="BB482" s="332">
        <f t="shared" si="119"/>
        <v>0</v>
      </c>
      <c r="BC482" s="332">
        <f t="shared" si="119"/>
        <v>0</v>
      </c>
      <c r="BD482" s="332">
        <f t="shared" si="119"/>
        <v>0</v>
      </c>
      <c r="BE482" s="332">
        <f t="shared" si="119"/>
        <v>0</v>
      </c>
      <c r="BF482" s="332">
        <f t="shared" si="119"/>
        <v>0</v>
      </c>
      <c r="BG482" s="332">
        <f t="shared" si="119"/>
        <v>0</v>
      </c>
      <c r="BH482" s="332">
        <f t="shared" si="119"/>
        <v>0</v>
      </c>
      <c r="BI482" s="332">
        <f t="shared" si="119"/>
        <v>0</v>
      </c>
      <c r="BJ482" s="332">
        <f t="shared" si="119"/>
        <v>0</v>
      </c>
      <c r="BK482" s="332">
        <f t="shared" si="119"/>
        <v>0</v>
      </c>
      <c r="BL482" s="332">
        <f t="shared" si="119"/>
        <v>0</v>
      </c>
      <c r="BM482" s="332">
        <f t="shared" si="119"/>
        <v>0</v>
      </c>
      <c r="BN482" s="332">
        <f t="shared" si="119"/>
        <v>0</v>
      </c>
      <c r="BO482" s="332">
        <f t="shared" si="117"/>
        <v>0</v>
      </c>
      <c r="BP482" s="332">
        <f t="shared" si="117"/>
        <v>0</v>
      </c>
      <c r="BQ482" s="332">
        <f t="shared" si="117"/>
        <v>0</v>
      </c>
      <c r="BR482" s="332">
        <f t="shared" si="117"/>
        <v>0</v>
      </c>
      <c r="BS482" s="332">
        <f t="shared" si="117"/>
        <v>0</v>
      </c>
      <c r="BT482" s="332">
        <f t="shared" si="117"/>
        <v>0</v>
      </c>
      <c r="BU482" s="332">
        <f t="shared" si="117"/>
        <v>0</v>
      </c>
      <c r="BV482" s="332">
        <f t="shared" si="117"/>
        <v>0</v>
      </c>
      <c r="BW482" s="332">
        <f t="shared" si="117"/>
        <v>0</v>
      </c>
      <c r="BX482" s="332">
        <f t="shared" si="117"/>
        <v>0</v>
      </c>
      <c r="BZ482" s="332">
        <f t="shared" si="118"/>
        <v>0</v>
      </c>
      <c r="CA482" s="332">
        <f t="shared" si="118"/>
        <v>0</v>
      </c>
    </row>
    <row r="483" spans="7:79" hidden="1" x14ac:dyDescent="0.2">
      <c r="G483" s="332">
        <f t="shared" ref="G483:BR486" si="121">G94-BY94</f>
        <v>-13019268</v>
      </c>
      <c r="H483" s="332">
        <f t="shared" si="121"/>
        <v>0</v>
      </c>
      <c r="I483" s="332">
        <f t="shared" si="121"/>
        <v>0</v>
      </c>
      <c r="J483" s="332">
        <f t="shared" si="121"/>
        <v>0</v>
      </c>
      <c r="K483" s="332">
        <f t="shared" si="121"/>
        <v>0</v>
      </c>
      <c r="L483" s="332">
        <f t="shared" si="121"/>
        <v>-3621</v>
      </c>
      <c r="M483" s="332">
        <f t="shared" si="121"/>
        <v>0</v>
      </c>
      <c r="N483" s="332">
        <f t="shared" si="121"/>
        <v>0</v>
      </c>
      <c r="O483" s="332">
        <f t="shared" si="121"/>
        <v>0</v>
      </c>
      <c r="P483" s="332">
        <f t="shared" si="121"/>
        <v>0</v>
      </c>
      <c r="Q483" s="332">
        <f t="shared" si="121"/>
        <v>-1300994</v>
      </c>
      <c r="R483" s="332">
        <f t="shared" si="121"/>
        <v>0</v>
      </c>
      <c r="S483" s="332">
        <f t="shared" si="121"/>
        <v>0</v>
      </c>
      <c r="T483" s="332">
        <f t="shared" si="121"/>
        <v>0</v>
      </c>
      <c r="U483" s="332">
        <f t="shared" si="121"/>
        <v>0</v>
      </c>
      <c r="V483" s="332">
        <f t="shared" si="121"/>
        <v>0</v>
      </c>
      <c r="W483" s="332">
        <f t="shared" si="121"/>
        <v>0</v>
      </c>
      <c r="X483" s="332">
        <f t="shared" si="121"/>
        <v>0</v>
      </c>
      <c r="Y483" s="332">
        <f t="shared" si="121"/>
        <v>0</v>
      </c>
      <c r="Z483" s="332">
        <f t="shared" si="121"/>
        <v>0</v>
      </c>
      <c r="AA483" s="332">
        <f t="shared" si="121"/>
        <v>-1300000</v>
      </c>
      <c r="AB483" s="332">
        <f t="shared" si="121"/>
        <v>0</v>
      </c>
      <c r="AC483" s="332">
        <f t="shared" si="121"/>
        <v>0</v>
      </c>
      <c r="AD483" s="332">
        <f t="shared" si="121"/>
        <v>0</v>
      </c>
      <c r="AE483" s="332">
        <f t="shared" si="121"/>
        <v>0</v>
      </c>
      <c r="AF483" s="332">
        <f t="shared" si="121"/>
        <v>0</v>
      </c>
      <c r="AG483" s="332">
        <f t="shared" si="121"/>
        <v>0</v>
      </c>
      <c r="AH483" s="332">
        <f t="shared" si="121"/>
        <v>0</v>
      </c>
      <c r="AI483" s="332">
        <f t="shared" si="121"/>
        <v>0</v>
      </c>
      <c r="AJ483" s="332">
        <f t="shared" si="121"/>
        <v>0</v>
      </c>
      <c r="AK483" s="332">
        <f t="shared" si="121"/>
        <v>0</v>
      </c>
      <c r="AL483" s="332">
        <f t="shared" si="121"/>
        <v>0</v>
      </c>
      <c r="AM483" s="332">
        <f t="shared" si="121"/>
        <v>0</v>
      </c>
      <c r="AN483" s="332">
        <f t="shared" si="121"/>
        <v>0</v>
      </c>
      <c r="AO483" s="332">
        <f t="shared" si="121"/>
        <v>0</v>
      </c>
      <c r="AP483" s="332">
        <f t="shared" si="121"/>
        <v>0</v>
      </c>
      <c r="AQ483" s="332">
        <f t="shared" si="121"/>
        <v>0</v>
      </c>
      <c r="AR483" s="332">
        <f t="shared" si="121"/>
        <v>0</v>
      </c>
      <c r="AS483" s="332">
        <f t="shared" si="121"/>
        <v>0</v>
      </c>
      <c r="AT483" s="332">
        <f t="shared" si="121"/>
        <v>0</v>
      </c>
      <c r="AU483" s="332">
        <f t="shared" si="121"/>
        <v>-186</v>
      </c>
      <c r="AV483" s="332">
        <f t="shared" si="121"/>
        <v>0</v>
      </c>
      <c r="AW483" s="332">
        <f t="shared" si="121"/>
        <v>0</v>
      </c>
      <c r="AX483" s="332">
        <f t="shared" si="121"/>
        <v>0</v>
      </c>
      <c r="AY483" s="332">
        <f t="shared" si="121"/>
        <v>0</v>
      </c>
      <c r="AZ483" s="332">
        <f t="shared" si="121"/>
        <v>0</v>
      </c>
      <c r="BA483" s="332">
        <f t="shared" si="121"/>
        <v>0</v>
      </c>
      <c r="BB483" s="332">
        <f t="shared" si="121"/>
        <v>0</v>
      </c>
      <c r="BC483" s="332">
        <f t="shared" si="121"/>
        <v>0</v>
      </c>
      <c r="BD483" s="332">
        <f t="shared" si="121"/>
        <v>0</v>
      </c>
      <c r="BE483" s="332">
        <f t="shared" si="121"/>
        <v>-3253715</v>
      </c>
      <c r="BF483" s="332">
        <f t="shared" si="121"/>
        <v>0</v>
      </c>
      <c r="BG483" s="332">
        <f t="shared" si="121"/>
        <v>0</v>
      </c>
      <c r="BH483" s="332">
        <f t="shared" si="121"/>
        <v>0</v>
      </c>
      <c r="BI483" s="332">
        <f t="shared" si="121"/>
        <v>0</v>
      </c>
      <c r="BJ483" s="332">
        <f t="shared" si="121"/>
        <v>-1953752</v>
      </c>
      <c r="BK483" s="332">
        <f t="shared" si="121"/>
        <v>0</v>
      </c>
      <c r="BL483" s="332">
        <f t="shared" si="121"/>
        <v>0</v>
      </c>
      <c r="BM483" s="332">
        <f t="shared" si="121"/>
        <v>0</v>
      </c>
      <c r="BN483" s="332">
        <f t="shared" si="121"/>
        <v>0</v>
      </c>
      <c r="BO483" s="332">
        <f t="shared" si="121"/>
        <v>-5207000</v>
      </c>
      <c r="BP483" s="332">
        <f t="shared" si="121"/>
        <v>0</v>
      </c>
      <c r="BQ483" s="332">
        <f t="shared" si="121"/>
        <v>0</v>
      </c>
      <c r="BR483" s="332">
        <f t="shared" si="121"/>
        <v>0</v>
      </c>
      <c r="BS483" s="332">
        <f t="shared" ref="BS483:BX498" si="122">BS94-EK94</f>
        <v>0</v>
      </c>
      <c r="BT483" s="332">
        <f t="shared" si="122"/>
        <v>-1304615</v>
      </c>
      <c r="BU483" s="332">
        <f t="shared" si="122"/>
        <v>0</v>
      </c>
      <c r="BV483" s="332">
        <f t="shared" si="122"/>
        <v>0</v>
      </c>
      <c r="BW483" s="332">
        <f t="shared" si="122"/>
        <v>0</v>
      </c>
      <c r="BX483" s="332">
        <f t="shared" si="122"/>
        <v>0</v>
      </c>
      <c r="BZ483" s="332">
        <f t="shared" ref="BZ483:CA498" si="123">BZ94-ER94</f>
        <v>0</v>
      </c>
      <c r="CA483" s="332">
        <f t="shared" si="123"/>
        <v>0</v>
      </c>
    </row>
    <row r="484" spans="7:79" hidden="1" x14ac:dyDescent="0.2">
      <c r="G484" s="332">
        <f t="shared" si="121"/>
        <v>-14399580</v>
      </c>
      <c r="H484" s="332">
        <f t="shared" si="121"/>
        <v>0</v>
      </c>
      <c r="I484" s="332">
        <f t="shared" si="121"/>
        <v>0</v>
      </c>
      <c r="J484" s="332">
        <f t="shared" si="121"/>
        <v>0</v>
      </c>
      <c r="K484" s="332">
        <f t="shared" si="121"/>
        <v>0</v>
      </c>
      <c r="L484" s="332">
        <f t="shared" si="121"/>
        <v>-4114</v>
      </c>
      <c r="M484" s="332">
        <f t="shared" si="121"/>
        <v>0</v>
      </c>
      <c r="N484" s="332">
        <f t="shared" si="121"/>
        <v>0</v>
      </c>
      <c r="O484" s="332">
        <f t="shared" si="121"/>
        <v>0</v>
      </c>
      <c r="P484" s="332">
        <f t="shared" si="121"/>
        <v>0</v>
      </c>
      <c r="Q484" s="332">
        <f t="shared" si="121"/>
        <v>-1494801</v>
      </c>
      <c r="R484" s="332">
        <f t="shared" si="121"/>
        <v>0</v>
      </c>
      <c r="S484" s="332">
        <f t="shared" si="121"/>
        <v>0</v>
      </c>
      <c r="T484" s="332">
        <f t="shared" si="121"/>
        <v>0</v>
      </c>
      <c r="U484" s="332">
        <f t="shared" si="121"/>
        <v>0</v>
      </c>
      <c r="V484" s="332">
        <f t="shared" si="121"/>
        <v>0</v>
      </c>
      <c r="W484" s="332">
        <f t="shared" si="121"/>
        <v>0</v>
      </c>
      <c r="X484" s="332">
        <f t="shared" si="121"/>
        <v>0</v>
      </c>
      <c r="Y484" s="332">
        <f t="shared" si="121"/>
        <v>0</v>
      </c>
      <c r="Z484" s="332">
        <f t="shared" si="121"/>
        <v>0</v>
      </c>
      <c r="AA484" s="332">
        <f t="shared" si="121"/>
        <v>-1482826</v>
      </c>
      <c r="AB484" s="332">
        <f t="shared" si="121"/>
        <v>0</v>
      </c>
      <c r="AC484" s="332">
        <f t="shared" si="121"/>
        <v>0</v>
      </c>
      <c r="AD484" s="332">
        <f t="shared" si="121"/>
        <v>0</v>
      </c>
      <c r="AE484" s="332">
        <f t="shared" si="121"/>
        <v>0</v>
      </c>
      <c r="AF484" s="332">
        <f t="shared" si="121"/>
        <v>0</v>
      </c>
      <c r="AG484" s="332">
        <f t="shared" si="121"/>
        <v>0</v>
      </c>
      <c r="AH484" s="332">
        <f t="shared" si="121"/>
        <v>0</v>
      </c>
      <c r="AI484" s="332">
        <f t="shared" si="121"/>
        <v>0</v>
      </c>
      <c r="AJ484" s="332">
        <f t="shared" si="121"/>
        <v>0</v>
      </c>
      <c r="AK484" s="332">
        <f t="shared" si="121"/>
        <v>0</v>
      </c>
      <c r="AL484" s="332">
        <f t="shared" si="121"/>
        <v>0</v>
      </c>
      <c r="AM484" s="332">
        <f t="shared" si="121"/>
        <v>0</v>
      </c>
      <c r="AN484" s="332">
        <f t="shared" si="121"/>
        <v>0</v>
      </c>
      <c r="AO484" s="332">
        <f t="shared" si="121"/>
        <v>0</v>
      </c>
      <c r="AP484" s="332">
        <f t="shared" si="121"/>
        <v>0</v>
      </c>
      <c r="AQ484" s="332">
        <f t="shared" si="121"/>
        <v>0</v>
      </c>
      <c r="AR484" s="332">
        <f t="shared" si="121"/>
        <v>0</v>
      </c>
      <c r="AS484" s="332">
        <f t="shared" si="121"/>
        <v>0</v>
      </c>
      <c r="AT484" s="332">
        <f t="shared" si="121"/>
        <v>0</v>
      </c>
      <c r="AU484" s="332">
        <f t="shared" si="121"/>
        <v>-204</v>
      </c>
      <c r="AV484" s="332">
        <f t="shared" si="121"/>
        <v>0</v>
      </c>
      <c r="AW484" s="332">
        <f t="shared" si="121"/>
        <v>0</v>
      </c>
      <c r="AX484" s="332">
        <f t="shared" si="121"/>
        <v>0</v>
      </c>
      <c r="AY484" s="332">
        <f t="shared" si="121"/>
        <v>0</v>
      </c>
      <c r="AZ484" s="332">
        <f t="shared" si="121"/>
        <v>0</v>
      </c>
      <c r="BA484" s="332">
        <f t="shared" si="121"/>
        <v>0</v>
      </c>
      <c r="BB484" s="332">
        <f t="shared" si="121"/>
        <v>0</v>
      </c>
      <c r="BC484" s="332">
        <f t="shared" si="121"/>
        <v>0</v>
      </c>
      <c r="BD484" s="332">
        <f t="shared" si="121"/>
        <v>0</v>
      </c>
      <c r="BE484" s="332">
        <f t="shared" si="121"/>
        <v>-3614947</v>
      </c>
      <c r="BF484" s="332">
        <f t="shared" si="121"/>
        <v>0</v>
      </c>
      <c r="BG484" s="332">
        <f t="shared" si="121"/>
        <v>0</v>
      </c>
      <c r="BH484" s="332">
        <f t="shared" si="121"/>
        <v>0</v>
      </c>
      <c r="BI484" s="332">
        <f t="shared" si="121"/>
        <v>0</v>
      </c>
      <c r="BJ484" s="332">
        <f t="shared" si="121"/>
        <v>-2163648</v>
      </c>
      <c r="BK484" s="332">
        <f t="shared" si="121"/>
        <v>0</v>
      </c>
      <c r="BL484" s="332">
        <f t="shared" si="121"/>
        <v>0</v>
      </c>
      <c r="BM484" s="332">
        <f t="shared" si="121"/>
        <v>0</v>
      </c>
      <c r="BN484" s="332">
        <f t="shared" si="121"/>
        <v>0</v>
      </c>
      <c r="BO484" s="332">
        <f t="shared" si="121"/>
        <v>-5639040</v>
      </c>
      <c r="BP484" s="332">
        <f t="shared" si="121"/>
        <v>0</v>
      </c>
      <c r="BQ484" s="332">
        <f t="shared" si="121"/>
        <v>0</v>
      </c>
      <c r="BR484" s="332">
        <f t="shared" si="121"/>
        <v>0</v>
      </c>
      <c r="BS484" s="332">
        <f t="shared" si="122"/>
        <v>0</v>
      </c>
      <c r="BT484" s="332">
        <f t="shared" si="122"/>
        <v>-1498915</v>
      </c>
      <c r="BU484" s="332">
        <f t="shared" si="122"/>
        <v>0</v>
      </c>
      <c r="BV484" s="332">
        <f t="shared" si="122"/>
        <v>0</v>
      </c>
      <c r="BW484" s="332">
        <f t="shared" si="122"/>
        <v>0</v>
      </c>
      <c r="BX484" s="332">
        <f t="shared" si="122"/>
        <v>0</v>
      </c>
      <c r="BZ484" s="332">
        <f t="shared" si="123"/>
        <v>0</v>
      </c>
      <c r="CA484" s="332">
        <f t="shared" si="123"/>
        <v>0</v>
      </c>
    </row>
    <row r="485" spans="7:79" hidden="1" x14ac:dyDescent="0.2">
      <c r="G485" s="332">
        <f t="shared" si="121"/>
        <v>0</v>
      </c>
      <c r="H485" s="332">
        <f t="shared" si="121"/>
        <v>0</v>
      </c>
      <c r="I485" s="332">
        <f t="shared" si="121"/>
        <v>0</v>
      </c>
      <c r="J485" s="332">
        <f t="shared" si="121"/>
        <v>0</v>
      </c>
      <c r="K485" s="332">
        <f t="shared" si="121"/>
        <v>0</v>
      </c>
      <c r="L485" s="332">
        <f t="shared" si="121"/>
        <v>0</v>
      </c>
      <c r="M485" s="332">
        <f t="shared" si="121"/>
        <v>0</v>
      </c>
      <c r="N485" s="332">
        <f t="shared" si="121"/>
        <v>0</v>
      </c>
      <c r="O485" s="332">
        <f t="shared" si="121"/>
        <v>0</v>
      </c>
      <c r="P485" s="332">
        <f t="shared" si="121"/>
        <v>0</v>
      </c>
      <c r="Q485" s="332">
        <f t="shared" si="121"/>
        <v>0</v>
      </c>
      <c r="R485" s="332">
        <f t="shared" si="121"/>
        <v>0</v>
      </c>
      <c r="S485" s="332">
        <f t="shared" si="121"/>
        <v>0</v>
      </c>
      <c r="T485" s="332">
        <f t="shared" si="121"/>
        <v>0</v>
      </c>
      <c r="U485" s="332">
        <f t="shared" si="121"/>
        <v>0</v>
      </c>
      <c r="V485" s="332">
        <f t="shared" si="121"/>
        <v>0</v>
      </c>
      <c r="W485" s="332">
        <f t="shared" si="121"/>
        <v>0</v>
      </c>
      <c r="X485" s="332">
        <f t="shared" si="121"/>
        <v>0</v>
      </c>
      <c r="Y485" s="332">
        <f t="shared" si="121"/>
        <v>0</v>
      </c>
      <c r="Z485" s="332">
        <f t="shared" si="121"/>
        <v>0</v>
      </c>
      <c r="AA485" s="332">
        <f t="shared" si="121"/>
        <v>0</v>
      </c>
      <c r="AB485" s="332">
        <f t="shared" si="121"/>
        <v>0</v>
      </c>
      <c r="AC485" s="332">
        <f t="shared" si="121"/>
        <v>0</v>
      </c>
      <c r="AD485" s="332">
        <f t="shared" si="121"/>
        <v>0</v>
      </c>
      <c r="AE485" s="332">
        <f t="shared" si="121"/>
        <v>0</v>
      </c>
      <c r="AF485" s="332">
        <f t="shared" si="121"/>
        <v>0</v>
      </c>
      <c r="AG485" s="332">
        <f t="shared" si="121"/>
        <v>0</v>
      </c>
      <c r="AH485" s="332">
        <f t="shared" si="121"/>
        <v>0</v>
      </c>
      <c r="AI485" s="332">
        <f t="shared" si="121"/>
        <v>0</v>
      </c>
      <c r="AJ485" s="332">
        <f t="shared" si="121"/>
        <v>0</v>
      </c>
      <c r="AK485" s="332">
        <f t="shared" si="121"/>
        <v>0</v>
      </c>
      <c r="AL485" s="332">
        <f t="shared" si="121"/>
        <v>0</v>
      </c>
      <c r="AM485" s="332">
        <f t="shared" si="121"/>
        <v>0</v>
      </c>
      <c r="AN485" s="332">
        <f t="shared" si="121"/>
        <v>0</v>
      </c>
      <c r="AO485" s="332">
        <f t="shared" si="121"/>
        <v>0</v>
      </c>
      <c r="AP485" s="332">
        <f t="shared" si="121"/>
        <v>0</v>
      </c>
      <c r="AQ485" s="332">
        <f t="shared" si="121"/>
        <v>0</v>
      </c>
      <c r="AR485" s="332">
        <f t="shared" si="121"/>
        <v>0</v>
      </c>
      <c r="AS485" s="332">
        <f t="shared" si="121"/>
        <v>0</v>
      </c>
      <c r="AT485" s="332">
        <f t="shared" si="121"/>
        <v>0</v>
      </c>
      <c r="AU485" s="332">
        <f t="shared" si="121"/>
        <v>0</v>
      </c>
      <c r="AV485" s="332">
        <f t="shared" si="121"/>
        <v>0</v>
      </c>
      <c r="AW485" s="332">
        <f t="shared" si="121"/>
        <v>0</v>
      </c>
      <c r="AX485" s="332">
        <f t="shared" si="121"/>
        <v>0</v>
      </c>
      <c r="AY485" s="332">
        <f t="shared" si="121"/>
        <v>0</v>
      </c>
      <c r="AZ485" s="332">
        <f t="shared" si="121"/>
        <v>0</v>
      </c>
      <c r="BA485" s="332">
        <f t="shared" si="121"/>
        <v>0</v>
      </c>
      <c r="BB485" s="332">
        <f t="shared" si="121"/>
        <v>0</v>
      </c>
      <c r="BC485" s="332">
        <f t="shared" si="121"/>
        <v>0</v>
      </c>
      <c r="BD485" s="332">
        <f t="shared" si="121"/>
        <v>0</v>
      </c>
      <c r="BE485" s="332">
        <f t="shared" si="121"/>
        <v>0</v>
      </c>
      <c r="BF485" s="332">
        <f t="shared" si="121"/>
        <v>0</v>
      </c>
      <c r="BG485" s="332">
        <f t="shared" si="121"/>
        <v>0</v>
      </c>
      <c r="BH485" s="332">
        <f t="shared" si="121"/>
        <v>0</v>
      </c>
      <c r="BI485" s="332">
        <f t="shared" si="121"/>
        <v>0</v>
      </c>
      <c r="BJ485" s="332">
        <f t="shared" si="121"/>
        <v>0</v>
      </c>
      <c r="BK485" s="332">
        <f t="shared" si="121"/>
        <v>0</v>
      </c>
      <c r="BL485" s="332">
        <f t="shared" si="121"/>
        <v>0</v>
      </c>
      <c r="BM485" s="332">
        <f t="shared" si="121"/>
        <v>0</v>
      </c>
      <c r="BN485" s="332">
        <f t="shared" si="121"/>
        <v>0</v>
      </c>
      <c r="BO485" s="332">
        <f t="shared" si="121"/>
        <v>0</v>
      </c>
      <c r="BP485" s="332">
        <f t="shared" si="121"/>
        <v>0</v>
      </c>
      <c r="BQ485" s="332">
        <f t="shared" si="121"/>
        <v>0</v>
      </c>
      <c r="BR485" s="332">
        <f t="shared" si="121"/>
        <v>0</v>
      </c>
      <c r="BS485" s="332">
        <f t="shared" si="122"/>
        <v>0</v>
      </c>
      <c r="BT485" s="332">
        <f t="shared" si="122"/>
        <v>0</v>
      </c>
      <c r="BU485" s="332">
        <f t="shared" si="122"/>
        <v>0</v>
      </c>
      <c r="BV485" s="332">
        <f t="shared" si="122"/>
        <v>0</v>
      </c>
      <c r="BW485" s="332">
        <f t="shared" si="122"/>
        <v>0</v>
      </c>
      <c r="BX485" s="332">
        <f t="shared" si="122"/>
        <v>0</v>
      </c>
      <c r="BZ485" s="332">
        <f t="shared" si="123"/>
        <v>0</v>
      </c>
      <c r="CA485" s="332">
        <f t="shared" si="123"/>
        <v>0</v>
      </c>
    </row>
    <row r="486" spans="7:79" hidden="1" x14ac:dyDescent="0.2">
      <c r="G486" s="332">
        <f t="shared" si="121"/>
        <v>1380312</v>
      </c>
      <c r="H486" s="332">
        <f t="shared" si="121"/>
        <v>0</v>
      </c>
      <c r="I486" s="332">
        <f t="shared" si="121"/>
        <v>0</v>
      </c>
      <c r="J486" s="332">
        <f t="shared" si="121"/>
        <v>0</v>
      </c>
      <c r="K486" s="332">
        <f t="shared" si="121"/>
        <v>0</v>
      </c>
      <c r="L486" s="332">
        <f t="shared" si="121"/>
        <v>493</v>
      </c>
      <c r="M486" s="332">
        <f t="shared" si="121"/>
        <v>0</v>
      </c>
      <c r="N486" s="332">
        <f t="shared" si="121"/>
        <v>0</v>
      </c>
      <c r="O486" s="332">
        <f t="shared" si="121"/>
        <v>0</v>
      </c>
      <c r="P486" s="332">
        <f t="shared" si="121"/>
        <v>0</v>
      </c>
      <c r="Q486" s="332">
        <f t="shared" si="121"/>
        <v>193807</v>
      </c>
      <c r="R486" s="332">
        <f t="shared" si="121"/>
        <v>0</v>
      </c>
      <c r="S486" s="332">
        <f t="shared" si="121"/>
        <v>0</v>
      </c>
      <c r="T486" s="332">
        <f t="shared" si="121"/>
        <v>0</v>
      </c>
      <c r="U486" s="332">
        <f t="shared" si="121"/>
        <v>0</v>
      </c>
      <c r="V486" s="332">
        <f t="shared" si="121"/>
        <v>0</v>
      </c>
      <c r="W486" s="332">
        <f t="shared" si="121"/>
        <v>0</v>
      </c>
      <c r="X486" s="332">
        <f t="shared" si="121"/>
        <v>0</v>
      </c>
      <c r="Y486" s="332">
        <f t="shared" si="121"/>
        <v>0</v>
      </c>
      <c r="Z486" s="332">
        <f t="shared" si="121"/>
        <v>0</v>
      </c>
      <c r="AA486" s="332">
        <f t="shared" si="121"/>
        <v>182826</v>
      </c>
      <c r="AB486" s="332">
        <f t="shared" si="121"/>
        <v>0</v>
      </c>
      <c r="AC486" s="332">
        <f t="shared" si="121"/>
        <v>0</v>
      </c>
      <c r="AD486" s="332">
        <f t="shared" si="121"/>
        <v>0</v>
      </c>
      <c r="AE486" s="332">
        <f t="shared" si="121"/>
        <v>0</v>
      </c>
      <c r="AF486" s="332">
        <f t="shared" si="121"/>
        <v>0</v>
      </c>
      <c r="AG486" s="332">
        <f t="shared" si="121"/>
        <v>0</v>
      </c>
      <c r="AH486" s="332">
        <f t="shared" si="121"/>
        <v>0</v>
      </c>
      <c r="AI486" s="332">
        <f t="shared" si="121"/>
        <v>0</v>
      </c>
      <c r="AJ486" s="332">
        <f t="shared" si="121"/>
        <v>0</v>
      </c>
      <c r="AK486" s="332">
        <f t="shared" si="121"/>
        <v>0</v>
      </c>
      <c r="AL486" s="332">
        <f t="shared" si="121"/>
        <v>0</v>
      </c>
      <c r="AM486" s="332">
        <f t="shared" si="121"/>
        <v>0</v>
      </c>
      <c r="AN486" s="332">
        <f t="shared" si="121"/>
        <v>0</v>
      </c>
      <c r="AO486" s="332">
        <f t="shared" si="121"/>
        <v>0</v>
      </c>
      <c r="AP486" s="332">
        <f t="shared" si="121"/>
        <v>0</v>
      </c>
      <c r="AQ486" s="332">
        <f t="shared" si="121"/>
        <v>0</v>
      </c>
      <c r="AR486" s="332">
        <f t="shared" si="121"/>
        <v>0</v>
      </c>
      <c r="AS486" s="332">
        <f t="shared" si="121"/>
        <v>0</v>
      </c>
      <c r="AT486" s="332">
        <f t="shared" si="121"/>
        <v>0</v>
      </c>
      <c r="AU486" s="332">
        <f t="shared" si="121"/>
        <v>18</v>
      </c>
      <c r="AV486" s="332">
        <f t="shared" si="121"/>
        <v>0</v>
      </c>
      <c r="AW486" s="332">
        <f t="shared" si="121"/>
        <v>0</v>
      </c>
      <c r="AX486" s="332">
        <f t="shared" si="121"/>
        <v>0</v>
      </c>
      <c r="AY486" s="332">
        <f t="shared" si="121"/>
        <v>0</v>
      </c>
      <c r="AZ486" s="332">
        <f t="shared" si="121"/>
        <v>0</v>
      </c>
      <c r="BA486" s="332">
        <f t="shared" si="121"/>
        <v>0</v>
      </c>
      <c r="BB486" s="332">
        <f t="shared" si="121"/>
        <v>0</v>
      </c>
      <c r="BC486" s="332">
        <f t="shared" si="121"/>
        <v>0</v>
      </c>
      <c r="BD486" s="332">
        <f t="shared" si="121"/>
        <v>0</v>
      </c>
      <c r="BE486" s="332">
        <f t="shared" si="121"/>
        <v>361232</v>
      </c>
      <c r="BF486" s="332">
        <f t="shared" si="121"/>
        <v>0</v>
      </c>
      <c r="BG486" s="332">
        <f t="shared" si="121"/>
        <v>0</v>
      </c>
      <c r="BH486" s="332">
        <f t="shared" si="121"/>
        <v>0</v>
      </c>
      <c r="BI486" s="332">
        <f t="shared" si="121"/>
        <v>0</v>
      </c>
      <c r="BJ486" s="332">
        <f t="shared" si="121"/>
        <v>209896</v>
      </c>
      <c r="BK486" s="332">
        <f t="shared" si="121"/>
        <v>0</v>
      </c>
      <c r="BL486" s="332">
        <f t="shared" si="121"/>
        <v>0</v>
      </c>
      <c r="BM486" s="332">
        <f t="shared" si="121"/>
        <v>0</v>
      </c>
      <c r="BN486" s="332">
        <f t="shared" si="121"/>
        <v>0</v>
      </c>
      <c r="BO486" s="332">
        <f t="shared" si="121"/>
        <v>432040</v>
      </c>
      <c r="BP486" s="332">
        <f t="shared" si="121"/>
        <v>0</v>
      </c>
      <c r="BQ486" s="332">
        <f t="shared" si="121"/>
        <v>0</v>
      </c>
      <c r="BR486" s="332">
        <f t="shared" ref="BR486:BX501" si="124">BR97-EJ97</f>
        <v>0</v>
      </c>
      <c r="BS486" s="332">
        <f t="shared" si="122"/>
        <v>0</v>
      </c>
      <c r="BT486" s="332">
        <f t="shared" si="122"/>
        <v>194300</v>
      </c>
      <c r="BU486" s="332">
        <f t="shared" si="122"/>
        <v>0</v>
      </c>
      <c r="BV486" s="332">
        <f t="shared" si="122"/>
        <v>0</v>
      </c>
      <c r="BW486" s="332">
        <f t="shared" si="122"/>
        <v>0</v>
      </c>
      <c r="BX486" s="332">
        <f t="shared" si="122"/>
        <v>0</v>
      </c>
      <c r="BZ486" s="332">
        <f t="shared" si="123"/>
        <v>0</v>
      </c>
      <c r="CA486" s="332">
        <f t="shared" si="123"/>
        <v>0</v>
      </c>
    </row>
    <row r="487" spans="7:79" hidden="1" x14ac:dyDescent="0.2">
      <c r="G487" s="332">
        <f t="shared" ref="G487:BQ491" si="125">G98-BY98</f>
        <v>0</v>
      </c>
      <c r="H487" s="332">
        <f t="shared" si="125"/>
        <v>0</v>
      </c>
      <c r="I487" s="332">
        <f t="shared" si="125"/>
        <v>0</v>
      </c>
      <c r="J487" s="332">
        <f t="shared" si="125"/>
        <v>0</v>
      </c>
      <c r="K487" s="332">
        <f t="shared" si="125"/>
        <v>0</v>
      </c>
      <c r="L487" s="332">
        <f t="shared" si="125"/>
        <v>0</v>
      </c>
      <c r="M487" s="332">
        <f t="shared" si="125"/>
        <v>0</v>
      </c>
      <c r="N487" s="332">
        <f t="shared" si="125"/>
        <v>0</v>
      </c>
      <c r="O487" s="332">
        <f t="shared" si="125"/>
        <v>0</v>
      </c>
      <c r="P487" s="332">
        <f t="shared" si="125"/>
        <v>0</v>
      </c>
      <c r="Q487" s="332">
        <f t="shared" si="125"/>
        <v>0</v>
      </c>
      <c r="R487" s="332">
        <f t="shared" si="125"/>
        <v>0</v>
      </c>
      <c r="S487" s="332">
        <f t="shared" si="125"/>
        <v>0</v>
      </c>
      <c r="T487" s="332">
        <f t="shared" si="125"/>
        <v>0</v>
      </c>
      <c r="U487" s="332">
        <f t="shared" si="125"/>
        <v>0</v>
      </c>
      <c r="V487" s="332">
        <f t="shared" si="125"/>
        <v>0</v>
      </c>
      <c r="W487" s="332">
        <f t="shared" si="125"/>
        <v>0</v>
      </c>
      <c r="X487" s="332">
        <f t="shared" si="125"/>
        <v>0</v>
      </c>
      <c r="Y487" s="332">
        <f t="shared" si="125"/>
        <v>0</v>
      </c>
      <c r="Z487" s="332">
        <f t="shared" si="125"/>
        <v>0</v>
      </c>
      <c r="AA487" s="332">
        <f t="shared" si="125"/>
        <v>0</v>
      </c>
      <c r="AB487" s="332">
        <f t="shared" si="125"/>
        <v>0</v>
      </c>
      <c r="AC487" s="332">
        <f t="shared" si="125"/>
        <v>0</v>
      </c>
      <c r="AD487" s="332">
        <f t="shared" si="125"/>
        <v>0</v>
      </c>
      <c r="AE487" s="332">
        <f t="shared" si="125"/>
        <v>0</v>
      </c>
      <c r="AF487" s="332">
        <f t="shared" si="125"/>
        <v>0</v>
      </c>
      <c r="AG487" s="332">
        <f t="shared" si="125"/>
        <v>0</v>
      </c>
      <c r="AH487" s="332">
        <f t="shared" si="125"/>
        <v>0</v>
      </c>
      <c r="AI487" s="332">
        <f t="shared" si="125"/>
        <v>0</v>
      </c>
      <c r="AJ487" s="332">
        <f t="shared" si="125"/>
        <v>0</v>
      </c>
      <c r="AK487" s="332">
        <f t="shared" si="125"/>
        <v>0</v>
      </c>
      <c r="AL487" s="332">
        <f t="shared" si="125"/>
        <v>0</v>
      </c>
      <c r="AM487" s="332">
        <f t="shared" si="125"/>
        <v>0</v>
      </c>
      <c r="AN487" s="332">
        <f t="shared" si="125"/>
        <v>0</v>
      </c>
      <c r="AO487" s="332">
        <f t="shared" si="125"/>
        <v>0</v>
      </c>
      <c r="AP487" s="332">
        <f t="shared" si="125"/>
        <v>0</v>
      </c>
      <c r="AQ487" s="332">
        <f t="shared" si="125"/>
        <v>0</v>
      </c>
      <c r="AR487" s="332">
        <f t="shared" si="125"/>
        <v>0</v>
      </c>
      <c r="AS487" s="332">
        <f t="shared" si="125"/>
        <v>0</v>
      </c>
      <c r="AT487" s="332">
        <f t="shared" si="125"/>
        <v>0</v>
      </c>
      <c r="AU487" s="332">
        <f t="shared" si="125"/>
        <v>0</v>
      </c>
      <c r="AV487" s="332">
        <f t="shared" si="125"/>
        <v>0</v>
      </c>
      <c r="AW487" s="332">
        <f t="shared" si="125"/>
        <v>0</v>
      </c>
      <c r="AX487" s="332">
        <f t="shared" si="125"/>
        <v>0</v>
      </c>
      <c r="AY487" s="332">
        <f t="shared" si="125"/>
        <v>0</v>
      </c>
      <c r="AZ487" s="332">
        <f t="shared" si="125"/>
        <v>0</v>
      </c>
      <c r="BA487" s="332">
        <f t="shared" si="125"/>
        <v>0</v>
      </c>
      <c r="BB487" s="332">
        <f t="shared" si="125"/>
        <v>0</v>
      </c>
      <c r="BC487" s="332">
        <f t="shared" si="125"/>
        <v>0</v>
      </c>
      <c r="BD487" s="332">
        <f t="shared" si="125"/>
        <v>0</v>
      </c>
      <c r="BE487" s="332">
        <f t="shared" si="125"/>
        <v>0</v>
      </c>
      <c r="BF487" s="332">
        <f t="shared" si="125"/>
        <v>0</v>
      </c>
      <c r="BG487" s="332">
        <f t="shared" si="125"/>
        <v>0</v>
      </c>
      <c r="BH487" s="332">
        <f t="shared" si="125"/>
        <v>0</v>
      </c>
      <c r="BI487" s="332">
        <f t="shared" si="125"/>
        <v>0</v>
      </c>
      <c r="BJ487" s="332">
        <f t="shared" si="125"/>
        <v>0</v>
      </c>
      <c r="BK487" s="332">
        <f t="shared" si="125"/>
        <v>0</v>
      </c>
      <c r="BL487" s="332">
        <f t="shared" si="125"/>
        <v>0</v>
      </c>
      <c r="BM487" s="332">
        <f t="shared" si="125"/>
        <v>0</v>
      </c>
      <c r="BN487" s="332">
        <f t="shared" si="125"/>
        <v>0</v>
      </c>
      <c r="BO487" s="332">
        <f t="shared" si="125"/>
        <v>0</v>
      </c>
      <c r="BP487" s="332">
        <f t="shared" si="125"/>
        <v>0</v>
      </c>
      <c r="BQ487" s="332">
        <f t="shared" si="125"/>
        <v>0</v>
      </c>
      <c r="BR487" s="332">
        <f t="shared" si="124"/>
        <v>0</v>
      </c>
      <c r="BS487" s="332">
        <f t="shared" si="122"/>
        <v>0</v>
      </c>
      <c r="BT487" s="332">
        <f t="shared" si="122"/>
        <v>0</v>
      </c>
      <c r="BU487" s="332">
        <f t="shared" si="122"/>
        <v>0</v>
      </c>
      <c r="BV487" s="332">
        <f t="shared" si="122"/>
        <v>0</v>
      </c>
      <c r="BW487" s="332">
        <f t="shared" si="122"/>
        <v>0</v>
      </c>
      <c r="BX487" s="332">
        <f t="shared" si="122"/>
        <v>0</v>
      </c>
      <c r="BZ487" s="332">
        <f t="shared" si="123"/>
        <v>0</v>
      </c>
      <c r="CA487" s="332">
        <f t="shared" si="123"/>
        <v>0</v>
      </c>
    </row>
    <row r="488" spans="7:79" hidden="1" x14ac:dyDescent="0.2">
      <c r="G488" s="332">
        <f t="shared" si="125"/>
        <v>-31297043</v>
      </c>
      <c r="H488" s="332">
        <f t="shared" si="125"/>
        <v>0</v>
      </c>
      <c r="I488" s="332">
        <f t="shared" si="125"/>
        <v>0</v>
      </c>
      <c r="J488" s="332">
        <f t="shared" si="125"/>
        <v>0</v>
      </c>
      <c r="K488" s="332">
        <f t="shared" si="125"/>
        <v>0</v>
      </c>
      <c r="L488" s="332">
        <f t="shared" si="125"/>
        <v>-1101625</v>
      </c>
      <c r="M488" s="332">
        <f t="shared" si="125"/>
        <v>0</v>
      </c>
      <c r="N488" s="332">
        <f t="shared" si="125"/>
        <v>0</v>
      </c>
      <c r="O488" s="332">
        <f t="shared" si="125"/>
        <v>0</v>
      </c>
      <c r="P488" s="332">
        <f t="shared" si="125"/>
        <v>0</v>
      </c>
      <c r="Q488" s="332">
        <f t="shared" si="125"/>
        <v>353000</v>
      </c>
      <c r="R488" s="332">
        <f t="shared" si="125"/>
        <v>0</v>
      </c>
      <c r="S488" s="332">
        <f t="shared" si="125"/>
        <v>0</v>
      </c>
      <c r="T488" s="332">
        <f t="shared" si="125"/>
        <v>0</v>
      </c>
      <c r="U488" s="332">
        <f t="shared" si="125"/>
        <v>0</v>
      </c>
      <c r="V488" s="332">
        <f t="shared" si="125"/>
        <v>0</v>
      </c>
      <c r="W488" s="332">
        <f t="shared" si="125"/>
        <v>0</v>
      </c>
      <c r="X488" s="332">
        <f t="shared" si="125"/>
        <v>0</v>
      </c>
      <c r="Y488" s="332">
        <f t="shared" si="125"/>
        <v>0</v>
      </c>
      <c r="Z488" s="332">
        <f t="shared" si="125"/>
        <v>0</v>
      </c>
      <c r="AA488" s="332">
        <f t="shared" si="125"/>
        <v>-5145000</v>
      </c>
      <c r="AB488" s="332">
        <f t="shared" si="125"/>
        <v>0</v>
      </c>
      <c r="AC488" s="332">
        <f t="shared" si="125"/>
        <v>0</v>
      </c>
      <c r="AD488" s="332">
        <f t="shared" si="125"/>
        <v>0</v>
      </c>
      <c r="AE488" s="332">
        <f t="shared" si="125"/>
        <v>0</v>
      </c>
      <c r="AF488" s="332">
        <f t="shared" si="125"/>
        <v>-1833000</v>
      </c>
      <c r="AG488" s="332">
        <f t="shared" si="125"/>
        <v>0</v>
      </c>
      <c r="AH488" s="332">
        <f t="shared" si="125"/>
        <v>0</v>
      </c>
      <c r="AI488" s="332">
        <f t="shared" si="125"/>
        <v>0</v>
      </c>
      <c r="AJ488" s="332">
        <f t="shared" si="125"/>
        <v>0</v>
      </c>
      <c r="AK488" s="332">
        <f t="shared" si="125"/>
        <v>-3900000</v>
      </c>
      <c r="AL488" s="332">
        <f t="shared" si="125"/>
        <v>0</v>
      </c>
      <c r="AM488" s="332">
        <f t="shared" si="125"/>
        <v>0</v>
      </c>
      <c r="AN488" s="332">
        <f t="shared" si="125"/>
        <v>0</v>
      </c>
      <c r="AO488" s="332">
        <f t="shared" si="125"/>
        <v>0</v>
      </c>
      <c r="AP488" s="332">
        <f t="shared" si="125"/>
        <v>-3253000</v>
      </c>
      <c r="AQ488" s="332">
        <f t="shared" si="125"/>
        <v>0</v>
      </c>
      <c r="AR488" s="332">
        <f t="shared" si="125"/>
        <v>0</v>
      </c>
      <c r="AS488" s="332">
        <f t="shared" si="125"/>
        <v>0</v>
      </c>
      <c r="AT488" s="332">
        <f t="shared" si="125"/>
        <v>0</v>
      </c>
      <c r="AU488" s="332">
        <f t="shared" si="125"/>
        <v>-2742589</v>
      </c>
      <c r="AV488" s="332">
        <f t="shared" si="125"/>
        <v>0</v>
      </c>
      <c r="AW488" s="332">
        <f t="shared" si="125"/>
        <v>0</v>
      </c>
      <c r="AX488" s="332">
        <f t="shared" si="125"/>
        <v>0</v>
      </c>
      <c r="AY488" s="332">
        <f t="shared" si="125"/>
        <v>0</v>
      </c>
      <c r="AZ488" s="332">
        <f t="shared" si="125"/>
        <v>-1953000</v>
      </c>
      <c r="BA488" s="332">
        <f t="shared" si="125"/>
        <v>0</v>
      </c>
      <c r="BB488" s="332">
        <f t="shared" si="125"/>
        <v>0</v>
      </c>
      <c r="BC488" s="332">
        <f t="shared" si="125"/>
        <v>0</v>
      </c>
      <c r="BD488" s="332">
        <f t="shared" si="125"/>
        <v>0</v>
      </c>
      <c r="BE488" s="332">
        <f t="shared" si="125"/>
        <v>-3908439</v>
      </c>
      <c r="BF488" s="332">
        <f t="shared" si="125"/>
        <v>0</v>
      </c>
      <c r="BG488" s="332">
        <f t="shared" si="125"/>
        <v>0</v>
      </c>
      <c r="BH488" s="332">
        <f t="shared" si="125"/>
        <v>0</v>
      </c>
      <c r="BI488" s="332">
        <f t="shared" si="125"/>
        <v>0</v>
      </c>
      <c r="BJ488" s="332">
        <f t="shared" si="125"/>
        <v>-1300000</v>
      </c>
      <c r="BK488" s="332">
        <f t="shared" si="125"/>
        <v>0</v>
      </c>
      <c r="BL488" s="332">
        <f t="shared" si="125"/>
        <v>0</v>
      </c>
      <c r="BM488" s="332">
        <f t="shared" si="125"/>
        <v>0</v>
      </c>
      <c r="BN488" s="332">
        <f t="shared" si="125"/>
        <v>0</v>
      </c>
      <c r="BO488" s="332">
        <f t="shared" si="125"/>
        <v>-1953000</v>
      </c>
      <c r="BP488" s="332">
        <f t="shared" si="125"/>
        <v>0</v>
      </c>
      <c r="BQ488" s="332">
        <f t="shared" si="125"/>
        <v>0</v>
      </c>
      <c r="BR488" s="332">
        <f t="shared" si="124"/>
        <v>0</v>
      </c>
      <c r="BS488" s="332">
        <f t="shared" si="122"/>
        <v>0</v>
      </c>
      <c r="BT488" s="332">
        <f t="shared" si="122"/>
        <v>-748625</v>
      </c>
      <c r="BU488" s="332">
        <f t="shared" si="122"/>
        <v>0</v>
      </c>
      <c r="BV488" s="332">
        <f t="shared" si="122"/>
        <v>0</v>
      </c>
      <c r="BW488" s="332">
        <f t="shared" si="122"/>
        <v>0</v>
      </c>
      <c r="BX488" s="332">
        <f t="shared" si="122"/>
        <v>0</v>
      </c>
      <c r="BZ488" s="332">
        <f t="shared" si="123"/>
        <v>0</v>
      </c>
      <c r="CA488" s="332">
        <f t="shared" si="123"/>
        <v>0</v>
      </c>
    </row>
    <row r="489" spans="7:79" hidden="1" x14ac:dyDescent="0.2">
      <c r="G489" s="332">
        <f t="shared" si="125"/>
        <v>-29049674</v>
      </c>
      <c r="H489" s="332">
        <f t="shared" si="125"/>
        <v>0</v>
      </c>
      <c r="I489" s="332">
        <f t="shared" si="125"/>
        <v>0</v>
      </c>
      <c r="J489" s="332">
        <f t="shared" si="125"/>
        <v>0</v>
      </c>
      <c r="K489" s="332">
        <f t="shared" si="125"/>
        <v>0</v>
      </c>
      <c r="L489" s="332">
        <f t="shared" si="125"/>
        <v>-1016981</v>
      </c>
      <c r="M489" s="332">
        <f t="shared" si="125"/>
        <v>0</v>
      </c>
      <c r="N489" s="332">
        <f t="shared" si="125"/>
        <v>0</v>
      </c>
      <c r="O489" s="332">
        <f t="shared" si="125"/>
        <v>0</v>
      </c>
      <c r="P489" s="332">
        <f t="shared" si="125"/>
        <v>0</v>
      </c>
      <c r="Q489" s="332">
        <f t="shared" si="125"/>
        <v>182354</v>
      </c>
      <c r="R489" s="332">
        <f t="shared" si="125"/>
        <v>0</v>
      </c>
      <c r="S489" s="332">
        <f t="shared" si="125"/>
        <v>0</v>
      </c>
      <c r="T489" s="332">
        <f t="shared" si="125"/>
        <v>0</v>
      </c>
      <c r="U489" s="332">
        <f t="shared" si="125"/>
        <v>0</v>
      </c>
      <c r="V489" s="332">
        <f t="shared" si="125"/>
        <v>0</v>
      </c>
      <c r="W489" s="332">
        <f t="shared" si="125"/>
        <v>0</v>
      </c>
      <c r="X489" s="332">
        <f t="shared" si="125"/>
        <v>0</v>
      </c>
      <c r="Y489" s="332">
        <f t="shared" si="125"/>
        <v>0</v>
      </c>
      <c r="Z489" s="332">
        <f t="shared" si="125"/>
        <v>0</v>
      </c>
      <c r="AA489" s="332">
        <f t="shared" si="125"/>
        <v>-4870925</v>
      </c>
      <c r="AB489" s="332">
        <f t="shared" si="125"/>
        <v>0</v>
      </c>
      <c r="AC489" s="332">
        <f t="shared" si="125"/>
        <v>0</v>
      </c>
      <c r="AD489" s="332">
        <f t="shared" si="125"/>
        <v>0</v>
      </c>
      <c r="AE489" s="332">
        <f t="shared" si="125"/>
        <v>0</v>
      </c>
      <c r="AF489" s="332">
        <f t="shared" si="125"/>
        <v>-1752266</v>
      </c>
      <c r="AG489" s="332">
        <f t="shared" si="125"/>
        <v>0</v>
      </c>
      <c r="AH489" s="332">
        <f t="shared" si="125"/>
        <v>0</v>
      </c>
      <c r="AI489" s="332">
        <f t="shared" si="125"/>
        <v>0</v>
      </c>
      <c r="AJ489" s="332">
        <f t="shared" si="125"/>
        <v>0</v>
      </c>
      <c r="AK489" s="332">
        <f t="shared" si="125"/>
        <v>-3700868</v>
      </c>
      <c r="AL489" s="332">
        <f t="shared" si="125"/>
        <v>0</v>
      </c>
      <c r="AM489" s="332">
        <f t="shared" si="125"/>
        <v>0</v>
      </c>
      <c r="AN489" s="332">
        <f t="shared" si="125"/>
        <v>0</v>
      </c>
      <c r="AO489" s="332">
        <f t="shared" si="125"/>
        <v>0</v>
      </c>
      <c r="AP489" s="332">
        <f t="shared" si="125"/>
        <v>-2972916</v>
      </c>
      <c r="AQ489" s="332">
        <f t="shared" si="125"/>
        <v>0</v>
      </c>
      <c r="AR489" s="332">
        <f t="shared" si="125"/>
        <v>0</v>
      </c>
      <c r="AS489" s="332">
        <f t="shared" si="125"/>
        <v>0</v>
      </c>
      <c r="AT489" s="332">
        <f t="shared" si="125"/>
        <v>0</v>
      </c>
      <c r="AU489" s="332">
        <f t="shared" si="125"/>
        <v>-2506307</v>
      </c>
      <c r="AV489" s="332">
        <f t="shared" si="125"/>
        <v>0</v>
      </c>
      <c r="AW489" s="332">
        <f t="shared" si="125"/>
        <v>0</v>
      </c>
      <c r="AX489" s="332">
        <f t="shared" si="125"/>
        <v>0</v>
      </c>
      <c r="AY489" s="332">
        <f t="shared" si="125"/>
        <v>0</v>
      </c>
      <c r="AZ489" s="332">
        <f t="shared" si="125"/>
        <v>-1760847</v>
      </c>
      <c r="BA489" s="332">
        <f t="shared" si="125"/>
        <v>0</v>
      </c>
      <c r="BB489" s="332">
        <f t="shared" si="125"/>
        <v>0</v>
      </c>
      <c r="BC489" s="332">
        <f t="shared" si="125"/>
        <v>0</v>
      </c>
      <c r="BD489" s="332">
        <f t="shared" si="125"/>
        <v>0</v>
      </c>
      <c r="BE489" s="332">
        <f t="shared" si="125"/>
        <v>-3593757</v>
      </c>
      <c r="BF489" s="332">
        <f t="shared" si="125"/>
        <v>0</v>
      </c>
      <c r="BG489" s="332">
        <f t="shared" si="125"/>
        <v>0</v>
      </c>
      <c r="BH489" s="332">
        <f t="shared" si="125"/>
        <v>0</v>
      </c>
      <c r="BI489" s="332">
        <f t="shared" si="125"/>
        <v>0</v>
      </c>
      <c r="BJ489" s="332">
        <f t="shared" si="125"/>
        <v>-1215513</v>
      </c>
      <c r="BK489" s="332">
        <f t="shared" si="125"/>
        <v>0</v>
      </c>
      <c r="BL489" s="332">
        <f t="shared" si="125"/>
        <v>0</v>
      </c>
      <c r="BM489" s="332">
        <f t="shared" si="125"/>
        <v>0</v>
      </c>
      <c r="BN489" s="332">
        <f t="shared" si="125"/>
        <v>0</v>
      </c>
      <c r="BO489" s="332">
        <f t="shared" si="125"/>
        <v>-1760400</v>
      </c>
      <c r="BP489" s="332">
        <f t="shared" si="125"/>
        <v>0</v>
      </c>
      <c r="BQ489" s="332">
        <f t="shared" si="125"/>
        <v>0</v>
      </c>
      <c r="BR489" s="332">
        <f t="shared" si="124"/>
        <v>0</v>
      </c>
      <c r="BS489" s="332">
        <f t="shared" si="122"/>
        <v>0</v>
      </c>
      <c r="BT489" s="332">
        <f t="shared" si="122"/>
        <v>-834627</v>
      </c>
      <c r="BU489" s="332">
        <f t="shared" si="122"/>
        <v>0</v>
      </c>
      <c r="BV489" s="332">
        <f t="shared" si="122"/>
        <v>0</v>
      </c>
      <c r="BW489" s="332">
        <f t="shared" si="122"/>
        <v>0</v>
      </c>
      <c r="BX489" s="332">
        <f t="shared" si="122"/>
        <v>0</v>
      </c>
      <c r="BZ489" s="332">
        <f t="shared" si="123"/>
        <v>0</v>
      </c>
      <c r="CA489" s="332">
        <f t="shared" si="123"/>
        <v>0</v>
      </c>
    </row>
    <row r="490" spans="7:79" hidden="1" x14ac:dyDescent="0.2">
      <c r="G490" s="332">
        <f t="shared" si="125"/>
        <v>-2247369</v>
      </c>
      <c r="H490" s="332">
        <f t="shared" si="125"/>
        <v>0</v>
      </c>
      <c r="I490" s="332">
        <f t="shared" si="125"/>
        <v>0</v>
      </c>
      <c r="J490" s="332">
        <f t="shared" si="125"/>
        <v>0</v>
      </c>
      <c r="K490" s="332">
        <f t="shared" si="125"/>
        <v>0</v>
      </c>
      <c r="L490" s="332">
        <f t="shared" si="125"/>
        <v>-84644</v>
      </c>
      <c r="M490" s="332">
        <f t="shared" si="125"/>
        <v>0</v>
      </c>
      <c r="N490" s="332">
        <f t="shared" si="125"/>
        <v>0</v>
      </c>
      <c r="O490" s="332">
        <f t="shared" si="125"/>
        <v>0</v>
      </c>
      <c r="P490" s="332">
        <f t="shared" si="125"/>
        <v>0</v>
      </c>
      <c r="Q490" s="332">
        <f t="shared" si="125"/>
        <v>170646</v>
      </c>
      <c r="R490" s="332">
        <f t="shared" si="125"/>
        <v>0</v>
      </c>
      <c r="S490" s="332">
        <f t="shared" si="125"/>
        <v>0</v>
      </c>
      <c r="T490" s="332">
        <f t="shared" si="125"/>
        <v>0</v>
      </c>
      <c r="U490" s="332">
        <f t="shared" si="125"/>
        <v>0</v>
      </c>
      <c r="V490" s="332">
        <f t="shared" si="125"/>
        <v>0</v>
      </c>
      <c r="W490" s="332">
        <f t="shared" si="125"/>
        <v>0</v>
      </c>
      <c r="X490" s="332">
        <f t="shared" si="125"/>
        <v>0</v>
      </c>
      <c r="Y490" s="332">
        <f t="shared" si="125"/>
        <v>0</v>
      </c>
      <c r="Z490" s="332">
        <f t="shared" si="125"/>
        <v>0</v>
      </c>
      <c r="AA490" s="332">
        <f t="shared" si="125"/>
        <v>-274075</v>
      </c>
      <c r="AB490" s="332">
        <f t="shared" si="125"/>
        <v>0</v>
      </c>
      <c r="AC490" s="332">
        <f t="shared" si="125"/>
        <v>0</v>
      </c>
      <c r="AD490" s="332">
        <f t="shared" si="125"/>
        <v>0</v>
      </c>
      <c r="AE490" s="332">
        <f t="shared" si="125"/>
        <v>0</v>
      </c>
      <c r="AF490" s="332">
        <f t="shared" si="125"/>
        <v>-80734</v>
      </c>
      <c r="AG490" s="332">
        <f t="shared" si="125"/>
        <v>0</v>
      </c>
      <c r="AH490" s="332">
        <f t="shared" si="125"/>
        <v>0</v>
      </c>
      <c r="AI490" s="332">
        <f t="shared" si="125"/>
        <v>0</v>
      </c>
      <c r="AJ490" s="332">
        <f t="shared" si="125"/>
        <v>0</v>
      </c>
      <c r="AK490" s="332">
        <f t="shared" si="125"/>
        <v>-199132</v>
      </c>
      <c r="AL490" s="332">
        <f t="shared" si="125"/>
        <v>0</v>
      </c>
      <c r="AM490" s="332">
        <f t="shared" si="125"/>
        <v>0</v>
      </c>
      <c r="AN490" s="332">
        <f t="shared" si="125"/>
        <v>0</v>
      </c>
      <c r="AO490" s="332">
        <f t="shared" si="125"/>
        <v>0</v>
      </c>
      <c r="AP490" s="332">
        <f t="shared" si="125"/>
        <v>-280084</v>
      </c>
      <c r="AQ490" s="332">
        <f t="shared" si="125"/>
        <v>0</v>
      </c>
      <c r="AR490" s="332">
        <f t="shared" si="125"/>
        <v>0</v>
      </c>
      <c r="AS490" s="332">
        <f t="shared" si="125"/>
        <v>0</v>
      </c>
      <c r="AT490" s="332">
        <f t="shared" si="125"/>
        <v>0</v>
      </c>
      <c r="AU490" s="332">
        <f t="shared" si="125"/>
        <v>-236282</v>
      </c>
      <c r="AV490" s="332">
        <f t="shared" si="125"/>
        <v>0</v>
      </c>
      <c r="AW490" s="332">
        <f t="shared" si="125"/>
        <v>0</v>
      </c>
      <c r="AX490" s="332">
        <f t="shared" si="125"/>
        <v>0</v>
      </c>
      <c r="AY490" s="332">
        <f t="shared" si="125"/>
        <v>0</v>
      </c>
      <c r="AZ490" s="332">
        <f t="shared" si="125"/>
        <v>-192153</v>
      </c>
      <c r="BA490" s="332">
        <f t="shared" si="125"/>
        <v>0</v>
      </c>
      <c r="BB490" s="332">
        <f t="shared" si="125"/>
        <v>0</v>
      </c>
      <c r="BC490" s="332">
        <f t="shared" si="125"/>
        <v>0</v>
      </c>
      <c r="BD490" s="332">
        <f t="shared" si="125"/>
        <v>0</v>
      </c>
      <c r="BE490" s="332">
        <f t="shared" si="125"/>
        <v>-314682</v>
      </c>
      <c r="BF490" s="332">
        <f t="shared" si="125"/>
        <v>0</v>
      </c>
      <c r="BG490" s="332">
        <f t="shared" si="125"/>
        <v>0</v>
      </c>
      <c r="BH490" s="332">
        <f t="shared" si="125"/>
        <v>0</v>
      </c>
      <c r="BI490" s="332">
        <f t="shared" si="125"/>
        <v>0</v>
      </c>
      <c r="BJ490" s="332">
        <f t="shared" si="125"/>
        <v>-84487</v>
      </c>
      <c r="BK490" s="332">
        <f t="shared" si="125"/>
        <v>0</v>
      </c>
      <c r="BL490" s="332">
        <f t="shared" si="125"/>
        <v>0</v>
      </c>
      <c r="BM490" s="332">
        <f t="shared" si="125"/>
        <v>0</v>
      </c>
      <c r="BN490" s="332">
        <f t="shared" si="125"/>
        <v>0</v>
      </c>
      <c r="BO490" s="332">
        <f t="shared" si="125"/>
        <v>-192600</v>
      </c>
      <c r="BP490" s="332">
        <f t="shared" si="125"/>
        <v>0</v>
      </c>
      <c r="BQ490" s="332">
        <f t="shared" si="125"/>
        <v>0</v>
      </c>
      <c r="BR490" s="332">
        <f t="shared" si="124"/>
        <v>0</v>
      </c>
      <c r="BS490" s="332">
        <f t="shared" si="122"/>
        <v>0</v>
      </c>
      <c r="BT490" s="332">
        <f t="shared" si="122"/>
        <v>86002</v>
      </c>
      <c r="BU490" s="332">
        <f t="shared" si="122"/>
        <v>0</v>
      </c>
      <c r="BV490" s="332">
        <f t="shared" si="122"/>
        <v>0</v>
      </c>
      <c r="BW490" s="332">
        <f t="shared" si="122"/>
        <v>0</v>
      </c>
      <c r="BX490" s="332">
        <f t="shared" si="122"/>
        <v>0</v>
      </c>
      <c r="BZ490" s="332">
        <f t="shared" si="123"/>
        <v>0</v>
      </c>
      <c r="CA490" s="332">
        <f t="shared" si="123"/>
        <v>0</v>
      </c>
    </row>
    <row r="491" spans="7:79" hidden="1" x14ac:dyDescent="0.2">
      <c r="G491" s="332">
        <f t="shared" si="125"/>
        <v>0</v>
      </c>
      <c r="H491" s="332">
        <f t="shared" si="125"/>
        <v>0</v>
      </c>
      <c r="I491" s="332">
        <f t="shared" si="125"/>
        <v>0</v>
      </c>
      <c r="J491" s="332">
        <f t="shared" ref="J491:BQ495" si="126">J102-CB102</f>
        <v>0</v>
      </c>
      <c r="K491" s="332">
        <f t="shared" si="126"/>
        <v>0</v>
      </c>
      <c r="L491" s="332">
        <f t="shared" si="126"/>
        <v>0</v>
      </c>
      <c r="M491" s="332">
        <f t="shared" si="126"/>
        <v>0</v>
      </c>
      <c r="N491" s="332">
        <f t="shared" si="126"/>
        <v>0</v>
      </c>
      <c r="O491" s="332">
        <f t="shared" si="126"/>
        <v>0</v>
      </c>
      <c r="P491" s="332">
        <f t="shared" si="126"/>
        <v>0</v>
      </c>
      <c r="Q491" s="332">
        <f t="shared" si="126"/>
        <v>0</v>
      </c>
      <c r="R491" s="332">
        <f t="shared" si="126"/>
        <v>0</v>
      </c>
      <c r="S491" s="332">
        <f t="shared" si="126"/>
        <v>0</v>
      </c>
      <c r="T491" s="332">
        <f t="shared" si="126"/>
        <v>0</v>
      </c>
      <c r="U491" s="332">
        <f t="shared" si="126"/>
        <v>0</v>
      </c>
      <c r="V491" s="332">
        <f t="shared" si="126"/>
        <v>0</v>
      </c>
      <c r="W491" s="332">
        <f t="shared" si="126"/>
        <v>0</v>
      </c>
      <c r="X491" s="332">
        <f t="shared" si="126"/>
        <v>0</v>
      </c>
      <c r="Y491" s="332">
        <f t="shared" si="126"/>
        <v>0</v>
      </c>
      <c r="Z491" s="332">
        <f t="shared" si="126"/>
        <v>0</v>
      </c>
      <c r="AA491" s="332">
        <f t="shared" si="126"/>
        <v>0</v>
      </c>
      <c r="AB491" s="332">
        <f t="shared" si="126"/>
        <v>0</v>
      </c>
      <c r="AC491" s="332">
        <f t="shared" si="126"/>
        <v>0</v>
      </c>
      <c r="AD491" s="332">
        <f t="shared" si="126"/>
        <v>0</v>
      </c>
      <c r="AE491" s="332">
        <f t="shared" si="126"/>
        <v>0</v>
      </c>
      <c r="AF491" s="332">
        <f t="shared" si="126"/>
        <v>0</v>
      </c>
      <c r="AG491" s="332">
        <f t="shared" si="126"/>
        <v>0</v>
      </c>
      <c r="AH491" s="332">
        <f t="shared" si="126"/>
        <v>0</v>
      </c>
      <c r="AI491" s="332">
        <f t="shared" si="126"/>
        <v>0</v>
      </c>
      <c r="AJ491" s="332">
        <f t="shared" si="126"/>
        <v>0</v>
      </c>
      <c r="AK491" s="332">
        <f t="shared" si="126"/>
        <v>0</v>
      </c>
      <c r="AL491" s="332">
        <f t="shared" si="126"/>
        <v>0</v>
      </c>
      <c r="AM491" s="332">
        <f t="shared" si="126"/>
        <v>0</v>
      </c>
      <c r="AN491" s="332">
        <f t="shared" si="126"/>
        <v>0</v>
      </c>
      <c r="AO491" s="332">
        <f t="shared" si="126"/>
        <v>0</v>
      </c>
      <c r="AP491" s="332">
        <f t="shared" si="126"/>
        <v>0</v>
      </c>
      <c r="AQ491" s="332">
        <f t="shared" si="126"/>
        <v>0</v>
      </c>
      <c r="AR491" s="332">
        <f t="shared" si="126"/>
        <v>0</v>
      </c>
      <c r="AS491" s="332">
        <f t="shared" si="126"/>
        <v>0</v>
      </c>
      <c r="AT491" s="332">
        <f t="shared" si="126"/>
        <v>0</v>
      </c>
      <c r="AU491" s="332">
        <f t="shared" si="126"/>
        <v>0</v>
      </c>
      <c r="AV491" s="332">
        <f t="shared" si="126"/>
        <v>0</v>
      </c>
      <c r="AW491" s="332">
        <f t="shared" si="126"/>
        <v>0</v>
      </c>
      <c r="AX491" s="332">
        <f t="shared" si="126"/>
        <v>0</v>
      </c>
      <c r="AY491" s="332">
        <f t="shared" si="126"/>
        <v>0</v>
      </c>
      <c r="AZ491" s="332">
        <f t="shared" si="126"/>
        <v>0</v>
      </c>
      <c r="BA491" s="332">
        <f t="shared" si="126"/>
        <v>0</v>
      </c>
      <c r="BB491" s="332">
        <f t="shared" si="126"/>
        <v>0</v>
      </c>
      <c r="BC491" s="332">
        <f t="shared" si="126"/>
        <v>0</v>
      </c>
      <c r="BD491" s="332">
        <f t="shared" si="126"/>
        <v>0</v>
      </c>
      <c r="BE491" s="332">
        <f t="shared" si="126"/>
        <v>0</v>
      </c>
      <c r="BF491" s="332">
        <f t="shared" si="126"/>
        <v>0</v>
      </c>
      <c r="BG491" s="332">
        <f t="shared" si="126"/>
        <v>0</v>
      </c>
      <c r="BH491" s="332">
        <f t="shared" si="126"/>
        <v>0</v>
      </c>
      <c r="BI491" s="332">
        <f t="shared" si="126"/>
        <v>0</v>
      </c>
      <c r="BJ491" s="332">
        <f t="shared" si="126"/>
        <v>0</v>
      </c>
      <c r="BK491" s="332">
        <f t="shared" si="126"/>
        <v>0</v>
      </c>
      <c r="BL491" s="332">
        <f t="shared" si="126"/>
        <v>0</v>
      </c>
      <c r="BM491" s="332">
        <f t="shared" si="126"/>
        <v>0</v>
      </c>
      <c r="BN491" s="332">
        <f t="shared" si="126"/>
        <v>0</v>
      </c>
      <c r="BO491" s="332">
        <f t="shared" si="126"/>
        <v>0</v>
      </c>
      <c r="BP491" s="332">
        <f t="shared" si="126"/>
        <v>0</v>
      </c>
      <c r="BQ491" s="332">
        <f t="shared" si="126"/>
        <v>0</v>
      </c>
      <c r="BR491" s="332">
        <f t="shared" si="124"/>
        <v>0</v>
      </c>
      <c r="BS491" s="332">
        <f t="shared" si="122"/>
        <v>0</v>
      </c>
      <c r="BT491" s="332">
        <f t="shared" si="122"/>
        <v>0</v>
      </c>
      <c r="BU491" s="332">
        <f t="shared" si="122"/>
        <v>0</v>
      </c>
      <c r="BV491" s="332">
        <f t="shared" si="122"/>
        <v>0</v>
      </c>
      <c r="BW491" s="332">
        <f t="shared" si="122"/>
        <v>0</v>
      </c>
      <c r="BX491" s="332">
        <f t="shared" si="122"/>
        <v>0</v>
      </c>
      <c r="BZ491" s="332">
        <f t="shared" si="123"/>
        <v>0</v>
      </c>
      <c r="CA491" s="332">
        <f t="shared" si="123"/>
        <v>0</v>
      </c>
    </row>
    <row r="492" spans="7:79" hidden="1" x14ac:dyDescent="0.2">
      <c r="G492" s="332">
        <f t="shared" ref="G492:V507" si="127">G103-BY103</f>
        <v>0</v>
      </c>
      <c r="H492" s="332">
        <f t="shared" si="127"/>
        <v>0</v>
      </c>
      <c r="I492" s="332">
        <f t="shared" si="127"/>
        <v>0</v>
      </c>
      <c r="J492" s="332">
        <f t="shared" si="126"/>
        <v>0</v>
      </c>
      <c r="K492" s="332">
        <f t="shared" si="126"/>
        <v>0</v>
      </c>
      <c r="L492" s="332">
        <f t="shared" si="126"/>
        <v>0</v>
      </c>
      <c r="M492" s="332">
        <f t="shared" si="126"/>
        <v>0</v>
      </c>
      <c r="N492" s="332">
        <f t="shared" si="126"/>
        <v>0</v>
      </c>
      <c r="O492" s="332">
        <f t="shared" si="126"/>
        <v>0</v>
      </c>
      <c r="P492" s="332">
        <f t="shared" si="126"/>
        <v>0</v>
      </c>
      <c r="Q492" s="332">
        <f t="shared" si="126"/>
        <v>0</v>
      </c>
      <c r="R492" s="332">
        <f t="shared" si="126"/>
        <v>0</v>
      </c>
      <c r="S492" s="332">
        <f t="shared" si="126"/>
        <v>0</v>
      </c>
      <c r="T492" s="332">
        <f t="shared" si="126"/>
        <v>0</v>
      </c>
      <c r="U492" s="332">
        <f t="shared" si="126"/>
        <v>0</v>
      </c>
      <c r="V492" s="332">
        <f t="shared" si="126"/>
        <v>0</v>
      </c>
      <c r="W492" s="332">
        <f t="shared" si="126"/>
        <v>0</v>
      </c>
      <c r="X492" s="332">
        <f t="shared" si="126"/>
        <v>0</v>
      </c>
      <c r="Y492" s="332">
        <f t="shared" si="126"/>
        <v>0</v>
      </c>
      <c r="Z492" s="332">
        <f t="shared" si="126"/>
        <v>0</v>
      </c>
      <c r="AA492" s="332">
        <f t="shared" si="126"/>
        <v>0</v>
      </c>
      <c r="AB492" s="332">
        <f t="shared" si="126"/>
        <v>0</v>
      </c>
      <c r="AC492" s="332">
        <f t="shared" si="126"/>
        <v>0</v>
      </c>
      <c r="AD492" s="332">
        <f t="shared" si="126"/>
        <v>0</v>
      </c>
      <c r="AE492" s="332">
        <f t="shared" si="126"/>
        <v>0</v>
      </c>
      <c r="AF492" s="332">
        <f t="shared" si="126"/>
        <v>0</v>
      </c>
      <c r="AG492" s="332">
        <f t="shared" si="126"/>
        <v>0</v>
      </c>
      <c r="AH492" s="332">
        <f t="shared" si="126"/>
        <v>0</v>
      </c>
      <c r="AI492" s="332">
        <f t="shared" si="126"/>
        <v>0</v>
      </c>
      <c r="AJ492" s="332">
        <f t="shared" si="126"/>
        <v>0</v>
      </c>
      <c r="AK492" s="332">
        <f t="shared" si="126"/>
        <v>0</v>
      </c>
      <c r="AL492" s="332">
        <f t="shared" si="126"/>
        <v>0</v>
      </c>
      <c r="AM492" s="332">
        <f t="shared" si="126"/>
        <v>0</v>
      </c>
      <c r="AN492" s="332">
        <f t="shared" si="126"/>
        <v>0</v>
      </c>
      <c r="AO492" s="332">
        <f t="shared" si="126"/>
        <v>0</v>
      </c>
      <c r="AP492" s="332">
        <f t="shared" si="126"/>
        <v>0</v>
      </c>
      <c r="AQ492" s="332">
        <f t="shared" si="126"/>
        <v>0</v>
      </c>
      <c r="AR492" s="332">
        <f t="shared" si="126"/>
        <v>0</v>
      </c>
      <c r="AS492" s="332">
        <f t="shared" si="126"/>
        <v>0</v>
      </c>
      <c r="AT492" s="332">
        <f t="shared" si="126"/>
        <v>0</v>
      </c>
      <c r="AU492" s="332">
        <f t="shared" si="126"/>
        <v>0</v>
      </c>
      <c r="AV492" s="332">
        <f t="shared" si="126"/>
        <v>0</v>
      </c>
      <c r="AW492" s="332">
        <f t="shared" si="126"/>
        <v>0</v>
      </c>
      <c r="AX492" s="332">
        <f t="shared" si="126"/>
        <v>0</v>
      </c>
      <c r="AY492" s="332">
        <f t="shared" si="126"/>
        <v>0</v>
      </c>
      <c r="AZ492" s="332">
        <f t="shared" si="126"/>
        <v>0</v>
      </c>
      <c r="BA492" s="332">
        <f t="shared" si="126"/>
        <v>0</v>
      </c>
      <c r="BB492" s="332">
        <f t="shared" si="126"/>
        <v>0</v>
      </c>
      <c r="BC492" s="332">
        <f t="shared" si="126"/>
        <v>0</v>
      </c>
      <c r="BD492" s="332">
        <f t="shared" si="126"/>
        <v>0</v>
      </c>
      <c r="BE492" s="332">
        <f t="shared" si="126"/>
        <v>0</v>
      </c>
      <c r="BF492" s="332">
        <f t="shared" si="126"/>
        <v>0</v>
      </c>
      <c r="BG492" s="332">
        <f t="shared" si="126"/>
        <v>0</v>
      </c>
      <c r="BH492" s="332">
        <f t="shared" si="126"/>
        <v>0</v>
      </c>
      <c r="BI492" s="332">
        <f t="shared" si="126"/>
        <v>0</v>
      </c>
      <c r="BJ492" s="332">
        <f t="shared" si="126"/>
        <v>0</v>
      </c>
      <c r="BK492" s="332">
        <f t="shared" si="126"/>
        <v>0</v>
      </c>
      <c r="BL492" s="332">
        <f t="shared" si="126"/>
        <v>0</v>
      </c>
      <c r="BM492" s="332">
        <f t="shared" si="126"/>
        <v>0</v>
      </c>
      <c r="BN492" s="332">
        <f t="shared" si="126"/>
        <v>0</v>
      </c>
      <c r="BO492" s="332">
        <f t="shared" si="126"/>
        <v>0</v>
      </c>
      <c r="BP492" s="332">
        <f t="shared" si="126"/>
        <v>0</v>
      </c>
      <c r="BQ492" s="332">
        <f t="shared" si="126"/>
        <v>0</v>
      </c>
      <c r="BR492" s="332">
        <f t="shared" si="124"/>
        <v>0</v>
      </c>
      <c r="BS492" s="332">
        <f t="shared" si="122"/>
        <v>0</v>
      </c>
      <c r="BT492" s="332">
        <f t="shared" si="122"/>
        <v>0</v>
      </c>
      <c r="BU492" s="332">
        <f t="shared" si="122"/>
        <v>0</v>
      </c>
      <c r="BV492" s="332">
        <f t="shared" si="122"/>
        <v>0</v>
      </c>
      <c r="BW492" s="332">
        <f t="shared" si="122"/>
        <v>0</v>
      </c>
      <c r="BX492" s="332">
        <f t="shared" si="122"/>
        <v>0</v>
      </c>
      <c r="BZ492" s="332">
        <f t="shared" si="123"/>
        <v>0</v>
      </c>
      <c r="CA492" s="332">
        <f t="shared" si="123"/>
        <v>0</v>
      </c>
    </row>
    <row r="493" spans="7:79" hidden="1" x14ac:dyDescent="0.2">
      <c r="G493" s="332">
        <f t="shared" si="127"/>
        <v>-22953000</v>
      </c>
      <c r="H493" s="332">
        <f t="shared" si="127"/>
        <v>0</v>
      </c>
      <c r="I493" s="332">
        <f t="shared" si="127"/>
        <v>0</v>
      </c>
      <c r="J493" s="332">
        <f t="shared" si="126"/>
        <v>0</v>
      </c>
      <c r="K493" s="332">
        <f t="shared" si="126"/>
        <v>0</v>
      </c>
      <c r="L493" s="332">
        <f t="shared" si="126"/>
        <v>-4806000</v>
      </c>
      <c r="M493" s="332">
        <f t="shared" si="126"/>
        <v>0</v>
      </c>
      <c r="N493" s="332">
        <f t="shared" si="126"/>
        <v>0</v>
      </c>
      <c r="O493" s="332">
        <f t="shared" si="126"/>
        <v>0</v>
      </c>
      <c r="P493" s="332">
        <f t="shared" si="126"/>
        <v>0</v>
      </c>
      <c r="Q493" s="332">
        <f t="shared" si="126"/>
        <v>-1638000</v>
      </c>
      <c r="R493" s="332">
        <f t="shared" si="126"/>
        <v>0</v>
      </c>
      <c r="S493" s="332">
        <f t="shared" si="126"/>
        <v>0</v>
      </c>
      <c r="T493" s="332">
        <f t="shared" si="126"/>
        <v>0</v>
      </c>
      <c r="U493" s="332">
        <f t="shared" si="126"/>
        <v>0</v>
      </c>
      <c r="V493" s="332">
        <f t="shared" si="126"/>
        <v>-4123000</v>
      </c>
      <c r="W493" s="332">
        <f t="shared" si="126"/>
        <v>0</v>
      </c>
      <c r="X493" s="332">
        <f t="shared" si="126"/>
        <v>0</v>
      </c>
      <c r="Y493" s="332">
        <f t="shared" si="126"/>
        <v>0</v>
      </c>
      <c r="Z493" s="332">
        <f t="shared" si="126"/>
        <v>0</v>
      </c>
      <c r="AA493" s="332">
        <f t="shared" si="126"/>
        <v>0</v>
      </c>
      <c r="AB493" s="332">
        <f t="shared" si="126"/>
        <v>0</v>
      </c>
      <c r="AC493" s="332">
        <f t="shared" si="126"/>
        <v>0</v>
      </c>
      <c r="AD493" s="332">
        <f t="shared" si="126"/>
        <v>0</v>
      </c>
      <c r="AE493" s="332">
        <f t="shared" si="126"/>
        <v>0</v>
      </c>
      <c r="AF493" s="332">
        <f t="shared" si="126"/>
        <v>-4740000</v>
      </c>
      <c r="AG493" s="332">
        <f t="shared" si="126"/>
        <v>0</v>
      </c>
      <c r="AH493" s="332">
        <f t="shared" si="126"/>
        <v>0</v>
      </c>
      <c r="AI493" s="332">
        <f t="shared" si="126"/>
        <v>0</v>
      </c>
      <c r="AJ493" s="332">
        <f t="shared" si="126"/>
        <v>0</v>
      </c>
      <c r="AK493" s="332">
        <f t="shared" si="126"/>
        <v>-1790000</v>
      </c>
      <c r="AL493" s="332">
        <f t="shared" si="126"/>
        <v>0</v>
      </c>
      <c r="AM493" s="332">
        <f t="shared" si="126"/>
        <v>0</v>
      </c>
      <c r="AN493" s="332">
        <f t="shared" si="126"/>
        <v>0</v>
      </c>
      <c r="AO493" s="332">
        <f t="shared" si="126"/>
        <v>0</v>
      </c>
      <c r="AP493" s="332">
        <f t="shared" si="126"/>
        <v>0</v>
      </c>
      <c r="AQ493" s="332">
        <f t="shared" si="126"/>
        <v>0</v>
      </c>
      <c r="AR493" s="332">
        <f t="shared" si="126"/>
        <v>0</v>
      </c>
      <c r="AS493" s="332">
        <f t="shared" si="126"/>
        <v>0</v>
      </c>
      <c r="AT493" s="332">
        <f t="shared" si="126"/>
        <v>0</v>
      </c>
      <c r="AU493" s="332">
        <f t="shared" si="126"/>
        <v>-1950000</v>
      </c>
      <c r="AV493" s="332">
        <f t="shared" si="126"/>
        <v>0</v>
      </c>
      <c r="AW493" s="332">
        <f t="shared" si="126"/>
        <v>0</v>
      </c>
      <c r="AX493" s="332">
        <f t="shared" si="126"/>
        <v>0</v>
      </c>
      <c r="AY493" s="332">
        <f t="shared" si="126"/>
        <v>0</v>
      </c>
      <c r="AZ493" s="332">
        <f t="shared" si="126"/>
        <v>0</v>
      </c>
      <c r="BA493" s="332">
        <f t="shared" si="126"/>
        <v>0</v>
      </c>
      <c r="BB493" s="332">
        <f t="shared" si="126"/>
        <v>0</v>
      </c>
      <c r="BC493" s="332">
        <f t="shared" si="126"/>
        <v>0</v>
      </c>
      <c r="BD493" s="332">
        <f t="shared" si="126"/>
        <v>0</v>
      </c>
      <c r="BE493" s="332">
        <f t="shared" si="126"/>
        <v>0</v>
      </c>
      <c r="BF493" s="332">
        <f t="shared" si="126"/>
        <v>0</v>
      </c>
      <c r="BG493" s="332">
        <f t="shared" si="126"/>
        <v>0</v>
      </c>
      <c r="BH493" s="332">
        <f t="shared" si="126"/>
        <v>0</v>
      </c>
      <c r="BI493" s="332">
        <f t="shared" si="126"/>
        <v>0</v>
      </c>
      <c r="BJ493" s="332">
        <f t="shared" si="126"/>
        <v>-1953000</v>
      </c>
      <c r="BK493" s="332">
        <f t="shared" si="126"/>
        <v>0</v>
      </c>
      <c r="BL493" s="332">
        <f t="shared" si="126"/>
        <v>0</v>
      </c>
      <c r="BM493" s="332">
        <f t="shared" si="126"/>
        <v>0</v>
      </c>
      <c r="BN493" s="332">
        <f t="shared" si="126"/>
        <v>0</v>
      </c>
      <c r="BO493" s="332">
        <f t="shared" si="126"/>
        <v>0</v>
      </c>
      <c r="BP493" s="332">
        <f t="shared" si="126"/>
        <v>0</v>
      </c>
      <c r="BQ493" s="332">
        <f t="shared" si="126"/>
        <v>0</v>
      </c>
      <c r="BR493" s="332">
        <f t="shared" si="124"/>
        <v>0</v>
      </c>
      <c r="BS493" s="332">
        <f t="shared" si="122"/>
        <v>0</v>
      </c>
      <c r="BT493" s="332">
        <f t="shared" si="122"/>
        <v>-6444000</v>
      </c>
      <c r="BU493" s="332">
        <f t="shared" si="122"/>
        <v>0</v>
      </c>
      <c r="BV493" s="332">
        <f t="shared" si="122"/>
        <v>0</v>
      </c>
      <c r="BW493" s="332">
        <f t="shared" si="122"/>
        <v>0</v>
      </c>
      <c r="BX493" s="332">
        <f t="shared" si="122"/>
        <v>0</v>
      </c>
      <c r="BZ493" s="332">
        <f t="shared" si="123"/>
        <v>0</v>
      </c>
      <c r="CA493" s="332">
        <f t="shared" si="123"/>
        <v>0</v>
      </c>
    </row>
    <row r="494" spans="7:79" hidden="1" x14ac:dyDescent="0.2">
      <c r="G494" s="332">
        <f t="shared" si="127"/>
        <v>-19478598</v>
      </c>
      <c r="H494" s="332">
        <f t="shared" si="127"/>
        <v>0</v>
      </c>
      <c r="I494" s="332">
        <f t="shared" si="127"/>
        <v>0</v>
      </c>
      <c r="J494" s="332">
        <f t="shared" si="126"/>
        <v>0</v>
      </c>
      <c r="K494" s="332">
        <f t="shared" si="126"/>
        <v>0</v>
      </c>
      <c r="L494" s="332">
        <f t="shared" si="126"/>
        <v>-4002361</v>
      </c>
      <c r="M494" s="332">
        <f t="shared" si="126"/>
        <v>0</v>
      </c>
      <c r="N494" s="332">
        <f t="shared" si="126"/>
        <v>0</v>
      </c>
      <c r="O494" s="332">
        <f t="shared" si="126"/>
        <v>0</v>
      </c>
      <c r="P494" s="332">
        <f t="shared" si="126"/>
        <v>0</v>
      </c>
      <c r="Q494" s="332">
        <f t="shared" si="126"/>
        <v>-1412004</v>
      </c>
      <c r="R494" s="332">
        <f t="shared" si="126"/>
        <v>0</v>
      </c>
      <c r="S494" s="332">
        <f t="shared" si="126"/>
        <v>0</v>
      </c>
      <c r="T494" s="332">
        <f t="shared" si="126"/>
        <v>0</v>
      </c>
      <c r="U494" s="332">
        <f t="shared" si="126"/>
        <v>0</v>
      </c>
      <c r="V494" s="332">
        <f t="shared" si="126"/>
        <v>-3569896</v>
      </c>
      <c r="W494" s="332">
        <f t="shared" si="126"/>
        <v>0</v>
      </c>
      <c r="X494" s="332">
        <f t="shared" si="126"/>
        <v>0</v>
      </c>
      <c r="Y494" s="332">
        <f t="shared" si="126"/>
        <v>0</v>
      </c>
      <c r="Z494" s="332">
        <f t="shared" si="126"/>
        <v>0</v>
      </c>
      <c r="AA494" s="332">
        <f t="shared" si="126"/>
        <v>0</v>
      </c>
      <c r="AB494" s="332">
        <f t="shared" si="126"/>
        <v>0</v>
      </c>
      <c r="AC494" s="332">
        <f t="shared" si="126"/>
        <v>0</v>
      </c>
      <c r="AD494" s="332">
        <f t="shared" si="126"/>
        <v>0</v>
      </c>
      <c r="AE494" s="332">
        <f t="shared" si="126"/>
        <v>0</v>
      </c>
      <c r="AF494" s="332">
        <f t="shared" si="126"/>
        <v>-4062566</v>
      </c>
      <c r="AG494" s="332">
        <f t="shared" si="126"/>
        <v>0</v>
      </c>
      <c r="AH494" s="332">
        <f t="shared" si="126"/>
        <v>0</v>
      </c>
      <c r="AI494" s="332">
        <f t="shared" si="126"/>
        <v>0</v>
      </c>
      <c r="AJ494" s="332">
        <f t="shared" si="126"/>
        <v>0</v>
      </c>
      <c r="AK494" s="332">
        <f t="shared" si="126"/>
        <v>-1547080</v>
      </c>
      <c r="AL494" s="332">
        <f t="shared" si="126"/>
        <v>0</v>
      </c>
      <c r="AM494" s="332">
        <f t="shared" si="126"/>
        <v>0</v>
      </c>
      <c r="AN494" s="332">
        <f t="shared" si="126"/>
        <v>0</v>
      </c>
      <c r="AO494" s="332">
        <f t="shared" si="126"/>
        <v>0</v>
      </c>
      <c r="AP494" s="332">
        <f t="shared" si="126"/>
        <v>0</v>
      </c>
      <c r="AQ494" s="332">
        <f t="shared" si="126"/>
        <v>0</v>
      </c>
      <c r="AR494" s="332">
        <f t="shared" si="126"/>
        <v>0</v>
      </c>
      <c r="AS494" s="332">
        <f t="shared" si="126"/>
        <v>0</v>
      </c>
      <c r="AT494" s="332">
        <f t="shared" si="126"/>
        <v>0</v>
      </c>
      <c r="AU494" s="332">
        <f t="shared" si="126"/>
        <v>-1602963</v>
      </c>
      <c r="AV494" s="332">
        <f t="shared" si="126"/>
        <v>0</v>
      </c>
      <c r="AW494" s="332">
        <f t="shared" si="126"/>
        <v>0</v>
      </c>
      <c r="AX494" s="332">
        <f t="shared" si="126"/>
        <v>0</v>
      </c>
      <c r="AY494" s="332">
        <f t="shared" si="126"/>
        <v>0</v>
      </c>
      <c r="AZ494" s="332">
        <f t="shared" si="126"/>
        <v>0</v>
      </c>
      <c r="BA494" s="332">
        <f t="shared" si="126"/>
        <v>0</v>
      </c>
      <c r="BB494" s="332">
        <f t="shared" si="126"/>
        <v>0</v>
      </c>
      <c r="BC494" s="332">
        <f t="shared" si="126"/>
        <v>0</v>
      </c>
      <c r="BD494" s="332">
        <f t="shared" si="126"/>
        <v>0</v>
      </c>
      <c r="BE494" s="332">
        <f t="shared" si="126"/>
        <v>0</v>
      </c>
      <c r="BF494" s="332">
        <f t="shared" si="126"/>
        <v>0</v>
      </c>
      <c r="BG494" s="332">
        <f t="shared" si="126"/>
        <v>0</v>
      </c>
      <c r="BH494" s="332">
        <f t="shared" si="126"/>
        <v>0</v>
      </c>
      <c r="BI494" s="332">
        <f t="shared" si="126"/>
        <v>0</v>
      </c>
      <c r="BJ494" s="332">
        <f t="shared" si="126"/>
        <v>-1670491</v>
      </c>
      <c r="BK494" s="332">
        <f t="shared" si="126"/>
        <v>0</v>
      </c>
      <c r="BL494" s="332">
        <f t="shared" si="126"/>
        <v>0</v>
      </c>
      <c r="BM494" s="332">
        <f t="shared" si="126"/>
        <v>0</v>
      </c>
      <c r="BN494" s="332">
        <f t="shared" si="126"/>
        <v>0</v>
      </c>
      <c r="BO494" s="332">
        <f t="shared" si="126"/>
        <v>0</v>
      </c>
      <c r="BP494" s="332">
        <f t="shared" si="126"/>
        <v>0</v>
      </c>
      <c r="BQ494" s="332">
        <f t="shared" si="126"/>
        <v>0</v>
      </c>
      <c r="BR494" s="332">
        <f t="shared" si="124"/>
        <v>0</v>
      </c>
      <c r="BS494" s="332">
        <f t="shared" si="122"/>
        <v>0</v>
      </c>
      <c r="BT494" s="332">
        <f t="shared" si="122"/>
        <v>-5414365</v>
      </c>
      <c r="BU494" s="332">
        <f t="shared" si="122"/>
        <v>0</v>
      </c>
      <c r="BV494" s="332">
        <f t="shared" si="122"/>
        <v>0</v>
      </c>
      <c r="BW494" s="332">
        <f t="shared" si="122"/>
        <v>0</v>
      </c>
      <c r="BX494" s="332">
        <f t="shared" si="122"/>
        <v>0</v>
      </c>
      <c r="BZ494" s="332">
        <f t="shared" si="123"/>
        <v>0</v>
      </c>
      <c r="CA494" s="332">
        <f t="shared" si="123"/>
        <v>0</v>
      </c>
    </row>
    <row r="495" spans="7:79" hidden="1" x14ac:dyDescent="0.2">
      <c r="G495" s="332">
        <f t="shared" si="127"/>
        <v>-3474402</v>
      </c>
      <c r="H495" s="332">
        <f t="shared" si="127"/>
        <v>0</v>
      </c>
      <c r="I495" s="332">
        <f t="shared" si="127"/>
        <v>0</v>
      </c>
      <c r="J495" s="332">
        <f t="shared" si="126"/>
        <v>0</v>
      </c>
      <c r="K495" s="332">
        <f t="shared" si="126"/>
        <v>0</v>
      </c>
      <c r="L495" s="332">
        <f t="shared" si="126"/>
        <v>-803639</v>
      </c>
      <c r="M495" s="332">
        <f t="shared" si="126"/>
        <v>0</v>
      </c>
      <c r="N495" s="332">
        <f t="shared" si="126"/>
        <v>0</v>
      </c>
      <c r="O495" s="332">
        <f t="shared" si="126"/>
        <v>0</v>
      </c>
      <c r="P495" s="332">
        <f t="shared" si="126"/>
        <v>0</v>
      </c>
      <c r="Q495" s="332">
        <f t="shared" si="126"/>
        <v>-225996</v>
      </c>
      <c r="R495" s="332">
        <f t="shared" si="126"/>
        <v>0</v>
      </c>
      <c r="S495" s="332">
        <f t="shared" si="126"/>
        <v>0</v>
      </c>
      <c r="T495" s="332">
        <f t="shared" si="126"/>
        <v>0</v>
      </c>
      <c r="U495" s="332">
        <f t="shared" si="126"/>
        <v>0</v>
      </c>
      <c r="V495" s="332">
        <f t="shared" si="126"/>
        <v>-553104</v>
      </c>
      <c r="W495" s="332">
        <f t="shared" si="126"/>
        <v>0</v>
      </c>
      <c r="X495" s="332">
        <f t="shared" si="126"/>
        <v>0</v>
      </c>
      <c r="Y495" s="332">
        <f t="shared" ref="Y495:BQ500" si="128">Y106-CQ106</f>
        <v>0</v>
      </c>
      <c r="Z495" s="332">
        <f t="shared" si="128"/>
        <v>0</v>
      </c>
      <c r="AA495" s="332">
        <f t="shared" si="128"/>
        <v>0</v>
      </c>
      <c r="AB495" s="332">
        <f t="shared" si="128"/>
        <v>0</v>
      </c>
      <c r="AC495" s="332">
        <f t="shared" si="128"/>
        <v>0</v>
      </c>
      <c r="AD495" s="332">
        <f t="shared" si="128"/>
        <v>0</v>
      </c>
      <c r="AE495" s="332">
        <f t="shared" si="128"/>
        <v>0</v>
      </c>
      <c r="AF495" s="332">
        <f t="shared" si="128"/>
        <v>-677434</v>
      </c>
      <c r="AG495" s="332">
        <f t="shared" si="128"/>
        <v>0</v>
      </c>
      <c r="AH495" s="332">
        <f t="shared" si="128"/>
        <v>0</v>
      </c>
      <c r="AI495" s="332">
        <f t="shared" si="128"/>
        <v>0</v>
      </c>
      <c r="AJ495" s="332">
        <f t="shared" si="128"/>
        <v>0</v>
      </c>
      <c r="AK495" s="332">
        <f t="shared" si="128"/>
        <v>-242920</v>
      </c>
      <c r="AL495" s="332">
        <f t="shared" si="128"/>
        <v>0</v>
      </c>
      <c r="AM495" s="332">
        <f t="shared" si="128"/>
        <v>0</v>
      </c>
      <c r="AN495" s="332">
        <f t="shared" si="128"/>
        <v>0</v>
      </c>
      <c r="AO495" s="332">
        <f t="shared" si="128"/>
        <v>0</v>
      </c>
      <c r="AP495" s="332">
        <f t="shared" si="128"/>
        <v>0</v>
      </c>
      <c r="AQ495" s="332">
        <f t="shared" si="128"/>
        <v>0</v>
      </c>
      <c r="AR495" s="332">
        <f t="shared" si="128"/>
        <v>0</v>
      </c>
      <c r="AS495" s="332">
        <f t="shared" si="128"/>
        <v>0</v>
      </c>
      <c r="AT495" s="332">
        <f t="shared" si="128"/>
        <v>0</v>
      </c>
      <c r="AU495" s="332">
        <f t="shared" si="128"/>
        <v>-347037</v>
      </c>
      <c r="AV495" s="332">
        <f t="shared" si="128"/>
        <v>0</v>
      </c>
      <c r="AW495" s="332">
        <f t="shared" si="128"/>
        <v>0</v>
      </c>
      <c r="AX495" s="332">
        <f t="shared" si="128"/>
        <v>0</v>
      </c>
      <c r="AY495" s="332">
        <f t="shared" si="128"/>
        <v>0</v>
      </c>
      <c r="AZ495" s="332">
        <f t="shared" si="128"/>
        <v>0</v>
      </c>
      <c r="BA495" s="332">
        <f t="shared" si="128"/>
        <v>0</v>
      </c>
      <c r="BB495" s="332">
        <f t="shared" si="128"/>
        <v>0</v>
      </c>
      <c r="BC495" s="332">
        <f t="shared" si="128"/>
        <v>0</v>
      </c>
      <c r="BD495" s="332">
        <f t="shared" si="128"/>
        <v>0</v>
      </c>
      <c r="BE495" s="332">
        <f t="shared" si="128"/>
        <v>0</v>
      </c>
      <c r="BF495" s="332">
        <f t="shared" si="128"/>
        <v>0</v>
      </c>
      <c r="BG495" s="332">
        <f t="shared" si="128"/>
        <v>0</v>
      </c>
      <c r="BH495" s="332">
        <f t="shared" si="128"/>
        <v>0</v>
      </c>
      <c r="BI495" s="332">
        <f t="shared" si="128"/>
        <v>0</v>
      </c>
      <c r="BJ495" s="332">
        <f t="shared" si="128"/>
        <v>-282509</v>
      </c>
      <c r="BK495" s="332">
        <f t="shared" si="128"/>
        <v>0</v>
      </c>
      <c r="BL495" s="332">
        <f t="shared" si="128"/>
        <v>0</v>
      </c>
      <c r="BM495" s="332">
        <f t="shared" si="128"/>
        <v>0</v>
      </c>
      <c r="BN495" s="332">
        <f t="shared" si="128"/>
        <v>0</v>
      </c>
      <c r="BO495" s="332">
        <f t="shared" si="128"/>
        <v>0</v>
      </c>
      <c r="BP495" s="332">
        <f t="shared" si="128"/>
        <v>0</v>
      </c>
      <c r="BQ495" s="332">
        <f t="shared" si="128"/>
        <v>0</v>
      </c>
      <c r="BR495" s="332">
        <f t="shared" si="124"/>
        <v>0</v>
      </c>
      <c r="BS495" s="332">
        <f t="shared" si="122"/>
        <v>0</v>
      </c>
      <c r="BT495" s="332">
        <f t="shared" si="122"/>
        <v>-1029635</v>
      </c>
      <c r="BU495" s="332">
        <f t="shared" si="122"/>
        <v>0</v>
      </c>
      <c r="BV495" s="332">
        <f t="shared" si="122"/>
        <v>0</v>
      </c>
      <c r="BW495" s="332">
        <f t="shared" si="122"/>
        <v>0</v>
      </c>
      <c r="BX495" s="332">
        <f t="shared" si="122"/>
        <v>0</v>
      </c>
      <c r="BZ495" s="332">
        <f t="shared" si="123"/>
        <v>0</v>
      </c>
      <c r="CA495" s="332">
        <f t="shared" si="123"/>
        <v>0</v>
      </c>
    </row>
    <row r="496" spans="7:79" hidden="1" x14ac:dyDescent="0.2">
      <c r="G496" s="332">
        <f t="shared" si="127"/>
        <v>0</v>
      </c>
      <c r="H496" s="332">
        <f t="shared" si="127"/>
        <v>0</v>
      </c>
      <c r="I496" s="332">
        <f t="shared" si="127"/>
        <v>0</v>
      </c>
      <c r="J496" s="332">
        <f t="shared" si="127"/>
        <v>0</v>
      </c>
      <c r="K496" s="332">
        <f t="shared" si="127"/>
        <v>0</v>
      </c>
      <c r="L496" s="332">
        <f t="shared" si="127"/>
        <v>0</v>
      </c>
      <c r="M496" s="332">
        <f t="shared" si="127"/>
        <v>0</v>
      </c>
      <c r="N496" s="332">
        <f t="shared" si="127"/>
        <v>0</v>
      </c>
      <c r="O496" s="332">
        <f t="shared" si="127"/>
        <v>0</v>
      </c>
      <c r="P496" s="332">
        <f t="shared" si="127"/>
        <v>0</v>
      </c>
      <c r="Q496" s="332">
        <f t="shared" si="127"/>
        <v>0</v>
      </c>
      <c r="R496" s="332">
        <f t="shared" si="127"/>
        <v>0</v>
      </c>
      <c r="S496" s="332">
        <f t="shared" si="127"/>
        <v>0</v>
      </c>
      <c r="T496" s="332">
        <f t="shared" si="127"/>
        <v>0</v>
      </c>
      <c r="U496" s="332">
        <f t="shared" si="127"/>
        <v>0</v>
      </c>
      <c r="V496" s="332">
        <f t="shared" si="127"/>
        <v>0</v>
      </c>
      <c r="W496" s="332">
        <f t="shared" ref="W496:AL511" si="129">W107-CO107</f>
        <v>0</v>
      </c>
      <c r="X496" s="332">
        <f t="shared" si="129"/>
        <v>0</v>
      </c>
      <c r="Y496" s="332">
        <f t="shared" si="128"/>
        <v>0</v>
      </c>
      <c r="Z496" s="332">
        <f t="shared" si="128"/>
        <v>0</v>
      </c>
      <c r="AA496" s="332">
        <f t="shared" si="128"/>
        <v>0</v>
      </c>
      <c r="AB496" s="332">
        <f t="shared" si="128"/>
        <v>0</v>
      </c>
      <c r="AC496" s="332">
        <f t="shared" si="128"/>
        <v>0</v>
      </c>
      <c r="AD496" s="332">
        <f t="shared" si="128"/>
        <v>0</v>
      </c>
      <c r="AE496" s="332">
        <f t="shared" si="128"/>
        <v>0</v>
      </c>
      <c r="AF496" s="332">
        <f t="shared" si="128"/>
        <v>0</v>
      </c>
      <c r="AG496" s="332">
        <f t="shared" si="128"/>
        <v>0</v>
      </c>
      <c r="AH496" s="332">
        <f t="shared" si="128"/>
        <v>0</v>
      </c>
      <c r="AI496" s="332">
        <f t="shared" si="128"/>
        <v>0</v>
      </c>
      <c r="AJ496" s="332">
        <f t="shared" si="128"/>
        <v>0</v>
      </c>
      <c r="AK496" s="332">
        <f t="shared" si="128"/>
        <v>0</v>
      </c>
      <c r="AL496" s="332">
        <f t="shared" si="128"/>
        <v>0</v>
      </c>
      <c r="AM496" s="332">
        <f t="shared" si="128"/>
        <v>0</v>
      </c>
      <c r="AN496" s="332">
        <f t="shared" si="128"/>
        <v>0</v>
      </c>
      <c r="AO496" s="332">
        <f t="shared" si="128"/>
        <v>0</v>
      </c>
      <c r="AP496" s="332">
        <f t="shared" si="128"/>
        <v>0</v>
      </c>
      <c r="AQ496" s="332">
        <f t="shared" si="128"/>
        <v>0</v>
      </c>
      <c r="AR496" s="332">
        <f t="shared" si="128"/>
        <v>0</v>
      </c>
      <c r="AS496" s="332">
        <f t="shared" si="128"/>
        <v>0</v>
      </c>
      <c r="AT496" s="332">
        <f t="shared" si="128"/>
        <v>0</v>
      </c>
      <c r="AU496" s="332">
        <f t="shared" si="128"/>
        <v>0</v>
      </c>
      <c r="AV496" s="332">
        <f t="shared" si="128"/>
        <v>0</v>
      </c>
      <c r="AW496" s="332">
        <f t="shared" si="128"/>
        <v>0</v>
      </c>
      <c r="AX496" s="332">
        <f t="shared" si="128"/>
        <v>0</v>
      </c>
      <c r="AY496" s="332">
        <f t="shared" si="128"/>
        <v>0</v>
      </c>
      <c r="AZ496" s="332">
        <f t="shared" si="128"/>
        <v>0</v>
      </c>
      <c r="BA496" s="332">
        <f t="shared" si="128"/>
        <v>0</v>
      </c>
      <c r="BB496" s="332">
        <f t="shared" si="128"/>
        <v>0</v>
      </c>
      <c r="BC496" s="332">
        <f t="shared" si="128"/>
        <v>0</v>
      </c>
      <c r="BD496" s="332">
        <f t="shared" si="128"/>
        <v>0</v>
      </c>
      <c r="BE496" s="332">
        <f t="shared" si="128"/>
        <v>0</v>
      </c>
      <c r="BF496" s="332">
        <f t="shared" si="128"/>
        <v>0</v>
      </c>
      <c r="BG496" s="332">
        <f t="shared" si="128"/>
        <v>0</v>
      </c>
      <c r="BH496" s="332">
        <f t="shared" si="128"/>
        <v>0</v>
      </c>
      <c r="BI496" s="332">
        <f t="shared" si="128"/>
        <v>0</v>
      </c>
      <c r="BJ496" s="332">
        <f t="shared" si="128"/>
        <v>0</v>
      </c>
      <c r="BK496" s="332">
        <f t="shared" si="128"/>
        <v>0</v>
      </c>
      <c r="BL496" s="332">
        <f t="shared" si="128"/>
        <v>0</v>
      </c>
      <c r="BM496" s="332">
        <f t="shared" si="128"/>
        <v>0</v>
      </c>
      <c r="BN496" s="332">
        <f t="shared" si="128"/>
        <v>0</v>
      </c>
      <c r="BO496" s="332">
        <f t="shared" si="128"/>
        <v>0</v>
      </c>
      <c r="BP496" s="332">
        <f t="shared" si="128"/>
        <v>0</v>
      </c>
      <c r="BQ496" s="332">
        <f t="shared" si="128"/>
        <v>0</v>
      </c>
      <c r="BR496" s="332">
        <f t="shared" si="124"/>
        <v>0</v>
      </c>
      <c r="BS496" s="332">
        <f t="shared" si="122"/>
        <v>0</v>
      </c>
      <c r="BT496" s="332">
        <f t="shared" si="122"/>
        <v>0</v>
      </c>
      <c r="BU496" s="332">
        <f t="shared" si="122"/>
        <v>0</v>
      </c>
      <c r="BV496" s="332">
        <f t="shared" si="122"/>
        <v>0</v>
      </c>
      <c r="BW496" s="332">
        <f t="shared" si="122"/>
        <v>0</v>
      </c>
      <c r="BX496" s="332">
        <f t="shared" si="122"/>
        <v>0</v>
      </c>
      <c r="BZ496" s="332">
        <f t="shared" si="123"/>
        <v>0</v>
      </c>
      <c r="CA496" s="332">
        <f t="shared" si="123"/>
        <v>0</v>
      </c>
    </row>
    <row r="497" spans="7:79" hidden="1" x14ac:dyDescent="0.2">
      <c r="G497" s="332">
        <f t="shared" si="127"/>
        <v>0</v>
      </c>
      <c r="H497" s="332">
        <f t="shared" si="127"/>
        <v>0</v>
      </c>
      <c r="I497" s="332">
        <f t="shared" si="127"/>
        <v>0</v>
      </c>
      <c r="J497" s="332">
        <f t="shared" si="127"/>
        <v>0</v>
      </c>
      <c r="K497" s="332">
        <f t="shared" si="127"/>
        <v>0</v>
      </c>
      <c r="L497" s="332">
        <f t="shared" si="127"/>
        <v>0</v>
      </c>
      <c r="M497" s="332">
        <f t="shared" si="127"/>
        <v>0</v>
      </c>
      <c r="N497" s="332">
        <f t="shared" si="127"/>
        <v>0</v>
      </c>
      <c r="O497" s="332">
        <f t="shared" si="127"/>
        <v>0</v>
      </c>
      <c r="P497" s="332">
        <f t="shared" si="127"/>
        <v>0</v>
      </c>
      <c r="Q497" s="332">
        <f t="shared" si="127"/>
        <v>0</v>
      </c>
      <c r="R497" s="332">
        <f t="shared" si="127"/>
        <v>0</v>
      </c>
      <c r="S497" s="332">
        <f t="shared" si="127"/>
        <v>0</v>
      </c>
      <c r="T497" s="332">
        <f t="shared" si="127"/>
        <v>0</v>
      </c>
      <c r="U497" s="332">
        <f t="shared" si="127"/>
        <v>0</v>
      </c>
      <c r="V497" s="332">
        <f t="shared" si="127"/>
        <v>0</v>
      </c>
      <c r="W497" s="332">
        <f t="shared" si="129"/>
        <v>0</v>
      </c>
      <c r="X497" s="332">
        <f t="shared" si="129"/>
        <v>0</v>
      </c>
      <c r="Y497" s="332">
        <f t="shared" si="128"/>
        <v>0</v>
      </c>
      <c r="Z497" s="332">
        <f t="shared" si="128"/>
        <v>0</v>
      </c>
      <c r="AA497" s="332">
        <f t="shared" si="128"/>
        <v>0</v>
      </c>
      <c r="AB497" s="332">
        <f t="shared" si="128"/>
        <v>0</v>
      </c>
      <c r="AC497" s="332">
        <f t="shared" si="128"/>
        <v>0</v>
      </c>
      <c r="AD497" s="332">
        <f t="shared" si="128"/>
        <v>0</v>
      </c>
      <c r="AE497" s="332">
        <f t="shared" si="128"/>
        <v>0</v>
      </c>
      <c r="AF497" s="332">
        <f t="shared" si="128"/>
        <v>0</v>
      </c>
      <c r="AG497" s="332">
        <f t="shared" si="128"/>
        <v>0</v>
      </c>
      <c r="AH497" s="332">
        <f t="shared" si="128"/>
        <v>0</v>
      </c>
      <c r="AI497" s="332">
        <f t="shared" si="128"/>
        <v>0</v>
      </c>
      <c r="AJ497" s="332">
        <f t="shared" si="128"/>
        <v>0</v>
      </c>
      <c r="AK497" s="332">
        <f t="shared" si="128"/>
        <v>0</v>
      </c>
      <c r="AL497" s="332">
        <f t="shared" si="128"/>
        <v>0</v>
      </c>
      <c r="AM497" s="332">
        <f t="shared" si="128"/>
        <v>0</v>
      </c>
      <c r="AN497" s="332">
        <f t="shared" si="128"/>
        <v>0</v>
      </c>
      <c r="AO497" s="332">
        <f t="shared" si="128"/>
        <v>0</v>
      </c>
      <c r="AP497" s="332">
        <f t="shared" si="128"/>
        <v>0</v>
      </c>
      <c r="AQ497" s="332">
        <f t="shared" si="128"/>
        <v>0</v>
      </c>
      <c r="AR497" s="332">
        <f t="shared" si="128"/>
        <v>0</v>
      </c>
      <c r="AS497" s="332">
        <f t="shared" si="128"/>
        <v>0</v>
      </c>
      <c r="AT497" s="332">
        <f t="shared" si="128"/>
        <v>0</v>
      </c>
      <c r="AU497" s="332">
        <f t="shared" si="128"/>
        <v>0</v>
      </c>
      <c r="AV497" s="332">
        <f t="shared" si="128"/>
        <v>0</v>
      </c>
      <c r="AW497" s="332">
        <f t="shared" si="128"/>
        <v>0</v>
      </c>
      <c r="AX497" s="332">
        <f t="shared" si="128"/>
        <v>0</v>
      </c>
      <c r="AY497" s="332">
        <f t="shared" si="128"/>
        <v>0</v>
      </c>
      <c r="AZ497" s="332">
        <f t="shared" si="128"/>
        <v>0</v>
      </c>
      <c r="BA497" s="332">
        <f t="shared" si="128"/>
        <v>0</v>
      </c>
      <c r="BB497" s="332">
        <f t="shared" si="128"/>
        <v>0</v>
      </c>
      <c r="BC497" s="332">
        <f t="shared" si="128"/>
        <v>0</v>
      </c>
      <c r="BD497" s="332">
        <f t="shared" si="128"/>
        <v>0</v>
      </c>
      <c r="BE497" s="332">
        <f t="shared" si="128"/>
        <v>0</v>
      </c>
      <c r="BF497" s="332">
        <f t="shared" si="128"/>
        <v>0</v>
      </c>
      <c r="BG497" s="332">
        <f t="shared" si="128"/>
        <v>0</v>
      </c>
      <c r="BH497" s="332">
        <f t="shared" si="128"/>
        <v>0</v>
      </c>
      <c r="BI497" s="332">
        <f t="shared" si="128"/>
        <v>0</v>
      </c>
      <c r="BJ497" s="332">
        <f t="shared" si="128"/>
        <v>0</v>
      </c>
      <c r="BK497" s="332">
        <f t="shared" si="128"/>
        <v>0</v>
      </c>
      <c r="BL497" s="332">
        <f t="shared" si="128"/>
        <v>0</v>
      </c>
      <c r="BM497" s="332">
        <f t="shared" si="128"/>
        <v>0</v>
      </c>
      <c r="BN497" s="332">
        <f t="shared" si="128"/>
        <v>0</v>
      </c>
      <c r="BO497" s="332">
        <f t="shared" si="128"/>
        <v>0</v>
      </c>
      <c r="BP497" s="332">
        <f t="shared" si="128"/>
        <v>0</v>
      </c>
      <c r="BQ497" s="332">
        <f t="shared" si="128"/>
        <v>0</v>
      </c>
      <c r="BR497" s="332">
        <f t="shared" si="124"/>
        <v>0</v>
      </c>
      <c r="BS497" s="332">
        <f t="shared" si="122"/>
        <v>0</v>
      </c>
      <c r="BT497" s="332">
        <f t="shared" si="122"/>
        <v>0</v>
      </c>
      <c r="BU497" s="332">
        <f t="shared" si="122"/>
        <v>0</v>
      </c>
      <c r="BV497" s="332">
        <f t="shared" si="122"/>
        <v>0</v>
      </c>
      <c r="BW497" s="332">
        <f t="shared" si="122"/>
        <v>0</v>
      </c>
      <c r="BX497" s="332">
        <f t="shared" si="122"/>
        <v>0</v>
      </c>
      <c r="BZ497" s="332">
        <f t="shared" si="123"/>
        <v>0</v>
      </c>
      <c r="CA497" s="332">
        <f t="shared" si="123"/>
        <v>0</v>
      </c>
    </row>
    <row r="498" spans="7:79" hidden="1" x14ac:dyDescent="0.2">
      <c r="G498" s="332">
        <f t="shared" si="127"/>
        <v>-36346170</v>
      </c>
      <c r="H498" s="332">
        <f t="shared" si="127"/>
        <v>0</v>
      </c>
      <c r="I498" s="332">
        <f t="shared" si="127"/>
        <v>0</v>
      </c>
      <c r="J498" s="332">
        <f t="shared" si="127"/>
        <v>0</v>
      </c>
      <c r="K498" s="332">
        <f t="shared" si="127"/>
        <v>0</v>
      </c>
      <c r="L498" s="332">
        <f t="shared" si="127"/>
        <v>2153000</v>
      </c>
      <c r="M498" s="332">
        <f t="shared" si="127"/>
        <v>0</v>
      </c>
      <c r="N498" s="332">
        <f t="shared" si="127"/>
        <v>0</v>
      </c>
      <c r="O498" s="332">
        <f t="shared" si="127"/>
        <v>0</v>
      </c>
      <c r="P498" s="332">
        <f t="shared" si="127"/>
        <v>0</v>
      </c>
      <c r="Q498" s="332">
        <f t="shared" si="127"/>
        <v>2293036</v>
      </c>
      <c r="R498" s="332">
        <f t="shared" si="127"/>
        <v>0</v>
      </c>
      <c r="S498" s="332">
        <f t="shared" si="127"/>
        <v>0</v>
      </c>
      <c r="T498" s="332">
        <f t="shared" si="127"/>
        <v>0</v>
      </c>
      <c r="U498" s="332">
        <f t="shared" si="127"/>
        <v>0</v>
      </c>
      <c r="V498" s="332">
        <f t="shared" si="127"/>
        <v>-5190000</v>
      </c>
      <c r="W498" s="332">
        <f t="shared" si="129"/>
        <v>0</v>
      </c>
      <c r="X498" s="332">
        <f t="shared" si="129"/>
        <v>0</v>
      </c>
      <c r="Y498" s="332">
        <f t="shared" si="128"/>
        <v>0</v>
      </c>
      <c r="Z498" s="332">
        <f t="shared" si="128"/>
        <v>0</v>
      </c>
      <c r="AA498" s="332">
        <f t="shared" si="128"/>
        <v>-3903000</v>
      </c>
      <c r="AB498" s="332">
        <f t="shared" si="128"/>
        <v>0</v>
      </c>
      <c r="AC498" s="332">
        <f t="shared" si="128"/>
        <v>0</v>
      </c>
      <c r="AD498" s="332">
        <f t="shared" si="128"/>
        <v>0</v>
      </c>
      <c r="AE498" s="332">
        <f t="shared" si="128"/>
        <v>0</v>
      </c>
      <c r="AF498" s="332">
        <f t="shared" si="128"/>
        <v>-3899000</v>
      </c>
      <c r="AG498" s="332">
        <f t="shared" si="128"/>
        <v>0</v>
      </c>
      <c r="AH498" s="332">
        <f t="shared" si="128"/>
        <v>0</v>
      </c>
      <c r="AI498" s="332">
        <f t="shared" si="128"/>
        <v>0</v>
      </c>
      <c r="AJ498" s="332">
        <f t="shared" si="128"/>
        <v>0</v>
      </c>
      <c r="AK498" s="332">
        <f t="shared" si="128"/>
        <v>-1300000</v>
      </c>
      <c r="AL498" s="332">
        <f t="shared" si="128"/>
        <v>0</v>
      </c>
      <c r="AM498" s="332">
        <f t="shared" si="128"/>
        <v>0</v>
      </c>
      <c r="AN498" s="332">
        <f t="shared" si="128"/>
        <v>0</v>
      </c>
      <c r="AO498" s="332">
        <f t="shared" si="128"/>
        <v>0</v>
      </c>
      <c r="AP498" s="332">
        <f t="shared" si="128"/>
        <v>-3255000</v>
      </c>
      <c r="AQ498" s="332">
        <f t="shared" si="128"/>
        <v>0</v>
      </c>
      <c r="AR498" s="332">
        <f t="shared" si="128"/>
        <v>0</v>
      </c>
      <c r="AS498" s="332">
        <f t="shared" si="128"/>
        <v>0</v>
      </c>
      <c r="AT498" s="332">
        <f t="shared" si="128"/>
        <v>0</v>
      </c>
      <c r="AU498" s="332">
        <f t="shared" si="128"/>
        <v>-3022000</v>
      </c>
      <c r="AV498" s="332">
        <f t="shared" si="128"/>
        <v>0</v>
      </c>
      <c r="AW498" s="332">
        <f t="shared" si="128"/>
        <v>0</v>
      </c>
      <c r="AX498" s="332">
        <f t="shared" si="128"/>
        <v>0</v>
      </c>
      <c r="AY498" s="332">
        <f t="shared" si="128"/>
        <v>0</v>
      </c>
      <c r="AZ498" s="332">
        <f t="shared" si="128"/>
        <v>-3908206</v>
      </c>
      <c r="BA498" s="332">
        <f t="shared" si="128"/>
        <v>0</v>
      </c>
      <c r="BB498" s="332">
        <f t="shared" si="128"/>
        <v>0</v>
      </c>
      <c r="BC498" s="332">
        <f t="shared" si="128"/>
        <v>0</v>
      </c>
      <c r="BD498" s="332">
        <f t="shared" si="128"/>
        <v>0</v>
      </c>
      <c r="BE498" s="332">
        <f t="shared" si="128"/>
        <v>0</v>
      </c>
      <c r="BF498" s="332">
        <f t="shared" si="128"/>
        <v>0</v>
      </c>
      <c r="BG498" s="332">
        <f t="shared" si="128"/>
        <v>0</v>
      </c>
      <c r="BH498" s="332">
        <f t="shared" si="128"/>
        <v>0</v>
      </c>
      <c r="BI498" s="332">
        <f t="shared" si="128"/>
        <v>0</v>
      </c>
      <c r="BJ498" s="332">
        <f t="shared" si="128"/>
        <v>-4913000</v>
      </c>
      <c r="BK498" s="332">
        <f t="shared" si="128"/>
        <v>0</v>
      </c>
      <c r="BL498" s="332">
        <f t="shared" si="128"/>
        <v>0</v>
      </c>
      <c r="BM498" s="332">
        <f t="shared" si="128"/>
        <v>0</v>
      </c>
      <c r="BN498" s="332">
        <f t="shared" si="128"/>
        <v>0</v>
      </c>
      <c r="BO498" s="332">
        <f t="shared" si="128"/>
        <v>-3250000</v>
      </c>
      <c r="BP498" s="332">
        <f t="shared" si="128"/>
        <v>0</v>
      </c>
      <c r="BQ498" s="332">
        <f t="shared" si="128"/>
        <v>0</v>
      </c>
      <c r="BR498" s="332">
        <f t="shared" si="124"/>
        <v>0</v>
      </c>
      <c r="BS498" s="332">
        <f t="shared" si="122"/>
        <v>0</v>
      </c>
      <c r="BT498" s="332">
        <f t="shared" si="122"/>
        <v>4446036</v>
      </c>
      <c r="BU498" s="332">
        <f t="shared" si="122"/>
        <v>0</v>
      </c>
      <c r="BV498" s="332">
        <f t="shared" si="122"/>
        <v>0</v>
      </c>
      <c r="BW498" s="332">
        <f t="shared" si="122"/>
        <v>0</v>
      </c>
      <c r="BX498" s="332">
        <f t="shared" si="122"/>
        <v>0</v>
      </c>
      <c r="BZ498" s="332">
        <f t="shared" si="123"/>
        <v>0</v>
      </c>
      <c r="CA498" s="332">
        <f t="shared" si="123"/>
        <v>0</v>
      </c>
    </row>
    <row r="499" spans="7:79" hidden="1" x14ac:dyDescent="0.2">
      <c r="G499" s="332">
        <f t="shared" si="127"/>
        <v>-32674556</v>
      </c>
      <c r="H499" s="332">
        <f t="shared" si="127"/>
        <v>0</v>
      </c>
      <c r="I499" s="332">
        <f t="shared" si="127"/>
        <v>0</v>
      </c>
      <c r="J499" s="332">
        <f t="shared" si="127"/>
        <v>0</v>
      </c>
      <c r="K499" s="332">
        <f t="shared" si="127"/>
        <v>0</v>
      </c>
      <c r="L499" s="332">
        <f t="shared" si="127"/>
        <v>1976408</v>
      </c>
      <c r="M499" s="332">
        <f t="shared" si="127"/>
        <v>0</v>
      </c>
      <c r="N499" s="332">
        <f t="shared" si="127"/>
        <v>0</v>
      </c>
      <c r="O499" s="332">
        <f t="shared" si="127"/>
        <v>0</v>
      </c>
      <c r="P499" s="332">
        <f t="shared" si="127"/>
        <v>0</v>
      </c>
      <c r="Q499" s="332">
        <f t="shared" si="127"/>
        <v>1947166</v>
      </c>
      <c r="R499" s="332">
        <f t="shared" si="127"/>
        <v>0</v>
      </c>
      <c r="S499" s="332">
        <f t="shared" si="127"/>
        <v>0</v>
      </c>
      <c r="T499" s="332">
        <f t="shared" si="127"/>
        <v>0</v>
      </c>
      <c r="U499" s="332">
        <f t="shared" si="127"/>
        <v>0</v>
      </c>
      <c r="V499" s="332">
        <f t="shared" si="127"/>
        <v>-4740667</v>
      </c>
      <c r="W499" s="332">
        <f t="shared" si="129"/>
        <v>0</v>
      </c>
      <c r="X499" s="332">
        <f t="shared" si="129"/>
        <v>0</v>
      </c>
      <c r="Y499" s="332">
        <f t="shared" si="128"/>
        <v>0</v>
      </c>
      <c r="Z499" s="332">
        <f t="shared" si="128"/>
        <v>0</v>
      </c>
      <c r="AA499" s="332">
        <f t="shared" si="128"/>
        <v>-3532295</v>
      </c>
      <c r="AB499" s="332">
        <f t="shared" si="128"/>
        <v>0</v>
      </c>
      <c r="AC499" s="332">
        <f t="shared" si="128"/>
        <v>0</v>
      </c>
      <c r="AD499" s="332">
        <f t="shared" si="128"/>
        <v>0</v>
      </c>
      <c r="AE499" s="332">
        <f t="shared" si="128"/>
        <v>0</v>
      </c>
      <c r="AF499" s="332">
        <f t="shared" si="128"/>
        <v>-3542954</v>
      </c>
      <c r="AG499" s="332">
        <f t="shared" si="128"/>
        <v>0</v>
      </c>
      <c r="AH499" s="332">
        <f t="shared" si="128"/>
        <v>0</v>
      </c>
      <c r="AI499" s="332">
        <f t="shared" si="128"/>
        <v>0</v>
      </c>
      <c r="AJ499" s="332">
        <f t="shared" si="128"/>
        <v>0</v>
      </c>
      <c r="AK499" s="332">
        <f t="shared" si="128"/>
        <v>-1187040</v>
      </c>
      <c r="AL499" s="332">
        <f t="shared" si="128"/>
        <v>0</v>
      </c>
      <c r="AM499" s="332">
        <f t="shared" si="128"/>
        <v>0</v>
      </c>
      <c r="AN499" s="332">
        <f t="shared" si="128"/>
        <v>0</v>
      </c>
      <c r="AO499" s="332">
        <f t="shared" si="128"/>
        <v>0</v>
      </c>
      <c r="AP499" s="332">
        <f t="shared" si="128"/>
        <v>-2884395</v>
      </c>
      <c r="AQ499" s="332">
        <f t="shared" si="128"/>
        <v>0</v>
      </c>
      <c r="AR499" s="332">
        <f t="shared" si="128"/>
        <v>0</v>
      </c>
      <c r="AS499" s="332">
        <f t="shared" si="128"/>
        <v>0</v>
      </c>
      <c r="AT499" s="332">
        <f t="shared" si="128"/>
        <v>0</v>
      </c>
      <c r="AU499" s="332">
        <f t="shared" si="128"/>
        <v>-2682755</v>
      </c>
      <c r="AV499" s="332">
        <f t="shared" si="128"/>
        <v>0</v>
      </c>
      <c r="AW499" s="332">
        <f t="shared" si="128"/>
        <v>0</v>
      </c>
      <c r="AX499" s="332">
        <f t="shared" si="128"/>
        <v>0</v>
      </c>
      <c r="AY499" s="332">
        <f t="shared" si="128"/>
        <v>0</v>
      </c>
      <c r="AZ499" s="332">
        <f t="shared" si="128"/>
        <v>-3492449</v>
      </c>
      <c r="BA499" s="332">
        <f t="shared" si="128"/>
        <v>0</v>
      </c>
      <c r="BB499" s="332">
        <f t="shared" si="128"/>
        <v>0</v>
      </c>
      <c r="BC499" s="332">
        <f t="shared" si="128"/>
        <v>0</v>
      </c>
      <c r="BD499" s="332">
        <f t="shared" si="128"/>
        <v>0</v>
      </c>
      <c r="BE499" s="332">
        <f t="shared" si="128"/>
        <v>0</v>
      </c>
      <c r="BF499" s="332">
        <f t="shared" si="128"/>
        <v>0</v>
      </c>
      <c r="BG499" s="332">
        <f t="shared" si="128"/>
        <v>0</v>
      </c>
      <c r="BH499" s="332">
        <f t="shared" si="128"/>
        <v>0</v>
      </c>
      <c r="BI499" s="332">
        <f t="shared" si="128"/>
        <v>0</v>
      </c>
      <c r="BJ499" s="332">
        <f t="shared" si="128"/>
        <v>-4459231</v>
      </c>
      <c r="BK499" s="332">
        <f t="shared" si="128"/>
        <v>0</v>
      </c>
      <c r="BL499" s="332">
        <f t="shared" si="128"/>
        <v>0</v>
      </c>
      <c r="BM499" s="332">
        <f t="shared" si="128"/>
        <v>0</v>
      </c>
      <c r="BN499" s="332">
        <f t="shared" si="128"/>
        <v>0</v>
      </c>
      <c r="BO499" s="332">
        <f t="shared" si="128"/>
        <v>-2888811</v>
      </c>
      <c r="BP499" s="332">
        <f t="shared" si="128"/>
        <v>0</v>
      </c>
      <c r="BQ499" s="332">
        <f t="shared" si="128"/>
        <v>0</v>
      </c>
      <c r="BR499" s="332">
        <f t="shared" si="124"/>
        <v>0</v>
      </c>
      <c r="BS499" s="332">
        <f t="shared" si="124"/>
        <v>0</v>
      </c>
      <c r="BT499" s="332">
        <f t="shared" si="124"/>
        <v>3923574</v>
      </c>
      <c r="BU499" s="332">
        <f t="shared" si="124"/>
        <v>0</v>
      </c>
      <c r="BV499" s="332">
        <f t="shared" si="124"/>
        <v>0</v>
      </c>
      <c r="BW499" s="332">
        <f t="shared" si="124"/>
        <v>0</v>
      </c>
      <c r="BX499" s="332">
        <f t="shared" si="124"/>
        <v>0</v>
      </c>
      <c r="BZ499" s="332">
        <f t="shared" ref="BZ499:CA514" si="130">BZ110-ER110</f>
        <v>0</v>
      </c>
      <c r="CA499" s="332">
        <f t="shared" si="130"/>
        <v>0</v>
      </c>
    </row>
    <row r="500" spans="7:79" hidden="1" x14ac:dyDescent="0.2">
      <c r="G500" s="332">
        <f t="shared" si="127"/>
        <v>-3671614</v>
      </c>
      <c r="H500" s="332">
        <f t="shared" si="127"/>
        <v>0</v>
      </c>
      <c r="I500" s="332">
        <f t="shared" si="127"/>
        <v>0</v>
      </c>
      <c r="J500" s="332">
        <f t="shared" si="127"/>
        <v>0</v>
      </c>
      <c r="K500" s="332">
        <f t="shared" si="127"/>
        <v>0</v>
      </c>
      <c r="L500" s="332">
        <f t="shared" si="127"/>
        <v>176592</v>
      </c>
      <c r="M500" s="332">
        <f t="shared" si="127"/>
        <v>0</v>
      </c>
      <c r="N500" s="332">
        <f t="shared" si="127"/>
        <v>0</v>
      </c>
      <c r="O500" s="332">
        <f t="shared" si="127"/>
        <v>0</v>
      </c>
      <c r="P500" s="332">
        <f t="shared" si="127"/>
        <v>0</v>
      </c>
      <c r="Q500" s="332">
        <f t="shared" si="127"/>
        <v>345870</v>
      </c>
      <c r="R500" s="332">
        <f t="shared" si="127"/>
        <v>0</v>
      </c>
      <c r="S500" s="332">
        <f t="shared" si="127"/>
        <v>0</v>
      </c>
      <c r="T500" s="332">
        <f t="shared" si="127"/>
        <v>0</v>
      </c>
      <c r="U500" s="332">
        <f t="shared" si="127"/>
        <v>0</v>
      </c>
      <c r="V500" s="332">
        <f t="shared" si="127"/>
        <v>-449333</v>
      </c>
      <c r="W500" s="332">
        <f t="shared" si="129"/>
        <v>0</v>
      </c>
      <c r="X500" s="332">
        <f t="shared" si="129"/>
        <v>0</v>
      </c>
      <c r="Y500" s="332">
        <f t="shared" si="128"/>
        <v>0</v>
      </c>
      <c r="Z500" s="332">
        <f t="shared" si="128"/>
        <v>0</v>
      </c>
      <c r="AA500" s="332">
        <f t="shared" si="128"/>
        <v>-370705</v>
      </c>
      <c r="AB500" s="332">
        <f t="shared" si="128"/>
        <v>0</v>
      </c>
      <c r="AC500" s="332">
        <f t="shared" si="128"/>
        <v>0</v>
      </c>
      <c r="AD500" s="332">
        <f t="shared" si="128"/>
        <v>0</v>
      </c>
      <c r="AE500" s="332">
        <f t="shared" si="128"/>
        <v>0</v>
      </c>
      <c r="AF500" s="332">
        <f t="shared" si="128"/>
        <v>-356046</v>
      </c>
      <c r="AG500" s="332">
        <f t="shared" si="128"/>
        <v>0</v>
      </c>
      <c r="AH500" s="332">
        <f t="shared" si="128"/>
        <v>0</v>
      </c>
      <c r="AI500" s="332">
        <f t="shared" si="128"/>
        <v>0</v>
      </c>
      <c r="AJ500" s="332">
        <f t="shared" si="128"/>
        <v>0</v>
      </c>
      <c r="AK500" s="332">
        <f t="shared" si="128"/>
        <v>-112960</v>
      </c>
      <c r="AL500" s="332">
        <f t="shared" si="128"/>
        <v>0</v>
      </c>
      <c r="AM500" s="332">
        <f t="shared" si="128"/>
        <v>0</v>
      </c>
      <c r="AN500" s="332">
        <f t="shared" si="128"/>
        <v>0</v>
      </c>
      <c r="AO500" s="332">
        <f t="shared" si="128"/>
        <v>0</v>
      </c>
      <c r="AP500" s="332">
        <f t="shared" si="128"/>
        <v>-370605</v>
      </c>
      <c r="AQ500" s="332">
        <f t="shared" si="128"/>
        <v>0</v>
      </c>
      <c r="AR500" s="332">
        <f t="shared" si="128"/>
        <v>0</v>
      </c>
      <c r="AS500" s="332">
        <f t="shared" si="128"/>
        <v>0</v>
      </c>
      <c r="AT500" s="332">
        <f t="shared" si="128"/>
        <v>0</v>
      </c>
      <c r="AU500" s="332">
        <f t="shared" si="128"/>
        <v>-339245</v>
      </c>
      <c r="AV500" s="332">
        <f t="shared" si="128"/>
        <v>0</v>
      </c>
      <c r="AW500" s="332">
        <f t="shared" si="128"/>
        <v>0</v>
      </c>
      <c r="AX500" s="332">
        <f t="shared" si="128"/>
        <v>0</v>
      </c>
      <c r="AY500" s="332">
        <f t="shared" si="128"/>
        <v>0</v>
      </c>
      <c r="AZ500" s="332">
        <f t="shared" si="128"/>
        <v>-415757</v>
      </c>
      <c r="BA500" s="332">
        <f t="shared" si="128"/>
        <v>0</v>
      </c>
      <c r="BB500" s="332">
        <f t="shared" si="128"/>
        <v>0</v>
      </c>
      <c r="BC500" s="332">
        <f t="shared" ref="BC500:BR515" si="131">BC111-DU111</f>
        <v>0</v>
      </c>
      <c r="BD500" s="332">
        <f t="shared" si="131"/>
        <v>0</v>
      </c>
      <c r="BE500" s="332">
        <f t="shared" si="131"/>
        <v>0</v>
      </c>
      <c r="BF500" s="332">
        <f t="shared" si="131"/>
        <v>0</v>
      </c>
      <c r="BG500" s="332">
        <f t="shared" si="131"/>
        <v>0</v>
      </c>
      <c r="BH500" s="332">
        <f t="shared" si="131"/>
        <v>0</v>
      </c>
      <c r="BI500" s="332">
        <f t="shared" si="131"/>
        <v>0</v>
      </c>
      <c r="BJ500" s="332">
        <f t="shared" si="131"/>
        <v>-453769</v>
      </c>
      <c r="BK500" s="332">
        <f t="shared" si="131"/>
        <v>0</v>
      </c>
      <c r="BL500" s="332">
        <f t="shared" si="131"/>
        <v>0</v>
      </c>
      <c r="BM500" s="332">
        <f t="shared" si="131"/>
        <v>0</v>
      </c>
      <c r="BN500" s="332">
        <f t="shared" si="131"/>
        <v>0</v>
      </c>
      <c r="BO500" s="332">
        <f t="shared" si="131"/>
        <v>-361189</v>
      </c>
      <c r="BP500" s="332">
        <f t="shared" si="131"/>
        <v>0</v>
      </c>
      <c r="BQ500" s="332">
        <f t="shared" si="131"/>
        <v>0</v>
      </c>
      <c r="BR500" s="332">
        <f t="shared" si="124"/>
        <v>0</v>
      </c>
      <c r="BS500" s="332">
        <f t="shared" si="124"/>
        <v>0</v>
      </c>
      <c r="BT500" s="332">
        <f t="shared" si="124"/>
        <v>522462</v>
      </c>
      <c r="BU500" s="332">
        <f t="shared" si="124"/>
        <v>0</v>
      </c>
      <c r="BV500" s="332">
        <f t="shared" si="124"/>
        <v>0</v>
      </c>
      <c r="BW500" s="332">
        <f t="shared" si="124"/>
        <v>0</v>
      </c>
      <c r="BX500" s="332">
        <f t="shared" si="124"/>
        <v>0</v>
      </c>
      <c r="BZ500" s="332">
        <f t="shared" si="130"/>
        <v>0</v>
      </c>
      <c r="CA500" s="332">
        <f t="shared" si="130"/>
        <v>0</v>
      </c>
    </row>
    <row r="501" spans="7:79" hidden="1" x14ac:dyDescent="0.2">
      <c r="G501" s="332">
        <f t="shared" si="127"/>
        <v>0</v>
      </c>
      <c r="H501" s="332">
        <f t="shared" si="127"/>
        <v>0</v>
      </c>
      <c r="I501" s="332">
        <f t="shared" si="127"/>
        <v>0</v>
      </c>
      <c r="J501" s="332">
        <f t="shared" si="127"/>
        <v>0</v>
      </c>
      <c r="K501" s="332">
        <f t="shared" si="127"/>
        <v>0</v>
      </c>
      <c r="L501" s="332">
        <f t="shared" si="127"/>
        <v>0</v>
      </c>
      <c r="M501" s="332">
        <f t="shared" si="127"/>
        <v>0</v>
      </c>
      <c r="N501" s="332">
        <f t="shared" si="127"/>
        <v>0</v>
      </c>
      <c r="O501" s="332">
        <f t="shared" si="127"/>
        <v>0</v>
      </c>
      <c r="P501" s="332">
        <f t="shared" si="127"/>
        <v>0</v>
      </c>
      <c r="Q501" s="332">
        <f t="shared" si="127"/>
        <v>0</v>
      </c>
      <c r="R501" s="332">
        <f t="shared" si="127"/>
        <v>0</v>
      </c>
      <c r="S501" s="332">
        <f t="shared" si="127"/>
        <v>0</v>
      </c>
      <c r="T501" s="332">
        <f t="shared" si="127"/>
        <v>0</v>
      </c>
      <c r="U501" s="332">
        <f t="shared" si="127"/>
        <v>0</v>
      </c>
      <c r="V501" s="332">
        <f t="shared" si="127"/>
        <v>0</v>
      </c>
      <c r="W501" s="332">
        <f t="shared" si="129"/>
        <v>0</v>
      </c>
      <c r="X501" s="332">
        <f t="shared" si="129"/>
        <v>0</v>
      </c>
      <c r="Y501" s="332">
        <f t="shared" si="129"/>
        <v>0</v>
      </c>
      <c r="Z501" s="332">
        <f t="shared" si="129"/>
        <v>0</v>
      </c>
      <c r="AA501" s="332">
        <f t="shared" si="129"/>
        <v>0</v>
      </c>
      <c r="AB501" s="332">
        <f t="shared" si="129"/>
        <v>0</v>
      </c>
      <c r="AC501" s="332">
        <f t="shared" si="129"/>
        <v>0</v>
      </c>
      <c r="AD501" s="332">
        <f t="shared" si="129"/>
        <v>0</v>
      </c>
      <c r="AE501" s="332">
        <f t="shared" si="129"/>
        <v>0</v>
      </c>
      <c r="AF501" s="332">
        <f t="shared" si="129"/>
        <v>0</v>
      </c>
      <c r="AG501" s="332">
        <f t="shared" si="129"/>
        <v>0</v>
      </c>
      <c r="AH501" s="332">
        <f t="shared" si="129"/>
        <v>0</v>
      </c>
      <c r="AI501" s="332">
        <f t="shared" si="129"/>
        <v>0</v>
      </c>
      <c r="AJ501" s="332">
        <f t="shared" si="129"/>
        <v>0</v>
      </c>
      <c r="AK501" s="332">
        <f t="shared" si="129"/>
        <v>0</v>
      </c>
      <c r="AL501" s="332">
        <f t="shared" si="129"/>
        <v>0</v>
      </c>
      <c r="AM501" s="332">
        <f t="shared" ref="AM501:BB516" si="132">AM112-DE112</f>
        <v>0</v>
      </c>
      <c r="AN501" s="332">
        <f t="shared" si="132"/>
        <v>0</v>
      </c>
      <c r="AO501" s="332">
        <f t="shared" si="132"/>
        <v>0</v>
      </c>
      <c r="AP501" s="332">
        <f t="shared" si="132"/>
        <v>0</v>
      </c>
      <c r="AQ501" s="332">
        <f t="shared" si="132"/>
        <v>0</v>
      </c>
      <c r="AR501" s="332">
        <f t="shared" si="132"/>
        <v>0</v>
      </c>
      <c r="AS501" s="332">
        <f t="shared" si="132"/>
        <v>0</v>
      </c>
      <c r="AT501" s="332">
        <f t="shared" si="132"/>
        <v>0</v>
      </c>
      <c r="AU501" s="332">
        <f t="shared" si="132"/>
        <v>0</v>
      </c>
      <c r="AV501" s="332">
        <f t="shared" si="132"/>
        <v>0</v>
      </c>
      <c r="AW501" s="332">
        <f t="shared" si="132"/>
        <v>0</v>
      </c>
      <c r="AX501" s="332">
        <f t="shared" si="132"/>
        <v>0</v>
      </c>
      <c r="AY501" s="332">
        <f t="shared" si="132"/>
        <v>0</v>
      </c>
      <c r="AZ501" s="332">
        <f t="shared" si="132"/>
        <v>0</v>
      </c>
      <c r="BA501" s="332">
        <f t="shared" si="132"/>
        <v>0</v>
      </c>
      <c r="BB501" s="332">
        <f t="shared" si="132"/>
        <v>0</v>
      </c>
      <c r="BC501" s="332">
        <f t="shared" si="131"/>
        <v>0</v>
      </c>
      <c r="BD501" s="332">
        <f t="shared" si="131"/>
        <v>0</v>
      </c>
      <c r="BE501" s="332">
        <f t="shared" si="131"/>
        <v>0</v>
      </c>
      <c r="BF501" s="332">
        <f t="shared" si="131"/>
        <v>0</v>
      </c>
      <c r="BG501" s="332">
        <f t="shared" si="131"/>
        <v>0</v>
      </c>
      <c r="BH501" s="332">
        <f t="shared" si="131"/>
        <v>0</v>
      </c>
      <c r="BI501" s="332">
        <f t="shared" si="131"/>
        <v>0</v>
      </c>
      <c r="BJ501" s="332">
        <f t="shared" si="131"/>
        <v>0</v>
      </c>
      <c r="BK501" s="332">
        <f t="shared" si="131"/>
        <v>0</v>
      </c>
      <c r="BL501" s="332">
        <f t="shared" si="131"/>
        <v>0</v>
      </c>
      <c r="BM501" s="332">
        <f t="shared" si="131"/>
        <v>0</v>
      </c>
      <c r="BN501" s="332">
        <f t="shared" si="131"/>
        <v>0</v>
      </c>
      <c r="BO501" s="332">
        <f t="shared" si="131"/>
        <v>0</v>
      </c>
      <c r="BP501" s="332">
        <f t="shared" si="131"/>
        <v>0</v>
      </c>
      <c r="BQ501" s="332">
        <f t="shared" si="131"/>
        <v>0</v>
      </c>
      <c r="BR501" s="332">
        <f t="shared" si="124"/>
        <v>0</v>
      </c>
      <c r="BS501" s="332">
        <f t="shared" si="124"/>
        <v>0</v>
      </c>
      <c r="BT501" s="332">
        <f t="shared" si="124"/>
        <v>0</v>
      </c>
      <c r="BU501" s="332">
        <f t="shared" si="124"/>
        <v>0</v>
      </c>
      <c r="BV501" s="332">
        <f t="shared" si="124"/>
        <v>0</v>
      </c>
      <c r="BW501" s="332">
        <f t="shared" si="124"/>
        <v>0</v>
      </c>
      <c r="BX501" s="332">
        <f t="shared" si="124"/>
        <v>0</v>
      </c>
      <c r="BZ501" s="332">
        <f t="shared" si="130"/>
        <v>0</v>
      </c>
      <c r="CA501" s="332">
        <f t="shared" si="130"/>
        <v>0</v>
      </c>
    </row>
    <row r="502" spans="7:79" hidden="1" x14ac:dyDescent="0.2">
      <c r="G502" s="332">
        <f t="shared" si="127"/>
        <v>0</v>
      </c>
      <c r="H502" s="332">
        <f t="shared" si="127"/>
        <v>0</v>
      </c>
      <c r="I502" s="332">
        <f t="shared" si="127"/>
        <v>0</v>
      </c>
      <c r="J502" s="332">
        <f t="shared" si="127"/>
        <v>0</v>
      </c>
      <c r="K502" s="332">
        <f t="shared" si="127"/>
        <v>0</v>
      </c>
      <c r="L502" s="332">
        <f t="shared" si="127"/>
        <v>0</v>
      </c>
      <c r="M502" s="332">
        <f t="shared" si="127"/>
        <v>0</v>
      </c>
      <c r="N502" s="332">
        <f t="shared" si="127"/>
        <v>0</v>
      </c>
      <c r="O502" s="332">
        <f t="shared" si="127"/>
        <v>0</v>
      </c>
      <c r="P502" s="332">
        <f t="shared" si="127"/>
        <v>0</v>
      </c>
      <c r="Q502" s="332">
        <f t="shared" si="127"/>
        <v>0</v>
      </c>
      <c r="R502" s="332">
        <f t="shared" si="127"/>
        <v>0</v>
      </c>
      <c r="S502" s="332">
        <f t="shared" si="127"/>
        <v>0</v>
      </c>
      <c r="T502" s="332">
        <f t="shared" si="127"/>
        <v>0</v>
      </c>
      <c r="U502" s="332">
        <f t="shared" si="127"/>
        <v>0</v>
      </c>
      <c r="V502" s="332">
        <f t="shared" si="127"/>
        <v>0</v>
      </c>
      <c r="W502" s="332">
        <f t="shared" si="129"/>
        <v>0</v>
      </c>
      <c r="X502" s="332">
        <f t="shared" si="129"/>
        <v>0</v>
      </c>
      <c r="Y502" s="332">
        <f t="shared" si="129"/>
        <v>0</v>
      </c>
      <c r="Z502" s="332">
        <f t="shared" si="129"/>
        <v>0</v>
      </c>
      <c r="AA502" s="332">
        <f t="shared" si="129"/>
        <v>0</v>
      </c>
      <c r="AB502" s="332">
        <f t="shared" si="129"/>
        <v>0</v>
      </c>
      <c r="AC502" s="332">
        <f t="shared" si="129"/>
        <v>0</v>
      </c>
      <c r="AD502" s="332">
        <f t="shared" si="129"/>
        <v>0</v>
      </c>
      <c r="AE502" s="332">
        <f t="shared" si="129"/>
        <v>0</v>
      </c>
      <c r="AF502" s="332">
        <f t="shared" si="129"/>
        <v>0</v>
      </c>
      <c r="AG502" s="332">
        <f t="shared" si="129"/>
        <v>0</v>
      </c>
      <c r="AH502" s="332">
        <f t="shared" si="129"/>
        <v>0</v>
      </c>
      <c r="AI502" s="332">
        <f t="shared" si="129"/>
        <v>0</v>
      </c>
      <c r="AJ502" s="332">
        <f t="shared" si="129"/>
        <v>0</v>
      </c>
      <c r="AK502" s="332">
        <f t="shared" si="129"/>
        <v>0</v>
      </c>
      <c r="AL502" s="332">
        <f t="shared" si="129"/>
        <v>0</v>
      </c>
      <c r="AM502" s="332">
        <f t="shared" si="132"/>
        <v>0</v>
      </c>
      <c r="AN502" s="332">
        <f t="shared" si="132"/>
        <v>0</v>
      </c>
      <c r="AO502" s="332">
        <f t="shared" si="132"/>
        <v>0</v>
      </c>
      <c r="AP502" s="332">
        <f t="shared" si="132"/>
        <v>0</v>
      </c>
      <c r="AQ502" s="332">
        <f t="shared" si="132"/>
        <v>0</v>
      </c>
      <c r="AR502" s="332">
        <f t="shared" si="132"/>
        <v>0</v>
      </c>
      <c r="AS502" s="332">
        <f t="shared" si="132"/>
        <v>0</v>
      </c>
      <c r="AT502" s="332">
        <f t="shared" si="132"/>
        <v>0</v>
      </c>
      <c r="AU502" s="332">
        <f t="shared" si="132"/>
        <v>0</v>
      </c>
      <c r="AV502" s="332">
        <f t="shared" si="132"/>
        <v>0</v>
      </c>
      <c r="AW502" s="332">
        <f t="shared" si="132"/>
        <v>0</v>
      </c>
      <c r="AX502" s="332">
        <f t="shared" si="132"/>
        <v>0</v>
      </c>
      <c r="AY502" s="332">
        <f t="shared" si="132"/>
        <v>0</v>
      </c>
      <c r="AZ502" s="332">
        <f t="shared" si="132"/>
        <v>0</v>
      </c>
      <c r="BA502" s="332">
        <f t="shared" si="132"/>
        <v>0</v>
      </c>
      <c r="BB502" s="332">
        <f t="shared" si="132"/>
        <v>0</v>
      </c>
      <c r="BC502" s="332">
        <f t="shared" si="131"/>
        <v>0</v>
      </c>
      <c r="BD502" s="332">
        <f t="shared" si="131"/>
        <v>0</v>
      </c>
      <c r="BE502" s="332">
        <f t="shared" si="131"/>
        <v>0</v>
      </c>
      <c r="BF502" s="332">
        <f t="shared" si="131"/>
        <v>0</v>
      </c>
      <c r="BG502" s="332">
        <f t="shared" si="131"/>
        <v>0</v>
      </c>
      <c r="BH502" s="332">
        <f t="shared" si="131"/>
        <v>0</v>
      </c>
      <c r="BI502" s="332">
        <f t="shared" si="131"/>
        <v>0</v>
      </c>
      <c r="BJ502" s="332">
        <f t="shared" si="131"/>
        <v>0</v>
      </c>
      <c r="BK502" s="332">
        <f t="shared" si="131"/>
        <v>0</v>
      </c>
      <c r="BL502" s="332">
        <f t="shared" si="131"/>
        <v>0</v>
      </c>
      <c r="BM502" s="332">
        <f t="shared" si="131"/>
        <v>0</v>
      </c>
      <c r="BN502" s="332">
        <f t="shared" si="131"/>
        <v>0</v>
      </c>
      <c r="BO502" s="332">
        <f t="shared" si="131"/>
        <v>0</v>
      </c>
      <c r="BP502" s="332">
        <f t="shared" si="131"/>
        <v>0</v>
      </c>
      <c r="BQ502" s="332">
        <f t="shared" si="131"/>
        <v>0</v>
      </c>
      <c r="BR502" s="332">
        <f t="shared" si="131"/>
        <v>0</v>
      </c>
      <c r="BS502" s="332">
        <f t="shared" ref="BS502:BX517" si="133">BS113-EK113</f>
        <v>0</v>
      </c>
      <c r="BT502" s="332">
        <f t="shared" si="133"/>
        <v>0</v>
      </c>
      <c r="BU502" s="332">
        <f t="shared" si="133"/>
        <v>0</v>
      </c>
      <c r="BV502" s="332">
        <f t="shared" si="133"/>
        <v>0</v>
      </c>
      <c r="BW502" s="332">
        <f t="shared" si="133"/>
        <v>0</v>
      </c>
      <c r="BX502" s="332">
        <f t="shared" si="133"/>
        <v>0</v>
      </c>
      <c r="BZ502" s="332">
        <f t="shared" si="130"/>
        <v>0</v>
      </c>
      <c r="CA502" s="332">
        <f t="shared" si="130"/>
        <v>0</v>
      </c>
    </row>
    <row r="503" spans="7:79" hidden="1" x14ac:dyDescent="0.2">
      <c r="G503" s="332">
        <f t="shared" si="127"/>
        <v>-36214000</v>
      </c>
      <c r="H503" s="332">
        <f t="shared" si="127"/>
        <v>0</v>
      </c>
      <c r="I503" s="332">
        <f t="shared" si="127"/>
        <v>0</v>
      </c>
      <c r="J503" s="332">
        <f t="shared" si="127"/>
        <v>0</v>
      </c>
      <c r="K503" s="332">
        <f t="shared" si="127"/>
        <v>0</v>
      </c>
      <c r="L503" s="332">
        <f t="shared" si="127"/>
        <v>857265</v>
      </c>
      <c r="M503" s="332">
        <f t="shared" si="127"/>
        <v>0</v>
      </c>
      <c r="N503" s="332">
        <f t="shared" si="127"/>
        <v>0</v>
      </c>
      <c r="O503" s="332">
        <f t="shared" si="127"/>
        <v>0</v>
      </c>
      <c r="P503" s="332">
        <f t="shared" si="127"/>
        <v>0</v>
      </c>
      <c r="Q503" s="332">
        <f t="shared" si="127"/>
        <v>-237000</v>
      </c>
      <c r="R503" s="332">
        <f t="shared" si="127"/>
        <v>0</v>
      </c>
      <c r="S503" s="332">
        <f t="shared" si="127"/>
        <v>0</v>
      </c>
      <c r="T503" s="332">
        <f t="shared" si="127"/>
        <v>0</v>
      </c>
      <c r="U503" s="332">
        <f t="shared" si="127"/>
        <v>0</v>
      </c>
      <c r="V503" s="332">
        <f t="shared" si="127"/>
        <v>-3854000</v>
      </c>
      <c r="W503" s="332">
        <f t="shared" si="129"/>
        <v>0</v>
      </c>
      <c r="X503" s="332">
        <f t="shared" si="129"/>
        <v>0</v>
      </c>
      <c r="Y503" s="332">
        <f t="shared" si="129"/>
        <v>0</v>
      </c>
      <c r="Z503" s="332">
        <f t="shared" si="129"/>
        <v>0</v>
      </c>
      <c r="AA503" s="332">
        <f t="shared" si="129"/>
        <v>-3901000</v>
      </c>
      <c r="AB503" s="332">
        <f t="shared" si="129"/>
        <v>0</v>
      </c>
      <c r="AC503" s="332">
        <f t="shared" si="129"/>
        <v>0</v>
      </c>
      <c r="AD503" s="332">
        <f t="shared" si="129"/>
        <v>0</v>
      </c>
      <c r="AE503" s="332">
        <f t="shared" si="129"/>
        <v>0</v>
      </c>
      <c r="AF503" s="332">
        <f t="shared" si="129"/>
        <v>-1948000</v>
      </c>
      <c r="AG503" s="332">
        <f t="shared" si="129"/>
        <v>0</v>
      </c>
      <c r="AH503" s="332">
        <f t="shared" si="129"/>
        <v>0</v>
      </c>
      <c r="AI503" s="332">
        <f t="shared" si="129"/>
        <v>0</v>
      </c>
      <c r="AJ503" s="332">
        <f t="shared" si="129"/>
        <v>0</v>
      </c>
      <c r="AK503" s="332">
        <f t="shared" si="129"/>
        <v>-1949000</v>
      </c>
      <c r="AL503" s="332">
        <f t="shared" si="129"/>
        <v>0</v>
      </c>
      <c r="AM503" s="332">
        <f t="shared" si="132"/>
        <v>0</v>
      </c>
      <c r="AN503" s="332">
        <f t="shared" si="132"/>
        <v>0</v>
      </c>
      <c r="AO503" s="332">
        <f t="shared" si="132"/>
        <v>0</v>
      </c>
      <c r="AP503" s="332">
        <f t="shared" si="132"/>
        <v>-5683000</v>
      </c>
      <c r="AQ503" s="332">
        <f t="shared" si="132"/>
        <v>0</v>
      </c>
      <c r="AR503" s="332">
        <f t="shared" si="132"/>
        <v>0</v>
      </c>
      <c r="AS503" s="332">
        <f t="shared" si="132"/>
        <v>0</v>
      </c>
      <c r="AT503" s="332">
        <f t="shared" si="132"/>
        <v>0</v>
      </c>
      <c r="AU503" s="332">
        <f t="shared" si="132"/>
        <v>-5846000</v>
      </c>
      <c r="AV503" s="332">
        <f t="shared" si="132"/>
        <v>0</v>
      </c>
      <c r="AW503" s="332">
        <f t="shared" si="132"/>
        <v>0</v>
      </c>
      <c r="AX503" s="332">
        <f t="shared" si="132"/>
        <v>0</v>
      </c>
      <c r="AY503" s="332">
        <f t="shared" si="132"/>
        <v>0</v>
      </c>
      <c r="AZ503" s="332">
        <f t="shared" si="132"/>
        <v>0</v>
      </c>
      <c r="BA503" s="332">
        <f t="shared" si="132"/>
        <v>0</v>
      </c>
      <c r="BB503" s="332">
        <f t="shared" si="132"/>
        <v>0</v>
      </c>
      <c r="BC503" s="332">
        <f t="shared" si="131"/>
        <v>0</v>
      </c>
      <c r="BD503" s="332">
        <f t="shared" si="131"/>
        <v>0</v>
      </c>
      <c r="BE503" s="332">
        <f t="shared" si="131"/>
        <v>-1300000</v>
      </c>
      <c r="BF503" s="332">
        <f t="shared" si="131"/>
        <v>0</v>
      </c>
      <c r="BG503" s="332">
        <f t="shared" si="131"/>
        <v>0</v>
      </c>
      <c r="BH503" s="332">
        <f t="shared" si="131"/>
        <v>0</v>
      </c>
      <c r="BI503" s="332">
        <f t="shared" si="131"/>
        <v>0</v>
      </c>
      <c r="BJ503" s="332">
        <f t="shared" si="131"/>
        <v>-1951000</v>
      </c>
      <c r="BK503" s="332">
        <f t="shared" si="131"/>
        <v>0</v>
      </c>
      <c r="BL503" s="332">
        <f t="shared" si="131"/>
        <v>0</v>
      </c>
      <c r="BM503" s="332">
        <f t="shared" si="131"/>
        <v>0</v>
      </c>
      <c r="BN503" s="332">
        <f t="shared" si="131"/>
        <v>0</v>
      </c>
      <c r="BO503" s="332">
        <f t="shared" si="131"/>
        <v>-1300000</v>
      </c>
      <c r="BP503" s="332">
        <f t="shared" si="131"/>
        <v>0</v>
      </c>
      <c r="BQ503" s="332">
        <f t="shared" si="131"/>
        <v>0</v>
      </c>
      <c r="BR503" s="332">
        <f t="shared" si="131"/>
        <v>0</v>
      </c>
      <c r="BS503" s="332">
        <f t="shared" si="133"/>
        <v>0</v>
      </c>
      <c r="BT503" s="332">
        <f t="shared" si="133"/>
        <v>620265</v>
      </c>
      <c r="BU503" s="332">
        <f t="shared" si="133"/>
        <v>0</v>
      </c>
      <c r="BV503" s="332">
        <f t="shared" si="133"/>
        <v>0</v>
      </c>
      <c r="BW503" s="332">
        <f t="shared" si="133"/>
        <v>0</v>
      </c>
      <c r="BX503" s="332">
        <f t="shared" si="133"/>
        <v>0</v>
      </c>
      <c r="BZ503" s="332">
        <f t="shared" si="130"/>
        <v>0</v>
      </c>
      <c r="CA503" s="332">
        <f t="shared" si="130"/>
        <v>0</v>
      </c>
    </row>
    <row r="504" spans="7:79" hidden="1" x14ac:dyDescent="0.2">
      <c r="G504" s="332">
        <f t="shared" si="127"/>
        <v>-32279228</v>
      </c>
      <c r="H504" s="332">
        <f t="shared" si="127"/>
        <v>0</v>
      </c>
      <c r="I504" s="332">
        <f t="shared" si="127"/>
        <v>0</v>
      </c>
      <c r="J504" s="332">
        <f t="shared" si="127"/>
        <v>0</v>
      </c>
      <c r="K504" s="332">
        <f t="shared" si="127"/>
        <v>0</v>
      </c>
      <c r="L504" s="332">
        <f t="shared" si="127"/>
        <v>872006</v>
      </c>
      <c r="M504" s="332">
        <f t="shared" si="127"/>
        <v>0</v>
      </c>
      <c r="N504" s="332">
        <f t="shared" si="127"/>
        <v>0</v>
      </c>
      <c r="O504" s="332">
        <f t="shared" si="127"/>
        <v>0</v>
      </c>
      <c r="P504" s="332">
        <f t="shared" si="127"/>
        <v>0</v>
      </c>
      <c r="Q504" s="332">
        <f t="shared" si="127"/>
        <v>-263524</v>
      </c>
      <c r="R504" s="332">
        <f t="shared" si="127"/>
        <v>0</v>
      </c>
      <c r="S504" s="332">
        <f t="shared" si="127"/>
        <v>0</v>
      </c>
      <c r="T504" s="332">
        <f t="shared" si="127"/>
        <v>0</v>
      </c>
      <c r="U504" s="332">
        <f t="shared" si="127"/>
        <v>0</v>
      </c>
      <c r="V504" s="332">
        <f t="shared" si="127"/>
        <v>-3465721</v>
      </c>
      <c r="W504" s="332">
        <f t="shared" si="129"/>
        <v>0</v>
      </c>
      <c r="X504" s="332">
        <f t="shared" si="129"/>
        <v>0</v>
      </c>
      <c r="Y504" s="332">
        <f t="shared" si="129"/>
        <v>0</v>
      </c>
      <c r="Z504" s="332">
        <f t="shared" si="129"/>
        <v>0</v>
      </c>
      <c r="AA504" s="332">
        <f t="shared" si="129"/>
        <v>-3487921</v>
      </c>
      <c r="AB504" s="332">
        <f t="shared" si="129"/>
        <v>0</v>
      </c>
      <c r="AC504" s="332">
        <f t="shared" si="129"/>
        <v>0</v>
      </c>
      <c r="AD504" s="332">
        <f t="shared" si="129"/>
        <v>0</v>
      </c>
      <c r="AE504" s="332">
        <f t="shared" si="129"/>
        <v>0</v>
      </c>
      <c r="AF504" s="332">
        <f t="shared" si="129"/>
        <v>-1774205</v>
      </c>
      <c r="AG504" s="332">
        <f t="shared" si="129"/>
        <v>0</v>
      </c>
      <c r="AH504" s="332">
        <f t="shared" si="129"/>
        <v>0</v>
      </c>
      <c r="AI504" s="332">
        <f t="shared" si="129"/>
        <v>0</v>
      </c>
      <c r="AJ504" s="332">
        <f t="shared" si="129"/>
        <v>0</v>
      </c>
      <c r="AK504" s="332">
        <f t="shared" si="129"/>
        <v>-1777888</v>
      </c>
      <c r="AL504" s="332">
        <f t="shared" si="129"/>
        <v>0</v>
      </c>
      <c r="AM504" s="332">
        <f t="shared" si="132"/>
        <v>0</v>
      </c>
      <c r="AN504" s="332">
        <f t="shared" si="132"/>
        <v>0</v>
      </c>
      <c r="AO504" s="332">
        <f t="shared" si="132"/>
        <v>0</v>
      </c>
      <c r="AP504" s="332">
        <f t="shared" si="132"/>
        <v>-5016181</v>
      </c>
      <c r="AQ504" s="332">
        <f t="shared" si="132"/>
        <v>0</v>
      </c>
      <c r="AR504" s="332">
        <f t="shared" si="132"/>
        <v>0</v>
      </c>
      <c r="AS504" s="332">
        <f t="shared" si="132"/>
        <v>0</v>
      </c>
      <c r="AT504" s="332">
        <f t="shared" si="132"/>
        <v>0</v>
      </c>
      <c r="AU504" s="332">
        <f t="shared" si="132"/>
        <v>-5210115</v>
      </c>
      <c r="AV504" s="332">
        <f t="shared" si="132"/>
        <v>0</v>
      </c>
      <c r="AW504" s="332">
        <f t="shared" si="132"/>
        <v>0</v>
      </c>
      <c r="AX504" s="332">
        <f t="shared" si="132"/>
        <v>0</v>
      </c>
      <c r="AY504" s="332">
        <f t="shared" si="132"/>
        <v>0</v>
      </c>
      <c r="AZ504" s="332">
        <f t="shared" si="132"/>
        <v>0</v>
      </c>
      <c r="BA504" s="332">
        <f t="shared" si="132"/>
        <v>0</v>
      </c>
      <c r="BB504" s="332">
        <f t="shared" si="132"/>
        <v>0</v>
      </c>
      <c r="BC504" s="332">
        <f t="shared" si="131"/>
        <v>0</v>
      </c>
      <c r="BD504" s="332">
        <f t="shared" si="131"/>
        <v>0</v>
      </c>
      <c r="BE504" s="332">
        <f t="shared" si="131"/>
        <v>-1173804</v>
      </c>
      <c r="BF504" s="332">
        <f t="shared" si="131"/>
        <v>0</v>
      </c>
      <c r="BG504" s="332">
        <f t="shared" si="131"/>
        <v>0</v>
      </c>
      <c r="BH504" s="332">
        <f t="shared" si="131"/>
        <v>0</v>
      </c>
      <c r="BI504" s="332">
        <f t="shared" si="131"/>
        <v>0</v>
      </c>
      <c r="BJ504" s="332">
        <f t="shared" si="131"/>
        <v>-1795815</v>
      </c>
      <c r="BK504" s="332">
        <f t="shared" si="131"/>
        <v>0</v>
      </c>
      <c r="BL504" s="332">
        <f t="shared" si="131"/>
        <v>0</v>
      </c>
      <c r="BM504" s="332">
        <f t="shared" si="131"/>
        <v>0</v>
      </c>
      <c r="BN504" s="332">
        <f t="shared" si="131"/>
        <v>0</v>
      </c>
      <c r="BO504" s="332">
        <f t="shared" si="131"/>
        <v>-1174030</v>
      </c>
      <c r="BP504" s="332">
        <f t="shared" si="131"/>
        <v>0</v>
      </c>
      <c r="BQ504" s="332">
        <f t="shared" si="131"/>
        <v>0</v>
      </c>
      <c r="BR504" s="332">
        <f t="shared" si="131"/>
        <v>0</v>
      </c>
      <c r="BS504" s="332">
        <f t="shared" si="133"/>
        <v>0</v>
      </c>
      <c r="BT504" s="332">
        <f t="shared" si="133"/>
        <v>608482</v>
      </c>
      <c r="BU504" s="332">
        <f t="shared" si="133"/>
        <v>0</v>
      </c>
      <c r="BV504" s="332">
        <f t="shared" si="133"/>
        <v>0</v>
      </c>
      <c r="BW504" s="332">
        <f t="shared" si="133"/>
        <v>0</v>
      </c>
      <c r="BX504" s="332">
        <f t="shared" si="133"/>
        <v>0</v>
      </c>
      <c r="BZ504" s="332">
        <f t="shared" si="130"/>
        <v>0</v>
      </c>
      <c r="CA504" s="332">
        <f t="shared" si="130"/>
        <v>0</v>
      </c>
    </row>
    <row r="505" spans="7:79" hidden="1" x14ac:dyDescent="0.2">
      <c r="G505" s="332">
        <f t="shared" si="127"/>
        <v>-3934772</v>
      </c>
      <c r="H505" s="332">
        <f t="shared" si="127"/>
        <v>0</v>
      </c>
      <c r="I505" s="332">
        <f t="shared" si="127"/>
        <v>0</v>
      </c>
      <c r="J505" s="332">
        <f t="shared" si="127"/>
        <v>0</v>
      </c>
      <c r="K505" s="332">
        <f t="shared" si="127"/>
        <v>0</v>
      </c>
      <c r="L505" s="332">
        <f t="shared" si="127"/>
        <v>-14741</v>
      </c>
      <c r="M505" s="332">
        <f t="shared" si="127"/>
        <v>0</v>
      </c>
      <c r="N505" s="332">
        <f t="shared" si="127"/>
        <v>0</v>
      </c>
      <c r="O505" s="332">
        <f t="shared" si="127"/>
        <v>0</v>
      </c>
      <c r="P505" s="332">
        <f t="shared" si="127"/>
        <v>0</v>
      </c>
      <c r="Q505" s="332">
        <f t="shared" si="127"/>
        <v>26524</v>
      </c>
      <c r="R505" s="332">
        <f t="shared" si="127"/>
        <v>0</v>
      </c>
      <c r="S505" s="332">
        <f t="shared" si="127"/>
        <v>0</v>
      </c>
      <c r="T505" s="332">
        <f t="shared" si="127"/>
        <v>0</v>
      </c>
      <c r="U505" s="332">
        <f t="shared" si="127"/>
        <v>0</v>
      </c>
      <c r="V505" s="332">
        <f t="shared" si="127"/>
        <v>-388279</v>
      </c>
      <c r="W505" s="332">
        <f t="shared" si="129"/>
        <v>0</v>
      </c>
      <c r="X505" s="332">
        <f t="shared" si="129"/>
        <v>0</v>
      </c>
      <c r="Y505" s="332">
        <f t="shared" si="129"/>
        <v>0</v>
      </c>
      <c r="Z505" s="332">
        <f t="shared" si="129"/>
        <v>0</v>
      </c>
      <c r="AA505" s="332">
        <f t="shared" si="129"/>
        <v>-413079</v>
      </c>
      <c r="AB505" s="332">
        <f t="shared" si="129"/>
        <v>0</v>
      </c>
      <c r="AC505" s="332">
        <f t="shared" si="129"/>
        <v>0</v>
      </c>
      <c r="AD505" s="332">
        <f t="shared" si="129"/>
        <v>0</v>
      </c>
      <c r="AE505" s="332">
        <f t="shared" si="129"/>
        <v>0</v>
      </c>
      <c r="AF505" s="332">
        <f t="shared" si="129"/>
        <v>-173795</v>
      </c>
      <c r="AG505" s="332">
        <f t="shared" si="129"/>
        <v>0</v>
      </c>
      <c r="AH505" s="332">
        <f t="shared" si="129"/>
        <v>0</v>
      </c>
      <c r="AI505" s="332">
        <f t="shared" si="129"/>
        <v>0</v>
      </c>
      <c r="AJ505" s="332">
        <f t="shared" si="129"/>
        <v>0</v>
      </c>
      <c r="AK505" s="332">
        <f t="shared" si="129"/>
        <v>-171112</v>
      </c>
      <c r="AL505" s="332">
        <f t="shared" si="129"/>
        <v>0</v>
      </c>
      <c r="AM505" s="332">
        <f t="shared" si="132"/>
        <v>0</v>
      </c>
      <c r="AN505" s="332">
        <f t="shared" si="132"/>
        <v>0</v>
      </c>
      <c r="AO505" s="332">
        <f t="shared" si="132"/>
        <v>0</v>
      </c>
      <c r="AP505" s="332">
        <f t="shared" si="132"/>
        <v>-666819</v>
      </c>
      <c r="AQ505" s="332">
        <f t="shared" si="132"/>
        <v>0</v>
      </c>
      <c r="AR505" s="332">
        <f t="shared" si="132"/>
        <v>0</v>
      </c>
      <c r="AS505" s="332">
        <f t="shared" si="132"/>
        <v>0</v>
      </c>
      <c r="AT505" s="332">
        <f t="shared" si="132"/>
        <v>0</v>
      </c>
      <c r="AU505" s="332">
        <f t="shared" si="132"/>
        <v>-635885</v>
      </c>
      <c r="AV505" s="332">
        <f t="shared" si="132"/>
        <v>0</v>
      </c>
      <c r="AW505" s="332">
        <f t="shared" si="132"/>
        <v>0</v>
      </c>
      <c r="AX505" s="332">
        <f t="shared" si="132"/>
        <v>0</v>
      </c>
      <c r="AY505" s="332">
        <f t="shared" si="132"/>
        <v>0</v>
      </c>
      <c r="AZ505" s="332">
        <f t="shared" si="132"/>
        <v>0</v>
      </c>
      <c r="BA505" s="332">
        <f t="shared" si="132"/>
        <v>0</v>
      </c>
      <c r="BB505" s="332">
        <f t="shared" si="132"/>
        <v>0</v>
      </c>
      <c r="BC505" s="332">
        <f t="shared" si="131"/>
        <v>0</v>
      </c>
      <c r="BD505" s="332">
        <f t="shared" si="131"/>
        <v>0</v>
      </c>
      <c r="BE505" s="332">
        <f t="shared" si="131"/>
        <v>-126196</v>
      </c>
      <c r="BF505" s="332">
        <f t="shared" si="131"/>
        <v>0</v>
      </c>
      <c r="BG505" s="332">
        <f t="shared" si="131"/>
        <v>0</v>
      </c>
      <c r="BH505" s="332">
        <f t="shared" si="131"/>
        <v>0</v>
      </c>
      <c r="BI505" s="332">
        <f t="shared" si="131"/>
        <v>0</v>
      </c>
      <c r="BJ505" s="332">
        <f t="shared" si="131"/>
        <v>-155185</v>
      </c>
      <c r="BK505" s="332">
        <f t="shared" si="131"/>
        <v>0</v>
      </c>
      <c r="BL505" s="332">
        <f t="shared" si="131"/>
        <v>0</v>
      </c>
      <c r="BM505" s="332">
        <f t="shared" si="131"/>
        <v>0</v>
      </c>
      <c r="BN505" s="332">
        <f t="shared" si="131"/>
        <v>0</v>
      </c>
      <c r="BO505" s="332">
        <f t="shared" si="131"/>
        <v>-125970</v>
      </c>
      <c r="BP505" s="332">
        <f t="shared" si="131"/>
        <v>0</v>
      </c>
      <c r="BQ505" s="332">
        <f t="shared" si="131"/>
        <v>0</v>
      </c>
      <c r="BR505" s="332">
        <f t="shared" si="131"/>
        <v>0</v>
      </c>
      <c r="BS505" s="332">
        <f t="shared" si="133"/>
        <v>0</v>
      </c>
      <c r="BT505" s="332">
        <f t="shared" si="133"/>
        <v>11783</v>
      </c>
      <c r="BU505" s="332">
        <f t="shared" si="133"/>
        <v>0</v>
      </c>
      <c r="BV505" s="332">
        <f t="shared" si="133"/>
        <v>0</v>
      </c>
      <c r="BW505" s="332">
        <f t="shared" si="133"/>
        <v>0</v>
      </c>
      <c r="BX505" s="332">
        <f t="shared" si="133"/>
        <v>0</v>
      </c>
      <c r="BZ505" s="332">
        <f t="shared" si="130"/>
        <v>0</v>
      </c>
      <c r="CA505" s="332">
        <f t="shared" si="130"/>
        <v>0</v>
      </c>
    </row>
    <row r="506" spans="7:79" hidden="1" x14ac:dyDescent="0.2">
      <c r="G506" s="332">
        <f t="shared" si="127"/>
        <v>0</v>
      </c>
      <c r="H506" s="332">
        <f t="shared" si="127"/>
        <v>0</v>
      </c>
      <c r="I506" s="332">
        <f t="shared" si="127"/>
        <v>0</v>
      </c>
      <c r="J506" s="332">
        <f t="shared" si="127"/>
        <v>0</v>
      </c>
      <c r="K506" s="332">
        <f t="shared" si="127"/>
        <v>0</v>
      </c>
      <c r="L506" s="332">
        <f t="shared" si="127"/>
        <v>0</v>
      </c>
      <c r="M506" s="332">
        <f t="shared" si="127"/>
        <v>0</v>
      </c>
      <c r="N506" s="332">
        <f t="shared" si="127"/>
        <v>0</v>
      </c>
      <c r="O506" s="332">
        <f t="shared" si="127"/>
        <v>0</v>
      </c>
      <c r="P506" s="332">
        <f t="shared" si="127"/>
        <v>0</v>
      </c>
      <c r="Q506" s="332">
        <f t="shared" si="127"/>
        <v>0</v>
      </c>
      <c r="R506" s="332">
        <f t="shared" si="127"/>
        <v>0</v>
      </c>
      <c r="S506" s="332">
        <f t="shared" si="127"/>
        <v>0</v>
      </c>
      <c r="T506" s="332">
        <f t="shared" si="127"/>
        <v>0</v>
      </c>
      <c r="U506" s="332">
        <f t="shared" si="127"/>
        <v>0</v>
      </c>
      <c r="V506" s="332">
        <f t="shared" si="127"/>
        <v>0</v>
      </c>
      <c r="W506" s="332">
        <f t="shared" si="129"/>
        <v>0</v>
      </c>
      <c r="X506" s="332">
        <f t="shared" si="129"/>
        <v>0</v>
      </c>
      <c r="Y506" s="332">
        <f t="shared" si="129"/>
        <v>0</v>
      </c>
      <c r="Z506" s="332">
        <f t="shared" si="129"/>
        <v>0</v>
      </c>
      <c r="AA506" s="332">
        <f t="shared" si="129"/>
        <v>0</v>
      </c>
      <c r="AB506" s="332">
        <f t="shared" si="129"/>
        <v>0</v>
      </c>
      <c r="AC506" s="332">
        <f t="shared" si="129"/>
        <v>0</v>
      </c>
      <c r="AD506" s="332">
        <f t="shared" si="129"/>
        <v>0</v>
      </c>
      <c r="AE506" s="332">
        <f t="shared" si="129"/>
        <v>0</v>
      </c>
      <c r="AF506" s="332">
        <f t="shared" si="129"/>
        <v>0</v>
      </c>
      <c r="AG506" s="332">
        <f t="shared" si="129"/>
        <v>0</v>
      </c>
      <c r="AH506" s="332">
        <f t="shared" si="129"/>
        <v>0</v>
      </c>
      <c r="AI506" s="332">
        <f t="shared" si="129"/>
        <v>0</v>
      </c>
      <c r="AJ506" s="332">
        <f t="shared" si="129"/>
        <v>0</v>
      </c>
      <c r="AK506" s="332">
        <f t="shared" si="129"/>
        <v>0</v>
      </c>
      <c r="AL506" s="332">
        <f t="shared" si="129"/>
        <v>0</v>
      </c>
      <c r="AM506" s="332">
        <f t="shared" si="132"/>
        <v>0</v>
      </c>
      <c r="AN506" s="332">
        <f t="shared" si="132"/>
        <v>0</v>
      </c>
      <c r="AO506" s="332">
        <f t="shared" si="132"/>
        <v>0</v>
      </c>
      <c r="AP506" s="332">
        <f t="shared" si="132"/>
        <v>0</v>
      </c>
      <c r="AQ506" s="332">
        <f t="shared" si="132"/>
        <v>0</v>
      </c>
      <c r="AR506" s="332">
        <f t="shared" si="132"/>
        <v>0</v>
      </c>
      <c r="AS506" s="332">
        <f t="shared" si="132"/>
        <v>0</v>
      </c>
      <c r="AT506" s="332">
        <f t="shared" si="132"/>
        <v>0</v>
      </c>
      <c r="AU506" s="332">
        <f t="shared" si="132"/>
        <v>0</v>
      </c>
      <c r="AV506" s="332">
        <f t="shared" si="132"/>
        <v>0</v>
      </c>
      <c r="AW506" s="332">
        <f t="shared" si="132"/>
        <v>0</v>
      </c>
      <c r="AX506" s="332">
        <f t="shared" si="132"/>
        <v>0</v>
      </c>
      <c r="AY506" s="332">
        <f t="shared" si="132"/>
        <v>0</v>
      </c>
      <c r="AZ506" s="332">
        <f t="shared" si="132"/>
        <v>0</v>
      </c>
      <c r="BA506" s="332">
        <f t="shared" si="132"/>
        <v>0</v>
      </c>
      <c r="BB506" s="332">
        <f t="shared" si="132"/>
        <v>0</v>
      </c>
      <c r="BC506" s="332">
        <f t="shared" si="131"/>
        <v>0</v>
      </c>
      <c r="BD506" s="332">
        <f t="shared" si="131"/>
        <v>0</v>
      </c>
      <c r="BE506" s="332">
        <f t="shared" si="131"/>
        <v>0</v>
      </c>
      <c r="BF506" s="332">
        <f t="shared" si="131"/>
        <v>0</v>
      </c>
      <c r="BG506" s="332">
        <f t="shared" si="131"/>
        <v>0</v>
      </c>
      <c r="BH506" s="332">
        <f t="shared" si="131"/>
        <v>0</v>
      </c>
      <c r="BI506" s="332">
        <f t="shared" si="131"/>
        <v>0</v>
      </c>
      <c r="BJ506" s="332">
        <f t="shared" si="131"/>
        <v>0</v>
      </c>
      <c r="BK506" s="332">
        <f t="shared" si="131"/>
        <v>0</v>
      </c>
      <c r="BL506" s="332">
        <f t="shared" si="131"/>
        <v>0</v>
      </c>
      <c r="BM506" s="332">
        <f t="shared" si="131"/>
        <v>0</v>
      </c>
      <c r="BN506" s="332">
        <f t="shared" si="131"/>
        <v>0</v>
      </c>
      <c r="BO506" s="332">
        <f t="shared" si="131"/>
        <v>0</v>
      </c>
      <c r="BP506" s="332">
        <f t="shared" si="131"/>
        <v>0</v>
      </c>
      <c r="BQ506" s="332">
        <f t="shared" si="131"/>
        <v>0</v>
      </c>
      <c r="BR506" s="332">
        <f t="shared" si="131"/>
        <v>0</v>
      </c>
      <c r="BS506" s="332">
        <f t="shared" si="133"/>
        <v>0</v>
      </c>
      <c r="BT506" s="332">
        <f t="shared" si="133"/>
        <v>0</v>
      </c>
      <c r="BU506" s="332">
        <f t="shared" si="133"/>
        <v>0</v>
      </c>
      <c r="BV506" s="332">
        <f t="shared" si="133"/>
        <v>0</v>
      </c>
      <c r="BW506" s="332">
        <f t="shared" si="133"/>
        <v>0</v>
      </c>
      <c r="BX506" s="332">
        <f t="shared" si="133"/>
        <v>0</v>
      </c>
      <c r="BZ506" s="332">
        <f t="shared" si="130"/>
        <v>0</v>
      </c>
      <c r="CA506" s="332">
        <f t="shared" si="130"/>
        <v>0</v>
      </c>
    </row>
    <row r="507" spans="7:79" hidden="1" x14ac:dyDescent="0.2">
      <c r="G507" s="332">
        <f t="shared" si="127"/>
        <v>0</v>
      </c>
      <c r="H507" s="332">
        <f t="shared" si="127"/>
        <v>0</v>
      </c>
      <c r="I507" s="332">
        <f t="shared" si="127"/>
        <v>0</v>
      </c>
      <c r="J507" s="332">
        <f t="shared" si="127"/>
        <v>0</v>
      </c>
      <c r="K507" s="332">
        <f t="shared" si="127"/>
        <v>0</v>
      </c>
      <c r="L507" s="332">
        <f t="shared" si="127"/>
        <v>0</v>
      </c>
      <c r="M507" s="332">
        <f t="shared" si="127"/>
        <v>0</v>
      </c>
      <c r="N507" s="332">
        <f t="shared" si="127"/>
        <v>0</v>
      </c>
      <c r="O507" s="332">
        <f t="shared" si="127"/>
        <v>0</v>
      </c>
      <c r="P507" s="332">
        <f t="shared" si="127"/>
        <v>0</v>
      </c>
      <c r="Q507" s="332">
        <f t="shared" si="127"/>
        <v>0</v>
      </c>
      <c r="R507" s="332">
        <f t="shared" si="127"/>
        <v>0</v>
      </c>
      <c r="S507" s="332">
        <f t="shared" si="127"/>
        <v>0</v>
      </c>
      <c r="T507" s="332">
        <f t="shared" si="127"/>
        <v>0</v>
      </c>
      <c r="U507" s="332">
        <f t="shared" si="127"/>
        <v>0</v>
      </c>
      <c r="V507" s="332">
        <f t="shared" si="127"/>
        <v>0</v>
      </c>
      <c r="W507" s="332">
        <f t="shared" si="129"/>
        <v>0</v>
      </c>
      <c r="X507" s="332">
        <f t="shared" si="129"/>
        <v>0</v>
      </c>
      <c r="Y507" s="332">
        <f t="shared" si="129"/>
        <v>0</v>
      </c>
      <c r="Z507" s="332">
        <f t="shared" si="129"/>
        <v>0</v>
      </c>
      <c r="AA507" s="332">
        <f t="shared" si="129"/>
        <v>0</v>
      </c>
      <c r="AB507" s="332">
        <f t="shared" si="129"/>
        <v>0</v>
      </c>
      <c r="AC507" s="332">
        <f t="shared" si="129"/>
        <v>0</v>
      </c>
      <c r="AD507" s="332">
        <f t="shared" si="129"/>
        <v>0</v>
      </c>
      <c r="AE507" s="332">
        <f t="shared" si="129"/>
        <v>0</v>
      </c>
      <c r="AF507" s="332">
        <f t="shared" si="129"/>
        <v>0</v>
      </c>
      <c r="AG507" s="332">
        <f t="shared" si="129"/>
        <v>0</v>
      </c>
      <c r="AH507" s="332">
        <f t="shared" si="129"/>
        <v>0</v>
      </c>
      <c r="AI507" s="332">
        <f t="shared" si="129"/>
        <v>0</v>
      </c>
      <c r="AJ507" s="332">
        <f t="shared" si="129"/>
        <v>0</v>
      </c>
      <c r="AK507" s="332">
        <f t="shared" si="129"/>
        <v>0</v>
      </c>
      <c r="AL507" s="332">
        <f t="shared" si="129"/>
        <v>0</v>
      </c>
      <c r="AM507" s="332">
        <f t="shared" si="132"/>
        <v>0</v>
      </c>
      <c r="AN507" s="332">
        <f t="shared" si="132"/>
        <v>0</v>
      </c>
      <c r="AO507" s="332">
        <f t="shared" si="132"/>
        <v>0</v>
      </c>
      <c r="AP507" s="332">
        <f t="shared" si="132"/>
        <v>0</v>
      </c>
      <c r="AQ507" s="332">
        <f t="shared" si="132"/>
        <v>0</v>
      </c>
      <c r="AR507" s="332">
        <f t="shared" si="132"/>
        <v>0</v>
      </c>
      <c r="AS507" s="332">
        <f t="shared" si="132"/>
        <v>0</v>
      </c>
      <c r="AT507" s="332">
        <f t="shared" si="132"/>
        <v>0</v>
      </c>
      <c r="AU507" s="332">
        <f t="shared" si="132"/>
        <v>0</v>
      </c>
      <c r="AV507" s="332">
        <f t="shared" si="132"/>
        <v>0</v>
      </c>
      <c r="AW507" s="332">
        <f t="shared" si="132"/>
        <v>0</v>
      </c>
      <c r="AX507" s="332">
        <f t="shared" si="132"/>
        <v>0</v>
      </c>
      <c r="AY507" s="332">
        <f t="shared" si="132"/>
        <v>0</v>
      </c>
      <c r="AZ507" s="332">
        <f t="shared" si="132"/>
        <v>0</v>
      </c>
      <c r="BA507" s="332">
        <f t="shared" si="132"/>
        <v>0</v>
      </c>
      <c r="BB507" s="332">
        <f t="shared" si="132"/>
        <v>0</v>
      </c>
      <c r="BC507" s="332">
        <f t="shared" si="131"/>
        <v>0</v>
      </c>
      <c r="BD507" s="332">
        <f t="shared" si="131"/>
        <v>0</v>
      </c>
      <c r="BE507" s="332">
        <f t="shared" si="131"/>
        <v>0</v>
      </c>
      <c r="BF507" s="332">
        <f t="shared" si="131"/>
        <v>0</v>
      </c>
      <c r="BG507" s="332">
        <f t="shared" si="131"/>
        <v>0</v>
      </c>
      <c r="BH507" s="332">
        <f t="shared" si="131"/>
        <v>0</v>
      </c>
      <c r="BI507" s="332">
        <f t="shared" si="131"/>
        <v>0</v>
      </c>
      <c r="BJ507" s="332">
        <f t="shared" si="131"/>
        <v>0</v>
      </c>
      <c r="BK507" s="332">
        <f t="shared" si="131"/>
        <v>0</v>
      </c>
      <c r="BL507" s="332">
        <f t="shared" si="131"/>
        <v>0</v>
      </c>
      <c r="BM507" s="332">
        <f t="shared" si="131"/>
        <v>0</v>
      </c>
      <c r="BN507" s="332">
        <f t="shared" si="131"/>
        <v>0</v>
      </c>
      <c r="BO507" s="332">
        <f t="shared" si="131"/>
        <v>0</v>
      </c>
      <c r="BP507" s="332">
        <f t="shared" si="131"/>
        <v>0</v>
      </c>
      <c r="BQ507" s="332">
        <f t="shared" si="131"/>
        <v>0</v>
      </c>
      <c r="BR507" s="332">
        <f t="shared" si="131"/>
        <v>0</v>
      </c>
      <c r="BS507" s="332">
        <f t="shared" si="133"/>
        <v>0</v>
      </c>
      <c r="BT507" s="332">
        <f t="shared" si="133"/>
        <v>0</v>
      </c>
      <c r="BU507" s="332">
        <f t="shared" si="133"/>
        <v>0</v>
      </c>
      <c r="BV507" s="332">
        <f t="shared" si="133"/>
        <v>0</v>
      </c>
      <c r="BW507" s="332">
        <f t="shared" si="133"/>
        <v>0</v>
      </c>
      <c r="BX507" s="332">
        <f t="shared" si="133"/>
        <v>0</v>
      </c>
      <c r="BZ507" s="332">
        <f t="shared" si="130"/>
        <v>0</v>
      </c>
      <c r="CA507" s="332">
        <f t="shared" si="130"/>
        <v>0</v>
      </c>
    </row>
    <row r="508" spans="7:79" hidden="1" x14ac:dyDescent="0.2">
      <c r="G508" s="332">
        <f t="shared" ref="G508:V517" si="134">G119-BY119</f>
        <v>0</v>
      </c>
      <c r="H508" s="332">
        <f t="shared" si="134"/>
        <v>0</v>
      </c>
      <c r="I508" s="332">
        <f t="shared" si="134"/>
        <v>0</v>
      </c>
      <c r="J508" s="332">
        <f t="shared" si="134"/>
        <v>0</v>
      </c>
      <c r="K508" s="332">
        <f t="shared" si="134"/>
        <v>0</v>
      </c>
      <c r="L508" s="332">
        <f t="shared" si="134"/>
        <v>0</v>
      </c>
      <c r="M508" s="332">
        <f t="shared" si="134"/>
        <v>0</v>
      </c>
      <c r="N508" s="332">
        <f t="shared" si="134"/>
        <v>0</v>
      </c>
      <c r="O508" s="332">
        <f t="shared" si="134"/>
        <v>0</v>
      </c>
      <c r="P508" s="332">
        <f t="shared" si="134"/>
        <v>0</v>
      </c>
      <c r="Q508" s="332">
        <f t="shared" si="134"/>
        <v>0</v>
      </c>
      <c r="R508" s="332">
        <f t="shared" si="134"/>
        <v>0</v>
      </c>
      <c r="S508" s="332">
        <f t="shared" si="134"/>
        <v>0</v>
      </c>
      <c r="T508" s="332">
        <f t="shared" si="134"/>
        <v>0</v>
      </c>
      <c r="U508" s="332">
        <f t="shared" si="134"/>
        <v>0</v>
      </c>
      <c r="V508" s="332">
        <f t="shared" si="134"/>
        <v>0</v>
      </c>
      <c r="W508" s="332">
        <f t="shared" si="129"/>
        <v>0</v>
      </c>
      <c r="X508" s="332">
        <f t="shared" si="129"/>
        <v>0</v>
      </c>
      <c r="Y508" s="332">
        <f t="shared" si="129"/>
        <v>0</v>
      </c>
      <c r="Z508" s="332">
        <f t="shared" si="129"/>
        <v>0</v>
      </c>
      <c r="AA508" s="332">
        <f t="shared" si="129"/>
        <v>0</v>
      </c>
      <c r="AB508" s="332">
        <f t="shared" si="129"/>
        <v>0</v>
      </c>
      <c r="AC508" s="332">
        <f t="shared" si="129"/>
        <v>0</v>
      </c>
      <c r="AD508" s="332">
        <f t="shared" si="129"/>
        <v>0</v>
      </c>
      <c r="AE508" s="332">
        <f t="shared" si="129"/>
        <v>0</v>
      </c>
      <c r="AF508" s="332">
        <f t="shared" si="129"/>
        <v>0</v>
      </c>
      <c r="AG508" s="332">
        <f t="shared" si="129"/>
        <v>0</v>
      </c>
      <c r="AH508" s="332">
        <f t="shared" si="129"/>
        <v>0</v>
      </c>
      <c r="AI508" s="332">
        <f t="shared" si="129"/>
        <v>0</v>
      </c>
      <c r="AJ508" s="332">
        <f t="shared" si="129"/>
        <v>0</v>
      </c>
      <c r="AK508" s="332">
        <f t="shared" si="129"/>
        <v>0</v>
      </c>
      <c r="AL508" s="332">
        <f t="shared" si="129"/>
        <v>0</v>
      </c>
      <c r="AM508" s="332">
        <f t="shared" si="132"/>
        <v>0</v>
      </c>
      <c r="AN508" s="332">
        <f t="shared" si="132"/>
        <v>0</v>
      </c>
      <c r="AO508" s="332">
        <f t="shared" si="132"/>
        <v>0</v>
      </c>
      <c r="AP508" s="332">
        <f t="shared" si="132"/>
        <v>0</v>
      </c>
      <c r="AQ508" s="332">
        <f t="shared" si="132"/>
        <v>0</v>
      </c>
      <c r="AR508" s="332">
        <f t="shared" si="132"/>
        <v>0</v>
      </c>
      <c r="AS508" s="332">
        <f t="shared" si="132"/>
        <v>0</v>
      </c>
      <c r="AT508" s="332">
        <f t="shared" si="132"/>
        <v>0</v>
      </c>
      <c r="AU508" s="332">
        <f t="shared" si="132"/>
        <v>0</v>
      </c>
      <c r="AV508" s="332">
        <f t="shared" si="132"/>
        <v>0</v>
      </c>
      <c r="AW508" s="332">
        <f t="shared" si="132"/>
        <v>0</v>
      </c>
      <c r="AX508" s="332">
        <f t="shared" si="132"/>
        <v>0</v>
      </c>
      <c r="AY508" s="332">
        <f t="shared" si="132"/>
        <v>0</v>
      </c>
      <c r="AZ508" s="332">
        <f t="shared" si="132"/>
        <v>0</v>
      </c>
      <c r="BA508" s="332">
        <f t="shared" si="132"/>
        <v>0</v>
      </c>
      <c r="BB508" s="332">
        <f t="shared" si="132"/>
        <v>0</v>
      </c>
      <c r="BC508" s="332">
        <f t="shared" si="131"/>
        <v>0</v>
      </c>
      <c r="BD508" s="332">
        <f t="shared" si="131"/>
        <v>0</v>
      </c>
      <c r="BE508" s="332">
        <f t="shared" si="131"/>
        <v>0</v>
      </c>
      <c r="BF508" s="332">
        <f t="shared" si="131"/>
        <v>0</v>
      </c>
      <c r="BG508" s="332">
        <f t="shared" si="131"/>
        <v>0</v>
      </c>
      <c r="BH508" s="332">
        <f t="shared" si="131"/>
        <v>0</v>
      </c>
      <c r="BI508" s="332">
        <f t="shared" si="131"/>
        <v>0</v>
      </c>
      <c r="BJ508" s="332">
        <f t="shared" si="131"/>
        <v>0</v>
      </c>
      <c r="BK508" s="332">
        <f t="shared" si="131"/>
        <v>0</v>
      </c>
      <c r="BL508" s="332">
        <f t="shared" si="131"/>
        <v>0</v>
      </c>
      <c r="BM508" s="332">
        <f t="shared" si="131"/>
        <v>0</v>
      </c>
      <c r="BN508" s="332">
        <f t="shared" si="131"/>
        <v>0</v>
      </c>
      <c r="BO508" s="332">
        <f t="shared" si="131"/>
        <v>0</v>
      </c>
      <c r="BP508" s="332">
        <f t="shared" si="131"/>
        <v>0</v>
      </c>
      <c r="BQ508" s="332">
        <f t="shared" si="131"/>
        <v>0</v>
      </c>
      <c r="BR508" s="332">
        <f t="shared" si="131"/>
        <v>0</v>
      </c>
      <c r="BS508" s="332">
        <f t="shared" si="133"/>
        <v>0</v>
      </c>
      <c r="BT508" s="332">
        <f t="shared" si="133"/>
        <v>0</v>
      </c>
      <c r="BU508" s="332">
        <f t="shared" si="133"/>
        <v>0</v>
      </c>
      <c r="BV508" s="332">
        <f t="shared" si="133"/>
        <v>0</v>
      </c>
      <c r="BW508" s="332">
        <f t="shared" si="133"/>
        <v>0</v>
      </c>
      <c r="BX508" s="332">
        <f t="shared" si="133"/>
        <v>0</v>
      </c>
      <c r="BZ508" s="332">
        <f t="shared" si="130"/>
        <v>0</v>
      </c>
      <c r="CA508" s="332">
        <f t="shared" si="130"/>
        <v>0</v>
      </c>
    </row>
    <row r="509" spans="7:79" hidden="1" x14ac:dyDescent="0.2">
      <c r="G509" s="332">
        <f t="shared" si="134"/>
        <v>0</v>
      </c>
      <c r="H509" s="332">
        <f t="shared" si="134"/>
        <v>0</v>
      </c>
      <c r="I509" s="332">
        <f t="shared" si="134"/>
        <v>0</v>
      </c>
      <c r="J509" s="332">
        <f t="shared" si="134"/>
        <v>0</v>
      </c>
      <c r="K509" s="332">
        <f t="shared" si="134"/>
        <v>0</v>
      </c>
      <c r="L509" s="332">
        <f t="shared" si="134"/>
        <v>0</v>
      </c>
      <c r="M509" s="332">
        <f t="shared" si="134"/>
        <v>0</v>
      </c>
      <c r="N509" s="332">
        <f t="shared" si="134"/>
        <v>0</v>
      </c>
      <c r="O509" s="332">
        <f t="shared" si="134"/>
        <v>0</v>
      </c>
      <c r="P509" s="332">
        <f t="shared" si="134"/>
        <v>0</v>
      </c>
      <c r="Q509" s="332">
        <f t="shared" si="134"/>
        <v>0</v>
      </c>
      <c r="R509" s="332">
        <f t="shared" si="134"/>
        <v>0</v>
      </c>
      <c r="S509" s="332">
        <f t="shared" si="134"/>
        <v>0</v>
      </c>
      <c r="T509" s="332">
        <f t="shared" si="134"/>
        <v>0</v>
      </c>
      <c r="U509" s="332">
        <f t="shared" si="134"/>
        <v>0</v>
      </c>
      <c r="V509" s="332">
        <f t="shared" si="134"/>
        <v>0</v>
      </c>
      <c r="W509" s="332">
        <f t="shared" si="129"/>
        <v>0</v>
      </c>
      <c r="X509" s="332">
        <f t="shared" si="129"/>
        <v>0</v>
      </c>
      <c r="Y509" s="332">
        <f t="shared" si="129"/>
        <v>0</v>
      </c>
      <c r="Z509" s="332">
        <f t="shared" si="129"/>
        <v>0</v>
      </c>
      <c r="AA509" s="332">
        <f t="shared" si="129"/>
        <v>0</v>
      </c>
      <c r="AB509" s="332">
        <f t="shared" si="129"/>
        <v>0</v>
      </c>
      <c r="AC509" s="332">
        <f t="shared" si="129"/>
        <v>0</v>
      </c>
      <c r="AD509" s="332">
        <f t="shared" si="129"/>
        <v>0</v>
      </c>
      <c r="AE509" s="332">
        <f t="shared" si="129"/>
        <v>0</v>
      </c>
      <c r="AF509" s="332">
        <f t="shared" si="129"/>
        <v>0</v>
      </c>
      <c r="AG509" s="332">
        <f t="shared" si="129"/>
        <v>0</v>
      </c>
      <c r="AH509" s="332">
        <f t="shared" si="129"/>
        <v>0</v>
      </c>
      <c r="AI509" s="332">
        <f t="shared" si="129"/>
        <v>0</v>
      </c>
      <c r="AJ509" s="332">
        <f t="shared" si="129"/>
        <v>0</v>
      </c>
      <c r="AK509" s="332">
        <f t="shared" si="129"/>
        <v>0</v>
      </c>
      <c r="AL509" s="332">
        <f t="shared" si="129"/>
        <v>0</v>
      </c>
      <c r="AM509" s="332">
        <f t="shared" si="132"/>
        <v>0</v>
      </c>
      <c r="AN509" s="332">
        <f t="shared" si="132"/>
        <v>0</v>
      </c>
      <c r="AO509" s="332">
        <f t="shared" si="132"/>
        <v>0</v>
      </c>
      <c r="AP509" s="332">
        <f t="shared" si="132"/>
        <v>0</v>
      </c>
      <c r="AQ509" s="332">
        <f t="shared" si="132"/>
        <v>0</v>
      </c>
      <c r="AR509" s="332">
        <f t="shared" si="132"/>
        <v>0</v>
      </c>
      <c r="AS509" s="332">
        <f t="shared" si="132"/>
        <v>0</v>
      </c>
      <c r="AT509" s="332">
        <f t="shared" si="132"/>
        <v>0</v>
      </c>
      <c r="AU509" s="332">
        <f t="shared" si="132"/>
        <v>0</v>
      </c>
      <c r="AV509" s="332">
        <f t="shared" si="132"/>
        <v>0</v>
      </c>
      <c r="AW509" s="332">
        <f t="shared" si="132"/>
        <v>0</v>
      </c>
      <c r="AX509" s="332">
        <f t="shared" si="132"/>
        <v>0</v>
      </c>
      <c r="AY509" s="332">
        <f t="shared" si="132"/>
        <v>0</v>
      </c>
      <c r="AZ509" s="332">
        <f t="shared" si="132"/>
        <v>0</v>
      </c>
      <c r="BA509" s="332">
        <f t="shared" si="132"/>
        <v>0</v>
      </c>
      <c r="BB509" s="332">
        <f t="shared" si="132"/>
        <v>0</v>
      </c>
      <c r="BC509" s="332">
        <f t="shared" si="131"/>
        <v>0</v>
      </c>
      <c r="BD509" s="332">
        <f t="shared" si="131"/>
        <v>0</v>
      </c>
      <c r="BE509" s="332">
        <f t="shared" si="131"/>
        <v>0</v>
      </c>
      <c r="BF509" s="332">
        <f t="shared" si="131"/>
        <v>0</v>
      </c>
      <c r="BG509" s="332">
        <f t="shared" si="131"/>
        <v>0</v>
      </c>
      <c r="BH509" s="332">
        <f t="shared" si="131"/>
        <v>0</v>
      </c>
      <c r="BI509" s="332">
        <f t="shared" si="131"/>
        <v>0</v>
      </c>
      <c r="BJ509" s="332">
        <f t="shared" si="131"/>
        <v>0</v>
      </c>
      <c r="BK509" s="332">
        <f t="shared" si="131"/>
        <v>0</v>
      </c>
      <c r="BL509" s="332">
        <f t="shared" si="131"/>
        <v>0</v>
      </c>
      <c r="BM509" s="332">
        <f t="shared" si="131"/>
        <v>0</v>
      </c>
      <c r="BN509" s="332">
        <f t="shared" si="131"/>
        <v>0</v>
      </c>
      <c r="BO509" s="332">
        <f t="shared" si="131"/>
        <v>0</v>
      </c>
      <c r="BP509" s="332">
        <f t="shared" si="131"/>
        <v>0</v>
      </c>
      <c r="BQ509" s="332">
        <f t="shared" si="131"/>
        <v>0</v>
      </c>
      <c r="BR509" s="332">
        <f t="shared" si="131"/>
        <v>0</v>
      </c>
      <c r="BS509" s="332">
        <f t="shared" si="133"/>
        <v>0</v>
      </c>
      <c r="BT509" s="332">
        <f t="shared" si="133"/>
        <v>0</v>
      </c>
      <c r="BU509" s="332">
        <f t="shared" si="133"/>
        <v>0</v>
      </c>
      <c r="BV509" s="332">
        <f t="shared" si="133"/>
        <v>0</v>
      </c>
      <c r="BW509" s="332">
        <f t="shared" si="133"/>
        <v>0</v>
      </c>
      <c r="BX509" s="332">
        <f t="shared" si="133"/>
        <v>0</v>
      </c>
      <c r="BZ509" s="332">
        <f t="shared" si="130"/>
        <v>0</v>
      </c>
      <c r="CA509" s="332">
        <f t="shared" si="130"/>
        <v>0</v>
      </c>
    </row>
    <row r="510" spans="7:79" hidden="1" x14ac:dyDescent="0.2">
      <c r="G510" s="332">
        <f t="shared" si="134"/>
        <v>0</v>
      </c>
      <c r="H510" s="332">
        <f t="shared" si="134"/>
        <v>0</v>
      </c>
      <c r="I510" s="332">
        <f t="shared" si="134"/>
        <v>0</v>
      </c>
      <c r="J510" s="332">
        <f t="shared" si="134"/>
        <v>0</v>
      </c>
      <c r="K510" s="332">
        <f t="shared" si="134"/>
        <v>0</v>
      </c>
      <c r="L510" s="332">
        <f t="shared" si="134"/>
        <v>0</v>
      </c>
      <c r="M510" s="332">
        <f t="shared" si="134"/>
        <v>0</v>
      </c>
      <c r="N510" s="332">
        <f t="shared" si="134"/>
        <v>0</v>
      </c>
      <c r="O510" s="332">
        <f t="shared" si="134"/>
        <v>0</v>
      </c>
      <c r="P510" s="332">
        <f t="shared" si="134"/>
        <v>0</v>
      </c>
      <c r="Q510" s="332">
        <f t="shared" si="134"/>
        <v>0</v>
      </c>
      <c r="R510" s="332">
        <f t="shared" si="134"/>
        <v>0</v>
      </c>
      <c r="S510" s="332">
        <f t="shared" si="134"/>
        <v>0</v>
      </c>
      <c r="T510" s="332">
        <f t="shared" si="134"/>
        <v>0</v>
      </c>
      <c r="U510" s="332">
        <f t="shared" si="134"/>
        <v>0</v>
      </c>
      <c r="V510" s="332">
        <f t="shared" si="134"/>
        <v>0</v>
      </c>
      <c r="W510" s="332">
        <f t="shared" si="129"/>
        <v>0</v>
      </c>
      <c r="X510" s="332">
        <f t="shared" si="129"/>
        <v>0</v>
      </c>
      <c r="Y510" s="332">
        <f t="shared" si="129"/>
        <v>0</v>
      </c>
      <c r="Z510" s="332">
        <f t="shared" si="129"/>
        <v>0</v>
      </c>
      <c r="AA510" s="332">
        <f t="shared" si="129"/>
        <v>0</v>
      </c>
      <c r="AB510" s="332">
        <f t="shared" si="129"/>
        <v>0</v>
      </c>
      <c r="AC510" s="332">
        <f t="shared" si="129"/>
        <v>0</v>
      </c>
      <c r="AD510" s="332">
        <f t="shared" si="129"/>
        <v>0</v>
      </c>
      <c r="AE510" s="332">
        <f t="shared" si="129"/>
        <v>0</v>
      </c>
      <c r="AF510" s="332">
        <f t="shared" si="129"/>
        <v>0</v>
      </c>
      <c r="AG510" s="332">
        <f t="shared" si="129"/>
        <v>0</v>
      </c>
      <c r="AH510" s="332">
        <f t="shared" si="129"/>
        <v>0</v>
      </c>
      <c r="AI510" s="332">
        <f t="shared" si="129"/>
        <v>0</v>
      </c>
      <c r="AJ510" s="332">
        <f t="shared" si="129"/>
        <v>0</v>
      </c>
      <c r="AK510" s="332">
        <f t="shared" si="129"/>
        <v>0</v>
      </c>
      <c r="AL510" s="332">
        <f t="shared" si="129"/>
        <v>0</v>
      </c>
      <c r="AM510" s="332">
        <f t="shared" si="132"/>
        <v>0</v>
      </c>
      <c r="AN510" s="332">
        <f t="shared" si="132"/>
        <v>0</v>
      </c>
      <c r="AO510" s="332">
        <f t="shared" si="132"/>
        <v>0</v>
      </c>
      <c r="AP510" s="332">
        <f t="shared" si="132"/>
        <v>0</v>
      </c>
      <c r="AQ510" s="332">
        <f t="shared" si="132"/>
        <v>0</v>
      </c>
      <c r="AR510" s="332">
        <f t="shared" si="132"/>
        <v>0</v>
      </c>
      <c r="AS510" s="332">
        <f t="shared" si="132"/>
        <v>0</v>
      </c>
      <c r="AT510" s="332">
        <f t="shared" si="132"/>
        <v>0</v>
      </c>
      <c r="AU510" s="332">
        <f t="shared" si="132"/>
        <v>0</v>
      </c>
      <c r="AV510" s="332">
        <f t="shared" si="132"/>
        <v>0</v>
      </c>
      <c r="AW510" s="332">
        <f t="shared" si="132"/>
        <v>0</v>
      </c>
      <c r="AX510" s="332">
        <f t="shared" si="132"/>
        <v>0</v>
      </c>
      <c r="AY510" s="332">
        <f t="shared" si="132"/>
        <v>0</v>
      </c>
      <c r="AZ510" s="332">
        <f t="shared" si="132"/>
        <v>0</v>
      </c>
      <c r="BA510" s="332">
        <f t="shared" si="132"/>
        <v>0</v>
      </c>
      <c r="BB510" s="332">
        <f t="shared" si="132"/>
        <v>0</v>
      </c>
      <c r="BC510" s="332">
        <f t="shared" si="131"/>
        <v>0</v>
      </c>
      <c r="BD510" s="332">
        <f t="shared" si="131"/>
        <v>0</v>
      </c>
      <c r="BE510" s="332">
        <f t="shared" si="131"/>
        <v>0</v>
      </c>
      <c r="BF510" s="332">
        <f t="shared" si="131"/>
        <v>0</v>
      </c>
      <c r="BG510" s="332">
        <f t="shared" si="131"/>
        <v>0</v>
      </c>
      <c r="BH510" s="332">
        <f t="shared" si="131"/>
        <v>0</v>
      </c>
      <c r="BI510" s="332">
        <f t="shared" si="131"/>
        <v>0</v>
      </c>
      <c r="BJ510" s="332">
        <f t="shared" si="131"/>
        <v>0</v>
      </c>
      <c r="BK510" s="332">
        <f t="shared" si="131"/>
        <v>0</v>
      </c>
      <c r="BL510" s="332">
        <f t="shared" si="131"/>
        <v>0</v>
      </c>
      <c r="BM510" s="332">
        <f t="shared" si="131"/>
        <v>0</v>
      </c>
      <c r="BN510" s="332">
        <f t="shared" si="131"/>
        <v>0</v>
      </c>
      <c r="BO510" s="332">
        <f t="shared" si="131"/>
        <v>0</v>
      </c>
      <c r="BP510" s="332">
        <f t="shared" si="131"/>
        <v>0</v>
      </c>
      <c r="BQ510" s="332">
        <f t="shared" si="131"/>
        <v>0</v>
      </c>
      <c r="BR510" s="332">
        <f t="shared" si="131"/>
        <v>0</v>
      </c>
      <c r="BS510" s="332">
        <f t="shared" si="133"/>
        <v>0</v>
      </c>
      <c r="BT510" s="332">
        <f t="shared" si="133"/>
        <v>0</v>
      </c>
      <c r="BU510" s="332">
        <f t="shared" si="133"/>
        <v>0</v>
      </c>
      <c r="BV510" s="332">
        <f t="shared" si="133"/>
        <v>0</v>
      </c>
      <c r="BW510" s="332">
        <f t="shared" si="133"/>
        <v>0</v>
      </c>
      <c r="BX510" s="332">
        <f t="shared" si="133"/>
        <v>0</v>
      </c>
      <c r="BZ510" s="332">
        <f t="shared" si="130"/>
        <v>0</v>
      </c>
      <c r="CA510" s="332">
        <f t="shared" si="130"/>
        <v>0</v>
      </c>
    </row>
    <row r="511" spans="7:79" hidden="1" x14ac:dyDescent="0.2">
      <c r="G511" s="332">
        <f t="shared" si="134"/>
        <v>0</v>
      </c>
      <c r="H511" s="332">
        <f t="shared" si="134"/>
        <v>0</v>
      </c>
      <c r="I511" s="332">
        <f t="shared" si="134"/>
        <v>0</v>
      </c>
      <c r="J511" s="332">
        <f t="shared" si="134"/>
        <v>0</v>
      </c>
      <c r="K511" s="332">
        <f t="shared" si="134"/>
        <v>0</v>
      </c>
      <c r="L511" s="332">
        <f t="shared" si="134"/>
        <v>0</v>
      </c>
      <c r="M511" s="332">
        <f t="shared" si="134"/>
        <v>0</v>
      </c>
      <c r="N511" s="332">
        <f t="shared" si="134"/>
        <v>0</v>
      </c>
      <c r="O511" s="332">
        <f t="shared" si="134"/>
        <v>0</v>
      </c>
      <c r="P511" s="332">
        <f t="shared" si="134"/>
        <v>0</v>
      </c>
      <c r="Q511" s="332">
        <f t="shared" si="134"/>
        <v>0</v>
      </c>
      <c r="R511" s="332">
        <f t="shared" si="134"/>
        <v>0</v>
      </c>
      <c r="S511" s="332">
        <f t="shared" si="134"/>
        <v>0</v>
      </c>
      <c r="T511" s="332">
        <f t="shared" si="134"/>
        <v>0</v>
      </c>
      <c r="U511" s="332">
        <f t="shared" si="134"/>
        <v>0</v>
      </c>
      <c r="V511" s="332">
        <f t="shared" si="134"/>
        <v>0</v>
      </c>
      <c r="W511" s="332">
        <f t="shared" si="129"/>
        <v>0</v>
      </c>
      <c r="X511" s="332">
        <f t="shared" si="129"/>
        <v>0</v>
      </c>
      <c r="Y511" s="332">
        <f t="shared" si="129"/>
        <v>0</v>
      </c>
      <c r="Z511" s="332">
        <f t="shared" si="129"/>
        <v>0</v>
      </c>
      <c r="AA511" s="332">
        <f t="shared" si="129"/>
        <v>0</v>
      </c>
      <c r="AB511" s="332">
        <f t="shared" si="129"/>
        <v>0</v>
      </c>
      <c r="AC511" s="332">
        <f t="shared" si="129"/>
        <v>0</v>
      </c>
      <c r="AD511" s="332">
        <f t="shared" si="129"/>
        <v>0</v>
      </c>
      <c r="AE511" s="332">
        <f t="shared" si="129"/>
        <v>0</v>
      </c>
      <c r="AF511" s="332">
        <f t="shared" si="129"/>
        <v>0</v>
      </c>
      <c r="AG511" s="332">
        <f t="shared" si="129"/>
        <v>0</v>
      </c>
      <c r="AH511" s="332">
        <f t="shared" si="129"/>
        <v>0</v>
      </c>
      <c r="AI511" s="332">
        <f t="shared" si="129"/>
        <v>0</v>
      </c>
      <c r="AJ511" s="332">
        <f t="shared" si="129"/>
        <v>0</v>
      </c>
      <c r="AK511" s="332">
        <f t="shared" si="129"/>
        <v>0</v>
      </c>
      <c r="AL511" s="332">
        <f t="shared" si="129"/>
        <v>0</v>
      </c>
      <c r="AM511" s="332">
        <f t="shared" si="132"/>
        <v>0</v>
      </c>
      <c r="AN511" s="332">
        <f t="shared" si="132"/>
        <v>0</v>
      </c>
      <c r="AO511" s="332">
        <f t="shared" si="132"/>
        <v>0</v>
      </c>
      <c r="AP511" s="332">
        <f t="shared" si="132"/>
        <v>0</v>
      </c>
      <c r="AQ511" s="332">
        <f t="shared" si="132"/>
        <v>0</v>
      </c>
      <c r="AR511" s="332">
        <f t="shared" si="132"/>
        <v>0</v>
      </c>
      <c r="AS511" s="332">
        <f t="shared" si="132"/>
        <v>0</v>
      </c>
      <c r="AT511" s="332">
        <f t="shared" si="132"/>
        <v>0</v>
      </c>
      <c r="AU511" s="332">
        <f t="shared" si="132"/>
        <v>0</v>
      </c>
      <c r="AV511" s="332">
        <f t="shared" si="132"/>
        <v>0</v>
      </c>
      <c r="AW511" s="332">
        <f t="shared" si="132"/>
        <v>0</v>
      </c>
      <c r="AX511" s="332">
        <f t="shared" si="132"/>
        <v>0</v>
      </c>
      <c r="AY511" s="332">
        <f t="shared" si="132"/>
        <v>0</v>
      </c>
      <c r="AZ511" s="332">
        <f t="shared" si="132"/>
        <v>0</v>
      </c>
      <c r="BA511" s="332">
        <f t="shared" si="132"/>
        <v>0</v>
      </c>
      <c r="BB511" s="332">
        <f t="shared" si="132"/>
        <v>0</v>
      </c>
      <c r="BC511" s="332">
        <f t="shared" si="131"/>
        <v>0</v>
      </c>
      <c r="BD511" s="332">
        <f t="shared" si="131"/>
        <v>0</v>
      </c>
      <c r="BE511" s="332">
        <f t="shared" si="131"/>
        <v>0</v>
      </c>
      <c r="BF511" s="332">
        <f t="shared" si="131"/>
        <v>0</v>
      </c>
      <c r="BG511" s="332">
        <f t="shared" si="131"/>
        <v>0</v>
      </c>
      <c r="BH511" s="332">
        <f t="shared" si="131"/>
        <v>0</v>
      </c>
      <c r="BI511" s="332">
        <f t="shared" si="131"/>
        <v>0</v>
      </c>
      <c r="BJ511" s="332">
        <f t="shared" si="131"/>
        <v>0</v>
      </c>
      <c r="BK511" s="332">
        <f t="shared" si="131"/>
        <v>0</v>
      </c>
      <c r="BL511" s="332">
        <f t="shared" si="131"/>
        <v>0</v>
      </c>
      <c r="BM511" s="332">
        <f t="shared" si="131"/>
        <v>0</v>
      </c>
      <c r="BN511" s="332">
        <f t="shared" si="131"/>
        <v>0</v>
      </c>
      <c r="BO511" s="332">
        <f t="shared" si="131"/>
        <v>0</v>
      </c>
      <c r="BP511" s="332">
        <f t="shared" si="131"/>
        <v>0</v>
      </c>
      <c r="BQ511" s="332">
        <f t="shared" si="131"/>
        <v>0</v>
      </c>
      <c r="BR511" s="332">
        <f t="shared" si="131"/>
        <v>0</v>
      </c>
      <c r="BS511" s="332">
        <f t="shared" si="133"/>
        <v>0</v>
      </c>
      <c r="BT511" s="332">
        <f t="shared" si="133"/>
        <v>0</v>
      </c>
      <c r="BU511" s="332">
        <f t="shared" si="133"/>
        <v>0</v>
      </c>
      <c r="BV511" s="332">
        <f t="shared" si="133"/>
        <v>0</v>
      </c>
      <c r="BW511" s="332">
        <f t="shared" si="133"/>
        <v>0</v>
      </c>
      <c r="BX511" s="332">
        <f t="shared" si="133"/>
        <v>0</v>
      </c>
      <c r="BZ511" s="332">
        <f t="shared" si="130"/>
        <v>0</v>
      </c>
      <c r="CA511" s="332">
        <f t="shared" si="130"/>
        <v>0</v>
      </c>
    </row>
    <row r="512" spans="7:79" hidden="1" x14ac:dyDescent="0.2">
      <c r="G512" s="332">
        <f t="shared" si="134"/>
        <v>0</v>
      </c>
      <c r="H512" s="332">
        <f t="shared" si="134"/>
        <v>0</v>
      </c>
      <c r="I512" s="332">
        <f t="shared" si="134"/>
        <v>0</v>
      </c>
      <c r="J512" s="332">
        <f t="shared" si="134"/>
        <v>0</v>
      </c>
      <c r="K512" s="332">
        <f t="shared" si="134"/>
        <v>0</v>
      </c>
      <c r="L512" s="332">
        <f t="shared" si="134"/>
        <v>0</v>
      </c>
      <c r="M512" s="332">
        <f t="shared" si="134"/>
        <v>0</v>
      </c>
      <c r="N512" s="332">
        <f t="shared" si="134"/>
        <v>0</v>
      </c>
      <c r="O512" s="332">
        <f t="shared" si="134"/>
        <v>0</v>
      </c>
      <c r="P512" s="332">
        <f t="shared" si="134"/>
        <v>0</v>
      </c>
      <c r="Q512" s="332">
        <f t="shared" si="134"/>
        <v>0</v>
      </c>
      <c r="R512" s="332">
        <f t="shared" si="134"/>
        <v>0</v>
      </c>
      <c r="S512" s="332">
        <f t="shared" si="134"/>
        <v>0</v>
      </c>
      <c r="T512" s="332">
        <f t="shared" si="134"/>
        <v>0</v>
      </c>
      <c r="U512" s="332">
        <f t="shared" si="134"/>
        <v>0</v>
      </c>
      <c r="V512" s="332">
        <f t="shared" si="134"/>
        <v>0</v>
      </c>
      <c r="W512" s="332">
        <f t="shared" ref="W512:AL517" si="135">W123-CO123</f>
        <v>0</v>
      </c>
      <c r="X512" s="332">
        <f t="shared" si="135"/>
        <v>0</v>
      </c>
      <c r="Y512" s="332">
        <f t="shared" si="135"/>
        <v>0</v>
      </c>
      <c r="Z512" s="332">
        <f t="shared" si="135"/>
        <v>0</v>
      </c>
      <c r="AA512" s="332">
        <f t="shared" si="135"/>
        <v>0</v>
      </c>
      <c r="AB512" s="332">
        <f t="shared" si="135"/>
        <v>0</v>
      </c>
      <c r="AC512" s="332">
        <f t="shared" si="135"/>
        <v>0</v>
      </c>
      <c r="AD512" s="332">
        <f t="shared" si="135"/>
        <v>0</v>
      </c>
      <c r="AE512" s="332">
        <f t="shared" si="135"/>
        <v>0</v>
      </c>
      <c r="AF512" s="332">
        <f t="shared" si="135"/>
        <v>0</v>
      </c>
      <c r="AG512" s="332">
        <f t="shared" si="135"/>
        <v>0</v>
      </c>
      <c r="AH512" s="332">
        <f t="shared" si="135"/>
        <v>0</v>
      </c>
      <c r="AI512" s="332">
        <f t="shared" si="135"/>
        <v>0</v>
      </c>
      <c r="AJ512" s="332">
        <f t="shared" si="135"/>
        <v>0</v>
      </c>
      <c r="AK512" s="332">
        <f t="shared" si="135"/>
        <v>0</v>
      </c>
      <c r="AL512" s="332">
        <f t="shared" si="135"/>
        <v>0</v>
      </c>
      <c r="AM512" s="332">
        <f t="shared" si="132"/>
        <v>0</v>
      </c>
      <c r="AN512" s="332">
        <f t="shared" si="132"/>
        <v>0</v>
      </c>
      <c r="AO512" s="332">
        <f t="shared" si="132"/>
        <v>0</v>
      </c>
      <c r="AP512" s="332">
        <f t="shared" si="132"/>
        <v>0</v>
      </c>
      <c r="AQ512" s="332">
        <f t="shared" si="132"/>
        <v>0</v>
      </c>
      <c r="AR512" s="332">
        <f t="shared" si="132"/>
        <v>0</v>
      </c>
      <c r="AS512" s="332">
        <f t="shared" si="132"/>
        <v>0</v>
      </c>
      <c r="AT512" s="332">
        <f t="shared" si="132"/>
        <v>0</v>
      </c>
      <c r="AU512" s="332">
        <f t="shared" si="132"/>
        <v>0</v>
      </c>
      <c r="AV512" s="332">
        <f t="shared" si="132"/>
        <v>0</v>
      </c>
      <c r="AW512" s="332">
        <f t="shared" si="132"/>
        <v>0</v>
      </c>
      <c r="AX512" s="332">
        <f t="shared" si="132"/>
        <v>0</v>
      </c>
      <c r="AY512" s="332">
        <f t="shared" si="132"/>
        <v>0</v>
      </c>
      <c r="AZ512" s="332">
        <f t="shared" si="132"/>
        <v>0</v>
      </c>
      <c r="BA512" s="332">
        <f t="shared" si="132"/>
        <v>0</v>
      </c>
      <c r="BB512" s="332">
        <f t="shared" si="132"/>
        <v>0</v>
      </c>
      <c r="BC512" s="332">
        <f t="shared" si="131"/>
        <v>0</v>
      </c>
      <c r="BD512" s="332">
        <f t="shared" si="131"/>
        <v>0</v>
      </c>
      <c r="BE512" s="332">
        <f t="shared" si="131"/>
        <v>0</v>
      </c>
      <c r="BF512" s="332">
        <f t="shared" si="131"/>
        <v>0</v>
      </c>
      <c r="BG512" s="332">
        <f t="shared" si="131"/>
        <v>0</v>
      </c>
      <c r="BH512" s="332">
        <f t="shared" si="131"/>
        <v>0</v>
      </c>
      <c r="BI512" s="332">
        <f t="shared" si="131"/>
        <v>0</v>
      </c>
      <c r="BJ512" s="332">
        <f t="shared" si="131"/>
        <v>0</v>
      </c>
      <c r="BK512" s="332">
        <f t="shared" si="131"/>
        <v>0</v>
      </c>
      <c r="BL512" s="332">
        <f t="shared" si="131"/>
        <v>0</v>
      </c>
      <c r="BM512" s="332">
        <f t="shared" si="131"/>
        <v>0</v>
      </c>
      <c r="BN512" s="332">
        <f t="shared" si="131"/>
        <v>0</v>
      </c>
      <c r="BO512" s="332">
        <f t="shared" si="131"/>
        <v>0</v>
      </c>
      <c r="BP512" s="332">
        <f t="shared" si="131"/>
        <v>0</v>
      </c>
      <c r="BQ512" s="332">
        <f t="shared" si="131"/>
        <v>0</v>
      </c>
      <c r="BR512" s="332">
        <f t="shared" si="131"/>
        <v>0</v>
      </c>
      <c r="BS512" s="332">
        <f t="shared" si="133"/>
        <v>0</v>
      </c>
      <c r="BT512" s="332">
        <f t="shared" si="133"/>
        <v>0</v>
      </c>
      <c r="BU512" s="332">
        <f t="shared" si="133"/>
        <v>0</v>
      </c>
      <c r="BV512" s="332">
        <f t="shared" si="133"/>
        <v>0</v>
      </c>
      <c r="BW512" s="332">
        <f t="shared" si="133"/>
        <v>0</v>
      </c>
      <c r="BX512" s="332">
        <f t="shared" si="133"/>
        <v>0</v>
      </c>
      <c r="BZ512" s="332">
        <f t="shared" si="130"/>
        <v>0</v>
      </c>
      <c r="CA512" s="332">
        <f t="shared" si="130"/>
        <v>0</v>
      </c>
    </row>
    <row r="513" spans="7:79" hidden="1" x14ac:dyDescent="0.2">
      <c r="G513" s="332">
        <f t="shared" si="134"/>
        <v>-30251715</v>
      </c>
      <c r="H513" s="332">
        <f t="shared" si="134"/>
        <v>0</v>
      </c>
      <c r="I513" s="332">
        <f t="shared" si="134"/>
        <v>0</v>
      </c>
      <c r="J513" s="332">
        <f t="shared" si="134"/>
        <v>0</v>
      </c>
      <c r="K513" s="332">
        <f t="shared" si="134"/>
        <v>0</v>
      </c>
      <c r="L513" s="332">
        <f t="shared" si="134"/>
        <v>-5833339</v>
      </c>
      <c r="M513" s="332">
        <f t="shared" si="134"/>
        <v>0</v>
      </c>
      <c r="N513" s="332">
        <f t="shared" si="134"/>
        <v>0</v>
      </c>
      <c r="O513" s="332">
        <f t="shared" si="134"/>
        <v>0</v>
      </c>
      <c r="P513" s="332">
        <f t="shared" si="134"/>
        <v>0</v>
      </c>
      <c r="Q513" s="332">
        <f t="shared" si="134"/>
        <v>-1659710</v>
      </c>
      <c r="R513" s="332">
        <f t="shared" si="134"/>
        <v>0</v>
      </c>
      <c r="S513" s="332">
        <f t="shared" si="134"/>
        <v>0</v>
      </c>
      <c r="T513" s="332">
        <f t="shared" si="134"/>
        <v>0</v>
      </c>
      <c r="U513" s="332">
        <f t="shared" si="134"/>
        <v>0</v>
      </c>
      <c r="V513" s="332">
        <f t="shared" si="134"/>
        <v>-2600000</v>
      </c>
      <c r="W513" s="332">
        <f t="shared" si="135"/>
        <v>0</v>
      </c>
      <c r="X513" s="332">
        <f t="shared" si="135"/>
        <v>0</v>
      </c>
      <c r="Y513" s="332">
        <f t="shared" si="135"/>
        <v>0</v>
      </c>
      <c r="Z513" s="332">
        <f t="shared" si="135"/>
        <v>0</v>
      </c>
      <c r="AA513" s="332">
        <f t="shared" si="135"/>
        <v>-3250000</v>
      </c>
      <c r="AB513" s="332">
        <f t="shared" si="135"/>
        <v>0</v>
      </c>
      <c r="AC513" s="332">
        <f t="shared" si="135"/>
        <v>0</v>
      </c>
      <c r="AD513" s="332">
        <f t="shared" si="135"/>
        <v>0</v>
      </c>
      <c r="AE513" s="332">
        <f t="shared" si="135"/>
        <v>0</v>
      </c>
      <c r="AF513" s="332">
        <f t="shared" si="135"/>
        <v>-3246000</v>
      </c>
      <c r="AG513" s="332">
        <f t="shared" si="135"/>
        <v>0</v>
      </c>
      <c r="AH513" s="332">
        <f t="shared" si="135"/>
        <v>0</v>
      </c>
      <c r="AI513" s="332">
        <f t="shared" si="135"/>
        <v>0</v>
      </c>
      <c r="AJ513" s="332">
        <f t="shared" si="135"/>
        <v>0</v>
      </c>
      <c r="AK513" s="332">
        <f t="shared" si="135"/>
        <v>-1300000</v>
      </c>
      <c r="AL513" s="332">
        <f t="shared" si="135"/>
        <v>0</v>
      </c>
      <c r="AM513" s="332">
        <f t="shared" si="132"/>
        <v>0</v>
      </c>
      <c r="AN513" s="332">
        <f t="shared" si="132"/>
        <v>0</v>
      </c>
      <c r="AO513" s="332">
        <f t="shared" si="132"/>
        <v>0</v>
      </c>
      <c r="AP513" s="332">
        <f t="shared" si="132"/>
        <v>0</v>
      </c>
      <c r="AQ513" s="332">
        <f t="shared" si="132"/>
        <v>0</v>
      </c>
      <c r="AR513" s="332">
        <f t="shared" si="132"/>
        <v>0</v>
      </c>
      <c r="AS513" s="332">
        <f t="shared" si="132"/>
        <v>0</v>
      </c>
      <c r="AT513" s="332">
        <f t="shared" si="132"/>
        <v>0</v>
      </c>
      <c r="AU513" s="332">
        <f t="shared" si="132"/>
        <v>-2848</v>
      </c>
      <c r="AV513" s="332">
        <f t="shared" si="132"/>
        <v>0</v>
      </c>
      <c r="AW513" s="332">
        <f t="shared" si="132"/>
        <v>0</v>
      </c>
      <c r="AX513" s="332">
        <f t="shared" si="132"/>
        <v>0</v>
      </c>
      <c r="AY513" s="332">
        <f t="shared" si="132"/>
        <v>0</v>
      </c>
      <c r="AZ513" s="332">
        <f t="shared" si="132"/>
        <v>-3901000</v>
      </c>
      <c r="BA513" s="332">
        <f t="shared" si="132"/>
        <v>0</v>
      </c>
      <c r="BB513" s="332">
        <f t="shared" si="132"/>
        <v>0</v>
      </c>
      <c r="BC513" s="332">
        <f t="shared" si="131"/>
        <v>0</v>
      </c>
      <c r="BD513" s="332">
        <f t="shared" si="131"/>
        <v>0</v>
      </c>
      <c r="BE513" s="332">
        <f t="shared" si="131"/>
        <v>-1957559</v>
      </c>
      <c r="BF513" s="332">
        <f t="shared" si="131"/>
        <v>0</v>
      </c>
      <c r="BG513" s="332">
        <f t="shared" si="131"/>
        <v>0</v>
      </c>
      <c r="BH513" s="332">
        <f t="shared" si="131"/>
        <v>0</v>
      </c>
      <c r="BI513" s="332">
        <f t="shared" si="131"/>
        <v>0</v>
      </c>
      <c r="BJ513" s="332">
        <f t="shared" si="131"/>
        <v>-1301259</v>
      </c>
      <c r="BK513" s="332">
        <f t="shared" si="131"/>
        <v>0</v>
      </c>
      <c r="BL513" s="332">
        <f t="shared" si="131"/>
        <v>0</v>
      </c>
      <c r="BM513" s="332">
        <f t="shared" si="131"/>
        <v>0</v>
      </c>
      <c r="BN513" s="332">
        <f t="shared" si="131"/>
        <v>0</v>
      </c>
      <c r="BO513" s="332">
        <f t="shared" si="131"/>
        <v>-3900000</v>
      </c>
      <c r="BP513" s="332">
        <f t="shared" si="131"/>
        <v>0</v>
      </c>
      <c r="BQ513" s="332">
        <f t="shared" si="131"/>
        <v>0</v>
      </c>
      <c r="BR513" s="332">
        <f t="shared" si="131"/>
        <v>0</v>
      </c>
      <c r="BS513" s="332">
        <f t="shared" si="133"/>
        <v>0</v>
      </c>
      <c r="BT513" s="332">
        <f t="shared" si="133"/>
        <v>-7493049</v>
      </c>
      <c r="BU513" s="332">
        <f t="shared" si="133"/>
        <v>0</v>
      </c>
      <c r="BV513" s="332">
        <f t="shared" si="133"/>
        <v>0</v>
      </c>
      <c r="BW513" s="332">
        <f t="shared" si="133"/>
        <v>0</v>
      </c>
      <c r="BX513" s="332">
        <f t="shared" si="133"/>
        <v>0</v>
      </c>
      <c r="BZ513" s="332">
        <f t="shared" si="130"/>
        <v>0</v>
      </c>
      <c r="CA513" s="332">
        <f t="shared" si="130"/>
        <v>0</v>
      </c>
    </row>
    <row r="514" spans="7:79" hidden="1" x14ac:dyDescent="0.2">
      <c r="G514" s="332">
        <f t="shared" si="134"/>
        <v>-25375940</v>
      </c>
      <c r="H514" s="332">
        <f t="shared" si="134"/>
        <v>0</v>
      </c>
      <c r="I514" s="332">
        <f t="shared" si="134"/>
        <v>0</v>
      </c>
      <c r="J514" s="332">
        <f t="shared" si="134"/>
        <v>0</v>
      </c>
      <c r="K514" s="332">
        <f t="shared" si="134"/>
        <v>0</v>
      </c>
      <c r="L514" s="332">
        <f t="shared" si="134"/>
        <v>-4694340</v>
      </c>
      <c r="M514" s="332">
        <f t="shared" si="134"/>
        <v>0</v>
      </c>
      <c r="N514" s="332">
        <f t="shared" si="134"/>
        <v>0</v>
      </c>
      <c r="O514" s="332">
        <f t="shared" si="134"/>
        <v>0</v>
      </c>
      <c r="P514" s="332">
        <f t="shared" si="134"/>
        <v>0</v>
      </c>
      <c r="Q514" s="332">
        <f t="shared" si="134"/>
        <v>-1391388</v>
      </c>
      <c r="R514" s="332">
        <f t="shared" si="134"/>
        <v>0</v>
      </c>
      <c r="S514" s="332">
        <f t="shared" si="134"/>
        <v>0</v>
      </c>
      <c r="T514" s="332">
        <f t="shared" si="134"/>
        <v>0</v>
      </c>
      <c r="U514" s="332">
        <f t="shared" si="134"/>
        <v>0</v>
      </c>
      <c r="V514" s="332">
        <f t="shared" si="134"/>
        <v>-2268443</v>
      </c>
      <c r="W514" s="332">
        <f t="shared" si="135"/>
        <v>0</v>
      </c>
      <c r="X514" s="332">
        <f t="shared" si="135"/>
        <v>0</v>
      </c>
      <c r="Y514" s="332">
        <f t="shared" si="135"/>
        <v>0</v>
      </c>
      <c r="Z514" s="332">
        <f t="shared" si="135"/>
        <v>0</v>
      </c>
      <c r="AA514" s="332">
        <f t="shared" si="135"/>
        <v>-2790231</v>
      </c>
      <c r="AB514" s="332">
        <f t="shared" si="135"/>
        <v>0</v>
      </c>
      <c r="AC514" s="332">
        <f t="shared" si="135"/>
        <v>0</v>
      </c>
      <c r="AD514" s="332">
        <f t="shared" si="135"/>
        <v>0</v>
      </c>
      <c r="AE514" s="332">
        <f t="shared" si="135"/>
        <v>0</v>
      </c>
      <c r="AF514" s="332">
        <f t="shared" si="135"/>
        <v>-2748101</v>
      </c>
      <c r="AG514" s="332">
        <f t="shared" si="135"/>
        <v>0</v>
      </c>
      <c r="AH514" s="332">
        <f t="shared" si="135"/>
        <v>0</v>
      </c>
      <c r="AI514" s="332">
        <f t="shared" si="135"/>
        <v>0</v>
      </c>
      <c r="AJ514" s="332">
        <f t="shared" si="135"/>
        <v>0</v>
      </c>
      <c r="AK514" s="332">
        <f t="shared" si="135"/>
        <v>-1132537</v>
      </c>
      <c r="AL514" s="332">
        <f t="shared" si="135"/>
        <v>0</v>
      </c>
      <c r="AM514" s="332">
        <f t="shared" si="132"/>
        <v>0</v>
      </c>
      <c r="AN514" s="332">
        <f t="shared" si="132"/>
        <v>0</v>
      </c>
      <c r="AO514" s="332">
        <f t="shared" si="132"/>
        <v>0</v>
      </c>
      <c r="AP514" s="332">
        <f t="shared" si="132"/>
        <v>0</v>
      </c>
      <c r="AQ514" s="332">
        <f t="shared" si="132"/>
        <v>0</v>
      </c>
      <c r="AR514" s="332">
        <f t="shared" si="132"/>
        <v>0</v>
      </c>
      <c r="AS514" s="332">
        <f t="shared" si="132"/>
        <v>0</v>
      </c>
      <c r="AT514" s="332">
        <f t="shared" si="132"/>
        <v>0</v>
      </c>
      <c r="AU514" s="332">
        <f t="shared" si="132"/>
        <v>-2370</v>
      </c>
      <c r="AV514" s="332">
        <f t="shared" si="132"/>
        <v>0</v>
      </c>
      <c r="AW514" s="332">
        <f t="shared" si="132"/>
        <v>0</v>
      </c>
      <c r="AX514" s="332">
        <f t="shared" si="132"/>
        <v>0</v>
      </c>
      <c r="AY514" s="332">
        <f t="shared" si="132"/>
        <v>0</v>
      </c>
      <c r="AZ514" s="332">
        <f t="shared" si="132"/>
        <v>-3247731</v>
      </c>
      <c r="BA514" s="332">
        <f t="shared" si="132"/>
        <v>0</v>
      </c>
      <c r="BB514" s="332">
        <f t="shared" si="132"/>
        <v>0</v>
      </c>
      <c r="BC514" s="332">
        <f t="shared" si="131"/>
        <v>0</v>
      </c>
      <c r="BD514" s="332">
        <f t="shared" si="131"/>
        <v>0</v>
      </c>
      <c r="BE514" s="332">
        <f t="shared" si="131"/>
        <v>-1633143</v>
      </c>
      <c r="BF514" s="332">
        <f t="shared" si="131"/>
        <v>0</v>
      </c>
      <c r="BG514" s="332">
        <f t="shared" si="131"/>
        <v>0</v>
      </c>
      <c r="BH514" s="332">
        <f t="shared" si="131"/>
        <v>0</v>
      </c>
      <c r="BI514" s="332">
        <f t="shared" si="131"/>
        <v>0</v>
      </c>
      <c r="BJ514" s="332">
        <f t="shared" si="131"/>
        <v>-1136065</v>
      </c>
      <c r="BK514" s="332">
        <f t="shared" si="131"/>
        <v>0</v>
      </c>
      <c r="BL514" s="332">
        <f t="shared" si="131"/>
        <v>0</v>
      </c>
      <c r="BM514" s="332">
        <f t="shared" si="131"/>
        <v>0</v>
      </c>
      <c r="BN514" s="332">
        <f t="shared" si="131"/>
        <v>0</v>
      </c>
      <c r="BO514" s="332">
        <f t="shared" si="131"/>
        <v>-3210256</v>
      </c>
      <c r="BP514" s="332">
        <f t="shared" si="131"/>
        <v>0</v>
      </c>
      <c r="BQ514" s="332">
        <f t="shared" si="131"/>
        <v>0</v>
      </c>
      <c r="BR514" s="332">
        <f t="shared" si="131"/>
        <v>0</v>
      </c>
      <c r="BS514" s="332">
        <f t="shared" si="133"/>
        <v>0</v>
      </c>
      <c r="BT514" s="332">
        <f t="shared" si="133"/>
        <v>-6085728</v>
      </c>
      <c r="BU514" s="332">
        <f t="shared" si="133"/>
        <v>0</v>
      </c>
      <c r="BV514" s="332">
        <f t="shared" si="133"/>
        <v>0</v>
      </c>
      <c r="BW514" s="332">
        <f t="shared" si="133"/>
        <v>0</v>
      </c>
      <c r="BX514" s="332">
        <f t="shared" si="133"/>
        <v>0</v>
      </c>
      <c r="BZ514" s="332">
        <f t="shared" si="130"/>
        <v>0</v>
      </c>
      <c r="CA514" s="332">
        <f t="shared" si="130"/>
        <v>0</v>
      </c>
    </row>
    <row r="515" spans="7:79" hidden="1" x14ac:dyDescent="0.2">
      <c r="G515" s="332">
        <f t="shared" si="134"/>
        <v>-4875775</v>
      </c>
      <c r="H515" s="332">
        <f t="shared" si="134"/>
        <v>0</v>
      </c>
      <c r="I515" s="332">
        <f t="shared" si="134"/>
        <v>0</v>
      </c>
      <c r="J515" s="332">
        <f t="shared" si="134"/>
        <v>0</v>
      </c>
      <c r="K515" s="332">
        <f t="shared" si="134"/>
        <v>0</v>
      </c>
      <c r="L515" s="332">
        <f t="shared" si="134"/>
        <v>-1138999</v>
      </c>
      <c r="M515" s="332">
        <f t="shared" si="134"/>
        <v>0</v>
      </c>
      <c r="N515" s="332">
        <f t="shared" si="134"/>
        <v>0</v>
      </c>
      <c r="O515" s="332">
        <f t="shared" si="134"/>
        <v>0</v>
      </c>
      <c r="P515" s="332">
        <f t="shared" si="134"/>
        <v>0</v>
      </c>
      <c r="Q515" s="332">
        <f t="shared" si="134"/>
        <v>-268322</v>
      </c>
      <c r="R515" s="332">
        <f t="shared" si="134"/>
        <v>0</v>
      </c>
      <c r="S515" s="332">
        <f t="shared" si="134"/>
        <v>0</v>
      </c>
      <c r="T515" s="332">
        <f t="shared" si="134"/>
        <v>0</v>
      </c>
      <c r="U515" s="332">
        <f t="shared" si="134"/>
        <v>0</v>
      </c>
      <c r="V515" s="332">
        <f t="shared" si="134"/>
        <v>-331557</v>
      </c>
      <c r="W515" s="332">
        <f t="shared" si="135"/>
        <v>0</v>
      </c>
      <c r="X515" s="332">
        <f t="shared" si="135"/>
        <v>0</v>
      </c>
      <c r="Y515" s="332">
        <f t="shared" si="135"/>
        <v>0</v>
      </c>
      <c r="Z515" s="332">
        <f t="shared" si="135"/>
        <v>0</v>
      </c>
      <c r="AA515" s="332">
        <f t="shared" si="135"/>
        <v>-459769</v>
      </c>
      <c r="AB515" s="332">
        <f t="shared" si="135"/>
        <v>0</v>
      </c>
      <c r="AC515" s="332">
        <f t="shared" si="135"/>
        <v>0</v>
      </c>
      <c r="AD515" s="332">
        <f t="shared" si="135"/>
        <v>0</v>
      </c>
      <c r="AE515" s="332">
        <f t="shared" si="135"/>
        <v>0</v>
      </c>
      <c r="AF515" s="332">
        <f t="shared" si="135"/>
        <v>-497899</v>
      </c>
      <c r="AG515" s="332">
        <f t="shared" si="135"/>
        <v>0</v>
      </c>
      <c r="AH515" s="332">
        <f t="shared" si="135"/>
        <v>0</v>
      </c>
      <c r="AI515" s="332">
        <f t="shared" si="135"/>
        <v>0</v>
      </c>
      <c r="AJ515" s="332">
        <f t="shared" si="135"/>
        <v>0</v>
      </c>
      <c r="AK515" s="332">
        <f t="shared" si="135"/>
        <v>-167463</v>
      </c>
      <c r="AL515" s="332">
        <f t="shared" si="135"/>
        <v>0</v>
      </c>
      <c r="AM515" s="332">
        <f t="shared" si="132"/>
        <v>0</v>
      </c>
      <c r="AN515" s="332">
        <f t="shared" si="132"/>
        <v>0</v>
      </c>
      <c r="AO515" s="332">
        <f t="shared" si="132"/>
        <v>0</v>
      </c>
      <c r="AP515" s="332">
        <f t="shared" si="132"/>
        <v>0</v>
      </c>
      <c r="AQ515" s="332">
        <f t="shared" si="132"/>
        <v>0</v>
      </c>
      <c r="AR515" s="332">
        <f t="shared" si="132"/>
        <v>0</v>
      </c>
      <c r="AS515" s="332">
        <f t="shared" si="132"/>
        <v>0</v>
      </c>
      <c r="AT515" s="332">
        <f t="shared" si="132"/>
        <v>0</v>
      </c>
      <c r="AU515" s="332">
        <f t="shared" si="132"/>
        <v>-478</v>
      </c>
      <c r="AV515" s="332">
        <f t="shared" si="132"/>
        <v>0</v>
      </c>
      <c r="AW515" s="332">
        <f t="shared" si="132"/>
        <v>0</v>
      </c>
      <c r="AX515" s="332">
        <f t="shared" si="132"/>
        <v>0</v>
      </c>
      <c r="AY515" s="332">
        <f t="shared" si="132"/>
        <v>0</v>
      </c>
      <c r="AZ515" s="332">
        <f t="shared" si="132"/>
        <v>-653269</v>
      </c>
      <c r="BA515" s="332">
        <f t="shared" si="132"/>
        <v>0</v>
      </c>
      <c r="BB515" s="332">
        <f t="shared" si="132"/>
        <v>0</v>
      </c>
      <c r="BC515" s="332">
        <f t="shared" si="131"/>
        <v>0</v>
      </c>
      <c r="BD515" s="332">
        <f t="shared" si="131"/>
        <v>0</v>
      </c>
      <c r="BE515" s="332">
        <f t="shared" si="131"/>
        <v>-324416</v>
      </c>
      <c r="BF515" s="332">
        <f t="shared" si="131"/>
        <v>0</v>
      </c>
      <c r="BG515" s="332">
        <f t="shared" si="131"/>
        <v>0</v>
      </c>
      <c r="BH515" s="332">
        <f t="shared" si="131"/>
        <v>0</v>
      </c>
      <c r="BI515" s="332">
        <f t="shared" si="131"/>
        <v>0</v>
      </c>
      <c r="BJ515" s="332">
        <f t="shared" si="131"/>
        <v>-165194</v>
      </c>
      <c r="BK515" s="332">
        <f t="shared" si="131"/>
        <v>0</v>
      </c>
      <c r="BL515" s="332">
        <f t="shared" si="131"/>
        <v>0</v>
      </c>
      <c r="BM515" s="332">
        <f t="shared" si="131"/>
        <v>0</v>
      </c>
      <c r="BN515" s="332">
        <f t="shared" si="131"/>
        <v>0</v>
      </c>
      <c r="BO515" s="332">
        <f t="shared" si="131"/>
        <v>-689744</v>
      </c>
      <c r="BP515" s="332">
        <f t="shared" si="131"/>
        <v>0</v>
      </c>
      <c r="BQ515" s="332">
        <f t="shared" si="131"/>
        <v>0</v>
      </c>
      <c r="BR515" s="332">
        <f t="shared" si="131"/>
        <v>0</v>
      </c>
      <c r="BS515" s="332">
        <f t="shared" si="133"/>
        <v>0</v>
      </c>
      <c r="BT515" s="332">
        <f t="shared" si="133"/>
        <v>-1407321</v>
      </c>
      <c r="BU515" s="332">
        <f t="shared" si="133"/>
        <v>0</v>
      </c>
      <c r="BV515" s="332">
        <f t="shared" si="133"/>
        <v>0</v>
      </c>
      <c r="BW515" s="332">
        <f t="shared" si="133"/>
        <v>0</v>
      </c>
      <c r="BX515" s="332">
        <f t="shared" si="133"/>
        <v>0</v>
      </c>
      <c r="BZ515" s="332">
        <f t="shared" ref="BZ515:CA517" si="136">BZ126-ER126</f>
        <v>0</v>
      </c>
      <c r="CA515" s="332">
        <f t="shared" si="136"/>
        <v>0</v>
      </c>
    </row>
    <row r="516" spans="7:79" hidden="1" x14ac:dyDescent="0.2">
      <c r="G516" s="332">
        <f t="shared" si="134"/>
        <v>0</v>
      </c>
      <c r="H516" s="332">
        <f t="shared" si="134"/>
        <v>0</v>
      </c>
      <c r="I516" s="332">
        <f t="shared" si="134"/>
        <v>0</v>
      </c>
      <c r="J516" s="332">
        <f t="shared" si="134"/>
        <v>0</v>
      </c>
      <c r="K516" s="332">
        <f t="shared" si="134"/>
        <v>0</v>
      </c>
      <c r="L516" s="332">
        <f t="shared" si="134"/>
        <v>0</v>
      </c>
      <c r="M516" s="332">
        <f t="shared" si="134"/>
        <v>0</v>
      </c>
      <c r="N516" s="332">
        <f t="shared" si="134"/>
        <v>0</v>
      </c>
      <c r="O516" s="332">
        <f t="shared" si="134"/>
        <v>0</v>
      </c>
      <c r="P516" s="332">
        <f t="shared" si="134"/>
        <v>0</v>
      </c>
      <c r="Q516" s="332">
        <f t="shared" si="134"/>
        <v>0</v>
      </c>
      <c r="R516" s="332">
        <f t="shared" si="134"/>
        <v>0</v>
      </c>
      <c r="S516" s="332">
        <f t="shared" si="134"/>
        <v>0</v>
      </c>
      <c r="T516" s="332">
        <f t="shared" si="134"/>
        <v>0</v>
      </c>
      <c r="U516" s="332">
        <f t="shared" si="134"/>
        <v>0</v>
      </c>
      <c r="V516" s="332">
        <f t="shared" si="134"/>
        <v>0</v>
      </c>
      <c r="W516" s="332">
        <f t="shared" si="135"/>
        <v>0</v>
      </c>
      <c r="X516" s="332">
        <f t="shared" si="135"/>
        <v>0</v>
      </c>
      <c r="Y516" s="332">
        <f t="shared" si="135"/>
        <v>0</v>
      </c>
      <c r="Z516" s="332">
        <f t="shared" si="135"/>
        <v>0</v>
      </c>
      <c r="AA516" s="332">
        <f t="shared" si="135"/>
        <v>0</v>
      </c>
      <c r="AB516" s="332">
        <f t="shared" si="135"/>
        <v>0</v>
      </c>
      <c r="AC516" s="332">
        <f t="shared" si="135"/>
        <v>0</v>
      </c>
      <c r="AD516" s="332">
        <f t="shared" si="135"/>
        <v>0</v>
      </c>
      <c r="AE516" s="332">
        <f t="shared" si="135"/>
        <v>0</v>
      </c>
      <c r="AF516" s="332">
        <f t="shared" si="135"/>
        <v>0</v>
      </c>
      <c r="AG516" s="332">
        <f t="shared" si="135"/>
        <v>0</v>
      </c>
      <c r="AH516" s="332">
        <f t="shared" si="135"/>
        <v>0</v>
      </c>
      <c r="AI516" s="332">
        <f t="shared" si="135"/>
        <v>0</v>
      </c>
      <c r="AJ516" s="332">
        <f t="shared" si="135"/>
        <v>0</v>
      </c>
      <c r="AK516" s="332">
        <f t="shared" si="135"/>
        <v>0</v>
      </c>
      <c r="AL516" s="332">
        <f t="shared" si="135"/>
        <v>0</v>
      </c>
      <c r="AM516" s="332">
        <f t="shared" si="132"/>
        <v>0</v>
      </c>
      <c r="AN516" s="332">
        <f t="shared" si="132"/>
        <v>0</v>
      </c>
      <c r="AO516" s="332">
        <f t="shared" si="132"/>
        <v>0</v>
      </c>
      <c r="AP516" s="332">
        <f t="shared" si="132"/>
        <v>0</v>
      </c>
      <c r="AQ516" s="332">
        <f t="shared" si="132"/>
        <v>0</v>
      </c>
      <c r="AR516" s="332">
        <f t="shared" si="132"/>
        <v>0</v>
      </c>
      <c r="AS516" s="332">
        <f t="shared" si="132"/>
        <v>0</v>
      </c>
      <c r="AT516" s="332">
        <f t="shared" si="132"/>
        <v>0</v>
      </c>
      <c r="AU516" s="332">
        <f t="shared" si="132"/>
        <v>0</v>
      </c>
      <c r="AV516" s="332">
        <f t="shared" si="132"/>
        <v>0</v>
      </c>
      <c r="AW516" s="332">
        <f t="shared" si="132"/>
        <v>0</v>
      </c>
      <c r="AX516" s="332">
        <f t="shared" si="132"/>
        <v>0</v>
      </c>
      <c r="AY516" s="332">
        <f t="shared" si="132"/>
        <v>0</v>
      </c>
      <c r="AZ516" s="332">
        <f t="shared" si="132"/>
        <v>0</v>
      </c>
      <c r="BA516" s="332">
        <f t="shared" si="132"/>
        <v>0</v>
      </c>
      <c r="BB516" s="332">
        <f t="shared" ref="BB516:BR517" si="137">BB127-DT127</f>
        <v>0</v>
      </c>
      <c r="BC516" s="332">
        <f t="shared" si="137"/>
        <v>0</v>
      </c>
      <c r="BD516" s="332">
        <f t="shared" si="137"/>
        <v>0</v>
      </c>
      <c r="BE516" s="332">
        <f t="shared" si="137"/>
        <v>0</v>
      </c>
      <c r="BF516" s="332">
        <f t="shared" si="137"/>
        <v>0</v>
      </c>
      <c r="BG516" s="332">
        <f t="shared" si="137"/>
        <v>0</v>
      </c>
      <c r="BH516" s="332">
        <f t="shared" si="137"/>
        <v>0</v>
      </c>
      <c r="BI516" s="332">
        <f t="shared" si="137"/>
        <v>0</v>
      </c>
      <c r="BJ516" s="332">
        <f t="shared" si="137"/>
        <v>0</v>
      </c>
      <c r="BK516" s="332">
        <f t="shared" si="137"/>
        <v>0</v>
      </c>
      <c r="BL516" s="332">
        <f t="shared" si="137"/>
        <v>0</v>
      </c>
      <c r="BM516" s="332">
        <f t="shared" si="137"/>
        <v>0</v>
      </c>
      <c r="BN516" s="332">
        <f t="shared" si="137"/>
        <v>0</v>
      </c>
      <c r="BO516" s="332">
        <f t="shared" si="137"/>
        <v>0</v>
      </c>
      <c r="BP516" s="332">
        <f t="shared" si="137"/>
        <v>0</v>
      </c>
      <c r="BQ516" s="332">
        <f t="shared" si="137"/>
        <v>0</v>
      </c>
      <c r="BR516" s="332">
        <f t="shared" si="137"/>
        <v>0</v>
      </c>
      <c r="BS516" s="332">
        <f t="shared" si="133"/>
        <v>0</v>
      </c>
      <c r="BT516" s="332">
        <f t="shared" si="133"/>
        <v>0</v>
      </c>
      <c r="BU516" s="332">
        <f t="shared" si="133"/>
        <v>0</v>
      </c>
      <c r="BV516" s="332">
        <f t="shared" si="133"/>
        <v>0</v>
      </c>
      <c r="BW516" s="332">
        <f t="shared" si="133"/>
        <v>0</v>
      </c>
      <c r="BX516" s="332">
        <f t="shared" si="133"/>
        <v>0</v>
      </c>
      <c r="BZ516" s="332">
        <f t="shared" si="136"/>
        <v>0</v>
      </c>
      <c r="CA516" s="332">
        <f t="shared" si="136"/>
        <v>0</v>
      </c>
    </row>
    <row r="517" spans="7:79" hidden="1" x14ac:dyDescent="0.2">
      <c r="G517" s="332">
        <f t="shared" si="134"/>
        <v>0</v>
      </c>
      <c r="H517" s="332">
        <f t="shared" si="134"/>
        <v>0</v>
      </c>
      <c r="I517" s="332">
        <f t="shared" si="134"/>
        <v>0</v>
      </c>
      <c r="J517" s="332">
        <f t="shared" si="134"/>
        <v>0</v>
      </c>
      <c r="K517" s="332">
        <f t="shared" si="134"/>
        <v>0</v>
      </c>
      <c r="L517" s="332">
        <f t="shared" si="134"/>
        <v>0</v>
      </c>
      <c r="M517" s="332">
        <f t="shared" si="134"/>
        <v>0</v>
      </c>
      <c r="N517" s="332">
        <f t="shared" si="134"/>
        <v>0</v>
      </c>
      <c r="O517" s="332">
        <f t="shared" si="134"/>
        <v>0</v>
      </c>
      <c r="P517" s="332">
        <f t="shared" si="134"/>
        <v>0</v>
      </c>
      <c r="Q517" s="332">
        <f t="shared" si="134"/>
        <v>0</v>
      </c>
      <c r="R517" s="332">
        <f t="shared" si="134"/>
        <v>0</v>
      </c>
      <c r="S517" s="332">
        <f t="shared" si="134"/>
        <v>0</v>
      </c>
      <c r="T517" s="332">
        <f t="shared" si="134"/>
        <v>0</v>
      </c>
      <c r="U517" s="332">
        <f t="shared" si="134"/>
        <v>0</v>
      </c>
      <c r="V517" s="332">
        <f t="shared" si="134"/>
        <v>0</v>
      </c>
      <c r="W517" s="332">
        <f t="shared" si="135"/>
        <v>0</v>
      </c>
      <c r="X517" s="332">
        <f t="shared" si="135"/>
        <v>0</v>
      </c>
      <c r="Y517" s="332">
        <f t="shared" si="135"/>
        <v>0</v>
      </c>
      <c r="Z517" s="332">
        <f t="shared" si="135"/>
        <v>0</v>
      </c>
      <c r="AA517" s="332">
        <f t="shared" si="135"/>
        <v>0</v>
      </c>
      <c r="AB517" s="332">
        <f t="shared" si="135"/>
        <v>0</v>
      </c>
      <c r="AC517" s="332">
        <f t="shared" si="135"/>
        <v>0</v>
      </c>
      <c r="AD517" s="332">
        <f t="shared" si="135"/>
        <v>0</v>
      </c>
      <c r="AE517" s="332">
        <f t="shared" si="135"/>
        <v>0</v>
      </c>
      <c r="AF517" s="332">
        <f t="shared" si="135"/>
        <v>0</v>
      </c>
      <c r="AG517" s="332">
        <f t="shared" si="135"/>
        <v>0</v>
      </c>
      <c r="AH517" s="332">
        <f t="shared" si="135"/>
        <v>0</v>
      </c>
      <c r="AI517" s="332">
        <f t="shared" si="135"/>
        <v>0</v>
      </c>
      <c r="AJ517" s="332">
        <f t="shared" si="135"/>
        <v>0</v>
      </c>
      <c r="AK517" s="332">
        <f t="shared" si="135"/>
        <v>0</v>
      </c>
      <c r="AL517" s="332">
        <f t="shared" si="135"/>
        <v>0</v>
      </c>
      <c r="AM517" s="332">
        <f t="shared" ref="AM517:BA517" si="138">AM128-DE128</f>
        <v>0</v>
      </c>
      <c r="AN517" s="332">
        <f t="shared" si="138"/>
        <v>0</v>
      </c>
      <c r="AO517" s="332">
        <f t="shared" si="138"/>
        <v>0</v>
      </c>
      <c r="AP517" s="332">
        <f t="shared" si="138"/>
        <v>0</v>
      </c>
      <c r="AQ517" s="332">
        <f t="shared" si="138"/>
        <v>0</v>
      </c>
      <c r="AR517" s="332">
        <f t="shared" si="138"/>
        <v>0</v>
      </c>
      <c r="AS517" s="332">
        <f t="shared" si="138"/>
        <v>0</v>
      </c>
      <c r="AT517" s="332">
        <f t="shared" si="138"/>
        <v>0</v>
      </c>
      <c r="AU517" s="332">
        <f t="shared" si="138"/>
        <v>0</v>
      </c>
      <c r="AV517" s="332">
        <f t="shared" si="138"/>
        <v>0</v>
      </c>
      <c r="AW517" s="332">
        <f t="shared" si="138"/>
        <v>0</v>
      </c>
      <c r="AX517" s="332">
        <f t="shared" si="138"/>
        <v>0</v>
      </c>
      <c r="AY517" s="332">
        <f t="shared" si="138"/>
        <v>0</v>
      </c>
      <c r="AZ517" s="332">
        <f t="shared" si="138"/>
        <v>0</v>
      </c>
      <c r="BA517" s="332">
        <f t="shared" si="138"/>
        <v>0</v>
      </c>
      <c r="BB517" s="332">
        <f t="shared" si="137"/>
        <v>0</v>
      </c>
      <c r="BC517" s="332">
        <f t="shared" si="137"/>
        <v>0</v>
      </c>
      <c r="BD517" s="332">
        <f t="shared" si="137"/>
        <v>0</v>
      </c>
      <c r="BE517" s="332">
        <f t="shared" si="137"/>
        <v>0</v>
      </c>
      <c r="BF517" s="332">
        <f t="shared" si="137"/>
        <v>0</v>
      </c>
      <c r="BG517" s="332">
        <f t="shared" si="137"/>
        <v>0</v>
      </c>
      <c r="BH517" s="332">
        <f t="shared" si="137"/>
        <v>0</v>
      </c>
      <c r="BI517" s="332">
        <f t="shared" si="137"/>
        <v>0</v>
      </c>
      <c r="BJ517" s="332">
        <f t="shared" si="137"/>
        <v>0</v>
      </c>
      <c r="BK517" s="332">
        <f t="shared" si="137"/>
        <v>0</v>
      </c>
      <c r="BL517" s="332">
        <f t="shared" si="137"/>
        <v>0</v>
      </c>
      <c r="BM517" s="332">
        <f t="shared" si="137"/>
        <v>0</v>
      </c>
      <c r="BN517" s="332">
        <f t="shared" si="137"/>
        <v>0</v>
      </c>
      <c r="BO517" s="332">
        <f t="shared" si="137"/>
        <v>0</v>
      </c>
      <c r="BP517" s="332">
        <f t="shared" si="137"/>
        <v>0</v>
      </c>
      <c r="BQ517" s="332">
        <f t="shared" si="137"/>
        <v>0</v>
      </c>
      <c r="BR517" s="332">
        <f t="shared" si="137"/>
        <v>0</v>
      </c>
      <c r="BS517" s="332">
        <f t="shared" si="133"/>
        <v>0</v>
      </c>
      <c r="BT517" s="332">
        <f t="shared" si="133"/>
        <v>0</v>
      </c>
      <c r="BU517" s="332">
        <f t="shared" si="133"/>
        <v>0</v>
      </c>
      <c r="BV517" s="332">
        <f t="shared" si="133"/>
        <v>0</v>
      </c>
      <c r="BW517" s="332">
        <f t="shared" si="133"/>
        <v>0</v>
      </c>
      <c r="BX517" s="332">
        <f t="shared" si="133"/>
        <v>0</v>
      </c>
      <c r="BZ517" s="332">
        <f t="shared" si="136"/>
        <v>0</v>
      </c>
      <c r="CA517" s="332">
        <f t="shared" si="136"/>
        <v>0</v>
      </c>
    </row>
    <row r="518" spans="7:79" hidden="1" x14ac:dyDescent="0.2">
      <c r="G518" s="332" t="e">
        <f>#REF!-#REF!</f>
        <v>#REF!</v>
      </c>
      <c r="H518" s="332" t="e">
        <f>#REF!-#REF!</f>
        <v>#REF!</v>
      </c>
      <c r="I518" s="332" t="e">
        <f>#REF!-#REF!</f>
        <v>#REF!</v>
      </c>
      <c r="J518" s="332" t="e">
        <f>#REF!-#REF!</f>
        <v>#REF!</v>
      </c>
      <c r="K518" s="332" t="e">
        <f>#REF!-#REF!</f>
        <v>#REF!</v>
      </c>
      <c r="L518" s="332" t="e">
        <f>#REF!-#REF!</f>
        <v>#REF!</v>
      </c>
      <c r="M518" s="332" t="e">
        <f>#REF!-#REF!</f>
        <v>#REF!</v>
      </c>
      <c r="N518" s="332" t="e">
        <f>#REF!-#REF!</f>
        <v>#REF!</v>
      </c>
      <c r="O518" s="332" t="e">
        <f>#REF!-#REF!</f>
        <v>#REF!</v>
      </c>
      <c r="P518" s="332" t="e">
        <f>#REF!-#REF!</f>
        <v>#REF!</v>
      </c>
      <c r="Q518" s="332" t="e">
        <f>#REF!-#REF!</f>
        <v>#REF!</v>
      </c>
      <c r="R518" s="332" t="e">
        <f>#REF!-#REF!</f>
        <v>#REF!</v>
      </c>
      <c r="S518" s="332" t="e">
        <f>#REF!-#REF!</f>
        <v>#REF!</v>
      </c>
      <c r="T518" s="332" t="e">
        <f>#REF!-#REF!</f>
        <v>#REF!</v>
      </c>
      <c r="U518" s="332" t="e">
        <f>#REF!-#REF!</f>
        <v>#REF!</v>
      </c>
      <c r="V518" s="332" t="e">
        <f>#REF!-#REF!</f>
        <v>#REF!</v>
      </c>
      <c r="W518" s="332" t="e">
        <f>#REF!-#REF!</f>
        <v>#REF!</v>
      </c>
      <c r="X518" s="332" t="e">
        <f>#REF!-#REF!</f>
        <v>#REF!</v>
      </c>
      <c r="Y518" s="332" t="e">
        <f>#REF!-#REF!</f>
        <v>#REF!</v>
      </c>
      <c r="Z518" s="332" t="e">
        <f>#REF!-#REF!</f>
        <v>#REF!</v>
      </c>
      <c r="AA518" s="332" t="e">
        <f>#REF!-#REF!</f>
        <v>#REF!</v>
      </c>
      <c r="AB518" s="332" t="e">
        <f>#REF!-#REF!</f>
        <v>#REF!</v>
      </c>
      <c r="AC518" s="332" t="e">
        <f>#REF!-#REF!</f>
        <v>#REF!</v>
      </c>
      <c r="AD518" s="332" t="e">
        <f>#REF!-#REF!</f>
        <v>#REF!</v>
      </c>
      <c r="AE518" s="332" t="e">
        <f>#REF!-#REF!</f>
        <v>#REF!</v>
      </c>
      <c r="AF518" s="332" t="e">
        <f>#REF!-#REF!</f>
        <v>#REF!</v>
      </c>
      <c r="AG518" s="332" t="e">
        <f>#REF!-#REF!</f>
        <v>#REF!</v>
      </c>
      <c r="AH518" s="332" t="e">
        <f>#REF!-#REF!</f>
        <v>#REF!</v>
      </c>
      <c r="AI518" s="332" t="e">
        <f>#REF!-#REF!</f>
        <v>#REF!</v>
      </c>
      <c r="AJ518" s="332" t="e">
        <f>#REF!-#REF!</f>
        <v>#REF!</v>
      </c>
      <c r="AK518" s="332" t="e">
        <f>#REF!-#REF!</f>
        <v>#REF!</v>
      </c>
      <c r="AL518" s="332" t="e">
        <f>#REF!-#REF!</f>
        <v>#REF!</v>
      </c>
      <c r="AM518" s="332" t="e">
        <f>#REF!-#REF!</f>
        <v>#REF!</v>
      </c>
      <c r="AN518" s="332" t="e">
        <f>#REF!-#REF!</f>
        <v>#REF!</v>
      </c>
      <c r="AO518" s="332" t="e">
        <f>#REF!-#REF!</f>
        <v>#REF!</v>
      </c>
      <c r="AP518" s="332" t="e">
        <f>#REF!-#REF!</f>
        <v>#REF!</v>
      </c>
      <c r="AQ518" s="332" t="e">
        <f>#REF!-#REF!</f>
        <v>#REF!</v>
      </c>
      <c r="AR518" s="332" t="e">
        <f>#REF!-#REF!</f>
        <v>#REF!</v>
      </c>
      <c r="AS518" s="332" t="e">
        <f>#REF!-#REF!</f>
        <v>#REF!</v>
      </c>
      <c r="AT518" s="332" t="e">
        <f>#REF!-#REF!</f>
        <v>#REF!</v>
      </c>
      <c r="AU518" s="332" t="e">
        <f>#REF!-#REF!</f>
        <v>#REF!</v>
      </c>
      <c r="AV518" s="332" t="e">
        <f>#REF!-#REF!</f>
        <v>#REF!</v>
      </c>
      <c r="AW518" s="332" t="e">
        <f>#REF!-#REF!</f>
        <v>#REF!</v>
      </c>
      <c r="AX518" s="332" t="e">
        <f>#REF!-#REF!</f>
        <v>#REF!</v>
      </c>
      <c r="AY518" s="332" t="e">
        <f>#REF!-#REF!</f>
        <v>#REF!</v>
      </c>
      <c r="AZ518" s="332" t="e">
        <f>#REF!-#REF!</f>
        <v>#REF!</v>
      </c>
      <c r="BA518" s="332" t="e">
        <f>#REF!-#REF!</f>
        <v>#REF!</v>
      </c>
      <c r="BB518" s="332" t="e">
        <f>#REF!-#REF!</f>
        <v>#REF!</v>
      </c>
      <c r="BC518" s="332" t="e">
        <f>#REF!-#REF!</f>
        <v>#REF!</v>
      </c>
      <c r="BD518" s="332" t="e">
        <f>#REF!-#REF!</f>
        <v>#REF!</v>
      </c>
      <c r="BE518" s="332" t="e">
        <f>#REF!-#REF!</f>
        <v>#REF!</v>
      </c>
      <c r="BF518" s="332" t="e">
        <f>#REF!-#REF!</f>
        <v>#REF!</v>
      </c>
      <c r="BG518" s="332" t="e">
        <f>#REF!-#REF!</f>
        <v>#REF!</v>
      </c>
      <c r="BH518" s="332" t="e">
        <f>#REF!-#REF!</f>
        <v>#REF!</v>
      </c>
      <c r="BI518" s="332" t="e">
        <f>#REF!-#REF!</f>
        <v>#REF!</v>
      </c>
      <c r="BJ518" s="332" t="e">
        <f>#REF!-#REF!</f>
        <v>#REF!</v>
      </c>
      <c r="BK518" s="332" t="e">
        <f>#REF!-#REF!</f>
        <v>#REF!</v>
      </c>
      <c r="BL518" s="332" t="e">
        <f>#REF!-#REF!</f>
        <v>#REF!</v>
      </c>
      <c r="BM518" s="332" t="e">
        <f>#REF!-#REF!</f>
        <v>#REF!</v>
      </c>
      <c r="BN518" s="332" t="e">
        <f>#REF!-#REF!</f>
        <v>#REF!</v>
      </c>
      <c r="BO518" s="332" t="e">
        <f>#REF!-#REF!</f>
        <v>#REF!</v>
      </c>
      <c r="BP518" s="332" t="e">
        <f>#REF!-#REF!</f>
        <v>#REF!</v>
      </c>
      <c r="BQ518" s="332" t="e">
        <f>#REF!-#REF!</f>
        <v>#REF!</v>
      </c>
      <c r="BR518" s="332" t="e">
        <f>#REF!-#REF!</f>
        <v>#REF!</v>
      </c>
      <c r="BS518" s="332" t="e">
        <f>#REF!-#REF!</f>
        <v>#REF!</v>
      </c>
      <c r="BT518" s="332" t="e">
        <f>#REF!-#REF!</f>
        <v>#REF!</v>
      </c>
      <c r="BU518" s="332" t="e">
        <f>#REF!-#REF!</f>
        <v>#REF!</v>
      </c>
      <c r="BV518" s="332" t="e">
        <f>#REF!-#REF!</f>
        <v>#REF!</v>
      </c>
      <c r="BW518" s="332" t="e">
        <f>#REF!-#REF!</f>
        <v>#REF!</v>
      </c>
      <c r="BX518" s="332" t="e">
        <f>#REF!-#REF!</f>
        <v>#REF!</v>
      </c>
      <c r="BZ518" s="332" t="e">
        <f>#REF!-#REF!</f>
        <v>#REF!</v>
      </c>
      <c r="CA518" s="332" t="e">
        <f>#REF!-#REF!</f>
        <v>#REF!</v>
      </c>
    </row>
    <row r="519" spans="7:79" hidden="1" x14ac:dyDescent="0.2">
      <c r="G519" s="332" t="e">
        <f>#REF!-#REF!</f>
        <v>#REF!</v>
      </c>
      <c r="H519" s="332" t="e">
        <f>#REF!-#REF!</f>
        <v>#REF!</v>
      </c>
      <c r="I519" s="332" t="e">
        <f>#REF!-#REF!</f>
        <v>#REF!</v>
      </c>
      <c r="J519" s="332" t="e">
        <f>#REF!-#REF!</f>
        <v>#REF!</v>
      </c>
      <c r="K519" s="332" t="e">
        <f>#REF!-#REF!</f>
        <v>#REF!</v>
      </c>
      <c r="L519" s="332" t="e">
        <f>#REF!-#REF!</f>
        <v>#REF!</v>
      </c>
      <c r="M519" s="332" t="e">
        <f>#REF!-#REF!</f>
        <v>#REF!</v>
      </c>
      <c r="N519" s="332" t="e">
        <f>#REF!-#REF!</f>
        <v>#REF!</v>
      </c>
      <c r="O519" s="332" t="e">
        <f>#REF!-#REF!</f>
        <v>#REF!</v>
      </c>
      <c r="P519" s="332" t="e">
        <f>#REF!-#REF!</f>
        <v>#REF!</v>
      </c>
      <c r="Q519" s="332" t="e">
        <f>#REF!-#REF!</f>
        <v>#REF!</v>
      </c>
      <c r="R519" s="332" t="e">
        <f>#REF!-#REF!</f>
        <v>#REF!</v>
      </c>
      <c r="S519" s="332" t="e">
        <f>#REF!-#REF!</f>
        <v>#REF!</v>
      </c>
      <c r="T519" s="332" t="e">
        <f>#REF!-#REF!</f>
        <v>#REF!</v>
      </c>
      <c r="U519" s="332" t="e">
        <f>#REF!-#REF!</f>
        <v>#REF!</v>
      </c>
      <c r="V519" s="332" t="e">
        <f>#REF!-#REF!</f>
        <v>#REF!</v>
      </c>
      <c r="W519" s="332" t="e">
        <f>#REF!-#REF!</f>
        <v>#REF!</v>
      </c>
      <c r="X519" s="332" t="e">
        <f>#REF!-#REF!</f>
        <v>#REF!</v>
      </c>
      <c r="Y519" s="332" t="e">
        <f>#REF!-#REF!</f>
        <v>#REF!</v>
      </c>
      <c r="Z519" s="332" t="e">
        <f>#REF!-#REF!</f>
        <v>#REF!</v>
      </c>
      <c r="AA519" s="332" t="e">
        <f>#REF!-#REF!</f>
        <v>#REF!</v>
      </c>
      <c r="AB519" s="332" t="e">
        <f>#REF!-#REF!</f>
        <v>#REF!</v>
      </c>
      <c r="AC519" s="332" t="e">
        <f>#REF!-#REF!</f>
        <v>#REF!</v>
      </c>
      <c r="AD519" s="332" t="e">
        <f>#REF!-#REF!</f>
        <v>#REF!</v>
      </c>
      <c r="AE519" s="332" t="e">
        <f>#REF!-#REF!</f>
        <v>#REF!</v>
      </c>
      <c r="AF519" s="332" t="e">
        <f>#REF!-#REF!</f>
        <v>#REF!</v>
      </c>
      <c r="AG519" s="332" t="e">
        <f>#REF!-#REF!</f>
        <v>#REF!</v>
      </c>
      <c r="AH519" s="332" t="e">
        <f>#REF!-#REF!</f>
        <v>#REF!</v>
      </c>
      <c r="AI519" s="332" t="e">
        <f>#REF!-#REF!</f>
        <v>#REF!</v>
      </c>
      <c r="AJ519" s="332" t="e">
        <f>#REF!-#REF!</f>
        <v>#REF!</v>
      </c>
      <c r="AK519" s="332" t="e">
        <f>#REF!-#REF!</f>
        <v>#REF!</v>
      </c>
      <c r="AL519" s="332" t="e">
        <f>#REF!-#REF!</f>
        <v>#REF!</v>
      </c>
      <c r="AM519" s="332" t="e">
        <f>#REF!-#REF!</f>
        <v>#REF!</v>
      </c>
      <c r="AN519" s="332" t="e">
        <f>#REF!-#REF!</f>
        <v>#REF!</v>
      </c>
      <c r="AO519" s="332" t="e">
        <f>#REF!-#REF!</f>
        <v>#REF!</v>
      </c>
      <c r="AP519" s="332" t="e">
        <f>#REF!-#REF!</f>
        <v>#REF!</v>
      </c>
      <c r="AQ519" s="332" t="e">
        <f>#REF!-#REF!</f>
        <v>#REF!</v>
      </c>
      <c r="AR519" s="332" t="e">
        <f>#REF!-#REF!</f>
        <v>#REF!</v>
      </c>
      <c r="AS519" s="332" t="e">
        <f>#REF!-#REF!</f>
        <v>#REF!</v>
      </c>
      <c r="AT519" s="332" t="e">
        <f>#REF!-#REF!</f>
        <v>#REF!</v>
      </c>
      <c r="AU519" s="332" t="e">
        <f>#REF!-#REF!</f>
        <v>#REF!</v>
      </c>
      <c r="AV519" s="332" t="e">
        <f>#REF!-#REF!</f>
        <v>#REF!</v>
      </c>
      <c r="AW519" s="332" t="e">
        <f>#REF!-#REF!</f>
        <v>#REF!</v>
      </c>
      <c r="AX519" s="332" t="e">
        <f>#REF!-#REF!</f>
        <v>#REF!</v>
      </c>
      <c r="AY519" s="332" t="e">
        <f>#REF!-#REF!</f>
        <v>#REF!</v>
      </c>
      <c r="AZ519" s="332" t="e">
        <f>#REF!-#REF!</f>
        <v>#REF!</v>
      </c>
      <c r="BA519" s="332" t="e">
        <f>#REF!-#REF!</f>
        <v>#REF!</v>
      </c>
      <c r="BB519" s="332" t="e">
        <f>#REF!-#REF!</f>
        <v>#REF!</v>
      </c>
      <c r="BC519" s="332" t="e">
        <f>#REF!-#REF!</f>
        <v>#REF!</v>
      </c>
      <c r="BD519" s="332" t="e">
        <f>#REF!-#REF!</f>
        <v>#REF!</v>
      </c>
      <c r="BE519" s="332" t="e">
        <f>#REF!-#REF!</f>
        <v>#REF!</v>
      </c>
      <c r="BF519" s="332" t="e">
        <f>#REF!-#REF!</f>
        <v>#REF!</v>
      </c>
      <c r="BG519" s="332" t="e">
        <f>#REF!-#REF!</f>
        <v>#REF!</v>
      </c>
      <c r="BH519" s="332" t="e">
        <f>#REF!-#REF!</f>
        <v>#REF!</v>
      </c>
      <c r="BI519" s="332" t="e">
        <f>#REF!-#REF!</f>
        <v>#REF!</v>
      </c>
      <c r="BJ519" s="332" t="e">
        <f>#REF!-#REF!</f>
        <v>#REF!</v>
      </c>
      <c r="BK519" s="332" t="e">
        <f>#REF!-#REF!</f>
        <v>#REF!</v>
      </c>
      <c r="BL519" s="332" t="e">
        <f>#REF!-#REF!</f>
        <v>#REF!</v>
      </c>
      <c r="BM519" s="332" t="e">
        <f>#REF!-#REF!</f>
        <v>#REF!</v>
      </c>
      <c r="BN519" s="332" t="e">
        <f>#REF!-#REF!</f>
        <v>#REF!</v>
      </c>
      <c r="BO519" s="332" t="e">
        <f>#REF!-#REF!</f>
        <v>#REF!</v>
      </c>
      <c r="BP519" s="332" t="e">
        <f>#REF!-#REF!</f>
        <v>#REF!</v>
      </c>
      <c r="BQ519" s="332" t="e">
        <f>#REF!-#REF!</f>
        <v>#REF!</v>
      </c>
      <c r="BR519" s="332" t="e">
        <f>#REF!-#REF!</f>
        <v>#REF!</v>
      </c>
      <c r="BS519" s="332" t="e">
        <f>#REF!-#REF!</f>
        <v>#REF!</v>
      </c>
      <c r="BT519" s="332" t="e">
        <f>#REF!-#REF!</f>
        <v>#REF!</v>
      </c>
      <c r="BU519" s="332" t="e">
        <f>#REF!-#REF!</f>
        <v>#REF!</v>
      </c>
      <c r="BV519" s="332" t="e">
        <f>#REF!-#REF!</f>
        <v>#REF!</v>
      </c>
      <c r="BW519" s="332" t="e">
        <f>#REF!-#REF!</f>
        <v>#REF!</v>
      </c>
      <c r="BX519" s="332" t="e">
        <f>#REF!-#REF!</f>
        <v>#REF!</v>
      </c>
      <c r="BZ519" s="332" t="e">
        <f>#REF!-#REF!</f>
        <v>#REF!</v>
      </c>
      <c r="CA519" s="332" t="e">
        <f>#REF!-#REF!</f>
        <v>#REF!</v>
      </c>
    </row>
    <row r="520" spans="7:79" hidden="1" x14ac:dyDescent="0.2">
      <c r="G520" s="332" t="e">
        <f>#REF!-#REF!</f>
        <v>#REF!</v>
      </c>
      <c r="H520" s="332" t="e">
        <f>#REF!-#REF!</f>
        <v>#REF!</v>
      </c>
      <c r="I520" s="332" t="e">
        <f>#REF!-#REF!</f>
        <v>#REF!</v>
      </c>
      <c r="J520" s="332" t="e">
        <f>#REF!-#REF!</f>
        <v>#REF!</v>
      </c>
      <c r="K520" s="332" t="e">
        <f>#REF!-#REF!</f>
        <v>#REF!</v>
      </c>
      <c r="L520" s="332" t="e">
        <f>#REF!-#REF!</f>
        <v>#REF!</v>
      </c>
      <c r="M520" s="332" t="e">
        <f>#REF!-#REF!</f>
        <v>#REF!</v>
      </c>
      <c r="N520" s="332" t="e">
        <f>#REF!-#REF!</f>
        <v>#REF!</v>
      </c>
      <c r="O520" s="332" t="e">
        <f>#REF!-#REF!</f>
        <v>#REF!</v>
      </c>
      <c r="P520" s="332" t="e">
        <f>#REF!-#REF!</f>
        <v>#REF!</v>
      </c>
      <c r="Q520" s="332" t="e">
        <f>#REF!-#REF!</f>
        <v>#REF!</v>
      </c>
      <c r="R520" s="332" t="e">
        <f>#REF!-#REF!</f>
        <v>#REF!</v>
      </c>
      <c r="S520" s="332" t="e">
        <f>#REF!-#REF!</f>
        <v>#REF!</v>
      </c>
      <c r="T520" s="332" t="e">
        <f>#REF!-#REF!</f>
        <v>#REF!</v>
      </c>
      <c r="U520" s="332" t="e">
        <f>#REF!-#REF!</f>
        <v>#REF!</v>
      </c>
      <c r="V520" s="332" t="e">
        <f>#REF!-#REF!</f>
        <v>#REF!</v>
      </c>
      <c r="W520" s="332" t="e">
        <f>#REF!-#REF!</f>
        <v>#REF!</v>
      </c>
      <c r="X520" s="332" t="e">
        <f>#REF!-#REF!</f>
        <v>#REF!</v>
      </c>
      <c r="Y520" s="332" t="e">
        <f>#REF!-#REF!</f>
        <v>#REF!</v>
      </c>
      <c r="Z520" s="332" t="e">
        <f>#REF!-#REF!</f>
        <v>#REF!</v>
      </c>
      <c r="AA520" s="332" t="e">
        <f>#REF!-#REF!</f>
        <v>#REF!</v>
      </c>
      <c r="AB520" s="332" t="e">
        <f>#REF!-#REF!</f>
        <v>#REF!</v>
      </c>
      <c r="AC520" s="332" t="e">
        <f>#REF!-#REF!</f>
        <v>#REF!</v>
      </c>
      <c r="AD520" s="332" t="e">
        <f>#REF!-#REF!</f>
        <v>#REF!</v>
      </c>
      <c r="AE520" s="332" t="e">
        <f>#REF!-#REF!</f>
        <v>#REF!</v>
      </c>
      <c r="AF520" s="332" t="e">
        <f>#REF!-#REF!</f>
        <v>#REF!</v>
      </c>
      <c r="AG520" s="332" t="e">
        <f>#REF!-#REF!</f>
        <v>#REF!</v>
      </c>
      <c r="AH520" s="332" t="e">
        <f>#REF!-#REF!</f>
        <v>#REF!</v>
      </c>
      <c r="AI520" s="332" t="e">
        <f>#REF!-#REF!</f>
        <v>#REF!</v>
      </c>
      <c r="AJ520" s="332" t="e">
        <f>#REF!-#REF!</f>
        <v>#REF!</v>
      </c>
      <c r="AK520" s="332" t="e">
        <f>#REF!-#REF!</f>
        <v>#REF!</v>
      </c>
      <c r="AL520" s="332" t="e">
        <f>#REF!-#REF!</f>
        <v>#REF!</v>
      </c>
      <c r="AM520" s="332" t="e">
        <f>#REF!-#REF!</f>
        <v>#REF!</v>
      </c>
      <c r="AN520" s="332" t="e">
        <f>#REF!-#REF!</f>
        <v>#REF!</v>
      </c>
      <c r="AO520" s="332" t="e">
        <f>#REF!-#REF!</f>
        <v>#REF!</v>
      </c>
      <c r="AP520" s="332" t="e">
        <f>#REF!-#REF!</f>
        <v>#REF!</v>
      </c>
      <c r="AQ520" s="332" t="e">
        <f>#REF!-#REF!</f>
        <v>#REF!</v>
      </c>
      <c r="AR520" s="332" t="e">
        <f>#REF!-#REF!</f>
        <v>#REF!</v>
      </c>
      <c r="AS520" s="332" t="e">
        <f>#REF!-#REF!</f>
        <v>#REF!</v>
      </c>
      <c r="AT520" s="332" t="e">
        <f>#REF!-#REF!</f>
        <v>#REF!</v>
      </c>
      <c r="AU520" s="332" t="e">
        <f>#REF!-#REF!</f>
        <v>#REF!</v>
      </c>
      <c r="AV520" s="332" t="e">
        <f>#REF!-#REF!</f>
        <v>#REF!</v>
      </c>
      <c r="AW520" s="332" t="e">
        <f>#REF!-#REF!</f>
        <v>#REF!</v>
      </c>
      <c r="AX520" s="332" t="e">
        <f>#REF!-#REF!</f>
        <v>#REF!</v>
      </c>
      <c r="AY520" s="332" t="e">
        <f>#REF!-#REF!</f>
        <v>#REF!</v>
      </c>
      <c r="AZ520" s="332" t="e">
        <f>#REF!-#REF!</f>
        <v>#REF!</v>
      </c>
      <c r="BA520" s="332" t="e">
        <f>#REF!-#REF!</f>
        <v>#REF!</v>
      </c>
      <c r="BB520" s="332" t="e">
        <f>#REF!-#REF!</f>
        <v>#REF!</v>
      </c>
      <c r="BC520" s="332" t="e">
        <f>#REF!-#REF!</f>
        <v>#REF!</v>
      </c>
      <c r="BD520" s="332" t="e">
        <f>#REF!-#REF!</f>
        <v>#REF!</v>
      </c>
      <c r="BE520" s="332" t="e">
        <f>#REF!-#REF!</f>
        <v>#REF!</v>
      </c>
      <c r="BF520" s="332" t="e">
        <f>#REF!-#REF!</f>
        <v>#REF!</v>
      </c>
      <c r="BG520" s="332" t="e">
        <f>#REF!-#REF!</f>
        <v>#REF!</v>
      </c>
      <c r="BH520" s="332" t="e">
        <f>#REF!-#REF!</f>
        <v>#REF!</v>
      </c>
      <c r="BI520" s="332" t="e">
        <f>#REF!-#REF!</f>
        <v>#REF!</v>
      </c>
      <c r="BJ520" s="332" t="e">
        <f>#REF!-#REF!</f>
        <v>#REF!</v>
      </c>
      <c r="BK520" s="332" t="e">
        <f>#REF!-#REF!</f>
        <v>#REF!</v>
      </c>
      <c r="BL520" s="332" t="e">
        <f>#REF!-#REF!</f>
        <v>#REF!</v>
      </c>
      <c r="BM520" s="332" t="e">
        <f>#REF!-#REF!</f>
        <v>#REF!</v>
      </c>
      <c r="BN520" s="332" t="e">
        <f>#REF!-#REF!</f>
        <v>#REF!</v>
      </c>
      <c r="BO520" s="332" t="e">
        <f>#REF!-#REF!</f>
        <v>#REF!</v>
      </c>
      <c r="BP520" s="332" t="e">
        <f>#REF!-#REF!</f>
        <v>#REF!</v>
      </c>
      <c r="BQ520" s="332" t="e">
        <f>#REF!-#REF!</f>
        <v>#REF!</v>
      </c>
      <c r="BR520" s="332" t="e">
        <f>#REF!-#REF!</f>
        <v>#REF!</v>
      </c>
      <c r="BS520" s="332" t="e">
        <f>#REF!-#REF!</f>
        <v>#REF!</v>
      </c>
      <c r="BT520" s="332" t="e">
        <f>#REF!-#REF!</f>
        <v>#REF!</v>
      </c>
      <c r="BU520" s="332" t="e">
        <f>#REF!-#REF!</f>
        <v>#REF!</v>
      </c>
      <c r="BV520" s="332" t="e">
        <f>#REF!-#REF!</f>
        <v>#REF!</v>
      </c>
      <c r="BW520" s="332" t="e">
        <f>#REF!-#REF!</f>
        <v>#REF!</v>
      </c>
      <c r="BX520" s="332" t="e">
        <f>#REF!-#REF!</f>
        <v>#REF!</v>
      </c>
      <c r="BZ520" s="332" t="e">
        <f>#REF!-#REF!</f>
        <v>#REF!</v>
      </c>
      <c r="CA520" s="332" t="e">
        <f>#REF!-#REF!</f>
        <v>#REF!</v>
      </c>
    </row>
    <row r="521" spans="7:79" hidden="1" x14ac:dyDescent="0.2">
      <c r="G521" s="332" t="e">
        <f>#REF!-#REF!</f>
        <v>#REF!</v>
      </c>
      <c r="H521" s="332" t="e">
        <f>#REF!-#REF!</f>
        <v>#REF!</v>
      </c>
      <c r="I521" s="332" t="e">
        <f>#REF!-#REF!</f>
        <v>#REF!</v>
      </c>
      <c r="J521" s="332" t="e">
        <f>#REF!-#REF!</f>
        <v>#REF!</v>
      </c>
      <c r="K521" s="332" t="e">
        <f>#REF!-#REF!</f>
        <v>#REF!</v>
      </c>
      <c r="L521" s="332" t="e">
        <f>#REF!-#REF!</f>
        <v>#REF!</v>
      </c>
      <c r="M521" s="332" t="e">
        <f>#REF!-#REF!</f>
        <v>#REF!</v>
      </c>
      <c r="N521" s="332" t="e">
        <f>#REF!-#REF!</f>
        <v>#REF!</v>
      </c>
      <c r="O521" s="332" t="e">
        <f>#REF!-#REF!</f>
        <v>#REF!</v>
      </c>
      <c r="P521" s="332" t="e">
        <f>#REF!-#REF!</f>
        <v>#REF!</v>
      </c>
      <c r="Q521" s="332" t="e">
        <f>#REF!-#REF!</f>
        <v>#REF!</v>
      </c>
      <c r="R521" s="332" t="e">
        <f>#REF!-#REF!</f>
        <v>#REF!</v>
      </c>
      <c r="S521" s="332" t="e">
        <f>#REF!-#REF!</f>
        <v>#REF!</v>
      </c>
      <c r="T521" s="332" t="e">
        <f>#REF!-#REF!</f>
        <v>#REF!</v>
      </c>
      <c r="U521" s="332" t="e">
        <f>#REF!-#REF!</f>
        <v>#REF!</v>
      </c>
      <c r="V521" s="332" t="e">
        <f>#REF!-#REF!</f>
        <v>#REF!</v>
      </c>
      <c r="W521" s="332" t="e">
        <f>#REF!-#REF!</f>
        <v>#REF!</v>
      </c>
      <c r="X521" s="332" t="e">
        <f>#REF!-#REF!</f>
        <v>#REF!</v>
      </c>
      <c r="Y521" s="332" t="e">
        <f>#REF!-#REF!</f>
        <v>#REF!</v>
      </c>
      <c r="Z521" s="332" t="e">
        <f>#REF!-#REF!</f>
        <v>#REF!</v>
      </c>
      <c r="AA521" s="332" t="e">
        <f>#REF!-#REF!</f>
        <v>#REF!</v>
      </c>
      <c r="AB521" s="332" t="e">
        <f>#REF!-#REF!</f>
        <v>#REF!</v>
      </c>
      <c r="AC521" s="332" t="e">
        <f>#REF!-#REF!</f>
        <v>#REF!</v>
      </c>
      <c r="AD521" s="332" t="e">
        <f>#REF!-#REF!</f>
        <v>#REF!</v>
      </c>
      <c r="AE521" s="332" t="e">
        <f>#REF!-#REF!</f>
        <v>#REF!</v>
      </c>
      <c r="AF521" s="332" t="e">
        <f>#REF!-#REF!</f>
        <v>#REF!</v>
      </c>
      <c r="AG521" s="332" t="e">
        <f>#REF!-#REF!</f>
        <v>#REF!</v>
      </c>
      <c r="AH521" s="332" t="e">
        <f>#REF!-#REF!</f>
        <v>#REF!</v>
      </c>
      <c r="AI521" s="332" t="e">
        <f>#REF!-#REF!</f>
        <v>#REF!</v>
      </c>
      <c r="AJ521" s="332" t="e">
        <f>#REF!-#REF!</f>
        <v>#REF!</v>
      </c>
      <c r="AK521" s="332" t="e">
        <f>#REF!-#REF!</f>
        <v>#REF!</v>
      </c>
      <c r="AL521" s="332" t="e">
        <f>#REF!-#REF!</f>
        <v>#REF!</v>
      </c>
      <c r="AM521" s="332" t="e">
        <f>#REF!-#REF!</f>
        <v>#REF!</v>
      </c>
      <c r="AN521" s="332" t="e">
        <f>#REF!-#REF!</f>
        <v>#REF!</v>
      </c>
      <c r="AO521" s="332" t="e">
        <f>#REF!-#REF!</f>
        <v>#REF!</v>
      </c>
      <c r="AP521" s="332" t="e">
        <f>#REF!-#REF!</f>
        <v>#REF!</v>
      </c>
      <c r="AQ521" s="332" t="e">
        <f>#REF!-#REF!</f>
        <v>#REF!</v>
      </c>
      <c r="AR521" s="332" t="e">
        <f>#REF!-#REF!</f>
        <v>#REF!</v>
      </c>
      <c r="AS521" s="332" t="e">
        <f>#REF!-#REF!</f>
        <v>#REF!</v>
      </c>
      <c r="AT521" s="332" t="e">
        <f>#REF!-#REF!</f>
        <v>#REF!</v>
      </c>
      <c r="AU521" s="332" t="e">
        <f>#REF!-#REF!</f>
        <v>#REF!</v>
      </c>
      <c r="AV521" s="332" t="e">
        <f>#REF!-#REF!</f>
        <v>#REF!</v>
      </c>
      <c r="AW521" s="332" t="e">
        <f>#REF!-#REF!</f>
        <v>#REF!</v>
      </c>
      <c r="AX521" s="332" t="e">
        <f>#REF!-#REF!</f>
        <v>#REF!</v>
      </c>
      <c r="AY521" s="332" t="e">
        <f>#REF!-#REF!</f>
        <v>#REF!</v>
      </c>
      <c r="AZ521" s="332" t="e">
        <f>#REF!-#REF!</f>
        <v>#REF!</v>
      </c>
      <c r="BA521" s="332" t="e">
        <f>#REF!-#REF!</f>
        <v>#REF!</v>
      </c>
      <c r="BB521" s="332" t="e">
        <f>#REF!-#REF!</f>
        <v>#REF!</v>
      </c>
      <c r="BC521" s="332" t="e">
        <f>#REF!-#REF!</f>
        <v>#REF!</v>
      </c>
      <c r="BD521" s="332" t="e">
        <f>#REF!-#REF!</f>
        <v>#REF!</v>
      </c>
      <c r="BE521" s="332" t="e">
        <f>#REF!-#REF!</f>
        <v>#REF!</v>
      </c>
      <c r="BF521" s="332" t="e">
        <f>#REF!-#REF!</f>
        <v>#REF!</v>
      </c>
      <c r="BG521" s="332" t="e">
        <f>#REF!-#REF!</f>
        <v>#REF!</v>
      </c>
      <c r="BH521" s="332" t="e">
        <f>#REF!-#REF!</f>
        <v>#REF!</v>
      </c>
      <c r="BI521" s="332" t="e">
        <f>#REF!-#REF!</f>
        <v>#REF!</v>
      </c>
      <c r="BJ521" s="332" t="e">
        <f>#REF!-#REF!</f>
        <v>#REF!</v>
      </c>
      <c r="BK521" s="332" t="e">
        <f>#REF!-#REF!</f>
        <v>#REF!</v>
      </c>
      <c r="BL521" s="332" t="e">
        <f>#REF!-#REF!</f>
        <v>#REF!</v>
      </c>
      <c r="BM521" s="332" t="e">
        <f>#REF!-#REF!</f>
        <v>#REF!</v>
      </c>
      <c r="BN521" s="332" t="e">
        <f>#REF!-#REF!</f>
        <v>#REF!</v>
      </c>
      <c r="BO521" s="332" t="e">
        <f>#REF!-#REF!</f>
        <v>#REF!</v>
      </c>
      <c r="BP521" s="332" t="e">
        <f>#REF!-#REF!</f>
        <v>#REF!</v>
      </c>
      <c r="BQ521" s="332" t="e">
        <f>#REF!-#REF!</f>
        <v>#REF!</v>
      </c>
      <c r="BR521" s="332" t="e">
        <f>#REF!-#REF!</f>
        <v>#REF!</v>
      </c>
      <c r="BS521" s="332" t="e">
        <f>#REF!-#REF!</f>
        <v>#REF!</v>
      </c>
      <c r="BT521" s="332" t="e">
        <f>#REF!-#REF!</f>
        <v>#REF!</v>
      </c>
      <c r="BU521" s="332" t="e">
        <f>#REF!-#REF!</f>
        <v>#REF!</v>
      </c>
      <c r="BV521" s="332" t="e">
        <f>#REF!-#REF!</f>
        <v>#REF!</v>
      </c>
      <c r="BW521" s="332" t="e">
        <f>#REF!-#REF!</f>
        <v>#REF!</v>
      </c>
      <c r="BX521" s="332" t="e">
        <f>#REF!-#REF!</f>
        <v>#REF!</v>
      </c>
      <c r="BZ521" s="332" t="e">
        <f>#REF!-#REF!</f>
        <v>#REF!</v>
      </c>
      <c r="CA521" s="332" t="e">
        <f>#REF!-#REF!</f>
        <v>#REF!</v>
      </c>
    </row>
    <row r="522" spans="7:79" hidden="1" x14ac:dyDescent="0.2">
      <c r="G522" s="332" t="e">
        <f>#REF!-#REF!</f>
        <v>#REF!</v>
      </c>
      <c r="H522" s="332" t="e">
        <f>#REF!-#REF!</f>
        <v>#REF!</v>
      </c>
      <c r="I522" s="332" t="e">
        <f>#REF!-#REF!</f>
        <v>#REF!</v>
      </c>
      <c r="J522" s="332" t="e">
        <f>#REF!-#REF!</f>
        <v>#REF!</v>
      </c>
      <c r="K522" s="332" t="e">
        <f>#REF!-#REF!</f>
        <v>#REF!</v>
      </c>
      <c r="L522" s="332" t="e">
        <f>#REF!-#REF!</f>
        <v>#REF!</v>
      </c>
      <c r="M522" s="332" t="e">
        <f>#REF!-#REF!</f>
        <v>#REF!</v>
      </c>
      <c r="N522" s="332" t="e">
        <f>#REF!-#REF!</f>
        <v>#REF!</v>
      </c>
      <c r="O522" s="332" t="e">
        <f>#REF!-#REF!</f>
        <v>#REF!</v>
      </c>
      <c r="P522" s="332" t="e">
        <f>#REF!-#REF!</f>
        <v>#REF!</v>
      </c>
      <c r="Q522" s="332" t="e">
        <f>#REF!-#REF!</f>
        <v>#REF!</v>
      </c>
      <c r="R522" s="332" t="e">
        <f>#REF!-#REF!</f>
        <v>#REF!</v>
      </c>
      <c r="S522" s="332" t="e">
        <f>#REF!-#REF!</f>
        <v>#REF!</v>
      </c>
      <c r="T522" s="332" t="e">
        <f>#REF!-#REF!</f>
        <v>#REF!</v>
      </c>
      <c r="U522" s="332" t="e">
        <f>#REF!-#REF!</f>
        <v>#REF!</v>
      </c>
      <c r="V522" s="332" t="e">
        <f>#REF!-#REF!</f>
        <v>#REF!</v>
      </c>
      <c r="W522" s="332" t="e">
        <f>#REF!-#REF!</f>
        <v>#REF!</v>
      </c>
      <c r="X522" s="332" t="e">
        <f>#REF!-#REF!</f>
        <v>#REF!</v>
      </c>
      <c r="Y522" s="332" t="e">
        <f>#REF!-#REF!</f>
        <v>#REF!</v>
      </c>
      <c r="Z522" s="332" t="e">
        <f>#REF!-#REF!</f>
        <v>#REF!</v>
      </c>
      <c r="AA522" s="332" t="e">
        <f>#REF!-#REF!</f>
        <v>#REF!</v>
      </c>
      <c r="AB522" s="332" t="e">
        <f>#REF!-#REF!</f>
        <v>#REF!</v>
      </c>
      <c r="AC522" s="332" t="e">
        <f>#REF!-#REF!</f>
        <v>#REF!</v>
      </c>
      <c r="AD522" s="332" t="e">
        <f>#REF!-#REF!</f>
        <v>#REF!</v>
      </c>
      <c r="AE522" s="332" t="e">
        <f>#REF!-#REF!</f>
        <v>#REF!</v>
      </c>
      <c r="AF522" s="332" t="e">
        <f>#REF!-#REF!</f>
        <v>#REF!</v>
      </c>
      <c r="AG522" s="332" t="e">
        <f>#REF!-#REF!</f>
        <v>#REF!</v>
      </c>
      <c r="AH522" s="332" t="e">
        <f>#REF!-#REF!</f>
        <v>#REF!</v>
      </c>
      <c r="AI522" s="332" t="e">
        <f>#REF!-#REF!</f>
        <v>#REF!</v>
      </c>
      <c r="AJ522" s="332" t="e">
        <f>#REF!-#REF!</f>
        <v>#REF!</v>
      </c>
      <c r="AK522" s="332" t="e">
        <f>#REF!-#REF!</f>
        <v>#REF!</v>
      </c>
      <c r="AL522" s="332" t="e">
        <f>#REF!-#REF!</f>
        <v>#REF!</v>
      </c>
      <c r="AM522" s="332" t="e">
        <f>#REF!-#REF!</f>
        <v>#REF!</v>
      </c>
      <c r="AN522" s="332" t="e">
        <f>#REF!-#REF!</f>
        <v>#REF!</v>
      </c>
      <c r="AO522" s="332" t="e">
        <f>#REF!-#REF!</f>
        <v>#REF!</v>
      </c>
      <c r="AP522" s="332" t="e">
        <f>#REF!-#REF!</f>
        <v>#REF!</v>
      </c>
      <c r="AQ522" s="332" t="e">
        <f>#REF!-#REF!</f>
        <v>#REF!</v>
      </c>
      <c r="AR522" s="332" t="e">
        <f>#REF!-#REF!</f>
        <v>#REF!</v>
      </c>
      <c r="AS522" s="332" t="e">
        <f>#REF!-#REF!</f>
        <v>#REF!</v>
      </c>
      <c r="AT522" s="332" t="e">
        <f>#REF!-#REF!</f>
        <v>#REF!</v>
      </c>
      <c r="AU522" s="332" t="e">
        <f>#REF!-#REF!</f>
        <v>#REF!</v>
      </c>
      <c r="AV522" s="332" t="e">
        <f>#REF!-#REF!</f>
        <v>#REF!</v>
      </c>
      <c r="AW522" s="332" t="e">
        <f>#REF!-#REF!</f>
        <v>#REF!</v>
      </c>
      <c r="AX522" s="332" t="e">
        <f>#REF!-#REF!</f>
        <v>#REF!</v>
      </c>
      <c r="AY522" s="332" t="e">
        <f>#REF!-#REF!</f>
        <v>#REF!</v>
      </c>
      <c r="AZ522" s="332" t="e">
        <f>#REF!-#REF!</f>
        <v>#REF!</v>
      </c>
      <c r="BA522" s="332" t="e">
        <f>#REF!-#REF!</f>
        <v>#REF!</v>
      </c>
      <c r="BB522" s="332" t="e">
        <f>#REF!-#REF!</f>
        <v>#REF!</v>
      </c>
      <c r="BC522" s="332" t="e">
        <f>#REF!-#REF!</f>
        <v>#REF!</v>
      </c>
      <c r="BD522" s="332" t="e">
        <f>#REF!-#REF!</f>
        <v>#REF!</v>
      </c>
      <c r="BE522" s="332" t="e">
        <f>#REF!-#REF!</f>
        <v>#REF!</v>
      </c>
      <c r="BF522" s="332" t="e">
        <f>#REF!-#REF!</f>
        <v>#REF!</v>
      </c>
      <c r="BG522" s="332" t="e">
        <f>#REF!-#REF!</f>
        <v>#REF!</v>
      </c>
      <c r="BH522" s="332" t="e">
        <f>#REF!-#REF!</f>
        <v>#REF!</v>
      </c>
      <c r="BI522" s="332" t="e">
        <f>#REF!-#REF!</f>
        <v>#REF!</v>
      </c>
      <c r="BJ522" s="332" t="e">
        <f>#REF!-#REF!</f>
        <v>#REF!</v>
      </c>
      <c r="BK522" s="332" t="e">
        <f>#REF!-#REF!</f>
        <v>#REF!</v>
      </c>
      <c r="BL522" s="332" t="e">
        <f>#REF!-#REF!</f>
        <v>#REF!</v>
      </c>
      <c r="BM522" s="332" t="e">
        <f>#REF!-#REF!</f>
        <v>#REF!</v>
      </c>
      <c r="BN522" s="332" t="e">
        <f>#REF!-#REF!</f>
        <v>#REF!</v>
      </c>
      <c r="BO522" s="332" t="e">
        <f>#REF!-#REF!</f>
        <v>#REF!</v>
      </c>
      <c r="BP522" s="332" t="e">
        <f>#REF!-#REF!</f>
        <v>#REF!</v>
      </c>
      <c r="BQ522" s="332" t="e">
        <f>#REF!-#REF!</f>
        <v>#REF!</v>
      </c>
      <c r="BR522" s="332" t="e">
        <f>#REF!-#REF!</f>
        <v>#REF!</v>
      </c>
      <c r="BS522" s="332" t="e">
        <f>#REF!-#REF!</f>
        <v>#REF!</v>
      </c>
      <c r="BT522" s="332" t="e">
        <f>#REF!-#REF!</f>
        <v>#REF!</v>
      </c>
      <c r="BU522" s="332" t="e">
        <f>#REF!-#REF!</f>
        <v>#REF!</v>
      </c>
      <c r="BV522" s="332" t="e">
        <f>#REF!-#REF!</f>
        <v>#REF!</v>
      </c>
      <c r="BW522" s="332" t="e">
        <f>#REF!-#REF!</f>
        <v>#REF!</v>
      </c>
      <c r="BX522" s="332" t="e">
        <f>#REF!-#REF!</f>
        <v>#REF!</v>
      </c>
      <c r="BZ522" s="332" t="e">
        <f>#REF!-#REF!</f>
        <v>#REF!</v>
      </c>
      <c r="CA522" s="332" t="e">
        <f>#REF!-#REF!</f>
        <v>#REF!</v>
      </c>
    </row>
    <row r="523" spans="7:79" hidden="1" x14ac:dyDescent="0.2">
      <c r="G523" s="332" t="e">
        <f>#REF!-#REF!</f>
        <v>#REF!</v>
      </c>
      <c r="H523" s="332" t="e">
        <f>#REF!-#REF!</f>
        <v>#REF!</v>
      </c>
      <c r="I523" s="332" t="e">
        <f>#REF!-#REF!</f>
        <v>#REF!</v>
      </c>
      <c r="J523" s="332" t="e">
        <f>#REF!-#REF!</f>
        <v>#REF!</v>
      </c>
      <c r="K523" s="332" t="e">
        <f>#REF!-#REF!</f>
        <v>#REF!</v>
      </c>
      <c r="L523" s="332" t="e">
        <f>#REF!-#REF!</f>
        <v>#REF!</v>
      </c>
      <c r="M523" s="332" t="e">
        <f>#REF!-#REF!</f>
        <v>#REF!</v>
      </c>
      <c r="N523" s="332" t="e">
        <f>#REF!-#REF!</f>
        <v>#REF!</v>
      </c>
      <c r="O523" s="332" t="e">
        <f>#REF!-#REF!</f>
        <v>#REF!</v>
      </c>
      <c r="P523" s="332" t="e">
        <f>#REF!-#REF!</f>
        <v>#REF!</v>
      </c>
      <c r="Q523" s="332" t="e">
        <f>#REF!-#REF!</f>
        <v>#REF!</v>
      </c>
      <c r="R523" s="332" t="e">
        <f>#REF!-#REF!</f>
        <v>#REF!</v>
      </c>
      <c r="S523" s="332" t="e">
        <f>#REF!-#REF!</f>
        <v>#REF!</v>
      </c>
      <c r="T523" s="332" t="e">
        <f>#REF!-#REF!</f>
        <v>#REF!</v>
      </c>
      <c r="U523" s="332" t="e">
        <f>#REF!-#REF!</f>
        <v>#REF!</v>
      </c>
      <c r="V523" s="332" t="e">
        <f>#REF!-#REF!</f>
        <v>#REF!</v>
      </c>
      <c r="W523" s="332" t="e">
        <f>#REF!-#REF!</f>
        <v>#REF!</v>
      </c>
      <c r="X523" s="332" t="e">
        <f>#REF!-#REF!</f>
        <v>#REF!</v>
      </c>
      <c r="Y523" s="332" t="e">
        <f>#REF!-#REF!</f>
        <v>#REF!</v>
      </c>
      <c r="Z523" s="332" t="e">
        <f>#REF!-#REF!</f>
        <v>#REF!</v>
      </c>
      <c r="AA523" s="332" t="e">
        <f>#REF!-#REF!</f>
        <v>#REF!</v>
      </c>
      <c r="AB523" s="332" t="e">
        <f>#REF!-#REF!</f>
        <v>#REF!</v>
      </c>
      <c r="AC523" s="332" t="e">
        <f>#REF!-#REF!</f>
        <v>#REF!</v>
      </c>
      <c r="AD523" s="332" t="e">
        <f>#REF!-#REF!</f>
        <v>#REF!</v>
      </c>
      <c r="AE523" s="332" t="e">
        <f>#REF!-#REF!</f>
        <v>#REF!</v>
      </c>
      <c r="AF523" s="332" t="e">
        <f>#REF!-#REF!</f>
        <v>#REF!</v>
      </c>
      <c r="AG523" s="332" t="e">
        <f>#REF!-#REF!</f>
        <v>#REF!</v>
      </c>
      <c r="AH523" s="332" t="e">
        <f>#REF!-#REF!</f>
        <v>#REF!</v>
      </c>
      <c r="AI523" s="332" t="e">
        <f>#REF!-#REF!</f>
        <v>#REF!</v>
      </c>
      <c r="AJ523" s="332" t="e">
        <f>#REF!-#REF!</f>
        <v>#REF!</v>
      </c>
      <c r="AK523" s="332" t="e">
        <f>#REF!-#REF!</f>
        <v>#REF!</v>
      </c>
      <c r="AL523" s="332" t="e">
        <f>#REF!-#REF!</f>
        <v>#REF!</v>
      </c>
      <c r="AM523" s="332" t="e">
        <f>#REF!-#REF!</f>
        <v>#REF!</v>
      </c>
      <c r="AN523" s="332" t="e">
        <f>#REF!-#REF!</f>
        <v>#REF!</v>
      </c>
      <c r="AO523" s="332" t="e">
        <f>#REF!-#REF!</f>
        <v>#REF!</v>
      </c>
      <c r="AP523" s="332" t="e">
        <f>#REF!-#REF!</f>
        <v>#REF!</v>
      </c>
      <c r="AQ523" s="332" t="e">
        <f>#REF!-#REF!</f>
        <v>#REF!</v>
      </c>
      <c r="AR523" s="332" t="e">
        <f>#REF!-#REF!</f>
        <v>#REF!</v>
      </c>
      <c r="AS523" s="332" t="e">
        <f>#REF!-#REF!</f>
        <v>#REF!</v>
      </c>
      <c r="AT523" s="332" t="e">
        <f>#REF!-#REF!</f>
        <v>#REF!</v>
      </c>
      <c r="AU523" s="332" t="e">
        <f>#REF!-#REF!</f>
        <v>#REF!</v>
      </c>
      <c r="AV523" s="332" t="e">
        <f>#REF!-#REF!</f>
        <v>#REF!</v>
      </c>
      <c r="AW523" s="332" t="e">
        <f>#REF!-#REF!</f>
        <v>#REF!</v>
      </c>
      <c r="AX523" s="332" t="e">
        <f>#REF!-#REF!</f>
        <v>#REF!</v>
      </c>
      <c r="AY523" s="332" t="e">
        <f>#REF!-#REF!</f>
        <v>#REF!</v>
      </c>
      <c r="AZ523" s="332" t="e">
        <f>#REF!-#REF!</f>
        <v>#REF!</v>
      </c>
      <c r="BA523" s="332" t="e">
        <f>#REF!-#REF!</f>
        <v>#REF!</v>
      </c>
      <c r="BB523" s="332" t="e">
        <f>#REF!-#REF!</f>
        <v>#REF!</v>
      </c>
      <c r="BC523" s="332" t="e">
        <f>#REF!-#REF!</f>
        <v>#REF!</v>
      </c>
      <c r="BD523" s="332" t="e">
        <f>#REF!-#REF!</f>
        <v>#REF!</v>
      </c>
      <c r="BE523" s="332" t="e">
        <f>#REF!-#REF!</f>
        <v>#REF!</v>
      </c>
      <c r="BF523" s="332" t="e">
        <f>#REF!-#REF!</f>
        <v>#REF!</v>
      </c>
      <c r="BG523" s="332" t="e">
        <f>#REF!-#REF!</f>
        <v>#REF!</v>
      </c>
      <c r="BH523" s="332" t="e">
        <f>#REF!-#REF!</f>
        <v>#REF!</v>
      </c>
      <c r="BI523" s="332" t="e">
        <f>#REF!-#REF!</f>
        <v>#REF!</v>
      </c>
      <c r="BJ523" s="332" t="e">
        <f>#REF!-#REF!</f>
        <v>#REF!</v>
      </c>
      <c r="BK523" s="332" t="e">
        <f>#REF!-#REF!</f>
        <v>#REF!</v>
      </c>
      <c r="BL523" s="332" t="e">
        <f>#REF!-#REF!</f>
        <v>#REF!</v>
      </c>
      <c r="BM523" s="332" t="e">
        <f>#REF!-#REF!</f>
        <v>#REF!</v>
      </c>
      <c r="BN523" s="332" t="e">
        <f>#REF!-#REF!</f>
        <v>#REF!</v>
      </c>
      <c r="BO523" s="332" t="e">
        <f>#REF!-#REF!</f>
        <v>#REF!</v>
      </c>
      <c r="BP523" s="332" t="e">
        <f>#REF!-#REF!</f>
        <v>#REF!</v>
      </c>
      <c r="BQ523" s="332" t="e">
        <f>#REF!-#REF!</f>
        <v>#REF!</v>
      </c>
      <c r="BR523" s="332" t="e">
        <f>#REF!-#REF!</f>
        <v>#REF!</v>
      </c>
      <c r="BS523" s="332" t="e">
        <f>#REF!-#REF!</f>
        <v>#REF!</v>
      </c>
      <c r="BT523" s="332" t="e">
        <f>#REF!-#REF!</f>
        <v>#REF!</v>
      </c>
      <c r="BU523" s="332" t="e">
        <f>#REF!-#REF!</f>
        <v>#REF!</v>
      </c>
      <c r="BV523" s="332" t="e">
        <f>#REF!-#REF!</f>
        <v>#REF!</v>
      </c>
      <c r="BW523" s="332" t="e">
        <f>#REF!-#REF!</f>
        <v>#REF!</v>
      </c>
      <c r="BX523" s="332" t="e">
        <f>#REF!-#REF!</f>
        <v>#REF!</v>
      </c>
      <c r="BZ523" s="332" t="e">
        <f>#REF!-#REF!</f>
        <v>#REF!</v>
      </c>
      <c r="CA523" s="332" t="e">
        <f>#REF!-#REF!</f>
        <v>#REF!</v>
      </c>
    </row>
    <row r="524" spans="7:79" hidden="1" x14ac:dyDescent="0.2">
      <c r="G524" s="332" t="e">
        <f>#REF!-#REF!</f>
        <v>#REF!</v>
      </c>
      <c r="H524" s="332" t="e">
        <f>#REF!-#REF!</f>
        <v>#REF!</v>
      </c>
      <c r="I524" s="332" t="e">
        <f>#REF!-#REF!</f>
        <v>#REF!</v>
      </c>
      <c r="J524" s="332" t="e">
        <f>#REF!-#REF!</f>
        <v>#REF!</v>
      </c>
      <c r="K524" s="332" t="e">
        <f>#REF!-#REF!</f>
        <v>#REF!</v>
      </c>
      <c r="L524" s="332" t="e">
        <f>#REF!-#REF!</f>
        <v>#REF!</v>
      </c>
      <c r="M524" s="332" t="e">
        <f>#REF!-#REF!</f>
        <v>#REF!</v>
      </c>
      <c r="N524" s="332" t="e">
        <f>#REF!-#REF!</f>
        <v>#REF!</v>
      </c>
      <c r="O524" s="332" t="e">
        <f>#REF!-#REF!</f>
        <v>#REF!</v>
      </c>
      <c r="P524" s="332" t="e">
        <f>#REF!-#REF!</f>
        <v>#REF!</v>
      </c>
      <c r="Q524" s="332" t="e">
        <f>#REF!-#REF!</f>
        <v>#REF!</v>
      </c>
      <c r="R524" s="332" t="e">
        <f>#REF!-#REF!</f>
        <v>#REF!</v>
      </c>
      <c r="S524" s="332" t="e">
        <f>#REF!-#REF!</f>
        <v>#REF!</v>
      </c>
      <c r="T524" s="332" t="e">
        <f>#REF!-#REF!</f>
        <v>#REF!</v>
      </c>
      <c r="U524" s="332" t="e">
        <f>#REF!-#REF!</f>
        <v>#REF!</v>
      </c>
      <c r="V524" s="332" t="e">
        <f>#REF!-#REF!</f>
        <v>#REF!</v>
      </c>
      <c r="W524" s="332" t="e">
        <f>#REF!-#REF!</f>
        <v>#REF!</v>
      </c>
      <c r="X524" s="332" t="e">
        <f>#REF!-#REF!</f>
        <v>#REF!</v>
      </c>
      <c r="Y524" s="332" t="e">
        <f>#REF!-#REF!</f>
        <v>#REF!</v>
      </c>
      <c r="Z524" s="332" t="e">
        <f>#REF!-#REF!</f>
        <v>#REF!</v>
      </c>
      <c r="AA524" s="332" t="e">
        <f>#REF!-#REF!</f>
        <v>#REF!</v>
      </c>
      <c r="AB524" s="332" t="e">
        <f>#REF!-#REF!</f>
        <v>#REF!</v>
      </c>
      <c r="AC524" s="332" t="e">
        <f>#REF!-#REF!</f>
        <v>#REF!</v>
      </c>
      <c r="AD524" s="332" t="e">
        <f>#REF!-#REF!</f>
        <v>#REF!</v>
      </c>
      <c r="AE524" s="332" t="e">
        <f>#REF!-#REF!</f>
        <v>#REF!</v>
      </c>
      <c r="AF524" s="332" t="e">
        <f>#REF!-#REF!</f>
        <v>#REF!</v>
      </c>
      <c r="AG524" s="332" t="e">
        <f>#REF!-#REF!</f>
        <v>#REF!</v>
      </c>
      <c r="AH524" s="332" t="e">
        <f>#REF!-#REF!</f>
        <v>#REF!</v>
      </c>
      <c r="AI524" s="332" t="e">
        <f>#REF!-#REF!</f>
        <v>#REF!</v>
      </c>
      <c r="AJ524" s="332" t="e">
        <f>#REF!-#REF!</f>
        <v>#REF!</v>
      </c>
      <c r="AK524" s="332" t="e">
        <f>#REF!-#REF!</f>
        <v>#REF!</v>
      </c>
      <c r="AL524" s="332" t="e">
        <f>#REF!-#REF!</f>
        <v>#REF!</v>
      </c>
      <c r="AM524" s="332" t="e">
        <f>#REF!-#REF!</f>
        <v>#REF!</v>
      </c>
      <c r="AN524" s="332" t="e">
        <f>#REF!-#REF!</f>
        <v>#REF!</v>
      </c>
      <c r="AO524" s="332" t="e">
        <f>#REF!-#REF!</f>
        <v>#REF!</v>
      </c>
      <c r="AP524" s="332" t="e">
        <f>#REF!-#REF!</f>
        <v>#REF!</v>
      </c>
      <c r="AQ524" s="332" t="e">
        <f>#REF!-#REF!</f>
        <v>#REF!</v>
      </c>
      <c r="AR524" s="332" t="e">
        <f>#REF!-#REF!</f>
        <v>#REF!</v>
      </c>
      <c r="AS524" s="332" t="e">
        <f>#REF!-#REF!</f>
        <v>#REF!</v>
      </c>
      <c r="AT524" s="332" t="e">
        <f>#REF!-#REF!</f>
        <v>#REF!</v>
      </c>
      <c r="AU524" s="332" t="e">
        <f>#REF!-#REF!</f>
        <v>#REF!</v>
      </c>
      <c r="AV524" s="332" t="e">
        <f>#REF!-#REF!</f>
        <v>#REF!</v>
      </c>
      <c r="AW524" s="332" t="e">
        <f>#REF!-#REF!</f>
        <v>#REF!</v>
      </c>
      <c r="AX524" s="332" t="e">
        <f>#REF!-#REF!</f>
        <v>#REF!</v>
      </c>
      <c r="AY524" s="332" t="e">
        <f>#REF!-#REF!</f>
        <v>#REF!</v>
      </c>
      <c r="AZ524" s="332" t="e">
        <f>#REF!-#REF!</f>
        <v>#REF!</v>
      </c>
      <c r="BA524" s="332" t="e">
        <f>#REF!-#REF!</f>
        <v>#REF!</v>
      </c>
      <c r="BB524" s="332" t="e">
        <f>#REF!-#REF!</f>
        <v>#REF!</v>
      </c>
      <c r="BC524" s="332" t="e">
        <f>#REF!-#REF!</f>
        <v>#REF!</v>
      </c>
      <c r="BD524" s="332" t="e">
        <f>#REF!-#REF!</f>
        <v>#REF!</v>
      </c>
      <c r="BE524" s="332" t="e">
        <f>#REF!-#REF!</f>
        <v>#REF!</v>
      </c>
      <c r="BF524" s="332" t="e">
        <f>#REF!-#REF!</f>
        <v>#REF!</v>
      </c>
      <c r="BG524" s="332" t="e">
        <f>#REF!-#REF!</f>
        <v>#REF!</v>
      </c>
      <c r="BH524" s="332" t="e">
        <f>#REF!-#REF!</f>
        <v>#REF!</v>
      </c>
      <c r="BI524" s="332" t="e">
        <f>#REF!-#REF!</f>
        <v>#REF!</v>
      </c>
      <c r="BJ524" s="332" t="e">
        <f>#REF!-#REF!</f>
        <v>#REF!</v>
      </c>
      <c r="BK524" s="332" t="e">
        <f>#REF!-#REF!</f>
        <v>#REF!</v>
      </c>
      <c r="BL524" s="332" t="e">
        <f>#REF!-#REF!</f>
        <v>#REF!</v>
      </c>
      <c r="BM524" s="332" t="e">
        <f>#REF!-#REF!</f>
        <v>#REF!</v>
      </c>
      <c r="BN524" s="332" t="e">
        <f>#REF!-#REF!</f>
        <v>#REF!</v>
      </c>
      <c r="BO524" s="332" t="e">
        <f>#REF!-#REF!</f>
        <v>#REF!</v>
      </c>
      <c r="BP524" s="332" t="e">
        <f>#REF!-#REF!</f>
        <v>#REF!</v>
      </c>
      <c r="BQ524" s="332" t="e">
        <f>#REF!-#REF!</f>
        <v>#REF!</v>
      </c>
      <c r="BR524" s="332" t="e">
        <f>#REF!-#REF!</f>
        <v>#REF!</v>
      </c>
      <c r="BS524" s="332" t="e">
        <f>#REF!-#REF!</f>
        <v>#REF!</v>
      </c>
      <c r="BT524" s="332" t="e">
        <f>#REF!-#REF!</f>
        <v>#REF!</v>
      </c>
      <c r="BU524" s="332" t="e">
        <f>#REF!-#REF!</f>
        <v>#REF!</v>
      </c>
      <c r="BV524" s="332" t="e">
        <f>#REF!-#REF!</f>
        <v>#REF!</v>
      </c>
      <c r="BW524" s="332" t="e">
        <f>#REF!-#REF!</f>
        <v>#REF!</v>
      </c>
      <c r="BX524" s="332" t="e">
        <f>#REF!-#REF!</f>
        <v>#REF!</v>
      </c>
      <c r="BZ524" s="332" t="e">
        <f>#REF!-#REF!</f>
        <v>#REF!</v>
      </c>
      <c r="CA524" s="332" t="e">
        <f>#REF!-#REF!</f>
        <v>#REF!</v>
      </c>
    </row>
    <row r="525" spans="7:79" hidden="1" x14ac:dyDescent="0.2">
      <c r="G525" s="332" t="e">
        <f>#REF!-#REF!</f>
        <v>#REF!</v>
      </c>
      <c r="H525" s="332" t="e">
        <f>#REF!-#REF!</f>
        <v>#REF!</v>
      </c>
      <c r="I525" s="332" t="e">
        <f>#REF!-#REF!</f>
        <v>#REF!</v>
      </c>
      <c r="J525" s="332" t="e">
        <f>#REF!-#REF!</f>
        <v>#REF!</v>
      </c>
      <c r="K525" s="332" t="e">
        <f>#REF!-#REF!</f>
        <v>#REF!</v>
      </c>
      <c r="L525" s="332" t="e">
        <f>#REF!-#REF!</f>
        <v>#REF!</v>
      </c>
      <c r="M525" s="332" t="e">
        <f>#REF!-#REF!</f>
        <v>#REF!</v>
      </c>
      <c r="N525" s="332" t="e">
        <f>#REF!-#REF!</f>
        <v>#REF!</v>
      </c>
      <c r="O525" s="332" t="e">
        <f>#REF!-#REF!</f>
        <v>#REF!</v>
      </c>
      <c r="P525" s="332" t="e">
        <f>#REF!-#REF!</f>
        <v>#REF!</v>
      </c>
      <c r="Q525" s="332" t="e">
        <f>#REF!-#REF!</f>
        <v>#REF!</v>
      </c>
      <c r="R525" s="332" t="e">
        <f>#REF!-#REF!</f>
        <v>#REF!</v>
      </c>
      <c r="S525" s="332" t="e">
        <f>#REF!-#REF!</f>
        <v>#REF!</v>
      </c>
      <c r="T525" s="332" t="e">
        <f>#REF!-#REF!</f>
        <v>#REF!</v>
      </c>
      <c r="U525" s="332" t="e">
        <f>#REF!-#REF!</f>
        <v>#REF!</v>
      </c>
      <c r="V525" s="332" t="e">
        <f>#REF!-#REF!</f>
        <v>#REF!</v>
      </c>
      <c r="W525" s="332" t="e">
        <f>#REF!-#REF!</f>
        <v>#REF!</v>
      </c>
      <c r="X525" s="332" t="e">
        <f>#REF!-#REF!</f>
        <v>#REF!</v>
      </c>
      <c r="Y525" s="332" t="e">
        <f>#REF!-#REF!</f>
        <v>#REF!</v>
      </c>
      <c r="Z525" s="332" t="e">
        <f>#REF!-#REF!</f>
        <v>#REF!</v>
      </c>
      <c r="AA525" s="332" t="e">
        <f>#REF!-#REF!</f>
        <v>#REF!</v>
      </c>
      <c r="AB525" s="332" t="e">
        <f>#REF!-#REF!</f>
        <v>#REF!</v>
      </c>
      <c r="AC525" s="332" t="e">
        <f>#REF!-#REF!</f>
        <v>#REF!</v>
      </c>
      <c r="AD525" s="332" t="e">
        <f>#REF!-#REF!</f>
        <v>#REF!</v>
      </c>
      <c r="AE525" s="332" t="e">
        <f>#REF!-#REF!</f>
        <v>#REF!</v>
      </c>
      <c r="AF525" s="332" t="e">
        <f>#REF!-#REF!</f>
        <v>#REF!</v>
      </c>
      <c r="AG525" s="332" t="e">
        <f>#REF!-#REF!</f>
        <v>#REF!</v>
      </c>
      <c r="AH525" s="332" t="e">
        <f>#REF!-#REF!</f>
        <v>#REF!</v>
      </c>
      <c r="AI525" s="332" t="e">
        <f>#REF!-#REF!</f>
        <v>#REF!</v>
      </c>
      <c r="AJ525" s="332" t="e">
        <f>#REF!-#REF!</f>
        <v>#REF!</v>
      </c>
      <c r="AK525" s="332" t="e">
        <f>#REF!-#REF!</f>
        <v>#REF!</v>
      </c>
      <c r="AL525" s="332" t="e">
        <f>#REF!-#REF!</f>
        <v>#REF!</v>
      </c>
      <c r="AM525" s="332" t="e">
        <f>#REF!-#REF!</f>
        <v>#REF!</v>
      </c>
      <c r="AN525" s="332" t="e">
        <f>#REF!-#REF!</f>
        <v>#REF!</v>
      </c>
      <c r="AO525" s="332" t="e">
        <f>#REF!-#REF!</f>
        <v>#REF!</v>
      </c>
      <c r="AP525" s="332" t="e">
        <f>#REF!-#REF!</f>
        <v>#REF!</v>
      </c>
      <c r="AQ525" s="332" t="e">
        <f>#REF!-#REF!</f>
        <v>#REF!</v>
      </c>
      <c r="AR525" s="332" t="e">
        <f>#REF!-#REF!</f>
        <v>#REF!</v>
      </c>
      <c r="AS525" s="332" t="e">
        <f>#REF!-#REF!</f>
        <v>#REF!</v>
      </c>
      <c r="AT525" s="332" t="e">
        <f>#REF!-#REF!</f>
        <v>#REF!</v>
      </c>
      <c r="AU525" s="332" t="e">
        <f>#REF!-#REF!</f>
        <v>#REF!</v>
      </c>
      <c r="AV525" s="332" t="e">
        <f>#REF!-#REF!</f>
        <v>#REF!</v>
      </c>
      <c r="AW525" s="332" t="e">
        <f>#REF!-#REF!</f>
        <v>#REF!</v>
      </c>
      <c r="AX525" s="332" t="e">
        <f>#REF!-#REF!</f>
        <v>#REF!</v>
      </c>
      <c r="AY525" s="332" t="e">
        <f>#REF!-#REF!</f>
        <v>#REF!</v>
      </c>
      <c r="AZ525" s="332" t="e">
        <f>#REF!-#REF!</f>
        <v>#REF!</v>
      </c>
      <c r="BA525" s="332" t="e">
        <f>#REF!-#REF!</f>
        <v>#REF!</v>
      </c>
      <c r="BB525" s="332" t="e">
        <f>#REF!-#REF!</f>
        <v>#REF!</v>
      </c>
      <c r="BC525" s="332" t="e">
        <f>#REF!-#REF!</f>
        <v>#REF!</v>
      </c>
      <c r="BD525" s="332" t="e">
        <f>#REF!-#REF!</f>
        <v>#REF!</v>
      </c>
      <c r="BE525" s="332" t="e">
        <f>#REF!-#REF!</f>
        <v>#REF!</v>
      </c>
      <c r="BF525" s="332" t="e">
        <f>#REF!-#REF!</f>
        <v>#REF!</v>
      </c>
      <c r="BG525" s="332" t="e">
        <f>#REF!-#REF!</f>
        <v>#REF!</v>
      </c>
      <c r="BH525" s="332" t="e">
        <f>#REF!-#REF!</f>
        <v>#REF!</v>
      </c>
      <c r="BI525" s="332" t="e">
        <f>#REF!-#REF!</f>
        <v>#REF!</v>
      </c>
      <c r="BJ525" s="332" t="e">
        <f>#REF!-#REF!</f>
        <v>#REF!</v>
      </c>
      <c r="BK525" s="332" t="e">
        <f>#REF!-#REF!</f>
        <v>#REF!</v>
      </c>
      <c r="BL525" s="332" t="e">
        <f>#REF!-#REF!</f>
        <v>#REF!</v>
      </c>
      <c r="BM525" s="332" t="e">
        <f>#REF!-#REF!</f>
        <v>#REF!</v>
      </c>
      <c r="BN525" s="332" t="e">
        <f>#REF!-#REF!</f>
        <v>#REF!</v>
      </c>
      <c r="BO525" s="332" t="e">
        <f>#REF!-#REF!</f>
        <v>#REF!</v>
      </c>
      <c r="BP525" s="332" t="e">
        <f>#REF!-#REF!</f>
        <v>#REF!</v>
      </c>
      <c r="BQ525" s="332" t="e">
        <f>#REF!-#REF!</f>
        <v>#REF!</v>
      </c>
      <c r="BR525" s="332" t="e">
        <f>#REF!-#REF!</f>
        <v>#REF!</v>
      </c>
      <c r="BS525" s="332" t="e">
        <f>#REF!-#REF!</f>
        <v>#REF!</v>
      </c>
      <c r="BT525" s="332" t="e">
        <f>#REF!-#REF!</f>
        <v>#REF!</v>
      </c>
      <c r="BU525" s="332" t="e">
        <f>#REF!-#REF!</f>
        <v>#REF!</v>
      </c>
      <c r="BV525" s="332" t="e">
        <f>#REF!-#REF!</f>
        <v>#REF!</v>
      </c>
      <c r="BW525" s="332" t="e">
        <f>#REF!-#REF!</f>
        <v>#REF!</v>
      </c>
      <c r="BX525" s="332" t="e">
        <f>#REF!-#REF!</f>
        <v>#REF!</v>
      </c>
      <c r="BZ525" s="332" t="e">
        <f>#REF!-#REF!</f>
        <v>#REF!</v>
      </c>
      <c r="CA525" s="332" t="e">
        <f>#REF!-#REF!</f>
        <v>#REF!</v>
      </c>
    </row>
    <row r="526" spans="7:79" hidden="1" x14ac:dyDescent="0.2">
      <c r="G526" s="332" t="e">
        <f>#REF!-#REF!</f>
        <v>#REF!</v>
      </c>
      <c r="H526" s="332" t="e">
        <f>#REF!-#REF!</f>
        <v>#REF!</v>
      </c>
      <c r="I526" s="332" t="e">
        <f>#REF!-#REF!</f>
        <v>#REF!</v>
      </c>
      <c r="J526" s="332" t="e">
        <f>#REF!-#REF!</f>
        <v>#REF!</v>
      </c>
      <c r="K526" s="332" t="e">
        <f>#REF!-#REF!</f>
        <v>#REF!</v>
      </c>
      <c r="L526" s="332" t="e">
        <f>#REF!-#REF!</f>
        <v>#REF!</v>
      </c>
      <c r="M526" s="332" t="e">
        <f>#REF!-#REF!</f>
        <v>#REF!</v>
      </c>
      <c r="N526" s="332" t="e">
        <f>#REF!-#REF!</f>
        <v>#REF!</v>
      </c>
      <c r="O526" s="332" t="e">
        <f>#REF!-#REF!</f>
        <v>#REF!</v>
      </c>
      <c r="P526" s="332" t="e">
        <f>#REF!-#REF!</f>
        <v>#REF!</v>
      </c>
      <c r="Q526" s="332" t="e">
        <f>#REF!-#REF!</f>
        <v>#REF!</v>
      </c>
      <c r="R526" s="332" t="e">
        <f>#REF!-#REF!</f>
        <v>#REF!</v>
      </c>
      <c r="S526" s="332" t="e">
        <f>#REF!-#REF!</f>
        <v>#REF!</v>
      </c>
      <c r="T526" s="332" t="e">
        <f>#REF!-#REF!</f>
        <v>#REF!</v>
      </c>
      <c r="U526" s="332" t="e">
        <f>#REF!-#REF!</f>
        <v>#REF!</v>
      </c>
      <c r="V526" s="332" t="e">
        <f>#REF!-#REF!</f>
        <v>#REF!</v>
      </c>
      <c r="W526" s="332" t="e">
        <f>#REF!-#REF!</f>
        <v>#REF!</v>
      </c>
      <c r="X526" s="332" t="e">
        <f>#REF!-#REF!</f>
        <v>#REF!</v>
      </c>
      <c r="Y526" s="332" t="e">
        <f>#REF!-#REF!</f>
        <v>#REF!</v>
      </c>
      <c r="Z526" s="332" t="e">
        <f>#REF!-#REF!</f>
        <v>#REF!</v>
      </c>
      <c r="AA526" s="332" t="e">
        <f>#REF!-#REF!</f>
        <v>#REF!</v>
      </c>
      <c r="AB526" s="332" t="e">
        <f>#REF!-#REF!</f>
        <v>#REF!</v>
      </c>
      <c r="AC526" s="332" t="e">
        <f>#REF!-#REF!</f>
        <v>#REF!</v>
      </c>
      <c r="AD526" s="332" t="e">
        <f>#REF!-#REF!</f>
        <v>#REF!</v>
      </c>
      <c r="AE526" s="332" t="e">
        <f>#REF!-#REF!</f>
        <v>#REF!</v>
      </c>
      <c r="AF526" s="332" t="e">
        <f>#REF!-#REF!</f>
        <v>#REF!</v>
      </c>
      <c r="AG526" s="332" t="e">
        <f>#REF!-#REF!</f>
        <v>#REF!</v>
      </c>
      <c r="AH526" s="332" t="e">
        <f>#REF!-#REF!</f>
        <v>#REF!</v>
      </c>
      <c r="AI526" s="332" t="e">
        <f>#REF!-#REF!</f>
        <v>#REF!</v>
      </c>
      <c r="AJ526" s="332" t="e">
        <f>#REF!-#REF!</f>
        <v>#REF!</v>
      </c>
      <c r="AK526" s="332" t="e">
        <f>#REF!-#REF!</f>
        <v>#REF!</v>
      </c>
      <c r="AL526" s="332" t="e">
        <f>#REF!-#REF!</f>
        <v>#REF!</v>
      </c>
      <c r="AM526" s="332" t="e">
        <f>#REF!-#REF!</f>
        <v>#REF!</v>
      </c>
      <c r="AN526" s="332" t="e">
        <f>#REF!-#REF!</f>
        <v>#REF!</v>
      </c>
      <c r="AO526" s="332" t="e">
        <f>#REF!-#REF!</f>
        <v>#REF!</v>
      </c>
      <c r="AP526" s="332" t="e">
        <f>#REF!-#REF!</f>
        <v>#REF!</v>
      </c>
      <c r="AQ526" s="332" t="e">
        <f>#REF!-#REF!</f>
        <v>#REF!</v>
      </c>
      <c r="AR526" s="332" t="e">
        <f>#REF!-#REF!</f>
        <v>#REF!</v>
      </c>
      <c r="AS526" s="332" t="e">
        <f>#REF!-#REF!</f>
        <v>#REF!</v>
      </c>
      <c r="AT526" s="332" t="e">
        <f>#REF!-#REF!</f>
        <v>#REF!</v>
      </c>
      <c r="AU526" s="332" t="e">
        <f>#REF!-#REF!</f>
        <v>#REF!</v>
      </c>
      <c r="AV526" s="332" t="e">
        <f>#REF!-#REF!</f>
        <v>#REF!</v>
      </c>
      <c r="AW526" s="332" t="e">
        <f>#REF!-#REF!</f>
        <v>#REF!</v>
      </c>
      <c r="AX526" s="332" t="e">
        <f>#REF!-#REF!</f>
        <v>#REF!</v>
      </c>
      <c r="AY526" s="332" t="e">
        <f>#REF!-#REF!</f>
        <v>#REF!</v>
      </c>
      <c r="AZ526" s="332" t="e">
        <f>#REF!-#REF!</f>
        <v>#REF!</v>
      </c>
      <c r="BA526" s="332" t="e">
        <f>#REF!-#REF!</f>
        <v>#REF!</v>
      </c>
      <c r="BB526" s="332" t="e">
        <f>#REF!-#REF!</f>
        <v>#REF!</v>
      </c>
      <c r="BC526" s="332" t="e">
        <f>#REF!-#REF!</f>
        <v>#REF!</v>
      </c>
      <c r="BD526" s="332" t="e">
        <f>#REF!-#REF!</f>
        <v>#REF!</v>
      </c>
      <c r="BE526" s="332" t="e">
        <f>#REF!-#REF!</f>
        <v>#REF!</v>
      </c>
      <c r="BF526" s="332" t="e">
        <f>#REF!-#REF!</f>
        <v>#REF!</v>
      </c>
      <c r="BG526" s="332" t="e">
        <f>#REF!-#REF!</f>
        <v>#REF!</v>
      </c>
      <c r="BH526" s="332" t="e">
        <f>#REF!-#REF!</f>
        <v>#REF!</v>
      </c>
      <c r="BI526" s="332" t="e">
        <f>#REF!-#REF!</f>
        <v>#REF!</v>
      </c>
      <c r="BJ526" s="332" t="e">
        <f>#REF!-#REF!</f>
        <v>#REF!</v>
      </c>
      <c r="BK526" s="332" t="e">
        <f>#REF!-#REF!</f>
        <v>#REF!</v>
      </c>
      <c r="BL526" s="332" t="e">
        <f>#REF!-#REF!</f>
        <v>#REF!</v>
      </c>
      <c r="BM526" s="332" t="e">
        <f>#REF!-#REF!</f>
        <v>#REF!</v>
      </c>
      <c r="BN526" s="332" t="e">
        <f>#REF!-#REF!</f>
        <v>#REF!</v>
      </c>
      <c r="BO526" s="332" t="e">
        <f>#REF!-#REF!</f>
        <v>#REF!</v>
      </c>
      <c r="BP526" s="332" t="e">
        <f>#REF!-#REF!</f>
        <v>#REF!</v>
      </c>
      <c r="BQ526" s="332" t="e">
        <f>#REF!-#REF!</f>
        <v>#REF!</v>
      </c>
      <c r="BR526" s="332" t="e">
        <f>#REF!-#REF!</f>
        <v>#REF!</v>
      </c>
      <c r="BS526" s="332" t="e">
        <f>#REF!-#REF!</f>
        <v>#REF!</v>
      </c>
      <c r="BT526" s="332" t="e">
        <f>#REF!-#REF!</f>
        <v>#REF!</v>
      </c>
      <c r="BU526" s="332" t="e">
        <f>#REF!-#REF!</f>
        <v>#REF!</v>
      </c>
      <c r="BV526" s="332" t="e">
        <f>#REF!-#REF!</f>
        <v>#REF!</v>
      </c>
      <c r="BW526" s="332" t="e">
        <f>#REF!-#REF!</f>
        <v>#REF!</v>
      </c>
      <c r="BX526" s="332" t="e">
        <f>#REF!-#REF!</f>
        <v>#REF!</v>
      </c>
      <c r="BZ526" s="332" t="e">
        <f>#REF!-#REF!</f>
        <v>#REF!</v>
      </c>
      <c r="CA526" s="332" t="e">
        <f>#REF!-#REF!</f>
        <v>#REF!</v>
      </c>
    </row>
    <row r="527" spans="7:79" hidden="1" x14ac:dyDescent="0.2">
      <c r="G527" s="332" t="e">
        <f>#REF!-#REF!</f>
        <v>#REF!</v>
      </c>
      <c r="H527" s="332" t="e">
        <f>#REF!-#REF!</f>
        <v>#REF!</v>
      </c>
      <c r="I527" s="332" t="e">
        <f>#REF!-#REF!</f>
        <v>#REF!</v>
      </c>
      <c r="J527" s="332" t="e">
        <f>#REF!-#REF!</f>
        <v>#REF!</v>
      </c>
      <c r="K527" s="332" t="e">
        <f>#REF!-#REF!</f>
        <v>#REF!</v>
      </c>
      <c r="L527" s="332" t="e">
        <f>#REF!-#REF!</f>
        <v>#REF!</v>
      </c>
      <c r="M527" s="332" t="e">
        <f>#REF!-#REF!</f>
        <v>#REF!</v>
      </c>
      <c r="N527" s="332" t="e">
        <f>#REF!-#REF!</f>
        <v>#REF!</v>
      </c>
      <c r="O527" s="332" t="e">
        <f>#REF!-#REF!</f>
        <v>#REF!</v>
      </c>
      <c r="P527" s="332" t="e">
        <f>#REF!-#REF!</f>
        <v>#REF!</v>
      </c>
      <c r="Q527" s="332" t="e">
        <f>#REF!-#REF!</f>
        <v>#REF!</v>
      </c>
      <c r="R527" s="332" t="e">
        <f>#REF!-#REF!</f>
        <v>#REF!</v>
      </c>
      <c r="S527" s="332" t="e">
        <f>#REF!-#REF!</f>
        <v>#REF!</v>
      </c>
      <c r="T527" s="332" t="e">
        <f>#REF!-#REF!</f>
        <v>#REF!</v>
      </c>
      <c r="U527" s="332" t="e">
        <f>#REF!-#REF!</f>
        <v>#REF!</v>
      </c>
      <c r="V527" s="332" t="e">
        <f>#REF!-#REF!</f>
        <v>#REF!</v>
      </c>
      <c r="W527" s="332" t="e">
        <f>#REF!-#REF!</f>
        <v>#REF!</v>
      </c>
      <c r="X527" s="332" t="e">
        <f>#REF!-#REF!</f>
        <v>#REF!</v>
      </c>
      <c r="Y527" s="332" t="e">
        <f>#REF!-#REF!</f>
        <v>#REF!</v>
      </c>
      <c r="Z527" s="332" t="e">
        <f>#REF!-#REF!</f>
        <v>#REF!</v>
      </c>
      <c r="AA527" s="332" t="e">
        <f>#REF!-#REF!</f>
        <v>#REF!</v>
      </c>
      <c r="AB527" s="332" t="e">
        <f>#REF!-#REF!</f>
        <v>#REF!</v>
      </c>
      <c r="AC527" s="332" t="e">
        <f>#REF!-#REF!</f>
        <v>#REF!</v>
      </c>
      <c r="AD527" s="332" t="e">
        <f>#REF!-#REF!</f>
        <v>#REF!</v>
      </c>
      <c r="AE527" s="332" t="e">
        <f>#REF!-#REF!</f>
        <v>#REF!</v>
      </c>
      <c r="AF527" s="332" t="e">
        <f>#REF!-#REF!</f>
        <v>#REF!</v>
      </c>
      <c r="AG527" s="332" t="e">
        <f>#REF!-#REF!</f>
        <v>#REF!</v>
      </c>
      <c r="AH527" s="332" t="e">
        <f>#REF!-#REF!</f>
        <v>#REF!</v>
      </c>
      <c r="AI527" s="332" t="e">
        <f>#REF!-#REF!</f>
        <v>#REF!</v>
      </c>
      <c r="AJ527" s="332" t="e">
        <f>#REF!-#REF!</f>
        <v>#REF!</v>
      </c>
      <c r="AK527" s="332" t="e">
        <f>#REF!-#REF!</f>
        <v>#REF!</v>
      </c>
      <c r="AL527" s="332" t="e">
        <f>#REF!-#REF!</f>
        <v>#REF!</v>
      </c>
      <c r="AM527" s="332" t="e">
        <f>#REF!-#REF!</f>
        <v>#REF!</v>
      </c>
      <c r="AN527" s="332" t="e">
        <f>#REF!-#REF!</f>
        <v>#REF!</v>
      </c>
      <c r="AO527" s="332" t="e">
        <f>#REF!-#REF!</f>
        <v>#REF!</v>
      </c>
      <c r="AP527" s="332" t="e">
        <f>#REF!-#REF!</f>
        <v>#REF!</v>
      </c>
      <c r="AQ527" s="332" t="e">
        <f>#REF!-#REF!</f>
        <v>#REF!</v>
      </c>
      <c r="AR527" s="332" t="e">
        <f>#REF!-#REF!</f>
        <v>#REF!</v>
      </c>
      <c r="AS527" s="332" t="e">
        <f>#REF!-#REF!</f>
        <v>#REF!</v>
      </c>
      <c r="AT527" s="332" t="e">
        <f>#REF!-#REF!</f>
        <v>#REF!</v>
      </c>
      <c r="AU527" s="332" t="e">
        <f>#REF!-#REF!</f>
        <v>#REF!</v>
      </c>
      <c r="AV527" s="332" t="e">
        <f>#REF!-#REF!</f>
        <v>#REF!</v>
      </c>
      <c r="AW527" s="332" t="e">
        <f>#REF!-#REF!</f>
        <v>#REF!</v>
      </c>
      <c r="AX527" s="332" t="e">
        <f>#REF!-#REF!</f>
        <v>#REF!</v>
      </c>
      <c r="AY527" s="332" t="e">
        <f>#REF!-#REF!</f>
        <v>#REF!</v>
      </c>
      <c r="AZ527" s="332" t="e">
        <f>#REF!-#REF!</f>
        <v>#REF!</v>
      </c>
      <c r="BA527" s="332" t="e">
        <f>#REF!-#REF!</f>
        <v>#REF!</v>
      </c>
      <c r="BB527" s="332" t="e">
        <f>#REF!-#REF!</f>
        <v>#REF!</v>
      </c>
      <c r="BC527" s="332" t="e">
        <f>#REF!-#REF!</f>
        <v>#REF!</v>
      </c>
      <c r="BD527" s="332" t="e">
        <f>#REF!-#REF!</f>
        <v>#REF!</v>
      </c>
      <c r="BE527" s="332" t="e">
        <f>#REF!-#REF!</f>
        <v>#REF!</v>
      </c>
      <c r="BF527" s="332" t="e">
        <f>#REF!-#REF!</f>
        <v>#REF!</v>
      </c>
      <c r="BG527" s="332" t="e">
        <f>#REF!-#REF!</f>
        <v>#REF!</v>
      </c>
      <c r="BH527" s="332" t="e">
        <f>#REF!-#REF!</f>
        <v>#REF!</v>
      </c>
      <c r="BI527" s="332" t="e">
        <f>#REF!-#REF!</f>
        <v>#REF!</v>
      </c>
      <c r="BJ527" s="332" t="e">
        <f>#REF!-#REF!</f>
        <v>#REF!</v>
      </c>
      <c r="BK527" s="332" t="e">
        <f>#REF!-#REF!</f>
        <v>#REF!</v>
      </c>
      <c r="BL527" s="332" t="e">
        <f>#REF!-#REF!</f>
        <v>#REF!</v>
      </c>
      <c r="BM527" s="332" t="e">
        <f>#REF!-#REF!</f>
        <v>#REF!</v>
      </c>
      <c r="BN527" s="332" t="e">
        <f>#REF!-#REF!</f>
        <v>#REF!</v>
      </c>
      <c r="BO527" s="332" t="e">
        <f>#REF!-#REF!</f>
        <v>#REF!</v>
      </c>
      <c r="BP527" s="332" t="e">
        <f>#REF!-#REF!</f>
        <v>#REF!</v>
      </c>
      <c r="BQ527" s="332" t="e">
        <f>#REF!-#REF!</f>
        <v>#REF!</v>
      </c>
      <c r="BR527" s="332" t="e">
        <f>#REF!-#REF!</f>
        <v>#REF!</v>
      </c>
      <c r="BS527" s="332" t="e">
        <f>#REF!-#REF!</f>
        <v>#REF!</v>
      </c>
      <c r="BT527" s="332" t="e">
        <f>#REF!-#REF!</f>
        <v>#REF!</v>
      </c>
      <c r="BU527" s="332" t="e">
        <f>#REF!-#REF!</f>
        <v>#REF!</v>
      </c>
      <c r="BV527" s="332" t="e">
        <f>#REF!-#REF!</f>
        <v>#REF!</v>
      </c>
      <c r="BW527" s="332" t="e">
        <f>#REF!-#REF!</f>
        <v>#REF!</v>
      </c>
      <c r="BX527" s="332" t="e">
        <f>#REF!-#REF!</f>
        <v>#REF!</v>
      </c>
      <c r="BZ527" s="332" t="e">
        <f>#REF!-#REF!</f>
        <v>#REF!</v>
      </c>
      <c r="CA527" s="332" t="e">
        <f>#REF!-#REF!</f>
        <v>#REF!</v>
      </c>
    </row>
    <row r="528" spans="7:79" hidden="1" x14ac:dyDescent="0.2">
      <c r="G528" s="332" t="e">
        <f>#REF!-#REF!</f>
        <v>#REF!</v>
      </c>
      <c r="H528" s="332" t="e">
        <f>#REF!-#REF!</f>
        <v>#REF!</v>
      </c>
      <c r="I528" s="332" t="e">
        <f>#REF!-#REF!</f>
        <v>#REF!</v>
      </c>
      <c r="J528" s="332" t="e">
        <f>#REF!-#REF!</f>
        <v>#REF!</v>
      </c>
      <c r="K528" s="332" t="e">
        <f>#REF!-#REF!</f>
        <v>#REF!</v>
      </c>
      <c r="L528" s="332" t="e">
        <f>#REF!-#REF!</f>
        <v>#REF!</v>
      </c>
      <c r="M528" s="332" t="e">
        <f>#REF!-#REF!</f>
        <v>#REF!</v>
      </c>
      <c r="N528" s="332" t="e">
        <f>#REF!-#REF!</f>
        <v>#REF!</v>
      </c>
      <c r="O528" s="332" t="e">
        <f>#REF!-#REF!</f>
        <v>#REF!</v>
      </c>
      <c r="P528" s="332" t="e">
        <f>#REF!-#REF!</f>
        <v>#REF!</v>
      </c>
      <c r="Q528" s="332" t="e">
        <f>#REF!-#REF!</f>
        <v>#REF!</v>
      </c>
      <c r="R528" s="332" t="e">
        <f>#REF!-#REF!</f>
        <v>#REF!</v>
      </c>
      <c r="S528" s="332" t="e">
        <f>#REF!-#REF!</f>
        <v>#REF!</v>
      </c>
      <c r="T528" s="332" t="e">
        <f>#REF!-#REF!</f>
        <v>#REF!</v>
      </c>
      <c r="U528" s="332" t="e">
        <f>#REF!-#REF!</f>
        <v>#REF!</v>
      </c>
      <c r="V528" s="332" t="e">
        <f>#REF!-#REF!</f>
        <v>#REF!</v>
      </c>
      <c r="W528" s="332" t="e">
        <f>#REF!-#REF!</f>
        <v>#REF!</v>
      </c>
      <c r="X528" s="332" t="e">
        <f>#REF!-#REF!</f>
        <v>#REF!</v>
      </c>
      <c r="Y528" s="332" t="e">
        <f>#REF!-#REF!</f>
        <v>#REF!</v>
      </c>
      <c r="Z528" s="332" t="e">
        <f>#REF!-#REF!</f>
        <v>#REF!</v>
      </c>
      <c r="AA528" s="332" t="e">
        <f>#REF!-#REF!</f>
        <v>#REF!</v>
      </c>
      <c r="AB528" s="332" t="e">
        <f>#REF!-#REF!</f>
        <v>#REF!</v>
      </c>
      <c r="AC528" s="332" t="e">
        <f>#REF!-#REF!</f>
        <v>#REF!</v>
      </c>
      <c r="AD528" s="332" t="e">
        <f>#REF!-#REF!</f>
        <v>#REF!</v>
      </c>
      <c r="AE528" s="332" t="e">
        <f>#REF!-#REF!</f>
        <v>#REF!</v>
      </c>
      <c r="AF528" s="332" t="e">
        <f>#REF!-#REF!</f>
        <v>#REF!</v>
      </c>
      <c r="AG528" s="332" t="e">
        <f>#REF!-#REF!</f>
        <v>#REF!</v>
      </c>
      <c r="AH528" s="332" t="e">
        <f>#REF!-#REF!</f>
        <v>#REF!</v>
      </c>
      <c r="AI528" s="332" t="e">
        <f>#REF!-#REF!</f>
        <v>#REF!</v>
      </c>
      <c r="AJ528" s="332" t="e">
        <f>#REF!-#REF!</f>
        <v>#REF!</v>
      </c>
      <c r="AK528" s="332" t="e">
        <f>#REF!-#REF!</f>
        <v>#REF!</v>
      </c>
      <c r="AL528" s="332" t="e">
        <f>#REF!-#REF!</f>
        <v>#REF!</v>
      </c>
      <c r="AM528" s="332" t="e">
        <f>#REF!-#REF!</f>
        <v>#REF!</v>
      </c>
      <c r="AN528" s="332" t="e">
        <f>#REF!-#REF!</f>
        <v>#REF!</v>
      </c>
      <c r="AO528" s="332" t="e">
        <f>#REF!-#REF!</f>
        <v>#REF!</v>
      </c>
      <c r="AP528" s="332" t="e">
        <f>#REF!-#REF!</f>
        <v>#REF!</v>
      </c>
      <c r="AQ528" s="332" t="e">
        <f>#REF!-#REF!</f>
        <v>#REF!</v>
      </c>
      <c r="AR528" s="332" t="e">
        <f>#REF!-#REF!</f>
        <v>#REF!</v>
      </c>
      <c r="AS528" s="332" t="e">
        <f>#REF!-#REF!</f>
        <v>#REF!</v>
      </c>
      <c r="AT528" s="332" t="e">
        <f>#REF!-#REF!</f>
        <v>#REF!</v>
      </c>
      <c r="AU528" s="332" t="e">
        <f>#REF!-#REF!</f>
        <v>#REF!</v>
      </c>
      <c r="AV528" s="332" t="e">
        <f>#REF!-#REF!</f>
        <v>#REF!</v>
      </c>
      <c r="AW528" s="332" t="e">
        <f>#REF!-#REF!</f>
        <v>#REF!</v>
      </c>
      <c r="AX528" s="332" t="e">
        <f>#REF!-#REF!</f>
        <v>#REF!</v>
      </c>
      <c r="AY528" s="332" t="e">
        <f>#REF!-#REF!</f>
        <v>#REF!</v>
      </c>
      <c r="AZ528" s="332" t="e">
        <f>#REF!-#REF!</f>
        <v>#REF!</v>
      </c>
      <c r="BA528" s="332" t="e">
        <f>#REF!-#REF!</f>
        <v>#REF!</v>
      </c>
      <c r="BB528" s="332" t="e">
        <f>#REF!-#REF!</f>
        <v>#REF!</v>
      </c>
      <c r="BC528" s="332" t="e">
        <f>#REF!-#REF!</f>
        <v>#REF!</v>
      </c>
      <c r="BD528" s="332" t="e">
        <f>#REF!-#REF!</f>
        <v>#REF!</v>
      </c>
      <c r="BE528" s="332" t="e">
        <f>#REF!-#REF!</f>
        <v>#REF!</v>
      </c>
      <c r="BF528" s="332" t="e">
        <f>#REF!-#REF!</f>
        <v>#REF!</v>
      </c>
      <c r="BG528" s="332" t="e">
        <f>#REF!-#REF!</f>
        <v>#REF!</v>
      </c>
      <c r="BH528" s="332" t="e">
        <f>#REF!-#REF!</f>
        <v>#REF!</v>
      </c>
      <c r="BI528" s="332" t="e">
        <f>#REF!-#REF!</f>
        <v>#REF!</v>
      </c>
      <c r="BJ528" s="332" t="e">
        <f>#REF!-#REF!</f>
        <v>#REF!</v>
      </c>
      <c r="BK528" s="332" t="e">
        <f>#REF!-#REF!</f>
        <v>#REF!</v>
      </c>
      <c r="BL528" s="332" t="e">
        <f>#REF!-#REF!</f>
        <v>#REF!</v>
      </c>
      <c r="BM528" s="332" t="e">
        <f>#REF!-#REF!</f>
        <v>#REF!</v>
      </c>
      <c r="BN528" s="332" t="e">
        <f>#REF!-#REF!</f>
        <v>#REF!</v>
      </c>
      <c r="BO528" s="332" t="e">
        <f>#REF!-#REF!</f>
        <v>#REF!</v>
      </c>
      <c r="BP528" s="332" t="e">
        <f>#REF!-#REF!</f>
        <v>#REF!</v>
      </c>
      <c r="BQ528" s="332" t="e">
        <f>#REF!-#REF!</f>
        <v>#REF!</v>
      </c>
      <c r="BR528" s="332" t="e">
        <f>#REF!-#REF!</f>
        <v>#REF!</v>
      </c>
      <c r="BS528" s="332" t="e">
        <f>#REF!-#REF!</f>
        <v>#REF!</v>
      </c>
      <c r="BT528" s="332" t="e">
        <f>#REF!-#REF!</f>
        <v>#REF!</v>
      </c>
      <c r="BU528" s="332" t="e">
        <f>#REF!-#REF!</f>
        <v>#REF!</v>
      </c>
      <c r="BV528" s="332" t="e">
        <f>#REF!-#REF!</f>
        <v>#REF!</v>
      </c>
      <c r="BW528" s="332" t="e">
        <f>#REF!-#REF!</f>
        <v>#REF!</v>
      </c>
      <c r="BX528" s="332" t="e">
        <f>#REF!-#REF!</f>
        <v>#REF!</v>
      </c>
      <c r="BZ528" s="332" t="e">
        <f>#REF!-#REF!</f>
        <v>#REF!</v>
      </c>
      <c r="CA528" s="332" t="e">
        <f>#REF!-#REF!</f>
        <v>#REF!</v>
      </c>
    </row>
    <row r="529" spans="7:79" hidden="1" x14ac:dyDescent="0.2">
      <c r="G529" s="332" t="e">
        <f>#REF!-#REF!</f>
        <v>#REF!</v>
      </c>
      <c r="H529" s="332" t="e">
        <f>#REF!-#REF!</f>
        <v>#REF!</v>
      </c>
      <c r="I529" s="332" t="e">
        <f>#REF!-#REF!</f>
        <v>#REF!</v>
      </c>
      <c r="J529" s="332" t="e">
        <f>#REF!-#REF!</f>
        <v>#REF!</v>
      </c>
      <c r="K529" s="332" t="e">
        <f>#REF!-#REF!</f>
        <v>#REF!</v>
      </c>
      <c r="L529" s="332" t="e">
        <f>#REF!-#REF!</f>
        <v>#REF!</v>
      </c>
      <c r="M529" s="332" t="e">
        <f>#REF!-#REF!</f>
        <v>#REF!</v>
      </c>
      <c r="N529" s="332" t="e">
        <f>#REF!-#REF!</f>
        <v>#REF!</v>
      </c>
      <c r="O529" s="332" t="e">
        <f>#REF!-#REF!</f>
        <v>#REF!</v>
      </c>
      <c r="P529" s="332" t="e">
        <f>#REF!-#REF!</f>
        <v>#REF!</v>
      </c>
      <c r="Q529" s="332" t="e">
        <f>#REF!-#REF!</f>
        <v>#REF!</v>
      </c>
      <c r="R529" s="332" t="e">
        <f>#REF!-#REF!</f>
        <v>#REF!</v>
      </c>
      <c r="S529" s="332" t="e">
        <f>#REF!-#REF!</f>
        <v>#REF!</v>
      </c>
      <c r="T529" s="332" t="e">
        <f>#REF!-#REF!</f>
        <v>#REF!</v>
      </c>
      <c r="U529" s="332" t="e">
        <f>#REF!-#REF!</f>
        <v>#REF!</v>
      </c>
      <c r="V529" s="332" t="e">
        <f>#REF!-#REF!</f>
        <v>#REF!</v>
      </c>
      <c r="W529" s="332" t="e">
        <f>#REF!-#REF!</f>
        <v>#REF!</v>
      </c>
      <c r="X529" s="332" t="e">
        <f>#REF!-#REF!</f>
        <v>#REF!</v>
      </c>
      <c r="Y529" s="332" t="e">
        <f>#REF!-#REF!</f>
        <v>#REF!</v>
      </c>
      <c r="Z529" s="332" t="e">
        <f>#REF!-#REF!</f>
        <v>#REF!</v>
      </c>
      <c r="AA529" s="332" t="e">
        <f>#REF!-#REF!</f>
        <v>#REF!</v>
      </c>
      <c r="AB529" s="332" t="e">
        <f>#REF!-#REF!</f>
        <v>#REF!</v>
      </c>
      <c r="AC529" s="332" t="e">
        <f>#REF!-#REF!</f>
        <v>#REF!</v>
      </c>
      <c r="AD529" s="332" t="e">
        <f>#REF!-#REF!</f>
        <v>#REF!</v>
      </c>
      <c r="AE529" s="332" t="e">
        <f>#REF!-#REF!</f>
        <v>#REF!</v>
      </c>
      <c r="AF529" s="332" t="e">
        <f>#REF!-#REF!</f>
        <v>#REF!</v>
      </c>
      <c r="AG529" s="332" t="e">
        <f>#REF!-#REF!</f>
        <v>#REF!</v>
      </c>
      <c r="AH529" s="332" t="e">
        <f>#REF!-#REF!</f>
        <v>#REF!</v>
      </c>
      <c r="AI529" s="332" t="e">
        <f>#REF!-#REF!</f>
        <v>#REF!</v>
      </c>
      <c r="AJ529" s="332" t="e">
        <f>#REF!-#REF!</f>
        <v>#REF!</v>
      </c>
      <c r="AK529" s="332" t="e">
        <f>#REF!-#REF!</f>
        <v>#REF!</v>
      </c>
      <c r="AL529" s="332" t="e">
        <f>#REF!-#REF!</f>
        <v>#REF!</v>
      </c>
      <c r="AM529" s="332" t="e">
        <f>#REF!-#REF!</f>
        <v>#REF!</v>
      </c>
      <c r="AN529" s="332" t="e">
        <f>#REF!-#REF!</f>
        <v>#REF!</v>
      </c>
      <c r="AO529" s="332" t="e">
        <f>#REF!-#REF!</f>
        <v>#REF!</v>
      </c>
      <c r="AP529" s="332" t="e">
        <f>#REF!-#REF!</f>
        <v>#REF!</v>
      </c>
      <c r="AQ529" s="332" t="e">
        <f>#REF!-#REF!</f>
        <v>#REF!</v>
      </c>
      <c r="AR529" s="332" t="e">
        <f>#REF!-#REF!</f>
        <v>#REF!</v>
      </c>
      <c r="AS529" s="332" t="e">
        <f>#REF!-#REF!</f>
        <v>#REF!</v>
      </c>
      <c r="AT529" s="332" t="e">
        <f>#REF!-#REF!</f>
        <v>#REF!</v>
      </c>
      <c r="AU529" s="332" t="e">
        <f>#REF!-#REF!</f>
        <v>#REF!</v>
      </c>
      <c r="AV529" s="332" t="e">
        <f>#REF!-#REF!</f>
        <v>#REF!</v>
      </c>
      <c r="AW529" s="332" t="e">
        <f>#REF!-#REF!</f>
        <v>#REF!</v>
      </c>
      <c r="AX529" s="332" t="e">
        <f>#REF!-#REF!</f>
        <v>#REF!</v>
      </c>
      <c r="AY529" s="332" t="e">
        <f>#REF!-#REF!</f>
        <v>#REF!</v>
      </c>
      <c r="AZ529" s="332" t="e">
        <f>#REF!-#REF!</f>
        <v>#REF!</v>
      </c>
      <c r="BA529" s="332" t="e">
        <f>#REF!-#REF!</f>
        <v>#REF!</v>
      </c>
      <c r="BB529" s="332" t="e">
        <f>#REF!-#REF!</f>
        <v>#REF!</v>
      </c>
      <c r="BC529" s="332" t="e">
        <f>#REF!-#REF!</f>
        <v>#REF!</v>
      </c>
      <c r="BD529" s="332" t="e">
        <f>#REF!-#REF!</f>
        <v>#REF!</v>
      </c>
      <c r="BE529" s="332" t="e">
        <f>#REF!-#REF!</f>
        <v>#REF!</v>
      </c>
      <c r="BF529" s="332" t="e">
        <f>#REF!-#REF!</f>
        <v>#REF!</v>
      </c>
      <c r="BG529" s="332" t="e">
        <f>#REF!-#REF!</f>
        <v>#REF!</v>
      </c>
      <c r="BH529" s="332" t="e">
        <f>#REF!-#REF!</f>
        <v>#REF!</v>
      </c>
      <c r="BI529" s="332" t="e">
        <f>#REF!-#REF!</f>
        <v>#REF!</v>
      </c>
      <c r="BJ529" s="332" t="e">
        <f>#REF!-#REF!</f>
        <v>#REF!</v>
      </c>
      <c r="BK529" s="332" t="e">
        <f>#REF!-#REF!</f>
        <v>#REF!</v>
      </c>
      <c r="BL529" s="332" t="e">
        <f>#REF!-#REF!</f>
        <v>#REF!</v>
      </c>
      <c r="BM529" s="332" t="e">
        <f>#REF!-#REF!</f>
        <v>#REF!</v>
      </c>
      <c r="BN529" s="332" t="e">
        <f>#REF!-#REF!</f>
        <v>#REF!</v>
      </c>
      <c r="BO529" s="332" t="e">
        <f>#REF!-#REF!</f>
        <v>#REF!</v>
      </c>
      <c r="BP529" s="332" t="e">
        <f>#REF!-#REF!</f>
        <v>#REF!</v>
      </c>
      <c r="BQ529" s="332" t="e">
        <f>#REF!-#REF!</f>
        <v>#REF!</v>
      </c>
      <c r="BR529" s="332" t="e">
        <f>#REF!-#REF!</f>
        <v>#REF!</v>
      </c>
      <c r="BS529" s="332" t="e">
        <f>#REF!-#REF!</f>
        <v>#REF!</v>
      </c>
      <c r="BT529" s="332" t="e">
        <f>#REF!-#REF!</f>
        <v>#REF!</v>
      </c>
      <c r="BU529" s="332" t="e">
        <f>#REF!-#REF!</f>
        <v>#REF!</v>
      </c>
      <c r="BV529" s="332" t="e">
        <f>#REF!-#REF!</f>
        <v>#REF!</v>
      </c>
      <c r="BW529" s="332" t="e">
        <f>#REF!-#REF!</f>
        <v>#REF!</v>
      </c>
      <c r="BX529" s="332" t="e">
        <f>#REF!-#REF!</f>
        <v>#REF!</v>
      </c>
      <c r="BZ529" s="332" t="e">
        <f>#REF!-#REF!</f>
        <v>#REF!</v>
      </c>
      <c r="CA529" s="332" t="e">
        <f>#REF!-#REF!</f>
        <v>#REF!</v>
      </c>
    </row>
    <row r="530" spans="7:79" hidden="1" x14ac:dyDescent="0.2">
      <c r="G530" s="332">
        <f t="shared" ref="G530:BR532" si="139">G129-BY129</f>
        <v>-27588392</v>
      </c>
      <c r="H530" s="332">
        <f t="shared" si="139"/>
        <v>0</v>
      </c>
      <c r="I530" s="332">
        <f t="shared" si="139"/>
        <v>0</v>
      </c>
      <c r="J530" s="332">
        <f t="shared" si="139"/>
        <v>0</v>
      </c>
      <c r="K530" s="332">
        <f t="shared" si="139"/>
        <v>0</v>
      </c>
      <c r="L530" s="332">
        <f t="shared" si="139"/>
        <v>1387213</v>
      </c>
      <c r="M530" s="332">
        <f t="shared" si="139"/>
        <v>0</v>
      </c>
      <c r="N530" s="332">
        <f t="shared" si="139"/>
        <v>0</v>
      </c>
      <c r="O530" s="332">
        <f t="shared" si="139"/>
        <v>0</v>
      </c>
      <c r="P530" s="332">
        <f t="shared" si="139"/>
        <v>0</v>
      </c>
      <c r="Q530" s="332">
        <f t="shared" si="139"/>
        <v>1651000</v>
      </c>
      <c r="R530" s="332">
        <f t="shared" si="139"/>
        <v>0</v>
      </c>
      <c r="S530" s="332">
        <f t="shared" si="139"/>
        <v>0</v>
      </c>
      <c r="T530" s="332">
        <f t="shared" si="139"/>
        <v>0</v>
      </c>
      <c r="U530" s="332">
        <f t="shared" si="139"/>
        <v>0</v>
      </c>
      <c r="V530" s="332">
        <f t="shared" si="139"/>
        <v>-1948000</v>
      </c>
      <c r="W530" s="332">
        <f t="shared" si="139"/>
        <v>0</v>
      </c>
      <c r="X530" s="332">
        <f t="shared" si="139"/>
        <v>0</v>
      </c>
      <c r="Y530" s="332">
        <f t="shared" si="139"/>
        <v>0</v>
      </c>
      <c r="Z530" s="332">
        <f t="shared" si="139"/>
        <v>0</v>
      </c>
      <c r="AA530" s="332">
        <f t="shared" si="139"/>
        <v>-5196000</v>
      </c>
      <c r="AB530" s="332">
        <f t="shared" si="139"/>
        <v>0</v>
      </c>
      <c r="AC530" s="332">
        <f t="shared" si="139"/>
        <v>0</v>
      </c>
      <c r="AD530" s="332">
        <f t="shared" si="139"/>
        <v>0</v>
      </c>
      <c r="AE530" s="332">
        <f t="shared" si="139"/>
        <v>0</v>
      </c>
      <c r="AF530" s="332">
        <f t="shared" si="139"/>
        <v>-1300000</v>
      </c>
      <c r="AG530" s="332">
        <f t="shared" si="139"/>
        <v>0</v>
      </c>
      <c r="AH530" s="332">
        <f t="shared" si="139"/>
        <v>0</v>
      </c>
      <c r="AI530" s="332">
        <f t="shared" si="139"/>
        <v>0</v>
      </c>
      <c r="AJ530" s="332">
        <f t="shared" si="139"/>
        <v>0</v>
      </c>
      <c r="AK530" s="332">
        <f t="shared" si="139"/>
        <v>0</v>
      </c>
      <c r="AL530" s="332">
        <f t="shared" si="139"/>
        <v>0</v>
      </c>
      <c r="AM530" s="332">
        <f t="shared" si="139"/>
        <v>0</v>
      </c>
      <c r="AN530" s="332">
        <f t="shared" si="139"/>
        <v>0</v>
      </c>
      <c r="AO530" s="332">
        <f t="shared" si="139"/>
        <v>0</v>
      </c>
      <c r="AP530" s="332">
        <f t="shared" si="139"/>
        <v>-3900000</v>
      </c>
      <c r="AQ530" s="332">
        <f t="shared" si="139"/>
        <v>0</v>
      </c>
      <c r="AR530" s="332">
        <f t="shared" si="139"/>
        <v>0</v>
      </c>
      <c r="AS530" s="332">
        <f t="shared" si="139"/>
        <v>0</v>
      </c>
      <c r="AT530" s="332">
        <f t="shared" si="139"/>
        <v>0</v>
      </c>
      <c r="AU530" s="332">
        <f t="shared" si="139"/>
        <v>-2600000</v>
      </c>
      <c r="AV530" s="332">
        <f t="shared" si="139"/>
        <v>0</v>
      </c>
      <c r="AW530" s="332">
        <f t="shared" si="139"/>
        <v>0</v>
      </c>
      <c r="AX530" s="332">
        <f t="shared" si="139"/>
        <v>0</v>
      </c>
      <c r="AY530" s="332">
        <f t="shared" si="139"/>
        <v>0</v>
      </c>
      <c r="AZ530" s="332">
        <f t="shared" si="139"/>
        <v>-3897000</v>
      </c>
      <c r="BA530" s="332">
        <f t="shared" si="139"/>
        <v>0</v>
      </c>
      <c r="BB530" s="332">
        <f t="shared" si="139"/>
        <v>0</v>
      </c>
      <c r="BC530" s="332">
        <f t="shared" si="139"/>
        <v>0</v>
      </c>
      <c r="BD530" s="332">
        <f t="shared" si="139"/>
        <v>0</v>
      </c>
      <c r="BE530" s="332">
        <f t="shared" si="139"/>
        <v>-1300000</v>
      </c>
      <c r="BF530" s="332">
        <f t="shared" si="139"/>
        <v>0</v>
      </c>
      <c r="BG530" s="332">
        <f t="shared" si="139"/>
        <v>0</v>
      </c>
      <c r="BH530" s="332">
        <f t="shared" si="139"/>
        <v>0</v>
      </c>
      <c r="BI530" s="332">
        <f t="shared" si="139"/>
        <v>0</v>
      </c>
      <c r="BJ530" s="332">
        <f t="shared" si="139"/>
        <v>-5843559</v>
      </c>
      <c r="BK530" s="332">
        <f t="shared" si="139"/>
        <v>0</v>
      </c>
      <c r="BL530" s="332">
        <f t="shared" si="139"/>
        <v>0</v>
      </c>
      <c r="BM530" s="332">
        <f t="shared" si="139"/>
        <v>0</v>
      </c>
      <c r="BN530" s="332">
        <f t="shared" si="139"/>
        <v>0</v>
      </c>
      <c r="BO530" s="332">
        <f t="shared" si="139"/>
        <v>0</v>
      </c>
      <c r="BP530" s="332">
        <f t="shared" si="139"/>
        <v>0</v>
      </c>
      <c r="BQ530" s="332">
        <f t="shared" si="139"/>
        <v>0</v>
      </c>
      <c r="BR530" s="332">
        <f t="shared" si="139"/>
        <v>0</v>
      </c>
      <c r="BS530" s="332">
        <f t="shared" ref="BO530:BX532" si="140">BS129-EK129</f>
        <v>0</v>
      </c>
      <c r="BT530" s="332">
        <f t="shared" si="140"/>
        <v>3038213</v>
      </c>
      <c r="BU530" s="332">
        <f t="shared" si="140"/>
        <v>0</v>
      </c>
      <c r="BV530" s="332">
        <f t="shared" si="140"/>
        <v>0</v>
      </c>
      <c r="BW530" s="332">
        <f t="shared" si="140"/>
        <v>0</v>
      </c>
      <c r="BX530" s="332">
        <f t="shared" si="140"/>
        <v>0</v>
      </c>
      <c r="BZ530" s="332">
        <f t="shared" ref="BZ530:CA532" si="141">BZ129-ER129</f>
        <v>0</v>
      </c>
      <c r="CA530" s="332">
        <f t="shared" si="141"/>
        <v>0</v>
      </c>
    </row>
    <row r="531" spans="7:79" hidden="1" x14ac:dyDescent="0.2">
      <c r="G531" s="332">
        <f t="shared" si="139"/>
        <v>-23943727</v>
      </c>
      <c r="H531" s="332">
        <f t="shared" si="139"/>
        <v>0</v>
      </c>
      <c r="I531" s="332">
        <f t="shared" si="139"/>
        <v>0</v>
      </c>
      <c r="J531" s="332">
        <f t="shared" si="139"/>
        <v>0</v>
      </c>
      <c r="K531" s="332">
        <f t="shared" si="139"/>
        <v>0</v>
      </c>
      <c r="L531" s="332">
        <f t="shared" si="139"/>
        <v>1223124</v>
      </c>
      <c r="M531" s="332">
        <f t="shared" si="139"/>
        <v>0</v>
      </c>
      <c r="N531" s="332">
        <f t="shared" si="139"/>
        <v>0</v>
      </c>
      <c r="O531" s="332">
        <f t="shared" si="139"/>
        <v>0</v>
      </c>
      <c r="P531" s="332">
        <f t="shared" si="139"/>
        <v>0</v>
      </c>
      <c r="Q531" s="332">
        <f t="shared" si="139"/>
        <v>1413034</v>
      </c>
      <c r="R531" s="332">
        <f t="shared" si="139"/>
        <v>0</v>
      </c>
      <c r="S531" s="332">
        <f t="shared" si="139"/>
        <v>0</v>
      </c>
      <c r="T531" s="332">
        <f t="shared" si="139"/>
        <v>0</v>
      </c>
      <c r="U531" s="332">
        <f t="shared" si="139"/>
        <v>0</v>
      </c>
      <c r="V531" s="332">
        <f t="shared" si="139"/>
        <v>-1691653</v>
      </c>
      <c r="W531" s="332">
        <f t="shared" si="139"/>
        <v>0</v>
      </c>
      <c r="X531" s="332">
        <f t="shared" si="139"/>
        <v>0</v>
      </c>
      <c r="Y531" s="332">
        <f t="shared" si="139"/>
        <v>0</v>
      </c>
      <c r="Z531" s="332">
        <f t="shared" si="139"/>
        <v>0</v>
      </c>
      <c r="AA531" s="332">
        <f t="shared" si="139"/>
        <v>-4531816</v>
      </c>
      <c r="AB531" s="332">
        <f t="shared" si="139"/>
        <v>0</v>
      </c>
      <c r="AC531" s="332">
        <f t="shared" si="139"/>
        <v>0</v>
      </c>
      <c r="AD531" s="332">
        <f t="shared" si="139"/>
        <v>0</v>
      </c>
      <c r="AE531" s="332">
        <f t="shared" si="139"/>
        <v>0</v>
      </c>
      <c r="AF531" s="332">
        <f t="shared" si="139"/>
        <v>-1149879</v>
      </c>
      <c r="AG531" s="332">
        <f t="shared" si="139"/>
        <v>0</v>
      </c>
      <c r="AH531" s="332">
        <f t="shared" si="139"/>
        <v>0</v>
      </c>
      <c r="AI531" s="332">
        <f t="shared" si="139"/>
        <v>0</v>
      </c>
      <c r="AJ531" s="332">
        <f t="shared" si="139"/>
        <v>0</v>
      </c>
      <c r="AK531" s="332">
        <f t="shared" si="139"/>
        <v>0</v>
      </c>
      <c r="AL531" s="332">
        <f t="shared" si="139"/>
        <v>0</v>
      </c>
      <c r="AM531" s="332">
        <f t="shared" si="139"/>
        <v>0</v>
      </c>
      <c r="AN531" s="332">
        <f t="shared" si="139"/>
        <v>0</v>
      </c>
      <c r="AO531" s="332">
        <f t="shared" si="139"/>
        <v>0</v>
      </c>
      <c r="AP531" s="332">
        <f t="shared" si="139"/>
        <v>-3319984</v>
      </c>
      <c r="AQ531" s="332">
        <f t="shared" si="139"/>
        <v>0</v>
      </c>
      <c r="AR531" s="332">
        <f t="shared" si="139"/>
        <v>0</v>
      </c>
      <c r="AS531" s="332">
        <f t="shared" si="139"/>
        <v>0</v>
      </c>
      <c r="AT531" s="332">
        <f t="shared" si="139"/>
        <v>0</v>
      </c>
      <c r="AU531" s="332">
        <f t="shared" si="139"/>
        <v>-2258113</v>
      </c>
      <c r="AV531" s="332">
        <f t="shared" si="139"/>
        <v>0</v>
      </c>
      <c r="AW531" s="332">
        <f t="shared" si="139"/>
        <v>0</v>
      </c>
      <c r="AX531" s="332">
        <f t="shared" si="139"/>
        <v>0</v>
      </c>
      <c r="AY531" s="332">
        <f t="shared" si="139"/>
        <v>0</v>
      </c>
      <c r="AZ531" s="332">
        <f t="shared" si="139"/>
        <v>-3325668</v>
      </c>
      <c r="BA531" s="332">
        <f t="shared" si="139"/>
        <v>0</v>
      </c>
      <c r="BB531" s="332">
        <f t="shared" si="139"/>
        <v>0</v>
      </c>
      <c r="BC531" s="332">
        <f t="shared" si="139"/>
        <v>0</v>
      </c>
      <c r="BD531" s="332">
        <f t="shared" si="139"/>
        <v>0</v>
      </c>
      <c r="BE531" s="332">
        <f t="shared" si="139"/>
        <v>-1145617</v>
      </c>
      <c r="BF531" s="332">
        <f t="shared" si="139"/>
        <v>0</v>
      </c>
      <c r="BG531" s="332">
        <f t="shared" si="139"/>
        <v>0</v>
      </c>
      <c r="BH531" s="332">
        <f t="shared" si="139"/>
        <v>0</v>
      </c>
      <c r="BI531" s="332">
        <f t="shared" si="139"/>
        <v>0</v>
      </c>
      <c r="BJ531" s="332">
        <f t="shared" si="139"/>
        <v>-5188370</v>
      </c>
      <c r="BK531" s="332">
        <f t="shared" si="139"/>
        <v>0</v>
      </c>
      <c r="BL531" s="332">
        <f t="shared" si="139"/>
        <v>0</v>
      </c>
      <c r="BM531" s="332">
        <f t="shared" si="139"/>
        <v>0</v>
      </c>
      <c r="BN531" s="332">
        <f t="shared" si="139"/>
        <v>0</v>
      </c>
      <c r="BO531" s="332">
        <f t="shared" si="140"/>
        <v>0</v>
      </c>
      <c r="BP531" s="332">
        <f t="shared" si="140"/>
        <v>0</v>
      </c>
      <c r="BQ531" s="332">
        <f t="shared" si="140"/>
        <v>0</v>
      </c>
      <c r="BR531" s="332">
        <f t="shared" si="140"/>
        <v>0</v>
      </c>
      <c r="BS531" s="332">
        <f t="shared" si="140"/>
        <v>0</v>
      </c>
      <c r="BT531" s="332">
        <f t="shared" si="140"/>
        <v>2636158</v>
      </c>
      <c r="BU531" s="332">
        <f t="shared" si="140"/>
        <v>0</v>
      </c>
      <c r="BV531" s="332">
        <f t="shared" si="140"/>
        <v>0</v>
      </c>
      <c r="BW531" s="332">
        <f t="shared" si="140"/>
        <v>0</v>
      </c>
      <c r="BX531" s="332">
        <f t="shared" si="140"/>
        <v>0</v>
      </c>
      <c r="BZ531" s="332">
        <f t="shared" si="141"/>
        <v>0</v>
      </c>
      <c r="CA531" s="332">
        <f t="shared" si="141"/>
        <v>0</v>
      </c>
    </row>
    <row r="532" spans="7:79" hidden="1" x14ac:dyDescent="0.2">
      <c r="G532" s="332">
        <f t="shared" si="139"/>
        <v>-3644665</v>
      </c>
      <c r="H532" s="332">
        <f t="shared" si="139"/>
        <v>0</v>
      </c>
      <c r="I532" s="332">
        <f t="shared" si="139"/>
        <v>0</v>
      </c>
      <c r="J532" s="332">
        <f t="shared" si="139"/>
        <v>0</v>
      </c>
      <c r="K532" s="332">
        <f t="shared" si="139"/>
        <v>0</v>
      </c>
      <c r="L532" s="332">
        <f t="shared" si="139"/>
        <v>164089</v>
      </c>
      <c r="M532" s="332">
        <f t="shared" si="139"/>
        <v>0</v>
      </c>
      <c r="N532" s="332">
        <f t="shared" si="139"/>
        <v>0</v>
      </c>
      <c r="O532" s="332">
        <f t="shared" si="139"/>
        <v>0</v>
      </c>
      <c r="P532" s="332">
        <f t="shared" si="139"/>
        <v>0</v>
      </c>
      <c r="Q532" s="332">
        <f t="shared" si="139"/>
        <v>237966</v>
      </c>
      <c r="R532" s="332">
        <f t="shared" si="139"/>
        <v>0</v>
      </c>
      <c r="S532" s="332">
        <f t="shared" si="139"/>
        <v>0</v>
      </c>
      <c r="T532" s="332">
        <f t="shared" si="139"/>
        <v>0</v>
      </c>
      <c r="U532" s="332">
        <f t="shared" si="139"/>
        <v>0</v>
      </c>
      <c r="V532" s="332">
        <f t="shared" si="139"/>
        <v>-256347</v>
      </c>
      <c r="W532" s="332">
        <f t="shared" si="139"/>
        <v>0</v>
      </c>
      <c r="X532" s="332">
        <f t="shared" si="139"/>
        <v>0</v>
      </c>
      <c r="Y532" s="332">
        <f t="shared" si="139"/>
        <v>0</v>
      </c>
      <c r="Z532" s="332">
        <f t="shared" si="139"/>
        <v>0</v>
      </c>
      <c r="AA532" s="332">
        <f t="shared" si="139"/>
        <v>-664184</v>
      </c>
      <c r="AB532" s="332">
        <f t="shared" si="139"/>
        <v>0</v>
      </c>
      <c r="AC532" s="332">
        <f t="shared" si="139"/>
        <v>0</v>
      </c>
      <c r="AD532" s="332">
        <f t="shared" si="139"/>
        <v>0</v>
      </c>
      <c r="AE532" s="332">
        <f t="shared" si="139"/>
        <v>0</v>
      </c>
      <c r="AF532" s="332">
        <f t="shared" si="139"/>
        <v>-150121</v>
      </c>
      <c r="AG532" s="332">
        <f t="shared" si="139"/>
        <v>0</v>
      </c>
      <c r="AH532" s="332">
        <f t="shared" si="139"/>
        <v>0</v>
      </c>
      <c r="AI532" s="332">
        <f t="shared" si="139"/>
        <v>0</v>
      </c>
      <c r="AJ532" s="332">
        <f t="shared" si="139"/>
        <v>0</v>
      </c>
      <c r="AK532" s="332">
        <f t="shared" si="139"/>
        <v>0</v>
      </c>
      <c r="AL532" s="332">
        <f t="shared" si="139"/>
        <v>0</v>
      </c>
      <c r="AM532" s="332">
        <f t="shared" si="139"/>
        <v>0</v>
      </c>
      <c r="AN532" s="332">
        <f t="shared" si="139"/>
        <v>0</v>
      </c>
      <c r="AO532" s="332">
        <f t="shared" si="139"/>
        <v>0</v>
      </c>
      <c r="AP532" s="332">
        <f t="shared" si="139"/>
        <v>-580016</v>
      </c>
      <c r="AQ532" s="332">
        <f t="shared" si="139"/>
        <v>0</v>
      </c>
      <c r="AR532" s="332">
        <f t="shared" si="139"/>
        <v>0</v>
      </c>
      <c r="AS532" s="332">
        <f t="shared" si="139"/>
        <v>0</v>
      </c>
      <c r="AT532" s="332">
        <f t="shared" si="139"/>
        <v>0</v>
      </c>
      <c r="AU532" s="332">
        <f t="shared" si="139"/>
        <v>-341887</v>
      </c>
      <c r="AV532" s="332">
        <f t="shared" si="139"/>
        <v>0</v>
      </c>
      <c r="AW532" s="332">
        <f t="shared" si="139"/>
        <v>0</v>
      </c>
      <c r="AX532" s="332">
        <f t="shared" si="139"/>
        <v>0</v>
      </c>
      <c r="AY532" s="332">
        <f t="shared" si="139"/>
        <v>0</v>
      </c>
      <c r="AZ532" s="332">
        <f t="shared" si="139"/>
        <v>-571332</v>
      </c>
      <c r="BA532" s="332">
        <f t="shared" si="139"/>
        <v>0</v>
      </c>
      <c r="BB532" s="332">
        <f t="shared" si="139"/>
        <v>0</v>
      </c>
      <c r="BC532" s="332">
        <f t="shared" si="139"/>
        <v>0</v>
      </c>
      <c r="BD532" s="332">
        <f t="shared" si="139"/>
        <v>0</v>
      </c>
      <c r="BE532" s="332">
        <f t="shared" si="139"/>
        <v>-154383</v>
      </c>
      <c r="BF532" s="332">
        <f t="shared" si="139"/>
        <v>0</v>
      </c>
      <c r="BG532" s="332">
        <f t="shared" si="139"/>
        <v>0</v>
      </c>
      <c r="BH532" s="332">
        <f t="shared" si="139"/>
        <v>0</v>
      </c>
      <c r="BI532" s="332">
        <f t="shared" si="139"/>
        <v>0</v>
      </c>
      <c r="BJ532" s="332">
        <f t="shared" si="139"/>
        <v>-655189</v>
      </c>
      <c r="BK532" s="332">
        <f t="shared" si="139"/>
        <v>0</v>
      </c>
      <c r="BL532" s="332">
        <f t="shared" si="139"/>
        <v>0</v>
      </c>
      <c r="BM532" s="332">
        <f t="shared" si="139"/>
        <v>0</v>
      </c>
      <c r="BN532" s="332">
        <f t="shared" si="139"/>
        <v>0</v>
      </c>
      <c r="BO532" s="332">
        <f t="shared" si="140"/>
        <v>0</v>
      </c>
      <c r="BP532" s="332">
        <f t="shared" si="140"/>
        <v>0</v>
      </c>
      <c r="BQ532" s="332">
        <f t="shared" si="140"/>
        <v>0</v>
      </c>
      <c r="BR532" s="332">
        <f t="shared" si="140"/>
        <v>0</v>
      </c>
      <c r="BS532" s="332">
        <f t="shared" si="140"/>
        <v>0</v>
      </c>
      <c r="BT532" s="332">
        <f t="shared" si="140"/>
        <v>402055</v>
      </c>
      <c r="BU532" s="332">
        <f t="shared" si="140"/>
        <v>0</v>
      </c>
      <c r="BV532" s="332">
        <f t="shared" si="140"/>
        <v>0</v>
      </c>
      <c r="BW532" s="332">
        <f t="shared" si="140"/>
        <v>0</v>
      </c>
      <c r="BX532" s="332">
        <f t="shared" si="140"/>
        <v>0</v>
      </c>
      <c r="BZ532" s="332">
        <f t="shared" si="141"/>
        <v>0</v>
      </c>
      <c r="CA532" s="332">
        <f t="shared" si="141"/>
        <v>0</v>
      </c>
    </row>
    <row r="533" spans="7:79" hidden="1" x14ac:dyDescent="0.2">
      <c r="G533" s="332" t="e">
        <f>#REF!-#REF!</f>
        <v>#REF!</v>
      </c>
      <c r="H533" s="332" t="e">
        <f>#REF!-#REF!</f>
        <v>#REF!</v>
      </c>
      <c r="I533" s="332" t="e">
        <f>#REF!-#REF!</f>
        <v>#REF!</v>
      </c>
      <c r="J533" s="332" t="e">
        <f>#REF!-#REF!</f>
        <v>#REF!</v>
      </c>
      <c r="K533" s="332" t="e">
        <f>#REF!-#REF!</f>
        <v>#REF!</v>
      </c>
      <c r="L533" s="332" t="e">
        <f>#REF!-#REF!</f>
        <v>#REF!</v>
      </c>
      <c r="M533" s="332" t="e">
        <f>#REF!-#REF!</f>
        <v>#REF!</v>
      </c>
      <c r="N533" s="332" t="e">
        <f>#REF!-#REF!</f>
        <v>#REF!</v>
      </c>
      <c r="O533" s="332" t="e">
        <f>#REF!-#REF!</f>
        <v>#REF!</v>
      </c>
      <c r="P533" s="332" t="e">
        <f>#REF!-#REF!</f>
        <v>#REF!</v>
      </c>
      <c r="Q533" s="332" t="e">
        <f>#REF!-#REF!</f>
        <v>#REF!</v>
      </c>
      <c r="R533" s="332" t="e">
        <f>#REF!-#REF!</f>
        <v>#REF!</v>
      </c>
      <c r="S533" s="332" t="e">
        <f>#REF!-#REF!</f>
        <v>#REF!</v>
      </c>
      <c r="T533" s="332" t="e">
        <f>#REF!-#REF!</f>
        <v>#REF!</v>
      </c>
      <c r="U533" s="332" t="e">
        <f>#REF!-#REF!</f>
        <v>#REF!</v>
      </c>
      <c r="V533" s="332" t="e">
        <f>#REF!-#REF!</f>
        <v>#REF!</v>
      </c>
      <c r="W533" s="332" t="e">
        <f>#REF!-#REF!</f>
        <v>#REF!</v>
      </c>
      <c r="X533" s="332" t="e">
        <f>#REF!-#REF!</f>
        <v>#REF!</v>
      </c>
      <c r="Y533" s="332" t="e">
        <f>#REF!-#REF!</f>
        <v>#REF!</v>
      </c>
      <c r="Z533" s="332" t="e">
        <f>#REF!-#REF!</f>
        <v>#REF!</v>
      </c>
      <c r="AA533" s="332" t="e">
        <f>#REF!-#REF!</f>
        <v>#REF!</v>
      </c>
      <c r="AB533" s="332" t="e">
        <f>#REF!-#REF!</f>
        <v>#REF!</v>
      </c>
      <c r="AC533" s="332" t="e">
        <f>#REF!-#REF!</f>
        <v>#REF!</v>
      </c>
      <c r="AD533" s="332" t="e">
        <f>#REF!-#REF!</f>
        <v>#REF!</v>
      </c>
      <c r="AE533" s="332" t="e">
        <f>#REF!-#REF!</f>
        <v>#REF!</v>
      </c>
      <c r="AF533" s="332" t="e">
        <f>#REF!-#REF!</f>
        <v>#REF!</v>
      </c>
      <c r="AG533" s="332" t="e">
        <f>#REF!-#REF!</f>
        <v>#REF!</v>
      </c>
      <c r="AH533" s="332" t="e">
        <f>#REF!-#REF!</f>
        <v>#REF!</v>
      </c>
      <c r="AI533" s="332" t="e">
        <f>#REF!-#REF!</f>
        <v>#REF!</v>
      </c>
      <c r="AJ533" s="332" t="e">
        <f>#REF!-#REF!</f>
        <v>#REF!</v>
      </c>
      <c r="AK533" s="332" t="e">
        <f>#REF!-#REF!</f>
        <v>#REF!</v>
      </c>
      <c r="AL533" s="332" t="e">
        <f>#REF!-#REF!</f>
        <v>#REF!</v>
      </c>
      <c r="AM533" s="332" t="e">
        <f>#REF!-#REF!</f>
        <v>#REF!</v>
      </c>
      <c r="AN533" s="332" t="e">
        <f>#REF!-#REF!</f>
        <v>#REF!</v>
      </c>
      <c r="AO533" s="332" t="e">
        <f>#REF!-#REF!</f>
        <v>#REF!</v>
      </c>
      <c r="AP533" s="332" t="e">
        <f>#REF!-#REF!</f>
        <v>#REF!</v>
      </c>
      <c r="AQ533" s="332" t="e">
        <f>#REF!-#REF!</f>
        <v>#REF!</v>
      </c>
      <c r="AR533" s="332" t="e">
        <f>#REF!-#REF!</f>
        <v>#REF!</v>
      </c>
      <c r="AS533" s="332" t="e">
        <f>#REF!-#REF!</f>
        <v>#REF!</v>
      </c>
      <c r="AT533" s="332" t="e">
        <f>#REF!-#REF!</f>
        <v>#REF!</v>
      </c>
      <c r="AU533" s="332" t="e">
        <f>#REF!-#REF!</f>
        <v>#REF!</v>
      </c>
      <c r="AV533" s="332" t="e">
        <f>#REF!-#REF!</f>
        <v>#REF!</v>
      </c>
      <c r="AW533" s="332" t="e">
        <f>#REF!-#REF!</f>
        <v>#REF!</v>
      </c>
      <c r="AX533" s="332" t="e">
        <f>#REF!-#REF!</f>
        <v>#REF!</v>
      </c>
      <c r="AY533" s="332" t="e">
        <f>#REF!-#REF!</f>
        <v>#REF!</v>
      </c>
      <c r="AZ533" s="332" t="e">
        <f>#REF!-#REF!</f>
        <v>#REF!</v>
      </c>
      <c r="BA533" s="332" t="e">
        <f>#REF!-#REF!</f>
        <v>#REF!</v>
      </c>
      <c r="BB533" s="332" t="e">
        <f>#REF!-#REF!</f>
        <v>#REF!</v>
      </c>
      <c r="BC533" s="332" t="e">
        <f>#REF!-#REF!</f>
        <v>#REF!</v>
      </c>
      <c r="BD533" s="332" t="e">
        <f>#REF!-#REF!</f>
        <v>#REF!</v>
      </c>
      <c r="BE533" s="332" t="e">
        <f>#REF!-#REF!</f>
        <v>#REF!</v>
      </c>
      <c r="BF533" s="332" t="e">
        <f>#REF!-#REF!</f>
        <v>#REF!</v>
      </c>
      <c r="BG533" s="332" t="e">
        <f>#REF!-#REF!</f>
        <v>#REF!</v>
      </c>
      <c r="BH533" s="332" t="e">
        <f>#REF!-#REF!</f>
        <v>#REF!</v>
      </c>
      <c r="BI533" s="332" t="e">
        <f>#REF!-#REF!</f>
        <v>#REF!</v>
      </c>
      <c r="BJ533" s="332" t="e">
        <f>#REF!-#REF!</f>
        <v>#REF!</v>
      </c>
      <c r="BK533" s="332" t="e">
        <f>#REF!-#REF!</f>
        <v>#REF!</v>
      </c>
      <c r="BL533" s="332" t="e">
        <f>#REF!-#REF!</f>
        <v>#REF!</v>
      </c>
      <c r="BM533" s="332" t="e">
        <f>#REF!-#REF!</f>
        <v>#REF!</v>
      </c>
      <c r="BN533" s="332" t="e">
        <f>#REF!-#REF!</f>
        <v>#REF!</v>
      </c>
      <c r="BO533" s="332" t="e">
        <f>#REF!-#REF!</f>
        <v>#REF!</v>
      </c>
      <c r="BP533" s="332" t="e">
        <f>#REF!-#REF!</f>
        <v>#REF!</v>
      </c>
      <c r="BQ533" s="332" t="e">
        <f>#REF!-#REF!</f>
        <v>#REF!</v>
      </c>
      <c r="BR533" s="332" t="e">
        <f>#REF!-#REF!</f>
        <v>#REF!</v>
      </c>
      <c r="BS533" s="332" t="e">
        <f>#REF!-#REF!</f>
        <v>#REF!</v>
      </c>
      <c r="BT533" s="332" t="e">
        <f>#REF!-#REF!</f>
        <v>#REF!</v>
      </c>
      <c r="BU533" s="332" t="e">
        <f>#REF!-#REF!</f>
        <v>#REF!</v>
      </c>
      <c r="BV533" s="332" t="e">
        <f>#REF!-#REF!</f>
        <v>#REF!</v>
      </c>
      <c r="BW533" s="332" t="e">
        <f>#REF!-#REF!</f>
        <v>#REF!</v>
      </c>
      <c r="BX533" s="332" t="e">
        <f>#REF!-#REF!</f>
        <v>#REF!</v>
      </c>
      <c r="BZ533" s="332" t="e">
        <f>#REF!-#REF!</f>
        <v>#REF!</v>
      </c>
      <c r="CA533" s="332" t="e">
        <f>#REF!-#REF!</f>
        <v>#REF!</v>
      </c>
    </row>
    <row r="534" spans="7:79" hidden="1" x14ac:dyDescent="0.2">
      <c r="G534" s="332">
        <f t="shared" ref="G534:BR537" si="142">G132-BY132</f>
        <v>0</v>
      </c>
      <c r="H534" s="332">
        <f t="shared" si="142"/>
        <v>0</v>
      </c>
      <c r="I534" s="332">
        <f t="shared" si="142"/>
        <v>0</v>
      </c>
      <c r="J534" s="332">
        <f t="shared" si="142"/>
        <v>0</v>
      </c>
      <c r="K534" s="332">
        <f t="shared" si="142"/>
        <v>0</v>
      </c>
      <c r="L534" s="332">
        <f t="shared" si="142"/>
        <v>0</v>
      </c>
      <c r="M534" s="332">
        <f t="shared" si="142"/>
        <v>0</v>
      </c>
      <c r="N534" s="332">
        <f t="shared" si="142"/>
        <v>0</v>
      </c>
      <c r="O534" s="332">
        <f t="shared" si="142"/>
        <v>0</v>
      </c>
      <c r="P534" s="332">
        <f t="shared" si="142"/>
        <v>0</v>
      </c>
      <c r="Q534" s="332">
        <f t="shared" si="142"/>
        <v>0</v>
      </c>
      <c r="R534" s="332">
        <f t="shared" si="142"/>
        <v>0</v>
      </c>
      <c r="S534" s="332">
        <f t="shared" si="142"/>
        <v>0</v>
      </c>
      <c r="T534" s="332">
        <f t="shared" si="142"/>
        <v>0</v>
      </c>
      <c r="U534" s="332">
        <f t="shared" si="142"/>
        <v>0</v>
      </c>
      <c r="V534" s="332">
        <f t="shared" si="142"/>
        <v>0</v>
      </c>
      <c r="W534" s="332">
        <f t="shared" si="142"/>
        <v>0</v>
      </c>
      <c r="X534" s="332">
        <f t="shared" si="142"/>
        <v>0</v>
      </c>
      <c r="Y534" s="332">
        <f t="shared" si="142"/>
        <v>0</v>
      </c>
      <c r="Z534" s="332">
        <f t="shared" si="142"/>
        <v>0</v>
      </c>
      <c r="AA534" s="332">
        <f t="shared" si="142"/>
        <v>0</v>
      </c>
      <c r="AB534" s="332">
        <f t="shared" si="142"/>
        <v>0</v>
      </c>
      <c r="AC534" s="332">
        <f t="shared" si="142"/>
        <v>0</v>
      </c>
      <c r="AD534" s="332">
        <f t="shared" si="142"/>
        <v>0</v>
      </c>
      <c r="AE534" s="332">
        <f t="shared" si="142"/>
        <v>0</v>
      </c>
      <c r="AF534" s="332">
        <f t="shared" si="142"/>
        <v>0</v>
      </c>
      <c r="AG534" s="332">
        <f t="shared" si="142"/>
        <v>0</v>
      </c>
      <c r="AH534" s="332">
        <f t="shared" si="142"/>
        <v>0</v>
      </c>
      <c r="AI534" s="332">
        <f t="shared" si="142"/>
        <v>0</v>
      </c>
      <c r="AJ534" s="332">
        <f t="shared" si="142"/>
        <v>0</v>
      </c>
      <c r="AK534" s="332">
        <f t="shared" si="142"/>
        <v>0</v>
      </c>
      <c r="AL534" s="332">
        <f t="shared" si="142"/>
        <v>0</v>
      </c>
      <c r="AM534" s="332">
        <f t="shared" si="142"/>
        <v>0</v>
      </c>
      <c r="AN534" s="332">
        <f t="shared" si="142"/>
        <v>0</v>
      </c>
      <c r="AO534" s="332">
        <f t="shared" si="142"/>
        <v>0</v>
      </c>
      <c r="AP534" s="332">
        <f t="shared" si="142"/>
        <v>0</v>
      </c>
      <c r="AQ534" s="332">
        <f t="shared" si="142"/>
        <v>0</v>
      </c>
      <c r="AR534" s="332">
        <f t="shared" si="142"/>
        <v>0</v>
      </c>
      <c r="AS534" s="332">
        <f t="shared" si="142"/>
        <v>0</v>
      </c>
      <c r="AT534" s="332">
        <f t="shared" si="142"/>
        <v>0</v>
      </c>
      <c r="AU534" s="332">
        <f t="shared" si="142"/>
        <v>0</v>
      </c>
      <c r="AV534" s="332">
        <f t="shared" si="142"/>
        <v>0</v>
      </c>
      <c r="AW534" s="332">
        <f t="shared" si="142"/>
        <v>0</v>
      </c>
      <c r="AX534" s="332">
        <f t="shared" si="142"/>
        <v>0</v>
      </c>
      <c r="AY534" s="332">
        <f t="shared" si="142"/>
        <v>0</v>
      </c>
      <c r="AZ534" s="332">
        <f t="shared" si="142"/>
        <v>0</v>
      </c>
      <c r="BA534" s="332">
        <f t="shared" si="142"/>
        <v>0</v>
      </c>
      <c r="BB534" s="332">
        <f t="shared" si="142"/>
        <v>0</v>
      </c>
      <c r="BC534" s="332">
        <f t="shared" si="142"/>
        <v>0</v>
      </c>
      <c r="BD534" s="332">
        <f t="shared" si="142"/>
        <v>0</v>
      </c>
      <c r="BE534" s="332">
        <f t="shared" si="142"/>
        <v>0</v>
      </c>
      <c r="BF534" s="332">
        <f t="shared" si="142"/>
        <v>0</v>
      </c>
      <c r="BG534" s="332">
        <f t="shared" si="142"/>
        <v>0</v>
      </c>
      <c r="BH534" s="332">
        <f t="shared" si="142"/>
        <v>0</v>
      </c>
      <c r="BI534" s="332">
        <f t="shared" si="142"/>
        <v>0</v>
      </c>
      <c r="BJ534" s="332">
        <f t="shared" si="142"/>
        <v>0</v>
      </c>
      <c r="BK534" s="332">
        <f t="shared" si="142"/>
        <v>0</v>
      </c>
      <c r="BL534" s="332">
        <f t="shared" si="142"/>
        <v>0</v>
      </c>
      <c r="BM534" s="332">
        <f t="shared" si="142"/>
        <v>0</v>
      </c>
      <c r="BN534" s="332">
        <f t="shared" si="142"/>
        <v>0</v>
      </c>
      <c r="BO534" s="332">
        <f t="shared" si="142"/>
        <v>0</v>
      </c>
      <c r="BP534" s="332">
        <f t="shared" si="142"/>
        <v>0</v>
      </c>
      <c r="BQ534" s="332">
        <f t="shared" si="142"/>
        <v>0</v>
      </c>
      <c r="BR534" s="332">
        <f t="shared" si="142"/>
        <v>0</v>
      </c>
      <c r="BS534" s="332">
        <f t="shared" ref="BS534:BX549" si="143">BS132-EK132</f>
        <v>0</v>
      </c>
      <c r="BT534" s="332">
        <f t="shared" si="143"/>
        <v>0</v>
      </c>
      <c r="BU534" s="332">
        <f t="shared" si="143"/>
        <v>0</v>
      </c>
      <c r="BV534" s="332">
        <f t="shared" si="143"/>
        <v>0</v>
      </c>
      <c r="BW534" s="332">
        <f t="shared" si="143"/>
        <v>0</v>
      </c>
      <c r="BX534" s="332">
        <f t="shared" si="143"/>
        <v>0</v>
      </c>
      <c r="BZ534" s="332">
        <f t="shared" ref="BZ534:CA549" si="144">BZ132-ER132</f>
        <v>0</v>
      </c>
      <c r="CA534" s="332">
        <f t="shared" si="144"/>
        <v>0</v>
      </c>
    </row>
    <row r="535" spans="7:79" hidden="1" x14ac:dyDescent="0.2">
      <c r="G535" s="332">
        <f t="shared" si="142"/>
        <v>0</v>
      </c>
      <c r="H535" s="332">
        <f t="shared" si="142"/>
        <v>0</v>
      </c>
      <c r="I535" s="332">
        <f t="shared" si="142"/>
        <v>0</v>
      </c>
      <c r="J535" s="332">
        <f t="shared" si="142"/>
        <v>0</v>
      </c>
      <c r="K535" s="332">
        <f t="shared" si="142"/>
        <v>0</v>
      </c>
      <c r="L535" s="332">
        <f t="shared" si="142"/>
        <v>0</v>
      </c>
      <c r="M535" s="332">
        <f t="shared" si="142"/>
        <v>0</v>
      </c>
      <c r="N535" s="332">
        <f t="shared" si="142"/>
        <v>0</v>
      </c>
      <c r="O535" s="332">
        <f t="shared" si="142"/>
        <v>0</v>
      </c>
      <c r="P535" s="332">
        <f t="shared" si="142"/>
        <v>0</v>
      </c>
      <c r="Q535" s="332">
        <f t="shared" si="142"/>
        <v>0</v>
      </c>
      <c r="R535" s="332">
        <f t="shared" si="142"/>
        <v>0</v>
      </c>
      <c r="S535" s="332">
        <f t="shared" si="142"/>
        <v>0</v>
      </c>
      <c r="T535" s="332">
        <f t="shared" si="142"/>
        <v>0</v>
      </c>
      <c r="U535" s="332">
        <f t="shared" si="142"/>
        <v>0</v>
      </c>
      <c r="V535" s="332">
        <f t="shared" si="142"/>
        <v>0</v>
      </c>
      <c r="W535" s="332">
        <f t="shared" si="142"/>
        <v>0</v>
      </c>
      <c r="X535" s="332">
        <f t="shared" si="142"/>
        <v>0</v>
      </c>
      <c r="Y535" s="332">
        <f t="shared" si="142"/>
        <v>0</v>
      </c>
      <c r="Z535" s="332">
        <f t="shared" si="142"/>
        <v>0</v>
      </c>
      <c r="AA535" s="332">
        <f t="shared" si="142"/>
        <v>0</v>
      </c>
      <c r="AB535" s="332">
        <f t="shared" si="142"/>
        <v>0</v>
      </c>
      <c r="AC535" s="332">
        <f t="shared" si="142"/>
        <v>0</v>
      </c>
      <c r="AD535" s="332">
        <f t="shared" si="142"/>
        <v>0</v>
      </c>
      <c r="AE535" s="332">
        <f t="shared" si="142"/>
        <v>0</v>
      </c>
      <c r="AF535" s="332">
        <f t="shared" si="142"/>
        <v>0</v>
      </c>
      <c r="AG535" s="332">
        <f t="shared" si="142"/>
        <v>0</v>
      </c>
      <c r="AH535" s="332">
        <f t="shared" si="142"/>
        <v>0</v>
      </c>
      <c r="AI535" s="332">
        <f t="shared" si="142"/>
        <v>0</v>
      </c>
      <c r="AJ535" s="332">
        <f t="shared" si="142"/>
        <v>0</v>
      </c>
      <c r="AK535" s="332">
        <f t="shared" si="142"/>
        <v>0</v>
      </c>
      <c r="AL535" s="332">
        <f t="shared" si="142"/>
        <v>0</v>
      </c>
      <c r="AM535" s="332">
        <f t="shared" si="142"/>
        <v>0</v>
      </c>
      <c r="AN535" s="332">
        <f t="shared" si="142"/>
        <v>0</v>
      </c>
      <c r="AO535" s="332">
        <f t="shared" si="142"/>
        <v>0</v>
      </c>
      <c r="AP535" s="332">
        <f t="shared" si="142"/>
        <v>0</v>
      </c>
      <c r="AQ535" s="332">
        <f t="shared" si="142"/>
        <v>0</v>
      </c>
      <c r="AR535" s="332">
        <f t="shared" si="142"/>
        <v>0</v>
      </c>
      <c r="AS535" s="332">
        <f t="shared" si="142"/>
        <v>0</v>
      </c>
      <c r="AT535" s="332">
        <f t="shared" si="142"/>
        <v>0</v>
      </c>
      <c r="AU535" s="332">
        <f t="shared" si="142"/>
        <v>0</v>
      </c>
      <c r="AV535" s="332">
        <f t="shared" si="142"/>
        <v>0</v>
      </c>
      <c r="AW535" s="332">
        <f t="shared" si="142"/>
        <v>0</v>
      </c>
      <c r="AX535" s="332">
        <f t="shared" si="142"/>
        <v>0</v>
      </c>
      <c r="AY535" s="332">
        <f t="shared" si="142"/>
        <v>0</v>
      </c>
      <c r="AZ535" s="332">
        <f t="shared" si="142"/>
        <v>0</v>
      </c>
      <c r="BA535" s="332">
        <f t="shared" si="142"/>
        <v>0</v>
      </c>
      <c r="BB535" s="332">
        <f t="shared" si="142"/>
        <v>0</v>
      </c>
      <c r="BC535" s="332">
        <f t="shared" si="142"/>
        <v>0</v>
      </c>
      <c r="BD535" s="332">
        <f t="shared" si="142"/>
        <v>0</v>
      </c>
      <c r="BE535" s="332">
        <f t="shared" si="142"/>
        <v>0</v>
      </c>
      <c r="BF535" s="332">
        <f t="shared" si="142"/>
        <v>0</v>
      </c>
      <c r="BG535" s="332">
        <f t="shared" si="142"/>
        <v>0</v>
      </c>
      <c r="BH535" s="332">
        <f t="shared" si="142"/>
        <v>0</v>
      </c>
      <c r="BI535" s="332">
        <f t="shared" si="142"/>
        <v>0</v>
      </c>
      <c r="BJ535" s="332">
        <f t="shared" si="142"/>
        <v>0</v>
      </c>
      <c r="BK535" s="332">
        <f t="shared" si="142"/>
        <v>0</v>
      </c>
      <c r="BL535" s="332">
        <f t="shared" si="142"/>
        <v>0</v>
      </c>
      <c r="BM535" s="332">
        <f t="shared" si="142"/>
        <v>0</v>
      </c>
      <c r="BN535" s="332">
        <f t="shared" si="142"/>
        <v>0</v>
      </c>
      <c r="BO535" s="332">
        <f t="shared" si="142"/>
        <v>0</v>
      </c>
      <c r="BP535" s="332">
        <f t="shared" si="142"/>
        <v>0</v>
      </c>
      <c r="BQ535" s="332">
        <f t="shared" si="142"/>
        <v>0</v>
      </c>
      <c r="BR535" s="332">
        <f t="shared" si="142"/>
        <v>0</v>
      </c>
      <c r="BS535" s="332">
        <f t="shared" si="143"/>
        <v>0</v>
      </c>
      <c r="BT535" s="332">
        <f t="shared" si="143"/>
        <v>0</v>
      </c>
      <c r="BU535" s="332">
        <f t="shared" si="143"/>
        <v>0</v>
      </c>
      <c r="BV535" s="332">
        <f t="shared" si="143"/>
        <v>0</v>
      </c>
      <c r="BW535" s="332">
        <f t="shared" si="143"/>
        <v>0</v>
      </c>
      <c r="BX535" s="332">
        <f t="shared" si="143"/>
        <v>0</v>
      </c>
      <c r="BZ535" s="332">
        <f t="shared" si="144"/>
        <v>0</v>
      </c>
      <c r="CA535" s="332">
        <f t="shared" si="144"/>
        <v>0</v>
      </c>
    </row>
    <row r="536" spans="7:79" hidden="1" x14ac:dyDescent="0.2">
      <c r="G536" s="332">
        <f t="shared" si="142"/>
        <v>0</v>
      </c>
      <c r="H536" s="332">
        <f t="shared" si="142"/>
        <v>0</v>
      </c>
      <c r="I536" s="332">
        <f t="shared" si="142"/>
        <v>0</v>
      </c>
      <c r="J536" s="332">
        <f t="shared" si="142"/>
        <v>0</v>
      </c>
      <c r="K536" s="332">
        <f t="shared" si="142"/>
        <v>0</v>
      </c>
      <c r="L536" s="332">
        <f t="shared" si="142"/>
        <v>0</v>
      </c>
      <c r="M536" s="332">
        <f t="shared" si="142"/>
        <v>0</v>
      </c>
      <c r="N536" s="332">
        <f t="shared" si="142"/>
        <v>0</v>
      </c>
      <c r="O536" s="332">
        <f t="shared" si="142"/>
        <v>0</v>
      </c>
      <c r="P536" s="332">
        <f t="shared" si="142"/>
        <v>0</v>
      </c>
      <c r="Q536" s="332">
        <f t="shared" si="142"/>
        <v>0</v>
      </c>
      <c r="R536" s="332">
        <f t="shared" si="142"/>
        <v>0</v>
      </c>
      <c r="S536" s="332">
        <f t="shared" si="142"/>
        <v>0</v>
      </c>
      <c r="T536" s="332">
        <f t="shared" si="142"/>
        <v>0</v>
      </c>
      <c r="U536" s="332">
        <f t="shared" si="142"/>
        <v>0</v>
      </c>
      <c r="V536" s="332">
        <f t="shared" si="142"/>
        <v>0</v>
      </c>
      <c r="W536" s="332">
        <f t="shared" si="142"/>
        <v>0</v>
      </c>
      <c r="X536" s="332">
        <f t="shared" si="142"/>
        <v>0</v>
      </c>
      <c r="Y536" s="332">
        <f t="shared" si="142"/>
        <v>0</v>
      </c>
      <c r="Z536" s="332">
        <f t="shared" si="142"/>
        <v>0</v>
      </c>
      <c r="AA536" s="332">
        <f t="shared" si="142"/>
        <v>0</v>
      </c>
      <c r="AB536" s="332">
        <f t="shared" si="142"/>
        <v>0</v>
      </c>
      <c r="AC536" s="332">
        <f t="shared" si="142"/>
        <v>0</v>
      </c>
      <c r="AD536" s="332">
        <f t="shared" si="142"/>
        <v>0</v>
      </c>
      <c r="AE536" s="332">
        <f t="shared" si="142"/>
        <v>0</v>
      </c>
      <c r="AF536" s="332">
        <f t="shared" si="142"/>
        <v>0</v>
      </c>
      <c r="AG536" s="332">
        <f t="shared" si="142"/>
        <v>0</v>
      </c>
      <c r="AH536" s="332">
        <f t="shared" si="142"/>
        <v>0</v>
      </c>
      <c r="AI536" s="332">
        <f t="shared" si="142"/>
        <v>0</v>
      </c>
      <c r="AJ536" s="332">
        <f t="shared" si="142"/>
        <v>0</v>
      </c>
      <c r="AK536" s="332">
        <f t="shared" si="142"/>
        <v>0</v>
      </c>
      <c r="AL536" s="332">
        <f t="shared" si="142"/>
        <v>0</v>
      </c>
      <c r="AM536" s="332">
        <f t="shared" si="142"/>
        <v>0</v>
      </c>
      <c r="AN536" s="332">
        <f t="shared" si="142"/>
        <v>0</v>
      </c>
      <c r="AO536" s="332">
        <f t="shared" si="142"/>
        <v>0</v>
      </c>
      <c r="AP536" s="332">
        <f t="shared" si="142"/>
        <v>0</v>
      </c>
      <c r="AQ536" s="332">
        <f t="shared" si="142"/>
        <v>0</v>
      </c>
      <c r="AR536" s="332">
        <f t="shared" si="142"/>
        <v>0</v>
      </c>
      <c r="AS536" s="332">
        <f t="shared" si="142"/>
        <v>0</v>
      </c>
      <c r="AT536" s="332">
        <f t="shared" si="142"/>
        <v>0</v>
      </c>
      <c r="AU536" s="332">
        <f t="shared" si="142"/>
        <v>0</v>
      </c>
      <c r="AV536" s="332">
        <f t="shared" si="142"/>
        <v>0</v>
      </c>
      <c r="AW536" s="332">
        <f t="shared" si="142"/>
        <v>0</v>
      </c>
      <c r="AX536" s="332">
        <f t="shared" si="142"/>
        <v>0</v>
      </c>
      <c r="AY536" s="332">
        <f t="shared" si="142"/>
        <v>0</v>
      </c>
      <c r="AZ536" s="332">
        <f t="shared" si="142"/>
        <v>0</v>
      </c>
      <c r="BA536" s="332">
        <f t="shared" si="142"/>
        <v>0</v>
      </c>
      <c r="BB536" s="332">
        <f t="shared" si="142"/>
        <v>0</v>
      </c>
      <c r="BC536" s="332">
        <f t="shared" si="142"/>
        <v>0</v>
      </c>
      <c r="BD536" s="332">
        <f t="shared" si="142"/>
        <v>0</v>
      </c>
      <c r="BE536" s="332">
        <f t="shared" si="142"/>
        <v>0</v>
      </c>
      <c r="BF536" s="332">
        <f t="shared" si="142"/>
        <v>0</v>
      </c>
      <c r="BG536" s="332">
        <f t="shared" si="142"/>
        <v>0</v>
      </c>
      <c r="BH536" s="332">
        <f t="shared" si="142"/>
        <v>0</v>
      </c>
      <c r="BI536" s="332">
        <f t="shared" si="142"/>
        <v>0</v>
      </c>
      <c r="BJ536" s="332">
        <f t="shared" si="142"/>
        <v>0</v>
      </c>
      <c r="BK536" s="332">
        <f t="shared" si="142"/>
        <v>0</v>
      </c>
      <c r="BL536" s="332">
        <f t="shared" si="142"/>
        <v>0</v>
      </c>
      <c r="BM536" s="332">
        <f t="shared" si="142"/>
        <v>0</v>
      </c>
      <c r="BN536" s="332">
        <f t="shared" si="142"/>
        <v>0</v>
      </c>
      <c r="BO536" s="332">
        <f t="shared" si="142"/>
        <v>0</v>
      </c>
      <c r="BP536" s="332">
        <f t="shared" si="142"/>
        <v>0</v>
      </c>
      <c r="BQ536" s="332">
        <f t="shared" si="142"/>
        <v>0</v>
      </c>
      <c r="BR536" s="332">
        <f t="shared" si="142"/>
        <v>0</v>
      </c>
      <c r="BS536" s="332">
        <f t="shared" si="143"/>
        <v>0</v>
      </c>
      <c r="BT536" s="332">
        <f t="shared" si="143"/>
        <v>0</v>
      </c>
      <c r="BU536" s="332">
        <f t="shared" si="143"/>
        <v>0</v>
      </c>
      <c r="BV536" s="332">
        <f t="shared" si="143"/>
        <v>0</v>
      </c>
      <c r="BW536" s="332">
        <f t="shared" si="143"/>
        <v>0</v>
      </c>
      <c r="BX536" s="332">
        <f t="shared" si="143"/>
        <v>0</v>
      </c>
      <c r="BZ536" s="332">
        <f t="shared" si="144"/>
        <v>0</v>
      </c>
      <c r="CA536" s="332">
        <f t="shared" si="144"/>
        <v>0</v>
      </c>
    </row>
    <row r="537" spans="7:79" hidden="1" x14ac:dyDescent="0.2">
      <c r="G537" s="332">
        <f t="shared" si="142"/>
        <v>0</v>
      </c>
      <c r="H537" s="332">
        <f t="shared" si="142"/>
        <v>0</v>
      </c>
      <c r="I537" s="332">
        <f t="shared" si="142"/>
        <v>0</v>
      </c>
      <c r="J537" s="332">
        <f t="shared" si="142"/>
        <v>0</v>
      </c>
      <c r="K537" s="332">
        <f t="shared" si="142"/>
        <v>0</v>
      </c>
      <c r="L537" s="332">
        <f t="shared" si="142"/>
        <v>0</v>
      </c>
      <c r="M537" s="332">
        <f t="shared" si="142"/>
        <v>0</v>
      </c>
      <c r="N537" s="332">
        <f t="shared" si="142"/>
        <v>0</v>
      </c>
      <c r="O537" s="332">
        <f t="shared" si="142"/>
        <v>0</v>
      </c>
      <c r="P537" s="332">
        <f t="shared" si="142"/>
        <v>0</v>
      </c>
      <c r="Q537" s="332">
        <f t="shared" si="142"/>
        <v>0</v>
      </c>
      <c r="R537" s="332">
        <f t="shared" si="142"/>
        <v>0</v>
      </c>
      <c r="S537" s="332">
        <f t="shared" si="142"/>
        <v>0</v>
      </c>
      <c r="T537" s="332">
        <f t="shared" si="142"/>
        <v>0</v>
      </c>
      <c r="U537" s="332">
        <f t="shared" si="142"/>
        <v>0</v>
      </c>
      <c r="V537" s="332">
        <f t="shared" si="142"/>
        <v>0</v>
      </c>
      <c r="W537" s="332">
        <f t="shared" si="142"/>
        <v>0</v>
      </c>
      <c r="X537" s="332">
        <f t="shared" si="142"/>
        <v>0</v>
      </c>
      <c r="Y537" s="332">
        <f t="shared" si="142"/>
        <v>0</v>
      </c>
      <c r="Z537" s="332">
        <f t="shared" si="142"/>
        <v>0</v>
      </c>
      <c r="AA537" s="332">
        <f t="shared" si="142"/>
        <v>0</v>
      </c>
      <c r="AB537" s="332">
        <f t="shared" si="142"/>
        <v>0</v>
      </c>
      <c r="AC537" s="332">
        <f t="shared" si="142"/>
        <v>0</v>
      </c>
      <c r="AD537" s="332">
        <f t="shared" si="142"/>
        <v>0</v>
      </c>
      <c r="AE537" s="332">
        <f t="shared" si="142"/>
        <v>0</v>
      </c>
      <c r="AF537" s="332">
        <f t="shared" si="142"/>
        <v>0</v>
      </c>
      <c r="AG537" s="332">
        <f t="shared" si="142"/>
        <v>0</v>
      </c>
      <c r="AH537" s="332">
        <f t="shared" si="142"/>
        <v>0</v>
      </c>
      <c r="AI537" s="332">
        <f t="shared" si="142"/>
        <v>0</v>
      </c>
      <c r="AJ537" s="332">
        <f t="shared" si="142"/>
        <v>0</v>
      </c>
      <c r="AK537" s="332">
        <f t="shared" si="142"/>
        <v>0</v>
      </c>
      <c r="AL537" s="332">
        <f t="shared" si="142"/>
        <v>0</v>
      </c>
      <c r="AM537" s="332">
        <f t="shared" si="142"/>
        <v>0</v>
      </c>
      <c r="AN537" s="332">
        <f t="shared" si="142"/>
        <v>0</v>
      </c>
      <c r="AO537" s="332">
        <f t="shared" si="142"/>
        <v>0</v>
      </c>
      <c r="AP537" s="332">
        <f t="shared" si="142"/>
        <v>0</v>
      </c>
      <c r="AQ537" s="332">
        <f t="shared" si="142"/>
        <v>0</v>
      </c>
      <c r="AR537" s="332">
        <f t="shared" si="142"/>
        <v>0</v>
      </c>
      <c r="AS537" s="332">
        <f t="shared" si="142"/>
        <v>0</v>
      </c>
      <c r="AT537" s="332">
        <f t="shared" si="142"/>
        <v>0</v>
      </c>
      <c r="AU537" s="332">
        <f t="shared" si="142"/>
        <v>0</v>
      </c>
      <c r="AV537" s="332">
        <f t="shared" si="142"/>
        <v>0</v>
      </c>
      <c r="AW537" s="332">
        <f t="shared" si="142"/>
        <v>0</v>
      </c>
      <c r="AX537" s="332">
        <f t="shared" si="142"/>
        <v>0</v>
      </c>
      <c r="AY537" s="332">
        <f t="shared" si="142"/>
        <v>0</v>
      </c>
      <c r="AZ537" s="332">
        <f t="shared" si="142"/>
        <v>0</v>
      </c>
      <c r="BA537" s="332">
        <f t="shared" si="142"/>
        <v>0</v>
      </c>
      <c r="BB537" s="332">
        <f t="shared" si="142"/>
        <v>0</v>
      </c>
      <c r="BC537" s="332">
        <f t="shared" si="142"/>
        <v>0</v>
      </c>
      <c r="BD537" s="332">
        <f t="shared" si="142"/>
        <v>0</v>
      </c>
      <c r="BE537" s="332">
        <f t="shared" si="142"/>
        <v>0</v>
      </c>
      <c r="BF537" s="332">
        <f t="shared" si="142"/>
        <v>0</v>
      </c>
      <c r="BG537" s="332">
        <f t="shared" si="142"/>
        <v>0</v>
      </c>
      <c r="BH537" s="332">
        <f t="shared" si="142"/>
        <v>0</v>
      </c>
      <c r="BI537" s="332">
        <f t="shared" si="142"/>
        <v>0</v>
      </c>
      <c r="BJ537" s="332">
        <f t="shared" si="142"/>
        <v>0</v>
      </c>
      <c r="BK537" s="332">
        <f t="shared" si="142"/>
        <v>0</v>
      </c>
      <c r="BL537" s="332">
        <f t="shared" si="142"/>
        <v>0</v>
      </c>
      <c r="BM537" s="332">
        <f t="shared" si="142"/>
        <v>0</v>
      </c>
      <c r="BN537" s="332">
        <f t="shared" si="142"/>
        <v>0</v>
      </c>
      <c r="BO537" s="332">
        <f t="shared" si="142"/>
        <v>0</v>
      </c>
      <c r="BP537" s="332">
        <f t="shared" si="142"/>
        <v>0</v>
      </c>
      <c r="BQ537" s="332">
        <f t="shared" si="142"/>
        <v>0</v>
      </c>
      <c r="BR537" s="332">
        <f t="shared" ref="BR537:BX552" si="145">BR135-EJ135</f>
        <v>0</v>
      </c>
      <c r="BS537" s="332">
        <f t="shared" si="143"/>
        <v>0</v>
      </c>
      <c r="BT537" s="332">
        <f t="shared" si="143"/>
        <v>0</v>
      </c>
      <c r="BU537" s="332">
        <f t="shared" si="143"/>
        <v>0</v>
      </c>
      <c r="BV537" s="332">
        <f t="shared" si="143"/>
        <v>0</v>
      </c>
      <c r="BW537" s="332">
        <f t="shared" si="143"/>
        <v>0</v>
      </c>
      <c r="BX537" s="332">
        <f t="shared" si="143"/>
        <v>0</v>
      </c>
      <c r="BZ537" s="332">
        <f t="shared" si="144"/>
        <v>0</v>
      </c>
      <c r="CA537" s="332">
        <f t="shared" si="144"/>
        <v>0</v>
      </c>
    </row>
    <row r="538" spans="7:79" hidden="1" x14ac:dyDescent="0.2">
      <c r="G538" s="332">
        <f t="shared" ref="G538:BQ542" si="146">G136-BY136</f>
        <v>0</v>
      </c>
      <c r="H538" s="332">
        <f t="shared" si="146"/>
        <v>0</v>
      </c>
      <c r="I538" s="332">
        <f t="shared" si="146"/>
        <v>0</v>
      </c>
      <c r="J538" s="332">
        <f t="shared" si="146"/>
        <v>0</v>
      </c>
      <c r="K538" s="332">
        <f t="shared" si="146"/>
        <v>0</v>
      </c>
      <c r="L538" s="332">
        <f t="shared" si="146"/>
        <v>0</v>
      </c>
      <c r="M538" s="332">
        <f t="shared" si="146"/>
        <v>0</v>
      </c>
      <c r="N538" s="332">
        <f t="shared" si="146"/>
        <v>0</v>
      </c>
      <c r="O538" s="332">
        <f t="shared" si="146"/>
        <v>0</v>
      </c>
      <c r="P538" s="332">
        <f t="shared" si="146"/>
        <v>0</v>
      </c>
      <c r="Q538" s="332">
        <f t="shared" si="146"/>
        <v>0</v>
      </c>
      <c r="R538" s="332">
        <f t="shared" si="146"/>
        <v>0</v>
      </c>
      <c r="S538" s="332">
        <f t="shared" si="146"/>
        <v>0</v>
      </c>
      <c r="T538" s="332">
        <f t="shared" si="146"/>
        <v>0</v>
      </c>
      <c r="U538" s="332">
        <f t="shared" si="146"/>
        <v>0</v>
      </c>
      <c r="V538" s="332">
        <f t="shared" si="146"/>
        <v>0</v>
      </c>
      <c r="W538" s="332">
        <f t="shared" si="146"/>
        <v>0</v>
      </c>
      <c r="X538" s="332">
        <f t="shared" si="146"/>
        <v>0</v>
      </c>
      <c r="Y538" s="332">
        <f t="shared" si="146"/>
        <v>0</v>
      </c>
      <c r="Z538" s="332">
        <f t="shared" si="146"/>
        <v>0</v>
      </c>
      <c r="AA538" s="332">
        <f t="shared" si="146"/>
        <v>0</v>
      </c>
      <c r="AB538" s="332">
        <f t="shared" si="146"/>
        <v>0</v>
      </c>
      <c r="AC538" s="332">
        <f t="shared" si="146"/>
        <v>0</v>
      </c>
      <c r="AD538" s="332">
        <f t="shared" si="146"/>
        <v>0</v>
      </c>
      <c r="AE538" s="332">
        <f t="shared" si="146"/>
        <v>0</v>
      </c>
      <c r="AF538" s="332">
        <f t="shared" si="146"/>
        <v>0</v>
      </c>
      <c r="AG538" s="332">
        <f t="shared" si="146"/>
        <v>0</v>
      </c>
      <c r="AH538" s="332">
        <f t="shared" si="146"/>
        <v>0</v>
      </c>
      <c r="AI538" s="332">
        <f t="shared" si="146"/>
        <v>0</v>
      </c>
      <c r="AJ538" s="332">
        <f t="shared" si="146"/>
        <v>0</v>
      </c>
      <c r="AK538" s="332">
        <f t="shared" si="146"/>
        <v>0</v>
      </c>
      <c r="AL538" s="332">
        <f t="shared" si="146"/>
        <v>0</v>
      </c>
      <c r="AM538" s="332">
        <f t="shared" si="146"/>
        <v>0</v>
      </c>
      <c r="AN538" s="332">
        <f t="shared" si="146"/>
        <v>0</v>
      </c>
      <c r="AO538" s="332">
        <f t="shared" si="146"/>
        <v>0</v>
      </c>
      <c r="AP538" s="332">
        <f t="shared" si="146"/>
        <v>0</v>
      </c>
      <c r="AQ538" s="332">
        <f t="shared" si="146"/>
        <v>0</v>
      </c>
      <c r="AR538" s="332">
        <f t="shared" si="146"/>
        <v>0</v>
      </c>
      <c r="AS538" s="332">
        <f t="shared" si="146"/>
        <v>0</v>
      </c>
      <c r="AT538" s="332">
        <f t="shared" si="146"/>
        <v>0</v>
      </c>
      <c r="AU538" s="332">
        <f t="shared" si="146"/>
        <v>0</v>
      </c>
      <c r="AV538" s="332">
        <f t="shared" si="146"/>
        <v>0</v>
      </c>
      <c r="AW538" s="332">
        <f t="shared" si="146"/>
        <v>0</v>
      </c>
      <c r="AX538" s="332">
        <f t="shared" si="146"/>
        <v>0</v>
      </c>
      <c r="AY538" s="332">
        <f t="shared" si="146"/>
        <v>0</v>
      </c>
      <c r="AZ538" s="332">
        <f t="shared" si="146"/>
        <v>0</v>
      </c>
      <c r="BA538" s="332">
        <f t="shared" si="146"/>
        <v>0</v>
      </c>
      <c r="BB538" s="332">
        <f t="shared" si="146"/>
        <v>0</v>
      </c>
      <c r="BC538" s="332">
        <f t="shared" si="146"/>
        <v>0</v>
      </c>
      <c r="BD538" s="332">
        <f t="shared" si="146"/>
        <v>0</v>
      </c>
      <c r="BE538" s="332">
        <f t="shared" si="146"/>
        <v>0</v>
      </c>
      <c r="BF538" s="332">
        <f t="shared" si="146"/>
        <v>0</v>
      </c>
      <c r="BG538" s="332">
        <f t="shared" si="146"/>
        <v>0</v>
      </c>
      <c r="BH538" s="332">
        <f t="shared" si="146"/>
        <v>0</v>
      </c>
      <c r="BI538" s="332">
        <f t="shared" si="146"/>
        <v>0</v>
      </c>
      <c r="BJ538" s="332">
        <f t="shared" si="146"/>
        <v>0</v>
      </c>
      <c r="BK538" s="332">
        <f t="shared" si="146"/>
        <v>0</v>
      </c>
      <c r="BL538" s="332">
        <f t="shared" si="146"/>
        <v>0</v>
      </c>
      <c r="BM538" s="332">
        <f t="shared" si="146"/>
        <v>0</v>
      </c>
      <c r="BN538" s="332">
        <f t="shared" si="146"/>
        <v>0</v>
      </c>
      <c r="BO538" s="332">
        <f t="shared" si="146"/>
        <v>0</v>
      </c>
      <c r="BP538" s="332">
        <f t="shared" si="146"/>
        <v>0</v>
      </c>
      <c r="BQ538" s="332">
        <f t="shared" si="146"/>
        <v>0</v>
      </c>
      <c r="BR538" s="332">
        <f t="shared" si="145"/>
        <v>0</v>
      </c>
      <c r="BS538" s="332">
        <f t="shared" si="143"/>
        <v>0</v>
      </c>
      <c r="BT538" s="332">
        <f t="shared" si="143"/>
        <v>0</v>
      </c>
      <c r="BU538" s="332">
        <f t="shared" si="143"/>
        <v>0</v>
      </c>
      <c r="BV538" s="332">
        <f t="shared" si="143"/>
        <v>0</v>
      </c>
      <c r="BW538" s="332">
        <f t="shared" si="143"/>
        <v>0</v>
      </c>
      <c r="BX538" s="332">
        <f t="shared" si="143"/>
        <v>0</v>
      </c>
      <c r="BZ538" s="332">
        <f t="shared" si="144"/>
        <v>0</v>
      </c>
      <c r="CA538" s="332">
        <f t="shared" si="144"/>
        <v>0</v>
      </c>
    </row>
    <row r="539" spans="7:79" hidden="1" x14ac:dyDescent="0.2">
      <c r="G539" s="332">
        <f t="shared" si="146"/>
        <v>0</v>
      </c>
      <c r="H539" s="332">
        <f t="shared" si="146"/>
        <v>0</v>
      </c>
      <c r="I539" s="332">
        <f t="shared" si="146"/>
        <v>0</v>
      </c>
      <c r="J539" s="332">
        <f t="shared" si="146"/>
        <v>0</v>
      </c>
      <c r="K539" s="332">
        <f t="shared" si="146"/>
        <v>0</v>
      </c>
      <c r="L539" s="332">
        <f t="shared" si="146"/>
        <v>0</v>
      </c>
      <c r="M539" s="332">
        <f t="shared" si="146"/>
        <v>0</v>
      </c>
      <c r="N539" s="332">
        <f t="shared" si="146"/>
        <v>0</v>
      </c>
      <c r="O539" s="332">
        <f t="shared" si="146"/>
        <v>0</v>
      </c>
      <c r="P539" s="332">
        <f t="shared" si="146"/>
        <v>0</v>
      </c>
      <c r="Q539" s="332">
        <f t="shared" si="146"/>
        <v>0</v>
      </c>
      <c r="R539" s="332">
        <f t="shared" si="146"/>
        <v>0</v>
      </c>
      <c r="S539" s="332">
        <f t="shared" si="146"/>
        <v>0</v>
      </c>
      <c r="T539" s="332">
        <f t="shared" si="146"/>
        <v>0</v>
      </c>
      <c r="U539" s="332">
        <f t="shared" si="146"/>
        <v>0</v>
      </c>
      <c r="V539" s="332">
        <f t="shared" si="146"/>
        <v>0</v>
      </c>
      <c r="W539" s="332">
        <f t="shared" si="146"/>
        <v>0</v>
      </c>
      <c r="X539" s="332">
        <f t="shared" si="146"/>
        <v>0</v>
      </c>
      <c r="Y539" s="332">
        <f t="shared" si="146"/>
        <v>0</v>
      </c>
      <c r="Z539" s="332">
        <f t="shared" si="146"/>
        <v>0</v>
      </c>
      <c r="AA539" s="332">
        <f t="shared" si="146"/>
        <v>0</v>
      </c>
      <c r="AB539" s="332">
        <f t="shared" si="146"/>
        <v>0</v>
      </c>
      <c r="AC539" s="332">
        <f t="shared" si="146"/>
        <v>0</v>
      </c>
      <c r="AD539" s="332">
        <f t="shared" si="146"/>
        <v>0</v>
      </c>
      <c r="AE539" s="332">
        <f t="shared" si="146"/>
        <v>0</v>
      </c>
      <c r="AF539" s="332">
        <f t="shared" si="146"/>
        <v>0</v>
      </c>
      <c r="AG539" s="332">
        <f t="shared" si="146"/>
        <v>0</v>
      </c>
      <c r="AH539" s="332">
        <f t="shared" si="146"/>
        <v>0</v>
      </c>
      <c r="AI539" s="332">
        <f t="shared" si="146"/>
        <v>0</v>
      </c>
      <c r="AJ539" s="332">
        <f t="shared" si="146"/>
        <v>0</v>
      </c>
      <c r="AK539" s="332">
        <f t="shared" si="146"/>
        <v>0</v>
      </c>
      <c r="AL539" s="332">
        <f t="shared" si="146"/>
        <v>0</v>
      </c>
      <c r="AM539" s="332">
        <f t="shared" si="146"/>
        <v>0</v>
      </c>
      <c r="AN539" s="332">
        <f t="shared" si="146"/>
        <v>0</v>
      </c>
      <c r="AO539" s="332">
        <f t="shared" si="146"/>
        <v>0</v>
      </c>
      <c r="AP539" s="332">
        <f t="shared" si="146"/>
        <v>0</v>
      </c>
      <c r="AQ539" s="332">
        <f t="shared" si="146"/>
        <v>0</v>
      </c>
      <c r="AR539" s="332">
        <f t="shared" si="146"/>
        <v>0</v>
      </c>
      <c r="AS539" s="332">
        <f t="shared" si="146"/>
        <v>0</v>
      </c>
      <c r="AT539" s="332">
        <f t="shared" si="146"/>
        <v>0</v>
      </c>
      <c r="AU539" s="332">
        <f t="shared" si="146"/>
        <v>0</v>
      </c>
      <c r="AV539" s="332">
        <f t="shared" si="146"/>
        <v>0</v>
      </c>
      <c r="AW539" s="332">
        <f t="shared" si="146"/>
        <v>0</v>
      </c>
      <c r="AX539" s="332">
        <f t="shared" si="146"/>
        <v>0</v>
      </c>
      <c r="AY539" s="332">
        <f t="shared" si="146"/>
        <v>0</v>
      </c>
      <c r="AZ539" s="332">
        <f t="shared" si="146"/>
        <v>0</v>
      </c>
      <c r="BA539" s="332">
        <f t="shared" si="146"/>
        <v>0</v>
      </c>
      <c r="BB539" s="332">
        <f t="shared" si="146"/>
        <v>0</v>
      </c>
      <c r="BC539" s="332">
        <f t="shared" si="146"/>
        <v>0</v>
      </c>
      <c r="BD539" s="332">
        <f t="shared" si="146"/>
        <v>0</v>
      </c>
      <c r="BE539" s="332">
        <f t="shared" si="146"/>
        <v>0</v>
      </c>
      <c r="BF539" s="332">
        <f t="shared" si="146"/>
        <v>0</v>
      </c>
      <c r="BG539" s="332">
        <f t="shared" si="146"/>
        <v>0</v>
      </c>
      <c r="BH539" s="332">
        <f t="shared" si="146"/>
        <v>0</v>
      </c>
      <c r="BI539" s="332">
        <f t="shared" si="146"/>
        <v>0</v>
      </c>
      <c r="BJ539" s="332">
        <f t="shared" si="146"/>
        <v>0</v>
      </c>
      <c r="BK539" s="332">
        <f t="shared" si="146"/>
        <v>0</v>
      </c>
      <c r="BL539" s="332">
        <f t="shared" si="146"/>
        <v>0</v>
      </c>
      <c r="BM539" s="332">
        <f t="shared" si="146"/>
        <v>0</v>
      </c>
      <c r="BN539" s="332">
        <f t="shared" si="146"/>
        <v>0</v>
      </c>
      <c r="BO539" s="332">
        <f t="shared" si="146"/>
        <v>0</v>
      </c>
      <c r="BP539" s="332">
        <f t="shared" si="146"/>
        <v>0</v>
      </c>
      <c r="BQ539" s="332">
        <f t="shared" si="146"/>
        <v>0</v>
      </c>
      <c r="BR539" s="332">
        <f t="shared" si="145"/>
        <v>0</v>
      </c>
      <c r="BS539" s="332">
        <f t="shared" si="143"/>
        <v>0</v>
      </c>
      <c r="BT539" s="332">
        <f t="shared" si="143"/>
        <v>0</v>
      </c>
      <c r="BU539" s="332">
        <f t="shared" si="143"/>
        <v>0</v>
      </c>
      <c r="BV539" s="332">
        <f t="shared" si="143"/>
        <v>0</v>
      </c>
      <c r="BW539" s="332">
        <f t="shared" si="143"/>
        <v>0</v>
      </c>
      <c r="BX539" s="332">
        <f t="shared" si="143"/>
        <v>0</v>
      </c>
      <c r="BZ539" s="332">
        <f t="shared" si="144"/>
        <v>0</v>
      </c>
      <c r="CA539" s="332">
        <f t="shared" si="144"/>
        <v>0</v>
      </c>
    </row>
    <row r="540" spans="7:79" hidden="1" x14ac:dyDescent="0.2">
      <c r="G540" s="332">
        <f t="shared" si="146"/>
        <v>0</v>
      </c>
      <c r="H540" s="332">
        <f t="shared" si="146"/>
        <v>0</v>
      </c>
      <c r="I540" s="332">
        <f t="shared" si="146"/>
        <v>0</v>
      </c>
      <c r="J540" s="332">
        <f t="shared" si="146"/>
        <v>0</v>
      </c>
      <c r="K540" s="332">
        <f t="shared" si="146"/>
        <v>0</v>
      </c>
      <c r="L540" s="332">
        <f t="shared" si="146"/>
        <v>0</v>
      </c>
      <c r="M540" s="332">
        <f t="shared" si="146"/>
        <v>0</v>
      </c>
      <c r="N540" s="332">
        <f t="shared" si="146"/>
        <v>0</v>
      </c>
      <c r="O540" s="332">
        <f t="shared" si="146"/>
        <v>0</v>
      </c>
      <c r="P540" s="332">
        <f t="shared" si="146"/>
        <v>0</v>
      </c>
      <c r="Q540" s="332">
        <f t="shared" si="146"/>
        <v>0</v>
      </c>
      <c r="R540" s="332">
        <f t="shared" si="146"/>
        <v>0</v>
      </c>
      <c r="S540" s="332">
        <f t="shared" si="146"/>
        <v>0</v>
      </c>
      <c r="T540" s="332">
        <f t="shared" si="146"/>
        <v>0</v>
      </c>
      <c r="U540" s="332">
        <f t="shared" si="146"/>
        <v>0</v>
      </c>
      <c r="V540" s="332">
        <f t="shared" si="146"/>
        <v>0</v>
      </c>
      <c r="W540" s="332">
        <f t="shared" si="146"/>
        <v>0</v>
      </c>
      <c r="X540" s="332">
        <f t="shared" si="146"/>
        <v>0</v>
      </c>
      <c r="Y540" s="332">
        <f t="shared" si="146"/>
        <v>0</v>
      </c>
      <c r="Z540" s="332">
        <f t="shared" si="146"/>
        <v>0</v>
      </c>
      <c r="AA540" s="332">
        <f t="shared" si="146"/>
        <v>0</v>
      </c>
      <c r="AB540" s="332">
        <f t="shared" si="146"/>
        <v>0</v>
      </c>
      <c r="AC540" s="332">
        <f t="shared" si="146"/>
        <v>0</v>
      </c>
      <c r="AD540" s="332">
        <f t="shared" si="146"/>
        <v>0</v>
      </c>
      <c r="AE540" s="332">
        <f t="shared" si="146"/>
        <v>0</v>
      </c>
      <c r="AF540" s="332">
        <f t="shared" si="146"/>
        <v>0</v>
      </c>
      <c r="AG540" s="332">
        <f t="shared" si="146"/>
        <v>0</v>
      </c>
      <c r="AH540" s="332">
        <f t="shared" si="146"/>
        <v>0</v>
      </c>
      <c r="AI540" s="332">
        <f t="shared" si="146"/>
        <v>0</v>
      </c>
      <c r="AJ540" s="332">
        <f t="shared" si="146"/>
        <v>0</v>
      </c>
      <c r="AK540" s="332">
        <f t="shared" si="146"/>
        <v>0</v>
      </c>
      <c r="AL540" s="332">
        <f t="shared" si="146"/>
        <v>0</v>
      </c>
      <c r="AM540" s="332">
        <f t="shared" si="146"/>
        <v>0</v>
      </c>
      <c r="AN540" s="332">
        <f t="shared" si="146"/>
        <v>0</v>
      </c>
      <c r="AO540" s="332">
        <f t="shared" si="146"/>
        <v>0</v>
      </c>
      <c r="AP540" s="332">
        <f t="shared" si="146"/>
        <v>0</v>
      </c>
      <c r="AQ540" s="332">
        <f t="shared" si="146"/>
        <v>0</v>
      </c>
      <c r="AR540" s="332">
        <f t="shared" si="146"/>
        <v>0</v>
      </c>
      <c r="AS540" s="332">
        <f t="shared" si="146"/>
        <v>0</v>
      </c>
      <c r="AT540" s="332">
        <f t="shared" si="146"/>
        <v>0</v>
      </c>
      <c r="AU540" s="332">
        <f t="shared" si="146"/>
        <v>0</v>
      </c>
      <c r="AV540" s="332">
        <f t="shared" si="146"/>
        <v>0</v>
      </c>
      <c r="AW540" s="332">
        <f t="shared" si="146"/>
        <v>0</v>
      </c>
      <c r="AX540" s="332">
        <f t="shared" si="146"/>
        <v>0</v>
      </c>
      <c r="AY540" s="332">
        <f t="shared" si="146"/>
        <v>0</v>
      </c>
      <c r="AZ540" s="332">
        <f t="shared" si="146"/>
        <v>0</v>
      </c>
      <c r="BA540" s="332">
        <f t="shared" si="146"/>
        <v>0</v>
      </c>
      <c r="BB540" s="332">
        <f t="shared" si="146"/>
        <v>0</v>
      </c>
      <c r="BC540" s="332">
        <f t="shared" si="146"/>
        <v>0</v>
      </c>
      <c r="BD540" s="332">
        <f t="shared" si="146"/>
        <v>0</v>
      </c>
      <c r="BE540" s="332">
        <f t="shared" si="146"/>
        <v>0</v>
      </c>
      <c r="BF540" s="332">
        <f t="shared" si="146"/>
        <v>0</v>
      </c>
      <c r="BG540" s="332">
        <f t="shared" si="146"/>
        <v>0</v>
      </c>
      <c r="BH540" s="332">
        <f t="shared" si="146"/>
        <v>0</v>
      </c>
      <c r="BI540" s="332">
        <f t="shared" si="146"/>
        <v>0</v>
      </c>
      <c r="BJ540" s="332">
        <f t="shared" si="146"/>
        <v>0</v>
      </c>
      <c r="BK540" s="332">
        <f t="shared" si="146"/>
        <v>0</v>
      </c>
      <c r="BL540" s="332">
        <f t="shared" si="146"/>
        <v>0</v>
      </c>
      <c r="BM540" s="332">
        <f t="shared" si="146"/>
        <v>0</v>
      </c>
      <c r="BN540" s="332">
        <f t="shared" si="146"/>
        <v>0</v>
      </c>
      <c r="BO540" s="332">
        <f t="shared" si="146"/>
        <v>0</v>
      </c>
      <c r="BP540" s="332">
        <f t="shared" si="146"/>
        <v>0</v>
      </c>
      <c r="BQ540" s="332">
        <f t="shared" si="146"/>
        <v>0</v>
      </c>
      <c r="BR540" s="332">
        <f t="shared" si="145"/>
        <v>0</v>
      </c>
      <c r="BS540" s="332">
        <f t="shared" si="143"/>
        <v>0</v>
      </c>
      <c r="BT540" s="332">
        <f t="shared" si="143"/>
        <v>0</v>
      </c>
      <c r="BU540" s="332">
        <f t="shared" si="143"/>
        <v>0</v>
      </c>
      <c r="BV540" s="332">
        <f t="shared" si="143"/>
        <v>0</v>
      </c>
      <c r="BW540" s="332">
        <f t="shared" si="143"/>
        <v>0</v>
      </c>
      <c r="BX540" s="332">
        <f t="shared" si="143"/>
        <v>0</v>
      </c>
      <c r="BZ540" s="332">
        <f t="shared" si="144"/>
        <v>0</v>
      </c>
      <c r="CA540" s="332">
        <f t="shared" si="144"/>
        <v>0</v>
      </c>
    </row>
    <row r="541" spans="7:79" hidden="1" x14ac:dyDescent="0.2">
      <c r="G541" s="332">
        <f t="shared" si="146"/>
        <v>-27246490</v>
      </c>
      <c r="H541" s="332">
        <f t="shared" si="146"/>
        <v>0</v>
      </c>
      <c r="I541" s="332">
        <f t="shared" si="146"/>
        <v>0</v>
      </c>
      <c r="J541" s="332">
        <f t="shared" si="146"/>
        <v>0</v>
      </c>
      <c r="K541" s="332">
        <f t="shared" si="146"/>
        <v>0</v>
      </c>
      <c r="L541" s="332">
        <f t="shared" si="146"/>
        <v>-3495480</v>
      </c>
      <c r="M541" s="332">
        <f t="shared" si="146"/>
        <v>0</v>
      </c>
      <c r="N541" s="332">
        <f t="shared" si="146"/>
        <v>0</v>
      </c>
      <c r="O541" s="332">
        <f t="shared" si="146"/>
        <v>0</v>
      </c>
      <c r="P541" s="332">
        <f t="shared" si="146"/>
        <v>0</v>
      </c>
      <c r="Q541" s="332">
        <f t="shared" si="146"/>
        <v>660000</v>
      </c>
      <c r="R541" s="332">
        <f t="shared" si="146"/>
        <v>0</v>
      </c>
      <c r="S541" s="332">
        <f t="shared" si="146"/>
        <v>0</v>
      </c>
      <c r="T541" s="332">
        <f t="shared" si="146"/>
        <v>0</v>
      </c>
      <c r="U541" s="332">
        <f t="shared" si="146"/>
        <v>0</v>
      </c>
      <c r="V541" s="332">
        <f t="shared" si="146"/>
        <v>0</v>
      </c>
      <c r="W541" s="332">
        <f t="shared" si="146"/>
        <v>0</v>
      </c>
      <c r="X541" s="332">
        <f t="shared" si="146"/>
        <v>0</v>
      </c>
      <c r="Y541" s="332">
        <f t="shared" si="146"/>
        <v>0</v>
      </c>
      <c r="Z541" s="332">
        <f t="shared" si="146"/>
        <v>0</v>
      </c>
      <c r="AA541" s="332">
        <f t="shared" si="146"/>
        <v>-1300000</v>
      </c>
      <c r="AB541" s="332">
        <f t="shared" si="146"/>
        <v>0</v>
      </c>
      <c r="AC541" s="332">
        <f t="shared" si="146"/>
        <v>0</v>
      </c>
      <c r="AD541" s="332">
        <f t="shared" si="146"/>
        <v>0</v>
      </c>
      <c r="AE541" s="332">
        <f t="shared" si="146"/>
        <v>0</v>
      </c>
      <c r="AF541" s="332">
        <f t="shared" si="146"/>
        <v>-1947000</v>
      </c>
      <c r="AG541" s="332">
        <f t="shared" si="146"/>
        <v>0</v>
      </c>
      <c r="AH541" s="332">
        <f t="shared" si="146"/>
        <v>0</v>
      </c>
      <c r="AI541" s="332">
        <f t="shared" si="146"/>
        <v>0</v>
      </c>
      <c r="AJ541" s="332">
        <f t="shared" si="146"/>
        <v>0</v>
      </c>
      <c r="AK541" s="332">
        <f t="shared" si="146"/>
        <v>-6090000</v>
      </c>
      <c r="AL541" s="332">
        <f t="shared" si="146"/>
        <v>0</v>
      </c>
      <c r="AM541" s="332">
        <f t="shared" si="146"/>
        <v>0</v>
      </c>
      <c r="AN541" s="332">
        <f t="shared" si="146"/>
        <v>0</v>
      </c>
      <c r="AO541" s="332">
        <f t="shared" si="146"/>
        <v>0</v>
      </c>
      <c r="AP541" s="332">
        <f t="shared" si="146"/>
        <v>-3248000</v>
      </c>
      <c r="AQ541" s="332">
        <f t="shared" si="146"/>
        <v>0</v>
      </c>
      <c r="AR541" s="332">
        <f t="shared" si="146"/>
        <v>0</v>
      </c>
      <c r="AS541" s="332">
        <f t="shared" si="146"/>
        <v>0</v>
      </c>
      <c r="AT541" s="332">
        <f t="shared" si="146"/>
        <v>0</v>
      </c>
      <c r="AU541" s="332">
        <f t="shared" si="146"/>
        <v>-135490</v>
      </c>
      <c r="AV541" s="332">
        <f t="shared" si="146"/>
        <v>0</v>
      </c>
      <c r="AW541" s="332">
        <f t="shared" si="146"/>
        <v>0</v>
      </c>
      <c r="AX541" s="332">
        <f t="shared" si="146"/>
        <v>0</v>
      </c>
      <c r="AY541" s="332">
        <f t="shared" si="146"/>
        <v>0</v>
      </c>
      <c r="AZ541" s="332">
        <f t="shared" si="146"/>
        <v>0</v>
      </c>
      <c r="BA541" s="332">
        <f t="shared" si="146"/>
        <v>0</v>
      </c>
      <c r="BB541" s="332">
        <f t="shared" si="146"/>
        <v>0</v>
      </c>
      <c r="BC541" s="332">
        <f t="shared" si="146"/>
        <v>0</v>
      </c>
      <c r="BD541" s="332">
        <f t="shared" si="146"/>
        <v>0</v>
      </c>
      <c r="BE541" s="332">
        <f t="shared" si="146"/>
        <v>-3896000</v>
      </c>
      <c r="BF541" s="332">
        <f t="shared" si="146"/>
        <v>0</v>
      </c>
      <c r="BG541" s="332">
        <f t="shared" si="146"/>
        <v>0</v>
      </c>
      <c r="BH541" s="332">
        <f t="shared" si="146"/>
        <v>0</v>
      </c>
      <c r="BI541" s="332">
        <f t="shared" si="146"/>
        <v>0</v>
      </c>
      <c r="BJ541" s="332">
        <f t="shared" si="146"/>
        <v>0</v>
      </c>
      <c r="BK541" s="332">
        <f t="shared" si="146"/>
        <v>0</v>
      </c>
      <c r="BL541" s="332">
        <f t="shared" si="146"/>
        <v>0</v>
      </c>
      <c r="BM541" s="332">
        <f t="shared" si="146"/>
        <v>0</v>
      </c>
      <c r="BN541" s="332">
        <f t="shared" si="146"/>
        <v>0</v>
      </c>
      <c r="BO541" s="332">
        <f t="shared" si="146"/>
        <v>-3894000</v>
      </c>
      <c r="BP541" s="332">
        <f t="shared" si="146"/>
        <v>0</v>
      </c>
      <c r="BQ541" s="332">
        <f t="shared" si="146"/>
        <v>0</v>
      </c>
      <c r="BR541" s="332">
        <f t="shared" si="145"/>
        <v>0</v>
      </c>
      <c r="BS541" s="332">
        <f t="shared" si="143"/>
        <v>0</v>
      </c>
      <c r="BT541" s="332">
        <f t="shared" si="143"/>
        <v>-2835480</v>
      </c>
      <c r="BU541" s="332">
        <f t="shared" si="143"/>
        <v>0</v>
      </c>
      <c r="BV541" s="332">
        <f t="shared" si="143"/>
        <v>0</v>
      </c>
      <c r="BW541" s="332">
        <f t="shared" si="143"/>
        <v>0</v>
      </c>
      <c r="BX541" s="332">
        <f t="shared" si="143"/>
        <v>0</v>
      </c>
      <c r="BZ541" s="332">
        <f t="shared" si="144"/>
        <v>0</v>
      </c>
      <c r="CA541" s="332">
        <f t="shared" si="144"/>
        <v>0</v>
      </c>
    </row>
    <row r="542" spans="7:79" hidden="1" x14ac:dyDescent="0.2">
      <c r="G542" s="332">
        <f t="shared" si="146"/>
        <v>-22526538</v>
      </c>
      <c r="H542" s="332">
        <f t="shared" si="146"/>
        <v>0</v>
      </c>
      <c r="I542" s="332">
        <f t="shared" si="146"/>
        <v>0</v>
      </c>
      <c r="J542" s="332">
        <f t="shared" ref="J542:BQ546" si="147">J140-CB140</f>
        <v>0</v>
      </c>
      <c r="K542" s="332">
        <f t="shared" si="147"/>
        <v>0</v>
      </c>
      <c r="L542" s="332">
        <f t="shared" si="147"/>
        <v>-2711333</v>
      </c>
      <c r="M542" s="332">
        <f t="shared" si="147"/>
        <v>0</v>
      </c>
      <c r="N542" s="332">
        <f t="shared" si="147"/>
        <v>0</v>
      </c>
      <c r="O542" s="332">
        <f t="shared" si="147"/>
        <v>0</v>
      </c>
      <c r="P542" s="332">
        <f t="shared" si="147"/>
        <v>0</v>
      </c>
      <c r="Q542" s="332">
        <f t="shared" si="147"/>
        <v>540997</v>
      </c>
      <c r="R542" s="332">
        <f t="shared" si="147"/>
        <v>0</v>
      </c>
      <c r="S542" s="332">
        <f t="shared" si="147"/>
        <v>0</v>
      </c>
      <c r="T542" s="332">
        <f t="shared" si="147"/>
        <v>0</v>
      </c>
      <c r="U542" s="332">
        <f t="shared" si="147"/>
        <v>0</v>
      </c>
      <c r="V542" s="332">
        <f t="shared" si="147"/>
        <v>0</v>
      </c>
      <c r="W542" s="332">
        <f t="shared" si="147"/>
        <v>0</v>
      </c>
      <c r="X542" s="332">
        <f t="shared" si="147"/>
        <v>0</v>
      </c>
      <c r="Y542" s="332">
        <f t="shared" si="147"/>
        <v>0</v>
      </c>
      <c r="Z542" s="332">
        <f t="shared" si="147"/>
        <v>0</v>
      </c>
      <c r="AA542" s="332">
        <f t="shared" si="147"/>
        <v>-1089106</v>
      </c>
      <c r="AB542" s="332">
        <f t="shared" si="147"/>
        <v>0</v>
      </c>
      <c r="AC542" s="332">
        <f t="shared" si="147"/>
        <v>0</v>
      </c>
      <c r="AD542" s="332">
        <f t="shared" si="147"/>
        <v>0</v>
      </c>
      <c r="AE542" s="332">
        <f t="shared" si="147"/>
        <v>0</v>
      </c>
      <c r="AF542" s="332">
        <f t="shared" si="147"/>
        <v>-1636330</v>
      </c>
      <c r="AG542" s="332">
        <f t="shared" si="147"/>
        <v>0</v>
      </c>
      <c r="AH542" s="332">
        <f t="shared" si="147"/>
        <v>0</v>
      </c>
      <c r="AI542" s="332">
        <f t="shared" si="147"/>
        <v>0</v>
      </c>
      <c r="AJ542" s="332">
        <f t="shared" si="147"/>
        <v>0</v>
      </c>
      <c r="AK542" s="332">
        <f t="shared" si="147"/>
        <v>-5182690</v>
      </c>
      <c r="AL542" s="332">
        <f t="shared" si="147"/>
        <v>0</v>
      </c>
      <c r="AM542" s="332">
        <f t="shared" si="147"/>
        <v>0</v>
      </c>
      <c r="AN542" s="332">
        <f t="shared" si="147"/>
        <v>0</v>
      </c>
      <c r="AO542" s="332">
        <f t="shared" si="147"/>
        <v>0</v>
      </c>
      <c r="AP542" s="332">
        <f t="shared" si="147"/>
        <v>-2651271</v>
      </c>
      <c r="AQ542" s="332">
        <f t="shared" si="147"/>
        <v>0</v>
      </c>
      <c r="AR542" s="332">
        <f t="shared" si="147"/>
        <v>0</v>
      </c>
      <c r="AS542" s="332">
        <f t="shared" si="147"/>
        <v>0</v>
      </c>
      <c r="AT542" s="332">
        <f t="shared" si="147"/>
        <v>0</v>
      </c>
      <c r="AU542" s="332">
        <f t="shared" si="147"/>
        <v>-111047</v>
      </c>
      <c r="AV542" s="332">
        <f t="shared" si="147"/>
        <v>0</v>
      </c>
      <c r="AW542" s="332">
        <f t="shared" si="147"/>
        <v>0</v>
      </c>
      <c r="AX542" s="332">
        <f t="shared" si="147"/>
        <v>0</v>
      </c>
      <c r="AY542" s="332">
        <f t="shared" si="147"/>
        <v>0</v>
      </c>
      <c r="AZ542" s="332">
        <f t="shared" si="147"/>
        <v>0</v>
      </c>
      <c r="BA542" s="332">
        <f t="shared" si="147"/>
        <v>0</v>
      </c>
      <c r="BB542" s="332">
        <f t="shared" si="147"/>
        <v>0</v>
      </c>
      <c r="BC542" s="332">
        <f t="shared" si="147"/>
        <v>0</v>
      </c>
      <c r="BD542" s="332">
        <f t="shared" si="147"/>
        <v>0</v>
      </c>
      <c r="BE542" s="332">
        <f t="shared" si="147"/>
        <v>-3244173</v>
      </c>
      <c r="BF542" s="332">
        <f t="shared" si="147"/>
        <v>0</v>
      </c>
      <c r="BG542" s="332">
        <f t="shared" si="147"/>
        <v>0</v>
      </c>
      <c r="BH542" s="332">
        <f t="shared" si="147"/>
        <v>0</v>
      </c>
      <c r="BI542" s="332">
        <f t="shared" si="147"/>
        <v>0</v>
      </c>
      <c r="BJ542" s="332">
        <f t="shared" si="147"/>
        <v>0</v>
      </c>
      <c r="BK542" s="332">
        <f t="shared" si="147"/>
        <v>0</v>
      </c>
      <c r="BL542" s="332">
        <f t="shared" si="147"/>
        <v>0</v>
      </c>
      <c r="BM542" s="332">
        <f t="shared" si="147"/>
        <v>0</v>
      </c>
      <c r="BN542" s="332">
        <f t="shared" si="147"/>
        <v>0</v>
      </c>
      <c r="BO542" s="332">
        <f t="shared" si="147"/>
        <v>-3216034</v>
      </c>
      <c r="BP542" s="332">
        <f t="shared" si="147"/>
        <v>0</v>
      </c>
      <c r="BQ542" s="332">
        <f t="shared" si="147"/>
        <v>0</v>
      </c>
      <c r="BR542" s="332">
        <f t="shared" si="145"/>
        <v>0</v>
      </c>
      <c r="BS542" s="332">
        <f t="shared" si="143"/>
        <v>0</v>
      </c>
      <c r="BT542" s="332">
        <f t="shared" si="143"/>
        <v>-2170336</v>
      </c>
      <c r="BU542" s="332">
        <f t="shared" si="143"/>
        <v>0</v>
      </c>
      <c r="BV542" s="332">
        <f t="shared" si="143"/>
        <v>0</v>
      </c>
      <c r="BW542" s="332">
        <f t="shared" si="143"/>
        <v>0</v>
      </c>
      <c r="BX542" s="332">
        <f t="shared" si="143"/>
        <v>0</v>
      </c>
      <c r="BZ542" s="332">
        <f t="shared" si="144"/>
        <v>0</v>
      </c>
      <c r="CA542" s="332">
        <f t="shared" si="144"/>
        <v>0</v>
      </c>
    </row>
    <row r="543" spans="7:79" hidden="1" x14ac:dyDescent="0.2">
      <c r="G543" s="332">
        <f t="shared" ref="G543:V558" si="148">G141-BY141</f>
        <v>-4719952</v>
      </c>
      <c r="H543" s="332">
        <f t="shared" si="148"/>
        <v>0</v>
      </c>
      <c r="I543" s="332">
        <f t="shared" si="148"/>
        <v>0</v>
      </c>
      <c r="J543" s="332">
        <f t="shared" si="147"/>
        <v>0</v>
      </c>
      <c r="K543" s="332">
        <f t="shared" si="147"/>
        <v>0</v>
      </c>
      <c r="L543" s="332">
        <f t="shared" si="147"/>
        <v>-784147</v>
      </c>
      <c r="M543" s="332">
        <f t="shared" si="147"/>
        <v>0</v>
      </c>
      <c r="N543" s="332">
        <f t="shared" si="147"/>
        <v>0</v>
      </c>
      <c r="O543" s="332">
        <f t="shared" si="147"/>
        <v>0</v>
      </c>
      <c r="P543" s="332">
        <f t="shared" si="147"/>
        <v>0</v>
      </c>
      <c r="Q543" s="332">
        <f t="shared" si="147"/>
        <v>119003</v>
      </c>
      <c r="R543" s="332">
        <f t="shared" si="147"/>
        <v>0</v>
      </c>
      <c r="S543" s="332">
        <f t="shared" si="147"/>
        <v>0</v>
      </c>
      <c r="T543" s="332">
        <f t="shared" si="147"/>
        <v>0</v>
      </c>
      <c r="U543" s="332">
        <f t="shared" si="147"/>
        <v>0</v>
      </c>
      <c r="V543" s="332">
        <f t="shared" si="147"/>
        <v>0</v>
      </c>
      <c r="W543" s="332">
        <f t="shared" si="147"/>
        <v>0</v>
      </c>
      <c r="X543" s="332">
        <f t="shared" si="147"/>
        <v>0</v>
      </c>
      <c r="Y543" s="332">
        <f t="shared" si="147"/>
        <v>0</v>
      </c>
      <c r="Z543" s="332">
        <f t="shared" si="147"/>
        <v>0</v>
      </c>
      <c r="AA543" s="332">
        <f t="shared" si="147"/>
        <v>-210894</v>
      </c>
      <c r="AB543" s="332">
        <f t="shared" si="147"/>
        <v>0</v>
      </c>
      <c r="AC543" s="332">
        <f t="shared" si="147"/>
        <v>0</v>
      </c>
      <c r="AD543" s="332">
        <f t="shared" si="147"/>
        <v>0</v>
      </c>
      <c r="AE543" s="332">
        <f t="shared" si="147"/>
        <v>0</v>
      </c>
      <c r="AF543" s="332">
        <f t="shared" si="147"/>
        <v>-310670</v>
      </c>
      <c r="AG543" s="332">
        <f t="shared" si="147"/>
        <v>0</v>
      </c>
      <c r="AH543" s="332">
        <f t="shared" si="147"/>
        <v>0</v>
      </c>
      <c r="AI543" s="332">
        <f t="shared" si="147"/>
        <v>0</v>
      </c>
      <c r="AJ543" s="332">
        <f t="shared" si="147"/>
        <v>0</v>
      </c>
      <c r="AK543" s="332">
        <f t="shared" si="147"/>
        <v>-907310</v>
      </c>
      <c r="AL543" s="332">
        <f t="shared" si="147"/>
        <v>0</v>
      </c>
      <c r="AM543" s="332">
        <f t="shared" si="147"/>
        <v>0</v>
      </c>
      <c r="AN543" s="332">
        <f t="shared" si="147"/>
        <v>0</v>
      </c>
      <c r="AO543" s="332">
        <f t="shared" si="147"/>
        <v>0</v>
      </c>
      <c r="AP543" s="332">
        <f t="shared" si="147"/>
        <v>-596729</v>
      </c>
      <c r="AQ543" s="332">
        <f t="shared" si="147"/>
        <v>0</v>
      </c>
      <c r="AR543" s="332">
        <f t="shared" si="147"/>
        <v>0</v>
      </c>
      <c r="AS543" s="332">
        <f t="shared" si="147"/>
        <v>0</v>
      </c>
      <c r="AT543" s="332">
        <f t="shared" si="147"/>
        <v>0</v>
      </c>
      <c r="AU543" s="332">
        <f t="shared" si="147"/>
        <v>-24443</v>
      </c>
      <c r="AV543" s="332">
        <f t="shared" si="147"/>
        <v>0</v>
      </c>
      <c r="AW543" s="332">
        <f t="shared" si="147"/>
        <v>0</v>
      </c>
      <c r="AX543" s="332">
        <f t="shared" si="147"/>
        <v>0</v>
      </c>
      <c r="AY543" s="332">
        <f t="shared" si="147"/>
        <v>0</v>
      </c>
      <c r="AZ543" s="332">
        <f t="shared" si="147"/>
        <v>0</v>
      </c>
      <c r="BA543" s="332">
        <f t="shared" si="147"/>
        <v>0</v>
      </c>
      <c r="BB543" s="332">
        <f t="shared" si="147"/>
        <v>0</v>
      </c>
      <c r="BC543" s="332">
        <f t="shared" si="147"/>
        <v>0</v>
      </c>
      <c r="BD543" s="332">
        <f t="shared" si="147"/>
        <v>0</v>
      </c>
      <c r="BE543" s="332">
        <f t="shared" si="147"/>
        <v>-651827</v>
      </c>
      <c r="BF543" s="332">
        <f t="shared" si="147"/>
        <v>0</v>
      </c>
      <c r="BG543" s="332">
        <f t="shared" si="147"/>
        <v>0</v>
      </c>
      <c r="BH543" s="332">
        <f t="shared" si="147"/>
        <v>0</v>
      </c>
      <c r="BI543" s="332">
        <f t="shared" si="147"/>
        <v>0</v>
      </c>
      <c r="BJ543" s="332">
        <f t="shared" si="147"/>
        <v>0</v>
      </c>
      <c r="BK543" s="332">
        <f t="shared" si="147"/>
        <v>0</v>
      </c>
      <c r="BL543" s="332">
        <f t="shared" si="147"/>
        <v>0</v>
      </c>
      <c r="BM543" s="332">
        <f t="shared" si="147"/>
        <v>0</v>
      </c>
      <c r="BN543" s="332">
        <f t="shared" si="147"/>
        <v>0</v>
      </c>
      <c r="BO543" s="332">
        <f t="shared" si="147"/>
        <v>-677966</v>
      </c>
      <c r="BP543" s="332">
        <f t="shared" si="147"/>
        <v>0</v>
      </c>
      <c r="BQ543" s="332">
        <f t="shared" si="147"/>
        <v>0</v>
      </c>
      <c r="BR543" s="332">
        <f t="shared" si="145"/>
        <v>0</v>
      </c>
      <c r="BS543" s="332">
        <f t="shared" si="143"/>
        <v>0</v>
      </c>
      <c r="BT543" s="332">
        <f t="shared" si="143"/>
        <v>-665144</v>
      </c>
      <c r="BU543" s="332">
        <f t="shared" si="143"/>
        <v>0</v>
      </c>
      <c r="BV543" s="332">
        <f t="shared" si="143"/>
        <v>0</v>
      </c>
      <c r="BW543" s="332">
        <f t="shared" si="143"/>
        <v>0</v>
      </c>
      <c r="BX543" s="332">
        <f t="shared" si="143"/>
        <v>0</v>
      </c>
      <c r="BZ543" s="332">
        <f t="shared" si="144"/>
        <v>0</v>
      </c>
      <c r="CA543" s="332">
        <f t="shared" si="144"/>
        <v>0</v>
      </c>
    </row>
    <row r="544" spans="7:79" hidden="1" x14ac:dyDescent="0.2">
      <c r="G544" s="332">
        <f t="shared" si="148"/>
        <v>0</v>
      </c>
      <c r="H544" s="332">
        <f t="shared" si="148"/>
        <v>0</v>
      </c>
      <c r="I544" s="332">
        <f t="shared" si="148"/>
        <v>0</v>
      </c>
      <c r="J544" s="332">
        <f t="shared" si="147"/>
        <v>0</v>
      </c>
      <c r="K544" s="332">
        <f t="shared" si="147"/>
        <v>0</v>
      </c>
      <c r="L544" s="332">
        <f t="shared" si="147"/>
        <v>0</v>
      </c>
      <c r="M544" s="332">
        <f t="shared" si="147"/>
        <v>0</v>
      </c>
      <c r="N544" s="332">
        <f t="shared" si="147"/>
        <v>0</v>
      </c>
      <c r="O544" s="332">
        <f t="shared" si="147"/>
        <v>0</v>
      </c>
      <c r="P544" s="332">
        <f t="shared" si="147"/>
        <v>0</v>
      </c>
      <c r="Q544" s="332">
        <f t="shared" si="147"/>
        <v>0</v>
      </c>
      <c r="R544" s="332">
        <f t="shared" si="147"/>
        <v>0</v>
      </c>
      <c r="S544" s="332">
        <f t="shared" si="147"/>
        <v>0</v>
      </c>
      <c r="T544" s="332">
        <f t="shared" si="147"/>
        <v>0</v>
      </c>
      <c r="U544" s="332">
        <f t="shared" si="147"/>
        <v>0</v>
      </c>
      <c r="V544" s="332">
        <f t="shared" si="147"/>
        <v>0</v>
      </c>
      <c r="W544" s="332">
        <f t="shared" si="147"/>
        <v>0</v>
      </c>
      <c r="X544" s="332">
        <f t="shared" si="147"/>
        <v>0</v>
      </c>
      <c r="Y544" s="332">
        <f t="shared" si="147"/>
        <v>0</v>
      </c>
      <c r="Z544" s="332">
        <f t="shared" si="147"/>
        <v>0</v>
      </c>
      <c r="AA544" s="332">
        <f t="shared" si="147"/>
        <v>0</v>
      </c>
      <c r="AB544" s="332">
        <f t="shared" si="147"/>
        <v>0</v>
      </c>
      <c r="AC544" s="332">
        <f t="shared" si="147"/>
        <v>0</v>
      </c>
      <c r="AD544" s="332">
        <f t="shared" si="147"/>
        <v>0</v>
      </c>
      <c r="AE544" s="332">
        <f t="shared" si="147"/>
        <v>0</v>
      </c>
      <c r="AF544" s="332">
        <f t="shared" si="147"/>
        <v>0</v>
      </c>
      <c r="AG544" s="332">
        <f t="shared" si="147"/>
        <v>0</v>
      </c>
      <c r="AH544" s="332">
        <f t="shared" si="147"/>
        <v>0</v>
      </c>
      <c r="AI544" s="332">
        <f t="shared" si="147"/>
        <v>0</v>
      </c>
      <c r="AJ544" s="332">
        <f t="shared" si="147"/>
        <v>0</v>
      </c>
      <c r="AK544" s="332">
        <f t="shared" si="147"/>
        <v>0</v>
      </c>
      <c r="AL544" s="332">
        <f t="shared" si="147"/>
        <v>0</v>
      </c>
      <c r="AM544" s="332">
        <f t="shared" si="147"/>
        <v>0</v>
      </c>
      <c r="AN544" s="332">
        <f t="shared" si="147"/>
        <v>0</v>
      </c>
      <c r="AO544" s="332">
        <f t="shared" si="147"/>
        <v>0</v>
      </c>
      <c r="AP544" s="332">
        <f t="shared" si="147"/>
        <v>0</v>
      </c>
      <c r="AQ544" s="332">
        <f t="shared" si="147"/>
        <v>0</v>
      </c>
      <c r="AR544" s="332">
        <f t="shared" si="147"/>
        <v>0</v>
      </c>
      <c r="AS544" s="332">
        <f t="shared" si="147"/>
        <v>0</v>
      </c>
      <c r="AT544" s="332">
        <f t="shared" si="147"/>
        <v>0</v>
      </c>
      <c r="AU544" s="332">
        <f t="shared" si="147"/>
        <v>0</v>
      </c>
      <c r="AV544" s="332">
        <f t="shared" si="147"/>
        <v>0</v>
      </c>
      <c r="AW544" s="332">
        <f t="shared" si="147"/>
        <v>0</v>
      </c>
      <c r="AX544" s="332">
        <f t="shared" si="147"/>
        <v>0</v>
      </c>
      <c r="AY544" s="332">
        <f t="shared" si="147"/>
        <v>0</v>
      </c>
      <c r="AZ544" s="332">
        <f t="shared" si="147"/>
        <v>0</v>
      </c>
      <c r="BA544" s="332">
        <f t="shared" si="147"/>
        <v>0</v>
      </c>
      <c r="BB544" s="332">
        <f t="shared" si="147"/>
        <v>0</v>
      </c>
      <c r="BC544" s="332">
        <f t="shared" si="147"/>
        <v>0</v>
      </c>
      <c r="BD544" s="332">
        <f t="shared" si="147"/>
        <v>0</v>
      </c>
      <c r="BE544" s="332">
        <f t="shared" si="147"/>
        <v>0</v>
      </c>
      <c r="BF544" s="332">
        <f t="shared" si="147"/>
        <v>0</v>
      </c>
      <c r="BG544" s="332">
        <f t="shared" si="147"/>
        <v>0</v>
      </c>
      <c r="BH544" s="332">
        <f t="shared" si="147"/>
        <v>0</v>
      </c>
      <c r="BI544" s="332">
        <f t="shared" si="147"/>
        <v>0</v>
      </c>
      <c r="BJ544" s="332">
        <f t="shared" si="147"/>
        <v>0</v>
      </c>
      <c r="BK544" s="332">
        <f t="shared" si="147"/>
        <v>0</v>
      </c>
      <c r="BL544" s="332">
        <f t="shared" si="147"/>
        <v>0</v>
      </c>
      <c r="BM544" s="332">
        <f t="shared" si="147"/>
        <v>0</v>
      </c>
      <c r="BN544" s="332">
        <f t="shared" si="147"/>
        <v>0</v>
      </c>
      <c r="BO544" s="332">
        <f t="shared" si="147"/>
        <v>0</v>
      </c>
      <c r="BP544" s="332">
        <f t="shared" si="147"/>
        <v>0</v>
      </c>
      <c r="BQ544" s="332">
        <f t="shared" si="147"/>
        <v>0</v>
      </c>
      <c r="BR544" s="332">
        <f t="shared" si="145"/>
        <v>0</v>
      </c>
      <c r="BS544" s="332">
        <f t="shared" si="143"/>
        <v>0</v>
      </c>
      <c r="BT544" s="332">
        <f t="shared" si="143"/>
        <v>0</v>
      </c>
      <c r="BU544" s="332">
        <f t="shared" si="143"/>
        <v>0</v>
      </c>
      <c r="BV544" s="332">
        <f t="shared" si="143"/>
        <v>0</v>
      </c>
      <c r="BW544" s="332">
        <f t="shared" si="143"/>
        <v>0</v>
      </c>
      <c r="BX544" s="332">
        <f t="shared" si="143"/>
        <v>0</v>
      </c>
      <c r="BZ544" s="332">
        <f t="shared" si="144"/>
        <v>0</v>
      </c>
      <c r="CA544" s="332">
        <f t="shared" si="144"/>
        <v>0</v>
      </c>
    </row>
    <row r="545" spans="7:79" hidden="1" x14ac:dyDescent="0.2">
      <c r="G545" s="332">
        <f t="shared" si="148"/>
        <v>0</v>
      </c>
      <c r="H545" s="332">
        <f t="shared" si="148"/>
        <v>0</v>
      </c>
      <c r="I545" s="332">
        <f t="shared" si="148"/>
        <v>0</v>
      </c>
      <c r="J545" s="332">
        <f t="shared" si="147"/>
        <v>0</v>
      </c>
      <c r="K545" s="332">
        <f t="shared" si="147"/>
        <v>0</v>
      </c>
      <c r="L545" s="332">
        <f t="shared" si="147"/>
        <v>0</v>
      </c>
      <c r="M545" s="332">
        <f t="shared" si="147"/>
        <v>0</v>
      </c>
      <c r="N545" s="332">
        <f t="shared" si="147"/>
        <v>0</v>
      </c>
      <c r="O545" s="332">
        <f t="shared" si="147"/>
        <v>0</v>
      </c>
      <c r="P545" s="332">
        <f t="shared" si="147"/>
        <v>0</v>
      </c>
      <c r="Q545" s="332">
        <f t="shared" si="147"/>
        <v>0</v>
      </c>
      <c r="R545" s="332">
        <f t="shared" si="147"/>
        <v>0</v>
      </c>
      <c r="S545" s="332">
        <f t="shared" si="147"/>
        <v>0</v>
      </c>
      <c r="T545" s="332">
        <f t="shared" si="147"/>
        <v>0</v>
      </c>
      <c r="U545" s="332">
        <f t="shared" si="147"/>
        <v>0</v>
      </c>
      <c r="V545" s="332">
        <f t="shared" si="147"/>
        <v>0</v>
      </c>
      <c r="W545" s="332">
        <f t="shared" si="147"/>
        <v>0</v>
      </c>
      <c r="X545" s="332">
        <f t="shared" si="147"/>
        <v>0</v>
      </c>
      <c r="Y545" s="332">
        <f t="shared" si="147"/>
        <v>0</v>
      </c>
      <c r="Z545" s="332">
        <f t="shared" si="147"/>
        <v>0</v>
      </c>
      <c r="AA545" s="332">
        <f t="shared" si="147"/>
        <v>0</v>
      </c>
      <c r="AB545" s="332">
        <f t="shared" si="147"/>
        <v>0</v>
      </c>
      <c r="AC545" s="332">
        <f t="shared" si="147"/>
        <v>0</v>
      </c>
      <c r="AD545" s="332">
        <f t="shared" si="147"/>
        <v>0</v>
      </c>
      <c r="AE545" s="332">
        <f t="shared" si="147"/>
        <v>0</v>
      </c>
      <c r="AF545" s="332">
        <f t="shared" si="147"/>
        <v>0</v>
      </c>
      <c r="AG545" s="332">
        <f t="shared" si="147"/>
        <v>0</v>
      </c>
      <c r="AH545" s="332">
        <f t="shared" si="147"/>
        <v>0</v>
      </c>
      <c r="AI545" s="332">
        <f t="shared" si="147"/>
        <v>0</v>
      </c>
      <c r="AJ545" s="332">
        <f t="shared" si="147"/>
        <v>0</v>
      </c>
      <c r="AK545" s="332">
        <f t="shared" si="147"/>
        <v>0</v>
      </c>
      <c r="AL545" s="332">
        <f t="shared" si="147"/>
        <v>0</v>
      </c>
      <c r="AM545" s="332">
        <f t="shared" si="147"/>
        <v>0</v>
      </c>
      <c r="AN545" s="332">
        <f t="shared" si="147"/>
        <v>0</v>
      </c>
      <c r="AO545" s="332">
        <f t="shared" si="147"/>
        <v>0</v>
      </c>
      <c r="AP545" s="332">
        <f t="shared" si="147"/>
        <v>0</v>
      </c>
      <c r="AQ545" s="332">
        <f t="shared" si="147"/>
        <v>0</v>
      </c>
      <c r="AR545" s="332">
        <f t="shared" si="147"/>
        <v>0</v>
      </c>
      <c r="AS545" s="332">
        <f t="shared" si="147"/>
        <v>0</v>
      </c>
      <c r="AT545" s="332">
        <f t="shared" si="147"/>
        <v>0</v>
      </c>
      <c r="AU545" s="332">
        <f t="shared" si="147"/>
        <v>0</v>
      </c>
      <c r="AV545" s="332">
        <f t="shared" si="147"/>
        <v>0</v>
      </c>
      <c r="AW545" s="332">
        <f t="shared" si="147"/>
        <v>0</v>
      </c>
      <c r="AX545" s="332">
        <f t="shared" si="147"/>
        <v>0</v>
      </c>
      <c r="AY545" s="332">
        <f t="shared" si="147"/>
        <v>0</v>
      </c>
      <c r="AZ545" s="332">
        <f t="shared" si="147"/>
        <v>0</v>
      </c>
      <c r="BA545" s="332">
        <f t="shared" si="147"/>
        <v>0</v>
      </c>
      <c r="BB545" s="332">
        <f t="shared" si="147"/>
        <v>0</v>
      </c>
      <c r="BC545" s="332">
        <f t="shared" si="147"/>
        <v>0</v>
      </c>
      <c r="BD545" s="332">
        <f t="shared" si="147"/>
        <v>0</v>
      </c>
      <c r="BE545" s="332">
        <f t="shared" si="147"/>
        <v>0</v>
      </c>
      <c r="BF545" s="332">
        <f t="shared" si="147"/>
        <v>0</v>
      </c>
      <c r="BG545" s="332">
        <f t="shared" si="147"/>
        <v>0</v>
      </c>
      <c r="BH545" s="332">
        <f t="shared" si="147"/>
        <v>0</v>
      </c>
      <c r="BI545" s="332">
        <f t="shared" si="147"/>
        <v>0</v>
      </c>
      <c r="BJ545" s="332">
        <f t="shared" si="147"/>
        <v>0</v>
      </c>
      <c r="BK545" s="332">
        <f t="shared" si="147"/>
        <v>0</v>
      </c>
      <c r="BL545" s="332">
        <f t="shared" si="147"/>
        <v>0</v>
      </c>
      <c r="BM545" s="332">
        <f t="shared" si="147"/>
        <v>0</v>
      </c>
      <c r="BN545" s="332">
        <f t="shared" si="147"/>
        <v>0</v>
      </c>
      <c r="BO545" s="332">
        <f t="shared" si="147"/>
        <v>0</v>
      </c>
      <c r="BP545" s="332">
        <f t="shared" si="147"/>
        <v>0</v>
      </c>
      <c r="BQ545" s="332">
        <f t="shared" si="147"/>
        <v>0</v>
      </c>
      <c r="BR545" s="332">
        <f t="shared" si="145"/>
        <v>0</v>
      </c>
      <c r="BS545" s="332">
        <f t="shared" si="143"/>
        <v>0</v>
      </c>
      <c r="BT545" s="332">
        <f t="shared" si="143"/>
        <v>0</v>
      </c>
      <c r="BU545" s="332">
        <f t="shared" si="143"/>
        <v>0</v>
      </c>
      <c r="BV545" s="332">
        <f t="shared" si="143"/>
        <v>0</v>
      </c>
      <c r="BW545" s="332">
        <f t="shared" si="143"/>
        <v>0</v>
      </c>
      <c r="BX545" s="332">
        <f t="shared" si="143"/>
        <v>0</v>
      </c>
      <c r="BZ545" s="332">
        <f t="shared" si="144"/>
        <v>0</v>
      </c>
      <c r="CA545" s="332">
        <f t="shared" si="144"/>
        <v>0</v>
      </c>
    </row>
    <row r="546" spans="7:79" hidden="1" x14ac:dyDescent="0.2">
      <c r="G546" s="332">
        <f t="shared" si="148"/>
        <v>-30467573</v>
      </c>
      <c r="H546" s="332">
        <f t="shared" si="148"/>
        <v>0</v>
      </c>
      <c r="I546" s="332">
        <f t="shared" si="148"/>
        <v>0</v>
      </c>
      <c r="J546" s="332">
        <f t="shared" si="147"/>
        <v>0</v>
      </c>
      <c r="K546" s="332">
        <f t="shared" si="147"/>
        <v>0</v>
      </c>
      <c r="L546" s="332">
        <f t="shared" si="147"/>
        <v>-246276</v>
      </c>
      <c r="M546" s="332">
        <f t="shared" si="147"/>
        <v>0</v>
      </c>
      <c r="N546" s="332">
        <f t="shared" si="147"/>
        <v>0</v>
      </c>
      <c r="O546" s="332">
        <f t="shared" si="147"/>
        <v>0</v>
      </c>
      <c r="P546" s="332">
        <f t="shared" si="147"/>
        <v>0</v>
      </c>
      <c r="Q546" s="332">
        <f t="shared" si="147"/>
        <v>712691</v>
      </c>
      <c r="R546" s="332">
        <f t="shared" si="147"/>
        <v>0</v>
      </c>
      <c r="S546" s="332">
        <f t="shared" si="147"/>
        <v>0</v>
      </c>
      <c r="T546" s="332">
        <f t="shared" si="147"/>
        <v>0</v>
      </c>
      <c r="U546" s="332">
        <f t="shared" si="147"/>
        <v>0</v>
      </c>
      <c r="V546" s="332">
        <f t="shared" si="147"/>
        <v>-1754000</v>
      </c>
      <c r="W546" s="332">
        <f t="shared" si="147"/>
        <v>0</v>
      </c>
      <c r="X546" s="332">
        <f t="shared" si="147"/>
        <v>0</v>
      </c>
      <c r="Y546" s="332">
        <f t="shared" ref="Y546:BQ551" si="149">Y144-CQ144</f>
        <v>0</v>
      </c>
      <c r="Z546" s="332">
        <f t="shared" si="149"/>
        <v>0</v>
      </c>
      <c r="AA546" s="332">
        <f t="shared" si="149"/>
        <v>-1948000</v>
      </c>
      <c r="AB546" s="332">
        <f t="shared" si="149"/>
        <v>0</v>
      </c>
      <c r="AC546" s="332">
        <f t="shared" si="149"/>
        <v>0</v>
      </c>
      <c r="AD546" s="332">
        <f t="shared" si="149"/>
        <v>0</v>
      </c>
      <c r="AE546" s="332">
        <f t="shared" si="149"/>
        <v>0</v>
      </c>
      <c r="AF546" s="332">
        <f t="shared" si="149"/>
        <v>-1300000</v>
      </c>
      <c r="AG546" s="332">
        <f t="shared" si="149"/>
        <v>0</v>
      </c>
      <c r="AH546" s="332">
        <f t="shared" si="149"/>
        <v>0</v>
      </c>
      <c r="AI546" s="332">
        <f t="shared" si="149"/>
        <v>0</v>
      </c>
      <c r="AJ546" s="332">
        <f t="shared" si="149"/>
        <v>0</v>
      </c>
      <c r="AK546" s="332">
        <f t="shared" si="149"/>
        <v>-1300000</v>
      </c>
      <c r="AL546" s="332">
        <f t="shared" si="149"/>
        <v>0</v>
      </c>
      <c r="AM546" s="332">
        <f t="shared" si="149"/>
        <v>0</v>
      </c>
      <c r="AN546" s="332">
        <f t="shared" si="149"/>
        <v>0</v>
      </c>
      <c r="AO546" s="332">
        <f t="shared" si="149"/>
        <v>0</v>
      </c>
      <c r="AP546" s="332">
        <f t="shared" si="149"/>
        <v>-6845000</v>
      </c>
      <c r="AQ546" s="332">
        <f t="shared" si="149"/>
        <v>0</v>
      </c>
      <c r="AR546" s="332">
        <f t="shared" si="149"/>
        <v>0</v>
      </c>
      <c r="AS546" s="332">
        <f t="shared" si="149"/>
        <v>0</v>
      </c>
      <c r="AT546" s="332">
        <f t="shared" si="149"/>
        <v>0</v>
      </c>
      <c r="AU546" s="332">
        <f t="shared" si="149"/>
        <v>-1555000</v>
      </c>
      <c r="AV546" s="332">
        <f t="shared" si="149"/>
        <v>0</v>
      </c>
      <c r="AW546" s="332">
        <f t="shared" si="149"/>
        <v>0</v>
      </c>
      <c r="AX546" s="332">
        <f t="shared" si="149"/>
        <v>0</v>
      </c>
      <c r="AY546" s="332">
        <f t="shared" si="149"/>
        <v>0</v>
      </c>
      <c r="AZ546" s="332">
        <f t="shared" si="149"/>
        <v>-3894000</v>
      </c>
      <c r="BA546" s="332">
        <f t="shared" si="149"/>
        <v>0</v>
      </c>
      <c r="BB546" s="332">
        <f t="shared" si="149"/>
        <v>0</v>
      </c>
      <c r="BC546" s="332">
        <f t="shared" si="149"/>
        <v>0</v>
      </c>
      <c r="BD546" s="332">
        <f t="shared" si="149"/>
        <v>0</v>
      </c>
      <c r="BE546" s="332">
        <f t="shared" si="149"/>
        <v>-3264</v>
      </c>
      <c r="BF546" s="332">
        <f t="shared" si="149"/>
        <v>0</v>
      </c>
      <c r="BG546" s="332">
        <f t="shared" si="149"/>
        <v>0</v>
      </c>
      <c r="BH546" s="332">
        <f t="shared" si="149"/>
        <v>0</v>
      </c>
      <c r="BI546" s="332">
        <f t="shared" si="149"/>
        <v>0</v>
      </c>
      <c r="BJ546" s="332">
        <f t="shared" si="149"/>
        <v>-1947000</v>
      </c>
      <c r="BK546" s="332">
        <f t="shared" si="149"/>
        <v>0</v>
      </c>
      <c r="BL546" s="332">
        <f t="shared" si="149"/>
        <v>0</v>
      </c>
      <c r="BM546" s="332">
        <f t="shared" si="149"/>
        <v>0</v>
      </c>
      <c r="BN546" s="332">
        <f t="shared" si="149"/>
        <v>0</v>
      </c>
      <c r="BO546" s="332">
        <f t="shared" si="149"/>
        <v>-1946000</v>
      </c>
      <c r="BP546" s="332">
        <f t="shared" si="149"/>
        <v>0</v>
      </c>
      <c r="BQ546" s="332">
        <f t="shared" si="149"/>
        <v>0</v>
      </c>
      <c r="BR546" s="332">
        <f t="shared" si="145"/>
        <v>0</v>
      </c>
      <c r="BS546" s="332">
        <f t="shared" si="143"/>
        <v>0</v>
      </c>
      <c r="BT546" s="332">
        <f t="shared" si="143"/>
        <v>466415</v>
      </c>
      <c r="BU546" s="332">
        <f t="shared" si="143"/>
        <v>0</v>
      </c>
      <c r="BV546" s="332">
        <f t="shared" si="143"/>
        <v>0</v>
      </c>
      <c r="BW546" s="332">
        <f t="shared" si="143"/>
        <v>0</v>
      </c>
      <c r="BX546" s="332">
        <f t="shared" si="143"/>
        <v>0</v>
      </c>
      <c r="BZ546" s="332">
        <f t="shared" si="144"/>
        <v>0</v>
      </c>
      <c r="CA546" s="332">
        <f t="shared" si="144"/>
        <v>0</v>
      </c>
    </row>
    <row r="547" spans="7:79" hidden="1" x14ac:dyDescent="0.2">
      <c r="G547" s="332">
        <f t="shared" si="148"/>
        <v>-25090426</v>
      </c>
      <c r="H547" s="332">
        <f t="shared" si="148"/>
        <v>0</v>
      </c>
      <c r="I547" s="332">
        <f t="shared" si="148"/>
        <v>0</v>
      </c>
      <c r="J547" s="332">
        <f t="shared" si="148"/>
        <v>0</v>
      </c>
      <c r="K547" s="332">
        <f t="shared" si="148"/>
        <v>0</v>
      </c>
      <c r="L547" s="332">
        <f t="shared" si="148"/>
        <v>-20508</v>
      </c>
      <c r="M547" s="332">
        <f t="shared" si="148"/>
        <v>0</v>
      </c>
      <c r="N547" s="332">
        <f t="shared" si="148"/>
        <v>0</v>
      </c>
      <c r="O547" s="332">
        <f t="shared" si="148"/>
        <v>0</v>
      </c>
      <c r="P547" s="332">
        <f t="shared" si="148"/>
        <v>0</v>
      </c>
      <c r="Q547" s="332">
        <f t="shared" si="148"/>
        <v>516583</v>
      </c>
      <c r="R547" s="332">
        <f t="shared" si="148"/>
        <v>0</v>
      </c>
      <c r="S547" s="332">
        <f t="shared" si="148"/>
        <v>0</v>
      </c>
      <c r="T547" s="332">
        <f t="shared" si="148"/>
        <v>0</v>
      </c>
      <c r="U547" s="332">
        <f t="shared" si="148"/>
        <v>0</v>
      </c>
      <c r="V547" s="332">
        <f t="shared" si="148"/>
        <v>-1498963</v>
      </c>
      <c r="W547" s="332">
        <f t="shared" ref="W547:AL559" si="150">W145-CO145</f>
        <v>0</v>
      </c>
      <c r="X547" s="332">
        <f t="shared" si="150"/>
        <v>0</v>
      </c>
      <c r="Y547" s="332">
        <f t="shared" si="149"/>
        <v>0</v>
      </c>
      <c r="Z547" s="332">
        <f t="shared" si="149"/>
        <v>0</v>
      </c>
      <c r="AA547" s="332">
        <f t="shared" si="149"/>
        <v>-1611287</v>
      </c>
      <c r="AB547" s="332">
        <f t="shared" si="149"/>
        <v>0</v>
      </c>
      <c r="AC547" s="332">
        <f t="shared" si="149"/>
        <v>0</v>
      </c>
      <c r="AD547" s="332">
        <f t="shared" si="149"/>
        <v>0</v>
      </c>
      <c r="AE547" s="332">
        <f t="shared" si="149"/>
        <v>0</v>
      </c>
      <c r="AF547" s="332">
        <f t="shared" si="149"/>
        <v>-1105097</v>
      </c>
      <c r="AG547" s="332">
        <f t="shared" si="149"/>
        <v>0</v>
      </c>
      <c r="AH547" s="332">
        <f t="shared" si="149"/>
        <v>0</v>
      </c>
      <c r="AI547" s="332">
        <f t="shared" si="149"/>
        <v>0</v>
      </c>
      <c r="AJ547" s="332">
        <f t="shared" si="149"/>
        <v>0</v>
      </c>
      <c r="AK547" s="332">
        <f t="shared" si="149"/>
        <v>-1095225</v>
      </c>
      <c r="AL547" s="332">
        <f t="shared" si="149"/>
        <v>0</v>
      </c>
      <c r="AM547" s="332">
        <f t="shared" si="149"/>
        <v>0</v>
      </c>
      <c r="AN547" s="332">
        <f t="shared" si="149"/>
        <v>0</v>
      </c>
      <c r="AO547" s="332">
        <f t="shared" si="149"/>
        <v>0</v>
      </c>
      <c r="AP547" s="332">
        <f t="shared" si="149"/>
        <v>-5616448</v>
      </c>
      <c r="AQ547" s="332">
        <f t="shared" si="149"/>
        <v>0</v>
      </c>
      <c r="AR547" s="332">
        <f t="shared" si="149"/>
        <v>0</v>
      </c>
      <c r="AS547" s="332">
        <f t="shared" si="149"/>
        <v>0</v>
      </c>
      <c r="AT547" s="332">
        <f t="shared" si="149"/>
        <v>0</v>
      </c>
      <c r="AU547" s="332">
        <f t="shared" si="149"/>
        <v>-1315028</v>
      </c>
      <c r="AV547" s="332">
        <f t="shared" si="149"/>
        <v>0</v>
      </c>
      <c r="AW547" s="332">
        <f t="shared" si="149"/>
        <v>0</v>
      </c>
      <c r="AX547" s="332">
        <f t="shared" si="149"/>
        <v>0</v>
      </c>
      <c r="AY547" s="332">
        <f t="shared" si="149"/>
        <v>0</v>
      </c>
      <c r="AZ547" s="332">
        <f t="shared" si="149"/>
        <v>-3220228</v>
      </c>
      <c r="BA547" s="332">
        <f t="shared" si="149"/>
        <v>0</v>
      </c>
      <c r="BB547" s="332">
        <f t="shared" si="149"/>
        <v>0</v>
      </c>
      <c r="BC547" s="332">
        <f t="shared" si="149"/>
        <v>0</v>
      </c>
      <c r="BD547" s="332">
        <f t="shared" si="149"/>
        <v>0</v>
      </c>
      <c r="BE547" s="332">
        <f t="shared" si="149"/>
        <v>-2699</v>
      </c>
      <c r="BF547" s="332">
        <f t="shared" si="149"/>
        <v>0</v>
      </c>
      <c r="BG547" s="332">
        <f t="shared" si="149"/>
        <v>0</v>
      </c>
      <c r="BH547" s="332">
        <f t="shared" si="149"/>
        <v>0</v>
      </c>
      <c r="BI547" s="332">
        <f t="shared" si="149"/>
        <v>0</v>
      </c>
      <c r="BJ547" s="332">
        <f t="shared" si="149"/>
        <v>-1654415</v>
      </c>
      <c r="BK547" s="332">
        <f t="shared" si="149"/>
        <v>0</v>
      </c>
      <c r="BL547" s="332">
        <f t="shared" si="149"/>
        <v>0</v>
      </c>
      <c r="BM547" s="332">
        <f t="shared" si="149"/>
        <v>0</v>
      </c>
      <c r="BN547" s="332">
        <f t="shared" si="149"/>
        <v>0</v>
      </c>
      <c r="BO547" s="332">
        <f t="shared" si="149"/>
        <v>-1542576</v>
      </c>
      <c r="BP547" s="332">
        <f t="shared" si="149"/>
        <v>0</v>
      </c>
      <c r="BQ547" s="332">
        <f t="shared" si="149"/>
        <v>0</v>
      </c>
      <c r="BR547" s="332">
        <f t="shared" si="145"/>
        <v>0</v>
      </c>
      <c r="BS547" s="332">
        <f t="shared" si="143"/>
        <v>0</v>
      </c>
      <c r="BT547" s="332">
        <f t="shared" si="143"/>
        <v>496075</v>
      </c>
      <c r="BU547" s="332">
        <f t="shared" si="143"/>
        <v>0</v>
      </c>
      <c r="BV547" s="332">
        <f t="shared" si="143"/>
        <v>0</v>
      </c>
      <c r="BW547" s="332">
        <f t="shared" si="143"/>
        <v>0</v>
      </c>
      <c r="BX547" s="332">
        <f t="shared" si="143"/>
        <v>0</v>
      </c>
      <c r="BZ547" s="332">
        <f t="shared" si="144"/>
        <v>0</v>
      </c>
      <c r="CA547" s="332">
        <f t="shared" si="144"/>
        <v>0</v>
      </c>
    </row>
    <row r="548" spans="7:79" hidden="1" x14ac:dyDescent="0.2">
      <c r="G548" s="332">
        <f t="shared" si="148"/>
        <v>-5377147</v>
      </c>
      <c r="H548" s="332">
        <f t="shared" si="148"/>
        <v>0</v>
      </c>
      <c r="I548" s="332">
        <f t="shared" si="148"/>
        <v>0</v>
      </c>
      <c r="J548" s="332">
        <f t="shared" si="148"/>
        <v>0</v>
      </c>
      <c r="K548" s="332">
        <f t="shared" si="148"/>
        <v>0</v>
      </c>
      <c r="L548" s="332">
        <f t="shared" si="148"/>
        <v>-225768</v>
      </c>
      <c r="M548" s="332">
        <f t="shared" si="148"/>
        <v>0</v>
      </c>
      <c r="N548" s="332">
        <f t="shared" si="148"/>
        <v>0</v>
      </c>
      <c r="O548" s="332">
        <f t="shared" si="148"/>
        <v>0</v>
      </c>
      <c r="P548" s="332">
        <f t="shared" si="148"/>
        <v>0</v>
      </c>
      <c r="Q548" s="332">
        <f t="shared" si="148"/>
        <v>196108</v>
      </c>
      <c r="R548" s="332">
        <f t="shared" si="148"/>
        <v>0</v>
      </c>
      <c r="S548" s="332">
        <f t="shared" si="148"/>
        <v>0</v>
      </c>
      <c r="T548" s="332">
        <f t="shared" si="148"/>
        <v>0</v>
      </c>
      <c r="U548" s="332">
        <f t="shared" si="148"/>
        <v>0</v>
      </c>
      <c r="V548" s="332">
        <f t="shared" si="148"/>
        <v>-255037</v>
      </c>
      <c r="W548" s="332">
        <f t="shared" si="150"/>
        <v>0</v>
      </c>
      <c r="X548" s="332">
        <f t="shared" si="150"/>
        <v>0</v>
      </c>
      <c r="Y548" s="332">
        <f t="shared" si="149"/>
        <v>0</v>
      </c>
      <c r="Z548" s="332">
        <f t="shared" si="149"/>
        <v>0</v>
      </c>
      <c r="AA548" s="332">
        <f t="shared" si="149"/>
        <v>-336713</v>
      </c>
      <c r="AB548" s="332">
        <f t="shared" si="149"/>
        <v>0</v>
      </c>
      <c r="AC548" s="332">
        <f t="shared" si="149"/>
        <v>0</v>
      </c>
      <c r="AD548" s="332">
        <f t="shared" si="149"/>
        <v>0</v>
      </c>
      <c r="AE548" s="332">
        <f t="shared" si="149"/>
        <v>0</v>
      </c>
      <c r="AF548" s="332">
        <f t="shared" si="149"/>
        <v>-194903</v>
      </c>
      <c r="AG548" s="332">
        <f t="shared" si="149"/>
        <v>0</v>
      </c>
      <c r="AH548" s="332">
        <f t="shared" si="149"/>
        <v>0</v>
      </c>
      <c r="AI548" s="332">
        <f t="shared" si="149"/>
        <v>0</v>
      </c>
      <c r="AJ548" s="332">
        <f t="shared" si="149"/>
        <v>0</v>
      </c>
      <c r="AK548" s="332">
        <f t="shared" si="149"/>
        <v>-204775</v>
      </c>
      <c r="AL548" s="332">
        <f t="shared" si="149"/>
        <v>0</v>
      </c>
      <c r="AM548" s="332">
        <f t="shared" si="149"/>
        <v>0</v>
      </c>
      <c r="AN548" s="332">
        <f t="shared" si="149"/>
        <v>0</v>
      </c>
      <c r="AO548" s="332">
        <f t="shared" si="149"/>
        <v>0</v>
      </c>
      <c r="AP548" s="332">
        <f t="shared" si="149"/>
        <v>-1228552</v>
      </c>
      <c r="AQ548" s="332">
        <f t="shared" si="149"/>
        <v>0</v>
      </c>
      <c r="AR548" s="332">
        <f t="shared" si="149"/>
        <v>0</v>
      </c>
      <c r="AS548" s="332">
        <f t="shared" si="149"/>
        <v>0</v>
      </c>
      <c r="AT548" s="332">
        <f t="shared" si="149"/>
        <v>0</v>
      </c>
      <c r="AU548" s="332">
        <f t="shared" si="149"/>
        <v>-239972</v>
      </c>
      <c r="AV548" s="332">
        <f t="shared" si="149"/>
        <v>0</v>
      </c>
      <c r="AW548" s="332">
        <f t="shared" si="149"/>
        <v>0</v>
      </c>
      <c r="AX548" s="332">
        <f t="shared" si="149"/>
        <v>0</v>
      </c>
      <c r="AY548" s="332">
        <f t="shared" si="149"/>
        <v>0</v>
      </c>
      <c r="AZ548" s="332">
        <f t="shared" si="149"/>
        <v>-673772</v>
      </c>
      <c r="BA548" s="332">
        <f t="shared" si="149"/>
        <v>0</v>
      </c>
      <c r="BB548" s="332">
        <f t="shared" si="149"/>
        <v>0</v>
      </c>
      <c r="BC548" s="332">
        <f t="shared" si="149"/>
        <v>0</v>
      </c>
      <c r="BD548" s="332">
        <f t="shared" si="149"/>
        <v>0</v>
      </c>
      <c r="BE548" s="332">
        <f t="shared" si="149"/>
        <v>-565</v>
      </c>
      <c r="BF548" s="332">
        <f t="shared" si="149"/>
        <v>0</v>
      </c>
      <c r="BG548" s="332">
        <f t="shared" si="149"/>
        <v>0</v>
      </c>
      <c r="BH548" s="332">
        <f t="shared" si="149"/>
        <v>0</v>
      </c>
      <c r="BI548" s="332">
        <f t="shared" si="149"/>
        <v>0</v>
      </c>
      <c r="BJ548" s="332">
        <f t="shared" si="149"/>
        <v>-292585</v>
      </c>
      <c r="BK548" s="332">
        <f t="shared" si="149"/>
        <v>0</v>
      </c>
      <c r="BL548" s="332">
        <f t="shared" si="149"/>
        <v>0</v>
      </c>
      <c r="BM548" s="332">
        <f t="shared" si="149"/>
        <v>0</v>
      </c>
      <c r="BN548" s="332">
        <f t="shared" si="149"/>
        <v>0</v>
      </c>
      <c r="BO548" s="332">
        <f t="shared" si="149"/>
        <v>-403424</v>
      </c>
      <c r="BP548" s="332">
        <f t="shared" si="149"/>
        <v>0</v>
      </c>
      <c r="BQ548" s="332">
        <f t="shared" si="149"/>
        <v>0</v>
      </c>
      <c r="BR548" s="332">
        <f t="shared" si="145"/>
        <v>0</v>
      </c>
      <c r="BS548" s="332">
        <f t="shared" si="143"/>
        <v>0</v>
      </c>
      <c r="BT548" s="332">
        <f t="shared" si="143"/>
        <v>-29660</v>
      </c>
      <c r="BU548" s="332">
        <f t="shared" si="143"/>
        <v>0</v>
      </c>
      <c r="BV548" s="332">
        <f t="shared" si="143"/>
        <v>0</v>
      </c>
      <c r="BW548" s="332">
        <f t="shared" si="143"/>
        <v>0</v>
      </c>
      <c r="BX548" s="332">
        <f t="shared" si="143"/>
        <v>0</v>
      </c>
      <c r="BZ548" s="332">
        <f t="shared" si="144"/>
        <v>0</v>
      </c>
      <c r="CA548" s="332">
        <f t="shared" si="144"/>
        <v>0</v>
      </c>
    </row>
    <row r="549" spans="7:79" hidden="1" x14ac:dyDescent="0.2">
      <c r="G549" s="332">
        <f t="shared" si="148"/>
        <v>0</v>
      </c>
      <c r="H549" s="332">
        <f t="shared" si="148"/>
        <v>0</v>
      </c>
      <c r="I549" s="332">
        <f t="shared" si="148"/>
        <v>0</v>
      </c>
      <c r="J549" s="332">
        <f t="shared" si="148"/>
        <v>0</v>
      </c>
      <c r="K549" s="332">
        <f t="shared" si="148"/>
        <v>0</v>
      </c>
      <c r="L549" s="332">
        <f t="shared" si="148"/>
        <v>0</v>
      </c>
      <c r="M549" s="332">
        <f t="shared" si="148"/>
        <v>0</v>
      </c>
      <c r="N549" s="332">
        <f t="shared" si="148"/>
        <v>0</v>
      </c>
      <c r="O549" s="332">
        <f t="shared" si="148"/>
        <v>0</v>
      </c>
      <c r="P549" s="332">
        <f t="shared" si="148"/>
        <v>0</v>
      </c>
      <c r="Q549" s="332">
        <f t="shared" si="148"/>
        <v>0</v>
      </c>
      <c r="R549" s="332">
        <f t="shared" si="148"/>
        <v>0</v>
      </c>
      <c r="S549" s="332">
        <f t="shared" si="148"/>
        <v>0</v>
      </c>
      <c r="T549" s="332">
        <f t="shared" si="148"/>
        <v>0</v>
      </c>
      <c r="U549" s="332">
        <f t="shared" si="148"/>
        <v>0</v>
      </c>
      <c r="V549" s="332">
        <f t="shared" si="148"/>
        <v>0</v>
      </c>
      <c r="W549" s="332">
        <f t="shared" si="150"/>
        <v>0</v>
      </c>
      <c r="X549" s="332">
        <f t="shared" si="150"/>
        <v>0</v>
      </c>
      <c r="Y549" s="332">
        <f t="shared" si="149"/>
        <v>0</v>
      </c>
      <c r="Z549" s="332">
        <f t="shared" si="149"/>
        <v>0</v>
      </c>
      <c r="AA549" s="332">
        <f t="shared" si="149"/>
        <v>0</v>
      </c>
      <c r="AB549" s="332">
        <f t="shared" si="149"/>
        <v>0</v>
      </c>
      <c r="AC549" s="332">
        <f t="shared" si="149"/>
        <v>0</v>
      </c>
      <c r="AD549" s="332">
        <f t="shared" si="149"/>
        <v>0</v>
      </c>
      <c r="AE549" s="332">
        <f t="shared" si="149"/>
        <v>0</v>
      </c>
      <c r="AF549" s="332">
        <f t="shared" si="149"/>
        <v>0</v>
      </c>
      <c r="AG549" s="332">
        <f t="shared" si="149"/>
        <v>0</v>
      </c>
      <c r="AH549" s="332">
        <f t="shared" si="149"/>
        <v>0</v>
      </c>
      <c r="AI549" s="332">
        <f t="shared" si="149"/>
        <v>0</v>
      </c>
      <c r="AJ549" s="332">
        <f t="shared" si="149"/>
        <v>0</v>
      </c>
      <c r="AK549" s="332">
        <f t="shared" si="149"/>
        <v>0</v>
      </c>
      <c r="AL549" s="332">
        <f t="shared" si="149"/>
        <v>0</v>
      </c>
      <c r="AM549" s="332">
        <f t="shared" si="149"/>
        <v>0</v>
      </c>
      <c r="AN549" s="332">
        <f t="shared" si="149"/>
        <v>0</v>
      </c>
      <c r="AO549" s="332">
        <f t="shared" si="149"/>
        <v>0</v>
      </c>
      <c r="AP549" s="332">
        <f t="shared" si="149"/>
        <v>0</v>
      </c>
      <c r="AQ549" s="332">
        <f t="shared" si="149"/>
        <v>0</v>
      </c>
      <c r="AR549" s="332">
        <f t="shared" si="149"/>
        <v>0</v>
      </c>
      <c r="AS549" s="332">
        <f t="shared" si="149"/>
        <v>0</v>
      </c>
      <c r="AT549" s="332">
        <f t="shared" si="149"/>
        <v>0</v>
      </c>
      <c r="AU549" s="332">
        <f t="shared" si="149"/>
        <v>0</v>
      </c>
      <c r="AV549" s="332">
        <f t="shared" si="149"/>
        <v>0</v>
      </c>
      <c r="AW549" s="332">
        <f t="shared" si="149"/>
        <v>0</v>
      </c>
      <c r="AX549" s="332">
        <f t="shared" si="149"/>
        <v>0</v>
      </c>
      <c r="AY549" s="332">
        <f t="shared" si="149"/>
        <v>0</v>
      </c>
      <c r="AZ549" s="332">
        <f t="shared" si="149"/>
        <v>0</v>
      </c>
      <c r="BA549" s="332">
        <f t="shared" si="149"/>
        <v>0</v>
      </c>
      <c r="BB549" s="332">
        <f t="shared" si="149"/>
        <v>0</v>
      </c>
      <c r="BC549" s="332">
        <f t="shared" si="149"/>
        <v>0</v>
      </c>
      <c r="BD549" s="332">
        <f t="shared" si="149"/>
        <v>0</v>
      </c>
      <c r="BE549" s="332">
        <f t="shared" si="149"/>
        <v>0</v>
      </c>
      <c r="BF549" s="332">
        <f t="shared" si="149"/>
        <v>0</v>
      </c>
      <c r="BG549" s="332">
        <f t="shared" si="149"/>
        <v>0</v>
      </c>
      <c r="BH549" s="332">
        <f t="shared" si="149"/>
        <v>0</v>
      </c>
      <c r="BI549" s="332">
        <f t="shared" si="149"/>
        <v>0</v>
      </c>
      <c r="BJ549" s="332">
        <f t="shared" si="149"/>
        <v>0</v>
      </c>
      <c r="BK549" s="332">
        <f t="shared" si="149"/>
        <v>0</v>
      </c>
      <c r="BL549" s="332">
        <f t="shared" si="149"/>
        <v>0</v>
      </c>
      <c r="BM549" s="332">
        <f t="shared" si="149"/>
        <v>0</v>
      </c>
      <c r="BN549" s="332">
        <f t="shared" si="149"/>
        <v>0</v>
      </c>
      <c r="BO549" s="332">
        <f t="shared" si="149"/>
        <v>0</v>
      </c>
      <c r="BP549" s="332">
        <f t="shared" si="149"/>
        <v>0</v>
      </c>
      <c r="BQ549" s="332">
        <f t="shared" si="149"/>
        <v>0</v>
      </c>
      <c r="BR549" s="332">
        <f t="shared" si="145"/>
        <v>0</v>
      </c>
      <c r="BS549" s="332">
        <f t="shared" si="143"/>
        <v>0</v>
      </c>
      <c r="BT549" s="332">
        <f t="shared" si="143"/>
        <v>0</v>
      </c>
      <c r="BU549" s="332">
        <f t="shared" si="143"/>
        <v>0</v>
      </c>
      <c r="BV549" s="332">
        <f t="shared" si="143"/>
        <v>0</v>
      </c>
      <c r="BW549" s="332">
        <f t="shared" si="143"/>
        <v>0</v>
      </c>
      <c r="BX549" s="332">
        <f t="shared" si="143"/>
        <v>0</v>
      </c>
      <c r="BZ549" s="332">
        <f t="shared" si="144"/>
        <v>0</v>
      </c>
      <c r="CA549" s="332">
        <f t="shared" si="144"/>
        <v>0</v>
      </c>
    </row>
    <row r="550" spans="7:79" hidden="1" x14ac:dyDescent="0.2">
      <c r="G550" s="332">
        <f t="shared" si="148"/>
        <v>0</v>
      </c>
      <c r="H550" s="332">
        <f t="shared" si="148"/>
        <v>0</v>
      </c>
      <c r="I550" s="332">
        <f t="shared" si="148"/>
        <v>0</v>
      </c>
      <c r="J550" s="332">
        <f t="shared" si="148"/>
        <v>0</v>
      </c>
      <c r="K550" s="332">
        <f t="shared" si="148"/>
        <v>0</v>
      </c>
      <c r="L550" s="332">
        <f t="shared" si="148"/>
        <v>0</v>
      </c>
      <c r="M550" s="332">
        <f t="shared" si="148"/>
        <v>0</v>
      </c>
      <c r="N550" s="332">
        <f t="shared" si="148"/>
        <v>0</v>
      </c>
      <c r="O550" s="332">
        <f t="shared" si="148"/>
        <v>0</v>
      </c>
      <c r="P550" s="332">
        <f t="shared" si="148"/>
        <v>0</v>
      </c>
      <c r="Q550" s="332">
        <f t="shared" si="148"/>
        <v>0</v>
      </c>
      <c r="R550" s="332">
        <f t="shared" si="148"/>
        <v>0</v>
      </c>
      <c r="S550" s="332">
        <f t="shared" si="148"/>
        <v>0</v>
      </c>
      <c r="T550" s="332">
        <f t="shared" si="148"/>
        <v>0</v>
      </c>
      <c r="U550" s="332">
        <f t="shared" si="148"/>
        <v>0</v>
      </c>
      <c r="V550" s="332">
        <f t="shared" si="148"/>
        <v>0</v>
      </c>
      <c r="W550" s="332">
        <f t="shared" si="150"/>
        <v>0</v>
      </c>
      <c r="X550" s="332">
        <f t="shared" si="150"/>
        <v>0</v>
      </c>
      <c r="Y550" s="332">
        <f t="shared" si="149"/>
        <v>0</v>
      </c>
      <c r="Z550" s="332">
        <f t="shared" si="149"/>
        <v>0</v>
      </c>
      <c r="AA550" s="332">
        <f t="shared" si="149"/>
        <v>0</v>
      </c>
      <c r="AB550" s="332">
        <f t="shared" si="149"/>
        <v>0</v>
      </c>
      <c r="AC550" s="332">
        <f t="shared" si="149"/>
        <v>0</v>
      </c>
      <c r="AD550" s="332">
        <f t="shared" si="149"/>
        <v>0</v>
      </c>
      <c r="AE550" s="332">
        <f t="shared" si="149"/>
        <v>0</v>
      </c>
      <c r="AF550" s="332">
        <f t="shared" si="149"/>
        <v>0</v>
      </c>
      <c r="AG550" s="332">
        <f t="shared" si="149"/>
        <v>0</v>
      </c>
      <c r="AH550" s="332">
        <f t="shared" si="149"/>
        <v>0</v>
      </c>
      <c r="AI550" s="332">
        <f t="shared" si="149"/>
        <v>0</v>
      </c>
      <c r="AJ550" s="332">
        <f t="shared" si="149"/>
        <v>0</v>
      </c>
      <c r="AK550" s="332">
        <f t="shared" si="149"/>
        <v>0</v>
      </c>
      <c r="AL550" s="332">
        <f t="shared" si="149"/>
        <v>0</v>
      </c>
      <c r="AM550" s="332">
        <f t="shared" si="149"/>
        <v>0</v>
      </c>
      <c r="AN550" s="332">
        <f t="shared" si="149"/>
        <v>0</v>
      </c>
      <c r="AO550" s="332">
        <f t="shared" si="149"/>
        <v>0</v>
      </c>
      <c r="AP550" s="332">
        <f t="shared" si="149"/>
        <v>0</v>
      </c>
      <c r="AQ550" s="332">
        <f t="shared" si="149"/>
        <v>0</v>
      </c>
      <c r="AR550" s="332">
        <f t="shared" si="149"/>
        <v>0</v>
      </c>
      <c r="AS550" s="332">
        <f t="shared" si="149"/>
        <v>0</v>
      </c>
      <c r="AT550" s="332">
        <f t="shared" si="149"/>
        <v>0</v>
      </c>
      <c r="AU550" s="332">
        <f t="shared" si="149"/>
        <v>0</v>
      </c>
      <c r="AV550" s="332">
        <f t="shared" si="149"/>
        <v>0</v>
      </c>
      <c r="AW550" s="332">
        <f t="shared" si="149"/>
        <v>0</v>
      </c>
      <c r="AX550" s="332">
        <f t="shared" si="149"/>
        <v>0</v>
      </c>
      <c r="AY550" s="332">
        <f t="shared" si="149"/>
        <v>0</v>
      </c>
      <c r="AZ550" s="332">
        <f t="shared" si="149"/>
        <v>0</v>
      </c>
      <c r="BA550" s="332">
        <f t="shared" si="149"/>
        <v>0</v>
      </c>
      <c r="BB550" s="332">
        <f t="shared" si="149"/>
        <v>0</v>
      </c>
      <c r="BC550" s="332">
        <f t="shared" si="149"/>
        <v>0</v>
      </c>
      <c r="BD550" s="332">
        <f t="shared" si="149"/>
        <v>0</v>
      </c>
      <c r="BE550" s="332">
        <f t="shared" si="149"/>
        <v>0</v>
      </c>
      <c r="BF550" s="332">
        <f t="shared" si="149"/>
        <v>0</v>
      </c>
      <c r="BG550" s="332">
        <f t="shared" si="149"/>
        <v>0</v>
      </c>
      <c r="BH550" s="332">
        <f t="shared" si="149"/>
        <v>0</v>
      </c>
      <c r="BI550" s="332">
        <f t="shared" si="149"/>
        <v>0</v>
      </c>
      <c r="BJ550" s="332">
        <f t="shared" si="149"/>
        <v>0</v>
      </c>
      <c r="BK550" s="332">
        <f t="shared" si="149"/>
        <v>0</v>
      </c>
      <c r="BL550" s="332">
        <f t="shared" si="149"/>
        <v>0</v>
      </c>
      <c r="BM550" s="332">
        <f t="shared" si="149"/>
        <v>0</v>
      </c>
      <c r="BN550" s="332">
        <f t="shared" si="149"/>
        <v>0</v>
      </c>
      <c r="BO550" s="332">
        <f t="shared" si="149"/>
        <v>0</v>
      </c>
      <c r="BP550" s="332">
        <f t="shared" si="149"/>
        <v>0</v>
      </c>
      <c r="BQ550" s="332">
        <f t="shared" si="149"/>
        <v>0</v>
      </c>
      <c r="BR550" s="332">
        <f t="shared" si="145"/>
        <v>0</v>
      </c>
      <c r="BS550" s="332">
        <f t="shared" si="145"/>
        <v>0</v>
      </c>
      <c r="BT550" s="332">
        <f t="shared" si="145"/>
        <v>0</v>
      </c>
      <c r="BU550" s="332">
        <f t="shared" si="145"/>
        <v>0</v>
      </c>
      <c r="BV550" s="332">
        <f t="shared" si="145"/>
        <v>0</v>
      </c>
      <c r="BW550" s="332">
        <f t="shared" si="145"/>
        <v>0</v>
      </c>
      <c r="BX550" s="332">
        <f t="shared" si="145"/>
        <v>0</v>
      </c>
      <c r="BZ550" s="332">
        <f t="shared" ref="BZ550:CA559" si="151">BZ148-ER148</f>
        <v>0</v>
      </c>
      <c r="CA550" s="332">
        <f t="shared" si="151"/>
        <v>0</v>
      </c>
    </row>
    <row r="551" spans="7:79" hidden="1" x14ac:dyDescent="0.2">
      <c r="G551" s="332">
        <f t="shared" si="148"/>
        <v>0</v>
      </c>
      <c r="H551" s="332">
        <f t="shared" si="148"/>
        <v>0</v>
      </c>
      <c r="I551" s="332">
        <f t="shared" si="148"/>
        <v>0</v>
      </c>
      <c r="J551" s="332">
        <f t="shared" si="148"/>
        <v>0</v>
      </c>
      <c r="K551" s="332">
        <f t="shared" si="148"/>
        <v>0</v>
      </c>
      <c r="L551" s="332">
        <f t="shared" si="148"/>
        <v>0</v>
      </c>
      <c r="M551" s="332">
        <f t="shared" si="148"/>
        <v>0</v>
      </c>
      <c r="N551" s="332">
        <f t="shared" si="148"/>
        <v>0</v>
      </c>
      <c r="O551" s="332">
        <f t="shared" si="148"/>
        <v>0</v>
      </c>
      <c r="P551" s="332">
        <f t="shared" si="148"/>
        <v>0</v>
      </c>
      <c r="Q551" s="332">
        <f t="shared" si="148"/>
        <v>0</v>
      </c>
      <c r="R551" s="332">
        <f t="shared" si="148"/>
        <v>0</v>
      </c>
      <c r="S551" s="332">
        <f t="shared" si="148"/>
        <v>0</v>
      </c>
      <c r="T551" s="332">
        <f t="shared" si="148"/>
        <v>0</v>
      </c>
      <c r="U551" s="332">
        <f t="shared" si="148"/>
        <v>0</v>
      </c>
      <c r="V551" s="332">
        <f t="shared" si="148"/>
        <v>0</v>
      </c>
      <c r="W551" s="332">
        <f t="shared" si="150"/>
        <v>0</v>
      </c>
      <c r="X551" s="332">
        <f t="shared" si="150"/>
        <v>0</v>
      </c>
      <c r="Y551" s="332">
        <f t="shared" si="149"/>
        <v>0</v>
      </c>
      <c r="Z551" s="332">
        <f t="shared" si="149"/>
        <v>0</v>
      </c>
      <c r="AA551" s="332">
        <f t="shared" si="149"/>
        <v>0</v>
      </c>
      <c r="AB551" s="332">
        <f t="shared" si="149"/>
        <v>0</v>
      </c>
      <c r="AC551" s="332">
        <f t="shared" si="149"/>
        <v>0</v>
      </c>
      <c r="AD551" s="332">
        <f t="shared" si="149"/>
        <v>0</v>
      </c>
      <c r="AE551" s="332">
        <f t="shared" si="149"/>
        <v>0</v>
      </c>
      <c r="AF551" s="332">
        <f t="shared" si="149"/>
        <v>0</v>
      </c>
      <c r="AG551" s="332">
        <f t="shared" si="149"/>
        <v>0</v>
      </c>
      <c r="AH551" s="332">
        <f t="shared" si="149"/>
        <v>0</v>
      </c>
      <c r="AI551" s="332">
        <f t="shared" si="149"/>
        <v>0</v>
      </c>
      <c r="AJ551" s="332">
        <f t="shared" si="149"/>
        <v>0</v>
      </c>
      <c r="AK551" s="332">
        <f t="shared" si="149"/>
        <v>0</v>
      </c>
      <c r="AL551" s="332">
        <f t="shared" si="149"/>
        <v>0</v>
      </c>
      <c r="AM551" s="332">
        <f t="shared" si="149"/>
        <v>0</v>
      </c>
      <c r="AN551" s="332">
        <f t="shared" si="149"/>
        <v>0</v>
      </c>
      <c r="AO551" s="332">
        <f t="shared" si="149"/>
        <v>0</v>
      </c>
      <c r="AP551" s="332">
        <f t="shared" si="149"/>
        <v>0</v>
      </c>
      <c r="AQ551" s="332">
        <f t="shared" si="149"/>
        <v>0</v>
      </c>
      <c r="AR551" s="332">
        <f t="shared" si="149"/>
        <v>0</v>
      </c>
      <c r="AS551" s="332">
        <f t="shared" si="149"/>
        <v>0</v>
      </c>
      <c r="AT551" s="332">
        <f t="shared" si="149"/>
        <v>0</v>
      </c>
      <c r="AU551" s="332">
        <f t="shared" si="149"/>
        <v>0</v>
      </c>
      <c r="AV551" s="332">
        <f t="shared" si="149"/>
        <v>0</v>
      </c>
      <c r="AW551" s="332">
        <f t="shared" si="149"/>
        <v>0</v>
      </c>
      <c r="AX551" s="332">
        <f t="shared" si="149"/>
        <v>0</v>
      </c>
      <c r="AY551" s="332">
        <f t="shared" si="149"/>
        <v>0</v>
      </c>
      <c r="AZ551" s="332">
        <f t="shared" si="149"/>
        <v>0</v>
      </c>
      <c r="BA551" s="332">
        <f t="shared" si="149"/>
        <v>0</v>
      </c>
      <c r="BB551" s="332">
        <f t="shared" si="149"/>
        <v>0</v>
      </c>
      <c r="BC551" s="332">
        <f t="shared" ref="BC551:BR559" si="152">BC149-DU149</f>
        <v>0</v>
      </c>
      <c r="BD551" s="332">
        <f t="shared" si="152"/>
        <v>0</v>
      </c>
      <c r="BE551" s="332">
        <f t="shared" si="152"/>
        <v>0</v>
      </c>
      <c r="BF551" s="332">
        <f t="shared" si="152"/>
        <v>0</v>
      </c>
      <c r="BG551" s="332">
        <f t="shared" si="152"/>
        <v>0</v>
      </c>
      <c r="BH551" s="332">
        <f t="shared" si="152"/>
        <v>0</v>
      </c>
      <c r="BI551" s="332">
        <f t="shared" si="152"/>
        <v>0</v>
      </c>
      <c r="BJ551" s="332">
        <f t="shared" si="152"/>
        <v>0</v>
      </c>
      <c r="BK551" s="332">
        <f t="shared" si="152"/>
        <v>0</v>
      </c>
      <c r="BL551" s="332">
        <f t="shared" si="152"/>
        <v>0</v>
      </c>
      <c r="BM551" s="332">
        <f t="shared" si="152"/>
        <v>0</v>
      </c>
      <c r="BN551" s="332">
        <f t="shared" si="152"/>
        <v>0</v>
      </c>
      <c r="BO551" s="332">
        <f t="shared" si="152"/>
        <v>0</v>
      </c>
      <c r="BP551" s="332">
        <f t="shared" si="152"/>
        <v>0</v>
      </c>
      <c r="BQ551" s="332">
        <f t="shared" si="152"/>
        <v>0</v>
      </c>
      <c r="BR551" s="332">
        <f t="shared" si="145"/>
        <v>0</v>
      </c>
      <c r="BS551" s="332">
        <f t="shared" si="145"/>
        <v>0</v>
      </c>
      <c r="BT551" s="332">
        <f t="shared" si="145"/>
        <v>0</v>
      </c>
      <c r="BU551" s="332">
        <f t="shared" si="145"/>
        <v>0</v>
      </c>
      <c r="BV551" s="332">
        <f t="shared" si="145"/>
        <v>0</v>
      </c>
      <c r="BW551" s="332">
        <f t="shared" si="145"/>
        <v>0</v>
      </c>
      <c r="BX551" s="332">
        <f t="shared" si="145"/>
        <v>0</v>
      </c>
      <c r="BZ551" s="332">
        <f t="shared" si="151"/>
        <v>0</v>
      </c>
      <c r="CA551" s="332">
        <f t="shared" si="151"/>
        <v>0</v>
      </c>
    </row>
    <row r="552" spans="7:79" hidden="1" x14ac:dyDescent="0.2">
      <c r="G552" s="332">
        <f t="shared" si="148"/>
        <v>0</v>
      </c>
      <c r="H552" s="332">
        <f t="shared" si="148"/>
        <v>0</v>
      </c>
      <c r="I552" s="332">
        <f t="shared" si="148"/>
        <v>0</v>
      </c>
      <c r="J552" s="332">
        <f t="shared" si="148"/>
        <v>0</v>
      </c>
      <c r="K552" s="332">
        <f t="shared" si="148"/>
        <v>0</v>
      </c>
      <c r="L552" s="332">
        <f t="shared" si="148"/>
        <v>0</v>
      </c>
      <c r="M552" s="332">
        <f t="shared" si="148"/>
        <v>0</v>
      </c>
      <c r="N552" s="332">
        <f t="shared" si="148"/>
        <v>0</v>
      </c>
      <c r="O552" s="332">
        <f t="shared" si="148"/>
        <v>0</v>
      </c>
      <c r="P552" s="332">
        <f t="shared" si="148"/>
        <v>0</v>
      </c>
      <c r="Q552" s="332">
        <f t="shared" si="148"/>
        <v>0</v>
      </c>
      <c r="R552" s="332">
        <f t="shared" si="148"/>
        <v>0</v>
      </c>
      <c r="S552" s="332">
        <f t="shared" si="148"/>
        <v>0</v>
      </c>
      <c r="T552" s="332">
        <f t="shared" si="148"/>
        <v>0</v>
      </c>
      <c r="U552" s="332">
        <f t="shared" si="148"/>
        <v>0</v>
      </c>
      <c r="V552" s="332">
        <f t="shared" si="148"/>
        <v>0</v>
      </c>
      <c r="W552" s="332">
        <f t="shared" si="150"/>
        <v>0</v>
      </c>
      <c r="X552" s="332">
        <f t="shared" si="150"/>
        <v>0</v>
      </c>
      <c r="Y552" s="332">
        <f t="shared" si="150"/>
        <v>0</v>
      </c>
      <c r="Z552" s="332">
        <f t="shared" si="150"/>
        <v>0</v>
      </c>
      <c r="AA552" s="332">
        <f t="shared" si="150"/>
        <v>0</v>
      </c>
      <c r="AB552" s="332">
        <f t="shared" si="150"/>
        <v>0</v>
      </c>
      <c r="AC552" s="332">
        <f t="shared" si="150"/>
        <v>0</v>
      </c>
      <c r="AD552" s="332">
        <f t="shared" si="150"/>
        <v>0</v>
      </c>
      <c r="AE552" s="332">
        <f t="shared" si="150"/>
        <v>0</v>
      </c>
      <c r="AF552" s="332">
        <f t="shared" si="150"/>
        <v>0</v>
      </c>
      <c r="AG552" s="332">
        <f t="shared" si="150"/>
        <v>0</v>
      </c>
      <c r="AH552" s="332">
        <f t="shared" si="150"/>
        <v>0</v>
      </c>
      <c r="AI552" s="332">
        <f t="shared" si="150"/>
        <v>0</v>
      </c>
      <c r="AJ552" s="332">
        <f t="shared" si="150"/>
        <v>0</v>
      </c>
      <c r="AK552" s="332">
        <f t="shared" si="150"/>
        <v>0</v>
      </c>
      <c r="AL552" s="332">
        <f t="shared" si="150"/>
        <v>0</v>
      </c>
      <c r="AM552" s="332">
        <f t="shared" ref="AM552:BB559" si="153">AM150-DE150</f>
        <v>0</v>
      </c>
      <c r="AN552" s="332">
        <f t="shared" si="153"/>
        <v>0</v>
      </c>
      <c r="AO552" s="332">
        <f t="shared" si="153"/>
        <v>0</v>
      </c>
      <c r="AP552" s="332">
        <f t="shared" si="153"/>
        <v>0</v>
      </c>
      <c r="AQ552" s="332">
        <f t="shared" si="153"/>
        <v>0</v>
      </c>
      <c r="AR552" s="332">
        <f t="shared" si="153"/>
        <v>0</v>
      </c>
      <c r="AS552" s="332">
        <f t="shared" si="153"/>
        <v>0</v>
      </c>
      <c r="AT552" s="332">
        <f t="shared" si="153"/>
        <v>0</v>
      </c>
      <c r="AU552" s="332">
        <f t="shared" si="153"/>
        <v>0</v>
      </c>
      <c r="AV552" s="332">
        <f t="shared" si="153"/>
        <v>0</v>
      </c>
      <c r="AW552" s="332">
        <f t="shared" si="153"/>
        <v>0</v>
      </c>
      <c r="AX552" s="332">
        <f t="shared" si="153"/>
        <v>0</v>
      </c>
      <c r="AY552" s="332">
        <f t="shared" si="153"/>
        <v>0</v>
      </c>
      <c r="AZ552" s="332">
        <f t="shared" si="153"/>
        <v>0</v>
      </c>
      <c r="BA552" s="332">
        <f t="shared" si="153"/>
        <v>0</v>
      </c>
      <c r="BB552" s="332">
        <f t="shared" si="153"/>
        <v>0</v>
      </c>
      <c r="BC552" s="332">
        <f t="shared" si="152"/>
        <v>0</v>
      </c>
      <c r="BD552" s="332">
        <f t="shared" si="152"/>
        <v>0</v>
      </c>
      <c r="BE552" s="332">
        <f t="shared" si="152"/>
        <v>0</v>
      </c>
      <c r="BF552" s="332">
        <f t="shared" si="152"/>
        <v>0</v>
      </c>
      <c r="BG552" s="332">
        <f t="shared" si="152"/>
        <v>0</v>
      </c>
      <c r="BH552" s="332">
        <f t="shared" si="152"/>
        <v>0</v>
      </c>
      <c r="BI552" s="332">
        <f t="shared" si="152"/>
        <v>0</v>
      </c>
      <c r="BJ552" s="332">
        <f t="shared" si="152"/>
        <v>0</v>
      </c>
      <c r="BK552" s="332">
        <f t="shared" si="152"/>
        <v>0</v>
      </c>
      <c r="BL552" s="332">
        <f t="shared" si="152"/>
        <v>0</v>
      </c>
      <c r="BM552" s="332">
        <f t="shared" si="152"/>
        <v>0</v>
      </c>
      <c r="BN552" s="332">
        <f t="shared" si="152"/>
        <v>0</v>
      </c>
      <c r="BO552" s="332">
        <f t="shared" si="152"/>
        <v>0</v>
      </c>
      <c r="BP552" s="332">
        <f t="shared" si="152"/>
        <v>0</v>
      </c>
      <c r="BQ552" s="332">
        <f t="shared" si="152"/>
        <v>0</v>
      </c>
      <c r="BR552" s="332">
        <f t="shared" si="145"/>
        <v>0</v>
      </c>
      <c r="BS552" s="332">
        <f t="shared" si="145"/>
        <v>0</v>
      </c>
      <c r="BT552" s="332">
        <f t="shared" si="145"/>
        <v>0</v>
      </c>
      <c r="BU552" s="332">
        <f t="shared" si="145"/>
        <v>0</v>
      </c>
      <c r="BV552" s="332">
        <f t="shared" si="145"/>
        <v>0</v>
      </c>
      <c r="BW552" s="332">
        <f t="shared" si="145"/>
        <v>0</v>
      </c>
      <c r="BX552" s="332">
        <f t="shared" si="145"/>
        <v>0</v>
      </c>
      <c r="BZ552" s="332">
        <f t="shared" si="151"/>
        <v>0</v>
      </c>
      <c r="CA552" s="332">
        <f t="shared" si="151"/>
        <v>0</v>
      </c>
    </row>
    <row r="553" spans="7:79" hidden="1" x14ac:dyDescent="0.2">
      <c r="G553" s="332">
        <f t="shared" si="148"/>
        <v>0</v>
      </c>
      <c r="H553" s="332">
        <f t="shared" si="148"/>
        <v>0</v>
      </c>
      <c r="I553" s="332">
        <f t="shared" si="148"/>
        <v>0</v>
      </c>
      <c r="J553" s="332">
        <f t="shared" si="148"/>
        <v>0</v>
      </c>
      <c r="K553" s="332">
        <f t="shared" si="148"/>
        <v>0</v>
      </c>
      <c r="L553" s="332">
        <f t="shared" si="148"/>
        <v>0</v>
      </c>
      <c r="M553" s="332">
        <f t="shared" si="148"/>
        <v>0</v>
      </c>
      <c r="N553" s="332">
        <f t="shared" si="148"/>
        <v>0</v>
      </c>
      <c r="O553" s="332">
        <f t="shared" si="148"/>
        <v>0</v>
      </c>
      <c r="P553" s="332">
        <f t="shared" si="148"/>
        <v>0</v>
      </c>
      <c r="Q553" s="332">
        <f t="shared" si="148"/>
        <v>0</v>
      </c>
      <c r="R553" s="332">
        <f t="shared" si="148"/>
        <v>0</v>
      </c>
      <c r="S553" s="332">
        <f t="shared" si="148"/>
        <v>0</v>
      </c>
      <c r="T553" s="332">
        <f t="shared" si="148"/>
        <v>0</v>
      </c>
      <c r="U553" s="332">
        <f t="shared" si="148"/>
        <v>0</v>
      </c>
      <c r="V553" s="332">
        <f t="shared" si="148"/>
        <v>0</v>
      </c>
      <c r="W553" s="332">
        <f t="shared" si="150"/>
        <v>0</v>
      </c>
      <c r="X553" s="332">
        <f t="shared" si="150"/>
        <v>0</v>
      </c>
      <c r="Y553" s="332">
        <f t="shared" si="150"/>
        <v>0</v>
      </c>
      <c r="Z553" s="332">
        <f t="shared" si="150"/>
        <v>0</v>
      </c>
      <c r="AA553" s="332">
        <f t="shared" si="150"/>
        <v>0</v>
      </c>
      <c r="AB553" s="332">
        <f t="shared" si="150"/>
        <v>0</v>
      </c>
      <c r="AC553" s="332">
        <f t="shared" si="150"/>
        <v>0</v>
      </c>
      <c r="AD553" s="332">
        <f t="shared" si="150"/>
        <v>0</v>
      </c>
      <c r="AE553" s="332">
        <f t="shared" si="150"/>
        <v>0</v>
      </c>
      <c r="AF553" s="332">
        <f t="shared" si="150"/>
        <v>0</v>
      </c>
      <c r="AG553" s="332">
        <f t="shared" si="150"/>
        <v>0</v>
      </c>
      <c r="AH553" s="332">
        <f t="shared" si="150"/>
        <v>0</v>
      </c>
      <c r="AI553" s="332">
        <f t="shared" si="150"/>
        <v>0</v>
      </c>
      <c r="AJ553" s="332">
        <f t="shared" si="150"/>
        <v>0</v>
      </c>
      <c r="AK553" s="332">
        <f t="shared" si="150"/>
        <v>0</v>
      </c>
      <c r="AL553" s="332">
        <f t="shared" si="150"/>
        <v>0</v>
      </c>
      <c r="AM553" s="332">
        <f t="shared" si="153"/>
        <v>0</v>
      </c>
      <c r="AN553" s="332">
        <f t="shared" si="153"/>
        <v>0</v>
      </c>
      <c r="AO553" s="332">
        <f t="shared" si="153"/>
        <v>0</v>
      </c>
      <c r="AP553" s="332">
        <f t="shared" si="153"/>
        <v>0</v>
      </c>
      <c r="AQ553" s="332">
        <f t="shared" si="153"/>
        <v>0</v>
      </c>
      <c r="AR553" s="332">
        <f t="shared" si="153"/>
        <v>0</v>
      </c>
      <c r="AS553" s="332">
        <f t="shared" si="153"/>
        <v>0</v>
      </c>
      <c r="AT553" s="332">
        <f t="shared" si="153"/>
        <v>0</v>
      </c>
      <c r="AU553" s="332">
        <f t="shared" si="153"/>
        <v>0</v>
      </c>
      <c r="AV553" s="332">
        <f t="shared" si="153"/>
        <v>0</v>
      </c>
      <c r="AW553" s="332">
        <f t="shared" si="153"/>
        <v>0</v>
      </c>
      <c r="AX553" s="332">
        <f t="shared" si="153"/>
        <v>0</v>
      </c>
      <c r="AY553" s="332">
        <f t="shared" si="153"/>
        <v>0</v>
      </c>
      <c r="AZ553" s="332">
        <f t="shared" si="153"/>
        <v>0</v>
      </c>
      <c r="BA553" s="332">
        <f t="shared" si="153"/>
        <v>0</v>
      </c>
      <c r="BB553" s="332">
        <f t="shared" si="153"/>
        <v>0</v>
      </c>
      <c r="BC553" s="332">
        <f t="shared" si="152"/>
        <v>0</v>
      </c>
      <c r="BD553" s="332">
        <f t="shared" si="152"/>
        <v>0</v>
      </c>
      <c r="BE553" s="332">
        <f t="shared" si="152"/>
        <v>0</v>
      </c>
      <c r="BF553" s="332">
        <f t="shared" si="152"/>
        <v>0</v>
      </c>
      <c r="BG553" s="332">
        <f t="shared" si="152"/>
        <v>0</v>
      </c>
      <c r="BH553" s="332">
        <f t="shared" si="152"/>
        <v>0</v>
      </c>
      <c r="BI553" s="332">
        <f t="shared" si="152"/>
        <v>0</v>
      </c>
      <c r="BJ553" s="332">
        <f t="shared" si="152"/>
        <v>0</v>
      </c>
      <c r="BK553" s="332">
        <f t="shared" si="152"/>
        <v>0</v>
      </c>
      <c r="BL553" s="332">
        <f t="shared" si="152"/>
        <v>0</v>
      </c>
      <c r="BM553" s="332">
        <f t="shared" si="152"/>
        <v>0</v>
      </c>
      <c r="BN553" s="332">
        <f t="shared" si="152"/>
        <v>0</v>
      </c>
      <c r="BO553" s="332">
        <f t="shared" si="152"/>
        <v>0</v>
      </c>
      <c r="BP553" s="332">
        <f t="shared" si="152"/>
        <v>0</v>
      </c>
      <c r="BQ553" s="332">
        <f t="shared" si="152"/>
        <v>0</v>
      </c>
      <c r="BR553" s="332">
        <f t="shared" si="152"/>
        <v>0</v>
      </c>
      <c r="BS553" s="332">
        <f t="shared" ref="BS553:BX559" si="154">BS151-EK151</f>
        <v>0</v>
      </c>
      <c r="BT553" s="332">
        <f t="shared" si="154"/>
        <v>0</v>
      </c>
      <c r="BU553" s="332">
        <f t="shared" si="154"/>
        <v>0</v>
      </c>
      <c r="BV553" s="332">
        <f t="shared" si="154"/>
        <v>0</v>
      </c>
      <c r="BW553" s="332">
        <f t="shared" si="154"/>
        <v>0</v>
      </c>
      <c r="BX553" s="332">
        <f t="shared" si="154"/>
        <v>0</v>
      </c>
      <c r="BZ553" s="332">
        <f t="shared" si="151"/>
        <v>0</v>
      </c>
      <c r="CA553" s="332">
        <f t="shared" si="151"/>
        <v>0</v>
      </c>
    </row>
    <row r="554" spans="7:79" hidden="1" x14ac:dyDescent="0.2">
      <c r="G554" s="332">
        <f t="shared" si="148"/>
        <v>0</v>
      </c>
      <c r="H554" s="332">
        <f t="shared" si="148"/>
        <v>0</v>
      </c>
      <c r="I554" s="332">
        <f t="shared" si="148"/>
        <v>0</v>
      </c>
      <c r="J554" s="332">
        <f t="shared" si="148"/>
        <v>0</v>
      </c>
      <c r="K554" s="332">
        <f t="shared" si="148"/>
        <v>0</v>
      </c>
      <c r="L554" s="332">
        <f t="shared" si="148"/>
        <v>0</v>
      </c>
      <c r="M554" s="332">
        <f t="shared" si="148"/>
        <v>0</v>
      </c>
      <c r="N554" s="332">
        <f t="shared" si="148"/>
        <v>0</v>
      </c>
      <c r="O554" s="332">
        <f t="shared" si="148"/>
        <v>0</v>
      </c>
      <c r="P554" s="332">
        <f t="shared" si="148"/>
        <v>0</v>
      </c>
      <c r="Q554" s="332">
        <f t="shared" si="148"/>
        <v>0</v>
      </c>
      <c r="R554" s="332">
        <f t="shared" si="148"/>
        <v>0</v>
      </c>
      <c r="S554" s="332">
        <f t="shared" si="148"/>
        <v>0</v>
      </c>
      <c r="T554" s="332">
        <f t="shared" si="148"/>
        <v>0</v>
      </c>
      <c r="U554" s="332">
        <f t="shared" si="148"/>
        <v>0</v>
      </c>
      <c r="V554" s="332">
        <f t="shared" si="148"/>
        <v>0</v>
      </c>
      <c r="W554" s="332">
        <f t="shared" si="150"/>
        <v>0</v>
      </c>
      <c r="X554" s="332">
        <f t="shared" si="150"/>
        <v>0</v>
      </c>
      <c r="Y554" s="332">
        <f t="shared" si="150"/>
        <v>0</v>
      </c>
      <c r="Z554" s="332">
        <f t="shared" si="150"/>
        <v>0</v>
      </c>
      <c r="AA554" s="332">
        <f t="shared" si="150"/>
        <v>0</v>
      </c>
      <c r="AB554" s="332">
        <f t="shared" si="150"/>
        <v>0</v>
      </c>
      <c r="AC554" s="332">
        <f t="shared" si="150"/>
        <v>0</v>
      </c>
      <c r="AD554" s="332">
        <f t="shared" si="150"/>
        <v>0</v>
      </c>
      <c r="AE554" s="332">
        <f t="shared" si="150"/>
        <v>0</v>
      </c>
      <c r="AF554" s="332">
        <f t="shared" si="150"/>
        <v>0</v>
      </c>
      <c r="AG554" s="332">
        <f t="shared" si="150"/>
        <v>0</v>
      </c>
      <c r="AH554" s="332">
        <f t="shared" si="150"/>
        <v>0</v>
      </c>
      <c r="AI554" s="332">
        <f t="shared" si="150"/>
        <v>0</v>
      </c>
      <c r="AJ554" s="332">
        <f t="shared" si="150"/>
        <v>0</v>
      </c>
      <c r="AK554" s="332">
        <f t="shared" si="150"/>
        <v>0</v>
      </c>
      <c r="AL554" s="332">
        <f t="shared" si="150"/>
        <v>0</v>
      </c>
      <c r="AM554" s="332">
        <f t="shared" si="153"/>
        <v>0</v>
      </c>
      <c r="AN554" s="332">
        <f t="shared" si="153"/>
        <v>0</v>
      </c>
      <c r="AO554" s="332">
        <f t="shared" si="153"/>
        <v>0</v>
      </c>
      <c r="AP554" s="332">
        <f t="shared" si="153"/>
        <v>0</v>
      </c>
      <c r="AQ554" s="332">
        <f t="shared" si="153"/>
        <v>0</v>
      </c>
      <c r="AR554" s="332">
        <f t="shared" si="153"/>
        <v>0</v>
      </c>
      <c r="AS554" s="332">
        <f t="shared" si="153"/>
        <v>0</v>
      </c>
      <c r="AT554" s="332">
        <f t="shared" si="153"/>
        <v>0</v>
      </c>
      <c r="AU554" s="332">
        <f t="shared" si="153"/>
        <v>0</v>
      </c>
      <c r="AV554" s="332">
        <f t="shared" si="153"/>
        <v>0</v>
      </c>
      <c r="AW554" s="332">
        <f t="shared" si="153"/>
        <v>0</v>
      </c>
      <c r="AX554" s="332">
        <f t="shared" si="153"/>
        <v>0</v>
      </c>
      <c r="AY554" s="332">
        <f t="shared" si="153"/>
        <v>0</v>
      </c>
      <c r="AZ554" s="332">
        <f t="shared" si="153"/>
        <v>0</v>
      </c>
      <c r="BA554" s="332">
        <f t="shared" si="153"/>
        <v>0</v>
      </c>
      <c r="BB554" s="332">
        <f t="shared" si="153"/>
        <v>0</v>
      </c>
      <c r="BC554" s="332">
        <f t="shared" si="152"/>
        <v>0</v>
      </c>
      <c r="BD554" s="332">
        <f t="shared" si="152"/>
        <v>0</v>
      </c>
      <c r="BE554" s="332">
        <f t="shared" si="152"/>
        <v>0</v>
      </c>
      <c r="BF554" s="332">
        <f t="shared" si="152"/>
        <v>0</v>
      </c>
      <c r="BG554" s="332">
        <f t="shared" si="152"/>
        <v>0</v>
      </c>
      <c r="BH554" s="332">
        <f t="shared" si="152"/>
        <v>0</v>
      </c>
      <c r="BI554" s="332">
        <f t="shared" si="152"/>
        <v>0</v>
      </c>
      <c r="BJ554" s="332">
        <f t="shared" si="152"/>
        <v>0</v>
      </c>
      <c r="BK554" s="332">
        <f t="shared" si="152"/>
        <v>0</v>
      </c>
      <c r="BL554" s="332">
        <f t="shared" si="152"/>
        <v>0</v>
      </c>
      <c r="BM554" s="332">
        <f t="shared" si="152"/>
        <v>0</v>
      </c>
      <c r="BN554" s="332">
        <f t="shared" si="152"/>
        <v>0</v>
      </c>
      <c r="BO554" s="332">
        <f t="shared" si="152"/>
        <v>0</v>
      </c>
      <c r="BP554" s="332">
        <f t="shared" si="152"/>
        <v>0</v>
      </c>
      <c r="BQ554" s="332">
        <f t="shared" si="152"/>
        <v>0</v>
      </c>
      <c r="BR554" s="332">
        <f t="shared" si="152"/>
        <v>0</v>
      </c>
      <c r="BS554" s="332">
        <f t="shared" si="154"/>
        <v>0</v>
      </c>
      <c r="BT554" s="332">
        <f t="shared" si="154"/>
        <v>0</v>
      </c>
      <c r="BU554" s="332">
        <f t="shared" si="154"/>
        <v>0</v>
      </c>
      <c r="BV554" s="332">
        <f t="shared" si="154"/>
        <v>0</v>
      </c>
      <c r="BW554" s="332">
        <f t="shared" si="154"/>
        <v>0</v>
      </c>
      <c r="BX554" s="332">
        <f t="shared" si="154"/>
        <v>0</v>
      </c>
      <c r="BZ554" s="332">
        <f t="shared" si="151"/>
        <v>0</v>
      </c>
      <c r="CA554" s="332">
        <f t="shared" si="151"/>
        <v>0</v>
      </c>
    </row>
    <row r="555" spans="7:79" hidden="1" x14ac:dyDescent="0.2">
      <c r="G555" s="332">
        <f t="shared" si="148"/>
        <v>0</v>
      </c>
      <c r="H555" s="332">
        <f t="shared" si="148"/>
        <v>0</v>
      </c>
      <c r="I555" s="332">
        <f t="shared" si="148"/>
        <v>0</v>
      </c>
      <c r="J555" s="332">
        <f t="shared" si="148"/>
        <v>0</v>
      </c>
      <c r="K555" s="332">
        <f t="shared" si="148"/>
        <v>0</v>
      </c>
      <c r="L555" s="332">
        <f t="shared" si="148"/>
        <v>0</v>
      </c>
      <c r="M555" s="332">
        <f t="shared" si="148"/>
        <v>0</v>
      </c>
      <c r="N555" s="332">
        <f t="shared" si="148"/>
        <v>0</v>
      </c>
      <c r="O555" s="332">
        <f t="shared" si="148"/>
        <v>0</v>
      </c>
      <c r="P555" s="332">
        <f t="shared" si="148"/>
        <v>0</v>
      </c>
      <c r="Q555" s="332">
        <f t="shared" si="148"/>
        <v>0</v>
      </c>
      <c r="R555" s="332">
        <f t="shared" si="148"/>
        <v>0</v>
      </c>
      <c r="S555" s="332">
        <f t="shared" si="148"/>
        <v>0</v>
      </c>
      <c r="T555" s="332">
        <f t="shared" si="148"/>
        <v>0</v>
      </c>
      <c r="U555" s="332">
        <f t="shared" si="148"/>
        <v>0</v>
      </c>
      <c r="V555" s="332">
        <f t="shared" si="148"/>
        <v>0</v>
      </c>
      <c r="W555" s="332">
        <f t="shared" si="150"/>
        <v>0</v>
      </c>
      <c r="X555" s="332">
        <f t="shared" si="150"/>
        <v>0</v>
      </c>
      <c r="Y555" s="332">
        <f t="shared" si="150"/>
        <v>0</v>
      </c>
      <c r="Z555" s="332">
        <f t="shared" si="150"/>
        <v>0</v>
      </c>
      <c r="AA555" s="332">
        <f t="shared" si="150"/>
        <v>0</v>
      </c>
      <c r="AB555" s="332">
        <f t="shared" si="150"/>
        <v>0</v>
      </c>
      <c r="AC555" s="332">
        <f t="shared" si="150"/>
        <v>0</v>
      </c>
      <c r="AD555" s="332">
        <f t="shared" si="150"/>
        <v>0</v>
      </c>
      <c r="AE555" s="332">
        <f t="shared" si="150"/>
        <v>0</v>
      </c>
      <c r="AF555" s="332">
        <f t="shared" si="150"/>
        <v>0</v>
      </c>
      <c r="AG555" s="332">
        <f t="shared" si="150"/>
        <v>0</v>
      </c>
      <c r="AH555" s="332">
        <f t="shared" si="150"/>
        <v>0</v>
      </c>
      <c r="AI555" s="332">
        <f t="shared" si="150"/>
        <v>0</v>
      </c>
      <c r="AJ555" s="332">
        <f t="shared" si="150"/>
        <v>0</v>
      </c>
      <c r="AK555" s="332">
        <f t="shared" si="150"/>
        <v>0</v>
      </c>
      <c r="AL555" s="332">
        <f t="shared" si="150"/>
        <v>0</v>
      </c>
      <c r="AM555" s="332">
        <f t="shared" si="153"/>
        <v>0</v>
      </c>
      <c r="AN555" s="332">
        <f t="shared" si="153"/>
        <v>0</v>
      </c>
      <c r="AO555" s="332">
        <f t="shared" si="153"/>
        <v>0</v>
      </c>
      <c r="AP555" s="332">
        <f t="shared" si="153"/>
        <v>0</v>
      </c>
      <c r="AQ555" s="332">
        <f t="shared" si="153"/>
        <v>0</v>
      </c>
      <c r="AR555" s="332">
        <f t="shared" si="153"/>
        <v>0</v>
      </c>
      <c r="AS555" s="332">
        <f t="shared" si="153"/>
        <v>0</v>
      </c>
      <c r="AT555" s="332">
        <f t="shared" si="153"/>
        <v>0</v>
      </c>
      <c r="AU555" s="332">
        <f t="shared" si="153"/>
        <v>0</v>
      </c>
      <c r="AV555" s="332">
        <f t="shared" si="153"/>
        <v>0</v>
      </c>
      <c r="AW555" s="332">
        <f t="shared" si="153"/>
        <v>0</v>
      </c>
      <c r="AX555" s="332">
        <f t="shared" si="153"/>
        <v>0</v>
      </c>
      <c r="AY555" s="332">
        <f t="shared" si="153"/>
        <v>0</v>
      </c>
      <c r="AZ555" s="332">
        <f t="shared" si="153"/>
        <v>0</v>
      </c>
      <c r="BA555" s="332">
        <f t="shared" si="153"/>
        <v>0</v>
      </c>
      <c r="BB555" s="332">
        <f t="shared" si="153"/>
        <v>0</v>
      </c>
      <c r="BC555" s="332">
        <f t="shared" si="152"/>
        <v>0</v>
      </c>
      <c r="BD555" s="332">
        <f t="shared" si="152"/>
        <v>0</v>
      </c>
      <c r="BE555" s="332">
        <f t="shared" si="152"/>
        <v>0</v>
      </c>
      <c r="BF555" s="332">
        <f t="shared" si="152"/>
        <v>0</v>
      </c>
      <c r="BG555" s="332">
        <f t="shared" si="152"/>
        <v>0</v>
      </c>
      <c r="BH555" s="332">
        <f t="shared" si="152"/>
        <v>0</v>
      </c>
      <c r="BI555" s="332">
        <f t="shared" si="152"/>
        <v>0</v>
      </c>
      <c r="BJ555" s="332">
        <f t="shared" si="152"/>
        <v>0</v>
      </c>
      <c r="BK555" s="332">
        <f t="shared" si="152"/>
        <v>0</v>
      </c>
      <c r="BL555" s="332">
        <f t="shared" si="152"/>
        <v>0</v>
      </c>
      <c r="BM555" s="332">
        <f t="shared" si="152"/>
        <v>0</v>
      </c>
      <c r="BN555" s="332">
        <f t="shared" si="152"/>
        <v>0</v>
      </c>
      <c r="BO555" s="332">
        <f t="shared" si="152"/>
        <v>0</v>
      </c>
      <c r="BP555" s="332">
        <f t="shared" si="152"/>
        <v>0</v>
      </c>
      <c r="BQ555" s="332">
        <f t="shared" si="152"/>
        <v>0</v>
      </c>
      <c r="BR555" s="332">
        <f t="shared" si="152"/>
        <v>0</v>
      </c>
      <c r="BS555" s="332">
        <f t="shared" si="154"/>
        <v>0</v>
      </c>
      <c r="BT555" s="332">
        <f t="shared" si="154"/>
        <v>0</v>
      </c>
      <c r="BU555" s="332">
        <f t="shared" si="154"/>
        <v>0</v>
      </c>
      <c r="BV555" s="332">
        <f t="shared" si="154"/>
        <v>0</v>
      </c>
      <c r="BW555" s="332">
        <f t="shared" si="154"/>
        <v>0</v>
      </c>
      <c r="BX555" s="332">
        <f t="shared" si="154"/>
        <v>0</v>
      </c>
      <c r="BZ555" s="332">
        <f t="shared" si="151"/>
        <v>0</v>
      </c>
      <c r="CA555" s="332">
        <f t="shared" si="151"/>
        <v>0</v>
      </c>
    </row>
    <row r="556" spans="7:79" hidden="1" x14ac:dyDescent="0.2">
      <c r="G556" s="332">
        <f t="shared" si="148"/>
        <v>0</v>
      </c>
      <c r="H556" s="332">
        <f t="shared" si="148"/>
        <v>0</v>
      </c>
      <c r="I556" s="332">
        <f t="shared" si="148"/>
        <v>0</v>
      </c>
      <c r="J556" s="332">
        <f t="shared" si="148"/>
        <v>0</v>
      </c>
      <c r="K556" s="332">
        <f t="shared" si="148"/>
        <v>0</v>
      </c>
      <c r="L556" s="332">
        <f t="shared" si="148"/>
        <v>0</v>
      </c>
      <c r="M556" s="332">
        <f t="shared" si="148"/>
        <v>0</v>
      </c>
      <c r="N556" s="332">
        <f t="shared" si="148"/>
        <v>0</v>
      </c>
      <c r="O556" s="332">
        <f t="shared" si="148"/>
        <v>0</v>
      </c>
      <c r="P556" s="332">
        <f t="shared" si="148"/>
        <v>0</v>
      </c>
      <c r="Q556" s="332">
        <f t="shared" si="148"/>
        <v>0</v>
      </c>
      <c r="R556" s="332">
        <f t="shared" si="148"/>
        <v>0</v>
      </c>
      <c r="S556" s="332">
        <f t="shared" si="148"/>
        <v>0</v>
      </c>
      <c r="T556" s="332">
        <f t="shared" si="148"/>
        <v>0</v>
      </c>
      <c r="U556" s="332">
        <f t="shared" si="148"/>
        <v>0</v>
      </c>
      <c r="V556" s="332">
        <f t="shared" si="148"/>
        <v>0</v>
      </c>
      <c r="W556" s="332">
        <f t="shared" si="150"/>
        <v>0</v>
      </c>
      <c r="X556" s="332">
        <f t="shared" si="150"/>
        <v>0</v>
      </c>
      <c r="Y556" s="332">
        <f t="shared" si="150"/>
        <v>0</v>
      </c>
      <c r="Z556" s="332">
        <f t="shared" si="150"/>
        <v>0</v>
      </c>
      <c r="AA556" s="332">
        <f t="shared" si="150"/>
        <v>0</v>
      </c>
      <c r="AB556" s="332">
        <f t="shared" si="150"/>
        <v>0</v>
      </c>
      <c r="AC556" s="332">
        <f t="shared" si="150"/>
        <v>0</v>
      </c>
      <c r="AD556" s="332">
        <f t="shared" si="150"/>
        <v>0</v>
      </c>
      <c r="AE556" s="332">
        <f t="shared" si="150"/>
        <v>0</v>
      </c>
      <c r="AF556" s="332">
        <f t="shared" si="150"/>
        <v>0</v>
      </c>
      <c r="AG556" s="332">
        <f t="shared" si="150"/>
        <v>0</v>
      </c>
      <c r="AH556" s="332">
        <f t="shared" si="150"/>
        <v>0</v>
      </c>
      <c r="AI556" s="332">
        <f t="shared" si="150"/>
        <v>0</v>
      </c>
      <c r="AJ556" s="332">
        <f t="shared" si="150"/>
        <v>0</v>
      </c>
      <c r="AK556" s="332">
        <f t="shared" si="150"/>
        <v>0</v>
      </c>
      <c r="AL556" s="332">
        <f t="shared" si="150"/>
        <v>0</v>
      </c>
      <c r="AM556" s="332">
        <f t="shared" si="153"/>
        <v>0</v>
      </c>
      <c r="AN556" s="332">
        <f t="shared" si="153"/>
        <v>0</v>
      </c>
      <c r="AO556" s="332">
        <f t="shared" si="153"/>
        <v>0</v>
      </c>
      <c r="AP556" s="332">
        <f t="shared" si="153"/>
        <v>0</v>
      </c>
      <c r="AQ556" s="332">
        <f t="shared" si="153"/>
        <v>0</v>
      </c>
      <c r="AR556" s="332">
        <f t="shared" si="153"/>
        <v>0</v>
      </c>
      <c r="AS556" s="332">
        <f t="shared" si="153"/>
        <v>0</v>
      </c>
      <c r="AT556" s="332">
        <f t="shared" si="153"/>
        <v>0</v>
      </c>
      <c r="AU556" s="332">
        <f t="shared" si="153"/>
        <v>0</v>
      </c>
      <c r="AV556" s="332">
        <f t="shared" si="153"/>
        <v>0</v>
      </c>
      <c r="AW556" s="332">
        <f t="shared" si="153"/>
        <v>0</v>
      </c>
      <c r="AX556" s="332">
        <f t="shared" si="153"/>
        <v>0</v>
      </c>
      <c r="AY556" s="332">
        <f t="shared" si="153"/>
        <v>0</v>
      </c>
      <c r="AZ556" s="332">
        <f t="shared" si="153"/>
        <v>0</v>
      </c>
      <c r="BA556" s="332">
        <f t="shared" si="153"/>
        <v>0</v>
      </c>
      <c r="BB556" s="332">
        <f t="shared" si="153"/>
        <v>0</v>
      </c>
      <c r="BC556" s="332">
        <f t="shared" si="152"/>
        <v>0</v>
      </c>
      <c r="BD556" s="332">
        <f t="shared" si="152"/>
        <v>0</v>
      </c>
      <c r="BE556" s="332">
        <f t="shared" si="152"/>
        <v>0</v>
      </c>
      <c r="BF556" s="332">
        <f t="shared" si="152"/>
        <v>0</v>
      </c>
      <c r="BG556" s="332">
        <f t="shared" si="152"/>
        <v>0</v>
      </c>
      <c r="BH556" s="332">
        <f t="shared" si="152"/>
        <v>0</v>
      </c>
      <c r="BI556" s="332">
        <f t="shared" si="152"/>
        <v>0</v>
      </c>
      <c r="BJ556" s="332">
        <f t="shared" si="152"/>
        <v>0</v>
      </c>
      <c r="BK556" s="332">
        <f t="shared" si="152"/>
        <v>0</v>
      </c>
      <c r="BL556" s="332">
        <f t="shared" si="152"/>
        <v>0</v>
      </c>
      <c r="BM556" s="332">
        <f t="shared" si="152"/>
        <v>0</v>
      </c>
      <c r="BN556" s="332">
        <f t="shared" si="152"/>
        <v>0</v>
      </c>
      <c r="BO556" s="332">
        <f t="shared" si="152"/>
        <v>0</v>
      </c>
      <c r="BP556" s="332">
        <f t="shared" si="152"/>
        <v>0</v>
      </c>
      <c r="BQ556" s="332">
        <f t="shared" si="152"/>
        <v>0</v>
      </c>
      <c r="BR556" s="332">
        <f t="shared" si="152"/>
        <v>0</v>
      </c>
      <c r="BS556" s="332">
        <f t="shared" si="154"/>
        <v>0</v>
      </c>
      <c r="BT556" s="332">
        <f t="shared" si="154"/>
        <v>0</v>
      </c>
      <c r="BU556" s="332">
        <f t="shared" si="154"/>
        <v>0</v>
      </c>
      <c r="BV556" s="332">
        <f t="shared" si="154"/>
        <v>0</v>
      </c>
      <c r="BW556" s="332">
        <f t="shared" si="154"/>
        <v>0</v>
      </c>
      <c r="BX556" s="332">
        <f t="shared" si="154"/>
        <v>0</v>
      </c>
      <c r="BZ556" s="332">
        <f t="shared" si="151"/>
        <v>0</v>
      </c>
      <c r="CA556" s="332">
        <f t="shared" si="151"/>
        <v>0</v>
      </c>
    </row>
    <row r="557" spans="7:79" hidden="1" x14ac:dyDescent="0.2">
      <c r="G557" s="332">
        <f t="shared" si="148"/>
        <v>0</v>
      </c>
      <c r="H557" s="332">
        <f t="shared" si="148"/>
        <v>0</v>
      </c>
      <c r="I557" s="332">
        <f t="shared" si="148"/>
        <v>0</v>
      </c>
      <c r="J557" s="332">
        <f t="shared" si="148"/>
        <v>0</v>
      </c>
      <c r="K557" s="332">
        <f t="shared" si="148"/>
        <v>0</v>
      </c>
      <c r="L557" s="332">
        <f t="shared" si="148"/>
        <v>0</v>
      </c>
      <c r="M557" s="332">
        <f t="shared" si="148"/>
        <v>0</v>
      </c>
      <c r="N557" s="332">
        <f t="shared" si="148"/>
        <v>0</v>
      </c>
      <c r="O557" s="332">
        <f t="shared" si="148"/>
        <v>0</v>
      </c>
      <c r="P557" s="332">
        <f t="shared" si="148"/>
        <v>0</v>
      </c>
      <c r="Q557" s="332">
        <f t="shared" si="148"/>
        <v>0</v>
      </c>
      <c r="R557" s="332">
        <f t="shared" si="148"/>
        <v>0</v>
      </c>
      <c r="S557" s="332">
        <f t="shared" si="148"/>
        <v>0</v>
      </c>
      <c r="T557" s="332">
        <f t="shared" si="148"/>
        <v>0</v>
      </c>
      <c r="U557" s="332">
        <f t="shared" si="148"/>
        <v>0</v>
      </c>
      <c r="V557" s="332">
        <f t="shared" si="148"/>
        <v>0</v>
      </c>
      <c r="W557" s="332">
        <f t="shared" si="150"/>
        <v>0</v>
      </c>
      <c r="X557" s="332">
        <f t="shared" si="150"/>
        <v>0</v>
      </c>
      <c r="Y557" s="332">
        <f t="shared" si="150"/>
        <v>0</v>
      </c>
      <c r="Z557" s="332">
        <f t="shared" si="150"/>
        <v>0</v>
      </c>
      <c r="AA557" s="332">
        <f t="shared" si="150"/>
        <v>0</v>
      </c>
      <c r="AB557" s="332">
        <f t="shared" si="150"/>
        <v>0</v>
      </c>
      <c r="AC557" s="332">
        <f t="shared" si="150"/>
        <v>0</v>
      </c>
      <c r="AD557" s="332">
        <f t="shared" si="150"/>
        <v>0</v>
      </c>
      <c r="AE557" s="332">
        <f t="shared" si="150"/>
        <v>0</v>
      </c>
      <c r="AF557" s="332">
        <f t="shared" si="150"/>
        <v>0</v>
      </c>
      <c r="AG557" s="332">
        <f t="shared" si="150"/>
        <v>0</v>
      </c>
      <c r="AH557" s="332">
        <f t="shared" si="150"/>
        <v>0</v>
      </c>
      <c r="AI557" s="332">
        <f t="shared" si="150"/>
        <v>0</v>
      </c>
      <c r="AJ557" s="332">
        <f t="shared" si="150"/>
        <v>0</v>
      </c>
      <c r="AK557" s="332">
        <f t="shared" si="150"/>
        <v>0</v>
      </c>
      <c r="AL557" s="332">
        <f t="shared" si="150"/>
        <v>0</v>
      </c>
      <c r="AM557" s="332">
        <f t="shared" si="153"/>
        <v>0</v>
      </c>
      <c r="AN557" s="332">
        <f t="shared" si="153"/>
        <v>0</v>
      </c>
      <c r="AO557" s="332">
        <f t="shared" si="153"/>
        <v>0</v>
      </c>
      <c r="AP557" s="332">
        <f t="shared" si="153"/>
        <v>0</v>
      </c>
      <c r="AQ557" s="332">
        <f t="shared" si="153"/>
        <v>0</v>
      </c>
      <c r="AR557" s="332">
        <f t="shared" si="153"/>
        <v>0</v>
      </c>
      <c r="AS557" s="332">
        <f t="shared" si="153"/>
        <v>0</v>
      </c>
      <c r="AT557" s="332">
        <f t="shared" si="153"/>
        <v>0</v>
      </c>
      <c r="AU557" s="332">
        <f t="shared" si="153"/>
        <v>0</v>
      </c>
      <c r="AV557" s="332">
        <f t="shared" si="153"/>
        <v>0</v>
      </c>
      <c r="AW557" s="332">
        <f t="shared" si="153"/>
        <v>0</v>
      </c>
      <c r="AX557" s="332">
        <f t="shared" si="153"/>
        <v>0</v>
      </c>
      <c r="AY557" s="332">
        <f t="shared" si="153"/>
        <v>0</v>
      </c>
      <c r="AZ557" s="332">
        <f t="shared" si="153"/>
        <v>0</v>
      </c>
      <c r="BA557" s="332">
        <f t="shared" si="153"/>
        <v>0</v>
      </c>
      <c r="BB557" s="332">
        <f t="shared" si="153"/>
        <v>0</v>
      </c>
      <c r="BC557" s="332">
        <f t="shared" si="152"/>
        <v>0</v>
      </c>
      <c r="BD557" s="332">
        <f t="shared" si="152"/>
        <v>0</v>
      </c>
      <c r="BE557" s="332">
        <f t="shared" si="152"/>
        <v>0</v>
      </c>
      <c r="BF557" s="332">
        <f t="shared" si="152"/>
        <v>0</v>
      </c>
      <c r="BG557" s="332">
        <f t="shared" si="152"/>
        <v>0</v>
      </c>
      <c r="BH557" s="332">
        <f t="shared" si="152"/>
        <v>0</v>
      </c>
      <c r="BI557" s="332">
        <f t="shared" si="152"/>
        <v>0</v>
      </c>
      <c r="BJ557" s="332">
        <f t="shared" si="152"/>
        <v>0</v>
      </c>
      <c r="BK557" s="332">
        <f t="shared" si="152"/>
        <v>0</v>
      </c>
      <c r="BL557" s="332">
        <f t="shared" si="152"/>
        <v>0</v>
      </c>
      <c r="BM557" s="332">
        <f t="shared" si="152"/>
        <v>0</v>
      </c>
      <c r="BN557" s="332">
        <f t="shared" si="152"/>
        <v>0</v>
      </c>
      <c r="BO557" s="332">
        <f t="shared" si="152"/>
        <v>0</v>
      </c>
      <c r="BP557" s="332">
        <f t="shared" si="152"/>
        <v>0</v>
      </c>
      <c r="BQ557" s="332">
        <f t="shared" si="152"/>
        <v>0</v>
      </c>
      <c r="BR557" s="332">
        <f t="shared" si="152"/>
        <v>0</v>
      </c>
      <c r="BS557" s="332">
        <f t="shared" si="154"/>
        <v>0</v>
      </c>
      <c r="BT557" s="332">
        <f t="shared" si="154"/>
        <v>0</v>
      </c>
      <c r="BU557" s="332">
        <f t="shared" si="154"/>
        <v>0</v>
      </c>
      <c r="BV557" s="332">
        <f t="shared" si="154"/>
        <v>0</v>
      </c>
      <c r="BW557" s="332">
        <f t="shared" si="154"/>
        <v>0</v>
      </c>
      <c r="BX557" s="332">
        <f t="shared" si="154"/>
        <v>0</v>
      </c>
      <c r="BZ557" s="332">
        <f t="shared" si="151"/>
        <v>0</v>
      </c>
      <c r="CA557" s="332">
        <f t="shared" si="151"/>
        <v>0</v>
      </c>
    </row>
    <row r="558" spans="7:79" hidden="1" x14ac:dyDescent="0.2">
      <c r="G558" s="332">
        <f t="shared" si="148"/>
        <v>0</v>
      </c>
      <c r="H558" s="332">
        <f t="shared" si="148"/>
        <v>0</v>
      </c>
      <c r="I558" s="332">
        <f t="shared" si="148"/>
        <v>0</v>
      </c>
      <c r="J558" s="332">
        <f t="shared" si="148"/>
        <v>0</v>
      </c>
      <c r="K558" s="332">
        <f t="shared" si="148"/>
        <v>0</v>
      </c>
      <c r="L558" s="332">
        <f t="shared" si="148"/>
        <v>0</v>
      </c>
      <c r="M558" s="332">
        <f t="shared" si="148"/>
        <v>0</v>
      </c>
      <c r="N558" s="332">
        <f t="shared" si="148"/>
        <v>0</v>
      </c>
      <c r="O558" s="332">
        <f t="shared" si="148"/>
        <v>0</v>
      </c>
      <c r="P558" s="332">
        <f t="shared" si="148"/>
        <v>0</v>
      </c>
      <c r="Q558" s="332">
        <f t="shared" si="148"/>
        <v>0</v>
      </c>
      <c r="R558" s="332">
        <f t="shared" si="148"/>
        <v>0</v>
      </c>
      <c r="S558" s="332">
        <f t="shared" si="148"/>
        <v>0</v>
      </c>
      <c r="T558" s="332">
        <f t="shared" si="148"/>
        <v>0</v>
      </c>
      <c r="U558" s="332">
        <f t="shared" si="148"/>
        <v>0</v>
      </c>
      <c r="V558" s="332">
        <f t="shared" si="148"/>
        <v>0</v>
      </c>
      <c r="W558" s="332">
        <f t="shared" si="150"/>
        <v>0</v>
      </c>
      <c r="X558" s="332">
        <f t="shared" si="150"/>
        <v>0</v>
      </c>
      <c r="Y558" s="332">
        <f t="shared" si="150"/>
        <v>0</v>
      </c>
      <c r="Z558" s="332">
        <f t="shared" si="150"/>
        <v>0</v>
      </c>
      <c r="AA558" s="332">
        <f t="shared" si="150"/>
        <v>0</v>
      </c>
      <c r="AB558" s="332">
        <f t="shared" si="150"/>
        <v>0</v>
      </c>
      <c r="AC558" s="332">
        <f t="shared" si="150"/>
        <v>0</v>
      </c>
      <c r="AD558" s="332">
        <f t="shared" si="150"/>
        <v>0</v>
      </c>
      <c r="AE558" s="332">
        <f t="shared" si="150"/>
        <v>0</v>
      </c>
      <c r="AF558" s="332">
        <f t="shared" si="150"/>
        <v>0</v>
      </c>
      <c r="AG558" s="332">
        <f t="shared" si="150"/>
        <v>0</v>
      </c>
      <c r="AH558" s="332">
        <f t="shared" si="150"/>
        <v>0</v>
      </c>
      <c r="AI558" s="332">
        <f t="shared" si="150"/>
        <v>0</v>
      </c>
      <c r="AJ558" s="332">
        <f t="shared" si="150"/>
        <v>0</v>
      </c>
      <c r="AK558" s="332">
        <f t="shared" si="150"/>
        <v>0</v>
      </c>
      <c r="AL558" s="332">
        <f t="shared" si="150"/>
        <v>0</v>
      </c>
      <c r="AM558" s="332">
        <f t="shared" si="153"/>
        <v>0</v>
      </c>
      <c r="AN558" s="332">
        <f t="shared" si="153"/>
        <v>0</v>
      </c>
      <c r="AO558" s="332">
        <f t="shared" si="153"/>
        <v>0</v>
      </c>
      <c r="AP558" s="332">
        <f t="shared" si="153"/>
        <v>0</v>
      </c>
      <c r="AQ558" s="332">
        <f t="shared" si="153"/>
        <v>0</v>
      </c>
      <c r="AR558" s="332">
        <f t="shared" si="153"/>
        <v>0</v>
      </c>
      <c r="AS558" s="332">
        <f t="shared" si="153"/>
        <v>0</v>
      </c>
      <c r="AT558" s="332">
        <f t="shared" si="153"/>
        <v>0</v>
      </c>
      <c r="AU558" s="332">
        <f t="shared" si="153"/>
        <v>0</v>
      </c>
      <c r="AV558" s="332">
        <f t="shared" si="153"/>
        <v>0</v>
      </c>
      <c r="AW558" s="332">
        <f t="shared" si="153"/>
        <v>0</v>
      </c>
      <c r="AX558" s="332">
        <f t="shared" si="153"/>
        <v>0</v>
      </c>
      <c r="AY558" s="332">
        <f t="shared" si="153"/>
        <v>0</v>
      </c>
      <c r="AZ558" s="332">
        <f t="shared" si="153"/>
        <v>0</v>
      </c>
      <c r="BA558" s="332">
        <f t="shared" si="153"/>
        <v>0</v>
      </c>
      <c r="BB558" s="332">
        <f t="shared" si="153"/>
        <v>0</v>
      </c>
      <c r="BC558" s="332">
        <f t="shared" si="152"/>
        <v>0</v>
      </c>
      <c r="BD558" s="332">
        <f t="shared" si="152"/>
        <v>0</v>
      </c>
      <c r="BE558" s="332">
        <f t="shared" si="152"/>
        <v>0</v>
      </c>
      <c r="BF558" s="332">
        <f t="shared" si="152"/>
        <v>0</v>
      </c>
      <c r="BG558" s="332">
        <f t="shared" si="152"/>
        <v>0</v>
      </c>
      <c r="BH558" s="332">
        <f t="shared" si="152"/>
        <v>0</v>
      </c>
      <c r="BI558" s="332">
        <f t="shared" si="152"/>
        <v>0</v>
      </c>
      <c r="BJ558" s="332">
        <f t="shared" si="152"/>
        <v>0</v>
      </c>
      <c r="BK558" s="332">
        <f t="shared" si="152"/>
        <v>0</v>
      </c>
      <c r="BL558" s="332">
        <f t="shared" si="152"/>
        <v>0</v>
      </c>
      <c r="BM558" s="332">
        <f t="shared" si="152"/>
        <v>0</v>
      </c>
      <c r="BN558" s="332">
        <f t="shared" si="152"/>
        <v>0</v>
      </c>
      <c r="BO558" s="332">
        <f t="shared" si="152"/>
        <v>0</v>
      </c>
      <c r="BP558" s="332">
        <f t="shared" si="152"/>
        <v>0</v>
      </c>
      <c r="BQ558" s="332">
        <f t="shared" si="152"/>
        <v>0</v>
      </c>
      <c r="BR558" s="332">
        <f t="shared" si="152"/>
        <v>0</v>
      </c>
      <c r="BS558" s="332">
        <f t="shared" si="154"/>
        <v>0</v>
      </c>
      <c r="BT558" s="332">
        <f t="shared" si="154"/>
        <v>0</v>
      </c>
      <c r="BU558" s="332">
        <f t="shared" si="154"/>
        <v>0</v>
      </c>
      <c r="BV558" s="332">
        <f t="shared" si="154"/>
        <v>0</v>
      </c>
      <c r="BW558" s="332">
        <f t="shared" si="154"/>
        <v>0</v>
      </c>
      <c r="BX558" s="332">
        <f t="shared" si="154"/>
        <v>0</v>
      </c>
      <c r="BZ558" s="332">
        <f t="shared" si="151"/>
        <v>0</v>
      </c>
      <c r="CA558" s="332">
        <f t="shared" si="151"/>
        <v>0</v>
      </c>
    </row>
    <row r="559" spans="7:79" hidden="1" x14ac:dyDescent="0.2">
      <c r="G559" s="332">
        <f t="shared" ref="G559:V559" si="155">G157-BY157</f>
        <v>0</v>
      </c>
      <c r="H559" s="332">
        <f t="shared" si="155"/>
        <v>0</v>
      </c>
      <c r="I559" s="332">
        <f t="shared" si="155"/>
        <v>0</v>
      </c>
      <c r="J559" s="332">
        <f t="shared" si="155"/>
        <v>0</v>
      </c>
      <c r="K559" s="332">
        <f t="shared" si="155"/>
        <v>0</v>
      </c>
      <c r="L559" s="332">
        <f t="shared" si="155"/>
        <v>0</v>
      </c>
      <c r="M559" s="332">
        <f t="shared" si="155"/>
        <v>0</v>
      </c>
      <c r="N559" s="332">
        <f t="shared" si="155"/>
        <v>0</v>
      </c>
      <c r="O559" s="332">
        <f t="shared" si="155"/>
        <v>0</v>
      </c>
      <c r="P559" s="332">
        <f t="shared" si="155"/>
        <v>0</v>
      </c>
      <c r="Q559" s="332">
        <f t="shared" si="155"/>
        <v>0</v>
      </c>
      <c r="R559" s="332">
        <f t="shared" si="155"/>
        <v>0</v>
      </c>
      <c r="S559" s="332">
        <f t="shared" si="155"/>
        <v>0</v>
      </c>
      <c r="T559" s="332">
        <f t="shared" si="155"/>
        <v>0</v>
      </c>
      <c r="U559" s="332">
        <f t="shared" si="155"/>
        <v>0</v>
      </c>
      <c r="V559" s="332">
        <f t="shared" si="155"/>
        <v>0</v>
      </c>
      <c r="W559" s="332">
        <f t="shared" si="150"/>
        <v>0</v>
      </c>
      <c r="X559" s="332">
        <f t="shared" si="150"/>
        <v>0</v>
      </c>
      <c r="Y559" s="332">
        <f t="shared" si="150"/>
        <v>0</v>
      </c>
      <c r="Z559" s="332">
        <f t="shared" si="150"/>
        <v>0</v>
      </c>
      <c r="AA559" s="332">
        <f t="shared" si="150"/>
        <v>0</v>
      </c>
      <c r="AB559" s="332">
        <f t="shared" si="150"/>
        <v>0</v>
      </c>
      <c r="AC559" s="332">
        <f t="shared" si="150"/>
        <v>0</v>
      </c>
      <c r="AD559" s="332">
        <f t="shared" si="150"/>
        <v>0</v>
      </c>
      <c r="AE559" s="332">
        <f t="shared" si="150"/>
        <v>0</v>
      </c>
      <c r="AF559" s="332">
        <f t="shared" si="150"/>
        <v>0</v>
      </c>
      <c r="AG559" s="332">
        <f t="shared" si="150"/>
        <v>0</v>
      </c>
      <c r="AH559" s="332">
        <f t="shared" si="150"/>
        <v>0</v>
      </c>
      <c r="AI559" s="332">
        <f t="shared" si="150"/>
        <v>0</v>
      </c>
      <c r="AJ559" s="332">
        <f t="shared" si="150"/>
        <v>0</v>
      </c>
      <c r="AK559" s="332">
        <f t="shared" si="150"/>
        <v>0</v>
      </c>
      <c r="AL559" s="332">
        <f t="shared" si="150"/>
        <v>0</v>
      </c>
      <c r="AM559" s="332">
        <f t="shared" si="153"/>
        <v>0</v>
      </c>
      <c r="AN559" s="332">
        <f t="shared" si="153"/>
        <v>0</v>
      </c>
      <c r="AO559" s="332">
        <f t="shared" si="153"/>
        <v>0</v>
      </c>
      <c r="AP559" s="332">
        <f t="shared" si="153"/>
        <v>0</v>
      </c>
      <c r="AQ559" s="332">
        <f t="shared" si="153"/>
        <v>0</v>
      </c>
      <c r="AR559" s="332">
        <f t="shared" si="153"/>
        <v>0</v>
      </c>
      <c r="AS559" s="332">
        <f t="shared" si="153"/>
        <v>0</v>
      </c>
      <c r="AT559" s="332">
        <f t="shared" si="153"/>
        <v>0</v>
      </c>
      <c r="AU559" s="332">
        <f t="shared" si="153"/>
        <v>0</v>
      </c>
      <c r="AV559" s="332">
        <f t="shared" si="153"/>
        <v>0</v>
      </c>
      <c r="AW559" s="332">
        <f t="shared" si="153"/>
        <v>0</v>
      </c>
      <c r="AX559" s="332">
        <f t="shared" si="153"/>
        <v>0</v>
      </c>
      <c r="AY559" s="332">
        <f t="shared" si="153"/>
        <v>0</v>
      </c>
      <c r="AZ559" s="332">
        <f t="shared" si="153"/>
        <v>0</v>
      </c>
      <c r="BA559" s="332">
        <f t="shared" si="153"/>
        <v>0</v>
      </c>
      <c r="BB559" s="332">
        <f t="shared" si="153"/>
        <v>0</v>
      </c>
      <c r="BC559" s="332">
        <f t="shared" si="152"/>
        <v>0</v>
      </c>
      <c r="BD559" s="332">
        <f t="shared" si="152"/>
        <v>0</v>
      </c>
      <c r="BE559" s="332">
        <f t="shared" si="152"/>
        <v>0</v>
      </c>
      <c r="BF559" s="332">
        <f t="shared" si="152"/>
        <v>0</v>
      </c>
      <c r="BG559" s="332">
        <f t="shared" si="152"/>
        <v>0</v>
      </c>
      <c r="BH559" s="332">
        <f t="shared" si="152"/>
        <v>0</v>
      </c>
      <c r="BI559" s="332">
        <f t="shared" si="152"/>
        <v>0</v>
      </c>
      <c r="BJ559" s="332">
        <f t="shared" si="152"/>
        <v>0</v>
      </c>
      <c r="BK559" s="332">
        <f t="shared" si="152"/>
        <v>0</v>
      </c>
      <c r="BL559" s="332">
        <f t="shared" si="152"/>
        <v>0</v>
      </c>
      <c r="BM559" s="332">
        <f t="shared" si="152"/>
        <v>0</v>
      </c>
      <c r="BN559" s="332">
        <f t="shared" si="152"/>
        <v>0</v>
      </c>
      <c r="BO559" s="332">
        <f t="shared" si="152"/>
        <v>0</v>
      </c>
      <c r="BP559" s="332">
        <f t="shared" si="152"/>
        <v>0</v>
      </c>
      <c r="BQ559" s="332">
        <f t="shared" si="152"/>
        <v>0</v>
      </c>
      <c r="BR559" s="332">
        <f t="shared" si="152"/>
        <v>0</v>
      </c>
      <c r="BS559" s="332">
        <f t="shared" si="154"/>
        <v>0</v>
      </c>
      <c r="BT559" s="332">
        <f t="shared" si="154"/>
        <v>0</v>
      </c>
      <c r="BU559" s="332">
        <f t="shared" si="154"/>
        <v>0</v>
      </c>
      <c r="BV559" s="332">
        <f t="shared" si="154"/>
        <v>0</v>
      </c>
      <c r="BW559" s="332">
        <f t="shared" si="154"/>
        <v>0</v>
      </c>
      <c r="BX559" s="332">
        <f t="shared" si="154"/>
        <v>0</v>
      </c>
      <c r="BZ559" s="332">
        <f t="shared" si="151"/>
        <v>0</v>
      </c>
      <c r="CA559" s="332">
        <f t="shared" si="151"/>
        <v>0</v>
      </c>
    </row>
    <row r="560" spans="7:79" hidden="1" x14ac:dyDescent="0.2">
      <c r="G560" s="332" t="e">
        <f>#REF!-#REF!</f>
        <v>#REF!</v>
      </c>
      <c r="H560" s="332" t="e">
        <f>#REF!-#REF!</f>
        <v>#REF!</v>
      </c>
      <c r="I560" s="332" t="e">
        <f>#REF!-#REF!</f>
        <v>#REF!</v>
      </c>
      <c r="J560" s="332" t="e">
        <f>#REF!-#REF!</f>
        <v>#REF!</v>
      </c>
      <c r="K560" s="332" t="e">
        <f>#REF!-#REF!</f>
        <v>#REF!</v>
      </c>
      <c r="L560" s="332" t="e">
        <f>#REF!-#REF!</f>
        <v>#REF!</v>
      </c>
      <c r="M560" s="332" t="e">
        <f>#REF!-#REF!</f>
        <v>#REF!</v>
      </c>
      <c r="N560" s="332" t="e">
        <f>#REF!-#REF!</f>
        <v>#REF!</v>
      </c>
      <c r="O560" s="332" t="e">
        <f>#REF!-#REF!</f>
        <v>#REF!</v>
      </c>
      <c r="P560" s="332" t="e">
        <f>#REF!-#REF!</f>
        <v>#REF!</v>
      </c>
      <c r="Q560" s="332" t="e">
        <f>#REF!-#REF!</f>
        <v>#REF!</v>
      </c>
      <c r="R560" s="332" t="e">
        <f>#REF!-#REF!</f>
        <v>#REF!</v>
      </c>
      <c r="S560" s="332" t="e">
        <f>#REF!-#REF!</f>
        <v>#REF!</v>
      </c>
      <c r="T560" s="332" t="e">
        <f>#REF!-#REF!</f>
        <v>#REF!</v>
      </c>
      <c r="U560" s="332" t="e">
        <f>#REF!-#REF!</f>
        <v>#REF!</v>
      </c>
      <c r="V560" s="332" t="e">
        <f>#REF!-#REF!</f>
        <v>#REF!</v>
      </c>
      <c r="W560" s="332" t="e">
        <f>#REF!-#REF!</f>
        <v>#REF!</v>
      </c>
      <c r="X560" s="332" t="e">
        <f>#REF!-#REF!</f>
        <v>#REF!</v>
      </c>
      <c r="Y560" s="332" t="e">
        <f>#REF!-#REF!</f>
        <v>#REF!</v>
      </c>
      <c r="Z560" s="332" t="e">
        <f>#REF!-#REF!</f>
        <v>#REF!</v>
      </c>
      <c r="AA560" s="332" t="e">
        <f>#REF!-#REF!</f>
        <v>#REF!</v>
      </c>
      <c r="AB560" s="332" t="e">
        <f>#REF!-#REF!</f>
        <v>#REF!</v>
      </c>
      <c r="AC560" s="332" t="e">
        <f>#REF!-#REF!</f>
        <v>#REF!</v>
      </c>
      <c r="AD560" s="332" t="e">
        <f>#REF!-#REF!</f>
        <v>#REF!</v>
      </c>
      <c r="AE560" s="332" t="e">
        <f>#REF!-#REF!</f>
        <v>#REF!</v>
      </c>
      <c r="AF560" s="332" t="e">
        <f>#REF!-#REF!</f>
        <v>#REF!</v>
      </c>
      <c r="AG560" s="332" t="e">
        <f>#REF!-#REF!</f>
        <v>#REF!</v>
      </c>
      <c r="AH560" s="332" t="e">
        <f>#REF!-#REF!</f>
        <v>#REF!</v>
      </c>
      <c r="AI560" s="332" t="e">
        <f>#REF!-#REF!</f>
        <v>#REF!</v>
      </c>
      <c r="AJ560" s="332" t="e">
        <f>#REF!-#REF!</f>
        <v>#REF!</v>
      </c>
      <c r="AK560" s="332" t="e">
        <f>#REF!-#REF!</f>
        <v>#REF!</v>
      </c>
      <c r="AL560" s="332" t="e">
        <f>#REF!-#REF!</f>
        <v>#REF!</v>
      </c>
      <c r="AM560" s="332" t="e">
        <f>#REF!-#REF!</f>
        <v>#REF!</v>
      </c>
      <c r="AN560" s="332" t="e">
        <f>#REF!-#REF!</f>
        <v>#REF!</v>
      </c>
      <c r="AO560" s="332" t="e">
        <f>#REF!-#REF!</f>
        <v>#REF!</v>
      </c>
      <c r="AP560" s="332" t="e">
        <f>#REF!-#REF!</f>
        <v>#REF!</v>
      </c>
      <c r="AQ560" s="332" t="e">
        <f>#REF!-#REF!</f>
        <v>#REF!</v>
      </c>
      <c r="AR560" s="332" t="e">
        <f>#REF!-#REF!</f>
        <v>#REF!</v>
      </c>
      <c r="AS560" s="332" t="e">
        <f>#REF!-#REF!</f>
        <v>#REF!</v>
      </c>
      <c r="AT560" s="332" t="e">
        <f>#REF!-#REF!</f>
        <v>#REF!</v>
      </c>
      <c r="AU560" s="332" t="e">
        <f>#REF!-#REF!</f>
        <v>#REF!</v>
      </c>
      <c r="AV560" s="332" t="e">
        <f>#REF!-#REF!</f>
        <v>#REF!</v>
      </c>
      <c r="AW560" s="332" t="e">
        <f>#REF!-#REF!</f>
        <v>#REF!</v>
      </c>
      <c r="AX560" s="332" t="e">
        <f>#REF!-#REF!</f>
        <v>#REF!</v>
      </c>
      <c r="AY560" s="332" t="e">
        <f>#REF!-#REF!</f>
        <v>#REF!</v>
      </c>
      <c r="AZ560" s="332" t="e">
        <f>#REF!-#REF!</f>
        <v>#REF!</v>
      </c>
      <c r="BA560" s="332" t="e">
        <f>#REF!-#REF!</f>
        <v>#REF!</v>
      </c>
      <c r="BB560" s="332" t="e">
        <f>#REF!-#REF!</f>
        <v>#REF!</v>
      </c>
      <c r="BC560" s="332" t="e">
        <f>#REF!-#REF!</f>
        <v>#REF!</v>
      </c>
      <c r="BD560" s="332" t="e">
        <f>#REF!-#REF!</f>
        <v>#REF!</v>
      </c>
      <c r="BE560" s="332" t="e">
        <f>#REF!-#REF!</f>
        <v>#REF!</v>
      </c>
      <c r="BF560" s="332" t="e">
        <f>#REF!-#REF!</f>
        <v>#REF!</v>
      </c>
      <c r="BG560" s="332" t="e">
        <f>#REF!-#REF!</f>
        <v>#REF!</v>
      </c>
      <c r="BH560" s="332" t="e">
        <f>#REF!-#REF!</f>
        <v>#REF!</v>
      </c>
      <c r="BI560" s="332" t="e">
        <f>#REF!-#REF!</f>
        <v>#REF!</v>
      </c>
      <c r="BJ560" s="332" t="e">
        <f>#REF!-#REF!</f>
        <v>#REF!</v>
      </c>
      <c r="BK560" s="332" t="e">
        <f>#REF!-#REF!</f>
        <v>#REF!</v>
      </c>
      <c r="BL560" s="332" t="e">
        <f>#REF!-#REF!</f>
        <v>#REF!</v>
      </c>
      <c r="BM560" s="332" t="e">
        <f>#REF!-#REF!</f>
        <v>#REF!</v>
      </c>
      <c r="BN560" s="332" t="e">
        <f>#REF!-#REF!</f>
        <v>#REF!</v>
      </c>
      <c r="BO560" s="332" t="e">
        <f>#REF!-#REF!</f>
        <v>#REF!</v>
      </c>
      <c r="BP560" s="332" t="e">
        <f>#REF!-#REF!</f>
        <v>#REF!</v>
      </c>
      <c r="BQ560" s="332" t="e">
        <f>#REF!-#REF!</f>
        <v>#REF!</v>
      </c>
      <c r="BR560" s="332" t="e">
        <f>#REF!-#REF!</f>
        <v>#REF!</v>
      </c>
      <c r="BS560" s="332" t="e">
        <f>#REF!-#REF!</f>
        <v>#REF!</v>
      </c>
      <c r="BT560" s="332" t="e">
        <f>#REF!-#REF!</f>
        <v>#REF!</v>
      </c>
      <c r="BU560" s="332" t="e">
        <f>#REF!-#REF!</f>
        <v>#REF!</v>
      </c>
      <c r="BV560" s="332" t="e">
        <f>#REF!-#REF!</f>
        <v>#REF!</v>
      </c>
      <c r="BW560" s="332" t="e">
        <f>#REF!-#REF!</f>
        <v>#REF!</v>
      </c>
      <c r="BX560" s="332" t="e">
        <f>#REF!-#REF!</f>
        <v>#REF!</v>
      </c>
      <c r="BZ560" s="332" t="e">
        <f>#REF!-#REF!</f>
        <v>#REF!</v>
      </c>
      <c r="CA560" s="332" t="e">
        <f>#REF!-#REF!</f>
        <v>#REF!</v>
      </c>
    </row>
    <row r="561" spans="7:79" hidden="1" x14ac:dyDescent="0.2">
      <c r="G561" s="332" t="e">
        <f>#REF!-#REF!</f>
        <v>#REF!</v>
      </c>
      <c r="H561" s="332" t="e">
        <f>#REF!-#REF!</f>
        <v>#REF!</v>
      </c>
      <c r="I561" s="332" t="e">
        <f>#REF!-#REF!</f>
        <v>#REF!</v>
      </c>
      <c r="J561" s="332" t="e">
        <f>#REF!-#REF!</f>
        <v>#REF!</v>
      </c>
      <c r="K561" s="332" t="e">
        <f>#REF!-#REF!</f>
        <v>#REF!</v>
      </c>
      <c r="L561" s="332" t="e">
        <f>#REF!-#REF!</f>
        <v>#REF!</v>
      </c>
      <c r="M561" s="332" t="e">
        <f>#REF!-#REF!</f>
        <v>#REF!</v>
      </c>
      <c r="N561" s="332" t="e">
        <f>#REF!-#REF!</f>
        <v>#REF!</v>
      </c>
      <c r="O561" s="332" t="e">
        <f>#REF!-#REF!</f>
        <v>#REF!</v>
      </c>
      <c r="P561" s="332" t="e">
        <f>#REF!-#REF!</f>
        <v>#REF!</v>
      </c>
      <c r="Q561" s="332" t="e">
        <f>#REF!-#REF!</f>
        <v>#REF!</v>
      </c>
      <c r="R561" s="332" t="e">
        <f>#REF!-#REF!</f>
        <v>#REF!</v>
      </c>
      <c r="S561" s="332" t="e">
        <f>#REF!-#REF!</f>
        <v>#REF!</v>
      </c>
      <c r="T561" s="332" t="e">
        <f>#REF!-#REF!</f>
        <v>#REF!</v>
      </c>
      <c r="U561" s="332" t="e">
        <f>#REF!-#REF!</f>
        <v>#REF!</v>
      </c>
      <c r="V561" s="332" t="e">
        <f>#REF!-#REF!</f>
        <v>#REF!</v>
      </c>
      <c r="W561" s="332" t="e">
        <f>#REF!-#REF!</f>
        <v>#REF!</v>
      </c>
      <c r="X561" s="332" t="e">
        <f>#REF!-#REF!</f>
        <v>#REF!</v>
      </c>
      <c r="Y561" s="332" t="e">
        <f>#REF!-#REF!</f>
        <v>#REF!</v>
      </c>
      <c r="Z561" s="332" t="e">
        <f>#REF!-#REF!</f>
        <v>#REF!</v>
      </c>
      <c r="AA561" s="332" t="e">
        <f>#REF!-#REF!</f>
        <v>#REF!</v>
      </c>
      <c r="AB561" s="332" t="e">
        <f>#REF!-#REF!</f>
        <v>#REF!</v>
      </c>
      <c r="AC561" s="332" t="e">
        <f>#REF!-#REF!</f>
        <v>#REF!</v>
      </c>
      <c r="AD561" s="332" t="e">
        <f>#REF!-#REF!</f>
        <v>#REF!</v>
      </c>
      <c r="AE561" s="332" t="e">
        <f>#REF!-#REF!</f>
        <v>#REF!</v>
      </c>
      <c r="AF561" s="332" t="e">
        <f>#REF!-#REF!</f>
        <v>#REF!</v>
      </c>
      <c r="AG561" s="332" t="e">
        <f>#REF!-#REF!</f>
        <v>#REF!</v>
      </c>
      <c r="AH561" s="332" t="e">
        <f>#REF!-#REF!</f>
        <v>#REF!</v>
      </c>
      <c r="AI561" s="332" t="e">
        <f>#REF!-#REF!</f>
        <v>#REF!</v>
      </c>
      <c r="AJ561" s="332" t="e">
        <f>#REF!-#REF!</f>
        <v>#REF!</v>
      </c>
      <c r="AK561" s="332" t="e">
        <f>#REF!-#REF!</f>
        <v>#REF!</v>
      </c>
      <c r="AL561" s="332" t="e">
        <f>#REF!-#REF!</f>
        <v>#REF!</v>
      </c>
      <c r="AM561" s="332" t="e">
        <f>#REF!-#REF!</f>
        <v>#REF!</v>
      </c>
      <c r="AN561" s="332" t="e">
        <f>#REF!-#REF!</f>
        <v>#REF!</v>
      </c>
      <c r="AO561" s="332" t="e">
        <f>#REF!-#REF!</f>
        <v>#REF!</v>
      </c>
      <c r="AP561" s="332" t="e">
        <f>#REF!-#REF!</f>
        <v>#REF!</v>
      </c>
      <c r="AQ561" s="332" t="e">
        <f>#REF!-#REF!</f>
        <v>#REF!</v>
      </c>
      <c r="AR561" s="332" t="e">
        <f>#REF!-#REF!</f>
        <v>#REF!</v>
      </c>
      <c r="AS561" s="332" t="e">
        <f>#REF!-#REF!</f>
        <v>#REF!</v>
      </c>
      <c r="AT561" s="332" t="e">
        <f>#REF!-#REF!</f>
        <v>#REF!</v>
      </c>
      <c r="AU561" s="332" t="e">
        <f>#REF!-#REF!</f>
        <v>#REF!</v>
      </c>
      <c r="AV561" s="332" t="e">
        <f>#REF!-#REF!</f>
        <v>#REF!</v>
      </c>
      <c r="AW561" s="332" t="e">
        <f>#REF!-#REF!</f>
        <v>#REF!</v>
      </c>
      <c r="AX561" s="332" t="e">
        <f>#REF!-#REF!</f>
        <v>#REF!</v>
      </c>
      <c r="AY561" s="332" t="e">
        <f>#REF!-#REF!</f>
        <v>#REF!</v>
      </c>
      <c r="AZ561" s="332" t="e">
        <f>#REF!-#REF!</f>
        <v>#REF!</v>
      </c>
      <c r="BA561" s="332" t="e">
        <f>#REF!-#REF!</f>
        <v>#REF!</v>
      </c>
      <c r="BB561" s="332" t="e">
        <f>#REF!-#REF!</f>
        <v>#REF!</v>
      </c>
      <c r="BC561" s="332" t="e">
        <f>#REF!-#REF!</f>
        <v>#REF!</v>
      </c>
      <c r="BD561" s="332" t="e">
        <f>#REF!-#REF!</f>
        <v>#REF!</v>
      </c>
      <c r="BE561" s="332" t="e">
        <f>#REF!-#REF!</f>
        <v>#REF!</v>
      </c>
      <c r="BF561" s="332" t="e">
        <f>#REF!-#REF!</f>
        <v>#REF!</v>
      </c>
      <c r="BG561" s="332" t="e">
        <f>#REF!-#REF!</f>
        <v>#REF!</v>
      </c>
      <c r="BH561" s="332" t="e">
        <f>#REF!-#REF!</f>
        <v>#REF!</v>
      </c>
      <c r="BI561" s="332" t="e">
        <f>#REF!-#REF!</f>
        <v>#REF!</v>
      </c>
      <c r="BJ561" s="332" t="e">
        <f>#REF!-#REF!</f>
        <v>#REF!</v>
      </c>
      <c r="BK561" s="332" t="e">
        <f>#REF!-#REF!</f>
        <v>#REF!</v>
      </c>
      <c r="BL561" s="332" t="e">
        <f>#REF!-#REF!</f>
        <v>#REF!</v>
      </c>
      <c r="BM561" s="332" t="e">
        <f>#REF!-#REF!</f>
        <v>#REF!</v>
      </c>
      <c r="BN561" s="332" t="e">
        <f>#REF!-#REF!</f>
        <v>#REF!</v>
      </c>
      <c r="BO561" s="332" t="e">
        <f>#REF!-#REF!</f>
        <v>#REF!</v>
      </c>
      <c r="BP561" s="332" t="e">
        <f>#REF!-#REF!</f>
        <v>#REF!</v>
      </c>
      <c r="BQ561" s="332" t="e">
        <f>#REF!-#REF!</f>
        <v>#REF!</v>
      </c>
      <c r="BR561" s="332" t="e">
        <f>#REF!-#REF!</f>
        <v>#REF!</v>
      </c>
      <c r="BS561" s="332" t="e">
        <f>#REF!-#REF!</f>
        <v>#REF!</v>
      </c>
      <c r="BT561" s="332" t="e">
        <f>#REF!-#REF!</f>
        <v>#REF!</v>
      </c>
      <c r="BU561" s="332" t="e">
        <f>#REF!-#REF!</f>
        <v>#REF!</v>
      </c>
      <c r="BV561" s="332" t="e">
        <f>#REF!-#REF!</f>
        <v>#REF!</v>
      </c>
      <c r="BW561" s="332" t="e">
        <f>#REF!-#REF!</f>
        <v>#REF!</v>
      </c>
      <c r="BX561" s="332" t="e">
        <f>#REF!-#REF!</f>
        <v>#REF!</v>
      </c>
      <c r="BZ561" s="332" t="e">
        <f>#REF!-#REF!</f>
        <v>#REF!</v>
      </c>
      <c r="CA561" s="332" t="e">
        <f>#REF!-#REF!</f>
        <v>#REF!</v>
      </c>
    </row>
    <row r="562" spans="7:79" hidden="1" x14ac:dyDescent="0.2">
      <c r="G562" s="332" t="e">
        <f>#REF!-#REF!</f>
        <v>#REF!</v>
      </c>
      <c r="H562" s="332" t="e">
        <f>#REF!-#REF!</f>
        <v>#REF!</v>
      </c>
      <c r="I562" s="332" t="e">
        <f>#REF!-#REF!</f>
        <v>#REF!</v>
      </c>
      <c r="J562" s="332" t="e">
        <f>#REF!-#REF!</f>
        <v>#REF!</v>
      </c>
      <c r="K562" s="332" t="e">
        <f>#REF!-#REF!</f>
        <v>#REF!</v>
      </c>
      <c r="L562" s="332" t="e">
        <f>#REF!-#REF!</f>
        <v>#REF!</v>
      </c>
      <c r="M562" s="332" t="e">
        <f>#REF!-#REF!</f>
        <v>#REF!</v>
      </c>
      <c r="N562" s="332" t="e">
        <f>#REF!-#REF!</f>
        <v>#REF!</v>
      </c>
      <c r="O562" s="332" t="e">
        <f>#REF!-#REF!</f>
        <v>#REF!</v>
      </c>
      <c r="P562" s="332" t="e">
        <f>#REF!-#REF!</f>
        <v>#REF!</v>
      </c>
      <c r="Q562" s="332" t="e">
        <f>#REF!-#REF!</f>
        <v>#REF!</v>
      </c>
      <c r="R562" s="332" t="e">
        <f>#REF!-#REF!</f>
        <v>#REF!</v>
      </c>
      <c r="S562" s="332" t="e">
        <f>#REF!-#REF!</f>
        <v>#REF!</v>
      </c>
      <c r="T562" s="332" t="e">
        <f>#REF!-#REF!</f>
        <v>#REF!</v>
      </c>
      <c r="U562" s="332" t="e">
        <f>#REF!-#REF!</f>
        <v>#REF!</v>
      </c>
      <c r="V562" s="332" t="e">
        <f>#REF!-#REF!</f>
        <v>#REF!</v>
      </c>
      <c r="W562" s="332" t="e">
        <f>#REF!-#REF!</f>
        <v>#REF!</v>
      </c>
      <c r="X562" s="332" t="e">
        <f>#REF!-#REF!</f>
        <v>#REF!</v>
      </c>
      <c r="Y562" s="332" t="e">
        <f>#REF!-#REF!</f>
        <v>#REF!</v>
      </c>
      <c r="Z562" s="332" t="e">
        <f>#REF!-#REF!</f>
        <v>#REF!</v>
      </c>
      <c r="AA562" s="332" t="e">
        <f>#REF!-#REF!</f>
        <v>#REF!</v>
      </c>
      <c r="AB562" s="332" t="e">
        <f>#REF!-#REF!</f>
        <v>#REF!</v>
      </c>
      <c r="AC562" s="332" t="e">
        <f>#REF!-#REF!</f>
        <v>#REF!</v>
      </c>
      <c r="AD562" s="332" t="e">
        <f>#REF!-#REF!</f>
        <v>#REF!</v>
      </c>
      <c r="AE562" s="332" t="e">
        <f>#REF!-#REF!</f>
        <v>#REF!</v>
      </c>
      <c r="AF562" s="332" t="e">
        <f>#REF!-#REF!</f>
        <v>#REF!</v>
      </c>
      <c r="AG562" s="332" t="e">
        <f>#REF!-#REF!</f>
        <v>#REF!</v>
      </c>
      <c r="AH562" s="332" t="e">
        <f>#REF!-#REF!</f>
        <v>#REF!</v>
      </c>
      <c r="AI562" s="332" t="e">
        <f>#REF!-#REF!</f>
        <v>#REF!</v>
      </c>
      <c r="AJ562" s="332" t="e">
        <f>#REF!-#REF!</f>
        <v>#REF!</v>
      </c>
      <c r="AK562" s="332" t="e">
        <f>#REF!-#REF!</f>
        <v>#REF!</v>
      </c>
      <c r="AL562" s="332" t="e">
        <f>#REF!-#REF!</f>
        <v>#REF!</v>
      </c>
      <c r="AM562" s="332" t="e">
        <f>#REF!-#REF!</f>
        <v>#REF!</v>
      </c>
      <c r="AN562" s="332" t="e">
        <f>#REF!-#REF!</f>
        <v>#REF!</v>
      </c>
      <c r="AO562" s="332" t="e">
        <f>#REF!-#REF!</f>
        <v>#REF!</v>
      </c>
      <c r="AP562" s="332" t="e">
        <f>#REF!-#REF!</f>
        <v>#REF!</v>
      </c>
      <c r="AQ562" s="332" t="e">
        <f>#REF!-#REF!</f>
        <v>#REF!</v>
      </c>
      <c r="AR562" s="332" t="e">
        <f>#REF!-#REF!</f>
        <v>#REF!</v>
      </c>
      <c r="AS562" s="332" t="e">
        <f>#REF!-#REF!</f>
        <v>#REF!</v>
      </c>
      <c r="AT562" s="332" t="e">
        <f>#REF!-#REF!</f>
        <v>#REF!</v>
      </c>
      <c r="AU562" s="332" t="e">
        <f>#REF!-#REF!</f>
        <v>#REF!</v>
      </c>
      <c r="AV562" s="332" t="e">
        <f>#REF!-#REF!</f>
        <v>#REF!</v>
      </c>
      <c r="AW562" s="332" t="e">
        <f>#REF!-#REF!</f>
        <v>#REF!</v>
      </c>
      <c r="AX562" s="332" t="e">
        <f>#REF!-#REF!</f>
        <v>#REF!</v>
      </c>
      <c r="AY562" s="332" t="e">
        <f>#REF!-#REF!</f>
        <v>#REF!</v>
      </c>
      <c r="AZ562" s="332" t="e">
        <f>#REF!-#REF!</f>
        <v>#REF!</v>
      </c>
      <c r="BA562" s="332" t="e">
        <f>#REF!-#REF!</f>
        <v>#REF!</v>
      </c>
      <c r="BB562" s="332" t="e">
        <f>#REF!-#REF!</f>
        <v>#REF!</v>
      </c>
      <c r="BC562" s="332" t="e">
        <f>#REF!-#REF!</f>
        <v>#REF!</v>
      </c>
      <c r="BD562" s="332" t="e">
        <f>#REF!-#REF!</f>
        <v>#REF!</v>
      </c>
      <c r="BE562" s="332" t="e">
        <f>#REF!-#REF!</f>
        <v>#REF!</v>
      </c>
      <c r="BF562" s="332" t="e">
        <f>#REF!-#REF!</f>
        <v>#REF!</v>
      </c>
      <c r="BG562" s="332" t="e">
        <f>#REF!-#REF!</f>
        <v>#REF!</v>
      </c>
      <c r="BH562" s="332" t="e">
        <f>#REF!-#REF!</f>
        <v>#REF!</v>
      </c>
      <c r="BI562" s="332" t="e">
        <f>#REF!-#REF!</f>
        <v>#REF!</v>
      </c>
      <c r="BJ562" s="332" t="e">
        <f>#REF!-#REF!</f>
        <v>#REF!</v>
      </c>
      <c r="BK562" s="332" t="e">
        <f>#REF!-#REF!</f>
        <v>#REF!</v>
      </c>
      <c r="BL562" s="332" t="e">
        <f>#REF!-#REF!</f>
        <v>#REF!</v>
      </c>
      <c r="BM562" s="332" t="e">
        <f>#REF!-#REF!</f>
        <v>#REF!</v>
      </c>
      <c r="BN562" s="332" t="e">
        <f>#REF!-#REF!</f>
        <v>#REF!</v>
      </c>
      <c r="BO562" s="332" t="e">
        <f>#REF!-#REF!</f>
        <v>#REF!</v>
      </c>
      <c r="BP562" s="332" t="e">
        <f>#REF!-#REF!</f>
        <v>#REF!</v>
      </c>
      <c r="BQ562" s="332" t="e">
        <f>#REF!-#REF!</f>
        <v>#REF!</v>
      </c>
      <c r="BR562" s="332" t="e">
        <f>#REF!-#REF!</f>
        <v>#REF!</v>
      </c>
      <c r="BS562" s="332" t="e">
        <f>#REF!-#REF!</f>
        <v>#REF!</v>
      </c>
      <c r="BT562" s="332" t="e">
        <f>#REF!-#REF!</f>
        <v>#REF!</v>
      </c>
      <c r="BU562" s="332" t="e">
        <f>#REF!-#REF!</f>
        <v>#REF!</v>
      </c>
      <c r="BV562" s="332" t="e">
        <f>#REF!-#REF!</f>
        <v>#REF!</v>
      </c>
      <c r="BW562" s="332" t="e">
        <f>#REF!-#REF!</f>
        <v>#REF!</v>
      </c>
      <c r="BX562" s="332" t="e">
        <f>#REF!-#REF!</f>
        <v>#REF!</v>
      </c>
      <c r="BZ562" s="332" t="e">
        <f>#REF!-#REF!</f>
        <v>#REF!</v>
      </c>
      <c r="CA562" s="332" t="e">
        <f>#REF!-#REF!</f>
        <v>#REF!</v>
      </c>
    </row>
    <row r="563" spans="7:79" hidden="1" x14ac:dyDescent="0.2">
      <c r="G563" s="332" t="e">
        <f>#REF!-#REF!</f>
        <v>#REF!</v>
      </c>
      <c r="H563" s="332" t="e">
        <f>#REF!-#REF!</f>
        <v>#REF!</v>
      </c>
      <c r="I563" s="332" t="e">
        <f>#REF!-#REF!</f>
        <v>#REF!</v>
      </c>
      <c r="J563" s="332" t="e">
        <f>#REF!-#REF!</f>
        <v>#REF!</v>
      </c>
      <c r="K563" s="332" t="e">
        <f>#REF!-#REF!</f>
        <v>#REF!</v>
      </c>
      <c r="L563" s="332" t="e">
        <f>#REF!-#REF!</f>
        <v>#REF!</v>
      </c>
      <c r="M563" s="332" t="e">
        <f>#REF!-#REF!</f>
        <v>#REF!</v>
      </c>
      <c r="N563" s="332" t="e">
        <f>#REF!-#REF!</f>
        <v>#REF!</v>
      </c>
      <c r="O563" s="332" t="e">
        <f>#REF!-#REF!</f>
        <v>#REF!</v>
      </c>
      <c r="P563" s="332" t="e">
        <f>#REF!-#REF!</f>
        <v>#REF!</v>
      </c>
      <c r="Q563" s="332" t="e">
        <f>#REF!-#REF!</f>
        <v>#REF!</v>
      </c>
      <c r="R563" s="332" t="e">
        <f>#REF!-#REF!</f>
        <v>#REF!</v>
      </c>
      <c r="S563" s="332" t="e">
        <f>#REF!-#REF!</f>
        <v>#REF!</v>
      </c>
      <c r="T563" s="332" t="e">
        <f>#REF!-#REF!</f>
        <v>#REF!</v>
      </c>
      <c r="U563" s="332" t="e">
        <f>#REF!-#REF!</f>
        <v>#REF!</v>
      </c>
      <c r="V563" s="332" t="e">
        <f>#REF!-#REF!</f>
        <v>#REF!</v>
      </c>
      <c r="W563" s="332" t="e">
        <f>#REF!-#REF!</f>
        <v>#REF!</v>
      </c>
      <c r="X563" s="332" t="e">
        <f>#REF!-#REF!</f>
        <v>#REF!</v>
      </c>
      <c r="Y563" s="332" t="e">
        <f>#REF!-#REF!</f>
        <v>#REF!</v>
      </c>
      <c r="Z563" s="332" t="e">
        <f>#REF!-#REF!</f>
        <v>#REF!</v>
      </c>
      <c r="AA563" s="332" t="e">
        <f>#REF!-#REF!</f>
        <v>#REF!</v>
      </c>
      <c r="AB563" s="332" t="e">
        <f>#REF!-#REF!</f>
        <v>#REF!</v>
      </c>
      <c r="AC563" s="332" t="e">
        <f>#REF!-#REF!</f>
        <v>#REF!</v>
      </c>
      <c r="AD563" s="332" t="e">
        <f>#REF!-#REF!</f>
        <v>#REF!</v>
      </c>
      <c r="AE563" s="332" t="e">
        <f>#REF!-#REF!</f>
        <v>#REF!</v>
      </c>
      <c r="AF563" s="332" t="e">
        <f>#REF!-#REF!</f>
        <v>#REF!</v>
      </c>
      <c r="AG563" s="332" t="e">
        <f>#REF!-#REF!</f>
        <v>#REF!</v>
      </c>
      <c r="AH563" s="332" t="e">
        <f>#REF!-#REF!</f>
        <v>#REF!</v>
      </c>
      <c r="AI563" s="332" t="e">
        <f>#REF!-#REF!</f>
        <v>#REF!</v>
      </c>
      <c r="AJ563" s="332" t="e">
        <f>#REF!-#REF!</f>
        <v>#REF!</v>
      </c>
      <c r="AK563" s="332" t="e">
        <f>#REF!-#REF!</f>
        <v>#REF!</v>
      </c>
      <c r="AL563" s="332" t="e">
        <f>#REF!-#REF!</f>
        <v>#REF!</v>
      </c>
      <c r="AM563" s="332" t="e">
        <f>#REF!-#REF!</f>
        <v>#REF!</v>
      </c>
      <c r="AN563" s="332" t="e">
        <f>#REF!-#REF!</f>
        <v>#REF!</v>
      </c>
      <c r="AO563" s="332" t="e">
        <f>#REF!-#REF!</f>
        <v>#REF!</v>
      </c>
      <c r="AP563" s="332" t="e">
        <f>#REF!-#REF!</f>
        <v>#REF!</v>
      </c>
      <c r="AQ563" s="332" t="e">
        <f>#REF!-#REF!</f>
        <v>#REF!</v>
      </c>
      <c r="AR563" s="332" t="e">
        <f>#REF!-#REF!</f>
        <v>#REF!</v>
      </c>
      <c r="AS563" s="332" t="e">
        <f>#REF!-#REF!</f>
        <v>#REF!</v>
      </c>
      <c r="AT563" s="332" t="e">
        <f>#REF!-#REF!</f>
        <v>#REF!</v>
      </c>
      <c r="AU563" s="332" t="e">
        <f>#REF!-#REF!</f>
        <v>#REF!</v>
      </c>
      <c r="AV563" s="332" t="e">
        <f>#REF!-#REF!</f>
        <v>#REF!</v>
      </c>
      <c r="AW563" s="332" t="e">
        <f>#REF!-#REF!</f>
        <v>#REF!</v>
      </c>
      <c r="AX563" s="332" t="e">
        <f>#REF!-#REF!</f>
        <v>#REF!</v>
      </c>
      <c r="AY563" s="332" t="e">
        <f>#REF!-#REF!</f>
        <v>#REF!</v>
      </c>
      <c r="AZ563" s="332" t="e">
        <f>#REF!-#REF!</f>
        <v>#REF!</v>
      </c>
      <c r="BA563" s="332" t="e">
        <f>#REF!-#REF!</f>
        <v>#REF!</v>
      </c>
      <c r="BB563" s="332" t="e">
        <f>#REF!-#REF!</f>
        <v>#REF!</v>
      </c>
      <c r="BC563" s="332" t="e">
        <f>#REF!-#REF!</f>
        <v>#REF!</v>
      </c>
      <c r="BD563" s="332" t="e">
        <f>#REF!-#REF!</f>
        <v>#REF!</v>
      </c>
      <c r="BE563" s="332" t="e">
        <f>#REF!-#REF!</f>
        <v>#REF!</v>
      </c>
      <c r="BF563" s="332" t="e">
        <f>#REF!-#REF!</f>
        <v>#REF!</v>
      </c>
      <c r="BG563" s="332" t="e">
        <f>#REF!-#REF!</f>
        <v>#REF!</v>
      </c>
      <c r="BH563" s="332" t="e">
        <f>#REF!-#REF!</f>
        <v>#REF!</v>
      </c>
      <c r="BI563" s="332" t="e">
        <f>#REF!-#REF!</f>
        <v>#REF!</v>
      </c>
      <c r="BJ563" s="332" t="e">
        <f>#REF!-#REF!</f>
        <v>#REF!</v>
      </c>
      <c r="BK563" s="332" t="e">
        <f>#REF!-#REF!</f>
        <v>#REF!</v>
      </c>
      <c r="BL563" s="332" t="e">
        <f>#REF!-#REF!</f>
        <v>#REF!</v>
      </c>
      <c r="BM563" s="332" t="e">
        <f>#REF!-#REF!</f>
        <v>#REF!</v>
      </c>
      <c r="BN563" s="332" t="e">
        <f>#REF!-#REF!</f>
        <v>#REF!</v>
      </c>
      <c r="BO563" s="332" t="e">
        <f>#REF!-#REF!</f>
        <v>#REF!</v>
      </c>
      <c r="BP563" s="332" t="e">
        <f>#REF!-#REF!</f>
        <v>#REF!</v>
      </c>
      <c r="BQ563" s="332" t="e">
        <f>#REF!-#REF!</f>
        <v>#REF!</v>
      </c>
      <c r="BR563" s="332" t="e">
        <f>#REF!-#REF!</f>
        <v>#REF!</v>
      </c>
      <c r="BS563" s="332" t="e">
        <f>#REF!-#REF!</f>
        <v>#REF!</v>
      </c>
      <c r="BT563" s="332" t="e">
        <f>#REF!-#REF!</f>
        <v>#REF!</v>
      </c>
      <c r="BU563" s="332" t="e">
        <f>#REF!-#REF!</f>
        <v>#REF!</v>
      </c>
      <c r="BV563" s="332" t="e">
        <f>#REF!-#REF!</f>
        <v>#REF!</v>
      </c>
      <c r="BW563" s="332" t="e">
        <f>#REF!-#REF!</f>
        <v>#REF!</v>
      </c>
      <c r="BX563" s="332" t="e">
        <f>#REF!-#REF!</f>
        <v>#REF!</v>
      </c>
      <c r="BZ563" s="332" t="e">
        <f>#REF!-#REF!</f>
        <v>#REF!</v>
      </c>
      <c r="CA563" s="332" t="e">
        <f>#REF!-#REF!</f>
        <v>#REF!</v>
      </c>
    </row>
    <row r="564" spans="7:79" hidden="1" x14ac:dyDescent="0.2">
      <c r="G564" s="332" t="e">
        <f>#REF!-#REF!</f>
        <v>#REF!</v>
      </c>
      <c r="H564" s="332" t="e">
        <f>#REF!-#REF!</f>
        <v>#REF!</v>
      </c>
      <c r="I564" s="332" t="e">
        <f>#REF!-#REF!</f>
        <v>#REF!</v>
      </c>
      <c r="J564" s="332" t="e">
        <f>#REF!-#REF!</f>
        <v>#REF!</v>
      </c>
      <c r="K564" s="332" t="e">
        <f>#REF!-#REF!</f>
        <v>#REF!</v>
      </c>
      <c r="L564" s="332" t="e">
        <f>#REF!-#REF!</f>
        <v>#REF!</v>
      </c>
      <c r="M564" s="332" t="e">
        <f>#REF!-#REF!</f>
        <v>#REF!</v>
      </c>
      <c r="N564" s="332" t="e">
        <f>#REF!-#REF!</f>
        <v>#REF!</v>
      </c>
      <c r="O564" s="332" t="e">
        <f>#REF!-#REF!</f>
        <v>#REF!</v>
      </c>
      <c r="P564" s="332" t="e">
        <f>#REF!-#REF!</f>
        <v>#REF!</v>
      </c>
      <c r="Q564" s="332" t="e">
        <f>#REF!-#REF!</f>
        <v>#REF!</v>
      </c>
      <c r="R564" s="332" t="e">
        <f>#REF!-#REF!</f>
        <v>#REF!</v>
      </c>
      <c r="S564" s="332" t="e">
        <f>#REF!-#REF!</f>
        <v>#REF!</v>
      </c>
      <c r="T564" s="332" t="e">
        <f>#REF!-#REF!</f>
        <v>#REF!</v>
      </c>
      <c r="U564" s="332" t="e">
        <f>#REF!-#REF!</f>
        <v>#REF!</v>
      </c>
      <c r="V564" s="332" t="e">
        <f>#REF!-#REF!</f>
        <v>#REF!</v>
      </c>
      <c r="W564" s="332" t="e">
        <f>#REF!-#REF!</f>
        <v>#REF!</v>
      </c>
      <c r="X564" s="332" t="e">
        <f>#REF!-#REF!</f>
        <v>#REF!</v>
      </c>
      <c r="Y564" s="332" t="e">
        <f>#REF!-#REF!</f>
        <v>#REF!</v>
      </c>
      <c r="Z564" s="332" t="e">
        <f>#REF!-#REF!</f>
        <v>#REF!</v>
      </c>
      <c r="AA564" s="332" t="e">
        <f>#REF!-#REF!</f>
        <v>#REF!</v>
      </c>
      <c r="AB564" s="332" t="e">
        <f>#REF!-#REF!</f>
        <v>#REF!</v>
      </c>
      <c r="AC564" s="332" t="e">
        <f>#REF!-#REF!</f>
        <v>#REF!</v>
      </c>
      <c r="AD564" s="332" t="e">
        <f>#REF!-#REF!</f>
        <v>#REF!</v>
      </c>
      <c r="AE564" s="332" t="e">
        <f>#REF!-#REF!</f>
        <v>#REF!</v>
      </c>
      <c r="AF564" s="332" t="e">
        <f>#REF!-#REF!</f>
        <v>#REF!</v>
      </c>
      <c r="AG564" s="332" t="e">
        <f>#REF!-#REF!</f>
        <v>#REF!</v>
      </c>
      <c r="AH564" s="332" t="e">
        <f>#REF!-#REF!</f>
        <v>#REF!</v>
      </c>
      <c r="AI564" s="332" t="e">
        <f>#REF!-#REF!</f>
        <v>#REF!</v>
      </c>
      <c r="AJ564" s="332" t="e">
        <f>#REF!-#REF!</f>
        <v>#REF!</v>
      </c>
      <c r="AK564" s="332" t="e">
        <f>#REF!-#REF!</f>
        <v>#REF!</v>
      </c>
      <c r="AL564" s="332" t="e">
        <f>#REF!-#REF!</f>
        <v>#REF!</v>
      </c>
      <c r="AM564" s="332" t="e">
        <f>#REF!-#REF!</f>
        <v>#REF!</v>
      </c>
      <c r="AN564" s="332" t="e">
        <f>#REF!-#REF!</f>
        <v>#REF!</v>
      </c>
      <c r="AO564" s="332" t="e">
        <f>#REF!-#REF!</f>
        <v>#REF!</v>
      </c>
      <c r="AP564" s="332" t="e">
        <f>#REF!-#REF!</f>
        <v>#REF!</v>
      </c>
      <c r="AQ564" s="332" t="e">
        <f>#REF!-#REF!</f>
        <v>#REF!</v>
      </c>
      <c r="AR564" s="332" t="e">
        <f>#REF!-#REF!</f>
        <v>#REF!</v>
      </c>
      <c r="AS564" s="332" t="e">
        <f>#REF!-#REF!</f>
        <v>#REF!</v>
      </c>
      <c r="AT564" s="332" t="e">
        <f>#REF!-#REF!</f>
        <v>#REF!</v>
      </c>
      <c r="AU564" s="332" t="e">
        <f>#REF!-#REF!</f>
        <v>#REF!</v>
      </c>
      <c r="AV564" s="332" t="e">
        <f>#REF!-#REF!</f>
        <v>#REF!</v>
      </c>
      <c r="AW564" s="332" t="e">
        <f>#REF!-#REF!</f>
        <v>#REF!</v>
      </c>
      <c r="AX564" s="332" t="e">
        <f>#REF!-#REF!</f>
        <v>#REF!</v>
      </c>
      <c r="AY564" s="332" t="e">
        <f>#REF!-#REF!</f>
        <v>#REF!</v>
      </c>
      <c r="AZ564" s="332" t="e">
        <f>#REF!-#REF!</f>
        <v>#REF!</v>
      </c>
      <c r="BA564" s="332" t="e">
        <f>#REF!-#REF!</f>
        <v>#REF!</v>
      </c>
      <c r="BB564" s="332" t="e">
        <f>#REF!-#REF!</f>
        <v>#REF!</v>
      </c>
      <c r="BC564" s="332" t="e">
        <f>#REF!-#REF!</f>
        <v>#REF!</v>
      </c>
      <c r="BD564" s="332" t="e">
        <f>#REF!-#REF!</f>
        <v>#REF!</v>
      </c>
      <c r="BE564" s="332" t="e">
        <f>#REF!-#REF!</f>
        <v>#REF!</v>
      </c>
      <c r="BF564" s="332" t="e">
        <f>#REF!-#REF!</f>
        <v>#REF!</v>
      </c>
      <c r="BG564" s="332" t="e">
        <f>#REF!-#REF!</f>
        <v>#REF!</v>
      </c>
      <c r="BH564" s="332" t="e">
        <f>#REF!-#REF!</f>
        <v>#REF!</v>
      </c>
      <c r="BI564" s="332" t="e">
        <f>#REF!-#REF!</f>
        <v>#REF!</v>
      </c>
      <c r="BJ564" s="332" t="e">
        <f>#REF!-#REF!</f>
        <v>#REF!</v>
      </c>
      <c r="BK564" s="332" t="e">
        <f>#REF!-#REF!</f>
        <v>#REF!</v>
      </c>
      <c r="BL564" s="332" t="e">
        <f>#REF!-#REF!</f>
        <v>#REF!</v>
      </c>
      <c r="BM564" s="332" t="e">
        <f>#REF!-#REF!</f>
        <v>#REF!</v>
      </c>
      <c r="BN564" s="332" t="e">
        <f>#REF!-#REF!</f>
        <v>#REF!</v>
      </c>
      <c r="BO564" s="332" t="e">
        <f>#REF!-#REF!</f>
        <v>#REF!</v>
      </c>
      <c r="BP564" s="332" t="e">
        <f>#REF!-#REF!</f>
        <v>#REF!</v>
      </c>
      <c r="BQ564" s="332" t="e">
        <f>#REF!-#REF!</f>
        <v>#REF!</v>
      </c>
      <c r="BR564" s="332" t="e">
        <f>#REF!-#REF!</f>
        <v>#REF!</v>
      </c>
      <c r="BS564" s="332" t="e">
        <f>#REF!-#REF!</f>
        <v>#REF!</v>
      </c>
      <c r="BT564" s="332" t="e">
        <f>#REF!-#REF!</f>
        <v>#REF!</v>
      </c>
      <c r="BU564" s="332" t="e">
        <f>#REF!-#REF!</f>
        <v>#REF!</v>
      </c>
      <c r="BV564" s="332" t="e">
        <f>#REF!-#REF!</f>
        <v>#REF!</v>
      </c>
      <c r="BW564" s="332" t="e">
        <f>#REF!-#REF!</f>
        <v>#REF!</v>
      </c>
      <c r="BX564" s="332" t="e">
        <f>#REF!-#REF!</f>
        <v>#REF!</v>
      </c>
      <c r="BZ564" s="332" t="e">
        <f>#REF!-#REF!</f>
        <v>#REF!</v>
      </c>
      <c r="CA564" s="332" t="e">
        <f>#REF!-#REF!</f>
        <v>#REF!</v>
      </c>
    </row>
    <row r="565" spans="7:79" hidden="1" x14ac:dyDescent="0.2">
      <c r="G565" s="332" t="e">
        <f>#REF!-#REF!</f>
        <v>#REF!</v>
      </c>
      <c r="H565" s="332" t="e">
        <f>#REF!-#REF!</f>
        <v>#REF!</v>
      </c>
      <c r="I565" s="332" t="e">
        <f>#REF!-#REF!</f>
        <v>#REF!</v>
      </c>
      <c r="J565" s="332" t="e">
        <f>#REF!-#REF!</f>
        <v>#REF!</v>
      </c>
      <c r="K565" s="332" t="e">
        <f>#REF!-#REF!</f>
        <v>#REF!</v>
      </c>
      <c r="L565" s="332" t="e">
        <f>#REF!-#REF!</f>
        <v>#REF!</v>
      </c>
      <c r="M565" s="332" t="e">
        <f>#REF!-#REF!</f>
        <v>#REF!</v>
      </c>
      <c r="N565" s="332" t="e">
        <f>#REF!-#REF!</f>
        <v>#REF!</v>
      </c>
      <c r="O565" s="332" t="e">
        <f>#REF!-#REF!</f>
        <v>#REF!</v>
      </c>
      <c r="P565" s="332" t="e">
        <f>#REF!-#REF!</f>
        <v>#REF!</v>
      </c>
      <c r="Q565" s="332" t="e">
        <f>#REF!-#REF!</f>
        <v>#REF!</v>
      </c>
      <c r="R565" s="332" t="e">
        <f>#REF!-#REF!</f>
        <v>#REF!</v>
      </c>
      <c r="S565" s="332" t="e">
        <f>#REF!-#REF!</f>
        <v>#REF!</v>
      </c>
      <c r="T565" s="332" t="e">
        <f>#REF!-#REF!</f>
        <v>#REF!</v>
      </c>
      <c r="U565" s="332" t="e">
        <f>#REF!-#REF!</f>
        <v>#REF!</v>
      </c>
      <c r="V565" s="332" t="e">
        <f>#REF!-#REF!</f>
        <v>#REF!</v>
      </c>
      <c r="W565" s="332" t="e">
        <f>#REF!-#REF!</f>
        <v>#REF!</v>
      </c>
      <c r="X565" s="332" t="e">
        <f>#REF!-#REF!</f>
        <v>#REF!</v>
      </c>
      <c r="Y565" s="332" t="e">
        <f>#REF!-#REF!</f>
        <v>#REF!</v>
      </c>
      <c r="Z565" s="332" t="e">
        <f>#REF!-#REF!</f>
        <v>#REF!</v>
      </c>
      <c r="AA565" s="332" t="e">
        <f>#REF!-#REF!</f>
        <v>#REF!</v>
      </c>
      <c r="AB565" s="332" t="e">
        <f>#REF!-#REF!</f>
        <v>#REF!</v>
      </c>
      <c r="AC565" s="332" t="e">
        <f>#REF!-#REF!</f>
        <v>#REF!</v>
      </c>
      <c r="AD565" s="332" t="e">
        <f>#REF!-#REF!</f>
        <v>#REF!</v>
      </c>
      <c r="AE565" s="332" t="e">
        <f>#REF!-#REF!</f>
        <v>#REF!</v>
      </c>
      <c r="AF565" s="332" t="e">
        <f>#REF!-#REF!</f>
        <v>#REF!</v>
      </c>
      <c r="AG565" s="332" t="e">
        <f>#REF!-#REF!</f>
        <v>#REF!</v>
      </c>
      <c r="AH565" s="332" t="e">
        <f>#REF!-#REF!</f>
        <v>#REF!</v>
      </c>
      <c r="AI565" s="332" t="e">
        <f>#REF!-#REF!</f>
        <v>#REF!</v>
      </c>
      <c r="AJ565" s="332" t="e">
        <f>#REF!-#REF!</f>
        <v>#REF!</v>
      </c>
      <c r="AK565" s="332" t="e">
        <f>#REF!-#REF!</f>
        <v>#REF!</v>
      </c>
      <c r="AL565" s="332" t="e">
        <f>#REF!-#REF!</f>
        <v>#REF!</v>
      </c>
      <c r="AM565" s="332" t="e">
        <f>#REF!-#REF!</f>
        <v>#REF!</v>
      </c>
      <c r="AN565" s="332" t="e">
        <f>#REF!-#REF!</f>
        <v>#REF!</v>
      </c>
      <c r="AO565" s="332" t="e">
        <f>#REF!-#REF!</f>
        <v>#REF!</v>
      </c>
      <c r="AP565" s="332" t="e">
        <f>#REF!-#REF!</f>
        <v>#REF!</v>
      </c>
      <c r="AQ565" s="332" t="e">
        <f>#REF!-#REF!</f>
        <v>#REF!</v>
      </c>
      <c r="AR565" s="332" t="e">
        <f>#REF!-#REF!</f>
        <v>#REF!</v>
      </c>
      <c r="AS565" s="332" t="e">
        <f>#REF!-#REF!</f>
        <v>#REF!</v>
      </c>
      <c r="AT565" s="332" t="e">
        <f>#REF!-#REF!</f>
        <v>#REF!</v>
      </c>
      <c r="AU565" s="332" t="e">
        <f>#REF!-#REF!</f>
        <v>#REF!</v>
      </c>
      <c r="AV565" s="332" t="e">
        <f>#REF!-#REF!</f>
        <v>#REF!</v>
      </c>
      <c r="AW565" s="332" t="e">
        <f>#REF!-#REF!</f>
        <v>#REF!</v>
      </c>
      <c r="AX565" s="332" t="e">
        <f>#REF!-#REF!</f>
        <v>#REF!</v>
      </c>
      <c r="AY565" s="332" t="e">
        <f>#REF!-#REF!</f>
        <v>#REF!</v>
      </c>
      <c r="AZ565" s="332" t="e">
        <f>#REF!-#REF!</f>
        <v>#REF!</v>
      </c>
      <c r="BA565" s="332" t="e">
        <f>#REF!-#REF!</f>
        <v>#REF!</v>
      </c>
      <c r="BB565" s="332" t="e">
        <f>#REF!-#REF!</f>
        <v>#REF!</v>
      </c>
      <c r="BC565" s="332" t="e">
        <f>#REF!-#REF!</f>
        <v>#REF!</v>
      </c>
      <c r="BD565" s="332" t="e">
        <f>#REF!-#REF!</f>
        <v>#REF!</v>
      </c>
      <c r="BE565" s="332" t="e">
        <f>#REF!-#REF!</f>
        <v>#REF!</v>
      </c>
      <c r="BF565" s="332" t="e">
        <f>#REF!-#REF!</f>
        <v>#REF!</v>
      </c>
      <c r="BG565" s="332" t="e">
        <f>#REF!-#REF!</f>
        <v>#REF!</v>
      </c>
      <c r="BH565" s="332" t="e">
        <f>#REF!-#REF!</f>
        <v>#REF!</v>
      </c>
      <c r="BI565" s="332" t="e">
        <f>#REF!-#REF!</f>
        <v>#REF!</v>
      </c>
      <c r="BJ565" s="332" t="e">
        <f>#REF!-#REF!</f>
        <v>#REF!</v>
      </c>
      <c r="BK565" s="332" t="e">
        <f>#REF!-#REF!</f>
        <v>#REF!</v>
      </c>
      <c r="BL565" s="332" t="e">
        <f>#REF!-#REF!</f>
        <v>#REF!</v>
      </c>
      <c r="BM565" s="332" t="e">
        <f>#REF!-#REF!</f>
        <v>#REF!</v>
      </c>
      <c r="BN565" s="332" t="e">
        <f>#REF!-#REF!</f>
        <v>#REF!</v>
      </c>
      <c r="BO565" s="332" t="e">
        <f>#REF!-#REF!</f>
        <v>#REF!</v>
      </c>
      <c r="BP565" s="332" t="e">
        <f>#REF!-#REF!</f>
        <v>#REF!</v>
      </c>
      <c r="BQ565" s="332" t="e">
        <f>#REF!-#REF!</f>
        <v>#REF!</v>
      </c>
      <c r="BR565" s="332" t="e">
        <f>#REF!-#REF!</f>
        <v>#REF!</v>
      </c>
      <c r="BS565" s="332" t="e">
        <f>#REF!-#REF!</f>
        <v>#REF!</v>
      </c>
      <c r="BT565" s="332" t="e">
        <f>#REF!-#REF!</f>
        <v>#REF!</v>
      </c>
      <c r="BU565" s="332" t="e">
        <f>#REF!-#REF!</f>
        <v>#REF!</v>
      </c>
      <c r="BV565" s="332" t="e">
        <f>#REF!-#REF!</f>
        <v>#REF!</v>
      </c>
      <c r="BW565" s="332" t="e">
        <f>#REF!-#REF!</f>
        <v>#REF!</v>
      </c>
      <c r="BX565" s="332" t="e">
        <f>#REF!-#REF!</f>
        <v>#REF!</v>
      </c>
      <c r="BZ565" s="332" t="e">
        <f>#REF!-#REF!</f>
        <v>#REF!</v>
      </c>
      <c r="CA565" s="332" t="e">
        <f>#REF!-#REF!</f>
        <v>#REF!</v>
      </c>
    </row>
    <row r="566" spans="7:79" hidden="1" x14ac:dyDescent="0.2">
      <c r="G566" s="332" t="e">
        <f>#REF!-#REF!</f>
        <v>#REF!</v>
      </c>
      <c r="H566" s="332" t="e">
        <f>#REF!-#REF!</f>
        <v>#REF!</v>
      </c>
      <c r="I566" s="332" t="e">
        <f>#REF!-#REF!</f>
        <v>#REF!</v>
      </c>
      <c r="J566" s="332" t="e">
        <f>#REF!-#REF!</f>
        <v>#REF!</v>
      </c>
      <c r="K566" s="332" t="e">
        <f>#REF!-#REF!</f>
        <v>#REF!</v>
      </c>
      <c r="L566" s="332" t="e">
        <f>#REF!-#REF!</f>
        <v>#REF!</v>
      </c>
      <c r="M566" s="332" t="e">
        <f>#REF!-#REF!</f>
        <v>#REF!</v>
      </c>
      <c r="N566" s="332" t="e">
        <f>#REF!-#REF!</f>
        <v>#REF!</v>
      </c>
      <c r="O566" s="332" t="e">
        <f>#REF!-#REF!</f>
        <v>#REF!</v>
      </c>
      <c r="P566" s="332" t="e">
        <f>#REF!-#REF!</f>
        <v>#REF!</v>
      </c>
      <c r="Q566" s="332" t="e">
        <f>#REF!-#REF!</f>
        <v>#REF!</v>
      </c>
      <c r="R566" s="332" t="e">
        <f>#REF!-#REF!</f>
        <v>#REF!</v>
      </c>
      <c r="S566" s="332" t="e">
        <f>#REF!-#REF!</f>
        <v>#REF!</v>
      </c>
      <c r="T566" s="332" t="e">
        <f>#REF!-#REF!</f>
        <v>#REF!</v>
      </c>
      <c r="U566" s="332" t="e">
        <f>#REF!-#REF!</f>
        <v>#REF!</v>
      </c>
      <c r="V566" s="332" t="e">
        <f>#REF!-#REF!</f>
        <v>#REF!</v>
      </c>
      <c r="W566" s="332" t="e">
        <f>#REF!-#REF!</f>
        <v>#REF!</v>
      </c>
      <c r="X566" s="332" t="e">
        <f>#REF!-#REF!</f>
        <v>#REF!</v>
      </c>
      <c r="Y566" s="332" t="e">
        <f>#REF!-#REF!</f>
        <v>#REF!</v>
      </c>
      <c r="Z566" s="332" t="e">
        <f>#REF!-#REF!</f>
        <v>#REF!</v>
      </c>
      <c r="AA566" s="332" t="e">
        <f>#REF!-#REF!</f>
        <v>#REF!</v>
      </c>
      <c r="AB566" s="332" t="e">
        <f>#REF!-#REF!</f>
        <v>#REF!</v>
      </c>
      <c r="AC566" s="332" t="e">
        <f>#REF!-#REF!</f>
        <v>#REF!</v>
      </c>
      <c r="AD566" s="332" t="e">
        <f>#REF!-#REF!</f>
        <v>#REF!</v>
      </c>
      <c r="AE566" s="332" t="e">
        <f>#REF!-#REF!</f>
        <v>#REF!</v>
      </c>
      <c r="AF566" s="332" t="e">
        <f>#REF!-#REF!</f>
        <v>#REF!</v>
      </c>
      <c r="AG566" s="332" t="e">
        <f>#REF!-#REF!</f>
        <v>#REF!</v>
      </c>
      <c r="AH566" s="332" t="e">
        <f>#REF!-#REF!</f>
        <v>#REF!</v>
      </c>
      <c r="AI566" s="332" t="e">
        <f>#REF!-#REF!</f>
        <v>#REF!</v>
      </c>
      <c r="AJ566" s="332" t="e">
        <f>#REF!-#REF!</f>
        <v>#REF!</v>
      </c>
      <c r="AK566" s="332" t="e">
        <f>#REF!-#REF!</f>
        <v>#REF!</v>
      </c>
      <c r="AL566" s="332" t="e">
        <f>#REF!-#REF!</f>
        <v>#REF!</v>
      </c>
      <c r="AM566" s="332" t="e">
        <f>#REF!-#REF!</f>
        <v>#REF!</v>
      </c>
      <c r="AN566" s="332" t="e">
        <f>#REF!-#REF!</f>
        <v>#REF!</v>
      </c>
      <c r="AO566" s="332" t="e">
        <f>#REF!-#REF!</f>
        <v>#REF!</v>
      </c>
      <c r="AP566" s="332" t="e">
        <f>#REF!-#REF!</f>
        <v>#REF!</v>
      </c>
      <c r="AQ566" s="332" t="e">
        <f>#REF!-#REF!</f>
        <v>#REF!</v>
      </c>
      <c r="AR566" s="332" t="e">
        <f>#REF!-#REF!</f>
        <v>#REF!</v>
      </c>
      <c r="AS566" s="332" t="e">
        <f>#REF!-#REF!</f>
        <v>#REF!</v>
      </c>
      <c r="AT566" s="332" t="e">
        <f>#REF!-#REF!</f>
        <v>#REF!</v>
      </c>
      <c r="AU566" s="332" t="e">
        <f>#REF!-#REF!</f>
        <v>#REF!</v>
      </c>
      <c r="AV566" s="332" t="e">
        <f>#REF!-#REF!</f>
        <v>#REF!</v>
      </c>
      <c r="AW566" s="332" t="e">
        <f>#REF!-#REF!</f>
        <v>#REF!</v>
      </c>
      <c r="AX566" s="332" t="e">
        <f>#REF!-#REF!</f>
        <v>#REF!</v>
      </c>
      <c r="AY566" s="332" t="e">
        <f>#REF!-#REF!</f>
        <v>#REF!</v>
      </c>
      <c r="AZ566" s="332" t="e">
        <f>#REF!-#REF!</f>
        <v>#REF!</v>
      </c>
      <c r="BA566" s="332" t="e">
        <f>#REF!-#REF!</f>
        <v>#REF!</v>
      </c>
      <c r="BB566" s="332" t="e">
        <f>#REF!-#REF!</f>
        <v>#REF!</v>
      </c>
      <c r="BC566" s="332" t="e">
        <f>#REF!-#REF!</f>
        <v>#REF!</v>
      </c>
      <c r="BD566" s="332" t="e">
        <f>#REF!-#REF!</f>
        <v>#REF!</v>
      </c>
      <c r="BE566" s="332" t="e">
        <f>#REF!-#REF!</f>
        <v>#REF!</v>
      </c>
      <c r="BF566" s="332" t="e">
        <f>#REF!-#REF!</f>
        <v>#REF!</v>
      </c>
      <c r="BG566" s="332" t="e">
        <f>#REF!-#REF!</f>
        <v>#REF!</v>
      </c>
      <c r="BH566" s="332" t="e">
        <f>#REF!-#REF!</f>
        <v>#REF!</v>
      </c>
      <c r="BI566" s="332" t="e">
        <f>#REF!-#REF!</f>
        <v>#REF!</v>
      </c>
      <c r="BJ566" s="332" t="e">
        <f>#REF!-#REF!</f>
        <v>#REF!</v>
      </c>
      <c r="BK566" s="332" t="e">
        <f>#REF!-#REF!</f>
        <v>#REF!</v>
      </c>
      <c r="BL566" s="332" t="e">
        <f>#REF!-#REF!</f>
        <v>#REF!</v>
      </c>
      <c r="BM566" s="332" t="e">
        <f>#REF!-#REF!</f>
        <v>#REF!</v>
      </c>
      <c r="BN566" s="332" t="e">
        <f>#REF!-#REF!</f>
        <v>#REF!</v>
      </c>
      <c r="BO566" s="332" t="e">
        <f>#REF!-#REF!</f>
        <v>#REF!</v>
      </c>
      <c r="BP566" s="332" t="e">
        <f>#REF!-#REF!</f>
        <v>#REF!</v>
      </c>
      <c r="BQ566" s="332" t="e">
        <f>#REF!-#REF!</f>
        <v>#REF!</v>
      </c>
      <c r="BR566" s="332" t="e">
        <f>#REF!-#REF!</f>
        <v>#REF!</v>
      </c>
      <c r="BS566" s="332" t="e">
        <f>#REF!-#REF!</f>
        <v>#REF!</v>
      </c>
      <c r="BT566" s="332" t="e">
        <f>#REF!-#REF!</f>
        <v>#REF!</v>
      </c>
      <c r="BU566" s="332" t="e">
        <f>#REF!-#REF!</f>
        <v>#REF!</v>
      </c>
      <c r="BV566" s="332" t="e">
        <f>#REF!-#REF!</f>
        <v>#REF!</v>
      </c>
      <c r="BW566" s="332" t="e">
        <f>#REF!-#REF!</f>
        <v>#REF!</v>
      </c>
      <c r="BX566" s="332" t="e">
        <f>#REF!-#REF!</f>
        <v>#REF!</v>
      </c>
      <c r="BZ566" s="332" t="e">
        <f>#REF!-#REF!</f>
        <v>#REF!</v>
      </c>
      <c r="CA566" s="332" t="e">
        <f>#REF!-#REF!</f>
        <v>#REF!</v>
      </c>
    </row>
    <row r="567" spans="7:79" hidden="1" x14ac:dyDescent="0.2">
      <c r="G567" s="332" t="e">
        <f>#REF!-#REF!</f>
        <v>#REF!</v>
      </c>
      <c r="H567" s="332" t="e">
        <f>#REF!-#REF!</f>
        <v>#REF!</v>
      </c>
      <c r="I567" s="332" t="e">
        <f>#REF!-#REF!</f>
        <v>#REF!</v>
      </c>
      <c r="J567" s="332" t="e">
        <f>#REF!-#REF!</f>
        <v>#REF!</v>
      </c>
      <c r="K567" s="332" t="e">
        <f>#REF!-#REF!</f>
        <v>#REF!</v>
      </c>
      <c r="L567" s="332" t="e">
        <f>#REF!-#REF!</f>
        <v>#REF!</v>
      </c>
      <c r="M567" s="332" t="e">
        <f>#REF!-#REF!</f>
        <v>#REF!</v>
      </c>
      <c r="N567" s="332" t="e">
        <f>#REF!-#REF!</f>
        <v>#REF!</v>
      </c>
      <c r="O567" s="332" t="e">
        <f>#REF!-#REF!</f>
        <v>#REF!</v>
      </c>
      <c r="P567" s="332" t="e">
        <f>#REF!-#REF!</f>
        <v>#REF!</v>
      </c>
      <c r="Q567" s="332" t="e">
        <f>#REF!-#REF!</f>
        <v>#REF!</v>
      </c>
      <c r="R567" s="332" t="e">
        <f>#REF!-#REF!</f>
        <v>#REF!</v>
      </c>
      <c r="S567" s="332" t="e">
        <f>#REF!-#REF!</f>
        <v>#REF!</v>
      </c>
      <c r="T567" s="332" t="e">
        <f>#REF!-#REF!</f>
        <v>#REF!</v>
      </c>
      <c r="U567" s="332" t="e">
        <f>#REF!-#REF!</f>
        <v>#REF!</v>
      </c>
      <c r="V567" s="332" t="e">
        <f>#REF!-#REF!</f>
        <v>#REF!</v>
      </c>
      <c r="W567" s="332" t="e">
        <f>#REF!-#REF!</f>
        <v>#REF!</v>
      </c>
      <c r="X567" s="332" t="e">
        <f>#REF!-#REF!</f>
        <v>#REF!</v>
      </c>
      <c r="Y567" s="332" t="e">
        <f>#REF!-#REF!</f>
        <v>#REF!</v>
      </c>
      <c r="Z567" s="332" t="e">
        <f>#REF!-#REF!</f>
        <v>#REF!</v>
      </c>
      <c r="AA567" s="332" t="e">
        <f>#REF!-#REF!</f>
        <v>#REF!</v>
      </c>
      <c r="AB567" s="332" t="e">
        <f>#REF!-#REF!</f>
        <v>#REF!</v>
      </c>
      <c r="AC567" s="332" t="e">
        <f>#REF!-#REF!</f>
        <v>#REF!</v>
      </c>
      <c r="AD567" s="332" t="e">
        <f>#REF!-#REF!</f>
        <v>#REF!</v>
      </c>
      <c r="AE567" s="332" t="e">
        <f>#REF!-#REF!</f>
        <v>#REF!</v>
      </c>
      <c r="AF567" s="332" t="e">
        <f>#REF!-#REF!</f>
        <v>#REF!</v>
      </c>
      <c r="AG567" s="332" t="e">
        <f>#REF!-#REF!</f>
        <v>#REF!</v>
      </c>
      <c r="AH567" s="332" t="e">
        <f>#REF!-#REF!</f>
        <v>#REF!</v>
      </c>
      <c r="AI567" s="332" t="e">
        <f>#REF!-#REF!</f>
        <v>#REF!</v>
      </c>
      <c r="AJ567" s="332" t="e">
        <f>#REF!-#REF!</f>
        <v>#REF!</v>
      </c>
      <c r="AK567" s="332" t="e">
        <f>#REF!-#REF!</f>
        <v>#REF!</v>
      </c>
      <c r="AL567" s="332" t="e">
        <f>#REF!-#REF!</f>
        <v>#REF!</v>
      </c>
      <c r="AM567" s="332" t="e">
        <f>#REF!-#REF!</f>
        <v>#REF!</v>
      </c>
      <c r="AN567" s="332" t="e">
        <f>#REF!-#REF!</f>
        <v>#REF!</v>
      </c>
      <c r="AO567" s="332" t="e">
        <f>#REF!-#REF!</f>
        <v>#REF!</v>
      </c>
      <c r="AP567" s="332" t="e">
        <f>#REF!-#REF!</f>
        <v>#REF!</v>
      </c>
      <c r="AQ567" s="332" t="e">
        <f>#REF!-#REF!</f>
        <v>#REF!</v>
      </c>
      <c r="AR567" s="332" t="e">
        <f>#REF!-#REF!</f>
        <v>#REF!</v>
      </c>
      <c r="AS567" s="332" t="e">
        <f>#REF!-#REF!</f>
        <v>#REF!</v>
      </c>
      <c r="AT567" s="332" t="e">
        <f>#REF!-#REF!</f>
        <v>#REF!</v>
      </c>
      <c r="AU567" s="332" t="e">
        <f>#REF!-#REF!</f>
        <v>#REF!</v>
      </c>
      <c r="AV567" s="332" t="e">
        <f>#REF!-#REF!</f>
        <v>#REF!</v>
      </c>
      <c r="AW567" s="332" t="e">
        <f>#REF!-#REF!</f>
        <v>#REF!</v>
      </c>
      <c r="AX567" s="332" t="e">
        <f>#REF!-#REF!</f>
        <v>#REF!</v>
      </c>
      <c r="AY567" s="332" t="e">
        <f>#REF!-#REF!</f>
        <v>#REF!</v>
      </c>
      <c r="AZ567" s="332" t="e">
        <f>#REF!-#REF!</f>
        <v>#REF!</v>
      </c>
      <c r="BA567" s="332" t="e">
        <f>#REF!-#REF!</f>
        <v>#REF!</v>
      </c>
      <c r="BB567" s="332" t="e">
        <f>#REF!-#REF!</f>
        <v>#REF!</v>
      </c>
      <c r="BC567" s="332" t="e">
        <f>#REF!-#REF!</f>
        <v>#REF!</v>
      </c>
      <c r="BD567" s="332" t="e">
        <f>#REF!-#REF!</f>
        <v>#REF!</v>
      </c>
      <c r="BE567" s="332" t="e">
        <f>#REF!-#REF!</f>
        <v>#REF!</v>
      </c>
      <c r="BF567" s="332" t="e">
        <f>#REF!-#REF!</f>
        <v>#REF!</v>
      </c>
      <c r="BG567" s="332" t="e">
        <f>#REF!-#REF!</f>
        <v>#REF!</v>
      </c>
      <c r="BH567" s="332" t="e">
        <f>#REF!-#REF!</f>
        <v>#REF!</v>
      </c>
      <c r="BI567" s="332" t="e">
        <f>#REF!-#REF!</f>
        <v>#REF!</v>
      </c>
      <c r="BJ567" s="332" t="e">
        <f>#REF!-#REF!</f>
        <v>#REF!</v>
      </c>
      <c r="BK567" s="332" t="e">
        <f>#REF!-#REF!</f>
        <v>#REF!</v>
      </c>
      <c r="BL567" s="332" t="e">
        <f>#REF!-#REF!</f>
        <v>#REF!</v>
      </c>
      <c r="BM567" s="332" t="e">
        <f>#REF!-#REF!</f>
        <v>#REF!</v>
      </c>
      <c r="BN567" s="332" t="e">
        <f>#REF!-#REF!</f>
        <v>#REF!</v>
      </c>
      <c r="BO567" s="332" t="e">
        <f>#REF!-#REF!</f>
        <v>#REF!</v>
      </c>
      <c r="BP567" s="332" t="e">
        <f>#REF!-#REF!</f>
        <v>#REF!</v>
      </c>
      <c r="BQ567" s="332" t="e">
        <f>#REF!-#REF!</f>
        <v>#REF!</v>
      </c>
      <c r="BR567" s="332" t="e">
        <f>#REF!-#REF!</f>
        <v>#REF!</v>
      </c>
      <c r="BS567" s="332" t="e">
        <f>#REF!-#REF!</f>
        <v>#REF!</v>
      </c>
      <c r="BT567" s="332" t="e">
        <f>#REF!-#REF!</f>
        <v>#REF!</v>
      </c>
      <c r="BU567" s="332" t="e">
        <f>#REF!-#REF!</f>
        <v>#REF!</v>
      </c>
      <c r="BV567" s="332" t="e">
        <f>#REF!-#REF!</f>
        <v>#REF!</v>
      </c>
      <c r="BW567" s="332" t="e">
        <f>#REF!-#REF!</f>
        <v>#REF!</v>
      </c>
      <c r="BX567" s="332" t="e">
        <f>#REF!-#REF!</f>
        <v>#REF!</v>
      </c>
      <c r="BZ567" s="332" t="e">
        <f>#REF!-#REF!</f>
        <v>#REF!</v>
      </c>
      <c r="CA567" s="332" t="e">
        <f>#REF!-#REF!</f>
        <v>#REF!</v>
      </c>
    </row>
    <row r="568" spans="7:79" hidden="1" x14ac:dyDescent="0.2">
      <c r="G568" s="332" t="e">
        <f>#REF!-#REF!</f>
        <v>#REF!</v>
      </c>
      <c r="H568" s="332" t="e">
        <f>#REF!-#REF!</f>
        <v>#REF!</v>
      </c>
      <c r="I568" s="332" t="e">
        <f>#REF!-#REF!</f>
        <v>#REF!</v>
      </c>
      <c r="J568" s="332" t="e">
        <f>#REF!-#REF!</f>
        <v>#REF!</v>
      </c>
      <c r="K568" s="332" t="e">
        <f>#REF!-#REF!</f>
        <v>#REF!</v>
      </c>
      <c r="L568" s="332" t="e">
        <f>#REF!-#REF!</f>
        <v>#REF!</v>
      </c>
      <c r="M568" s="332" t="e">
        <f>#REF!-#REF!</f>
        <v>#REF!</v>
      </c>
      <c r="N568" s="332" t="e">
        <f>#REF!-#REF!</f>
        <v>#REF!</v>
      </c>
      <c r="O568" s="332" t="e">
        <f>#REF!-#REF!</f>
        <v>#REF!</v>
      </c>
      <c r="P568" s="332" t="e">
        <f>#REF!-#REF!</f>
        <v>#REF!</v>
      </c>
      <c r="Q568" s="332" t="e">
        <f>#REF!-#REF!</f>
        <v>#REF!</v>
      </c>
      <c r="R568" s="332" t="e">
        <f>#REF!-#REF!</f>
        <v>#REF!</v>
      </c>
      <c r="S568" s="332" t="e">
        <f>#REF!-#REF!</f>
        <v>#REF!</v>
      </c>
      <c r="T568" s="332" t="e">
        <f>#REF!-#REF!</f>
        <v>#REF!</v>
      </c>
      <c r="U568" s="332" t="e">
        <f>#REF!-#REF!</f>
        <v>#REF!</v>
      </c>
      <c r="V568" s="332" t="e">
        <f>#REF!-#REF!</f>
        <v>#REF!</v>
      </c>
      <c r="W568" s="332" t="e">
        <f>#REF!-#REF!</f>
        <v>#REF!</v>
      </c>
      <c r="X568" s="332" t="e">
        <f>#REF!-#REF!</f>
        <v>#REF!</v>
      </c>
      <c r="Y568" s="332" t="e">
        <f>#REF!-#REF!</f>
        <v>#REF!</v>
      </c>
      <c r="Z568" s="332" t="e">
        <f>#REF!-#REF!</f>
        <v>#REF!</v>
      </c>
      <c r="AA568" s="332" t="e">
        <f>#REF!-#REF!</f>
        <v>#REF!</v>
      </c>
      <c r="AB568" s="332" t="e">
        <f>#REF!-#REF!</f>
        <v>#REF!</v>
      </c>
      <c r="AC568" s="332" t="e">
        <f>#REF!-#REF!</f>
        <v>#REF!</v>
      </c>
      <c r="AD568" s="332" t="e">
        <f>#REF!-#REF!</f>
        <v>#REF!</v>
      </c>
      <c r="AE568" s="332" t="e">
        <f>#REF!-#REF!</f>
        <v>#REF!</v>
      </c>
      <c r="AF568" s="332" t="e">
        <f>#REF!-#REF!</f>
        <v>#REF!</v>
      </c>
      <c r="AG568" s="332" t="e">
        <f>#REF!-#REF!</f>
        <v>#REF!</v>
      </c>
      <c r="AH568" s="332" t="e">
        <f>#REF!-#REF!</f>
        <v>#REF!</v>
      </c>
      <c r="AI568" s="332" t="e">
        <f>#REF!-#REF!</f>
        <v>#REF!</v>
      </c>
      <c r="AJ568" s="332" t="e">
        <f>#REF!-#REF!</f>
        <v>#REF!</v>
      </c>
      <c r="AK568" s="332" t="e">
        <f>#REF!-#REF!</f>
        <v>#REF!</v>
      </c>
      <c r="AL568" s="332" t="e">
        <f>#REF!-#REF!</f>
        <v>#REF!</v>
      </c>
      <c r="AM568" s="332" t="e">
        <f>#REF!-#REF!</f>
        <v>#REF!</v>
      </c>
      <c r="AN568" s="332" t="e">
        <f>#REF!-#REF!</f>
        <v>#REF!</v>
      </c>
      <c r="AO568" s="332" t="e">
        <f>#REF!-#REF!</f>
        <v>#REF!</v>
      </c>
      <c r="AP568" s="332" t="e">
        <f>#REF!-#REF!</f>
        <v>#REF!</v>
      </c>
      <c r="AQ568" s="332" t="e">
        <f>#REF!-#REF!</f>
        <v>#REF!</v>
      </c>
      <c r="AR568" s="332" t="e">
        <f>#REF!-#REF!</f>
        <v>#REF!</v>
      </c>
      <c r="AS568" s="332" t="e">
        <f>#REF!-#REF!</f>
        <v>#REF!</v>
      </c>
      <c r="AT568" s="332" t="e">
        <f>#REF!-#REF!</f>
        <v>#REF!</v>
      </c>
      <c r="AU568" s="332" t="e">
        <f>#REF!-#REF!</f>
        <v>#REF!</v>
      </c>
      <c r="AV568" s="332" t="e">
        <f>#REF!-#REF!</f>
        <v>#REF!</v>
      </c>
      <c r="AW568" s="332" t="e">
        <f>#REF!-#REF!</f>
        <v>#REF!</v>
      </c>
      <c r="AX568" s="332" t="e">
        <f>#REF!-#REF!</f>
        <v>#REF!</v>
      </c>
      <c r="AY568" s="332" t="e">
        <f>#REF!-#REF!</f>
        <v>#REF!</v>
      </c>
      <c r="AZ568" s="332" t="e">
        <f>#REF!-#REF!</f>
        <v>#REF!</v>
      </c>
      <c r="BA568" s="332" t="e">
        <f>#REF!-#REF!</f>
        <v>#REF!</v>
      </c>
      <c r="BB568" s="332" t="e">
        <f>#REF!-#REF!</f>
        <v>#REF!</v>
      </c>
      <c r="BC568" s="332" t="e">
        <f>#REF!-#REF!</f>
        <v>#REF!</v>
      </c>
      <c r="BD568" s="332" t="e">
        <f>#REF!-#REF!</f>
        <v>#REF!</v>
      </c>
      <c r="BE568" s="332" t="e">
        <f>#REF!-#REF!</f>
        <v>#REF!</v>
      </c>
      <c r="BF568" s="332" t="e">
        <f>#REF!-#REF!</f>
        <v>#REF!</v>
      </c>
      <c r="BG568" s="332" t="e">
        <f>#REF!-#REF!</f>
        <v>#REF!</v>
      </c>
      <c r="BH568" s="332" t="e">
        <f>#REF!-#REF!</f>
        <v>#REF!</v>
      </c>
      <c r="BI568" s="332" t="e">
        <f>#REF!-#REF!</f>
        <v>#REF!</v>
      </c>
      <c r="BJ568" s="332" t="e">
        <f>#REF!-#REF!</f>
        <v>#REF!</v>
      </c>
      <c r="BK568" s="332" t="e">
        <f>#REF!-#REF!</f>
        <v>#REF!</v>
      </c>
      <c r="BL568" s="332" t="e">
        <f>#REF!-#REF!</f>
        <v>#REF!</v>
      </c>
      <c r="BM568" s="332" t="e">
        <f>#REF!-#REF!</f>
        <v>#REF!</v>
      </c>
      <c r="BN568" s="332" t="e">
        <f>#REF!-#REF!</f>
        <v>#REF!</v>
      </c>
      <c r="BO568" s="332" t="e">
        <f>#REF!-#REF!</f>
        <v>#REF!</v>
      </c>
      <c r="BP568" s="332" t="e">
        <f>#REF!-#REF!</f>
        <v>#REF!</v>
      </c>
      <c r="BQ568" s="332" t="e">
        <f>#REF!-#REF!</f>
        <v>#REF!</v>
      </c>
      <c r="BR568" s="332" t="e">
        <f>#REF!-#REF!</f>
        <v>#REF!</v>
      </c>
      <c r="BS568" s="332" t="e">
        <f>#REF!-#REF!</f>
        <v>#REF!</v>
      </c>
      <c r="BT568" s="332" t="e">
        <f>#REF!-#REF!</f>
        <v>#REF!</v>
      </c>
      <c r="BU568" s="332" t="e">
        <f>#REF!-#REF!</f>
        <v>#REF!</v>
      </c>
      <c r="BV568" s="332" t="e">
        <f>#REF!-#REF!</f>
        <v>#REF!</v>
      </c>
      <c r="BW568" s="332" t="e">
        <f>#REF!-#REF!</f>
        <v>#REF!</v>
      </c>
      <c r="BX568" s="332" t="e">
        <f>#REF!-#REF!</f>
        <v>#REF!</v>
      </c>
      <c r="BZ568" s="332" t="e">
        <f>#REF!-#REF!</f>
        <v>#REF!</v>
      </c>
      <c r="CA568" s="332" t="e">
        <f>#REF!-#REF!</f>
        <v>#REF!</v>
      </c>
    </row>
    <row r="569" spans="7:79" hidden="1" x14ac:dyDescent="0.2">
      <c r="G569" s="332" t="e">
        <f>#REF!-#REF!</f>
        <v>#REF!</v>
      </c>
      <c r="H569" s="332" t="e">
        <f>#REF!-#REF!</f>
        <v>#REF!</v>
      </c>
      <c r="I569" s="332" t="e">
        <f>#REF!-#REF!</f>
        <v>#REF!</v>
      </c>
      <c r="J569" s="332" t="e">
        <f>#REF!-#REF!</f>
        <v>#REF!</v>
      </c>
      <c r="K569" s="332" t="e">
        <f>#REF!-#REF!</f>
        <v>#REF!</v>
      </c>
      <c r="L569" s="332" t="e">
        <f>#REF!-#REF!</f>
        <v>#REF!</v>
      </c>
      <c r="M569" s="332" t="e">
        <f>#REF!-#REF!</f>
        <v>#REF!</v>
      </c>
      <c r="N569" s="332" t="e">
        <f>#REF!-#REF!</f>
        <v>#REF!</v>
      </c>
      <c r="O569" s="332" t="e">
        <f>#REF!-#REF!</f>
        <v>#REF!</v>
      </c>
      <c r="P569" s="332" t="e">
        <f>#REF!-#REF!</f>
        <v>#REF!</v>
      </c>
      <c r="Q569" s="332" t="e">
        <f>#REF!-#REF!</f>
        <v>#REF!</v>
      </c>
      <c r="R569" s="332" t="e">
        <f>#REF!-#REF!</f>
        <v>#REF!</v>
      </c>
      <c r="S569" s="332" t="e">
        <f>#REF!-#REF!</f>
        <v>#REF!</v>
      </c>
      <c r="T569" s="332" t="e">
        <f>#REF!-#REF!</f>
        <v>#REF!</v>
      </c>
      <c r="U569" s="332" t="e">
        <f>#REF!-#REF!</f>
        <v>#REF!</v>
      </c>
      <c r="V569" s="332" t="e">
        <f>#REF!-#REF!</f>
        <v>#REF!</v>
      </c>
      <c r="W569" s="332" t="e">
        <f>#REF!-#REF!</f>
        <v>#REF!</v>
      </c>
      <c r="X569" s="332" t="e">
        <f>#REF!-#REF!</f>
        <v>#REF!</v>
      </c>
      <c r="Y569" s="332" t="e">
        <f>#REF!-#REF!</f>
        <v>#REF!</v>
      </c>
      <c r="Z569" s="332" t="e">
        <f>#REF!-#REF!</f>
        <v>#REF!</v>
      </c>
      <c r="AA569" s="332" t="e">
        <f>#REF!-#REF!</f>
        <v>#REF!</v>
      </c>
      <c r="AB569" s="332" t="e">
        <f>#REF!-#REF!</f>
        <v>#REF!</v>
      </c>
      <c r="AC569" s="332" t="e">
        <f>#REF!-#REF!</f>
        <v>#REF!</v>
      </c>
      <c r="AD569" s="332" t="e">
        <f>#REF!-#REF!</f>
        <v>#REF!</v>
      </c>
      <c r="AE569" s="332" t="e">
        <f>#REF!-#REF!</f>
        <v>#REF!</v>
      </c>
      <c r="AF569" s="332" t="e">
        <f>#REF!-#REF!</f>
        <v>#REF!</v>
      </c>
      <c r="AG569" s="332" t="e">
        <f>#REF!-#REF!</f>
        <v>#REF!</v>
      </c>
      <c r="AH569" s="332" t="e">
        <f>#REF!-#REF!</f>
        <v>#REF!</v>
      </c>
      <c r="AI569" s="332" t="e">
        <f>#REF!-#REF!</f>
        <v>#REF!</v>
      </c>
      <c r="AJ569" s="332" t="e">
        <f>#REF!-#REF!</f>
        <v>#REF!</v>
      </c>
      <c r="AK569" s="332" t="e">
        <f>#REF!-#REF!</f>
        <v>#REF!</v>
      </c>
      <c r="AL569" s="332" t="e">
        <f>#REF!-#REF!</f>
        <v>#REF!</v>
      </c>
      <c r="AM569" s="332" t="e">
        <f>#REF!-#REF!</f>
        <v>#REF!</v>
      </c>
      <c r="AN569" s="332" t="e">
        <f>#REF!-#REF!</f>
        <v>#REF!</v>
      </c>
      <c r="AO569" s="332" t="e">
        <f>#REF!-#REF!</f>
        <v>#REF!</v>
      </c>
      <c r="AP569" s="332" t="e">
        <f>#REF!-#REF!</f>
        <v>#REF!</v>
      </c>
      <c r="AQ569" s="332" t="e">
        <f>#REF!-#REF!</f>
        <v>#REF!</v>
      </c>
      <c r="AR569" s="332" t="e">
        <f>#REF!-#REF!</f>
        <v>#REF!</v>
      </c>
      <c r="AS569" s="332" t="e">
        <f>#REF!-#REF!</f>
        <v>#REF!</v>
      </c>
      <c r="AT569" s="332" t="e">
        <f>#REF!-#REF!</f>
        <v>#REF!</v>
      </c>
      <c r="AU569" s="332" t="e">
        <f>#REF!-#REF!</f>
        <v>#REF!</v>
      </c>
      <c r="AV569" s="332" t="e">
        <f>#REF!-#REF!</f>
        <v>#REF!</v>
      </c>
      <c r="AW569" s="332" t="e">
        <f>#REF!-#REF!</f>
        <v>#REF!</v>
      </c>
      <c r="AX569" s="332" t="e">
        <f>#REF!-#REF!</f>
        <v>#REF!</v>
      </c>
      <c r="AY569" s="332" t="e">
        <f>#REF!-#REF!</f>
        <v>#REF!</v>
      </c>
      <c r="AZ569" s="332" t="e">
        <f>#REF!-#REF!</f>
        <v>#REF!</v>
      </c>
      <c r="BA569" s="332" t="e">
        <f>#REF!-#REF!</f>
        <v>#REF!</v>
      </c>
      <c r="BB569" s="332" t="e">
        <f>#REF!-#REF!</f>
        <v>#REF!</v>
      </c>
      <c r="BC569" s="332" t="e">
        <f>#REF!-#REF!</f>
        <v>#REF!</v>
      </c>
      <c r="BD569" s="332" t="e">
        <f>#REF!-#REF!</f>
        <v>#REF!</v>
      </c>
      <c r="BE569" s="332" t="e">
        <f>#REF!-#REF!</f>
        <v>#REF!</v>
      </c>
      <c r="BF569" s="332" t="e">
        <f>#REF!-#REF!</f>
        <v>#REF!</v>
      </c>
      <c r="BG569" s="332" t="e">
        <f>#REF!-#REF!</f>
        <v>#REF!</v>
      </c>
      <c r="BH569" s="332" t="e">
        <f>#REF!-#REF!</f>
        <v>#REF!</v>
      </c>
      <c r="BI569" s="332" t="e">
        <f>#REF!-#REF!</f>
        <v>#REF!</v>
      </c>
      <c r="BJ569" s="332" t="e">
        <f>#REF!-#REF!</f>
        <v>#REF!</v>
      </c>
      <c r="BK569" s="332" t="e">
        <f>#REF!-#REF!</f>
        <v>#REF!</v>
      </c>
      <c r="BL569" s="332" t="e">
        <f>#REF!-#REF!</f>
        <v>#REF!</v>
      </c>
      <c r="BM569" s="332" t="e">
        <f>#REF!-#REF!</f>
        <v>#REF!</v>
      </c>
      <c r="BN569" s="332" t="e">
        <f>#REF!-#REF!</f>
        <v>#REF!</v>
      </c>
      <c r="BO569" s="332" t="e">
        <f>#REF!-#REF!</f>
        <v>#REF!</v>
      </c>
      <c r="BP569" s="332" t="e">
        <f>#REF!-#REF!</f>
        <v>#REF!</v>
      </c>
      <c r="BQ569" s="332" t="e">
        <f>#REF!-#REF!</f>
        <v>#REF!</v>
      </c>
      <c r="BR569" s="332" t="e">
        <f>#REF!-#REF!</f>
        <v>#REF!</v>
      </c>
      <c r="BS569" s="332" t="e">
        <f>#REF!-#REF!</f>
        <v>#REF!</v>
      </c>
      <c r="BT569" s="332" t="e">
        <f>#REF!-#REF!</f>
        <v>#REF!</v>
      </c>
      <c r="BU569" s="332" t="e">
        <f>#REF!-#REF!</f>
        <v>#REF!</v>
      </c>
      <c r="BV569" s="332" t="e">
        <f>#REF!-#REF!</f>
        <v>#REF!</v>
      </c>
      <c r="BW569" s="332" t="e">
        <f>#REF!-#REF!</f>
        <v>#REF!</v>
      </c>
      <c r="BX569" s="332" t="e">
        <f>#REF!-#REF!</f>
        <v>#REF!</v>
      </c>
      <c r="BZ569" s="332" t="e">
        <f>#REF!-#REF!</f>
        <v>#REF!</v>
      </c>
      <c r="CA569" s="332" t="e">
        <f>#REF!-#REF!</f>
        <v>#REF!</v>
      </c>
    </row>
    <row r="570" spans="7:79" hidden="1" x14ac:dyDescent="0.2">
      <c r="G570" s="332" t="e">
        <f>#REF!-#REF!</f>
        <v>#REF!</v>
      </c>
      <c r="H570" s="332" t="e">
        <f>#REF!-#REF!</f>
        <v>#REF!</v>
      </c>
      <c r="I570" s="332" t="e">
        <f>#REF!-#REF!</f>
        <v>#REF!</v>
      </c>
      <c r="J570" s="332" t="e">
        <f>#REF!-#REF!</f>
        <v>#REF!</v>
      </c>
      <c r="K570" s="332" t="e">
        <f>#REF!-#REF!</f>
        <v>#REF!</v>
      </c>
      <c r="L570" s="332" t="e">
        <f>#REF!-#REF!</f>
        <v>#REF!</v>
      </c>
      <c r="M570" s="332" t="e">
        <f>#REF!-#REF!</f>
        <v>#REF!</v>
      </c>
      <c r="N570" s="332" t="e">
        <f>#REF!-#REF!</f>
        <v>#REF!</v>
      </c>
      <c r="O570" s="332" t="e">
        <f>#REF!-#REF!</f>
        <v>#REF!</v>
      </c>
      <c r="P570" s="332" t="e">
        <f>#REF!-#REF!</f>
        <v>#REF!</v>
      </c>
      <c r="Q570" s="332" t="e">
        <f>#REF!-#REF!</f>
        <v>#REF!</v>
      </c>
      <c r="R570" s="332" t="e">
        <f>#REF!-#REF!</f>
        <v>#REF!</v>
      </c>
      <c r="S570" s="332" t="e">
        <f>#REF!-#REF!</f>
        <v>#REF!</v>
      </c>
      <c r="T570" s="332" t="e">
        <f>#REF!-#REF!</f>
        <v>#REF!</v>
      </c>
      <c r="U570" s="332" t="e">
        <f>#REF!-#REF!</f>
        <v>#REF!</v>
      </c>
      <c r="V570" s="332" t="e">
        <f>#REF!-#REF!</f>
        <v>#REF!</v>
      </c>
      <c r="W570" s="332" t="e">
        <f>#REF!-#REF!</f>
        <v>#REF!</v>
      </c>
      <c r="X570" s="332" t="e">
        <f>#REF!-#REF!</f>
        <v>#REF!</v>
      </c>
      <c r="Y570" s="332" t="e">
        <f>#REF!-#REF!</f>
        <v>#REF!</v>
      </c>
      <c r="Z570" s="332" t="e">
        <f>#REF!-#REF!</f>
        <v>#REF!</v>
      </c>
      <c r="AA570" s="332" t="e">
        <f>#REF!-#REF!</f>
        <v>#REF!</v>
      </c>
      <c r="AB570" s="332" t="e">
        <f>#REF!-#REF!</f>
        <v>#REF!</v>
      </c>
      <c r="AC570" s="332" t="e">
        <f>#REF!-#REF!</f>
        <v>#REF!</v>
      </c>
      <c r="AD570" s="332" t="e">
        <f>#REF!-#REF!</f>
        <v>#REF!</v>
      </c>
      <c r="AE570" s="332" t="e">
        <f>#REF!-#REF!</f>
        <v>#REF!</v>
      </c>
      <c r="AF570" s="332" t="e">
        <f>#REF!-#REF!</f>
        <v>#REF!</v>
      </c>
      <c r="AG570" s="332" t="e">
        <f>#REF!-#REF!</f>
        <v>#REF!</v>
      </c>
      <c r="AH570" s="332" t="e">
        <f>#REF!-#REF!</f>
        <v>#REF!</v>
      </c>
      <c r="AI570" s="332" t="e">
        <f>#REF!-#REF!</f>
        <v>#REF!</v>
      </c>
      <c r="AJ570" s="332" t="e">
        <f>#REF!-#REF!</f>
        <v>#REF!</v>
      </c>
      <c r="AK570" s="332" t="e">
        <f>#REF!-#REF!</f>
        <v>#REF!</v>
      </c>
      <c r="AL570" s="332" t="e">
        <f>#REF!-#REF!</f>
        <v>#REF!</v>
      </c>
      <c r="AM570" s="332" t="e">
        <f>#REF!-#REF!</f>
        <v>#REF!</v>
      </c>
      <c r="AN570" s="332" t="e">
        <f>#REF!-#REF!</f>
        <v>#REF!</v>
      </c>
      <c r="AO570" s="332" t="e">
        <f>#REF!-#REF!</f>
        <v>#REF!</v>
      </c>
      <c r="AP570" s="332" t="e">
        <f>#REF!-#REF!</f>
        <v>#REF!</v>
      </c>
      <c r="AQ570" s="332" t="e">
        <f>#REF!-#REF!</f>
        <v>#REF!</v>
      </c>
      <c r="AR570" s="332" t="e">
        <f>#REF!-#REF!</f>
        <v>#REF!</v>
      </c>
      <c r="AS570" s="332" t="e">
        <f>#REF!-#REF!</f>
        <v>#REF!</v>
      </c>
      <c r="AT570" s="332" t="e">
        <f>#REF!-#REF!</f>
        <v>#REF!</v>
      </c>
      <c r="AU570" s="332" t="e">
        <f>#REF!-#REF!</f>
        <v>#REF!</v>
      </c>
      <c r="AV570" s="332" t="e">
        <f>#REF!-#REF!</f>
        <v>#REF!</v>
      </c>
      <c r="AW570" s="332" t="e">
        <f>#REF!-#REF!</f>
        <v>#REF!</v>
      </c>
      <c r="AX570" s="332" t="e">
        <f>#REF!-#REF!</f>
        <v>#REF!</v>
      </c>
      <c r="AY570" s="332" t="e">
        <f>#REF!-#REF!</f>
        <v>#REF!</v>
      </c>
      <c r="AZ570" s="332" t="e">
        <f>#REF!-#REF!</f>
        <v>#REF!</v>
      </c>
      <c r="BA570" s="332" t="e">
        <f>#REF!-#REF!</f>
        <v>#REF!</v>
      </c>
      <c r="BB570" s="332" t="e">
        <f>#REF!-#REF!</f>
        <v>#REF!</v>
      </c>
      <c r="BC570" s="332" t="e">
        <f>#REF!-#REF!</f>
        <v>#REF!</v>
      </c>
      <c r="BD570" s="332" t="e">
        <f>#REF!-#REF!</f>
        <v>#REF!</v>
      </c>
      <c r="BE570" s="332" t="e">
        <f>#REF!-#REF!</f>
        <v>#REF!</v>
      </c>
      <c r="BF570" s="332" t="e">
        <f>#REF!-#REF!</f>
        <v>#REF!</v>
      </c>
      <c r="BG570" s="332" t="e">
        <f>#REF!-#REF!</f>
        <v>#REF!</v>
      </c>
      <c r="BH570" s="332" t="e">
        <f>#REF!-#REF!</f>
        <v>#REF!</v>
      </c>
      <c r="BI570" s="332" t="e">
        <f>#REF!-#REF!</f>
        <v>#REF!</v>
      </c>
      <c r="BJ570" s="332" t="e">
        <f>#REF!-#REF!</f>
        <v>#REF!</v>
      </c>
      <c r="BK570" s="332" t="e">
        <f>#REF!-#REF!</f>
        <v>#REF!</v>
      </c>
      <c r="BL570" s="332" t="e">
        <f>#REF!-#REF!</f>
        <v>#REF!</v>
      </c>
      <c r="BM570" s="332" t="e">
        <f>#REF!-#REF!</f>
        <v>#REF!</v>
      </c>
      <c r="BN570" s="332" t="e">
        <f>#REF!-#REF!</f>
        <v>#REF!</v>
      </c>
      <c r="BO570" s="332" t="e">
        <f>#REF!-#REF!</f>
        <v>#REF!</v>
      </c>
      <c r="BP570" s="332" t="e">
        <f>#REF!-#REF!</f>
        <v>#REF!</v>
      </c>
      <c r="BQ570" s="332" t="e">
        <f>#REF!-#REF!</f>
        <v>#REF!</v>
      </c>
      <c r="BR570" s="332" t="e">
        <f>#REF!-#REF!</f>
        <v>#REF!</v>
      </c>
      <c r="BS570" s="332" t="e">
        <f>#REF!-#REF!</f>
        <v>#REF!</v>
      </c>
      <c r="BT570" s="332" t="e">
        <f>#REF!-#REF!</f>
        <v>#REF!</v>
      </c>
      <c r="BU570" s="332" t="e">
        <f>#REF!-#REF!</f>
        <v>#REF!</v>
      </c>
      <c r="BV570" s="332" t="e">
        <f>#REF!-#REF!</f>
        <v>#REF!</v>
      </c>
      <c r="BW570" s="332" t="e">
        <f>#REF!-#REF!</f>
        <v>#REF!</v>
      </c>
      <c r="BX570" s="332" t="e">
        <f>#REF!-#REF!</f>
        <v>#REF!</v>
      </c>
      <c r="BZ570" s="332" t="e">
        <f>#REF!-#REF!</f>
        <v>#REF!</v>
      </c>
      <c r="CA570" s="332" t="e">
        <f>#REF!-#REF!</f>
        <v>#REF!</v>
      </c>
    </row>
    <row r="571" spans="7:79" hidden="1" x14ac:dyDescent="0.2">
      <c r="G571" s="332" t="e">
        <f>#REF!-#REF!</f>
        <v>#REF!</v>
      </c>
      <c r="H571" s="332" t="e">
        <f>#REF!-#REF!</f>
        <v>#REF!</v>
      </c>
      <c r="I571" s="332" t="e">
        <f>#REF!-#REF!</f>
        <v>#REF!</v>
      </c>
      <c r="J571" s="332" t="e">
        <f>#REF!-#REF!</f>
        <v>#REF!</v>
      </c>
      <c r="K571" s="332" t="e">
        <f>#REF!-#REF!</f>
        <v>#REF!</v>
      </c>
      <c r="L571" s="332" t="e">
        <f>#REF!-#REF!</f>
        <v>#REF!</v>
      </c>
      <c r="M571" s="332" t="e">
        <f>#REF!-#REF!</f>
        <v>#REF!</v>
      </c>
      <c r="N571" s="332" t="e">
        <f>#REF!-#REF!</f>
        <v>#REF!</v>
      </c>
      <c r="O571" s="332" t="e">
        <f>#REF!-#REF!</f>
        <v>#REF!</v>
      </c>
      <c r="P571" s="332" t="e">
        <f>#REF!-#REF!</f>
        <v>#REF!</v>
      </c>
      <c r="Q571" s="332" t="e">
        <f>#REF!-#REF!</f>
        <v>#REF!</v>
      </c>
      <c r="R571" s="332" t="e">
        <f>#REF!-#REF!</f>
        <v>#REF!</v>
      </c>
      <c r="S571" s="332" t="e">
        <f>#REF!-#REF!</f>
        <v>#REF!</v>
      </c>
      <c r="T571" s="332" t="e">
        <f>#REF!-#REF!</f>
        <v>#REF!</v>
      </c>
      <c r="U571" s="332" t="e">
        <f>#REF!-#REF!</f>
        <v>#REF!</v>
      </c>
      <c r="V571" s="332" t="e">
        <f>#REF!-#REF!</f>
        <v>#REF!</v>
      </c>
      <c r="W571" s="332" t="e">
        <f>#REF!-#REF!</f>
        <v>#REF!</v>
      </c>
      <c r="X571" s="332" t="e">
        <f>#REF!-#REF!</f>
        <v>#REF!</v>
      </c>
      <c r="Y571" s="332" t="e">
        <f>#REF!-#REF!</f>
        <v>#REF!</v>
      </c>
      <c r="Z571" s="332" t="e">
        <f>#REF!-#REF!</f>
        <v>#REF!</v>
      </c>
      <c r="AA571" s="332" t="e">
        <f>#REF!-#REF!</f>
        <v>#REF!</v>
      </c>
      <c r="AB571" s="332" t="e">
        <f>#REF!-#REF!</f>
        <v>#REF!</v>
      </c>
      <c r="AC571" s="332" t="e">
        <f>#REF!-#REF!</f>
        <v>#REF!</v>
      </c>
      <c r="AD571" s="332" t="e">
        <f>#REF!-#REF!</f>
        <v>#REF!</v>
      </c>
      <c r="AE571" s="332" t="e">
        <f>#REF!-#REF!</f>
        <v>#REF!</v>
      </c>
      <c r="AF571" s="332" t="e">
        <f>#REF!-#REF!</f>
        <v>#REF!</v>
      </c>
      <c r="AG571" s="332" t="e">
        <f>#REF!-#REF!</f>
        <v>#REF!</v>
      </c>
      <c r="AH571" s="332" t="e">
        <f>#REF!-#REF!</f>
        <v>#REF!</v>
      </c>
      <c r="AI571" s="332" t="e">
        <f>#REF!-#REF!</f>
        <v>#REF!</v>
      </c>
      <c r="AJ571" s="332" t="e">
        <f>#REF!-#REF!</f>
        <v>#REF!</v>
      </c>
      <c r="AK571" s="332" t="e">
        <f>#REF!-#REF!</f>
        <v>#REF!</v>
      </c>
      <c r="AL571" s="332" t="e">
        <f>#REF!-#REF!</f>
        <v>#REF!</v>
      </c>
      <c r="AM571" s="332" t="e">
        <f>#REF!-#REF!</f>
        <v>#REF!</v>
      </c>
      <c r="AN571" s="332" t="e">
        <f>#REF!-#REF!</f>
        <v>#REF!</v>
      </c>
      <c r="AO571" s="332" t="e">
        <f>#REF!-#REF!</f>
        <v>#REF!</v>
      </c>
      <c r="AP571" s="332" t="e">
        <f>#REF!-#REF!</f>
        <v>#REF!</v>
      </c>
      <c r="AQ571" s="332" t="e">
        <f>#REF!-#REF!</f>
        <v>#REF!</v>
      </c>
      <c r="AR571" s="332" t="e">
        <f>#REF!-#REF!</f>
        <v>#REF!</v>
      </c>
      <c r="AS571" s="332" t="e">
        <f>#REF!-#REF!</f>
        <v>#REF!</v>
      </c>
      <c r="AT571" s="332" t="e">
        <f>#REF!-#REF!</f>
        <v>#REF!</v>
      </c>
      <c r="AU571" s="332" t="e">
        <f>#REF!-#REF!</f>
        <v>#REF!</v>
      </c>
      <c r="AV571" s="332" t="e">
        <f>#REF!-#REF!</f>
        <v>#REF!</v>
      </c>
      <c r="AW571" s="332" t="e">
        <f>#REF!-#REF!</f>
        <v>#REF!</v>
      </c>
      <c r="AX571" s="332" t="e">
        <f>#REF!-#REF!</f>
        <v>#REF!</v>
      </c>
      <c r="AY571" s="332" t="e">
        <f>#REF!-#REF!</f>
        <v>#REF!</v>
      </c>
      <c r="AZ571" s="332" t="e">
        <f>#REF!-#REF!</f>
        <v>#REF!</v>
      </c>
      <c r="BA571" s="332" t="e">
        <f>#REF!-#REF!</f>
        <v>#REF!</v>
      </c>
      <c r="BB571" s="332" t="e">
        <f>#REF!-#REF!</f>
        <v>#REF!</v>
      </c>
      <c r="BC571" s="332" t="e">
        <f>#REF!-#REF!</f>
        <v>#REF!</v>
      </c>
      <c r="BD571" s="332" t="e">
        <f>#REF!-#REF!</f>
        <v>#REF!</v>
      </c>
      <c r="BE571" s="332" t="e">
        <f>#REF!-#REF!</f>
        <v>#REF!</v>
      </c>
      <c r="BF571" s="332" t="e">
        <f>#REF!-#REF!</f>
        <v>#REF!</v>
      </c>
      <c r="BG571" s="332" t="e">
        <f>#REF!-#REF!</f>
        <v>#REF!</v>
      </c>
      <c r="BH571" s="332" t="e">
        <f>#REF!-#REF!</f>
        <v>#REF!</v>
      </c>
      <c r="BI571" s="332" t="e">
        <f>#REF!-#REF!</f>
        <v>#REF!</v>
      </c>
      <c r="BJ571" s="332" t="e">
        <f>#REF!-#REF!</f>
        <v>#REF!</v>
      </c>
      <c r="BK571" s="332" t="e">
        <f>#REF!-#REF!</f>
        <v>#REF!</v>
      </c>
      <c r="BL571" s="332" t="e">
        <f>#REF!-#REF!</f>
        <v>#REF!</v>
      </c>
      <c r="BM571" s="332" t="e">
        <f>#REF!-#REF!</f>
        <v>#REF!</v>
      </c>
      <c r="BN571" s="332" t="e">
        <f>#REF!-#REF!</f>
        <v>#REF!</v>
      </c>
      <c r="BO571" s="332" t="e">
        <f>#REF!-#REF!</f>
        <v>#REF!</v>
      </c>
      <c r="BP571" s="332" t="e">
        <f>#REF!-#REF!</f>
        <v>#REF!</v>
      </c>
      <c r="BQ571" s="332" t="e">
        <f>#REF!-#REF!</f>
        <v>#REF!</v>
      </c>
      <c r="BR571" s="332" t="e">
        <f>#REF!-#REF!</f>
        <v>#REF!</v>
      </c>
      <c r="BS571" s="332" t="e">
        <f>#REF!-#REF!</f>
        <v>#REF!</v>
      </c>
      <c r="BT571" s="332" t="e">
        <f>#REF!-#REF!</f>
        <v>#REF!</v>
      </c>
      <c r="BU571" s="332" t="e">
        <f>#REF!-#REF!</f>
        <v>#REF!</v>
      </c>
      <c r="BV571" s="332" t="e">
        <f>#REF!-#REF!</f>
        <v>#REF!</v>
      </c>
      <c r="BW571" s="332" t="e">
        <f>#REF!-#REF!</f>
        <v>#REF!</v>
      </c>
      <c r="BX571" s="332" t="e">
        <f>#REF!-#REF!</f>
        <v>#REF!</v>
      </c>
      <c r="BZ571" s="332" t="e">
        <f>#REF!-#REF!</f>
        <v>#REF!</v>
      </c>
      <c r="CA571" s="332" t="e">
        <f>#REF!-#REF!</f>
        <v>#REF!</v>
      </c>
    </row>
    <row r="572" spans="7:79" hidden="1" x14ac:dyDescent="0.2">
      <c r="G572" s="332" t="e">
        <f>#REF!-#REF!</f>
        <v>#REF!</v>
      </c>
      <c r="H572" s="332" t="e">
        <f>#REF!-#REF!</f>
        <v>#REF!</v>
      </c>
      <c r="I572" s="332" t="e">
        <f>#REF!-#REF!</f>
        <v>#REF!</v>
      </c>
      <c r="J572" s="332" t="e">
        <f>#REF!-#REF!</f>
        <v>#REF!</v>
      </c>
      <c r="K572" s="332" t="e">
        <f>#REF!-#REF!</f>
        <v>#REF!</v>
      </c>
      <c r="L572" s="332" t="e">
        <f>#REF!-#REF!</f>
        <v>#REF!</v>
      </c>
      <c r="M572" s="332" t="e">
        <f>#REF!-#REF!</f>
        <v>#REF!</v>
      </c>
      <c r="N572" s="332" t="e">
        <f>#REF!-#REF!</f>
        <v>#REF!</v>
      </c>
      <c r="O572" s="332" t="e">
        <f>#REF!-#REF!</f>
        <v>#REF!</v>
      </c>
      <c r="P572" s="332" t="e">
        <f>#REF!-#REF!</f>
        <v>#REF!</v>
      </c>
      <c r="Q572" s="332" t="e">
        <f>#REF!-#REF!</f>
        <v>#REF!</v>
      </c>
      <c r="R572" s="332" t="e">
        <f>#REF!-#REF!</f>
        <v>#REF!</v>
      </c>
      <c r="S572" s="332" t="e">
        <f>#REF!-#REF!</f>
        <v>#REF!</v>
      </c>
      <c r="T572" s="332" t="e">
        <f>#REF!-#REF!</f>
        <v>#REF!</v>
      </c>
      <c r="U572" s="332" t="e">
        <f>#REF!-#REF!</f>
        <v>#REF!</v>
      </c>
      <c r="V572" s="332" t="e">
        <f>#REF!-#REF!</f>
        <v>#REF!</v>
      </c>
      <c r="W572" s="332" t="e">
        <f>#REF!-#REF!</f>
        <v>#REF!</v>
      </c>
      <c r="X572" s="332" t="e">
        <f>#REF!-#REF!</f>
        <v>#REF!</v>
      </c>
      <c r="Y572" s="332" t="e">
        <f>#REF!-#REF!</f>
        <v>#REF!</v>
      </c>
      <c r="Z572" s="332" t="e">
        <f>#REF!-#REF!</f>
        <v>#REF!</v>
      </c>
      <c r="AA572" s="332" t="e">
        <f>#REF!-#REF!</f>
        <v>#REF!</v>
      </c>
      <c r="AB572" s="332" t="e">
        <f>#REF!-#REF!</f>
        <v>#REF!</v>
      </c>
      <c r="AC572" s="332" t="e">
        <f>#REF!-#REF!</f>
        <v>#REF!</v>
      </c>
      <c r="AD572" s="332" t="e">
        <f>#REF!-#REF!</f>
        <v>#REF!</v>
      </c>
      <c r="AE572" s="332" t="e">
        <f>#REF!-#REF!</f>
        <v>#REF!</v>
      </c>
      <c r="AF572" s="332" t="e">
        <f>#REF!-#REF!</f>
        <v>#REF!</v>
      </c>
      <c r="AG572" s="332" t="e">
        <f>#REF!-#REF!</f>
        <v>#REF!</v>
      </c>
      <c r="AH572" s="332" t="e">
        <f>#REF!-#REF!</f>
        <v>#REF!</v>
      </c>
      <c r="AI572" s="332" t="e">
        <f>#REF!-#REF!</f>
        <v>#REF!</v>
      </c>
      <c r="AJ572" s="332" t="e">
        <f>#REF!-#REF!</f>
        <v>#REF!</v>
      </c>
      <c r="AK572" s="332" t="e">
        <f>#REF!-#REF!</f>
        <v>#REF!</v>
      </c>
      <c r="AL572" s="332" t="e">
        <f>#REF!-#REF!</f>
        <v>#REF!</v>
      </c>
      <c r="AM572" s="332" t="e">
        <f>#REF!-#REF!</f>
        <v>#REF!</v>
      </c>
      <c r="AN572" s="332" t="e">
        <f>#REF!-#REF!</f>
        <v>#REF!</v>
      </c>
      <c r="AO572" s="332" t="e">
        <f>#REF!-#REF!</f>
        <v>#REF!</v>
      </c>
      <c r="AP572" s="332" t="e">
        <f>#REF!-#REF!</f>
        <v>#REF!</v>
      </c>
      <c r="AQ572" s="332" t="e">
        <f>#REF!-#REF!</f>
        <v>#REF!</v>
      </c>
      <c r="AR572" s="332" t="e">
        <f>#REF!-#REF!</f>
        <v>#REF!</v>
      </c>
      <c r="AS572" s="332" t="e">
        <f>#REF!-#REF!</f>
        <v>#REF!</v>
      </c>
      <c r="AT572" s="332" t="e">
        <f>#REF!-#REF!</f>
        <v>#REF!</v>
      </c>
      <c r="AU572" s="332" t="e">
        <f>#REF!-#REF!</f>
        <v>#REF!</v>
      </c>
      <c r="AV572" s="332" t="e">
        <f>#REF!-#REF!</f>
        <v>#REF!</v>
      </c>
      <c r="AW572" s="332" t="e">
        <f>#REF!-#REF!</f>
        <v>#REF!</v>
      </c>
      <c r="AX572" s="332" t="e">
        <f>#REF!-#REF!</f>
        <v>#REF!</v>
      </c>
      <c r="AY572" s="332" t="e">
        <f>#REF!-#REF!</f>
        <v>#REF!</v>
      </c>
      <c r="AZ572" s="332" t="e">
        <f>#REF!-#REF!</f>
        <v>#REF!</v>
      </c>
      <c r="BA572" s="332" t="e">
        <f>#REF!-#REF!</f>
        <v>#REF!</v>
      </c>
      <c r="BB572" s="332" t="e">
        <f>#REF!-#REF!</f>
        <v>#REF!</v>
      </c>
      <c r="BC572" s="332" t="e">
        <f>#REF!-#REF!</f>
        <v>#REF!</v>
      </c>
      <c r="BD572" s="332" t="e">
        <f>#REF!-#REF!</f>
        <v>#REF!</v>
      </c>
      <c r="BE572" s="332" t="e">
        <f>#REF!-#REF!</f>
        <v>#REF!</v>
      </c>
      <c r="BF572" s="332" t="e">
        <f>#REF!-#REF!</f>
        <v>#REF!</v>
      </c>
      <c r="BG572" s="332" t="e">
        <f>#REF!-#REF!</f>
        <v>#REF!</v>
      </c>
      <c r="BH572" s="332" t="e">
        <f>#REF!-#REF!</f>
        <v>#REF!</v>
      </c>
      <c r="BI572" s="332" t="e">
        <f>#REF!-#REF!</f>
        <v>#REF!</v>
      </c>
      <c r="BJ572" s="332" t="e">
        <f>#REF!-#REF!</f>
        <v>#REF!</v>
      </c>
      <c r="BK572" s="332" t="e">
        <f>#REF!-#REF!</f>
        <v>#REF!</v>
      </c>
      <c r="BL572" s="332" t="e">
        <f>#REF!-#REF!</f>
        <v>#REF!</v>
      </c>
      <c r="BM572" s="332" t="e">
        <f>#REF!-#REF!</f>
        <v>#REF!</v>
      </c>
      <c r="BN572" s="332" t="e">
        <f>#REF!-#REF!</f>
        <v>#REF!</v>
      </c>
      <c r="BO572" s="332" t="e">
        <f>#REF!-#REF!</f>
        <v>#REF!</v>
      </c>
      <c r="BP572" s="332" t="e">
        <f>#REF!-#REF!</f>
        <v>#REF!</v>
      </c>
      <c r="BQ572" s="332" t="e">
        <f>#REF!-#REF!</f>
        <v>#REF!</v>
      </c>
      <c r="BR572" s="332" t="e">
        <f>#REF!-#REF!</f>
        <v>#REF!</v>
      </c>
      <c r="BS572" s="332" t="e">
        <f>#REF!-#REF!</f>
        <v>#REF!</v>
      </c>
      <c r="BT572" s="332" t="e">
        <f>#REF!-#REF!</f>
        <v>#REF!</v>
      </c>
      <c r="BU572" s="332" t="e">
        <f>#REF!-#REF!</f>
        <v>#REF!</v>
      </c>
      <c r="BV572" s="332" t="e">
        <f>#REF!-#REF!</f>
        <v>#REF!</v>
      </c>
      <c r="BW572" s="332" t="e">
        <f>#REF!-#REF!</f>
        <v>#REF!</v>
      </c>
      <c r="BX572" s="332" t="e">
        <f>#REF!-#REF!</f>
        <v>#REF!</v>
      </c>
      <c r="BZ572" s="332" t="e">
        <f>#REF!-#REF!</f>
        <v>#REF!</v>
      </c>
      <c r="CA572" s="332" t="e">
        <f>#REF!-#REF!</f>
        <v>#REF!</v>
      </c>
    </row>
    <row r="573" spans="7:79" hidden="1" x14ac:dyDescent="0.2">
      <c r="G573" s="332" t="e">
        <f>#REF!-#REF!</f>
        <v>#REF!</v>
      </c>
      <c r="H573" s="332" t="e">
        <f>#REF!-#REF!</f>
        <v>#REF!</v>
      </c>
      <c r="I573" s="332" t="e">
        <f>#REF!-#REF!</f>
        <v>#REF!</v>
      </c>
      <c r="J573" s="332" t="e">
        <f>#REF!-#REF!</f>
        <v>#REF!</v>
      </c>
      <c r="K573" s="332" t="e">
        <f>#REF!-#REF!</f>
        <v>#REF!</v>
      </c>
      <c r="L573" s="332" t="e">
        <f>#REF!-#REF!</f>
        <v>#REF!</v>
      </c>
      <c r="M573" s="332" t="e">
        <f>#REF!-#REF!</f>
        <v>#REF!</v>
      </c>
      <c r="N573" s="332" t="e">
        <f>#REF!-#REF!</f>
        <v>#REF!</v>
      </c>
      <c r="O573" s="332" t="e">
        <f>#REF!-#REF!</f>
        <v>#REF!</v>
      </c>
      <c r="P573" s="332" t="e">
        <f>#REF!-#REF!</f>
        <v>#REF!</v>
      </c>
      <c r="Q573" s="332" t="e">
        <f>#REF!-#REF!</f>
        <v>#REF!</v>
      </c>
      <c r="R573" s="332" t="e">
        <f>#REF!-#REF!</f>
        <v>#REF!</v>
      </c>
      <c r="S573" s="332" t="e">
        <f>#REF!-#REF!</f>
        <v>#REF!</v>
      </c>
      <c r="T573" s="332" t="e">
        <f>#REF!-#REF!</f>
        <v>#REF!</v>
      </c>
      <c r="U573" s="332" t="e">
        <f>#REF!-#REF!</f>
        <v>#REF!</v>
      </c>
      <c r="V573" s="332" t="e">
        <f>#REF!-#REF!</f>
        <v>#REF!</v>
      </c>
      <c r="W573" s="332" t="e">
        <f>#REF!-#REF!</f>
        <v>#REF!</v>
      </c>
      <c r="X573" s="332" t="e">
        <f>#REF!-#REF!</f>
        <v>#REF!</v>
      </c>
      <c r="Y573" s="332" t="e">
        <f>#REF!-#REF!</f>
        <v>#REF!</v>
      </c>
      <c r="Z573" s="332" t="e">
        <f>#REF!-#REF!</f>
        <v>#REF!</v>
      </c>
      <c r="AA573" s="332" t="e">
        <f>#REF!-#REF!</f>
        <v>#REF!</v>
      </c>
      <c r="AB573" s="332" t="e">
        <f>#REF!-#REF!</f>
        <v>#REF!</v>
      </c>
      <c r="AC573" s="332" t="e">
        <f>#REF!-#REF!</f>
        <v>#REF!</v>
      </c>
      <c r="AD573" s="332" t="e">
        <f>#REF!-#REF!</f>
        <v>#REF!</v>
      </c>
      <c r="AE573" s="332" t="e">
        <f>#REF!-#REF!</f>
        <v>#REF!</v>
      </c>
      <c r="AF573" s="332" t="e">
        <f>#REF!-#REF!</f>
        <v>#REF!</v>
      </c>
      <c r="AG573" s="332" t="e">
        <f>#REF!-#REF!</f>
        <v>#REF!</v>
      </c>
      <c r="AH573" s="332" t="e">
        <f>#REF!-#REF!</f>
        <v>#REF!</v>
      </c>
      <c r="AI573" s="332" t="e">
        <f>#REF!-#REF!</f>
        <v>#REF!</v>
      </c>
      <c r="AJ573" s="332" t="e">
        <f>#REF!-#REF!</f>
        <v>#REF!</v>
      </c>
      <c r="AK573" s="332" t="e">
        <f>#REF!-#REF!</f>
        <v>#REF!</v>
      </c>
      <c r="AL573" s="332" t="e">
        <f>#REF!-#REF!</f>
        <v>#REF!</v>
      </c>
      <c r="AM573" s="332" t="e">
        <f>#REF!-#REF!</f>
        <v>#REF!</v>
      </c>
      <c r="AN573" s="332" t="e">
        <f>#REF!-#REF!</f>
        <v>#REF!</v>
      </c>
      <c r="AO573" s="332" t="e">
        <f>#REF!-#REF!</f>
        <v>#REF!</v>
      </c>
      <c r="AP573" s="332" t="e">
        <f>#REF!-#REF!</f>
        <v>#REF!</v>
      </c>
      <c r="AQ573" s="332" t="e">
        <f>#REF!-#REF!</f>
        <v>#REF!</v>
      </c>
      <c r="AR573" s="332" t="e">
        <f>#REF!-#REF!</f>
        <v>#REF!</v>
      </c>
      <c r="AS573" s="332" t="e">
        <f>#REF!-#REF!</f>
        <v>#REF!</v>
      </c>
      <c r="AT573" s="332" t="e">
        <f>#REF!-#REF!</f>
        <v>#REF!</v>
      </c>
      <c r="AU573" s="332" t="e">
        <f>#REF!-#REF!</f>
        <v>#REF!</v>
      </c>
      <c r="AV573" s="332" t="e">
        <f>#REF!-#REF!</f>
        <v>#REF!</v>
      </c>
      <c r="AW573" s="332" t="e">
        <f>#REF!-#REF!</f>
        <v>#REF!</v>
      </c>
      <c r="AX573" s="332" t="e">
        <f>#REF!-#REF!</f>
        <v>#REF!</v>
      </c>
      <c r="AY573" s="332" t="e">
        <f>#REF!-#REF!</f>
        <v>#REF!</v>
      </c>
      <c r="AZ573" s="332" t="e">
        <f>#REF!-#REF!</f>
        <v>#REF!</v>
      </c>
      <c r="BA573" s="332" t="e">
        <f>#REF!-#REF!</f>
        <v>#REF!</v>
      </c>
      <c r="BB573" s="332" t="e">
        <f>#REF!-#REF!</f>
        <v>#REF!</v>
      </c>
      <c r="BC573" s="332" t="e">
        <f>#REF!-#REF!</f>
        <v>#REF!</v>
      </c>
      <c r="BD573" s="332" t="e">
        <f>#REF!-#REF!</f>
        <v>#REF!</v>
      </c>
      <c r="BE573" s="332" t="e">
        <f>#REF!-#REF!</f>
        <v>#REF!</v>
      </c>
      <c r="BF573" s="332" t="e">
        <f>#REF!-#REF!</f>
        <v>#REF!</v>
      </c>
      <c r="BG573" s="332" t="e">
        <f>#REF!-#REF!</f>
        <v>#REF!</v>
      </c>
      <c r="BH573" s="332" t="e">
        <f>#REF!-#REF!</f>
        <v>#REF!</v>
      </c>
      <c r="BI573" s="332" t="e">
        <f>#REF!-#REF!</f>
        <v>#REF!</v>
      </c>
      <c r="BJ573" s="332" t="e">
        <f>#REF!-#REF!</f>
        <v>#REF!</v>
      </c>
      <c r="BK573" s="332" t="e">
        <f>#REF!-#REF!</f>
        <v>#REF!</v>
      </c>
      <c r="BL573" s="332" t="e">
        <f>#REF!-#REF!</f>
        <v>#REF!</v>
      </c>
      <c r="BM573" s="332" t="e">
        <f>#REF!-#REF!</f>
        <v>#REF!</v>
      </c>
      <c r="BN573" s="332" t="e">
        <f>#REF!-#REF!</f>
        <v>#REF!</v>
      </c>
      <c r="BO573" s="332" t="e">
        <f>#REF!-#REF!</f>
        <v>#REF!</v>
      </c>
      <c r="BP573" s="332" t="e">
        <f>#REF!-#REF!</f>
        <v>#REF!</v>
      </c>
      <c r="BQ573" s="332" t="e">
        <f>#REF!-#REF!</f>
        <v>#REF!</v>
      </c>
      <c r="BR573" s="332" t="e">
        <f>#REF!-#REF!</f>
        <v>#REF!</v>
      </c>
      <c r="BS573" s="332" t="e">
        <f>#REF!-#REF!</f>
        <v>#REF!</v>
      </c>
      <c r="BT573" s="332" t="e">
        <f>#REF!-#REF!</f>
        <v>#REF!</v>
      </c>
      <c r="BU573" s="332" t="e">
        <f>#REF!-#REF!</f>
        <v>#REF!</v>
      </c>
      <c r="BV573" s="332" t="e">
        <f>#REF!-#REF!</f>
        <v>#REF!</v>
      </c>
      <c r="BW573" s="332" t="e">
        <f>#REF!-#REF!</f>
        <v>#REF!</v>
      </c>
      <c r="BX573" s="332" t="e">
        <f>#REF!-#REF!</f>
        <v>#REF!</v>
      </c>
      <c r="BZ573" s="332" t="e">
        <f>#REF!-#REF!</f>
        <v>#REF!</v>
      </c>
      <c r="CA573" s="332" t="e">
        <f>#REF!-#REF!</f>
        <v>#REF!</v>
      </c>
    </row>
    <row r="574" spans="7:79" hidden="1" x14ac:dyDescent="0.2">
      <c r="G574" s="332" t="e">
        <f>#REF!-#REF!</f>
        <v>#REF!</v>
      </c>
      <c r="H574" s="332" t="e">
        <f>#REF!-#REF!</f>
        <v>#REF!</v>
      </c>
      <c r="I574" s="332" t="e">
        <f>#REF!-#REF!</f>
        <v>#REF!</v>
      </c>
      <c r="J574" s="332" t="e">
        <f>#REF!-#REF!</f>
        <v>#REF!</v>
      </c>
      <c r="K574" s="332" t="e">
        <f>#REF!-#REF!</f>
        <v>#REF!</v>
      </c>
      <c r="L574" s="332" t="e">
        <f>#REF!-#REF!</f>
        <v>#REF!</v>
      </c>
      <c r="M574" s="332" t="e">
        <f>#REF!-#REF!</f>
        <v>#REF!</v>
      </c>
      <c r="N574" s="332" t="e">
        <f>#REF!-#REF!</f>
        <v>#REF!</v>
      </c>
      <c r="O574" s="332" t="e">
        <f>#REF!-#REF!</f>
        <v>#REF!</v>
      </c>
      <c r="P574" s="332" t="e">
        <f>#REF!-#REF!</f>
        <v>#REF!</v>
      </c>
      <c r="Q574" s="332" t="e">
        <f>#REF!-#REF!</f>
        <v>#REF!</v>
      </c>
      <c r="R574" s="332" t="e">
        <f>#REF!-#REF!</f>
        <v>#REF!</v>
      </c>
      <c r="S574" s="332" t="e">
        <f>#REF!-#REF!</f>
        <v>#REF!</v>
      </c>
      <c r="T574" s="332" t="e">
        <f>#REF!-#REF!</f>
        <v>#REF!</v>
      </c>
      <c r="U574" s="332" t="e">
        <f>#REF!-#REF!</f>
        <v>#REF!</v>
      </c>
      <c r="V574" s="332" t="e">
        <f>#REF!-#REF!</f>
        <v>#REF!</v>
      </c>
      <c r="W574" s="332" t="e">
        <f>#REF!-#REF!</f>
        <v>#REF!</v>
      </c>
      <c r="X574" s="332" t="e">
        <f>#REF!-#REF!</f>
        <v>#REF!</v>
      </c>
      <c r="Y574" s="332" t="e">
        <f>#REF!-#REF!</f>
        <v>#REF!</v>
      </c>
      <c r="Z574" s="332" t="e">
        <f>#REF!-#REF!</f>
        <v>#REF!</v>
      </c>
      <c r="AA574" s="332" t="e">
        <f>#REF!-#REF!</f>
        <v>#REF!</v>
      </c>
      <c r="AB574" s="332" t="e">
        <f>#REF!-#REF!</f>
        <v>#REF!</v>
      </c>
      <c r="AC574" s="332" t="e">
        <f>#REF!-#REF!</f>
        <v>#REF!</v>
      </c>
      <c r="AD574" s="332" t="e">
        <f>#REF!-#REF!</f>
        <v>#REF!</v>
      </c>
      <c r="AE574" s="332" t="e">
        <f>#REF!-#REF!</f>
        <v>#REF!</v>
      </c>
      <c r="AF574" s="332" t="e">
        <f>#REF!-#REF!</f>
        <v>#REF!</v>
      </c>
      <c r="AG574" s="332" t="e">
        <f>#REF!-#REF!</f>
        <v>#REF!</v>
      </c>
      <c r="AH574" s="332" t="e">
        <f>#REF!-#REF!</f>
        <v>#REF!</v>
      </c>
      <c r="AI574" s="332" t="e">
        <f>#REF!-#REF!</f>
        <v>#REF!</v>
      </c>
      <c r="AJ574" s="332" t="e">
        <f>#REF!-#REF!</f>
        <v>#REF!</v>
      </c>
      <c r="AK574" s="332" t="e">
        <f>#REF!-#REF!</f>
        <v>#REF!</v>
      </c>
      <c r="AL574" s="332" t="e">
        <f>#REF!-#REF!</f>
        <v>#REF!</v>
      </c>
      <c r="AM574" s="332" t="e">
        <f>#REF!-#REF!</f>
        <v>#REF!</v>
      </c>
      <c r="AN574" s="332" t="e">
        <f>#REF!-#REF!</f>
        <v>#REF!</v>
      </c>
      <c r="AO574" s="332" t="e">
        <f>#REF!-#REF!</f>
        <v>#REF!</v>
      </c>
      <c r="AP574" s="332" t="e">
        <f>#REF!-#REF!</f>
        <v>#REF!</v>
      </c>
      <c r="AQ574" s="332" t="e">
        <f>#REF!-#REF!</f>
        <v>#REF!</v>
      </c>
      <c r="AR574" s="332" t="e">
        <f>#REF!-#REF!</f>
        <v>#REF!</v>
      </c>
      <c r="AS574" s="332" t="e">
        <f>#REF!-#REF!</f>
        <v>#REF!</v>
      </c>
      <c r="AT574" s="332" t="e">
        <f>#REF!-#REF!</f>
        <v>#REF!</v>
      </c>
      <c r="AU574" s="332" t="e">
        <f>#REF!-#REF!</f>
        <v>#REF!</v>
      </c>
      <c r="AV574" s="332" t="e">
        <f>#REF!-#REF!</f>
        <v>#REF!</v>
      </c>
      <c r="AW574" s="332" t="e">
        <f>#REF!-#REF!</f>
        <v>#REF!</v>
      </c>
      <c r="AX574" s="332" t="e">
        <f>#REF!-#REF!</f>
        <v>#REF!</v>
      </c>
      <c r="AY574" s="332" t="e">
        <f>#REF!-#REF!</f>
        <v>#REF!</v>
      </c>
      <c r="AZ574" s="332" t="e">
        <f>#REF!-#REF!</f>
        <v>#REF!</v>
      </c>
      <c r="BA574" s="332" t="e">
        <f>#REF!-#REF!</f>
        <v>#REF!</v>
      </c>
      <c r="BB574" s="332" t="e">
        <f>#REF!-#REF!</f>
        <v>#REF!</v>
      </c>
      <c r="BC574" s="332" t="e">
        <f>#REF!-#REF!</f>
        <v>#REF!</v>
      </c>
      <c r="BD574" s="332" t="e">
        <f>#REF!-#REF!</f>
        <v>#REF!</v>
      </c>
      <c r="BE574" s="332" t="e">
        <f>#REF!-#REF!</f>
        <v>#REF!</v>
      </c>
      <c r="BF574" s="332" t="e">
        <f>#REF!-#REF!</f>
        <v>#REF!</v>
      </c>
      <c r="BG574" s="332" t="e">
        <f>#REF!-#REF!</f>
        <v>#REF!</v>
      </c>
      <c r="BH574" s="332" t="e">
        <f>#REF!-#REF!</f>
        <v>#REF!</v>
      </c>
      <c r="BI574" s="332" t="e">
        <f>#REF!-#REF!</f>
        <v>#REF!</v>
      </c>
      <c r="BJ574" s="332" t="e">
        <f>#REF!-#REF!</f>
        <v>#REF!</v>
      </c>
      <c r="BK574" s="332" t="e">
        <f>#REF!-#REF!</f>
        <v>#REF!</v>
      </c>
      <c r="BL574" s="332" t="e">
        <f>#REF!-#REF!</f>
        <v>#REF!</v>
      </c>
      <c r="BM574" s="332" t="e">
        <f>#REF!-#REF!</f>
        <v>#REF!</v>
      </c>
      <c r="BN574" s="332" t="e">
        <f>#REF!-#REF!</f>
        <v>#REF!</v>
      </c>
      <c r="BO574" s="332" t="e">
        <f>#REF!-#REF!</f>
        <v>#REF!</v>
      </c>
      <c r="BP574" s="332" t="e">
        <f>#REF!-#REF!</f>
        <v>#REF!</v>
      </c>
      <c r="BQ574" s="332" t="e">
        <f>#REF!-#REF!</f>
        <v>#REF!</v>
      </c>
      <c r="BR574" s="332" t="e">
        <f>#REF!-#REF!</f>
        <v>#REF!</v>
      </c>
      <c r="BS574" s="332" t="e">
        <f>#REF!-#REF!</f>
        <v>#REF!</v>
      </c>
      <c r="BT574" s="332" t="e">
        <f>#REF!-#REF!</f>
        <v>#REF!</v>
      </c>
      <c r="BU574" s="332" t="e">
        <f>#REF!-#REF!</f>
        <v>#REF!</v>
      </c>
      <c r="BV574" s="332" t="e">
        <f>#REF!-#REF!</f>
        <v>#REF!</v>
      </c>
      <c r="BW574" s="332" t="e">
        <f>#REF!-#REF!</f>
        <v>#REF!</v>
      </c>
      <c r="BX574" s="332" t="e">
        <f>#REF!-#REF!</f>
        <v>#REF!</v>
      </c>
      <c r="BZ574" s="332" t="e">
        <f>#REF!-#REF!</f>
        <v>#REF!</v>
      </c>
      <c r="CA574" s="332" t="e">
        <f>#REF!-#REF!</f>
        <v>#REF!</v>
      </c>
    </row>
    <row r="575" spans="7:79" hidden="1" x14ac:dyDescent="0.2">
      <c r="G575" s="332">
        <f t="shared" ref="G575:BR579" si="156">G158-BY158</f>
        <v>0</v>
      </c>
      <c r="H575" s="332">
        <f t="shared" si="156"/>
        <v>0</v>
      </c>
      <c r="I575" s="332">
        <f t="shared" si="156"/>
        <v>0</v>
      </c>
      <c r="J575" s="332">
        <f t="shared" si="156"/>
        <v>0</v>
      </c>
      <c r="K575" s="332">
        <f t="shared" si="156"/>
        <v>0</v>
      </c>
      <c r="L575" s="332">
        <f t="shared" si="156"/>
        <v>0</v>
      </c>
      <c r="M575" s="332">
        <f t="shared" si="156"/>
        <v>0</v>
      </c>
      <c r="N575" s="332">
        <f t="shared" si="156"/>
        <v>0</v>
      </c>
      <c r="O575" s="332">
        <f t="shared" si="156"/>
        <v>0</v>
      </c>
      <c r="P575" s="332">
        <f t="shared" si="156"/>
        <v>0</v>
      </c>
      <c r="Q575" s="332">
        <f t="shared" si="156"/>
        <v>0</v>
      </c>
      <c r="R575" s="332">
        <f t="shared" si="156"/>
        <v>0</v>
      </c>
      <c r="S575" s="332">
        <f t="shared" si="156"/>
        <v>0</v>
      </c>
      <c r="T575" s="332">
        <f t="shared" si="156"/>
        <v>0</v>
      </c>
      <c r="U575" s="332">
        <f t="shared" si="156"/>
        <v>0</v>
      </c>
      <c r="V575" s="332">
        <f t="shared" si="156"/>
        <v>0</v>
      </c>
      <c r="W575" s="332">
        <f t="shared" si="156"/>
        <v>0</v>
      </c>
      <c r="X575" s="332">
        <f t="shared" si="156"/>
        <v>0</v>
      </c>
      <c r="Y575" s="332">
        <f t="shared" si="156"/>
        <v>0</v>
      </c>
      <c r="Z575" s="332">
        <f t="shared" si="156"/>
        <v>0</v>
      </c>
      <c r="AA575" s="332">
        <f t="shared" si="156"/>
        <v>0</v>
      </c>
      <c r="AB575" s="332">
        <f t="shared" si="156"/>
        <v>0</v>
      </c>
      <c r="AC575" s="332">
        <f t="shared" si="156"/>
        <v>0</v>
      </c>
      <c r="AD575" s="332">
        <f t="shared" si="156"/>
        <v>0</v>
      </c>
      <c r="AE575" s="332">
        <f t="shared" si="156"/>
        <v>0</v>
      </c>
      <c r="AF575" s="332">
        <f t="shared" si="156"/>
        <v>0</v>
      </c>
      <c r="AG575" s="332">
        <f t="shared" si="156"/>
        <v>0</v>
      </c>
      <c r="AH575" s="332">
        <f t="shared" si="156"/>
        <v>0</v>
      </c>
      <c r="AI575" s="332">
        <f t="shared" si="156"/>
        <v>0</v>
      </c>
      <c r="AJ575" s="332">
        <f t="shared" si="156"/>
        <v>0</v>
      </c>
      <c r="AK575" s="332">
        <f t="shared" si="156"/>
        <v>0</v>
      </c>
      <c r="AL575" s="332">
        <f t="shared" si="156"/>
        <v>0</v>
      </c>
      <c r="AM575" s="332">
        <f t="shared" si="156"/>
        <v>0</v>
      </c>
      <c r="AN575" s="332">
        <f t="shared" si="156"/>
        <v>0</v>
      </c>
      <c r="AO575" s="332">
        <f t="shared" si="156"/>
        <v>0</v>
      </c>
      <c r="AP575" s="332">
        <f t="shared" si="156"/>
        <v>0</v>
      </c>
      <c r="AQ575" s="332">
        <f t="shared" si="156"/>
        <v>0</v>
      </c>
      <c r="AR575" s="332">
        <f t="shared" si="156"/>
        <v>0</v>
      </c>
      <c r="AS575" s="332">
        <f t="shared" si="156"/>
        <v>0</v>
      </c>
      <c r="AT575" s="332">
        <f t="shared" si="156"/>
        <v>0</v>
      </c>
      <c r="AU575" s="332">
        <f t="shared" si="156"/>
        <v>0</v>
      </c>
      <c r="AV575" s="332">
        <f t="shared" si="156"/>
        <v>0</v>
      </c>
      <c r="AW575" s="332">
        <f t="shared" si="156"/>
        <v>0</v>
      </c>
      <c r="AX575" s="332">
        <f t="shared" si="156"/>
        <v>0</v>
      </c>
      <c r="AY575" s="332">
        <f t="shared" si="156"/>
        <v>0</v>
      </c>
      <c r="AZ575" s="332">
        <f t="shared" si="156"/>
        <v>0</v>
      </c>
      <c r="BA575" s="332">
        <f t="shared" si="156"/>
        <v>0</v>
      </c>
      <c r="BB575" s="332">
        <f t="shared" si="156"/>
        <v>0</v>
      </c>
      <c r="BC575" s="332">
        <f t="shared" si="156"/>
        <v>0</v>
      </c>
      <c r="BD575" s="332">
        <f t="shared" si="156"/>
        <v>0</v>
      </c>
      <c r="BE575" s="332">
        <f t="shared" si="156"/>
        <v>0</v>
      </c>
      <c r="BF575" s="332">
        <f t="shared" si="156"/>
        <v>0</v>
      </c>
      <c r="BG575" s="332">
        <f t="shared" si="156"/>
        <v>0</v>
      </c>
      <c r="BH575" s="332">
        <f t="shared" si="156"/>
        <v>0</v>
      </c>
      <c r="BI575" s="332">
        <f t="shared" si="156"/>
        <v>0</v>
      </c>
      <c r="BJ575" s="332">
        <f t="shared" si="156"/>
        <v>0</v>
      </c>
      <c r="BK575" s="332">
        <f t="shared" si="156"/>
        <v>0</v>
      </c>
      <c r="BL575" s="332">
        <f t="shared" si="156"/>
        <v>0</v>
      </c>
      <c r="BM575" s="332">
        <f t="shared" si="156"/>
        <v>0</v>
      </c>
      <c r="BN575" s="332">
        <f t="shared" si="156"/>
        <v>0</v>
      </c>
      <c r="BO575" s="332">
        <f t="shared" si="156"/>
        <v>0</v>
      </c>
      <c r="BP575" s="332">
        <f t="shared" si="156"/>
        <v>0</v>
      </c>
      <c r="BQ575" s="332">
        <f t="shared" si="156"/>
        <v>0</v>
      </c>
      <c r="BR575" s="332">
        <f t="shared" si="156"/>
        <v>0</v>
      </c>
      <c r="BS575" s="332">
        <f t="shared" ref="BO575:BX580" si="157">BS158-EK158</f>
        <v>0</v>
      </c>
      <c r="BT575" s="332">
        <f t="shared" si="157"/>
        <v>0</v>
      </c>
      <c r="BU575" s="332">
        <f t="shared" si="157"/>
        <v>0</v>
      </c>
      <c r="BV575" s="332">
        <f t="shared" si="157"/>
        <v>0</v>
      </c>
      <c r="BW575" s="332">
        <f t="shared" si="157"/>
        <v>0</v>
      </c>
      <c r="BX575" s="332">
        <f t="shared" si="157"/>
        <v>0</v>
      </c>
      <c r="BZ575" s="332">
        <f t="shared" ref="BZ575:CA580" si="158">BZ158-ER158</f>
        <v>0</v>
      </c>
      <c r="CA575" s="332">
        <f t="shared" si="158"/>
        <v>0</v>
      </c>
    </row>
    <row r="576" spans="7:79" hidden="1" x14ac:dyDescent="0.2">
      <c r="G576" s="332">
        <f t="shared" si="156"/>
        <v>0</v>
      </c>
      <c r="H576" s="332">
        <f t="shared" si="156"/>
        <v>0</v>
      </c>
      <c r="I576" s="332">
        <f t="shared" si="156"/>
        <v>0</v>
      </c>
      <c r="J576" s="332">
        <f t="shared" si="156"/>
        <v>0</v>
      </c>
      <c r="K576" s="332">
        <f t="shared" si="156"/>
        <v>0</v>
      </c>
      <c r="L576" s="332">
        <f t="shared" si="156"/>
        <v>0</v>
      </c>
      <c r="M576" s="332">
        <f t="shared" si="156"/>
        <v>0</v>
      </c>
      <c r="N576" s="332">
        <f t="shared" si="156"/>
        <v>0</v>
      </c>
      <c r="O576" s="332">
        <f t="shared" si="156"/>
        <v>0</v>
      </c>
      <c r="P576" s="332">
        <f t="shared" si="156"/>
        <v>0</v>
      </c>
      <c r="Q576" s="332">
        <f t="shared" si="156"/>
        <v>0</v>
      </c>
      <c r="R576" s="332">
        <f t="shared" si="156"/>
        <v>0</v>
      </c>
      <c r="S576" s="332">
        <f t="shared" si="156"/>
        <v>0</v>
      </c>
      <c r="T576" s="332">
        <f t="shared" si="156"/>
        <v>0</v>
      </c>
      <c r="U576" s="332">
        <f t="shared" si="156"/>
        <v>0</v>
      </c>
      <c r="V576" s="332">
        <f t="shared" si="156"/>
        <v>0</v>
      </c>
      <c r="W576" s="332">
        <f t="shared" si="156"/>
        <v>0</v>
      </c>
      <c r="X576" s="332">
        <f t="shared" si="156"/>
        <v>0</v>
      </c>
      <c r="Y576" s="332">
        <f t="shared" si="156"/>
        <v>0</v>
      </c>
      <c r="Z576" s="332">
        <f t="shared" si="156"/>
        <v>0</v>
      </c>
      <c r="AA576" s="332">
        <f t="shared" si="156"/>
        <v>0</v>
      </c>
      <c r="AB576" s="332">
        <f t="shared" si="156"/>
        <v>0</v>
      </c>
      <c r="AC576" s="332">
        <f t="shared" si="156"/>
        <v>0</v>
      </c>
      <c r="AD576" s="332">
        <f t="shared" si="156"/>
        <v>0</v>
      </c>
      <c r="AE576" s="332">
        <f t="shared" si="156"/>
        <v>0</v>
      </c>
      <c r="AF576" s="332">
        <f t="shared" si="156"/>
        <v>0</v>
      </c>
      <c r="AG576" s="332">
        <f t="shared" si="156"/>
        <v>0</v>
      </c>
      <c r="AH576" s="332">
        <f t="shared" si="156"/>
        <v>0</v>
      </c>
      <c r="AI576" s="332">
        <f t="shared" si="156"/>
        <v>0</v>
      </c>
      <c r="AJ576" s="332">
        <f t="shared" si="156"/>
        <v>0</v>
      </c>
      <c r="AK576" s="332">
        <f t="shared" si="156"/>
        <v>0</v>
      </c>
      <c r="AL576" s="332">
        <f t="shared" si="156"/>
        <v>0</v>
      </c>
      <c r="AM576" s="332">
        <f t="shared" si="156"/>
        <v>0</v>
      </c>
      <c r="AN576" s="332">
        <f t="shared" si="156"/>
        <v>0</v>
      </c>
      <c r="AO576" s="332">
        <f t="shared" si="156"/>
        <v>0</v>
      </c>
      <c r="AP576" s="332">
        <f t="shared" si="156"/>
        <v>0</v>
      </c>
      <c r="AQ576" s="332">
        <f t="shared" si="156"/>
        <v>0</v>
      </c>
      <c r="AR576" s="332">
        <f t="shared" si="156"/>
        <v>0</v>
      </c>
      <c r="AS576" s="332">
        <f t="shared" si="156"/>
        <v>0</v>
      </c>
      <c r="AT576" s="332">
        <f t="shared" si="156"/>
        <v>0</v>
      </c>
      <c r="AU576" s="332">
        <f t="shared" si="156"/>
        <v>0</v>
      </c>
      <c r="AV576" s="332">
        <f t="shared" si="156"/>
        <v>0</v>
      </c>
      <c r="AW576" s="332">
        <f t="shared" si="156"/>
        <v>0</v>
      </c>
      <c r="AX576" s="332">
        <f t="shared" si="156"/>
        <v>0</v>
      </c>
      <c r="AY576" s="332">
        <f t="shared" si="156"/>
        <v>0</v>
      </c>
      <c r="AZ576" s="332">
        <f t="shared" si="156"/>
        <v>0</v>
      </c>
      <c r="BA576" s="332">
        <f t="shared" si="156"/>
        <v>0</v>
      </c>
      <c r="BB576" s="332">
        <f t="shared" si="156"/>
        <v>0</v>
      </c>
      <c r="BC576" s="332">
        <f t="shared" si="156"/>
        <v>0</v>
      </c>
      <c r="BD576" s="332">
        <f t="shared" si="156"/>
        <v>0</v>
      </c>
      <c r="BE576" s="332">
        <f t="shared" si="156"/>
        <v>0</v>
      </c>
      <c r="BF576" s="332">
        <f t="shared" si="156"/>
        <v>0</v>
      </c>
      <c r="BG576" s="332">
        <f t="shared" si="156"/>
        <v>0</v>
      </c>
      <c r="BH576" s="332">
        <f t="shared" si="156"/>
        <v>0</v>
      </c>
      <c r="BI576" s="332">
        <f t="shared" si="156"/>
        <v>0</v>
      </c>
      <c r="BJ576" s="332">
        <f t="shared" si="156"/>
        <v>0</v>
      </c>
      <c r="BK576" s="332">
        <f t="shared" si="156"/>
        <v>0</v>
      </c>
      <c r="BL576" s="332">
        <f t="shared" si="156"/>
        <v>0</v>
      </c>
      <c r="BM576" s="332">
        <f t="shared" si="156"/>
        <v>0</v>
      </c>
      <c r="BN576" s="332">
        <f t="shared" si="156"/>
        <v>0</v>
      </c>
      <c r="BO576" s="332">
        <f t="shared" si="157"/>
        <v>0</v>
      </c>
      <c r="BP576" s="332">
        <f t="shared" si="157"/>
        <v>0</v>
      </c>
      <c r="BQ576" s="332">
        <f t="shared" si="157"/>
        <v>0</v>
      </c>
      <c r="BR576" s="332">
        <f t="shared" si="157"/>
        <v>0</v>
      </c>
      <c r="BS576" s="332">
        <f t="shared" si="157"/>
        <v>0</v>
      </c>
      <c r="BT576" s="332">
        <f t="shared" si="157"/>
        <v>0</v>
      </c>
      <c r="BU576" s="332">
        <f t="shared" si="157"/>
        <v>0</v>
      </c>
      <c r="BV576" s="332">
        <f t="shared" si="157"/>
        <v>0</v>
      </c>
      <c r="BW576" s="332">
        <f t="shared" si="157"/>
        <v>0</v>
      </c>
      <c r="BX576" s="332">
        <f t="shared" si="157"/>
        <v>0</v>
      </c>
      <c r="BZ576" s="332">
        <f t="shared" si="158"/>
        <v>0</v>
      </c>
      <c r="CA576" s="332">
        <f t="shared" si="158"/>
        <v>0</v>
      </c>
    </row>
    <row r="577" spans="7:79" hidden="1" x14ac:dyDescent="0.2">
      <c r="G577" s="332">
        <f t="shared" si="156"/>
        <v>0</v>
      </c>
      <c r="H577" s="332">
        <f t="shared" si="156"/>
        <v>0</v>
      </c>
      <c r="I577" s="332">
        <f t="shared" si="156"/>
        <v>0</v>
      </c>
      <c r="J577" s="332">
        <f t="shared" si="156"/>
        <v>0</v>
      </c>
      <c r="K577" s="332">
        <f t="shared" si="156"/>
        <v>0</v>
      </c>
      <c r="L577" s="332">
        <f t="shared" si="156"/>
        <v>0</v>
      </c>
      <c r="M577" s="332">
        <f t="shared" si="156"/>
        <v>0</v>
      </c>
      <c r="N577" s="332">
        <f t="shared" si="156"/>
        <v>0</v>
      </c>
      <c r="O577" s="332">
        <f t="shared" si="156"/>
        <v>0</v>
      </c>
      <c r="P577" s="332">
        <f t="shared" si="156"/>
        <v>0</v>
      </c>
      <c r="Q577" s="332">
        <f t="shared" si="156"/>
        <v>0</v>
      </c>
      <c r="R577" s="332">
        <f t="shared" si="156"/>
        <v>0</v>
      </c>
      <c r="S577" s="332">
        <f t="shared" si="156"/>
        <v>0</v>
      </c>
      <c r="T577" s="332">
        <f t="shared" si="156"/>
        <v>0</v>
      </c>
      <c r="U577" s="332">
        <f t="shared" si="156"/>
        <v>0</v>
      </c>
      <c r="V577" s="332">
        <f t="shared" si="156"/>
        <v>0</v>
      </c>
      <c r="W577" s="332">
        <f t="shared" si="156"/>
        <v>0</v>
      </c>
      <c r="X577" s="332">
        <f t="shared" si="156"/>
        <v>0</v>
      </c>
      <c r="Y577" s="332">
        <f t="shared" si="156"/>
        <v>0</v>
      </c>
      <c r="Z577" s="332">
        <f t="shared" si="156"/>
        <v>0</v>
      </c>
      <c r="AA577" s="332">
        <f t="shared" si="156"/>
        <v>0</v>
      </c>
      <c r="AB577" s="332">
        <f t="shared" si="156"/>
        <v>0</v>
      </c>
      <c r="AC577" s="332">
        <f t="shared" si="156"/>
        <v>0</v>
      </c>
      <c r="AD577" s="332">
        <f t="shared" si="156"/>
        <v>0</v>
      </c>
      <c r="AE577" s="332">
        <f t="shared" si="156"/>
        <v>0</v>
      </c>
      <c r="AF577" s="332">
        <f t="shared" si="156"/>
        <v>0</v>
      </c>
      <c r="AG577" s="332">
        <f t="shared" si="156"/>
        <v>0</v>
      </c>
      <c r="AH577" s="332">
        <f t="shared" si="156"/>
        <v>0</v>
      </c>
      <c r="AI577" s="332">
        <f t="shared" si="156"/>
        <v>0</v>
      </c>
      <c r="AJ577" s="332">
        <f t="shared" si="156"/>
        <v>0</v>
      </c>
      <c r="AK577" s="332">
        <f t="shared" si="156"/>
        <v>0</v>
      </c>
      <c r="AL577" s="332">
        <f t="shared" si="156"/>
        <v>0</v>
      </c>
      <c r="AM577" s="332">
        <f t="shared" si="156"/>
        <v>0</v>
      </c>
      <c r="AN577" s="332">
        <f t="shared" si="156"/>
        <v>0</v>
      </c>
      <c r="AO577" s="332">
        <f t="shared" si="156"/>
        <v>0</v>
      </c>
      <c r="AP577" s="332">
        <f t="shared" si="156"/>
        <v>0</v>
      </c>
      <c r="AQ577" s="332">
        <f t="shared" si="156"/>
        <v>0</v>
      </c>
      <c r="AR577" s="332">
        <f t="shared" si="156"/>
        <v>0</v>
      </c>
      <c r="AS577" s="332">
        <f t="shared" si="156"/>
        <v>0</v>
      </c>
      <c r="AT577" s="332">
        <f t="shared" si="156"/>
        <v>0</v>
      </c>
      <c r="AU577" s="332">
        <f t="shared" si="156"/>
        <v>0</v>
      </c>
      <c r="AV577" s="332">
        <f t="shared" si="156"/>
        <v>0</v>
      </c>
      <c r="AW577" s="332">
        <f t="shared" si="156"/>
        <v>0</v>
      </c>
      <c r="AX577" s="332">
        <f t="shared" si="156"/>
        <v>0</v>
      </c>
      <c r="AY577" s="332">
        <f t="shared" si="156"/>
        <v>0</v>
      </c>
      <c r="AZ577" s="332">
        <f t="shared" si="156"/>
        <v>0</v>
      </c>
      <c r="BA577" s="332">
        <f t="shared" si="156"/>
        <v>0</v>
      </c>
      <c r="BB577" s="332">
        <f t="shared" si="156"/>
        <v>0</v>
      </c>
      <c r="BC577" s="332">
        <f t="shared" si="156"/>
        <v>0</v>
      </c>
      <c r="BD577" s="332">
        <f t="shared" si="156"/>
        <v>0</v>
      </c>
      <c r="BE577" s="332">
        <f t="shared" si="156"/>
        <v>0</v>
      </c>
      <c r="BF577" s="332">
        <f t="shared" si="156"/>
        <v>0</v>
      </c>
      <c r="BG577" s="332">
        <f t="shared" si="156"/>
        <v>0</v>
      </c>
      <c r="BH577" s="332">
        <f t="shared" si="156"/>
        <v>0</v>
      </c>
      <c r="BI577" s="332">
        <f t="shared" si="156"/>
        <v>0</v>
      </c>
      <c r="BJ577" s="332">
        <f t="shared" si="156"/>
        <v>0</v>
      </c>
      <c r="BK577" s="332">
        <f t="shared" si="156"/>
        <v>0</v>
      </c>
      <c r="BL577" s="332">
        <f t="shared" si="156"/>
        <v>0</v>
      </c>
      <c r="BM577" s="332">
        <f t="shared" si="156"/>
        <v>0</v>
      </c>
      <c r="BN577" s="332">
        <f t="shared" si="156"/>
        <v>0</v>
      </c>
      <c r="BO577" s="332">
        <f t="shared" si="157"/>
        <v>0</v>
      </c>
      <c r="BP577" s="332">
        <f t="shared" si="157"/>
        <v>0</v>
      </c>
      <c r="BQ577" s="332">
        <f t="shared" si="157"/>
        <v>0</v>
      </c>
      <c r="BR577" s="332">
        <f t="shared" si="157"/>
        <v>0</v>
      </c>
      <c r="BS577" s="332">
        <f t="shared" si="157"/>
        <v>0</v>
      </c>
      <c r="BT577" s="332">
        <f t="shared" si="157"/>
        <v>0</v>
      </c>
      <c r="BU577" s="332">
        <f t="shared" si="157"/>
        <v>0</v>
      </c>
      <c r="BV577" s="332">
        <f t="shared" si="157"/>
        <v>0</v>
      </c>
      <c r="BW577" s="332">
        <f t="shared" si="157"/>
        <v>0</v>
      </c>
      <c r="BX577" s="332">
        <f t="shared" si="157"/>
        <v>0</v>
      </c>
      <c r="BZ577" s="332">
        <f t="shared" si="158"/>
        <v>0</v>
      </c>
      <c r="CA577" s="332">
        <f t="shared" si="158"/>
        <v>0</v>
      </c>
    </row>
    <row r="578" spans="7:79" hidden="1" x14ac:dyDescent="0.2">
      <c r="G578" s="332">
        <f t="shared" si="156"/>
        <v>0</v>
      </c>
      <c r="H578" s="332">
        <f t="shared" si="156"/>
        <v>0</v>
      </c>
      <c r="I578" s="332">
        <f t="shared" si="156"/>
        <v>0</v>
      </c>
      <c r="J578" s="332">
        <f t="shared" si="156"/>
        <v>0</v>
      </c>
      <c r="K578" s="332">
        <f t="shared" si="156"/>
        <v>0</v>
      </c>
      <c r="L578" s="332">
        <f t="shared" si="156"/>
        <v>0</v>
      </c>
      <c r="M578" s="332">
        <f t="shared" si="156"/>
        <v>0</v>
      </c>
      <c r="N578" s="332">
        <f t="shared" si="156"/>
        <v>0</v>
      </c>
      <c r="O578" s="332">
        <f t="shared" si="156"/>
        <v>0</v>
      </c>
      <c r="P578" s="332">
        <f t="shared" si="156"/>
        <v>0</v>
      </c>
      <c r="Q578" s="332">
        <f t="shared" si="156"/>
        <v>0</v>
      </c>
      <c r="R578" s="332">
        <f t="shared" si="156"/>
        <v>0</v>
      </c>
      <c r="S578" s="332">
        <f t="shared" si="156"/>
        <v>0</v>
      </c>
      <c r="T578" s="332">
        <f t="shared" si="156"/>
        <v>0</v>
      </c>
      <c r="U578" s="332">
        <f t="shared" si="156"/>
        <v>0</v>
      </c>
      <c r="V578" s="332">
        <f t="shared" si="156"/>
        <v>0</v>
      </c>
      <c r="W578" s="332">
        <f t="shared" si="156"/>
        <v>0</v>
      </c>
      <c r="X578" s="332">
        <f t="shared" si="156"/>
        <v>0</v>
      </c>
      <c r="Y578" s="332">
        <f t="shared" si="156"/>
        <v>0</v>
      </c>
      <c r="Z578" s="332">
        <f t="shared" si="156"/>
        <v>0</v>
      </c>
      <c r="AA578" s="332">
        <f t="shared" si="156"/>
        <v>0</v>
      </c>
      <c r="AB578" s="332">
        <f t="shared" si="156"/>
        <v>0</v>
      </c>
      <c r="AC578" s="332">
        <f t="shared" si="156"/>
        <v>0</v>
      </c>
      <c r="AD578" s="332">
        <f t="shared" si="156"/>
        <v>0</v>
      </c>
      <c r="AE578" s="332">
        <f t="shared" si="156"/>
        <v>0</v>
      </c>
      <c r="AF578" s="332">
        <f t="shared" si="156"/>
        <v>0</v>
      </c>
      <c r="AG578" s="332">
        <f t="shared" si="156"/>
        <v>0</v>
      </c>
      <c r="AH578" s="332">
        <f t="shared" si="156"/>
        <v>0</v>
      </c>
      <c r="AI578" s="332">
        <f t="shared" si="156"/>
        <v>0</v>
      </c>
      <c r="AJ578" s="332">
        <f t="shared" si="156"/>
        <v>0</v>
      </c>
      <c r="AK578" s="332">
        <f t="shared" si="156"/>
        <v>0</v>
      </c>
      <c r="AL578" s="332">
        <f t="shared" si="156"/>
        <v>0</v>
      </c>
      <c r="AM578" s="332">
        <f t="shared" si="156"/>
        <v>0</v>
      </c>
      <c r="AN578" s="332">
        <f t="shared" si="156"/>
        <v>0</v>
      </c>
      <c r="AO578" s="332">
        <f t="shared" si="156"/>
        <v>0</v>
      </c>
      <c r="AP578" s="332">
        <f t="shared" si="156"/>
        <v>0</v>
      </c>
      <c r="AQ578" s="332">
        <f t="shared" si="156"/>
        <v>0</v>
      </c>
      <c r="AR578" s="332">
        <f t="shared" si="156"/>
        <v>0</v>
      </c>
      <c r="AS578" s="332">
        <f t="shared" si="156"/>
        <v>0</v>
      </c>
      <c r="AT578" s="332">
        <f t="shared" si="156"/>
        <v>0</v>
      </c>
      <c r="AU578" s="332">
        <f t="shared" si="156"/>
        <v>0</v>
      </c>
      <c r="AV578" s="332">
        <f t="shared" si="156"/>
        <v>0</v>
      </c>
      <c r="AW578" s="332">
        <f t="shared" si="156"/>
        <v>0</v>
      </c>
      <c r="AX578" s="332">
        <f t="shared" si="156"/>
        <v>0</v>
      </c>
      <c r="AY578" s="332">
        <f t="shared" si="156"/>
        <v>0</v>
      </c>
      <c r="AZ578" s="332">
        <f t="shared" si="156"/>
        <v>0</v>
      </c>
      <c r="BA578" s="332">
        <f t="shared" si="156"/>
        <v>0</v>
      </c>
      <c r="BB578" s="332">
        <f t="shared" si="156"/>
        <v>0</v>
      </c>
      <c r="BC578" s="332">
        <f t="shared" si="156"/>
        <v>0</v>
      </c>
      <c r="BD578" s="332">
        <f t="shared" si="156"/>
        <v>0</v>
      </c>
      <c r="BE578" s="332">
        <f t="shared" si="156"/>
        <v>0</v>
      </c>
      <c r="BF578" s="332">
        <f t="shared" si="156"/>
        <v>0</v>
      </c>
      <c r="BG578" s="332">
        <f t="shared" si="156"/>
        <v>0</v>
      </c>
      <c r="BH578" s="332">
        <f t="shared" si="156"/>
        <v>0</v>
      </c>
      <c r="BI578" s="332">
        <f t="shared" si="156"/>
        <v>0</v>
      </c>
      <c r="BJ578" s="332">
        <f t="shared" si="156"/>
        <v>0</v>
      </c>
      <c r="BK578" s="332">
        <f t="shared" si="156"/>
        <v>0</v>
      </c>
      <c r="BL578" s="332">
        <f t="shared" si="156"/>
        <v>0</v>
      </c>
      <c r="BM578" s="332">
        <f t="shared" si="156"/>
        <v>0</v>
      </c>
      <c r="BN578" s="332">
        <f t="shared" si="156"/>
        <v>0</v>
      </c>
      <c r="BO578" s="332">
        <f t="shared" si="157"/>
        <v>0</v>
      </c>
      <c r="BP578" s="332">
        <f t="shared" si="157"/>
        <v>0</v>
      </c>
      <c r="BQ578" s="332">
        <f t="shared" si="157"/>
        <v>0</v>
      </c>
      <c r="BR578" s="332">
        <f t="shared" si="157"/>
        <v>0</v>
      </c>
      <c r="BS578" s="332">
        <f t="shared" si="157"/>
        <v>0</v>
      </c>
      <c r="BT578" s="332">
        <f t="shared" si="157"/>
        <v>0</v>
      </c>
      <c r="BU578" s="332">
        <f t="shared" si="157"/>
        <v>0</v>
      </c>
      <c r="BV578" s="332">
        <f t="shared" si="157"/>
        <v>0</v>
      </c>
      <c r="BW578" s="332">
        <f t="shared" si="157"/>
        <v>0</v>
      </c>
      <c r="BX578" s="332">
        <f t="shared" si="157"/>
        <v>0</v>
      </c>
      <c r="BZ578" s="332">
        <f t="shared" si="158"/>
        <v>0</v>
      </c>
      <c r="CA578" s="332">
        <f t="shared" si="158"/>
        <v>0</v>
      </c>
    </row>
    <row r="579" spans="7:79" hidden="1" x14ac:dyDescent="0.2">
      <c r="G579" s="332">
        <f t="shared" si="156"/>
        <v>0</v>
      </c>
      <c r="H579" s="332">
        <f t="shared" si="156"/>
        <v>0</v>
      </c>
      <c r="I579" s="332">
        <f t="shared" si="156"/>
        <v>0</v>
      </c>
      <c r="J579" s="332">
        <f t="shared" si="156"/>
        <v>0</v>
      </c>
      <c r="K579" s="332">
        <f t="shared" si="156"/>
        <v>0</v>
      </c>
      <c r="L579" s="332">
        <f t="shared" si="156"/>
        <v>0</v>
      </c>
      <c r="M579" s="332">
        <f t="shared" si="156"/>
        <v>0</v>
      </c>
      <c r="N579" s="332">
        <f t="shared" si="156"/>
        <v>0</v>
      </c>
      <c r="O579" s="332">
        <f t="shared" si="156"/>
        <v>0</v>
      </c>
      <c r="P579" s="332">
        <f t="shared" si="156"/>
        <v>0</v>
      </c>
      <c r="Q579" s="332">
        <f t="shared" si="156"/>
        <v>0</v>
      </c>
      <c r="R579" s="332">
        <f t="shared" ref="Q579:BN580" si="159">R162-CJ162</f>
        <v>0</v>
      </c>
      <c r="S579" s="332">
        <f t="shared" si="159"/>
        <v>0</v>
      </c>
      <c r="T579" s="332">
        <f t="shared" si="159"/>
        <v>0</v>
      </c>
      <c r="U579" s="332">
        <f t="shared" si="159"/>
        <v>0</v>
      </c>
      <c r="V579" s="332">
        <f t="shared" si="159"/>
        <v>0</v>
      </c>
      <c r="W579" s="332">
        <f t="shared" si="159"/>
        <v>0</v>
      </c>
      <c r="X579" s="332">
        <f t="shared" si="159"/>
        <v>0</v>
      </c>
      <c r="Y579" s="332">
        <f t="shared" si="159"/>
        <v>0</v>
      </c>
      <c r="Z579" s="332">
        <f t="shared" si="159"/>
        <v>0</v>
      </c>
      <c r="AA579" s="332">
        <f t="shared" si="159"/>
        <v>0</v>
      </c>
      <c r="AB579" s="332">
        <f t="shared" si="159"/>
        <v>0</v>
      </c>
      <c r="AC579" s="332">
        <f t="shared" si="159"/>
        <v>0</v>
      </c>
      <c r="AD579" s="332">
        <f t="shared" si="159"/>
        <v>0</v>
      </c>
      <c r="AE579" s="332">
        <f t="shared" si="159"/>
        <v>0</v>
      </c>
      <c r="AF579" s="332">
        <f t="shared" si="159"/>
        <v>0</v>
      </c>
      <c r="AG579" s="332">
        <f t="shared" si="159"/>
        <v>0</v>
      </c>
      <c r="AH579" s="332">
        <f t="shared" si="159"/>
        <v>0</v>
      </c>
      <c r="AI579" s="332">
        <f t="shared" si="159"/>
        <v>0</v>
      </c>
      <c r="AJ579" s="332">
        <f t="shared" si="159"/>
        <v>0</v>
      </c>
      <c r="AK579" s="332">
        <f t="shared" si="159"/>
        <v>0</v>
      </c>
      <c r="AL579" s="332">
        <f t="shared" si="159"/>
        <v>0</v>
      </c>
      <c r="AM579" s="332">
        <f t="shared" si="159"/>
        <v>0</v>
      </c>
      <c r="AN579" s="332">
        <f t="shared" si="159"/>
        <v>0</v>
      </c>
      <c r="AO579" s="332">
        <f t="shared" si="159"/>
        <v>0</v>
      </c>
      <c r="AP579" s="332">
        <f t="shared" si="159"/>
        <v>0</v>
      </c>
      <c r="AQ579" s="332">
        <f t="shared" si="159"/>
        <v>0</v>
      </c>
      <c r="AR579" s="332">
        <f t="shared" si="159"/>
        <v>0</v>
      </c>
      <c r="AS579" s="332">
        <f t="shared" si="159"/>
        <v>0</v>
      </c>
      <c r="AT579" s="332">
        <f t="shared" si="159"/>
        <v>0</v>
      </c>
      <c r="AU579" s="332">
        <f t="shared" si="159"/>
        <v>0</v>
      </c>
      <c r="AV579" s="332">
        <f t="shared" si="159"/>
        <v>0</v>
      </c>
      <c r="AW579" s="332">
        <f t="shared" si="159"/>
        <v>0</v>
      </c>
      <c r="AX579" s="332">
        <f t="shared" si="159"/>
        <v>0</v>
      </c>
      <c r="AY579" s="332">
        <f t="shared" si="159"/>
        <v>0</v>
      </c>
      <c r="AZ579" s="332">
        <f t="shared" si="159"/>
        <v>0</v>
      </c>
      <c r="BA579" s="332">
        <f t="shared" si="159"/>
        <v>0</v>
      </c>
      <c r="BB579" s="332">
        <f t="shared" si="159"/>
        <v>0</v>
      </c>
      <c r="BC579" s="332">
        <f t="shared" si="159"/>
        <v>0</v>
      </c>
      <c r="BD579" s="332">
        <f t="shared" si="159"/>
        <v>0</v>
      </c>
      <c r="BE579" s="332">
        <f t="shared" si="159"/>
        <v>0</v>
      </c>
      <c r="BF579" s="332">
        <f t="shared" si="159"/>
        <v>0</v>
      </c>
      <c r="BG579" s="332">
        <f t="shared" si="159"/>
        <v>0</v>
      </c>
      <c r="BH579" s="332">
        <f t="shared" si="159"/>
        <v>0</v>
      </c>
      <c r="BI579" s="332">
        <f t="shared" si="159"/>
        <v>0</v>
      </c>
      <c r="BJ579" s="332">
        <f t="shared" si="159"/>
        <v>0</v>
      </c>
      <c r="BK579" s="332">
        <f t="shared" si="159"/>
        <v>0</v>
      </c>
      <c r="BL579" s="332">
        <f t="shared" si="159"/>
        <v>0</v>
      </c>
      <c r="BM579" s="332">
        <f t="shared" si="159"/>
        <v>0</v>
      </c>
      <c r="BN579" s="332">
        <f t="shared" si="159"/>
        <v>0</v>
      </c>
      <c r="BO579" s="332">
        <f t="shared" si="157"/>
        <v>0</v>
      </c>
      <c r="BP579" s="332">
        <f t="shared" si="157"/>
        <v>0</v>
      </c>
      <c r="BQ579" s="332">
        <f t="shared" si="157"/>
        <v>0</v>
      </c>
      <c r="BR579" s="332">
        <f t="shared" si="157"/>
        <v>0</v>
      </c>
      <c r="BS579" s="332">
        <f t="shared" si="157"/>
        <v>0</v>
      </c>
      <c r="BT579" s="332">
        <f t="shared" si="157"/>
        <v>0</v>
      </c>
      <c r="BU579" s="332">
        <f t="shared" si="157"/>
        <v>0</v>
      </c>
      <c r="BV579" s="332">
        <f t="shared" si="157"/>
        <v>0</v>
      </c>
      <c r="BW579" s="332">
        <f t="shared" si="157"/>
        <v>0</v>
      </c>
      <c r="BX579" s="332">
        <f t="shared" si="157"/>
        <v>0</v>
      </c>
      <c r="BZ579" s="332">
        <f t="shared" si="158"/>
        <v>0</v>
      </c>
      <c r="CA579" s="332">
        <f t="shared" si="158"/>
        <v>0</v>
      </c>
    </row>
    <row r="580" spans="7:79" hidden="1" x14ac:dyDescent="0.2">
      <c r="G580" s="332">
        <f t="shared" ref="G580:P580" si="160">G163-BY163</f>
        <v>0</v>
      </c>
      <c r="H580" s="332">
        <f t="shared" si="160"/>
        <v>0</v>
      </c>
      <c r="I580" s="332">
        <f t="shared" si="160"/>
        <v>0</v>
      </c>
      <c r="J580" s="332">
        <f t="shared" si="160"/>
        <v>0</v>
      </c>
      <c r="K580" s="332">
        <f t="shared" si="160"/>
        <v>0</v>
      </c>
      <c r="L580" s="332">
        <f t="shared" si="160"/>
        <v>0</v>
      </c>
      <c r="M580" s="332">
        <f t="shared" si="160"/>
        <v>0</v>
      </c>
      <c r="N580" s="332">
        <f t="shared" si="160"/>
        <v>0</v>
      </c>
      <c r="O580" s="332">
        <f t="shared" si="160"/>
        <v>0</v>
      </c>
      <c r="P580" s="332">
        <f t="shared" si="160"/>
        <v>0</v>
      </c>
      <c r="Q580" s="332">
        <f t="shared" si="159"/>
        <v>0</v>
      </c>
      <c r="R580" s="332">
        <f t="shared" si="159"/>
        <v>0</v>
      </c>
      <c r="S580" s="332">
        <f t="shared" si="159"/>
        <v>0</v>
      </c>
      <c r="T580" s="332">
        <f t="shared" si="159"/>
        <v>0</v>
      </c>
      <c r="U580" s="332">
        <f t="shared" si="159"/>
        <v>0</v>
      </c>
      <c r="V580" s="332">
        <f t="shared" si="159"/>
        <v>0</v>
      </c>
      <c r="W580" s="332">
        <f t="shared" si="159"/>
        <v>0</v>
      </c>
      <c r="X580" s="332">
        <f t="shared" si="159"/>
        <v>0</v>
      </c>
      <c r="Y580" s="332">
        <f t="shared" si="159"/>
        <v>0</v>
      </c>
      <c r="Z580" s="332">
        <f t="shared" si="159"/>
        <v>0</v>
      </c>
      <c r="AA580" s="332">
        <f t="shared" si="159"/>
        <v>0</v>
      </c>
      <c r="AB580" s="332">
        <f t="shared" si="159"/>
        <v>0</v>
      </c>
      <c r="AC580" s="332">
        <f t="shared" si="159"/>
        <v>0</v>
      </c>
      <c r="AD580" s="332">
        <f t="shared" si="159"/>
        <v>0</v>
      </c>
      <c r="AE580" s="332">
        <f t="shared" si="159"/>
        <v>0</v>
      </c>
      <c r="AF580" s="332">
        <f t="shared" si="159"/>
        <v>0</v>
      </c>
      <c r="AG580" s="332">
        <f t="shared" si="159"/>
        <v>0</v>
      </c>
      <c r="AH580" s="332">
        <f t="shared" si="159"/>
        <v>0</v>
      </c>
      <c r="AI580" s="332">
        <f t="shared" si="159"/>
        <v>0</v>
      </c>
      <c r="AJ580" s="332">
        <f t="shared" si="159"/>
        <v>0</v>
      </c>
      <c r="AK580" s="332">
        <f t="shared" si="159"/>
        <v>0</v>
      </c>
      <c r="AL580" s="332">
        <f t="shared" si="159"/>
        <v>0</v>
      </c>
      <c r="AM580" s="332">
        <f t="shared" si="159"/>
        <v>0</v>
      </c>
      <c r="AN580" s="332">
        <f t="shared" si="159"/>
        <v>0</v>
      </c>
      <c r="AO580" s="332">
        <f t="shared" si="159"/>
        <v>0</v>
      </c>
      <c r="AP580" s="332">
        <f t="shared" si="159"/>
        <v>0</v>
      </c>
      <c r="AQ580" s="332">
        <f t="shared" si="159"/>
        <v>0</v>
      </c>
      <c r="AR580" s="332">
        <f t="shared" si="159"/>
        <v>0</v>
      </c>
      <c r="AS580" s="332">
        <f t="shared" si="159"/>
        <v>0</v>
      </c>
      <c r="AT580" s="332">
        <f t="shared" si="159"/>
        <v>0</v>
      </c>
      <c r="AU580" s="332">
        <f t="shared" si="159"/>
        <v>0</v>
      </c>
      <c r="AV580" s="332">
        <f t="shared" si="159"/>
        <v>0</v>
      </c>
      <c r="AW580" s="332">
        <f t="shared" si="159"/>
        <v>0</v>
      </c>
      <c r="AX580" s="332">
        <f t="shared" si="159"/>
        <v>0</v>
      </c>
      <c r="AY580" s="332">
        <f t="shared" si="159"/>
        <v>0</v>
      </c>
      <c r="AZ580" s="332">
        <f t="shared" si="159"/>
        <v>0</v>
      </c>
      <c r="BA580" s="332">
        <f t="shared" si="159"/>
        <v>0</v>
      </c>
      <c r="BB580" s="332">
        <f t="shared" si="159"/>
        <v>0</v>
      </c>
      <c r="BC580" s="332">
        <f t="shared" si="159"/>
        <v>0</v>
      </c>
      <c r="BD580" s="332">
        <f t="shared" si="159"/>
        <v>0</v>
      </c>
      <c r="BE580" s="332">
        <f t="shared" si="159"/>
        <v>0</v>
      </c>
      <c r="BF580" s="332">
        <f t="shared" si="159"/>
        <v>0</v>
      </c>
      <c r="BG580" s="332">
        <f t="shared" si="159"/>
        <v>0</v>
      </c>
      <c r="BH580" s="332">
        <f t="shared" si="159"/>
        <v>0</v>
      </c>
      <c r="BI580" s="332">
        <f t="shared" si="159"/>
        <v>0</v>
      </c>
      <c r="BJ580" s="332">
        <f t="shared" si="159"/>
        <v>0</v>
      </c>
      <c r="BK580" s="332">
        <f t="shared" si="159"/>
        <v>0</v>
      </c>
      <c r="BL580" s="332">
        <f t="shared" si="159"/>
        <v>0</v>
      </c>
      <c r="BM580" s="332">
        <f t="shared" si="159"/>
        <v>0</v>
      </c>
      <c r="BN580" s="332">
        <f t="shared" si="159"/>
        <v>0</v>
      </c>
      <c r="BO580" s="332">
        <f t="shared" si="157"/>
        <v>0</v>
      </c>
      <c r="BP580" s="332">
        <f t="shared" si="157"/>
        <v>0</v>
      </c>
      <c r="BQ580" s="332">
        <f t="shared" si="157"/>
        <v>0</v>
      </c>
      <c r="BR580" s="332">
        <f t="shared" si="157"/>
        <v>0</v>
      </c>
      <c r="BS580" s="332">
        <f t="shared" si="157"/>
        <v>0</v>
      </c>
      <c r="BT580" s="332">
        <f t="shared" si="157"/>
        <v>0</v>
      </c>
      <c r="BU580" s="332">
        <f t="shared" si="157"/>
        <v>0</v>
      </c>
      <c r="BV580" s="332">
        <f t="shared" si="157"/>
        <v>0</v>
      </c>
      <c r="BW580" s="332">
        <f t="shared" si="157"/>
        <v>0</v>
      </c>
      <c r="BX580" s="332">
        <f t="shared" si="157"/>
        <v>0</v>
      </c>
      <c r="BZ580" s="332">
        <f t="shared" si="158"/>
        <v>0</v>
      </c>
      <c r="CA580" s="332">
        <f t="shared" si="158"/>
        <v>0</v>
      </c>
    </row>
    <row r="581" spans="7:79" hidden="1" x14ac:dyDescent="0.2"/>
    <row r="582" spans="7:79" hidden="1" x14ac:dyDescent="0.2"/>
    <row r="583" spans="7:79" hidden="1" x14ac:dyDescent="0.2"/>
    <row r="584" spans="7:79" hidden="1" x14ac:dyDescent="0.2">
      <c r="G584" s="332">
        <f t="shared" ref="G584:BR586" si="161">G167-BY167</f>
        <v>0</v>
      </c>
      <c r="H584" s="332">
        <f t="shared" si="161"/>
        <v>0</v>
      </c>
      <c r="I584" s="332">
        <f t="shared" si="161"/>
        <v>0</v>
      </c>
      <c r="J584" s="332">
        <f t="shared" si="161"/>
        <v>0</v>
      </c>
      <c r="K584" s="332">
        <f t="shared" si="161"/>
        <v>0</v>
      </c>
      <c r="L584" s="332">
        <f t="shared" si="161"/>
        <v>0</v>
      </c>
      <c r="M584" s="332">
        <f t="shared" si="161"/>
        <v>0</v>
      </c>
      <c r="N584" s="332">
        <f t="shared" si="161"/>
        <v>0</v>
      </c>
      <c r="O584" s="332">
        <f t="shared" si="161"/>
        <v>0</v>
      </c>
      <c r="P584" s="332">
        <f t="shared" si="161"/>
        <v>0</v>
      </c>
      <c r="Q584" s="332">
        <f t="shared" si="161"/>
        <v>0</v>
      </c>
      <c r="R584" s="332">
        <f t="shared" si="161"/>
        <v>0</v>
      </c>
      <c r="S584" s="332">
        <f t="shared" si="161"/>
        <v>0</v>
      </c>
      <c r="T584" s="332">
        <f t="shared" si="161"/>
        <v>0</v>
      </c>
      <c r="U584" s="332">
        <f t="shared" si="161"/>
        <v>0</v>
      </c>
      <c r="V584" s="332">
        <f t="shared" si="161"/>
        <v>0</v>
      </c>
      <c r="W584" s="332">
        <f t="shared" si="161"/>
        <v>0</v>
      </c>
      <c r="X584" s="332">
        <f t="shared" si="161"/>
        <v>0</v>
      </c>
      <c r="Y584" s="332">
        <f t="shared" si="161"/>
        <v>0</v>
      </c>
      <c r="Z584" s="332">
        <f t="shared" si="161"/>
        <v>0</v>
      </c>
      <c r="AA584" s="332">
        <f t="shared" si="161"/>
        <v>0</v>
      </c>
      <c r="AB584" s="332">
        <f t="shared" si="161"/>
        <v>0</v>
      </c>
      <c r="AC584" s="332">
        <f t="shared" si="161"/>
        <v>0</v>
      </c>
      <c r="AD584" s="332">
        <f t="shared" si="161"/>
        <v>0</v>
      </c>
      <c r="AE584" s="332">
        <f t="shared" si="161"/>
        <v>0</v>
      </c>
      <c r="AF584" s="332">
        <f t="shared" si="161"/>
        <v>0</v>
      </c>
      <c r="AG584" s="332">
        <f t="shared" si="161"/>
        <v>0</v>
      </c>
      <c r="AH584" s="332">
        <f t="shared" si="161"/>
        <v>0</v>
      </c>
      <c r="AI584" s="332">
        <f t="shared" si="161"/>
        <v>0</v>
      </c>
      <c r="AJ584" s="332">
        <f t="shared" si="161"/>
        <v>0</v>
      </c>
      <c r="AK584" s="332">
        <f t="shared" si="161"/>
        <v>0</v>
      </c>
      <c r="AL584" s="332">
        <f t="shared" si="161"/>
        <v>0</v>
      </c>
      <c r="AM584" s="332">
        <f t="shared" si="161"/>
        <v>0</v>
      </c>
      <c r="AN584" s="332">
        <f t="shared" si="161"/>
        <v>0</v>
      </c>
      <c r="AO584" s="332">
        <f t="shared" si="161"/>
        <v>0</v>
      </c>
      <c r="AP584" s="332">
        <f t="shared" si="161"/>
        <v>0</v>
      </c>
      <c r="AQ584" s="332">
        <f t="shared" si="161"/>
        <v>0</v>
      </c>
      <c r="AR584" s="332">
        <f t="shared" si="161"/>
        <v>0</v>
      </c>
      <c r="AS584" s="332">
        <f t="shared" si="161"/>
        <v>0</v>
      </c>
      <c r="AT584" s="332">
        <f t="shared" si="161"/>
        <v>0</v>
      </c>
      <c r="AU584" s="332">
        <f t="shared" si="161"/>
        <v>0</v>
      </c>
      <c r="AV584" s="332">
        <f t="shared" si="161"/>
        <v>0</v>
      </c>
      <c r="AW584" s="332">
        <f t="shared" si="161"/>
        <v>0</v>
      </c>
      <c r="AX584" s="332">
        <f t="shared" si="161"/>
        <v>0</v>
      </c>
      <c r="AY584" s="332">
        <f t="shared" si="161"/>
        <v>0</v>
      </c>
      <c r="AZ584" s="332">
        <f t="shared" si="161"/>
        <v>0</v>
      </c>
      <c r="BA584" s="332">
        <f t="shared" si="161"/>
        <v>0</v>
      </c>
      <c r="BB584" s="332">
        <f t="shared" si="161"/>
        <v>0</v>
      </c>
      <c r="BC584" s="332">
        <f t="shared" si="161"/>
        <v>0</v>
      </c>
      <c r="BD584" s="332">
        <f t="shared" si="161"/>
        <v>0</v>
      </c>
      <c r="BE584" s="332">
        <f t="shared" si="161"/>
        <v>0</v>
      </c>
      <c r="BF584" s="332">
        <f t="shared" si="161"/>
        <v>0</v>
      </c>
      <c r="BG584" s="332">
        <f t="shared" si="161"/>
        <v>0</v>
      </c>
      <c r="BH584" s="332">
        <f t="shared" si="161"/>
        <v>0</v>
      </c>
      <c r="BI584" s="332">
        <f t="shared" si="161"/>
        <v>0</v>
      </c>
      <c r="BJ584" s="332">
        <f t="shared" si="161"/>
        <v>0</v>
      </c>
      <c r="BK584" s="332">
        <f t="shared" si="161"/>
        <v>0</v>
      </c>
      <c r="BL584" s="332">
        <f t="shared" si="161"/>
        <v>0</v>
      </c>
      <c r="BM584" s="332">
        <f t="shared" si="161"/>
        <v>0</v>
      </c>
      <c r="BN584" s="332">
        <f t="shared" si="161"/>
        <v>0</v>
      </c>
      <c r="BO584" s="332">
        <f t="shared" si="161"/>
        <v>0</v>
      </c>
      <c r="BP584" s="332">
        <f t="shared" si="161"/>
        <v>0</v>
      </c>
      <c r="BQ584" s="332">
        <f t="shared" si="161"/>
        <v>0</v>
      </c>
      <c r="BR584" s="332">
        <f t="shared" si="161"/>
        <v>0</v>
      </c>
      <c r="BS584" s="332">
        <f t="shared" ref="BO584:BX586" si="162">BS167-EK167</f>
        <v>0</v>
      </c>
      <c r="BT584" s="332">
        <f t="shared" si="162"/>
        <v>0</v>
      </c>
      <c r="BU584" s="332">
        <f t="shared" si="162"/>
        <v>0</v>
      </c>
      <c r="BV584" s="332">
        <f t="shared" si="162"/>
        <v>0</v>
      </c>
      <c r="BW584" s="332">
        <f t="shared" si="162"/>
        <v>0</v>
      </c>
      <c r="BX584" s="332">
        <f t="shared" si="162"/>
        <v>0</v>
      </c>
      <c r="BZ584" s="332">
        <f t="shared" ref="BZ584:CA586" si="163">BZ167-ER167</f>
        <v>0</v>
      </c>
      <c r="CA584" s="332">
        <f t="shared" si="163"/>
        <v>0</v>
      </c>
    </row>
    <row r="585" spans="7:79" hidden="1" x14ac:dyDescent="0.2">
      <c r="G585" s="332">
        <f t="shared" si="161"/>
        <v>0</v>
      </c>
      <c r="H585" s="332">
        <f t="shared" si="161"/>
        <v>0</v>
      </c>
      <c r="I585" s="332">
        <f t="shared" si="161"/>
        <v>0</v>
      </c>
      <c r="J585" s="332">
        <f t="shared" si="161"/>
        <v>0</v>
      </c>
      <c r="K585" s="332">
        <f t="shared" si="161"/>
        <v>0</v>
      </c>
      <c r="L585" s="332">
        <f t="shared" si="161"/>
        <v>0</v>
      </c>
      <c r="M585" s="332">
        <f t="shared" si="161"/>
        <v>0</v>
      </c>
      <c r="N585" s="332">
        <f t="shared" si="161"/>
        <v>0</v>
      </c>
      <c r="O585" s="332">
        <f t="shared" si="161"/>
        <v>0</v>
      </c>
      <c r="P585" s="332">
        <f t="shared" si="161"/>
        <v>0</v>
      </c>
      <c r="Q585" s="332">
        <f t="shared" si="161"/>
        <v>0</v>
      </c>
      <c r="R585" s="332">
        <f t="shared" si="161"/>
        <v>0</v>
      </c>
      <c r="S585" s="332">
        <f t="shared" si="161"/>
        <v>0</v>
      </c>
      <c r="T585" s="332">
        <f t="shared" si="161"/>
        <v>0</v>
      </c>
      <c r="U585" s="332">
        <f t="shared" si="161"/>
        <v>0</v>
      </c>
      <c r="V585" s="332">
        <f t="shared" si="161"/>
        <v>0</v>
      </c>
      <c r="W585" s="332">
        <f t="shared" si="161"/>
        <v>0</v>
      </c>
      <c r="X585" s="332">
        <f t="shared" si="161"/>
        <v>0</v>
      </c>
      <c r="Y585" s="332">
        <f t="shared" si="161"/>
        <v>0</v>
      </c>
      <c r="Z585" s="332">
        <f t="shared" si="161"/>
        <v>0</v>
      </c>
      <c r="AA585" s="332">
        <f t="shared" si="161"/>
        <v>0</v>
      </c>
      <c r="AB585" s="332">
        <f t="shared" si="161"/>
        <v>0</v>
      </c>
      <c r="AC585" s="332">
        <f t="shared" si="161"/>
        <v>0</v>
      </c>
      <c r="AD585" s="332">
        <f t="shared" si="161"/>
        <v>0</v>
      </c>
      <c r="AE585" s="332">
        <f t="shared" si="161"/>
        <v>0</v>
      </c>
      <c r="AF585" s="332">
        <f t="shared" si="161"/>
        <v>0</v>
      </c>
      <c r="AG585" s="332">
        <f t="shared" si="161"/>
        <v>0</v>
      </c>
      <c r="AH585" s="332">
        <f t="shared" si="161"/>
        <v>0</v>
      </c>
      <c r="AI585" s="332">
        <f t="shared" si="161"/>
        <v>0</v>
      </c>
      <c r="AJ585" s="332">
        <f t="shared" si="161"/>
        <v>0</v>
      </c>
      <c r="AK585" s="332">
        <f t="shared" si="161"/>
        <v>0</v>
      </c>
      <c r="AL585" s="332">
        <f t="shared" si="161"/>
        <v>0</v>
      </c>
      <c r="AM585" s="332">
        <f t="shared" si="161"/>
        <v>0</v>
      </c>
      <c r="AN585" s="332">
        <f t="shared" si="161"/>
        <v>0</v>
      </c>
      <c r="AO585" s="332">
        <f t="shared" si="161"/>
        <v>0</v>
      </c>
      <c r="AP585" s="332">
        <f t="shared" si="161"/>
        <v>0</v>
      </c>
      <c r="AQ585" s="332">
        <f t="shared" si="161"/>
        <v>0</v>
      </c>
      <c r="AR585" s="332">
        <f t="shared" si="161"/>
        <v>0</v>
      </c>
      <c r="AS585" s="332">
        <f t="shared" si="161"/>
        <v>0</v>
      </c>
      <c r="AT585" s="332">
        <f t="shared" si="161"/>
        <v>0</v>
      </c>
      <c r="AU585" s="332">
        <f t="shared" si="161"/>
        <v>0</v>
      </c>
      <c r="AV585" s="332">
        <f t="shared" si="161"/>
        <v>0</v>
      </c>
      <c r="AW585" s="332">
        <f t="shared" si="161"/>
        <v>0</v>
      </c>
      <c r="AX585" s="332">
        <f t="shared" si="161"/>
        <v>0</v>
      </c>
      <c r="AY585" s="332">
        <f t="shared" si="161"/>
        <v>0</v>
      </c>
      <c r="AZ585" s="332">
        <f t="shared" si="161"/>
        <v>0</v>
      </c>
      <c r="BA585" s="332">
        <f t="shared" si="161"/>
        <v>0</v>
      </c>
      <c r="BB585" s="332">
        <f t="shared" si="161"/>
        <v>0</v>
      </c>
      <c r="BC585" s="332">
        <f t="shared" si="161"/>
        <v>0</v>
      </c>
      <c r="BD585" s="332">
        <f t="shared" si="161"/>
        <v>0</v>
      </c>
      <c r="BE585" s="332">
        <f t="shared" si="161"/>
        <v>0</v>
      </c>
      <c r="BF585" s="332">
        <f t="shared" si="161"/>
        <v>0</v>
      </c>
      <c r="BG585" s="332">
        <f t="shared" si="161"/>
        <v>0</v>
      </c>
      <c r="BH585" s="332">
        <f t="shared" si="161"/>
        <v>0</v>
      </c>
      <c r="BI585" s="332">
        <f t="shared" si="161"/>
        <v>0</v>
      </c>
      <c r="BJ585" s="332">
        <f t="shared" si="161"/>
        <v>0</v>
      </c>
      <c r="BK585" s="332">
        <f t="shared" si="161"/>
        <v>0</v>
      </c>
      <c r="BL585" s="332">
        <f t="shared" si="161"/>
        <v>0</v>
      </c>
      <c r="BM585" s="332">
        <f t="shared" si="161"/>
        <v>0</v>
      </c>
      <c r="BN585" s="332">
        <f t="shared" si="161"/>
        <v>0</v>
      </c>
      <c r="BO585" s="332">
        <f t="shared" si="162"/>
        <v>0</v>
      </c>
      <c r="BP585" s="332">
        <f t="shared" si="162"/>
        <v>0</v>
      </c>
      <c r="BQ585" s="332">
        <f t="shared" si="162"/>
        <v>0</v>
      </c>
      <c r="BR585" s="332">
        <f t="shared" si="162"/>
        <v>0</v>
      </c>
      <c r="BS585" s="332">
        <f t="shared" si="162"/>
        <v>0</v>
      </c>
      <c r="BT585" s="332">
        <f t="shared" si="162"/>
        <v>0</v>
      </c>
      <c r="BU585" s="332">
        <f t="shared" si="162"/>
        <v>0</v>
      </c>
      <c r="BV585" s="332">
        <f t="shared" si="162"/>
        <v>0</v>
      </c>
      <c r="BW585" s="332">
        <f t="shared" si="162"/>
        <v>0</v>
      </c>
      <c r="BX585" s="332">
        <f t="shared" si="162"/>
        <v>0</v>
      </c>
      <c r="BZ585" s="332">
        <f t="shared" si="163"/>
        <v>0</v>
      </c>
      <c r="CA585" s="332">
        <f t="shared" si="163"/>
        <v>0</v>
      </c>
    </row>
    <row r="586" spans="7:79" hidden="1" x14ac:dyDescent="0.2">
      <c r="G586" s="332">
        <f t="shared" si="161"/>
        <v>0</v>
      </c>
      <c r="H586" s="332">
        <f t="shared" si="161"/>
        <v>0</v>
      </c>
      <c r="I586" s="332">
        <f t="shared" si="161"/>
        <v>0</v>
      </c>
      <c r="J586" s="332">
        <f t="shared" si="161"/>
        <v>0</v>
      </c>
      <c r="K586" s="332">
        <f t="shared" si="161"/>
        <v>0</v>
      </c>
      <c r="L586" s="332">
        <f t="shared" si="161"/>
        <v>0</v>
      </c>
      <c r="M586" s="332">
        <f t="shared" si="161"/>
        <v>0</v>
      </c>
      <c r="N586" s="332">
        <f t="shared" si="161"/>
        <v>0</v>
      </c>
      <c r="O586" s="332">
        <f t="shared" si="161"/>
        <v>0</v>
      </c>
      <c r="P586" s="332">
        <f t="shared" si="161"/>
        <v>0</v>
      </c>
      <c r="Q586" s="332">
        <f t="shared" si="161"/>
        <v>0</v>
      </c>
      <c r="R586" s="332">
        <f t="shared" si="161"/>
        <v>0</v>
      </c>
      <c r="S586" s="332">
        <f t="shared" si="161"/>
        <v>0</v>
      </c>
      <c r="T586" s="332">
        <f t="shared" si="161"/>
        <v>0</v>
      </c>
      <c r="U586" s="332">
        <f t="shared" si="161"/>
        <v>0</v>
      </c>
      <c r="V586" s="332">
        <f t="shared" si="161"/>
        <v>0</v>
      </c>
      <c r="W586" s="332">
        <f t="shared" si="161"/>
        <v>0</v>
      </c>
      <c r="X586" s="332">
        <f t="shared" si="161"/>
        <v>0</v>
      </c>
      <c r="Y586" s="332">
        <f t="shared" si="161"/>
        <v>0</v>
      </c>
      <c r="Z586" s="332">
        <f t="shared" si="161"/>
        <v>0</v>
      </c>
      <c r="AA586" s="332">
        <f t="shared" si="161"/>
        <v>0</v>
      </c>
      <c r="AB586" s="332">
        <f t="shared" si="161"/>
        <v>0</v>
      </c>
      <c r="AC586" s="332">
        <f t="shared" si="161"/>
        <v>0</v>
      </c>
      <c r="AD586" s="332">
        <f t="shared" si="161"/>
        <v>0</v>
      </c>
      <c r="AE586" s="332">
        <f t="shared" si="161"/>
        <v>0</v>
      </c>
      <c r="AF586" s="332">
        <f t="shared" si="161"/>
        <v>0</v>
      </c>
      <c r="AG586" s="332">
        <f t="shared" si="161"/>
        <v>0</v>
      </c>
      <c r="AH586" s="332">
        <f t="shared" si="161"/>
        <v>0</v>
      </c>
      <c r="AI586" s="332">
        <f t="shared" si="161"/>
        <v>0</v>
      </c>
      <c r="AJ586" s="332">
        <f t="shared" si="161"/>
        <v>0</v>
      </c>
      <c r="AK586" s="332">
        <f t="shared" si="161"/>
        <v>0</v>
      </c>
      <c r="AL586" s="332">
        <f t="shared" si="161"/>
        <v>0</v>
      </c>
      <c r="AM586" s="332">
        <f t="shared" si="161"/>
        <v>0</v>
      </c>
      <c r="AN586" s="332">
        <f t="shared" si="161"/>
        <v>0</v>
      </c>
      <c r="AO586" s="332">
        <f t="shared" si="161"/>
        <v>0</v>
      </c>
      <c r="AP586" s="332">
        <f t="shared" si="161"/>
        <v>0</v>
      </c>
      <c r="AQ586" s="332">
        <f t="shared" si="161"/>
        <v>0</v>
      </c>
      <c r="AR586" s="332">
        <f t="shared" si="161"/>
        <v>0</v>
      </c>
      <c r="AS586" s="332">
        <f t="shared" si="161"/>
        <v>0</v>
      </c>
      <c r="AT586" s="332">
        <f t="shared" si="161"/>
        <v>0</v>
      </c>
      <c r="AU586" s="332">
        <f t="shared" si="161"/>
        <v>0</v>
      </c>
      <c r="AV586" s="332">
        <f t="shared" si="161"/>
        <v>0</v>
      </c>
      <c r="AW586" s="332">
        <f t="shared" si="161"/>
        <v>0</v>
      </c>
      <c r="AX586" s="332">
        <f t="shared" si="161"/>
        <v>0</v>
      </c>
      <c r="AY586" s="332">
        <f t="shared" si="161"/>
        <v>0</v>
      </c>
      <c r="AZ586" s="332">
        <f t="shared" si="161"/>
        <v>0</v>
      </c>
      <c r="BA586" s="332">
        <f t="shared" si="161"/>
        <v>0</v>
      </c>
      <c r="BB586" s="332">
        <f t="shared" si="161"/>
        <v>0</v>
      </c>
      <c r="BC586" s="332">
        <f t="shared" si="161"/>
        <v>0</v>
      </c>
      <c r="BD586" s="332">
        <f t="shared" si="161"/>
        <v>0</v>
      </c>
      <c r="BE586" s="332">
        <f t="shared" si="161"/>
        <v>0</v>
      </c>
      <c r="BF586" s="332">
        <f t="shared" si="161"/>
        <v>0</v>
      </c>
      <c r="BG586" s="332">
        <f t="shared" si="161"/>
        <v>0</v>
      </c>
      <c r="BH586" s="332">
        <f t="shared" si="161"/>
        <v>0</v>
      </c>
      <c r="BI586" s="332">
        <f t="shared" si="161"/>
        <v>0</v>
      </c>
      <c r="BJ586" s="332">
        <f t="shared" si="161"/>
        <v>0</v>
      </c>
      <c r="BK586" s="332">
        <f t="shared" si="161"/>
        <v>0</v>
      </c>
      <c r="BL586" s="332">
        <f t="shared" si="161"/>
        <v>0</v>
      </c>
      <c r="BM586" s="332">
        <f t="shared" si="161"/>
        <v>0</v>
      </c>
      <c r="BN586" s="332">
        <f t="shared" si="161"/>
        <v>0</v>
      </c>
      <c r="BO586" s="332">
        <f t="shared" si="162"/>
        <v>0</v>
      </c>
      <c r="BP586" s="332">
        <f t="shared" si="162"/>
        <v>0</v>
      </c>
      <c r="BQ586" s="332">
        <f t="shared" si="162"/>
        <v>0</v>
      </c>
      <c r="BR586" s="332">
        <f t="shared" si="162"/>
        <v>0</v>
      </c>
      <c r="BS586" s="332">
        <f t="shared" si="162"/>
        <v>0</v>
      </c>
      <c r="BT586" s="332">
        <f t="shared" si="162"/>
        <v>0</v>
      </c>
      <c r="BU586" s="332">
        <f t="shared" si="162"/>
        <v>0</v>
      </c>
      <c r="BV586" s="332">
        <f t="shared" si="162"/>
        <v>0</v>
      </c>
      <c r="BW586" s="332">
        <f t="shared" si="162"/>
        <v>0</v>
      </c>
      <c r="BX586" s="332">
        <f t="shared" si="162"/>
        <v>0</v>
      </c>
      <c r="BZ586" s="332">
        <f t="shared" si="163"/>
        <v>0</v>
      </c>
      <c r="CA586" s="332">
        <f t="shared" si="163"/>
        <v>0</v>
      </c>
    </row>
    <row r="587" spans="7:79" hidden="1" x14ac:dyDescent="0.2">
      <c r="G587" s="332" t="e">
        <f>#REF!-#REF!</f>
        <v>#REF!</v>
      </c>
      <c r="H587" s="332" t="e">
        <f>#REF!-#REF!</f>
        <v>#REF!</v>
      </c>
      <c r="I587" s="332" t="e">
        <f>#REF!-#REF!</f>
        <v>#REF!</v>
      </c>
      <c r="J587" s="332" t="e">
        <f>#REF!-#REF!</f>
        <v>#REF!</v>
      </c>
      <c r="K587" s="332" t="e">
        <f>#REF!-#REF!</f>
        <v>#REF!</v>
      </c>
      <c r="L587" s="332" t="e">
        <f>#REF!-#REF!</f>
        <v>#REF!</v>
      </c>
      <c r="M587" s="332" t="e">
        <f>#REF!-#REF!</f>
        <v>#REF!</v>
      </c>
      <c r="N587" s="332" t="e">
        <f>#REF!-#REF!</f>
        <v>#REF!</v>
      </c>
      <c r="O587" s="332" t="e">
        <f>#REF!-#REF!</f>
        <v>#REF!</v>
      </c>
      <c r="P587" s="332" t="e">
        <f>#REF!-#REF!</f>
        <v>#REF!</v>
      </c>
      <c r="Q587" s="332" t="e">
        <f>#REF!-#REF!</f>
        <v>#REF!</v>
      </c>
      <c r="R587" s="332" t="e">
        <f>#REF!-#REF!</f>
        <v>#REF!</v>
      </c>
      <c r="S587" s="332" t="e">
        <f>#REF!-#REF!</f>
        <v>#REF!</v>
      </c>
      <c r="T587" s="332" t="e">
        <f>#REF!-#REF!</f>
        <v>#REF!</v>
      </c>
      <c r="U587" s="332" t="e">
        <f>#REF!-#REF!</f>
        <v>#REF!</v>
      </c>
      <c r="V587" s="332" t="e">
        <f>#REF!-#REF!</f>
        <v>#REF!</v>
      </c>
      <c r="W587" s="332" t="e">
        <f>#REF!-#REF!</f>
        <v>#REF!</v>
      </c>
      <c r="X587" s="332" t="e">
        <f>#REF!-#REF!</f>
        <v>#REF!</v>
      </c>
      <c r="Y587" s="332" t="e">
        <f>#REF!-#REF!</f>
        <v>#REF!</v>
      </c>
      <c r="Z587" s="332" t="e">
        <f>#REF!-#REF!</f>
        <v>#REF!</v>
      </c>
      <c r="AA587" s="332" t="e">
        <f>#REF!-#REF!</f>
        <v>#REF!</v>
      </c>
      <c r="AB587" s="332" t="e">
        <f>#REF!-#REF!</f>
        <v>#REF!</v>
      </c>
      <c r="AC587" s="332" t="e">
        <f>#REF!-#REF!</f>
        <v>#REF!</v>
      </c>
      <c r="AD587" s="332" t="e">
        <f>#REF!-#REF!</f>
        <v>#REF!</v>
      </c>
      <c r="AE587" s="332" t="e">
        <f>#REF!-#REF!</f>
        <v>#REF!</v>
      </c>
      <c r="AF587" s="332" t="e">
        <f>#REF!-#REF!</f>
        <v>#REF!</v>
      </c>
      <c r="AG587" s="332" t="e">
        <f>#REF!-#REF!</f>
        <v>#REF!</v>
      </c>
      <c r="AH587" s="332" t="e">
        <f>#REF!-#REF!</f>
        <v>#REF!</v>
      </c>
      <c r="AI587" s="332" t="e">
        <f>#REF!-#REF!</f>
        <v>#REF!</v>
      </c>
      <c r="AJ587" s="332" t="e">
        <f>#REF!-#REF!</f>
        <v>#REF!</v>
      </c>
      <c r="AK587" s="332" t="e">
        <f>#REF!-#REF!</f>
        <v>#REF!</v>
      </c>
      <c r="AL587" s="332" t="e">
        <f>#REF!-#REF!</f>
        <v>#REF!</v>
      </c>
      <c r="AM587" s="332" t="e">
        <f>#REF!-#REF!</f>
        <v>#REF!</v>
      </c>
      <c r="AN587" s="332" t="e">
        <f>#REF!-#REF!</f>
        <v>#REF!</v>
      </c>
      <c r="AO587" s="332" t="e">
        <f>#REF!-#REF!</f>
        <v>#REF!</v>
      </c>
      <c r="AP587" s="332" t="e">
        <f>#REF!-#REF!</f>
        <v>#REF!</v>
      </c>
      <c r="AQ587" s="332" t="e">
        <f>#REF!-#REF!</f>
        <v>#REF!</v>
      </c>
      <c r="AR587" s="332" t="e">
        <f>#REF!-#REF!</f>
        <v>#REF!</v>
      </c>
      <c r="AS587" s="332" t="e">
        <f>#REF!-#REF!</f>
        <v>#REF!</v>
      </c>
      <c r="AT587" s="332" t="e">
        <f>#REF!-#REF!</f>
        <v>#REF!</v>
      </c>
      <c r="AU587" s="332" t="e">
        <f>#REF!-#REF!</f>
        <v>#REF!</v>
      </c>
      <c r="AV587" s="332" t="e">
        <f>#REF!-#REF!</f>
        <v>#REF!</v>
      </c>
      <c r="AW587" s="332" t="e">
        <f>#REF!-#REF!</f>
        <v>#REF!</v>
      </c>
      <c r="AX587" s="332" t="e">
        <f>#REF!-#REF!</f>
        <v>#REF!</v>
      </c>
      <c r="AY587" s="332" t="e">
        <f>#REF!-#REF!</f>
        <v>#REF!</v>
      </c>
      <c r="AZ587" s="332" t="e">
        <f>#REF!-#REF!</f>
        <v>#REF!</v>
      </c>
      <c r="BA587" s="332" t="e">
        <f>#REF!-#REF!</f>
        <v>#REF!</v>
      </c>
      <c r="BB587" s="332" t="e">
        <f>#REF!-#REF!</f>
        <v>#REF!</v>
      </c>
      <c r="BC587" s="332" t="e">
        <f>#REF!-#REF!</f>
        <v>#REF!</v>
      </c>
      <c r="BD587" s="332" t="e">
        <f>#REF!-#REF!</f>
        <v>#REF!</v>
      </c>
      <c r="BE587" s="332" t="e">
        <f>#REF!-#REF!</f>
        <v>#REF!</v>
      </c>
      <c r="BF587" s="332" t="e">
        <f>#REF!-#REF!</f>
        <v>#REF!</v>
      </c>
      <c r="BG587" s="332" t="e">
        <f>#REF!-#REF!</f>
        <v>#REF!</v>
      </c>
      <c r="BH587" s="332" t="e">
        <f>#REF!-#REF!</f>
        <v>#REF!</v>
      </c>
      <c r="BI587" s="332" t="e">
        <f>#REF!-#REF!</f>
        <v>#REF!</v>
      </c>
      <c r="BJ587" s="332" t="e">
        <f>#REF!-#REF!</f>
        <v>#REF!</v>
      </c>
      <c r="BK587" s="332" t="e">
        <f>#REF!-#REF!</f>
        <v>#REF!</v>
      </c>
      <c r="BL587" s="332" t="e">
        <f>#REF!-#REF!</f>
        <v>#REF!</v>
      </c>
      <c r="BM587" s="332" t="e">
        <f>#REF!-#REF!</f>
        <v>#REF!</v>
      </c>
      <c r="BN587" s="332" t="e">
        <f>#REF!-#REF!</f>
        <v>#REF!</v>
      </c>
      <c r="BO587" s="332" t="e">
        <f>#REF!-#REF!</f>
        <v>#REF!</v>
      </c>
      <c r="BP587" s="332" t="e">
        <f>#REF!-#REF!</f>
        <v>#REF!</v>
      </c>
      <c r="BQ587" s="332" t="e">
        <f>#REF!-#REF!</f>
        <v>#REF!</v>
      </c>
      <c r="BR587" s="332" t="e">
        <f>#REF!-#REF!</f>
        <v>#REF!</v>
      </c>
      <c r="BS587" s="332" t="e">
        <f>#REF!-#REF!</f>
        <v>#REF!</v>
      </c>
      <c r="BT587" s="332" t="e">
        <f>#REF!-#REF!</f>
        <v>#REF!</v>
      </c>
      <c r="BU587" s="332" t="e">
        <f>#REF!-#REF!</f>
        <v>#REF!</v>
      </c>
      <c r="BV587" s="332" t="e">
        <f>#REF!-#REF!</f>
        <v>#REF!</v>
      </c>
      <c r="BW587" s="332" t="e">
        <f>#REF!-#REF!</f>
        <v>#REF!</v>
      </c>
      <c r="BX587" s="332" t="e">
        <f>#REF!-#REF!</f>
        <v>#REF!</v>
      </c>
      <c r="BZ587" s="332" t="e">
        <f>#REF!-#REF!</f>
        <v>#REF!</v>
      </c>
      <c r="CA587" s="332" t="e">
        <f>#REF!-#REF!</f>
        <v>#REF!</v>
      </c>
    </row>
    <row r="588" spans="7:79" hidden="1" x14ac:dyDescent="0.2">
      <c r="G588" s="332" t="e">
        <f>#REF!-#REF!</f>
        <v>#REF!</v>
      </c>
      <c r="H588" s="332" t="e">
        <f>#REF!-#REF!</f>
        <v>#REF!</v>
      </c>
      <c r="I588" s="332" t="e">
        <f>#REF!-#REF!</f>
        <v>#REF!</v>
      </c>
      <c r="J588" s="332" t="e">
        <f>#REF!-#REF!</f>
        <v>#REF!</v>
      </c>
      <c r="K588" s="332" t="e">
        <f>#REF!-#REF!</f>
        <v>#REF!</v>
      </c>
      <c r="L588" s="332" t="e">
        <f>#REF!-#REF!</f>
        <v>#REF!</v>
      </c>
      <c r="M588" s="332" t="e">
        <f>#REF!-#REF!</f>
        <v>#REF!</v>
      </c>
      <c r="N588" s="332" t="e">
        <f>#REF!-#REF!</f>
        <v>#REF!</v>
      </c>
      <c r="O588" s="332" t="e">
        <f>#REF!-#REF!</f>
        <v>#REF!</v>
      </c>
      <c r="P588" s="332" t="e">
        <f>#REF!-#REF!</f>
        <v>#REF!</v>
      </c>
      <c r="Q588" s="332" t="e">
        <f>#REF!-#REF!</f>
        <v>#REF!</v>
      </c>
      <c r="R588" s="332" t="e">
        <f>#REF!-#REF!</f>
        <v>#REF!</v>
      </c>
      <c r="S588" s="332" t="e">
        <f>#REF!-#REF!</f>
        <v>#REF!</v>
      </c>
      <c r="T588" s="332" t="e">
        <f>#REF!-#REF!</f>
        <v>#REF!</v>
      </c>
      <c r="U588" s="332" t="e">
        <f>#REF!-#REF!</f>
        <v>#REF!</v>
      </c>
      <c r="V588" s="332" t="e">
        <f>#REF!-#REF!</f>
        <v>#REF!</v>
      </c>
      <c r="W588" s="332" t="e">
        <f>#REF!-#REF!</f>
        <v>#REF!</v>
      </c>
      <c r="X588" s="332" t="e">
        <f>#REF!-#REF!</f>
        <v>#REF!</v>
      </c>
      <c r="Y588" s="332" t="e">
        <f>#REF!-#REF!</f>
        <v>#REF!</v>
      </c>
      <c r="Z588" s="332" t="e">
        <f>#REF!-#REF!</f>
        <v>#REF!</v>
      </c>
      <c r="AA588" s="332" t="e">
        <f>#REF!-#REF!</f>
        <v>#REF!</v>
      </c>
      <c r="AB588" s="332" t="e">
        <f>#REF!-#REF!</f>
        <v>#REF!</v>
      </c>
      <c r="AC588" s="332" t="e">
        <f>#REF!-#REF!</f>
        <v>#REF!</v>
      </c>
      <c r="AD588" s="332" t="e">
        <f>#REF!-#REF!</f>
        <v>#REF!</v>
      </c>
      <c r="AE588" s="332" t="e">
        <f>#REF!-#REF!</f>
        <v>#REF!</v>
      </c>
      <c r="AF588" s="332" t="e">
        <f>#REF!-#REF!</f>
        <v>#REF!</v>
      </c>
      <c r="AG588" s="332" t="e">
        <f>#REF!-#REF!</f>
        <v>#REF!</v>
      </c>
      <c r="AH588" s="332" t="e">
        <f>#REF!-#REF!</f>
        <v>#REF!</v>
      </c>
      <c r="AI588" s="332" t="e">
        <f>#REF!-#REF!</f>
        <v>#REF!</v>
      </c>
      <c r="AJ588" s="332" t="e">
        <f>#REF!-#REF!</f>
        <v>#REF!</v>
      </c>
      <c r="AK588" s="332" t="e">
        <f>#REF!-#REF!</f>
        <v>#REF!</v>
      </c>
      <c r="AL588" s="332" t="e">
        <f>#REF!-#REF!</f>
        <v>#REF!</v>
      </c>
      <c r="AM588" s="332" t="e">
        <f>#REF!-#REF!</f>
        <v>#REF!</v>
      </c>
      <c r="AN588" s="332" t="e">
        <f>#REF!-#REF!</f>
        <v>#REF!</v>
      </c>
      <c r="AO588" s="332" t="e">
        <f>#REF!-#REF!</f>
        <v>#REF!</v>
      </c>
      <c r="AP588" s="332" t="e">
        <f>#REF!-#REF!</f>
        <v>#REF!</v>
      </c>
      <c r="AQ588" s="332" t="e">
        <f>#REF!-#REF!</f>
        <v>#REF!</v>
      </c>
      <c r="AR588" s="332" t="e">
        <f>#REF!-#REF!</f>
        <v>#REF!</v>
      </c>
      <c r="AS588" s="332" t="e">
        <f>#REF!-#REF!</f>
        <v>#REF!</v>
      </c>
      <c r="AT588" s="332" t="e">
        <f>#REF!-#REF!</f>
        <v>#REF!</v>
      </c>
      <c r="AU588" s="332" t="e">
        <f>#REF!-#REF!</f>
        <v>#REF!</v>
      </c>
      <c r="AV588" s="332" t="e">
        <f>#REF!-#REF!</f>
        <v>#REF!</v>
      </c>
      <c r="AW588" s="332" t="e">
        <f>#REF!-#REF!</f>
        <v>#REF!</v>
      </c>
      <c r="AX588" s="332" t="e">
        <f>#REF!-#REF!</f>
        <v>#REF!</v>
      </c>
      <c r="AY588" s="332" t="e">
        <f>#REF!-#REF!</f>
        <v>#REF!</v>
      </c>
      <c r="AZ588" s="332" t="e">
        <f>#REF!-#REF!</f>
        <v>#REF!</v>
      </c>
      <c r="BA588" s="332" t="e">
        <f>#REF!-#REF!</f>
        <v>#REF!</v>
      </c>
      <c r="BB588" s="332" t="e">
        <f>#REF!-#REF!</f>
        <v>#REF!</v>
      </c>
      <c r="BC588" s="332" t="e">
        <f>#REF!-#REF!</f>
        <v>#REF!</v>
      </c>
      <c r="BD588" s="332" t="e">
        <f>#REF!-#REF!</f>
        <v>#REF!</v>
      </c>
      <c r="BE588" s="332" t="e">
        <f>#REF!-#REF!</f>
        <v>#REF!</v>
      </c>
      <c r="BF588" s="332" t="e">
        <f>#REF!-#REF!</f>
        <v>#REF!</v>
      </c>
      <c r="BG588" s="332" t="e">
        <f>#REF!-#REF!</f>
        <v>#REF!</v>
      </c>
      <c r="BH588" s="332" t="e">
        <f>#REF!-#REF!</f>
        <v>#REF!</v>
      </c>
      <c r="BI588" s="332" t="e">
        <f>#REF!-#REF!</f>
        <v>#REF!</v>
      </c>
      <c r="BJ588" s="332" t="e">
        <f>#REF!-#REF!</f>
        <v>#REF!</v>
      </c>
      <c r="BK588" s="332" t="e">
        <f>#REF!-#REF!</f>
        <v>#REF!</v>
      </c>
      <c r="BL588" s="332" t="e">
        <f>#REF!-#REF!</f>
        <v>#REF!</v>
      </c>
      <c r="BM588" s="332" t="e">
        <f>#REF!-#REF!</f>
        <v>#REF!</v>
      </c>
      <c r="BN588" s="332" t="e">
        <f>#REF!-#REF!</f>
        <v>#REF!</v>
      </c>
      <c r="BO588" s="332" t="e">
        <f>#REF!-#REF!</f>
        <v>#REF!</v>
      </c>
      <c r="BP588" s="332" t="e">
        <f>#REF!-#REF!</f>
        <v>#REF!</v>
      </c>
      <c r="BQ588" s="332" t="e">
        <f>#REF!-#REF!</f>
        <v>#REF!</v>
      </c>
      <c r="BR588" s="332" t="e">
        <f>#REF!-#REF!</f>
        <v>#REF!</v>
      </c>
      <c r="BS588" s="332" t="e">
        <f>#REF!-#REF!</f>
        <v>#REF!</v>
      </c>
      <c r="BT588" s="332" t="e">
        <f>#REF!-#REF!</f>
        <v>#REF!</v>
      </c>
      <c r="BU588" s="332" t="e">
        <f>#REF!-#REF!</f>
        <v>#REF!</v>
      </c>
      <c r="BV588" s="332" t="e">
        <f>#REF!-#REF!</f>
        <v>#REF!</v>
      </c>
      <c r="BW588" s="332" t="e">
        <f>#REF!-#REF!</f>
        <v>#REF!</v>
      </c>
      <c r="BX588" s="332" t="e">
        <f>#REF!-#REF!</f>
        <v>#REF!</v>
      </c>
      <c r="BZ588" s="332" t="e">
        <f>#REF!-#REF!</f>
        <v>#REF!</v>
      </c>
      <c r="CA588" s="332" t="e">
        <f>#REF!-#REF!</f>
        <v>#REF!</v>
      </c>
    </row>
    <row r="589" spans="7:79" hidden="1" x14ac:dyDescent="0.2">
      <c r="G589" s="332" t="e">
        <f>#REF!-#REF!</f>
        <v>#REF!</v>
      </c>
      <c r="H589" s="332" t="e">
        <f>#REF!-#REF!</f>
        <v>#REF!</v>
      </c>
      <c r="I589" s="332" t="e">
        <f>#REF!-#REF!</f>
        <v>#REF!</v>
      </c>
      <c r="J589" s="332" t="e">
        <f>#REF!-#REF!</f>
        <v>#REF!</v>
      </c>
      <c r="K589" s="332" t="e">
        <f>#REF!-#REF!</f>
        <v>#REF!</v>
      </c>
      <c r="L589" s="332" t="e">
        <f>#REF!-#REF!</f>
        <v>#REF!</v>
      </c>
      <c r="M589" s="332" t="e">
        <f>#REF!-#REF!</f>
        <v>#REF!</v>
      </c>
      <c r="N589" s="332" t="e">
        <f>#REF!-#REF!</f>
        <v>#REF!</v>
      </c>
      <c r="O589" s="332" t="e">
        <f>#REF!-#REF!</f>
        <v>#REF!</v>
      </c>
      <c r="P589" s="332" t="e">
        <f>#REF!-#REF!</f>
        <v>#REF!</v>
      </c>
      <c r="Q589" s="332" t="e">
        <f>#REF!-#REF!</f>
        <v>#REF!</v>
      </c>
      <c r="R589" s="332" t="e">
        <f>#REF!-#REF!</f>
        <v>#REF!</v>
      </c>
      <c r="S589" s="332" t="e">
        <f>#REF!-#REF!</f>
        <v>#REF!</v>
      </c>
      <c r="T589" s="332" t="e">
        <f>#REF!-#REF!</f>
        <v>#REF!</v>
      </c>
      <c r="U589" s="332" t="e">
        <f>#REF!-#REF!</f>
        <v>#REF!</v>
      </c>
      <c r="V589" s="332" t="e">
        <f>#REF!-#REF!</f>
        <v>#REF!</v>
      </c>
      <c r="W589" s="332" t="e">
        <f>#REF!-#REF!</f>
        <v>#REF!</v>
      </c>
      <c r="X589" s="332" t="e">
        <f>#REF!-#REF!</f>
        <v>#REF!</v>
      </c>
      <c r="Y589" s="332" t="e">
        <f>#REF!-#REF!</f>
        <v>#REF!</v>
      </c>
      <c r="Z589" s="332" t="e">
        <f>#REF!-#REF!</f>
        <v>#REF!</v>
      </c>
      <c r="AA589" s="332" t="e">
        <f>#REF!-#REF!</f>
        <v>#REF!</v>
      </c>
      <c r="AB589" s="332" t="e">
        <f>#REF!-#REF!</f>
        <v>#REF!</v>
      </c>
      <c r="AC589" s="332" t="e">
        <f>#REF!-#REF!</f>
        <v>#REF!</v>
      </c>
      <c r="AD589" s="332" t="e">
        <f>#REF!-#REF!</f>
        <v>#REF!</v>
      </c>
      <c r="AE589" s="332" t="e">
        <f>#REF!-#REF!</f>
        <v>#REF!</v>
      </c>
      <c r="AF589" s="332" t="e">
        <f>#REF!-#REF!</f>
        <v>#REF!</v>
      </c>
      <c r="AG589" s="332" t="e">
        <f>#REF!-#REF!</f>
        <v>#REF!</v>
      </c>
      <c r="AH589" s="332" t="e">
        <f>#REF!-#REF!</f>
        <v>#REF!</v>
      </c>
      <c r="AI589" s="332" t="e">
        <f>#REF!-#REF!</f>
        <v>#REF!</v>
      </c>
      <c r="AJ589" s="332" t="e">
        <f>#REF!-#REF!</f>
        <v>#REF!</v>
      </c>
      <c r="AK589" s="332" t="e">
        <f>#REF!-#REF!</f>
        <v>#REF!</v>
      </c>
      <c r="AL589" s="332" t="e">
        <f>#REF!-#REF!</f>
        <v>#REF!</v>
      </c>
      <c r="AM589" s="332" t="e">
        <f>#REF!-#REF!</f>
        <v>#REF!</v>
      </c>
      <c r="AN589" s="332" t="e">
        <f>#REF!-#REF!</f>
        <v>#REF!</v>
      </c>
      <c r="AO589" s="332" t="e">
        <f>#REF!-#REF!</f>
        <v>#REF!</v>
      </c>
      <c r="AP589" s="332" t="e">
        <f>#REF!-#REF!</f>
        <v>#REF!</v>
      </c>
      <c r="AQ589" s="332" t="e">
        <f>#REF!-#REF!</f>
        <v>#REF!</v>
      </c>
      <c r="AR589" s="332" t="e">
        <f>#REF!-#REF!</f>
        <v>#REF!</v>
      </c>
      <c r="AS589" s="332" t="e">
        <f>#REF!-#REF!</f>
        <v>#REF!</v>
      </c>
      <c r="AT589" s="332" t="e">
        <f>#REF!-#REF!</f>
        <v>#REF!</v>
      </c>
      <c r="AU589" s="332" t="e">
        <f>#REF!-#REF!</f>
        <v>#REF!</v>
      </c>
      <c r="AV589" s="332" t="e">
        <f>#REF!-#REF!</f>
        <v>#REF!</v>
      </c>
      <c r="AW589" s="332" t="e">
        <f>#REF!-#REF!</f>
        <v>#REF!</v>
      </c>
      <c r="AX589" s="332" t="e">
        <f>#REF!-#REF!</f>
        <v>#REF!</v>
      </c>
      <c r="AY589" s="332" t="e">
        <f>#REF!-#REF!</f>
        <v>#REF!</v>
      </c>
      <c r="AZ589" s="332" t="e">
        <f>#REF!-#REF!</f>
        <v>#REF!</v>
      </c>
      <c r="BA589" s="332" t="e">
        <f>#REF!-#REF!</f>
        <v>#REF!</v>
      </c>
      <c r="BB589" s="332" t="e">
        <f>#REF!-#REF!</f>
        <v>#REF!</v>
      </c>
      <c r="BC589" s="332" t="e">
        <f>#REF!-#REF!</f>
        <v>#REF!</v>
      </c>
      <c r="BD589" s="332" t="e">
        <f>#REF!-#REF!</f>
        <v>#REF!</v>
      </c>
      <c r="BE589" s="332" t="e">
        <f>#REF!-#REF!</f>
        <v>#REF!</v>
      </c>
      <c r="BF589" s="332" t="e">
        <f>#REF!-#REF!</f>
        <v>#REF!</v>
      </c>
      <c r="BG589" s="332" t="e">
        <f>#REF!-#REF!</f>
        <v>#REF!</v>
      </c>
      <c r="BH589" s="332" t="e">
        <f>#REF!-#REF!</f>
        <v>#REF!</v>
      </c>
      <c r="BI589" s="332" t="e">
        <f>#REF!-#REF!</f>
        <v>#REF!</v>
      </c>
      <c r="BJ589" s="332" t="e">
        <f>#REF!-#REF!</f>
        <v>#REF!</v>
      </c>
      <c r="BK589" s="332" t="e">
        <f>#REF!-#REF!</f>
        <v>#REF!</v>
      </c>
      <c r="BL589" s="332" t="e">
        <f>#REF!-#REF!</f>
        <v>#REF!</v>
      </c>
      <c r="BM589" s="332" t="e">
        <f>#REF!-#REF!</f>
        <v>#REF!</v>
      </c>
      <c r="BN589" s="332" t="e">
        <f>#REF!-#REF!</f>
        <v>#REF!</v>
      </c>
      <c r="BO589" s="332" t="e">
        <f>#REF!-#REF!</f>
        <v>#REF!</v>
      </c>
      <c r="BP589" s="332" t="e">
        <f>#REF!-#REF!</f>
        <v>#REF!</v>
      </c>
      <c r="BQ589" s="332" t="e">
        <f>#REF!-#REF!</f>
        <v>#REF!</v>
      </c>
      <c r="BR589" s="332" t="e">
        <f>#REF!-#REF!</f>
        <v>#REF!</v>
      </c>
      <c r="BS589" s="332" t="e">
        <f>#REF!-#REF!</f>
        <v>#REF!</v>
      </c>
      <c r="BT589" s="332" t="e">
        <f>#REF!-#REF!</f>
        <v>#REF!</v>
      </c>
      <c r="BU589" s="332" t="e">
        <f>#REF!-#REF!</f>
        <v>#REF!</v>
      </c>
      <c r="BV589" s="332" t="e">
        <f>#REF!-#REF!</f>
        <v>#REF!</v>
      </c>
      <c r="BW589" s="332" t="e">
        <f>#REF!-#REF!</f>
        <v>#REF!</v>
      </c>
      <c r="BX589" s="332" t="e">
        <f>#REF!-#REF!</f>
        <v>#REF!</v>
      </c>
      <c r="BZ589" s="332" t="e">
        <f>#REF!-#REF!</f>
        <v>#REF!</v>
      </c>
      <c r="CA589" s="332" t="e">
        <f>#REF!-#REF!</f>
        <v>#REF!</v>
      </c>
    </row>
    <row r="590" spans="7:79" hidden="1" x14ac:dyDescent="0.2">
      <c r="G590" s="332" t="e">
        <f>#REF!-#REF!</f>
        <v>#REF!</v>
      </c>
      <c r="H590" s="332" t="e">
        <f>#REF!-#REF!</f>
        <v>#REF!</v>
      </c>
      <c r="I590" s="332" t="e">
        <f>#REF!-#REF!</f>
        <v>#REF!</v>
      </c>
      <c r="J590" s="332" t="e">
        <f>#REF!-#REF!</f>
        <v>#REF!</v>
      </c>
      <c r="K590" s="332" t="e">
        <f>#REF!-#REF!</f>
        <v>#REF!</v>
      </c>
      <c r="L590" s="332" t="e">
        <f>#REF!-#REF!</f>
        <v>#REF!</v>
      </c>
      <c r="M590" s="332" t="e">
        <f>#REF!-#REF!</f>
        <v>#REF!</v>
      </c>
      <c r="N590" s="332" t="e">
        <f>#REF!-#REF!</f>
        <v>#REF!</v>
      </c>
      <c r="O590" s="332" t="e">
        <f>#REF!-#REF!</f>
        <v>#REF!</v>
      </c>
      <c r="P590" s="332" t="e">
        <f>#REF!-#REF!</f>
        <v>#REF!</v>
      </c>
      <c r="Q590" s="332" t="e">
        <f>#REF!-#REF!</f>
        <v>#REF!</v>
      </c>
      <c r="R590" s="332" t="e">
        <f>#REF!-#REF!</f>
        <v>#REF!</v>
      </c>
      <c r="S590" s="332" t="e">
        <f>#REF!-#REF!</f>
        <v>#REF!</v>
      </c>
      <c r="T590" s="332" t="e">
        <f>#REF!-#REF!</f>
        <v>#REF!</v>
      </c>
      <c r="U590" s="332" t="e">
        <f>#REF!-#REF!</f>
        <v>#REF!</v>
      </c>
      <c r="V590" s="332" t="e">
        <f>#REF!-#REF!</f>
        <v>#REF!</v>
      </c>
      <c r="W590" s="332" t="e">
        <f>#REF!-#REF!</f>
        <v>#REF!</v>
      </c>
      <c r="X590" s="332" t="e">
        <f>#REF!-#REF!</f>
        <v>#REF!</v>
      </c>
      <c r="Y590" s="332" t="e">
        <f>#REF!-#REF!</f>
        <v>#REF!</v>
      </c>
      <c r="Z590" s="332" t="e">
        <f>#REF!-#REF!</f>
        <v>#REF!</v>
      </c>
      <c r="AA590" s="332" t="e">
        <f>#REF!-#REF!</f>
        <v>#REF!</v>
      </c>
      <c r="AB590" s="332" t="e">
        <f>#REF!-#REF!</f>
        <v>#REF!</v>
      </c>
      <c r="AC590" s="332" t="e">
        <f>#REF!-#REF!</f>
        <v>#REF!</v>
      </c>
      <c r="AD590" s="332" t="e">
        <f>#REF!-#REF!</f>
        <v>#REF!</v>
      </c>
      <c r="AE590" s="332" t="e">
        <f>#REF!-#REF!</f>
        <v>#REF!</v>
      </c>
      <c r="AF590" s="332" t="e">
        <f>#REF!-#REF!</f>
        <v>#REF!</v>
      </c>
      <c r="AG590" s="332" t="e">
        <f>#REF!-#REF!</f>
        <v>#REF!</v>
      </c>
      <c r="AH590" s="332" t="e">
        <f>#REF!-#REF!</f>
        <v>#REF!</v>
      </c>
      <c r="AI590" s="332" t="e">
        <f>#REF!-#REF!</f>
        <v>#REF!</v>
      </c>
      <c r="AJ590" s="332" t="e">
        <f>#REF!-#REF!</f>
        <v>#REF!</v>
      </c>
      <c r="AK590" s="332" t="e">
        <f>#REF!-#REF!</f>
        <v>#REF!</v>
      </c>
      <c r="AL590" s="332" t="e">
        <f>#REF!-#REF!</f>
        <v>#REF!</v>
      </c>
      <c r="AM590" s="332" t="e">
        <f>#REF!-#REF!</f>
        <v>#REF!</v>
      </c>
      <c r="AN590" s="332" t="e">
        <f>#REF!-#REF!</f>
        <v>#REF!</v>
      </c>
      <c r="AO590" s="332" t="e">
        <f>#REF!-#REF!</f>
        <v>#REF!</v>
      </c>
      <c r="AP590" s="332" t="e">
        <f>#REF!-#REF!</f>
        <v>#REF!</v>
      </c>
      <c r="AQ590" s="332" t="e">
        <f>#REF!-#REF!</f>
        <v>#REF!</v>
      </c>
      <c r="AR590" s="332" t="e">
        <f>#REF!-#REF!</f>
        <v>#REF!</v>
      </c>
      <c r="AS590" s="332" t="e">
        <f>#REF!-#REF!</f>
        <v>#REF!</v>
      </c>
      <c r="AT590" s="332" t="e">
        <f>#REF!-#REF!</f>
        <v>#REF!</v>
      </c>
      <c r="AU590" s="332" t="e">
        <f>#REF!-#REF!</f>
        <v>#REF!</v>
      </c>
      <c r="AV590" s="332" t="e">
        <f>#REF!-#REF!</f>
        <v>#REF!</v>
      </c>
      <c r="AW590" s="332" t="e">
        <f>#REF!-#REF!</f>
        <v>#REF!</v>
      </c>
      <c r="AX590" s="332" t="e">
        <f>#REF!-#REF!</f>
        <v>#REF!</v>
      </c>
      <c r="AY590" s="332" t="e">
        <f>#REF!-#REF!</f>
        <v>#REF!</v>
      </c>
      <c r="AZ590" s="332" t="e">
        <f>#REF!-#REF!</f>
        <v>#REF!</v>
      </c>
      <c r="BA590" s="332" t="e">
        <f>#REF!-#REF!</f>
        <v>#REF!</v>
      </c>
      <c r="BB590" s="332" t="e">
        <f>#REF!-#REF!</f>
        <v>#REF!</v>
      </c>
      <c r="BC590" s="332" t="e">
        <f>#REF!-#REF!</f>
        <v>#REF!</v>
      </c>
      <c r="BD590" s="332" t="e">
        <f>#REF!-#REF!</f>
        <v>#REF!</v>
      </c>
      <c r="BE590" s="332" t="e">
        <f>#REF!-#REF!</f>
        <v>#REF!</v>
      </c>
      <c r="BF590" s="332" t="e">
        <f>#REF!-#REF!</f>
        <v>#REF!</v>
      </c>
      <c r="BG590" s="332" t="e">
        <f>#REF!-#REF!</f>
        <v>#REF!</v>
      </c>
      <c r="BH590" s="332" t="e">
        <f>#REF!-#REF!</f>
        <v>#REF!</v>
      </c>
      <c r="BI590" s="332" t="e">
        <f>#REF!-#REF!</f>
        <v>#REF!</v>
      </c>
      <c r="BJ590" s="332" t="e">
        <f>#REF!-#REF!</f>
        <v>#REF!</v>
      </c>
      <c r="BK590" s="332" t="e">
        <f>#REF!-#REF!</f>
        <v>#REF!</v>
      </c>
      <c r="BL590" s="332" t="e">
        <f>#REF!-#REF!</f>
        <v>#REF!</v>
      </c>
      <c r="BM590" s="332" t="e">
        <f>#REF!-#REF!</f>
        <v>#REF!</v>
      </c>
      <c r="BN590" s="332" t="e">
        <f>#REF!-#REF!</f>
        <v>#REF!</v>
      </c>
      <c r="BO590" s="332" t="e">
        <f>#REF!-#REF!</f>
        <v>#REF!</v>
      </c>
      <c r="BP590" s="332" t="e">
        <f>#REF!-#REF!</f>
        <v>#REF!</v>
      </c>
      <c r="BQ590" s="332" t="e">
        <f>#REF!-#REF!</f>
        <v>#REF!</v>
      </c>
      <c r="BR590" s="332" t="e">
        <f>#REF!-#REF!</f>
        <v>#REF!</v>
      </c>
      <c r="BS590" s="332" t="e">
        <f>#REF!-#REF!</f>
        <v>#REF!</v>
      </c>
      <c r="BT590" s="332" t="e">
        <f>#REF!-#REF!</f>
        <v>#REF!</v>
      </c>
      <c r="BU590" s="332" t="e">
        <f>#REF!-#REF!</f>
        <v>#REF!</v>
      </c>
      <c r="BV590" s="332" t="e">
        <f>#REF!-#REF!</f>
        <v>#REF!</v>
      </c>
      <c r="BW590" s="332" t="e">
        <f>#REF!-#REF!</f>
        <v>#REF!</v>
      </c>
      <c r="BX590" s="332" t="e">
        <f>#REF!-#REF!</f>
        <v>#REF!</v>
      </c>
      <c r="BZ590" s="332" t="e">
        <f>#REF!-#REF!</f>
        <v>#REF!</v>
      </c>
      <c r="CA590" s="332" t="e">
        <f>#REF!-#REF!</f>
        <v>#REF!</v>
      </c>
    </row>
    <row r="591" spans="7:79" hidden="1" x14ac:dyDescent="0.2">
      <c r="G591" s="332" t="e">
        <f>#REF!-#REF!</f>
        <v>#REF!</v>
      </c>
      <c r="H591" s="332" t="e">
        <f>#REF!-#REF!</f>
        <v>#REF!</v>
      </c>
      <c r="I591" s="332" t="e">
        <f>#REF!-#REF!</f>
        <v>#REF!</v>
      </c>
      <c r="J591" s="332" t="e">
        <f>#REF!-#REF!</f>
        <v>#REF!</v>
      </c>
      <c r="K591" s="332" t="e">
        <f>#REF!-#REF!</f>
        <v>#REF!</v>
      </c>
      <c r="L591" s="332" t="e">
        <f>#REF!-#REF!</f>
        <v>#REF!</v>
      </c>
      <c r="M591" s="332" t="e">
        <f>#REF!-#REF!</f>
        <v>#REF!</v>
      </c>
      <c r="N591" s="332" t="e">
        <f>#REF!-#REF!</f>
        <v>#REF!</v>
      </c>
      <c r="O591" s="332" t="e">
        <f>#REF!-#REF!</f>
        <v>#REF!</v>
      </c>
      <c r="P591" s="332" t="e">
        <f>#REF!-#REF!</f>
        <v>#REF!</v>
      </c>
      <c r="Q591" s="332" t="e">
        <f>#REF!-#REF!</f>
        <v>#REF!</v>
      </c>
      <c r="R591" s="332" t="e">
        <f>#REF!-#REF!</f>
        <v>#REF!</v>
      </c>
      <c r="S591" s="332" t="e">
        <f>#REF!-#REF!</f>
        <v>#REF!</v>
      </c>
      <c r="T591" s="332" t="e">
        <f>#REF!-#REF!</f>
        <v>#REF!</v>
      </c>
      <c r="U591" s="332" t="e">
        <f>#REF!-#REF!</f>
        <v>#REF!</v>
      </c>
      <c r="V591" s="332" t="e">
        <f>#REF!-#REF!</f>
        <v>#REF!</v>
      </c>
      <c r="W591" s="332" t="e">
        <f>#REF!-#REF!</f>
        <v>#REF!</v>
      </c>
      <c r="X591" s="332" t="e">
        <f>#REF!-#REF!</f>
        <v>#REF!</v>
      </c>
      <c r="Y591" s="332" t="e">
        <f>#REF!-#REF!</f>
        <v>#REF!</v>
      </c>
      <c r="Z591" s="332" t="e">
        <f>#REF!-#REF!</f>
        <v>#REF!</v>
      </c>
      <c r="AA591" s="332" t="e">
        <f>#REF!-#REF!</f>
        <v>#REF!</v>
      </c>
      <c r="AB591" s="332" t="e">
        <f>#REF!-#REF!</f>
        <v>#REF!</v>
      </c>
      <c r="AC591" s="332" t="e">
        <f>#REF!-#REF!</f>
        <v>#REF!</v>
      </c>
      <c r="AD591" s="332" t="e">
        <f>#REF!-#REF!</f>
        <v>#REF!</v>
      </c>
      <c r="AE591" s="332" t="e">
        <f>#REF!-#REF!</f>
        <v>#REF!</v>
      </c>
      <c r="AF591" s="332" t="e">
        <f>#REF!-#REF!</f>
        <v>#REF!</v>
      </c>
      <c r="AG591" s="332" t="e">
        <f>#REF!-#REF!</f>
        <v>#REF!</v>
      </c>
      <c r="AH591" s="332" t="e">
        <f>#REF!-#REF!</f>
        <v>#REF!</v>
      </c>
      <c r="AI591" s="332" t="e">
        <f>#REF!-#REF!</f>
        <v>#REF!</v>
      </c>
      <c r="AJ591" s="332" t="e">
        <f>#REF!-#REF!</f>
        <v>#REF!</v>
      </c>
      <c r="AK591" s="332" t="e">
        <f>#REF!-#REF!</f>
        <v>#REF!</v>
      </c>
      <c r="AL591" s="332" t="e">
        <f>#REF!-#REF!</f>
        <v>#REF!</v>
      </c>
      <c r="AM591" s="332" t="e">
        <f>#REF!-#REF!</f>
        <v>#REF!</v>
      </c>
      <c r="AN591" s="332" t="e">
        <f>#REF!-#REF!</f>
        <v>#REF!</v>
      </c>
      <c r="AO591" s="332" t="e">
        <f>#REF!-#REF!</f>
        <v>#REF!</v>
      </c>
      <c r="AP591" s="332" t="e">
        <f>#REF!-#REF!</f>
        <v>#REF!</v>
      </c>
      <c r="AQ591" s="332" t="e">
        <f>#REF!-#REF!</f>
        <v>#REF!</v>
      </c>
      <c r="AR591" s="332" t="e">
        <f>#REF!-#REF!</f>
        <v>#REF!</v>
      </c>
      <c r="AS591" s="332" t="e">
        <f>#REF!-#REF!</f>
        <v>#REF!</v>
      </c>
      <c r="AT591" s="332" t="e">
        <f>#REF!-#REF!</f>
        <v>#REF!</v>
      </c>
      <c r="AU591" s="332" t="e">
        <f>#REF!-#REF!</f>
        <v>#REF!</v>
      </c>
      <c r="AV591" s="332" t="e">
        <f>#REF!-#REF!</f>
        <v>#REF!</v>
      </c>
      <c r="AW591" s="332" t="e">
        <f>#REF!-#REF!</f>
        <v>#REF!</v>
      </c>
      <c r="AX591" s="332" t="e">
        <f>#REF!-#REF!</f>
        <v>#REF!</v>
      </c>
      <c r="AY591" s="332" t="e">
        <f>#REF!-#REF!</f>
        <v>#REF!</v>
      </c>
      <c r="AZ591" s="332" t="e">
        <f>#REF!-#REF!</f>
        <v>#REF!</v>
      </c>
      <c r="BA591" s="332" t="e">
        <f>#REF!-#REF!</f>
        <v>#REF!</v>
      </c>
      <c r="BB591" s="332" t="e">
        <f>#REF!-#REF!</f>
        <v>#REF!</v>
      </c>
      <c r="BC591" s="332" t="e">
        <f>#REF!-#REF!</f>
        <v>#REF!</v>
      </c>
      <c r="BD591" s="332" t="e">
        <f>#REF!-#REF!</f>
        <v>#REF!</v>
      </c>
      <c r="BE591" s="332" t="e">
        <f>#REF!-#REF!</f>
        <v>#REF!</v>
      </c>
      <c r="BF591" s="332" t="e">
        <f>#REF!-#REF!</f>
        <v>#REF!</v>
      </c>
      <c r="BG591" s="332" t="e">
        <f>#REF!-#REF!</f>
        <v>#REF!</v>
      </c>
      <c r="BH591" s="332" t="e">
        <f>#REF!-#REF!</f>
        <v>#REF!</v>
      </c>
      <c r="BI591" s="332" t="e">
        <f>#REF!-#REF!</f>
        <v>#REF!</v>
      </c>
      <c r="BJ591" s="332" t="e">
        <f>#REF!-#REF!</f>
        <v>#REF!</v>
      </c>
      <c r="BK591" s="332" t="e">
        <f>#REF!-#REF!</f>
        <v>#REF!</v>
      </c>
      <c r="BL591" s="332" t="e">
        <f>#REF!-#REF!</f>
        <v>#REF!</v>
      </c>
      <c r="BM591" s="332" t="e">
        <f>#REF!-#REF!</f>
        <v>#REF!</v>
      </c>
      <c r="BN591" s="332" t="e">
        <f>#REF!-#REF!</f>
        <v>#REF!</v>
      </c>
      <c r="BO591" s="332" t="e">
        <f>#REF!-#REF!</f>
        <v>#REF!</v>
      </c>
      <c r="BP591" s="332" t="e">
        <f>#REF!-#REF!</f>
        <v>#REF!</v>
      </c>
      <c r="BQ591" s="332" t="e">
        <f>#REF!-#REF!</f>
        <v>#REF!</v>
      </c>
      <c r="BR591" s="332" t="e">
        <f>#REF!-#REF!</f>
        <v>#REF!</v>
      </c>
      <c r="BS591" s="332" t="e">
        <f>#REF!-#REF!</f>
        <v>#REF!</v>
      </c>
      <c r="BT591" s="332" t="e">
        <f>#REF!-#REF!</f>
        <v>#REF!</v>
      </c>
      <c r="BU591" s="332" t="e">
        <f>#REF!-#REF!</f>
        <v>#REF!</v>
      </c>
      <c r="BV591" s="332" t="e">
        <f>#REF!-#REF!</f>
        <v>#REF!</v>
      </c>
      <c r="BW591" s="332" t="e">
        <f>#REF!-#REF!</f>
        <v>#REF!</v>
      </c>
      <c r="BX591" s="332" t="e">
        <f>#REF!-#REF!</f>
        <v>#REF!</v>
      </c>
      <c r="BZ591" s="332" t="e">
        <f>#REF!-#REF!</f>
        <v>#REF!</v>
      </c>
      <c r="CA591" s="332" t="e">
        <f>#REF!-#REF!</f>
        <v>#REF!</v>
      </c>
    </row>
    <row r="592" spans="7:79" hidden="1" x14ac:dyDescent="0.2">
      <c r="G592" s="332" t="e">
        <f>#REF!-#REF!</f>
        <v>#REF!</v>
      </c>
      <c r="H592" s="332" t="e">
        <f>#REF!-#REF!</f>
        <v>#REF!</v>
      </c>
      <c r="I592" s="332" t="e">
        <f>#REF!-#REF!</f>
        <v>#REF!</v>
      </c>
      <c r="J592" s="332" t="e">
        <f>#REF!-#REF!</f>
        <v>#REF!</v>
      </c>
      <c r="K592" s="332" t="e">
        <f>#REF!-#REF!</f>
        <v>#REF!</v>
      </c>
      <c r="L592" s="332" t="e">
        <f>#REF!-#REF!</f>
        <v>#REF!</v>
      </c>
      <c r="M592" s="332" t="e">
        <f>#REF!-#REF!</f>
        <v>#REF!</v>
      </c>
      <c r="N592" s="332" t="e">
        <f>#REF!-#REF!</f>
        <v>#REF!</v>
      </c>
      <c r="O592" s="332" t="e">
        <f>#REF!-#REF!</f>
        <v>#REF!</v>
      </c>
      <c r="P592" s="332" t="e">
        <f>#REF!-#REF!</f>
        <v>#REF!</v>
      </c>
      <c r="Q592" s="332" t="e">
        <f>#REF!-#REF!</f>
        <v>#REF!</v>
      </c>
      <c r="R592" s="332" t="e">
        <f>#REF!-#REF!</f>
        <v>#REF!</v>
      </c>
      <c r="S592" s="332" t="e">
        <f>#REF!-#REF!</f>
        <v>#REF!</v>
      </c>
      <c r="T592" s="332" t="e">
        <f>#REF!-#REF!</f>
        <v>#REF!</v>
      </c>
      <c r="U592" s="332" t="e">
        <f>#REF!-#REF!</f>
        <v>#REF!</v>
      </c>
      <c r="V592" s="332" t="e">
        <f>#REF!-#REF!</f>
        <v>#REF!</v>
      </c>
      <c r="W592" s="332" t="e">
        <f>#REF!-#REF!</f>
        <v>#REF!</v>
      </c>
      <c r="X592" s="332" t="e">
        <f>#REF!-#REF!</f>
        <v>#REF!</v>
      </c>
      <c r="Y592" s="332" t="e">
        <f>#REF!-#REF!</f>
        <v>#REF!</v>
      </c>
      <c r="Z592" s="332" t="e">
        <f>#REF!-#REF!</f>
        <v>#REF!</v>
      </c>
      <c r="AA592" s="332" t="e">
        <f>#REF!-#REF!</f>
        <v>#REF!</v>
      </c>
      <c r="AB592" s="332" t="e">
        <f>#REF!-#REF!</f>
        <v>#REF!</v>
      </c>
      <c r="AC592" s="332" t="e">
        <f>#REF!-#REF!</f>
        <v>#REF!</v>
      </c>
      <c r="AD592" s="332" t="e">
        <f>#REF!-#REF!</f>
        <v>#REF!</v>
      </c>
      <c r="AE592" s="332" t="e">
        <f>#REF!-#REF!</f>
        <v>#REF!</v>
      </c>
      <c r="AF592" s="332" t="e">
        <f>#REF!-#REF!</f>
        <v>#REF!</v>
      </c>
      <c r="AG592" s="332" t="e">
        <f>#REF!-#REF!</f>
        <v>#REF!</v>
      </c>
      <c r="AH592" s="332" t="e">
        <f>#REF!-#REF!</f>
        <v>#REF!</v>
      </c>
      <c r="AI592" s="332" t="e">
        <f>#REF!-#REF!</f>
        <v>#REF!</v>
      </c>
      <c r="AJ592" s="332" t="e">
        <f>#REF!-#REF!</f>
        <v>#REF!</v>
      </c>
      <c r="AK592" s="332" t="e">
        <f>#REF!-#REF!</f>
        <v>#REF!</v>
      </c>
      <c r="AL592" s="332" t="e">
        <f>#REF!-#REF!</f>
        <v>#REF!</v>
      </c>
      <c r="AM592" s="332" t="e">
        <f>#REF!-#REF!</f>
        <v>#REF!</v>
      </c>
      <c r="AN592" s="332" t="e">
        <f>#REF!-#REF!</f>
        <v>#REF!</v>
      </c>
      <c r="AO592" s="332" t="e">
        <f>#REF!-#REF!</f>
        <v>#REF!</v>
      </c>
      <c r="AP592" s="332" t="e">
        <f>#REF!-#REF!</f>
        <v>#REF!</v>
      </c>
      <c r="AQ592" s="332" t="e">
        <f>#REF!-#REF!</f>
        <v>#REF!</v>
      </c>
      <c r="AR592" s="332" t="e">
        <f>#REF!-#REF!</f>
        <v>#REF!</v>
      </c>
      <c r="AS592" s="332" t="e">
        <f>#REF!-#REF!</f>
        <v>#REF!</v>
      </c>
      <c r="AT592" s="332" t="e">
        <f>#REF!-#REF!</f>
        <v>#REF!</v>
      </c>
      <c r="AU592" s="332" t="e">
        <f>#REF!-#REF!</f>
        <v>#REF!</v>
      </c>
      <c r="AV592" s="332" t="e">
        <f>#REF!-#REF!</f>
        <v>#REF!</v>
      </c>
      <c r="AW592" s="332" t="e">
        <f>#REF!-#REF!</f>
        <v>#REF!</v>
      </c>
      <c r="AX592" s="332" t="e">
        <f>#REF!-#REF!</f>
        <v>#REF!</v>
      </c>
      <c r="AY592" s="332" t="e">
        <f>#REF!-#REF!</f>
        <v>#REF!</v>
      </c>
      <c r="AZ592" s="332" t="e">
        <f>#REF!-#REF!</f>
        <v>#REF!</v>
      </c>
      <c r="BA592" s="332" t="e">
        <f>#REF!-#REF!</f>
        <v>#REF!</v>
      </c>
      <c r="BB592" s="332" t="e">
        <f>#REF!-#REF!</f>
        <v>#REF!</v>
      </c>
      <c r="BC592" s="332" t="e">
        <f>#REF!-#REF!</f>
        <v>#REF!</v>
      </c>
      <c r="BD592" s="332" t="e">
        <f>#REF!-#REF!</f>
        <v>#REF!</v>
      </c>
      <c r="BE592" s="332" t="e">
        <f>#REF!-#REF!</f>
        <v>#REF!</v>
      </c>
      <c r="BF592" s="332" t="e">
        <f>#REF!-#REF!</f>
        <v>#REF!</v>
      </c>
      <c r="BG592" s="332" t="e">
        <f>#REF!-#REF!</f>
        <v>#REF!</v>
      </c>
      <c r="BH592" s="332" t="e">
        <f>#REF!-#REF!</f>
        <v>#REF!</v>
      </c>
      <c r="BI592" s="332" t="e">
        <f>#REF!-#REF!</f>
        <v>#REF!</v>
      </c>
      <c r="BJ592" s="332" t="e">
        <f>#REF!-#REF!</f>
        <v>#REF!</v>
      </c>
      <c r="BK592" s="332" t="e">
        <f>#REF!-#REF!</f>
        <v>#REF!</v>
      </c>
      <c r="BL592" s="332" t="e">
        <f>#REF!-#REF!</f>
        <v>#REF!</v>
      </c>
      <c r="BM592" s="332" t="e">
        <f>#REF!-#REF!</f>
        <v>#REF!</v>
      </c>
      <c r="BN592" s="332" t="e">
        <f>#REF!-#REF!</f>
        <v>#REF!</v>
      </c>
      <c r="BO592" s="332" t="e">
        <f>#REF!-#REF!</f>
        <v>#REF!</v>
      </c>
      <c r="BP592" s="332" t="e">
        <f>#REF!-#REF!</f>
        <v>#REF!</v>
      </c>
      <c r="BQ592" s="332" t="e">
        <f>#REF!-#REF!</f>
        <v>#REF!</v>
      </c>
      <c r="BR592" s="332" t="e">
        <f>#REF!-#REF!</f>
        <v>#REF!</v>
      </c>
      <c r="BS592" s="332" t="e">
        <f>#REF!-#REF!</f>
        <v>#REF!</v>
      </c>
      <c r="BT592" s="332" t="e">
        <f>#REF!-#REF!</f>
        <v>#REF!</v>
      </c>
      <c r="BU592" s="332" t="e">
        <f>#REF!-#REF!</f>
        <v>#REF!</v>
      </c>
      <c r="BV592" s="332" t="e">
        <f>#REF!-#REF!</f>
        <v>#REF!</v>
      </c>
      <c r="BW592" s="332" t="e">
        <f>#REF!-#REF!</f>
        <v>#REF!</v>
      </c>
      <c r="BX592" s="332" t="e">
        <f>#REF!-#REF!</f>
        <v>#REF!</v>
      </c>
      <c r="BZ592" s="332" t="e">
        <f>#REF!-#REF!</f>
        <v>#REF!</v>
      </c>
      <c r="CA592" s="332" t="e">
        <f>#REF!-#REF!</f>
        <v>#REF!</v>
      </c>
    </row>
    <row r="593" spans="7:79" hidden="1" x14ac:dyDescent="0.2">
      <c r="G593" s="332" t="e">
        <f>#REF!-#REF!</f>
        <v>#REF!</v>
      </c>
      <c r="H593" s="332" t="e">
        <f>#REF!-#REF!</f>
        <v>#REF!</v>
      </c>
      <c r="I593" s="332" t="e">
        <f>#REF!-#REF!</f>
        <v>#REF!</v>
      </c>
      <c r="J593" s="332" t="e">
        <f>#REF!-#REF!</f>
        <v>#REF!</v>
      </c>
      <c r="K593" s="332" t="e">
        <f>#REF!-#REF!</f>
        <v>#REF!</v>
      </c>
      <c r="L593" s="332" t="e">
        <f>#REF!-#REF!</f>
        <v>#REF!</v>
      </c>
      <c r="M593" s="332" t="e">
        <f>#REF!-#REF!</f>
        <v>#REF!</v>
      </c>
      <c r="N593" s="332" t="e">
        <f>#REF!-#REF!</f>
        <v>#REF!</v>
      </c>
      <c r="O593" s="332" t="e">
        <f>#REF!-#REF!</f>
        <v>#REF!</v>
      </c>
      <c r="P593" s="332" t="e">
        <f>#REF!-#REF!</f>
        <v>#REF!</v>
      </c>
      <c r="Q593" s="332" t="e">
        <f>#REF!-#REF!</f>
        <v>#REF!</v>
      </c>
      <c r="R593" s="332" t="e">
        <f>#REF!-#REF!</f>
        <v>#REF!</v>
      </c>
      <c r="S593" s="332" t="e">
        <f>#REF!-#REF!</f>
        <v>#REF!</v>
      </c>
      <c r="T593" s="332" t="e">
        <f>#REF!-#REF!</f>
        <v>#REF!</v>
      </c>
      <c r="U593" s="332" t="e">
        <f>#REF!-#REF!</f>
        <v>#REF!</v>
      </c>
      <c r="V593" s="332" t="e">
        <f>#REF!-#REF!</f>
        <v>#REF!</v>
      </c>
      <c r="W593" s="332" t="e">
        <f>#REF!-#REF!</f>
        <v>#REF!</v>
      </c>
      <c r="X593" s="332" t="e">
        <f>#REF!-#REF!</f>
        <v>#REF!</v>
      </c>
      <c r="Y593" s="332" t="e">
        <f>#REF!-#REF!</f>
        <v>#REF!</v>
      </c>
      <c r="Z593" s="332" t="e">
        <f>#REF!-#REF!</f>
        <v>#REF!</v>
      </c>
      <c r="AA593" s="332" t="e">
        <f>#REF!-#REF!</f>
        <v>#REF!</v>
      </c>
      <c r="AB593" s="332" t="e">
        <f>#REF!-#REF!</f>
        <v>#REF!</v>
      </c>
      <c r="AC593" s="332" t="e">
        <f>#REF!-#REF!</f>
        <v>#REF!</v>
      </c>
      <c r="AD593" s="332" t="e">
        <f>#REF!-#REF!</f>
        <v>#REF!</v>
      </c>
      <c r="AE593" s="332" t="e">
        <f>#REF!-#REF!</f>
        <v>#REF!</v>
      </c>
      <c r="AF593" s="332" t="e">
        <f>#REF!-#REF!</f>
        <v>#REF!</v>
      </c>
      <c r="AG593" s="332" t="e">
        <f>#REF!-#REF!</f>
        <v>#REF!</v>
      </c>
      <c r="AH593" s="332" t="e">
        <f>#REF!-#REF!</f>
        <v>#REF!</v>
      </c>
      <c r="AI593" s="332" t="e">
        <f>#REF!-#REF!</f>
        <v>#REF!</v>
      </c>
      <c r="AJ593" s="332" t="e">
        <f>#REF!-#REF!</f>
        <v>#REF!</v>
      </c>
      <c r="AK593" s="332" t="e">
        <f>#REF!-#REF!</f>
        <v>#REF!</v>
      </c>
      <c r="AL593" s="332" t="e">
        <f>#REF!-#REF!</f>
        <v>#REF!</v>
      </c>
      <c r="AM593" s="332" t="e">
        <f>#REF!-#REF!</f>
        <v>#REF!</v>
      </c>
      <c r="AN593" s="332" t="e">
        <f>#REF!-#REF!</f>
        <v>#REF!</v>
      </c>
      <c r="AO593" s="332" t="e">
        <f>#REF!-#REF!</f>
        <v>#REF!</v>
      </c>
      <c r="AP593" s="332" t="e">
        <f>#REF!-#REF!</f>
        <v>#REF!</v>
      </c>
      <c r="AQ593" s="332" t="e">
        <f>#REF!-#REF!</f>
        <v>#REF!</v>
      </c>
      <c r="AR593" s="332" t="e">
        <f>#REF!-#REF!</f>
        <v>#REF!</v>
      </c>
      <c r="AS593" s="332" t="e">
        <f>#REF!-#REF!</f>
        <v>#REF!</v>
      </c>
      <c r="AT593" s="332" t="e">
        <f>#REF!-#REF!</f>
        <v>#REF!</v>
      </c>
      <c r="AU593" s="332" t="e">
        <f>#REF!-#REF!</f>
        <v>#REF!</v>
      </c>
      <c r="AV593" s="332" t="e">
        <f>#REF!-#REF!</f>
        <v>#REF!</v>
      </c>
      <c r="AW593" s="332" t="e">
        <f>#REF!-#REF!</f>
        <v>#REF!</v>
      </c>
      <c r="AX593" s="332" t="e">
        <f>#REF!-#REF!</f>
        <v>#REF!</v>
      </c>
      <c r="AY593" s="332" t="e">
        <f>#REF!-#REF!</f>
        <v>#REF!</v>
      </c>
      <c r="AZ593" s="332" t="e">
        <f>#REF!-#REF!</f>
        <v>#REF!</v>
      </c>
      <c r="BA593" s="332" t="e">
        <f>#REF!-#REF!</f>
        <v>#REF!</v>
      </c>
      <c r="BB593" s="332" t="e">
        <f>#REF!-#REF!</f>
        <v>#REF!</v>
      </c>
      <c r="BC593" s="332" t="e">
        <f>#REF!-#REF!</f>
        <v>#REF!</v>
      </c>
      <c r="BD593" s="332" t="e">
        <f>#REF!-#REF!</f>
        <v>#REF!</v>
      </c>
      <c r="BE593" s="332" t="e">
        <f>#REF!-#REF!</f>
        <v>#REF!</v>
      </c>
      <c r="BF593" s="332" t="e">
        <f>#REF!-#REF!</f>
        <v>#REF!</v>
      </c>
      <c r="BG593" s="332" t="e">
        <f>#REF!-#REF!</f>
        <v>#REF!</v>
      </c>
      <c r="BH593" s="332" t="e">
        <f>#REF!-#REF!</f>
        <v>#REF!</v>
      </c>
      <c r="BI593" s="332" t="e">
        <f>#REF!-#REF!</f>
        <v>#REF!</v>
      </c>
      <c r="BJ593" s="332" t="e">
        <f>#REF!-#REF!</f>
        <v>#REF!</v>
      </c>
      <c r="BK593" s="332" t="e">
        <f>#REF!-#REF!</f>
        <v>#REF!</v>
      </c>
      <c r="BL593" s="332" t="e">
        <f>#REF!-#REF!</f>
        <v>#REF!</v>
      </c>
      <c r="BM593" s="332" t="e">
        <f>#REF!-#REF!</f>
        <v>#REF!</v>
      </c>
      <c r="BN593" s="332" t="e">
        <f>#REF!-#REF!</f>
        <v>#REF!</v>
      </c>
      <c r="BO593" s="332" t="e">
        <f>#REF!-#REF!</f>
        <v>#REF!</v>
      </c>
      <c r="BP593" s="332" t="e">
        <f>#REF!-#REF!</f>
        <v>#REF!</v>
      </c>
      <c r="BQ593" s="332" t="e">
        <f>#REF!-#REF!</f>
        <v>#REF!</v>
      </c>
      <c r="BR593" s="332" t="e">
        <f>#REF!-#REF!</f>
        <v>#REF!</v>
      </c>
      <c r="BS593" s="332" t="e">
        <f>#REF!-#REF!</f>
        <v>#REF!</v>
      </c>
      <c r="BT593" s="332" t="e">
        <f>#REF!-#REF!</f>
        <v>#REF!</v>
      </c>
      <c r="BU593" s="332" t="e">
        <f>#REF!-#REF!</f>
        <v>#REF!</v>
      </c>
      <c r="BV593" s="332" t="e">
        <f>#REF!-#REF!</f>
        <v>#REF!</v>
      </c>
      <c r="BW593" s="332" t="e">
        <f>#REF!-#REF!</f>
        <v>#REF!</v>
      </c>
      <c r="BX593" s="332" t="e">
        <f>#REF!-#REF!</f>
        <v>#REF!</v>
      </c>
      <c r="BZ593" s="332" t="e">
        <f>#REF!-#REF!</f>
        <v>#REF!</v>
      </c>
      <c r="CA593" s="332" t="e">
        <f>#REF!-#REF!</f>
        <v>#REF!</v>
      </c>
    </row>
    <row r="594" spans="7:79" hidden="1" x14ac:dyDescent="0.2">
      <c r="G594" s="332" t="e">
        <f>#REF!-#REF!</f>
        <v>#REF!</v>
      </c>
      <c r="H594" s="332" t="e">
        <f>#REF!-#REF!</f>
        <v>#REF!</v>
      </c>
      <c r="I594" s="332" t="e">
        <f>#REF!-#REF!</f>
        <v>#REF!</v>
      </c>
      <c r="J594" s="332" t="e">
        <f>#REF!-#REF!</f>
        <v>#REF!</v>
      </c>
      <c r="K594" s="332" t="e">
        <f>#REF!-#REF!</f>
        <v>#REF!</v>
      </c>
      <c r="L594" s="332" t="e">
        <f>#REF!-#REF!</f>
        <v>#REF!</v>
      </c>
      <c r="M594" s="332" t="e">
        <f>#REF!-#REF!</f>
        <v>#REF!</v>
      </c>
      <c r="N594" s="332" t="e">
        <f>#REF!-#REF!</f>
        <v>#REF!</v>
      </c>
      <c r="O594" s="332" t="e">
        <f>#REF!-#REF!</f>
        <v>#REF!</v>
      </c>
      <c r="P594" s="332" t="e">
        <f>#REF!-#REF!</f>
        <v>#REF!</v>
      </c>
      <c r="Q594" s="332" t="e">
        <f>#REF!-#REF!</f>
        <v>#REF!</v>
      </c>
      <c r="R594" s="332" t="e">
        <f>#REF!-#REF!</f>
        <v>#REF!</v>
      </c>
      <c r="S594" s="332" t="e">
        <f>#REF!-#REF!</f>
        <v>#REF!</v>
      </c>
      <c r="T594" s="332" t="e">
        <f>#REF!-#REF!</f>
        <v>#REF!</v>
      </c>
      <c r="U594" s="332" t="e">
        <f>#REF!-#REF!</f>
        <v>#REF!</v>
      </c>
      <c r="V594" s="332" t="e">
        <f>#REF!-#REF!</f>
        <v>#REF!</v>
      </c>
      <c r="W594" s="332" t="e">
        <f>#REF!-#REF!</f>
        <v>#REF!</v>
      </c>
      <c r="X594" s="332" t="e">
        <f>#REF!-#REF!</f>
        <v>#REF!</v>
      </c>
      <c r="Y594" s="332" t="e">
        <f>#REF!-#REF!</f>
        <v>#REF!</v>
      </c>
      <c r="Z594" s="332" t="e">
        <f>#REF!-#REF!</f>
        <v>#REF!</v>
      </c>
      <c r="AA594" s="332" t="e">
        <f>#REF!-#REF!</f>
        <v>#REF!</v>
      </c>
      <c r="AB594" s="332" t="e">
        <f>#REF!-#REF!</f>
        <v>#REF!</v>
      </c>
      <c r="AC594" s="332" t="e">
        <f>#REF!-#REF!</f>
        <v>#REF!</v>
      </c>
      <c r="AD594" s="332" t="e">
        <f>#REF!-#REF!</f>
        <v>#REF!</v>
      </c>
      <c r="AE594" s="332" t="e">
        <f>#REF!-#REF!</f>
        <v>#REF!</v>
      </c>
      <c r="AF594" s="332" t="e">
        <f>#REF!-#REF!</f>
        <v>#REF!</v>
      </c>
      <c r="AG594" s="332" t="e">
        <f>#REF!-#REF!</f>
        <v>#REF!</v>
      </c>
      <c r="AH594" s="332" t="e">
        <f>#REF!-#REF!</f>
        <v>#REF!</v>
      </c>
      <c r="AI594" s="332" t="e">
        <f>#REF!-#REF!</f>
        <v>#REF!</v>
      </c>
      <c r="AJ594" s="332" t="e">
        <f>#REF!-#REF!</f>
        <v>#REF!</v>
      </c>
      <c r="AK594" s="332" t="e">
        <f>#REF!-#REF!</f>
        <v>#REF!</v>
      </c>
      <c r="AL594" s="332" t="e">
        <f>#REF!-#REF!</f>
        <v>#REF!</v>
      </c>
      <c r="AM594" s="332" t="e">
        <f>#REF!-#REF!</f>
        <v>#REF!</v>
      </c>
      <c r="AN594" s="332" t="e">
        <f>#REF!-#REF!</f>
        <v>#REF!</v>
      </c>
      <c r="AO594" s="332" t="e">
        <f>#REF!-#REF!</f>
        <v>#REF!</v>
      </c>
      <c r="AP594" s="332" t="e">
        <f>#REF!-#REF!</f>
        <v>#REF!</v>
      </c>
      <c r="AQ594" s="332" t="e">
        <f>#REF!-#REF!</f>
        <v>#REF!</v>
      </c>
      <c r="AR594" s="332" t="e">
        <f>#REF!-#REF!</f>
        <v>#REF!</v>
      </c>
      <c r="AS594" s="332" t="e">
        <f>#REF!-#REF!</f>
        <v>#REF!</v>
      </c>
      <c r="AT594" s="332" t="e">
        <f>#REF!-#REF!</f>
        <v>#REF!</v>
      </c>
      <c r="AU594" s="332" t="e">
        <f>#REF!-#REF!</f>
        <v>#REF!</v>
      </c>
      <c r="AV594" s="332" t="e">
        <f>#REF!-#REF!</f>
        <v>#REF!</v>
      </c>
      <c r="AW594" s="332" t="e">
        <f>#REF!-#REF!</f>
        <v>#REF!</v>
      </c>
      <c r="AX594" s="332" t="e">
        <f>#REF!-#REF!</f>
        <v>#REF!</v>
      </c>
      <c r="AY594" s="332" t="e">
        <f>#REF!-#REF!</f>
        <v>#REF!</v>
      </c>
      <c r="AZ594" s="332" t="e">
        <f>#REF!-#REF!</f>
        <v>#REF!</v>
      </c>
      <c r="BA594" s="332" t="e">
        <f>#REF!-#REF!</f>
        <v>#REF!</v>
      </c>
      <c r="BB594" s="332" t="e">
        <f>#REF!-#REF!</f>
        <v>#REF!</v>
      </c>
      <c r="BC594" s="332" t="e">
        <f>#REF!-#REF!</f>
        <v>#REF!</v>
      </c>
      <c r="BD594" s="332" t="e">
        <f>#REF!-#REF!</f>
        <v>#REF!</v>
      </c>
      <c r="BE594" s="332" t="e">
        <f>#REF!-#REF!</f>
        <v>#REF!</v>
      </c>
      <c r="BF594" s="332" t="e">
        <f>#REF!-#REF!</f>
        <v>#REF!</v>
      </c>
      <c r="BG594" s="332" t="e">
        <f>#REF!-#REF!</f>
        <v>#REF!</v>
      </c>
      <c r="BH594" s="332" t="e">
        <f>#REF!-#REF!</f>
        <v>#REF!</v>
      </c>
      <c r="BI594" s="332" t="e">
        <f>#REF!-#REF!</f>
        <v>#REF!</v>
      </c>
      <c r="BJ594" s="332" t="e">
        <f>#REF!-#REF!</f>
        <v>#REF!</v>
      </c>
      <c r="BK594" s="332" t="e">
        <f>#REF!-#REF!</f>
        <v>#REF!</v>
      </c>
      <c r="BL594" s="332" t="e">
        <f>#REF!-#REF!</f>
        <v>#REF!</v>
      </c>
      <c r="BM594" s="332" t="e">
        <f>#REF!-#REF!</f>
        <v>#REF!</v>
      </c>
      <c r="BN594" s="332" t="e">
        <f>#REF!-#REF!</f>
        <v>#REF!</v>
      </c>
      <c r="BO594" s="332" t="e">
        <f>#REF!-#REF!</f>
        <v>#REF!</v>
      </c>
      <c r="BP594" s="332" t="e">
        <f>#REF!-#REF!</f>
        <v>#REF!</v>
      </c>
      <c r="BQ594" s="332" t="e">
        <f>#REF!-#REF!</f>
        <v>#REF!</v>
      </c>
      <c r="BR594" s="332" t="e">
        <f>#REF!-#REF!</f>
        <v>#REF!</v>
      </c>
      <c r="BS594" s="332" t="e">
        <f>#REF!-#REF!</f>
        <v>#REF!</v>
      </c>
      <c r="BT594" s="332" t="e">
        <f>#REF!-#REF!</f>
        <v>#REF!</v>
      </c>
      <c r="BU594" s="332" t="e">
        <f>#REF!-#REF!</f>
        <v>#REF!</v>
      </c>
      <c r="BV594" s="332" t="e">
        <f>#REF!-#REF!</f>
        <v>#REF!</v>
      </c>
      <c r="BW594" s="332" t="e">
        <f>#REF!-#REF!</f>
        <v>#REF!</v>
      </c>
      <c r="BX594" s="332" t="e">
        <f>#REF!-#REF!</f>
        <v>#REF!</v>
      </c>
      <c r="BZ594" s="332" t="e">
        <f>#REF!-#REF!</f>
        <v>#REF!</v>
      </c>
      <c r="CA594" s="332" t="e">
        <f>#REF!-#REF!</f>
        <v>#REF!</v>
      </c>
    </row>
    <row r="595" spans="7:79" hidden="1" x14ac:dyDescent="0.2">
      <c r="G595" s="332">
        <f t="shared" ref="G595:BR595" si="164">G170-BY170</f>
        <v>0</v>
      </c>
      <c r="H595" s="332">
        <f t="shared" si="164"/>
        <v>0</v>
      </c>
      <c r="I595" s="332">
        <f t="shared" si="164"/>
        <v>0</v>
      </c>
      <c r="J595" s="332">
        <f t="shared" si="164"/>
        <v>0</v>
      </c>
      <c r="K595" s="332">
        <f t="shared" si="164"/>
        <v>0</v>
      </c>
      <c r="L595" s="332">
        <f t="shared" si="164"/>
        <v>0</v>
      </c>
      <c r="M595" s="332">
        <f t="shared" si="164"/>
        <v>0</v>
      </c>
      <c r="N595" s="332">
        <f t="shared" si="164"/>
        <v>0</v>
      </c>
      <c r="O595" s="332">
        <f t="shared" si="164"/>
        <v>0</v>
      </c>
      <c r="P595" s="332">
        <f t="shared" si="164"/>
        <v>0</v>
      </c>
      <c r="Q595" s="332">
        <f t="shared" si="164"/>
        <v>0</v>
      </c>
      <c r="R595" s="332">
        <f t="shared" si="164"/>
        <v>0</v>
      </c>
      <c r="S595" s="332">
        <f t="shared" si="164"/>
        <v>0</v>
      </c>
      <c r="T595" s="332">
        <f t="shared" si="164"/>
        <v>0</v>
      </c>
      <c r="U595" s="332">
        <f t="shared" si="164"/>
        <v>0</v>
      </c>
      <c r="V595" s="332">
        <f t="shared" si="164"/>
        <v>0</v>
      </c>
      <c r="W595" s="332">
        <f t="shared" si="164"/>
        <v>0</v>
      </c>
      <c r="X595" s="332">
        <f t="shared" si="164"/>
        <v>0</v>
      </c>
      <c r="Y595" s="332">
        <f t="shared" si="164"/>
        <v>0</v>
      </c>
      <c r="Z595" s="332">
        <f t="shared" si="164"/>
        <v>0</v>
      </c>
      <c r="AA595" s="332">
        <f t="shared" si="164"/>
        <v>0</v>
      </c>
      <c r="AB595" s="332">
        <f t="shared" si="164"/>
        <v>0</v>
      </c>
      <c r="AC595" s="332">
        <f t="shared" si="164"/>
        <v>0</v>
      </c>
      <c r="AD595" s="332">
        <f t="shared" si="164"/>
        <v>0</v>
      </c>
      <c r="AE595" s="332">
        <f t="shared" si="164"/>
        <v>0</v>
      </c>
      <c r="AF595" s="332">
        <f t="shared" si="164"/>
        <v>0</v>
      </c>
      <c r="AG595" s="332">
        <f t="shared" si="164"/>
        <v>0</v>
      </c>
      <c r="AH595" s="332">
        <f t="shared" si="164"/>
        <v>0</v>
      </c>
      <c r="AI595" s="332">
        <f t="shared" si="164"/>
        <v>0</v>
      </c>
      <c r="AJ595" s="332">
        <f t="shared" si="164"/>
        <v>0</v>
      </c>
      <c r="AK595" s="332">
        <f t="shared" si="164"/>
        <v>0</v>
      </c>
      <c r="AL595" s="332">
        <f t="shared" si="164"/>
        <v>0</v>
      </c>
      <c r="AM595" s="332">
        <f t="shared" si="164"/>
        <v>0</v>
      </c>
      <c r="AN595" s="332">
        <f t="shared" si="164"/>
        <v>0</v>
      </c>
      <c r="AO595" s="332">
        <f t="shared" si="164"/>
        <v>0</v>
      </c>
      <c r="AP595" s="332">
        <f t="shared" si="164"/>
        <v>0</v>
      </c>
      <c r="AQ595" s="332">
        <f t="shared" si="164"/>
        <v>0</v>
      </c>
      <c r="AR595" s="332">
        <f t="shared" si="164"/>
        <v>0</v>
      </c>
      <c r="AS595" s="332">
        <f t="shared" si="164"/>
        <v>0</v>
      </c>
      <c r="AT595" s="332">
        <f t="shared" si="164"/>
        <v>0</v>
      </c>
      <c r="AU595" s="332">
        <f t="shared" si="164"/>
        <v>0</v>
      </c>
      <c r="AV595" s="332">
        <f t="shared" si="164"/>
        <v>0</v>
      </c>
      <c r="AW595" s="332">
        <f t="shared" si="164"/>
        <v>0</v>
      </c>
      <c r="AX595" s="332">
        <f t="shared" si="164"/>
        <v>0</v>
      </c>
      <c r="AY595" s="332">
        <f t="shared" si="164"/>
        <v>0</v>
      </c>
      <c r="AZ595" s="332">
        <f t="shared" si="164"/>
        <v>0</v>
      </c>
      <c r="BA595" s="332">
        <f t="shared" si="164"/>
        <v>0</v>
      </c>
      <c r="BB595" s="332">
        <f t="shared" si="164"/>
        <v>0</v>
      </c>
      <c r="BC595" s="332">
        <f t="shared" si="164"/>
        <v>0</v>
      </c>
      <c r="BD595" s="332">
        <f t="shared" si="164"/>
        <v>0</v>
      </c>
      <c r="BE595" s="332">
        <f t="shared" si="164"/>
        <v>0</v>
      </c>
      <c r="BF595" s="332">
        <f t="shared" si="164"/>
        <v>0</v>
      </c>
      <c r="BG595" s="332">
        <f t="shared" si="164"/>
        <v>0</v>
      </c>
      <c r="BH595" s="332">
        <f t="shared" si="164"/>
        <v>0</v>
      </c>
      <c r="BI595" s="332">
        <f t="shared" si="164"/>
        <v>0</v>
      </c>
      <c r="BJ595" s="332">
        <f t="shared" si="164"/>
        <v>0</v>
      </c>
      <c r="BK595" s="332">
        <f t="shared" si="164"/>
        <v>0</v>
      </c>
      <c r="BL595" s="332">
        <f t="shared" si="164"/>
        <v>0</v>
      </c>
      <c r="BM595" s="332">
        <f t="shared" si="164"/>
        <v>0</v>
      </c>
      <c r="BN595" s="332">
        <f t="shared" si="164"/>
        <v>0</v>
      </c>
      <c r="BO595" s="332">
        <f t="shared" si="164"/>
        <v>0</v>
      </c>
      <c r="BP595" s="332">
        <f t="shared" si="164"/>
        <v>0</v>
      </c>
      <c r="BQ595" s="332">
        <f t="shared" si="164"/>
        <v>0</v>
      </c>
      <c r="BR595" s="332">
        <f t="shared" si="164"/>
        <v>0</v>
      </c>
      <c r="BS595" s="332">
        <f t="shared" ref="BS595:BX595" si="165">BS170-EK170</f>
        <v>0</v>
      </c>
      <c r="BT595" s="332">
        <f t="shared" si="165"/>
        <v>0</v>
      </c>
      <c r="BU595" s="332">
        <f t="shared" si="165"/>
        <v>0</v>
      </c>
      <c r="BV595" s="332">
        <f t="shared" si="165"/>
        <v>0</v>
      </c>
      <c r="BW595" s="332">
        <f t="shared" si="165"/>
        <v>0</v>
      </c>
      <c r="BX595" s="332">
        <f t="shared" si="165"/>
        <v>0</v>
      </c>
      <c r="BZ595" s="332">
        <f>BZ170-ER170</f>
        <v>0</v>
      </c>
      <c r="CA595" s="332">
        <f>CA170-ES170</f>
        <v>0</v>
      </c>
    </row>
    <row r="596" spans="7:79" hidden="1" x14ac:dyDescent="0.2">
      <c r="G596" s="332" t="e">
        <f>#REF!-#REF!</f>
        <v>#REF!</v>
      </c>
      <c r="H596" s="332" t="e">
        <f>#REF!-#REF!</f>
        <v>#REF!</v>
      </c>
      <c r="I596" s="332" t="e">
        <f>#REF!-#REF!</f>
        <v>#REF!</v>
      </c>
      <c r="J596" s="332" t="e">
        <f>#REF!-#REF!</f>
        <v>#REF!</v>
      </c>
      <c r="K596" s="332" t="e">
        <f>#REF!-#REF!</f>
        <v>#REF!</v>
      </c>
      <c r="L596" s="332" t="e">
        <f>#REF!-#REF!</f>
        <v>#REF!</v>
      </c>
      <c r="M596" s="332" t="e">
        <f>#REF!-#REF!</f>
        <v>#REF!</v>
      </c>
      <c r="N596" s="332" t="e">
        <f>#REF!-#REF!</f>
        <v>#REF!</v>
      </c>
      <c r="O596" s="332" t="e">
        <f>#REF!-#REF!</f>
        <v>#REF!</v>
      </c>
      <c r="P596" s="332" t="e">
        <f>#REF!-#REF!</f>
        <v>#REF!</v>
      </c>
      <c r="Q596" s="332" t="e">
        <f>#REF!-#REF!</f>
        <v>#REF!</v>
      </c>
      <c r="R596" s="332" t="e">
        <f>#REF!-#REF!</f>
        <v>#REF!</v>
      </c>
      <c r="S596" s="332" t="e">
        <f>#REF!-#REF!</f>
        <v>#REF!</v>
      </c>
      <c r="T596" s="332" t="e">
        <f>#REF!-#REF!</f>
        <v>#REF!</v>
      </c>
      <c r="U596" s="332" t="e">
        <f>#REF!-#REF!</f>
        <v>#REF!</v>
      </c>
      <c r="V596" s="332" t="e">
        <f>#REF!-#REF!</f>
        <v>#REF!</v>
      </c>
      <c r="W596" s="332" t="e">
        <f>#REF!-#REF!</f>
        <v>#REF!</v>
      </c>
      <c r="X596" s="332" t="e">
        <f>#REF!-#REF!</f>
        <v>#REF!</v>
      </c>
      <c r="Y596" s="332" t="e">
        <f>#REF!-#REF!</f>
        <v>#REF!</v>
      </c>
      <c r="Z596" s="332" t="e">
        <f>#REF!-#REF!</f>
        <v>#REF!</v>
      </c>
      <c r="AA596" s="332" t="e">
        <f>#REF!-#REF!</f>
        <v>#REF!</v>
      </c>
      <c r="AB596" s="332" t="e">
        <f>#REF!-#REF!</f>
        <v>#REF!</v>
      </c>
      <c r="AC596" s="332" t="e">
        <f>#REF!-#REF!</f>
        <v>#REF!</v>
      </c>
      <c r="AD596" s="332" t="e">
        <f>#REF!-#REF!</f>
        <v>#REF!</v>
      </c>
      <c r="AE596" s="332" t="e">
        <f>#REF!-#REF!</f>
        <v>#REF!</v>
      </c>
      <c r="AF596" s="332" t="e">
        <f>#REF!-#REF!</f>
        <v>#REF!</v>
      </c>
      <c r="AG596" s="332" t="e">
        <f>#REF!-#REF!</f>
        <v>#REF!</v>
      </c>
      <c r="AH596" s="332" t="e">
        <f>#REF!-#REF!</f>
        <v>#REF!</v>
      </c>
      <c r="AI596" s="332" t="e">
        <f>#REF!-#REF!</f>
        <v>#REF!</v>
      </c>
      <c r="AJ596" s="332" t="e">
        <f>#REF!-#REF!</f>
        <v>#REF!</v>
      </c>
      <c r="AK596" s="332" t="e">
        <f>#REF!-#REF!</f>
        <v>#REF!</v>
      </c>
      <c r="AL596" s="332" t="e">
        <f>#REF!-#REF!</f>
        <v>#REF!</v>
      </c>
      <c r="AM596" s="332" t="e">
        <f>#REF!-#REF!</f>
        <v>#REF!</v>
      </c>
      <c r="AN596" s="332" t="e">
        <f>#REF!-#REF!</f>
        <v>#REF!</v>
      </c>
      <c r="AO596" s="332" t="e">
        <f>#REF!-#REF!</f>
        <v>#REF!</v>
      </c>
      <c r="AP596" s="332" t="e">
        <f>#REF!-#REF!</f>
        <v>#REF!</v>
      </c>
      <c r="AQ596" s="332" t="e">
        <f>#REF!-#REF!</f>
        <v>#REF!</v>
      </c>
      <c r="AR596" s="332" t="e">
        <f>#REF!-#REF!</f>
        <v>#REF!</v>
      </c>
      <c r="AS596" s="332" t="e">
        <f>#REF!-#REF!</f>
        <v>#REF!</v>
      </c>
      <c r="AT596" s="332" t="e">
        <f>#REF!-#REF!</f>
        <v>#REF!</v>
      </c>
      <c r="AU596" s="332" t="e">
        <f>#REF!-#REF!</f>
        <v>#REF!</v>
      </c>
      <c r="AV596" s="332" t="e">
        <f>#REF!-#REF!</f>
        <v>#REF!</v>
      </c>
      <c r="AW596" s="332" t="e">
        <f>#REF!-#REF!</f>
        <v>#REF!</v>
      </c>
      <c r="AX596" s="332" t="e">
        <f>#REF!-#REF!</f>
        <v>#REF!</v>
      </c>
      <c r="AY596" s="332" t="e">
        <f>#REF!-#REF!</f>
        <v>#REF!</v>
      </c>
      <c r="AZ596" s="332" t="e">
        <f>#REF!-#REF!</f>
        <v>#REF!</v>
      </c>
      <c r="BA596" s="332" t="e">
        <f>#REF!-#REF!</f>
        <v>#REF!</v>
      </c>
      <c r="BB596" s="332" t="e">
        <f>#REF!-#REF!</f>
        <v>#REF!</v>
      </c>
      <c r="BC596" s="332" t="e">
        <f>#REF!-#REF!</f>
        <v>#REF!</v>
      </c>
      <c r="BD596" s="332" t="e">
        <f>#REF!-#REF!</f>
        <v>#REF!</v>
      </c>
      <c r="BE596" s="332" t="e">
        <f>#REF!-#REF!</f>
        <v>#REF!</v>
      </c>
      <c r="BF596" s="332" t="e">
        <f>#REF!-#REF!</f>
        <v>#REF!</v>
      </c>
      <c r="BG596" s="332" t="e">
        <f>#REF!-#REF!</f>
        <v>#REF!</v>
      </c>
      <c r="BH596" s="332" t="e">
        <f>#REF!-#REF!</f>
        <v>#REF!</v>
      </c>
      <c r="BI596" s="332" t="e">
        <f>#REF!-#REF!</f>
        <v>#REF!</v>
      </c>
      <c r="BJ596" s="332" t="e">
        <f>#REF!-#REF!</f>
        <v>#REF!</v>
      </c>
      <c r="BK596" s="332" t="e">
        <f>#REF!-#REF!</f>
        <v>#REF!</v>
      </c>
      <c r="BL596" s="332" t="e">
        <f>#REF!-#REF!</f>
        <v>#REF!</v>
      </c>
      <c r="BM596" s="332" t="e">
        <f>#REF!-#REF!</f>
        <v>#REF!</v>
      </c>
      <c r="BN596" s="332" t="e">
        <f>#REF!-#REF!</f>
        <v>#REF!</v>
      </c>
      <c r="BO596" s="332" t="e">
        <f>#REF!-#REF!</f>
        <v>#REF!</v>
      </c>
      <c r="BP596" s="332" t="e">
        <f>#REF!-#REF!</f>
        <v>#REF!</v>
      </c>
      <c r="BQ596" s="332" t="e">
        <f>#REF!-#REF!</f>
        <v>#REF!</v>
      </c>
      <c r="BR596" s="332" t="e">
        <f>#REF!-#REF!</f>
        <v>#REF!</v>
      </c>
      <c r="BS596" s="332" t="e">
        <f>#REF!-#REF!</f>
        <v>#REF!</v>
      </c>
      <c r="BT596" s="332" t="e">
        <f>#REF!-#REF!</f>
        <v>#REF!</v>
      </c>
      <c r="BU596" s="332" t="e">
        <f>#REF!-#REF!</f>
        <v>#REF!</v>
      </c>
      <c r="BV596" s="332" t="e">
        <f>#REF!-#REF!</f>
        <v>#REF!</v>
      </c>
      <c r="BW596" s="332" t="e">
        <f>#REF!-#REF!</f>
        <v>#REF!</v>
      </c>
      <c r="BX596" s="332" t="e">
        <f>#REF!-#REF!</f>
        <v>#REF!</v>
      </c>
      <c r="BZ596" s="332" t="e">
        <f>#REF!-#REF!</f>
        <v>#REF!</v>
      </c>
      <c r="CA596" s="332" t="e">
        <f>#REF!-#REF!</f>
        <v>#REF!</v>
      </c>
    </row>
    <row r="597" spans="7:79" hidden="1" x14ac:dyDescent="0.2">
      <c r="G597" s="332" t="e">
        <f>#REF!-#REF!</f>
        <v>#REF!</v>
      </c>
      <c r="H597" s="332" t="e">
        <f>#REF!-#REF!</f>
        <v>#REF!</v>
      </c>
      <c r="I597" s="332" t="e">
        <f>#REF!-#REF!</f>
        <v>#REF!</v>
      </c>
      <c r="J597" s="332" t="e">
        <f>#REF!-#REF!</f>
        <v>#REF!</v>
      </c>
      <c r="K597" s="332" t="e">
        <f>#REF!-#REF!</f>
        <v>#REF!</v>
      </c>
      <c r="L597" s="332" t="e">
        <f>#REF!-#REF!</f>
        <v>#REF!</v>
      </c>
      <c r="M597" s="332" t="e">
        <f>#REF!-#REF!</f>
        <v>#REF!</v>
      </c>
      <c r="N597" s="332" t="e">
        <f>#REF!-#REF!</f>
        <v>#REF!</v>
      </c>
      <c r="O597" s="332" t="e">
        <f>#REF!-#REF!</f>
        <v>#REF!</v>
      </c>
      <c r="P597" s="332" t="e">
        <f>#REF!-#REF!</f>
        <v>#REF!</v>
      </c>
      <c r="Q597" s="332" t="e">
        <f>#REF!-#REF!</f>
        <v>#REF!</v>
      </c>
      <c r="R597" s="332" t="e">
        <f>#REF!-#REF!</f>
        <v>#REF!</v>
      </c>
      <c r="S597" s="332" t="e">
        <f>#REF!-#REF!</f>
        <v>#REF!</v>
      </c>
      <c r="T597" s="332" t="e">
        <f>#REF!-#REF!</f>
        <v>#REF!</v>
      </c>
      <c r="U597" s="332" t="e">
        <f>#REF!-#REF!</f>
        <v>#REF!</v>
      </c>
      <c r="V597" s="332" t="e">
        <f>#REF!-#REF!</f>
        <v>#REF!</v>
      </c>
      <c r="W597" s="332" t="e">
        <f>#REF!-#REF!</f>
        <v>#REF!</v>
      </c>
      <c r="X597" s="332" t="e">
        <f>#REF!-#REF!</f>
        <v>#REF!</v>
      </c>
      <c r="Y597" s="332" t="e">
        <f>#REF!-#REF!</f>
        <v>#REF!</v>
      </c>
      <c r="Z597" s="332" t="e">
        <f>#REF!-#REF!</f>
        <v>#REF!</v>
      </c>
      <c r="AA597" s="332" t="e">
        <f>#REF!-#REF!</f>
        <v>#REF!</v>
      </c>
      <c r="AB597" s="332" t="e">
        <f>#REF!-#REF!</f>
        <v>#REF!</v>
      </c>
      <c r="AC597" s="332" t="e">
        <f>#REF!-#REF!</f>
        <v>#REF!</v>
      </c>
      <c r="AD597" s="332" t="e">
        <f>#REF!-#REF!</f>
        <v>#REF!</v>
      </c>
      <c r="AE597" s="332" t="e">
        <f>#REF!-#REF!</f>
        <v>#REF!</v>
      </c>
      <c r="AF597" s="332" t="e">
        <f>#REF!-#REF!</f>
        <v>#REF!</v>
      </c>
      <c r="AG597" s="332" t="e">
        <f>#REF!-#REF!</f>
        <v>#REF!</v>
      </c>
      <c r="AH597" s="332" t="e">
        <f>#REF!-#REF!</f>
        <v>#REF!</v>
      </c>
      <c r="AI597" s="332" t="e">
        <f>#REF!-#REF!</f>
        <v>#REF!</v>
      </c>
      <c r="AJ597" s="332" t="e">
        <f>#REF!-#REF!</f>
        <v>#REF!</v>
      </c>
      <c r="AK597" s="332" t="e">
        <f>#REF!-#REF!</f>
        <v>#REF!</v>
      </c>
      <c r="AL597" s="332" t="e">
        <f>#REF!-#REF!</f>
        <v>#REF!</v>
      </c>
      <c r="AM597" s="332" t="e">
        <f>#REF!-#REF!</f>
        <v>#REF!</v>
      </c>
      <c r="AN597" s="332" t="e">
        <f>#REF!-#REF!</f>
        <v>#REF!</v>
      </c>
      <c r="AO597" s="332" t="e">
        <f>#REF!-#REF!</f>
        <v>#REF!</v>
      </c>
      <c r="AP597" s="332" t="e">
        <f>#REF!-#REF!</f>
        <v>#REF!</v>
      </c>
      <c r="AQ597" s="332" t="e">
        <f>#REF!-#REF!</f>
        <v>#REF!</v>
      </c>
      <c r="AR597" s="332" t="e">
        <f>#REF!-#REF!</f>
        <v>#REF!</v>
      </c>
      <c r="AS597" s="332" t="e">
        <f>#REF!-#REF!</f>
        <v>#REF!</v>
      </c>
      <c r="AT597" s="332" t="e">
        <f>#REF!-#REF!</f>
        <v>#REF!</v>
      </c>
      <c r="AU597" s="332" t="e">
        <f>#REF!-#REF!</f>
        <v>#REF!</v>
      </c>
      <c r="AV597" s="332" t="e">
        <f>#REF!-#REF!</f>
        <v>#REF!</v>
      </c>
      <c r="AW597" s="332" t="e">
        <f>#REF!-#REF!</f>
        <v>#REF!</v>
      </c>
      <c r="AX597" s="332" t="e">
        <f>#REF!-#REF!</f>
        <v>#REF!</v>
      </c>
      <c r="AY597" s="332" t="e">
        <f>#REF!-#REF!</f>
        <v>#REF!</v>
      </c>
      <c r="AZ597" s="332" t="e">
        <f>#REF!-#REF!</f>
        <v>#REF!</v>
      </c>
      <c r="BA597" s="332" t="e">
        <f>#REF!-#REF!</f>
        <v>#REF!</v>
      </c>
      <c r="BB597" s="332" t="e">
        <f>#REF!-#REF!</f>
        <v>#REF!</v>
      </c>
      <c r="BC597" s="332" t="e">
        <f>#REF!-#REF!</f>
        <v>#REF!</v>
      </c>
      <c r="BD597" s="332" t="e">
        <f>#REF!-#REF!</f>
        <v>#REF!</v>
      </c>
      <c r="BE597" s="332" t="e">
        <f>#REF!-#REF!</f>
        <v>#REF!</v>
      </c>
      <c r="BF597" s="332" t="e">
        <f>#REF!-#REF!</f>
        <v>#REF!</v>
      </c>
      <c r="BG597" s="332" t="e">
        <f>#REF!-#REF!</f>
        <v>#REF!</v>
      </c>
      <c r="BH597" s="332" t="e">
        <f>#REF!-#REF!</f>
        <v>#REF!</v>
      </c>
      <c r="BI597" s="332" t="e">
        <f>#REF!-#REF!</f>
        <v>#REF!</v>
      </c>
      <c r="BJ597" s="332" t="e">
        <f>#REF!-#REF!</f>
        <v>#REF!</v>
      </c>
      <c r="BK597" s="332" t="e">
        <f>#REF!-#REF!</f>
        <v>#REF!</v>
      </c>
      <c r="BL597" s="332" t="e">
        <f>#REF!-#REF!</f>
        <v>#REF!</v>
      </c>
      <c r="BM597" s="332" t="e">
        <f>#REF!-#REF!</f>
        <v>#REF!</v>
      </c>
      <c r="BN597" s="332" t="e">
        <f>#REF!-#REF!</f>
        <v>#REF!</v>
      </c>
      <c r="BO597" s="332" t="e">
        <f>#REF!-#REF!</f>
        <v>#REF!</v>
      </c>
      <c r="BP597" s="332" t="e">
        <f>#REF!-#REF!</f>
        <v>#REF!</v>
      </c>
      <c r="BQ597" s="332" t="e">
        <f>#REF!-#REF!</f>
        <v>#REF!</v>
      </c>
      <c r="BR597" s="332" t="e">
        <f>#REF!-#REF!</f>
        <v>#REF!</v>
      </c>
      <c r="BS597" s="332" t="e">
        <f>#REF!-#REF!</f>
        <v>#REF!</v>
      </c>
      <c r="BT597" s="332" t="e">
        <f>#REF!-#REF!</f>
        <v>#REF!</v>
      </c>
      <c r="BU597" s="332" t="e">
        <f>#REF!-#REF!</f>
        <v>#REF!</v>
      </c>
      <c r="BV597" s="332" t="e">
        <f>#REF!-#REF!</f>
        <v>#REF!</v>
      </c>
      <c r="BW597" s="332" t="e">
        <f>#REF!-#REF!</f>
        <v>#REF!</v>
      </c>
      <c r="BX597" s="332" t="e">
        <f>#REF!-#REF!</f>
        <v>#REF!</v>
      </c>
      <c r="BZ597" s="332" t="e">
        <f>#REF!-#REF!</f>
        <v>#REF!</v>
      </c>
      <c r="CA597" s="332" t="e">
        <f>#REF!-#REF!</f>
        <v>#REF!</v>
      </c>
    </row>
    <row r="598" spans="7:79" hidden="1" x14ac:dyDescent="0.2">
      <c r="G598" s="332">
        <f t="shared" ref="G598:BR602" si="166">G171-BY171</f>
        <v>0</v>
      </c>
      <c r="H598" s="332">
        <f t="shared" si="166"/>
        <v>0</v>
      </c>
      <c r="I598" s="332">
        <f t="shared" si="166"/>
        <v>0</v>
      </c>
      <c r="J598" s="332">
        <f t="shared" si="166"/>
        <v>0</v>
      </c>
      <c r="K598" s="332">
        <f t="shared" si="166"/>
        <v>0</v>
      </c>
      <c r="L598" s="332">
        <f t="shared" si="166"/>
        <v>0</v>
      </c>
      <c r="M598" s="332">
        <f t="shared" si="166"/>
        <v>0</v>
      </c>
      <c r="N598" s="332">
        <f t="shared" si="166"/>
        <v>0</v>
      </c>
      <c r="O598" s="332">
        <f t="shared" si="166"/>
        <v>0</v>
      </c>
      <c r="P598" s="332">
        <f t="shared" si="166"/>
        <v>0</v>
      </c>
      <c r="Q598" s="332">
        <f t="shared" si="166"/>
        <v>0</v>
      </c>
      <c r="R598" s="332">
        <f t="shared" si="166"/>
        <v>0</v>
      </c>
      <c r="S598" s="332">
        <f t="shared" si="166"/>
        <v>0</v>
      </c>
      <c r="T598" s="332">
        <f t="shared" si="166"/>
        <v>0</v>
      </c>
      <c r="U598" s="332">
        <f t="shared" si="166"/>
        <v>0</v>
      </c>
      <c r="V598" s="332">
        <f t="shared" si="166"/>
        <v>0</v>
      </c>
      <c r="W598" s="332">
        <f t="shared" si="166"/>
        <v>0</v>
      </c>
      <c r="X598" s="332">
        <f t="shared" si="166"/>
        <v>0</v>
      </c>
      <c r="Y598" s="332">
        <f t="shared" si="166"/>
        <v>0</v>
      </c>
      <c r="Z598" s="332">
        <f t="shared" si="166"/>
        <v>0</v>
      </c>
      <c r="AA598" s="332">
        <f t="shared" si="166"/>
        <v>0</v>
      </c>
      <c r="AB598" s="332">
        <f t="shared" si="166"/>
        <v>0</v>
      </c>
      <c r="AC598" s="332">
        <f t="shared" si="166"/>
        <v>0</v>
      </c>
      <c r="AD598" s="332">
        <f t="shared" si="166"/>
        <v>0</v>
      </c>
      <c r="AE598" s="332">
        <f t="shared" si="166"/>
        <v>0</v>
      </c>
      <c r="AF598" s="332">
        <f t="shared" si="166"/>
        <v>0</v>
      </c>
      <c r="AG598" s="332">
        <f t="shared" si="166"/>
        <v>0</v>
      </c>
      <c r="AH598" s="332">
        <f t="shared" si="166"/>
        <v>0</v>
      </c>
      <c r="AI598" s="332">
        <f t="shared" si="166"/>
        <v>0</v>
      </c>
      <c r="AJ598" s="332">
        <f t="shared" si="166"/>
        <v>0</v>
      </c>
      <c r="AK598" s="332">
        <f t="shared" si="166"/>
        <v>0</v>
      </c>
      <c r="AL598" s="332">
        <f t="shared" si="166"/>
        <v>0</v>
      </c>
      <c r="AM598" s="332">
        <f t="shared" si="166"/>
        <v>0</v>
      </c>
      <c r="AN598" s="332">
        <f t="shared" si="166"/>
        <v>0</v>
      </c>
      <c r="AO598" s="332">
        <f t="shared" si="166"/>
        <v>0</v>
      </c>
      <c r="AP598" s="332">
        <f t="shared" si="166"/>
        <v>0</v>
      </c>
      <c r="AQ598" s="332">
        <f t="shared" si="166"/>
        <v>0</v>
      </c>
      <c r="AR598" s="332">
        <f t="shared" si="166"/>
        <v>0</v>
      </c>
      <c r="AS598" s="332">
        <f t="shared" si="166"/>
        <v>0</v>
      </c>
      <c r="AT598" s="332">
        <f t="shared" si="166"/>
        <v>0</v>
      </c>
      <c r="AU598" s="332">
        <f t="shared" si="166"/>
        <v>0</v>
      </c>
      <c r="AV598" s="332">
        <f t="shared" si="166"/>
        <v>0</v>
      </c>
      <c r="AW598" s="332">
        <f t="shared" si="166"/>
        <v>0</v>
      </c>
      <c r="AX598" s="332">
        <f t="shared" si="166"/>
        <v>0</v>
      </c>
      <c r="AY598" s="332">
        <f t="shared" si="166"/>
        <v>0</v>
      </c>
      <c r="AZ598" s="332">
        <f t="shared" si="166"/>
        <v>0</v>
      </c>
      <c r="BA598" s="332">
        <f t="shared" si="166"/>
        <v>0</v>
      </c>
      <c r="BB598" s="332">
        <f t="shared" si="166"/>
        <v>0</v>
      </c>
      <c r="BC598" s="332">
        <f t="shared" si="166"/>
        <v>0</v>
      </c>
      <c r="BD598" s="332">
        <f t="shared" si="166"/>
        <v>0</v>
      </c>
      <c r="BE598" s="332">
        <f t="shared" si="166"/>
        <v>0</v>
      </c>
      <c r="BF598" s="332">
        <f t="shared" si="166"/>
        <v>0</v>
      </c>
      <c r="BG598" s="332">
        <f t="shared" si="166"/>
        <v>0</v>
      </c>
      <c r="BH598" s="332">
        <f t="shared" si="166"/>
        <v>0</v>
      </c>
      <c r="BI598" s="332">
        <f t="shared" si="166"/>
        <v>0</v>
      </c>
      <c r="BJ598" s="332">
        <f t="shared" si="166"/>
        <v>0</v>
      </c>
      <c r="BK598" s="332">
        <f t="shared" si="166"/>
        <v>0</v>
      </c>
      <c r="BL598" s="332">
        <f t="shared" si="166"/>
        <v>0</v>
      </c>
      <c r="BM598" s="332">
        <f t="shared" si="166"/>
        <v>0</v>
      </c>
      <c r="BN598" s="332">
        <f t="shared" si="166"/>
        <v>0</v>
      </c>
      <c r="BO598" s="332">
        <f t="shared" si="166"/>
        <v>0</v>
      </c>
      <c r="BP598" s="332">
        <f t="shared" si="166"/>
        <v>0</v>
      </c>
      <c r="BQ598" s="332">
        <f t="shared" si="166"/>
        <v>0</v>
      </c>
      <c r="BR598" s="332">
        <f t="shared" si="166"/>
        <v>0</v>
      </c>
      <c r="BS598" s="332">
        <f t="shared" ref="BO598:BX602" si="167">BS171-EK171</f>
        <v>0</v>
      </c>
      <c r="BT598" s="332">
        <f t="shared" si="167"/>
        <v>0</v>
      </c>
      <c r="BU598" s="332">
        <f t="shared" si="167"/>
        <v>0</v>
      </c>
      <c r="BV598" s="332">
        <f t="shared" si="167"/>
        <v>0</v>
      </c>
      <c r="BW598" s="332">
        <f t="shared" si="167"/>
        <v>0</v>
      </c>
      <c r="BX598" s="332">
        <f t="shared" si="167"/>
        <v>0</v>
      </c>
      <c r="BZ598" s="332">
        <f t="shared" ref="BZ598:CA602" si="168">BZ171-ER171</f>
        <v>0</v>
      </c>
      <c r="CA598" s="332">
        <f t="shared" si="168"/>
        <v>0</v>
      </c>
    </row>
    <row r="599" spans="7:79" hidden="1" x14ac:dyDescent="0.2">
      <c r="G599" s="332">
        <f t="shared" si="166"/>
        <v>0</v>
      </c>
      <c r="H599" s="332">
        <f t="shared" si="166"/>
        <v>0</v>
      </c>
      <c r="I599" s="332">
        <f t="shared" si="166"/>
        <v>0</v>
      </c>
      <c r="J599" s="332">
        <f t="shared" si="166"/>
        <v>0</v>
      </c>
      <c r="K599" s="332">
        <f t="shared" si="166"/>
        <v>0</v>
      </c>
      <c r="L599" s="332">
        <f t="shared" si="166"/>
        <v>0</v>
      </c>
      <c r="M599" s="332">
        <f t="shared" si="166"/>
        <v>0</v>
      </c>
      <c r="N599" s="332">
        <f t="shared" si="166"/>
        <v>0</v>
      </c>
      <c r="O599" s="332">
        <f t="shared" si="166"/>
        <v>0</v>
      </c>
      <c r="P599" s="332">
        <f t="shared" si="166"/>
        <v>0</v>
      </c>
      <c r="Q599" s="332">
        <f t="shared" si="166"/>
        <v>0</v>
      </c>
      <c r="R599" s="332">
        <f t="shared" si="166"/>
        <v>0</v>
      </c>
      <c r="S599" s="332">
        <f t="shared" si="166"/>
        <v>0</v>
      </c>
      <c r="T599" s="332">
        <f t="shared" si="166"/>
        <v>0</v>
      </c>
      <c r="U599" s="332">
        <f t="shared" si="166"/>
        <v>0</v>
      </c>
      <c r="V599" s="332">
        <f t="shared" si="166"/>
        <v>0</v>
      </c>
      <c r="W599" s="332">
        <f t="shared" si="166"/>
        <v>0</v>
      </c>
      <c r="X599" s="332">
        <f t="shared" si="166"/>
        <v>0</v>
      </c>
      <c r="Y599" s="332">
        <f t="shared" si="166"/>
        <v>0</v>
      </c>
      <c r="Z599" s="332">
        <f t="shared" si="166"/>
        <v>0</v>
      </c>
      <c r="AA599" s="332">
        <f t="shared" si="166"/>
        <v>0</v>
      </c>
      <c r="AB599" s="332">
        <f t="shared" si="166"/>
        <v>0</v>
      </c>
      <c r="AC599" s="332">
        <f t="shared" si="166"/>
        <v>0</v>
      </c>
      <c r="AD599" s="332">
        <f t="shared" si="166"/>
        <v>0</v>
      </c>
      <c r="AE599" s="332">
        <f t="shared" si="166"/>
        <v>0</v>
      </c>
      <c r="AF599" s="332">
        <f t="shared" si="166"/>
        <v>0</v>
      </c>
      <c r="AG599" s="332">
        <f t="shared" si="166"/>
        <v>0</v>
      </c>
      <c r="AH599" s="332">
        <f t="shared" si="166"/>
        <v>0</v>
      </c>
      <c r="AI599" s="332">
        <f t="shared" si="166"/>
        <v>0</v>
      </c>
      <c r="AJ599" s="332">
        <f t="shared" si="166"/>
        <v>0</v>
      </c>
      <c r="AK599" s="332">
        <f t="shared" si="166"/>
        <v>0</v>
      </c>
      <c r="AL599" s="332">
        <f t="shared" si="166"/>
        <v>0</v>
      </c>
      <c r="AM599" s="332">
        <f t="shared" si="166"/>
        <v>0</v>
      </c>
      <c r="AN599" s="332">
        <f t="shared" si="166"/>
        <v>0</v>
      </c>
      <c r="AO599" s="332">
        <f t="shared" si="166"/>
        <v>0</v>
      </c>
      <c r="AP599" s="332">
        <f t="shared" si="166"/>
        <v>0</v>
      </c>
      <c r="AQ599" s="332">
        <f t="shared" si="166"/>
        <v>0</v>
      </c>
      <c r="AR599" s="332">
        <f t="shared" si="166"/>
        <v>0</v>
      </c>
      <c r="AS599" s="332">
        <f t="shared" si="166"/>
        <v>0</v>
      </c>
      <c r="AT599" s="332">
        <f t="shared" si="166"/>
        <v>0</v>
      </c>
      <c r="AU599" s="332">
        <f t="shared" si="166"/>
        <v>0</v>
      </c>
      <c r="AV599" s="332">
        <f t="shared" si="166"/>
        <v>0</v>
      </c>
      <c r="AW599" s="332">
        <f t="shared" si="166"/>
        <v>0</v>
      </c>
      <c r="AX599" s="332">
        <f t="shared" si="166"/>
        <v>0</v>
      </c>
      <c r="AY599" s="332">
        <f t="shared" si="166"/>
        <v>0</v>
      </c>
      <c r="AZ599" s="332">
        <f t="shared" si="166"/>
        <v>0</v>
      </c>
      <c r="BA599" s="332">
        <f t="shared" si="166"/>
        <v>0</v>
      </c>
      <c r="BB599" s="332">
        <f t="shared" si="166"/>
        <v>0</v>
      </c>
      <c r="BC599" s="332">
        <f t="shared" si="166"/>
        <v>0</v>
      </c>
      <c r="BD599" s="332">
        <f t="shared" si="166"/>
        <v>0</v>
      </c>
      <c r="BE599" s="332">
        <f t="shared" si="166"/>
        <v>0</v>
      </c>
      <c r="BF599" s="332">
        <f t="shared" si="166"/>
        <v>0</v>
      </c>
      <c r="BG599" s="332">
        <f t="shared" si="166"/>
        <v>0</v>
      </c>
      <c r="BH599" s="332">
        <f t="shared" si="166"/>
        <v>0</v>
      </c>
      <c r="BI599" s="332">
        <f t="shared" si="166"/>
        <v>0</v>
      </c>
      <c r="BJ599" s="332">
        <f t="shared" si="166"/>
        <v>0</v>
      </c>
      <c r="BK599" s="332">
        <f t="shared" si="166"/>
        <v>0</v>
      </c>
      <c r="BL599" s="332">
        <f t="shared" si="166"/>
        <v>0</v>
      </c>
      <c r="BM599" s="332">
        <f t="shared" si="166"/>
        <v>0</v>
      </c>
      <c r="BN599" s="332">
        <f t="shared" si="166"/>
        <v>0</v>
      </c>
      <c r="BO599" s="332">
        <f t="shared" si="167"/>
        <v>0</v>
      </c>
      <c r="BP599" s="332">
        <f t="shared" si="167"/>
        <v>0</v>
      </c>
      <c r="BQ599" s="332">
        <f t="shared" si="167"/>
        <v>0</v>
      </c>
      <c r="BR599" s="332">
        <f t="shared" si="167"/>
        <v>0</v>
      </c>
      <c r="BS599" s="332">
        <f t="shared" si="167"/>
        <v>0</v>
      </c>
      <c r="BT599" s="332">
        <f t="shared" si="167"/>
        <v>0</v>
      </c>
      <c r="BU599" s="332">
        <f t="shared" si="167"/>
        <v>0</v>
      </c>
      <c r="BV599" s="332">
        <f t="shared" si="167"/>
        <v>0</v>
      </c>
      <c r="BW599" s="332">
        <f t="shared" si="167"/>
        <v>0</v>
      </c>
      <c r="BX599" s="332">
        <f t="shared" si="167"/>
        <v>0</v>
      </c>
      <c r="BZ599" s="332">
        <f t="shared" si="168"/>
        <v>0</v>
      </c>
      <c r="CA599" s="332">
        <f t="shared" si="168"/>
        <v>0</v>
      </c>
    </row>
    <row r="600" spans="7:79" hidden="1" x14ac:dyDescent="0.2">
      <c r="G600" s="332">
        <f t="shared" si="166"/>
        <v>0</v>
      </c>
      <c r="H600" s="332">
        <f t="shared" si="166"/>
        <v>0</v>
      </c>
      <c r="I600" s="332">
        <f t="shared" si="166"/>
        <v>0</v>
      </c>
      <c r="J600" s="332">
        <f t="shared" si="166"/>
        <v>0</v>
      </c>
      <c r="K600" s="332">
        <f t="shared" si="166"/>
        <v>0</v>
      </c>
      <c r="L600" s="332">
        <f t="shared" si="166"/>
        <v>0</v>
      </c>
      <c r="M600" s="332">
        <f t="shared" si="166"/>
        <v>0</v>
      </c>
      <c r="N600" s="332">
        <f t="shared" si="166"/>
        <v>0</v>
      </c>
      <c r="O600" s="332">
        <f t="shared" si="166"/>
        <v>0</v>
      </c>
      <c r="P600" s="332">
        <f t="shared" si="166"/>
        <v>0</v>
      </c>
      <c r="Q600" s="332">
        <f t="shared" si="166"/>
        <v>0</v>
      </c>
      <c r="R600" s="332">
        <f t="shared" si="166"/>
        <v>0</v>
      </c>
      <c r="S600" s="332">
        <f t="shared" si="166"/>
        <v>0</v>
      </c>
      <c r="T600" s="332">
        <f t="shared" si="166"/>
        <v>0</v>
      </c>
      <c r="U600" s="332">
        <f t="shared" si="166"/>
        <v>0</v>
      </c>
      <c r="V600" s="332">
        <f t="shared" si="166"/>
        <v>0</v>
      </c>
      <c r="W600" s="332">
        <f t="shared" si="166"/>
        <v>0</v>
      </c>
      <c r="X600" s="332">
        <f t="shared" si="166"/>
        <v>0</v>
      </c>
      <c r="Y600" s="332">
        <f t="shared" si="166"/>
        <v>0</v>
      </c>
      <c r="Z600" s="332">
        <f t="shared" si="166"/>
        <v>0</v>
      </c>
      <c r="AA600" s="332">
        <f t="shared" si="166"/>
        <v>0</v>
      </c>
      <c r="AB600" s="332">
        <f t="shared" si="166"/>
        <v>0</v>
      </c>
      <c r="AC600" s="332">
        <f t="shared" si="166"/>
        <v>0</v>
      </c>
      <c r="AD600" s="332">
        <f t="shared" si="166"/>
        <v>0</v>
      </c>
      <c r="AE600" s="332">
        <f t="shared" si="166"/>
        <v>0</v>
      </c>
      <c r="AF600" s="332">
        <f t="shared" si="166"/>
        <v>0</v>
      </c>
      <c r="AG600" s="332">
        <f t="shared" si="166"/>
        <v>0</v>
      </c>
      <c r="AH600" s="332">
        <f t="shared" si="166"/>
        <v>0</v>
      </c>
      <c r="AI600" s="332">
        <f t="shared" si="166"/>
        <v>0</v>
      </c>
      <c r="AJ600" s="332">
        <f t="shared" si="166"/>
        <v>0</v>
      </c>
      <c r="AK600" s="332">
        <f t="shared" si="166"/>
        <v>0</v>
      </c>
      <c r="AL600" s="332">
        <f t="shared" si="166"/>
        <v>0</v>
      </c>
      <c r="AM600" s="332">
        <f t="shared" si="166"/>
        <v>0</v>
      </c>
      <c r="AN600" s="332">
        <f t="shared" si="166"/>
        <v>0</v>
      </c>
      <c r="AO600" s="332">
        <f t="shared" si="166"/>
        <v>0</v>
      </c>
      <c r="AP600" s="332">
        <f t="shared" si="166"/>
        <v>0</v>
      </c>
      <c r="AQ600" s="332">
        <f t="shared" si="166"/>
        <v>0</v>
      </c>
      <c r="AR600" s="332">
        <f t="shared" si="166"/>
        <v>0</v>
      </c>
      <c r="AS600" s="332">
        <f t="shared" si="166"/>
        <v>0</v>
      </c>
      <c r="AT600" s="332">
        <f t="shared" si="166"/>
        <v>0</v>
      </c>
      <c r="AU600" s="332">
        <f t="shared" si="166"/>
        <v>0</v>
      </c>
      <c r="AV600" s="332">
        <f t="shared" si="166"/>
        <v>0</v>
      </c>
      <c r="AW600" s="332">
        <f t="shared" si="166"/>
        <v>0</v>
      </c>
      <c r="AX600" s="332">
        <f t="shared" si="166"/>
        <v>0</v>
      </c>
      <c r="AY600" s="332">
        <f t="shared" si="166"/>
        <v>0</v>
      </c>
      <c r="AZ600" s="332">
        <f t="shared" si="166"/>
        <v>0</v>
      </c>
      <c r="BA600" s="332">
        <f t="shared" si="166"/>
        <v>0</v>
      </c>
      <c r="BB600" s="332">
        <f t="shared" si="166"/>
        <v>0</v>
      </c>
      <c r="BC600" s="332">
        <f t="shared" si="166"/>
        <v>0</v>
      </c>
      <c r="BD600" s="332">
        <f t="shared" si="166"/>
        <v>0</v>
      </c>
      <c r="BE600" s="332">
        <f t="shared" si="166"/>
        <v>0</v>
      </c>
      <c r="BF600" s="332">
        <f t="shared" si="166"/>
        <v>0</v>
      </c>
      <c r="BG600" s="332">
        <f t="shared" si="166"/>
        <v>0</v>
      </c>
      <c r="BH600" s="332">
        <f t="shared" si="166"/>
        <v>0</v>
      </c>
      <c r="BI600" s="332">
        <f t="shared" si="166"/>
        <v>0</v>
      </c>
      <c r="BJ600" s="332">
        <f t="shared" si="166"/>
        <v>0</v>
      </c>
      <c r="BK600" s="332">
        <f t="shared" si="166"/>
        <v>0</v>
      </c>
      <c r="BL600" s="332">
        <f t="shared" si="166"/>
        <v>0</v>
      </c>
      <c r="BM600" s="332">
        <f t="shared" si="166"/>
        <v>0</v>
      </c>
      <c r="BN600" s="332">
        <f t="shared" si="166"/>
        <v>0</v>
      </c>
      <c r="BO600" s="332">
        <f t="shared" si="167"/>
        <v>0</v>
      </c>
      <c r="BP600" s="332">
        <f t="shared" si="167"/>
        <v>0</v>
      </c>
      <c r="BQ600" s="332">
        <f t="shared" si="167"/>
        <v>0</v>
      </c>
      <c r="BR600" s="332">
        <f t="shared" si="167"/>
        <v>0</v>
      </c>
      <c r="BS600" s="332">
        <f t="shared" si="167"/>
        <v>0</v>
      </c>
      <c r="BT600" s="332">
        <f t="shared" si="167"/>
        <v>0</v>
      </c>
      <c r="BU600" s="332">
        <f t="shared" si="167"/>
        <v>0</v>
      </c>
      <c r="BV600" s="332">
        <f t="shared" si="167"/>
        <v>0</v>
      </c>
      <c r="BW600" s="332">
        <f t="shared" si="167"/>
        <v>0</v>
      </c>
      <c r="BX600" s="332">
        <f t="shared" si="167"/>
        <v>0</v>
      </c>
      <c r="BZ600" s="332">
        <f t="shared" si="168"/>
        <v>0</v>
      </c>
      <c r="CA600" s="332">
        <f t="shared" si="168"/>
        <v>0</v>
      </c>
    </row>
    <row r="601" spans="7:79" hidden="1" x14ac:dyDescent="0.2">
      <c r="G601" s="332">
        <f t="shared" si="166"/>
        <v>0</v>
      </c>
      <c r="H601" s="332">
        <f t="shared" si="166"/>
        <v>0</v>
      </c>
      <c r="I601" s="332">
        <f t="shared" si="166"/>
        <v>0</v>
      </c>
      <c r="J601" s="332">
        <f t="shared" si="166"/>
        <v>0</v>
      </c>
      <c r="K601" s="332">
        <f t="shared" si="166"/>
        <v>0</v>
      </c>
      <c r="L601" s="332">
        <f t="shared" si="166"/>
        <v>0</v>
      </c>
      <c r="M601" s="332">
        <f t="shared" si="166"/>
        <v>0</v>
      </c>
      <c r="N601" s="332">
        <f t="shared" si="166"/>
        <v>0</v>
      </c>
      <c r="O601" s="332">
        <f t="shared" si="166"/>
        <v>0</v>
      </c>
      <c r="P601" s="332">
        <f t="shared" si="166"/>
        <v>0</v>
      </c>
      <c r="Q601" s="332">
        <f t="shared" si="166"/>
        <v>0</v>
      </c>
      <c r="R601" s="332">
        <f t="shared" si="166"/>
        <v>0</v>
      </c>
      <c r="S601" s="332">
        <f t="shared" si="166"/>
        <v>0</v>
      </c>
      <c r="T601" s="332">
        <f t="shared" si="166"/>
        <v>0</v>
      </c>
      <c r="U601" s="332">
        <f t="shared" si="166"/>
        <v>0</v>
      </c>
      <c r="V601" s="332">
        <f t="shared" si="166"/>
        <v>0</v>
      </c>
      <c r="W601" s="332">
        <f t="shared" si="166"/>
        <v>0</v>
      </c>
      <c r="X601" s="332">
        <f t="shared" si="166"/>
        <v>0</v>
      </c>
      <c r="Y601" s="332">
        <f t="shared" si="166"/>
        <v>0</v>
      </c>
      <c r="Z601" s="332">
        <f t="shared" si="166"/>
        <v>0</v>
      </c>
      <c r="AA601" s="332">
        <f t="shared" si="166"/>
        <v>0</v>
      </c>
      <c r="AB601" s="332">
        <f t="shared" si="166"/>
        <v>0</v>
      </c>
      <c r="AC601" s="332">
        <f t="shared" si="166"/>
        <v>0</v>
      </c>
      <c r="AD601" s="332">
        <f t="shared" si="166"/>
        <v>0</v>
      </c>
      <c r="AE601" s="332">
        <f t="shared" si="166"/>
        <v>0</v>
      </c>
      <c r="AF601" s="332">
        <f t="shared" si="166"/>
        <v>0</v>
      </c>
      <c r="AG601" s="332">
        <f t="shared" si="166"/>
        <v>0</v>
      </c>
      <c r="AH601" s="332">
        <f t="shared" si="166"/>
        <v>0</v>
      </c>
      <c r="AI601" s="332">
        <f t="shared" si="166"/>
        <v>0</v>
      </c>
      <c r="AJ601" s="332">
        <f t="shared" si="166"/>
        <v>0</v>
      </c>
      <c r="AK601" s="332">
        <f t="shared" si="166"/>
        <v>0</v>
      </c>
      <c r="AL601" s="332">
        <f t="shared" si="166"/>
        <v>0</v>
      </c>
      <c r="AM601" s="332">
        <f t="shared" si="166"/>
        <v>0</v>
      </c>
      <c r="AN601" s="332">
        <f t="shared" si="166"/>
        <v>0</v>
      </c>
      <c r="AO601" s="332">
        <f t="shared" si="166"/>
        <v>0</v>
      </c>
      <c r="AP601" s="332">
        <f t="shared" si="166"/>
        <v>0</v>
      </c>
      <c r="AQ601" s="332">
        <f t="shared" si="166"/>
        <v>0</v>
      </c>
      <c r="AR601" s="332">
        <f t="shared" si="166"/>
        <v>0</v>
      </c>
      <c r="AS601" s="332">
        <f t="shared" si="166"/>
        <v>0</v>
      </c>
      <c r="AT601" s="332">
        <f t="shared" si="166"/>
        <v>0</v>
      </c>
      <c r="AU601" s="332">
        <f t="shared" si="166"/>
        <v>0</v>
      </c>
      <c r="AV601" s="332">
        <f t="shared" si="166"/>
        <v>0</v>
      </c>
      <c r="AW601" s="332">
        <f t="shared" si="166"/>
        <v>0</v>
      </c>
      <c r="AX601" s="332">
        <f t="shared" si="166"/>
        <v>0</v>
      </c>
      <c r="AY601" s="332">
        <f t="shared" si="166"/>
        <v>0</v>
      </c>
      <c r="AZ601" s="332">
        <f t="shared" si="166"/>
        <v>0</v>
      </c>
      <c r="BA601" s="332">
        <f t="shared" si="166"/>
        <v>0</v>
      </c>
      <c r="BB601" s="332">
        <f t="shared" si="166"/>
        <v>0</v>
      </c>
      <c r="BC601" s="332">
        <f t="shared" si="166"/>
        <v>0</v>
      </c>
      <c r="BD601" s="332">
        <f t="shared" si="166"/>
        <v>0</v>
      </c>
      <c r="BE601" s="332">
        <f t="shared" si="166"/>
        <v>0</v>
      </c>
      <c r="BF601" s="332">
        <f t="shared" si="166"/>
        <v>0</v>
      </c>
      <c r="BG601" s="332">
        <f t="shared" si="166"/>
        <v>0</v>
      </c>
      <c r="BH601" s="332">
        <f t="shared" si="166"/>
        <v>0</v>
      </c>
      <c r="BI601" s="332">
        <f t="shared" si="166"/>
        <v>0</v>
      </c>
      <c r="BJ601" s="332">
        <f t="shared" si="166"/>
        <v>0</v>
      </c>
      <c r="BK601" s="332">
        <f t="shared" si="166"/>
        <v>0</v>
      </c>
      <c r="BL601" s="332">
        <f t="shared" si="166"/>
        <v>0</v>
      </c>
      <c r="BM601" s="332">
        <f t="shared" si="166"/>
        <v>0</v>
      </c>
      <c r="BN601" s="332">
        <f t="shared" si="166"/>
        <v>0</v>
      </c>
      <c r="BO601" s="332">
        <f t="shared" si="167"/>
        <v>0</v>
      </c>
      <c r="BP601" s="332">
        <f t="shared" si="167"/>
        <v>0</v>
      </c>
      <c r="BQ601" s="332">
        <f t="shared" si="167"/>
        <v>0</v>
      </c>
      <c r="BR601" s="332">
        <f t="shared" si="167"/>
        <v>0</v>
      </c>
      <c r="BS601" s="332">
        <f t="shared" si="167"/>
        <v>0</v>
      </c>
      <c r="BT601" s="332">
        <f t="shared" si="167"/>
        <v>0</v>
      </c>
      <c r="BU601" s="332">
        <f t="shared" si="167"/>
        <v>0</v>
      </c>
      <c r="BV601" s="332">
        <f t="shared" si="167"/>
        <v>0</v>
      </c>
      <c r="BW601" s="332">
        <f t="shared" si="167"/>
        <v>0</v>
      </c>
      <c r="BX601" s="332">
        <f t="shared" si="167"/>
        <v>0</v>
      </c>
      <c r="BZ601" s="332">
        <f t="shared" si="168"/>
        <v>0</v>
      </c>
      <c r="CA601" s="332">
        <f t="shared" si="168"/>
        <v>0</v>
      </c>
    </row>
    <row r="602" spans="7:79" hidden="1" x14ac:dyDescent="0.2">
      <c r="G602" s="332">
        <f t="shared" si="166"/>
        <v>0</v>
      </c>
      <c r="H602" s="332">
        <f t="shared" si="166"/>
        <v>0</v>
      </c>
      <c r="I602" s="332">
        <f t="shared" si="166"/>
        <v>0</v>
      </c>
      <c r="J602" s="332">
        <f t="shared" si="166"/>
        <v>0</v>
      </c>
      <c r="K602" s="332">
        <f t="shared" si="166"/>
        <v>0</v>
      </c>
      <c r="L602" s="332">
        <f t="shared" si="166"/>
        <v>0</v>
      </c>
      <c r="M602" s="332">
        <f t="shared" si="166"/>
        <v>0</v>
      </c>
      <c r="N602" s="332">
        <f t="shared" si="166"/>
        <v>0</v>
      </c>
      <c r="O602" s="332">
        <f t="shared" si="166"/>
        <v>0</v>
      </c>
      <c r="P602" s="332">
        <f t="shared" si="166"/>
        <v>0</v>
      </c>
      <c r="Q602" s="332">
        <f t="shared" si="166"/>
        <v>0</v>
      </c>
      <c r="R602" s="332">
        <f t="shared" ref="R602:BN602" si="169">R175-CJ175</f>
        <v>0</v>
      </c>
      <c r="S602" s="332">
        <f t="shared" si="169"/>
        <v>0</v>
      </c>
      <c r="T602" s="332">
        <f t="shared" si="169"/>
        <v>0</v>
      </c>
      <c r="U602" s="332">
        <f t="shared" si="169"/>
        <v>0</v>
      </c>
      <c r="V602" s="332">
        <f t="shared" si="169"/>
        <v>0</v>
      </c>
      <c r="W602" s="332">
        <f t="shared" si="169"/>
        <v>0</v>
      </c>
      <c r="X602" s="332">
        <f t="shared" si="169"/>
        <v>0</v>
      </c>
      <c r="Y602" s="332">
        <f t="shared" si="169"/>
        <v>0</v>
      </c>
      <c r="Z602" s="332">
        <f t="shared" si="169"/>
        <v>0</v>
      </c>
      <c r="AA602" s="332">
        <f t="shared" si="169"/>
        <v>0</v>
      </c>
      <c r="AB602" s="332">
        <f t="shared" si="169"/>
        <v>0</v>
      </c>
      <c r="AC602" s="332">
        <f t="shared" si="169"/>
        <v>0</v>
      </c>
      <c r="AD602" s="332">
        <f t="shared" si="169"/>
        <v>0</v>
      </c>
      <c r="AE602" s="332">
        <f t="shared" si="169"/>
        <v>0</v>
      </c>
      <c r="AF602" s="332">
        <f t="shared" si="169"/>
        <v>0</v>
      </c>
      <c r="AG602" s="332">
        <f t="shared" si="169"/>
        <v>0</v>
      </c>
      <c r="AH602" s="332">
        <f t="shared" si="169"/>
        <v>0</v>
      </c>
      <c r="AI602" s="332">
        <f t="shared" si="169"/>
        <v>0</v>
      </c>
      <c r="AJ602" s="332">
        <f t="shared" si="169"/>
        <v>0</v>
      </c>
      <c r="AK602" s="332">
        <f t="shared" si="169"/>
        <v>0</v>
      </c>
      <c r="AL602" s="332">
        <f t="shared" si="169"/>
        <v>0</v>
      </c>
      <c r="AM602" s="332">
        <f t="shared" si="169"/>
        <v>0</v>
      </c>
      <c r="AN602" s="332">
        <f t="shared" si="169"/>
        <v>0</v>
      </c>
      <c r="AO602" s="332">
        <f t="shared" si="169"/>
        <v>0</v>
      </c>
      <c r="AP602" s="332">
        <f t="shared" si="169"/>
        <v>0</v>
      </c>
      <c r="AQ602" s="332">
        <f t="shared" si="169"/>
        <v>0</v>
      </c>
      <c r="AR602" s="332">
        <f t="shared" si="169"/>
        <v>0</v>
      </c>
      <c r="AS602" s="332">
        <f t="shared" si="169"/>
        <v>0</v>
      </c>
      <c r="AT602" s="332">
        <f t="shared" si="169"/>
        <v>0</v>
      </c>
      <c r="AU602" s="332">
        <f t="shared" si="169"/>
        <v>0</v>
      </c>
      <c r="AV602" s="332">
        <f t="shared" si="169"/>
        <v>0</v>
      </c>
      <c r="AW602" s="332">
        <f t="shared" si="169"/>
        <v>0</v>
      </c>
      <c r="AX602" s="332">
        <f t="shared" si="169"/>
        <v>0</v>
      </c>
      <c r="AY602" s="332">
        <f t="shared" si="169"/>
        <v>0</v>
      </c>
      <c r="AZ602" s="332">
        <f t="shared" si="169"/>
        <v>0</v>
      </c>
      <c r="BA602" s="332">
        <f t="shared" si="169"/>
        <v>0</v>
      </c>
      <c r="BB602" s="332">
        <f t="shared" si="169"/>
        <v>0</v>
      </c>
      <c r="BC602" s="332">
        <f t="shared" si="169"/>
        <v>0</v>
      </c>
      <c r="BD602" s="332">
        <f t="shared" si="169"/>
        <v>0</v>
      </c>
      <c r="BE602" s="332">
        <f t="shared" si="169"/>
        <v>0</v>
      </c>
      <c r="BF602" s="332">
        <f t="shared" si="169"/>
        <v>0</v>
      </c>
      <c r="BG602" s="332">
        <f t="shared" si="169"/>
        <v>0</v>
      </c>
      <c r="BH602" s="332">
        <f t="shared" si="169"/>
        <v>0</v>
      </c>
      <c r="BI602" s="332">
        <f t="shared" si="169"/>
        <v>0</v>
      </c>
      <c r="BJ602" s="332">
        <f t="shared" si="169"/>
        <v>0</v>
      </c>
      <c r="BK602" s="332">
        <f t="shared" si="169"/>
        <v>0</v>
      </c>
      <c r="BL602" s="332">
        <f t="shared" si="169"/>
        <v>0</v>
      </c>
      <c r="BM602" s="332">
        <f t="shared" si="169"/>
        <v>0</v>
      </c>
      <c r="BN602" s="332">
        <f t="shared" si="169"/>
        <v>0</v>
      </c>
      <c r="BO602" s="332">
        <f t="shared" si="167"/>
        <v>0</v>
      </c>
      <c r="BP602" s="332">
        <f t="shared" si="167"/>
        <v>0</v>
      </c>
      <c r="BQ602" s="332">
        <f t="shared" si="167"/>
        <v>0</v>
      </c>
      <c r="BR602" s="332">
        <f t="shared" si="167"/>
        <v>0</v>
      </c>
      <c r="BS602" s="332">
        <f t="shared" si="167"/>
        <v>0</v>
      </c>
      <c r="BT602" s="332">
        <f t="shared" si="167"/>
        <v>0</v>
      </c>
      <c r="BU602" s="332">
        <f t="shared" si="167"/>
        <v>0</v>
      </c>
      <c r="BV602" s="332">
        <f t="shared" si="167"/>
        <v>0</v>
      </c>
      <c r="BW602" s="332">
        <f t="shared" si="167"/>
        <v>0</v>
      </c>
      <c r="BX602" s="332">
        <f t="shared" si="167"/>
        <v>0</v>
      </c>
      <c r="BZ602" s="332">
        <f t="shared" si="168"/>
        <v>0</v>
      </c>
      <c r="CA602" s="332">
        <f t="shared" si="168"/>
        <v>0</v>
      </c>
    </row>
    <row r="603" spans="7:79" hidden="1" x14ac:dyDescent="0.2">
      <c r="G603" s="332">
        <f t="shared" ref="G603:BR606" si="170">G179-BY179</f>
        <v>0</v>
      </c>
      <c r="H603" s="332">
        <f t="shared" si="170"/>
        <v>0</v>
      </c>
      <c r="I603" s="332">
        <f t="shared" si="170"/>
        <v>0</v>
      </c>
      <c r="J603" s="332">
        <f t="shared" si="170"/>
        <v>0</v>
      </c>
      <c r="K603" s="332">
        <f t="shared" si="170"/>
        <v>0</v>
      </c>
      <c r="L603" s="332">
        <f t="shared" si="170"/>
        <v>0</v>
      </c>
      <c r="M603" s="332">
        <f t="shared" si="170"/>
        <v>0</v>
      </c>
      <c r="N603" s="332">
        <f t="shared" si="170"/>
        <v>0</v>
      </c>
      <c r="O603" s="332">
        <f t="shared" si="170"/>
        <v>0</v>
      </c>
      <c r="P603" s="332">
        <f t="shared" si="170"/>
        <v>0</v>
      </c>
      <c r="Q603" s="332">
        <f t="shared" si="170"/>
        <v>0</v>
      </c>
      <c r="R603" s="332">
        <f t="shared" si="170"/>
        <v>0</v>
      </c>
      <c r="S603" s="332">
        <f t="shared" si="170"/>
        <v>0</v>
      </c>
      <c r="T603" s="332">
        <f t="shared" si="170"/>
        <v>0</v>
      </c>
      <c r="U603" s="332">
        <f t="shared" si="170"/>
        <v>0</v>
      </c>
      <c r="V603" s="332">
        <f t="shared" si="170"/>
        <v>0</v>
      </c>
      <c r="W603" s="332">
        <f t="shared" si="170"/>
        <v>0</v>
      </c>
      <c r="X603" s="332">
        <f t="shared" si="170"/>
        <v>0</v>
      </c>
      <c r="Y603" s="332">
        <f t="shared" si="170"/>
        <v>0</v>
      </c>
      <c r="Z603" s="332">
        <f t="shared" si="170"/>
        <v>0</v>
      </c>
      <c r="AA603" s="332">
        <f t="shared" si="170"/>
        <v>0</v>
      </c>
      <c r="AB603" s="332">
        <f t="shared" si="170"/>
        <v>0</v>
      </c>
      <c r="AC603" s="332">
        <f t="shared" si="170"/>
        <v>0</v>
      </c>
      <c r="AD603" s="332">
        <f t="shared" si="170"/>
        <v>0</v>
      </c>
      <c r="AE603" s="332">
        <f t="shared" si="170"/>
        <v>0</v>
      </c>
      <c r="AF603" s="332">
        <f t="shared" si="170"/>
        <v>0</v>
      </c>
      <c r="AG603" s="332">
        <f t="shared" si="170"/>
        <v>0</v>
      </c>
      <c r="AH603" s="332">
        <f t="shared" si="170"/>
        <v>0</v>
      </c>
      <c r="AI603" s="332">
        <f t="shared" si="170"/>
        <v>0</v>
      </c>
      <c r="AJ603" s="332">
        <f t="shared" si="170"/>
        <v>0</v>
      </c>
      <c r="AK603" s="332">
        <f t="shared" si="170"/>
        <v>0</v>
      </c>
      <c r="AL603" s="332">
        <f t="shared" si="170"/>
        <v>0</v>
      </c>
      <c r="AM603" s="332">
        <f t="shared" si="170"/>
        <v>0</v>
      </c>
      <c r="AN603" s="332">
        <f t="shared" si="170"/>
        <v>0</v>
      </c>
      <c r="AO603" s="332">
        <f t="shared" si="170"/>
        <v>0</v>
      </c>
      <c r="AP603" s="332">
        <f t="shared" si="170"/>
        <v>0</v>
      </c>
      <c r="AQ603" s="332">
        <f t="shared" si="170"/>
        <v>0</v>
      </c>
      <c r="AR603" s="332">
        <f t="shared" si="170"/>
        <v>0</v>
      </c>
      <c r="AS603" s="332">
        <f t="shared" si="170"/>
        <v>0</v>
      </c>
      <c r="AT603" s="332">
        <f t="shared" si="170"/>
        <v>0</v>
      </c>
      <c r="AU603" s="332">
        <f t="shared" si="170"/>
        <v>0</v>
      </c>
      <c r="AV603" s="332">
        <f t="shared" si="170"/>
        <v>0</v>
      </c>
      <c r="AW603" s="332">
        <f t="shared" si="170"/>
        <v>0</v>
      </c>
      <c r="AX603" s="332">
        <f t="shared" si="170"/>
        <v>0</v>
      </c>
      <c r="AY603" s="332">
        <f t="shared" si="170"/>
        <v>0</v>
      </c>
      <c r="AZ603" s="332">
        <f t="shared" si="170"/>
        <v>0</v>
      </c>
      <c r="BA603" s="332">
        <f t="shared" si="170"/>
        <v>0</v>
      </c>
      <c r="BB603" s="332">
        <f t="shared" si="170"/>
        <v>0</v>
      </c>
      <c r="BC603" s="332">
        <f t="shared" si="170"/>
        <v>0</v>
      </c>
      <c r="BD603" s="332">
        <f t="shared" si="170"/>
        <v>0</v>
      </c>
      <c r="BE603" s="332">
        <f t="shared" si="170"/>
        <v>0</v>
      </c>
      <c r="BF603" s="332">
        <f t="shared" si="170"/>
        <v>0</v>
      </c>
      <c r="BG603" s="332">
        <f t="shared" si="170"/>
        <v>0</v>
      </c>
      <c r="BH603" s="332">
        <f t="shared" si="170"/>
        <v>0</v>
      </c>
      <c r="BI603" s="332">
        <f t="shared" si="170"/>
        <v>0</v>
      </c>
      <c r="BJ603" s="332">
        <f t="shared" si="170"/>
        <v>0</v>
      </c>
      <c r="BK603" s="332">
        <f t="shared" si="170"/>
        <v>0</v>
      </c>
      <c r="BL603" s="332">
        <f t="shared" si="170"/>
        <v>0</v>
      </c>
      <c r="BM603" s="332">
        <f t="shared" si="170"/>
        <v>0</v>
      </c>
      <c r="BN603" s="332">
        <f t="shared" si="170"/>
        <v>0</v>
      </c>
      <c r="BO603" s="332">
        <f t="shared" si="170"/>
        <v>0</v>
      </c>
      <c r="BP603" s="332">
        <f t="shared" si="170"/>
        <v>0</v>
      </c>
      <c r="BQ603" s="332">
        <f t="shared" si="170"/>
        <v>0</v>
      </c>
      <c r="BR603" s="332">
        <f t="shared" si="170"/>
        <v>0</v>
      </c>
      <c r="BS603" s="332">
        <f t="shared" ref="BS603:BX613" si="171">BS179-EK179</f>
        <v>0</v>
      </c>
      <c r="BT603" s="332">
        <f t="shared" si="171"/>
        <v>0</v>
      </c>
      <c r="BU603" s="332">
        <f t="shared" si="171"/>
        <v>0</v>
      </c>
      <c r="BV603" s="332">
        <f t="shared" si="171"/>
        <v>0</v>
      </c>
      <c r="BW603" s="332">
        <f t="shared" si="171"/>
        <v>0</v>
      </c>
      <c r="BX603" s="332">
        <f t="shared" si="171"/>
        <v>0</v>
      </c>
      <c r="BZ603" s="332">
        <f t="shared" ref="BZ603:CA613" si="172">BZ179-ER179</f>
        <v>0</v>
      </c>
      <c r="CA603" s="332">
        <f t="shared" si="172"/>
        <v>0</v>
      </c>
    </row>
    <row r="604" spans="7:79" hidden="1" x14ac:dyDescent="0.2">
      <c r="G604" s="332">
        <f t="shared" si="170"/>
        <v>0</v>
      </c>
      <c r="H604" s="332">
        <f t="shared" si="170"/>
        <v>0</v>
      </c>
      <c r="I604" s="332">
        <f t="shared" si="170"/>
        <v>0</v>
      </c>
      <c r="J604" s="332">
        <f t="shared" si="170"/>
        <v>0</v>
      </c>
      <c r="K604" s="332">
        <f t="shared" si="170"/>
        <v>0</v>
      </c>
      <c r="L604" s="332">
        <f t="shared" si="170"/>
        <v>0</v>
      </c>
      <c r="M604" s="332">
        <f t="shared" si="170"/>
        <v>0</v>
      </c>
      <c r="N604" s="332">
        <f t="shared" si="170"/>
        <v>0</v>
      </c>
      <c r="O604" s="332">
        <f t="shared" si="170"/>
        <v>0</v>
      </c>
      <c r="P604" s="332">
        <f t="shared" si="170"/>
        <v>0</v>
      </c>
      <c r="Q604" s="332">
        <f t="shared" si="170"/>
        <v>0</v>
      </c>
      <c r="R604" s="332">
        <f t="shared" si="170"/>
        <v>0</v>
      </c>
      <c r="S604" s="332">
        <f t="shared" si="170"/>
        <v>0</v>
      </c>
      <c r="T604" s="332">
        <f t="shared" si="170"/>
        <v>0</v>
      </c>
      <c r="U604" s="332">
        <f t="shared" si="170"/>
        <v>0</v>
      </c>
      <c r="V604" s="332">
        <f t="shared" si="170"/>
        <v>0</v>
      </c>
      <c r="W604" s="332">
        <f t="shared" si="170"/>
        <v>0</v>
      </c>
      <c r="X604" s="332">
        <f t="shared" si="170"/>
        <v>0</v>
      </c>
      <c r="Y604" s="332">
        <f t="shared" si="170"/>
        <v>0</v>
      </c>
      <c r="Z604" s="332">
        <f t="shared" si="170"/>
        <v>0</v>
      </c>
      <c r="AA604" s="332">
        <f t="shared" si="170"/>
        <v>0</v>
      </c>
      <c r="AB604" s="332">
        <f t="shared" si="170"/>
        <v>0</v>
      </c>
      <c r="AC604" s="332">
        <f t="shared" si="170"/>
        <v>0</v>
      </c>
      <c r="AD604" s="332">
        <f t="shared" si="170"/>
        <v>0</v>
      </c>
      <c r="AE604" s="332">
        <f t="shared" si="170"/>
        <v>0</v>
      </c>
      <c r="AF604" s="332">
        <f t="shared" si="170"/>
        <v>0</v>
      </c>
      <c r="AG604" s="332">
        <f t="shared" si="170"/>
        <v>0</v>
      </c>
      <c r="AH604" s="332">
        <f t="shared" si="170"/>
        <v>0</v>
      </c>
      <c r="AI604" s="332">
        <f t="shared" si="170"/>
        <v>0</v>
      </c>
      <c r="AJ604" s="332">
        <f t="shared" si="170"/>
        <v>0</v>
      </c>
      <c r="AK604" s="332">
        <f t="shared" si="170"/>
        <v>0</v>
      </c>
      <c r="AL604" s="332">
        <f t="shared" si="170"/>
        <v>0</v>
      </c>
      <c r="AM604" s="332">
        <f t="shared" si="170"/>
        <v>0</v>
      </c>
      <c r="AN604" s="332">
        <f t="shared" si="170"/>
        <v>0</v>
      </c>
      <c r="AO604" s="332">
        <f t="shared" si="170"/>
        <v>0</v>
      </c>
      <c r="AP604" s="332">
        <f t="shared" si="170"/>
        <v>0</v>
      </c>
      <c r="AQ604" s="332">
        <f t="shared" si="170"/>
        <v>0</v>
      </c>
      <c r="AR604" s="332">
        <f t="shared" si="170"/>
        <v>0</v>
      </c>
      <c r="AS604" s="332">
        <f t="shared" si="170"/>
        <v>0</v>
      </c>
      <c r="AT604" s="332">
        <f t="shared" si="170"/>
        <v>0</v>
      </c>
      <c r="AU604" s="332">
        <f t="shared" si="170"/>
        <v>0</v>
      </c>
      <c r="AV604" s="332">
        <f t="shared" si="170"/>
        <v>0</v>
      </c>
      <c r="AW604" s="332">
        <f t="shared" si="170"/>
        <v>0</v>
      </c>
      <c r="AX604" s="332">
        <f t="shared" si="170"/>
        <v>0</v>
      </c>
      <c r="AY604" s="332">
        <f t="shared" si="170"/>
        <v>0</v>
      </c>
      <c r="AZ604" s="332">
        <f t="shared" si="170"/>
        <v>0</v>
      </c>
      <c r="BA604" s="332">
        <f t="shared" si="170"/>
        <v>0</v>
      </c>
      <c r="BB604" s="332">
        <f t="shared" si="170"/>
        <v>0</v>
      </c>
      <c r="BC604" s="332">
        <f t="shared" si="170"/>
        <v>0</v>
      </c>
      <c r="BD604" s="332">
        <f t="shared" si="170"/>
        <v>0</v>
      </c>
      <c r="BE604" s="332">
        <f t="shared" si="170"/>
        <v>0</v>
      </c>
      <c r="BF604" s="332">
        <f t="shared" si="170"/>
        <v>0</v>
      </c>
      <c r="BG604" s="332">
        <f t="shared" si="170"/>
        <v>0</v>
      </c>
      <c r="BH604" s="332">
        <f t="shared" si="170"/>
        <v>0</v>
      </c>
      <c r="BI604" s="332">
        <f t="shared" si="170"/>
        <v>0</v>
      </c>
      <c r="BJ604" s="332">
        <f t="shared" si="170"/>
        <v>0</v>
      </c>
      <c r="BK604" s="332">
        <f t="shared" si="170"/>
        <v>0</v>
      </c>
      <c r="BL604" s="332">
        <f t="shared" si="170"/>
        <v>0</v>
      </c>
      <c r="BM604" s="332">
        <f t="shared" si="170"/>
        <v>0</v>
      </c>
      <c r="BN604" s="332">
        <f t="shared" si="170"/>
        <v>0</v>
      </c>
      <c r="BO604" s="332">
        <f t="shared" si="170"/>
        <v>0</v>
      </c>
      <c r="BP604" s="332">
        <f t="shared" si="170"/>
        <v>0</v>
      </c>
      <c r="BQ604" s="332">
        <f t="shared" si="170"/>
        <v>0</v>
      </c>
      <c r="BR604" s="332">
        <f t="shared" si="170"/>
        <v>0</v>
      </c>
      <c r="BS604" s="332">
        <f t="shared" si="171"/>
        <v>0</v>
      </c>
      <c r="BT604" s="332">
        <f t="shared" si="171"/>
        <v>0</v>
      </c>
      <c r="BU604" s="332">
        <f t="shared" si="171"/>
        <v>0</v>
      </c>
      <c r="BV604" s="332">
        <f t="shared" si="171"/>
        <v>0</v>
      </c>
      <c r="BW604" s="332">
        <f t="shared" si="171"/>
        <v>0</v>
      </c>
      <c r="BX604" s="332">
        <f t="shared" si="171"/>
        <v>0</v>
      </c>
      <c r="BZ604" s="332">
        <f t="shared" si="172"/>
        <v>0</v>
      </c>
      <c r="CA604" s="332">
        <f t="shared" si="172"/>
        <v>0</v>
      </c>
    </row>
    <row r="605" spans="7:79" hidden="1" x14ac:dyDescent="0.2">
      <c r="G605" s="332">
        <f t="shared" si="170"/>
        <v>-53972577</v>
      </c>
      <c r="H605" s="332">
        <f t="shared" si="170"/>
        <v>0</v>
      </c>
      <c r="I605" s="332">
        <f t="shared" si="170"/>
        <v>0</v>
      </c>
      <c r="J605" s="332">
        <f t="shared" si="170"/>
        <v>0</v>
      </c>
      <c r="K605" s="332">
        <f t="shared" si="170"/>
        <v>0</v>
      </c>
      <c r="L605" s="332">
        <f t="shared" si="170"/>
        <v>-8253520</v>
      </c>
      <c r="M605" s="332">
        <f t="shared" si="170"/>
        <v>0</v>
      </c>
      <c r="N605" s="332">
        <f t="shared" si="170"/>
        <v>0</v>
      </c>
      <c r="O605" s="332">
        <f t="shared" si="170"/>
        <v>0</v>
      </c>
      <c r="P605" s="332">
        <f t="shared" si="170"/>
        <v>0</v>
      </c>
      <c r="Q605" s="332">
        <f t="shared" si="170"/>
        <v>286578</v>
      </c>
      <c r="R605" s="332">
        <f t="shared" si="170"/>
        <v>0</v>
      </c>
      <c r="S605" s="332">
        <f t="shared" si="170"/>
        <v>0</v>
      </c>
      <c r="T605" s="332">
        <f t="shared" si="170"/>
        <v>0</v>
      </c>
      <c r="U605" s="332">
        <f t="shared" si="170"/>
        <v>0</v>
      </c>
      <c r="V605" s="332">
        <f t="shared" si="170"/>
        <v>-7710681</v>
      </c>
      <c r="W605" s="332">
        <f t="shared" si="170"/>
        <v>0</v>
      </c>
      <c r="X605" s="332">
        <f t="shared" si="170"/>
        <v>0</v>
      </c>
      <c r="Y605" s="332">
        <f t="shared" si="170"/>
        <v>0</v>
      </c>
      <c r="Z605" s="332">
        <f t="shared" si="170"/>
        <v>0</v>
      </c>
      <c r="AA605" s="332">
        <f t="shared" si="170"/>
        <v>-3456518</v>
      </c>
      <c r="AB605" s="332">
        <f t="shared" si="170"/>
        <v>0</v>
      </c>
      <c r="AC605" s="332">
        <f t="shared" si="170"/>
        <v>0</v>
      </c>
      <c r="AD605" s="332">
        <f t="shared" si="170"/>
        <v>0</v>
      </c>
      <c r="AE605" s="332">
        <f t="shared" si="170"/>
        <v>0</v>
      </c>
      <c r="AF605" s="332">
        <f t="shared" si="170"/>
        <v>-4835965</v>
      </c>
      <c r="AG605" s="332">
        <f t="shared" si="170"/>
        <v>0</v>
      </c>
      <c r="AH605" s="332">
        <f t="shared" si="170"/>
        <v>0</v>
      </c>
      <c r="AI605" s="332">
        <f t="shared" si="170"/>
        <v>0</v>
      </c>
      <c r="AJ605" s="332">
        <f t="shared" si="170"/>
        <v>0</v>
      </c>
      <c r="AK605" s="332">
        <f t="shared" si="170"/>
        <v>-2187184</v>
      </c>
      <c r="AL605" s="332">
        <f t="shared" si="170"/>
        <v>0</v>
      </c>
      <c r="AM605" s="332">
        <f t="shared" si="170"/>
        <v>0</v>
      </c>
      <c r="AN605" s="332">
        <f t="shared" si="170"/>
        <v>0</v>
      </c>
      <c r="AO605" s="332">
        <f t="shared" si="170"/>
        <v>0</v>
      </c>
      <c r="AP605" s="332">
        <f t="shared" si="170"/>
        <v>-5017820</v>
      </c>
      <c r="AQ605" s="332">
        <f t="shared" si="170"/>
        <v>0</v>
      </c>
      <c r="AR605" s="332">
        <f t="shared" si="170"/>
        <v>0</v>
      </c>
      <c r="AS605" s="332">
        <f t="shared" si="170"/>
        <v>0</v>
      </c>
      <c r="AT605" s="332">
        <f t="shared" si="170"/>
        <v>0</v>
      </c>
      <c r="AU605" s="332">
        <f t="shared" si="170"/>
        <v>-4108885</v>
      </c>
      <c r="AV605" s="332">
        <f t="shared" si="170"/>
        <v>0</v>
      </c>
      <c r="AW605" s="332">
        <f t="shared" si="170"/>
        <v>0</v>
      </c>
      <c r="AX605" s="332">
        <f t="shared" si="170"/>
        <v>0</v>
      </c>
      <c r="AY605" s="332">
        <f t="shared" si="170"/>
        <v>0</v>
      </c>
      <c r="AZ605" s="332">
        <f t="shared" si="170"/>
        <v>-3708680</v>
      </c>
      <c r="BA605" s="332">
        <f t="shared" si="170"/>
        <v>0</v>
      </c>
      <c r="BB605" s="332">
        <f t="shared" si="170"/>
        <v>0</v>
      </c>
      <c r="BC605" s="332">
        <f t="shared" si="170"/>
        <v>0</v>
      </c>
      <c r="BD605" s="332">
        <f t="shared" si="170"/>
        <v>0</v>
      </c>
      <c r="BE605" s="332">
        <f t="shared" si="170"/>
        <v>-2673022</v>
      </c>
      <c r="BF605" s="332">
        <f t="shared" si="170"/>
        <v>0</v>
      </c>
      <c r="BG605" s="332">
        <f t="shared" si="170"/>
        <v>0</v>
      </c>
      <c r="BH605" s="332">
        <f t="shared" si="170"/>
        <v>0</v>
      </c>
      <c r="BI605" s="332">
        <f t="shared" si="170"/>
        <v>0</v>
      </c>
      <c r="BJ605" s="332">
        <f t="shared" si="170"/>
        <v>-3014010</v>
      </c>
      <c r="BK605" s="332">
        <f t="shared" si="170"/>
        <v>0</v>
      </c>
      <c r="BL605" s="332">
        <f t="shared" si="170"/>
        <v>0</v>
      </c>
      <c r="BM605" s="332">
        <f t="shared" si="170"/>
        <v>0</v>
      </c>
      <c r="BN605" s="332">
        <f t="shared" si="170"/>
        <v>0</v>
      </c>
      <c r="BO605" s="332">
        <f t="shared" si="170"/>
        <v>-1829008</v>
      </c>
      <c r="BP605" s="332">
        <f t="shared" si="170"/>
        <v>0</v>
      </c>
      <c r="BQ605" s="332">
        <f t="shared" si="170"/>
        <v>0</v>
      </c>
      <c r="BR605" s="332">
        <f t="shared" si="170"/>
        <v>0</v>
      </c>
      <c r="BS605" s="332">
        <f t="shared" si="171"/>
        <v>0</v>
      </c>
      <c r="BT605" s="332">
        <f t="shared" si="171"/>
        <v>-7966942</v>
      </c>
      <c r="BU605" s="332">
        <f t="shared" si="171"/>
        <v>0</v>
      </c>
      <c r="BV605" s="332">
        <f t="shared" si="171"/>
        <v>0</v>
      </c>
      <c r="BW605" s="332">
        <f t="shared" si="171"/>
        <v>0</v>
      </c>
      <c r="BX605" s="332">
        <f t="shared" si="171"/>
        <v>0</v>
      </c>
      <c r="BZ605" s="332">
        <f t="shared" si="172"/>
        <v>0</v>
      </c>
      <c r="CA605" s="332">
        <f t="shared" si="172"/>
        <v>0</v>
      </c>
    </row>
    <row r="606" spans="7:79" hidden="1" x14ac:dyDescent="0.2">
      <c r="G606" s="332">
        <f t="shared" si="170"/>
        <v>-49699913</v>
      </c>
      <c r="H606" s="332">
        <f t="shared" si="170"/>
        <v>0</v>
      </c>
      <c r="I606" s="332">
        <f t="shared" si="170"/>
        <v>0</v>
      </c>
      <c r="J606" s="332">
        <f t="shared" si="170"/>
        <v>0</v>
      </c>
      <c r="K606" s="332">
        <f t="shared" si="170"/>
        <v>0</v>
      </c>
      <c r="L606" s="332">
        <f t="shared" si="170"/>
        <v>-7521389</v>
      </c>
      <c r="M606" s="332">
        <f t="shared" si="170"/>
        <v>0</v>
      </c>
      <c r="N606" s="332">
        <f t="shared" si="170"/>
        <v>0</v>
      </c>
      <c r="O606" s="332">
        <f t="shared" si="170"/>
        <v>0</v>
      </c>
      <c r="P606" s="332">
        <f t="shared" si="170"/>
        <v>0</v>
      </c>
      <c r="Q606" s="332">
        <f t="shared" si="170"/>
        <v>128344</v>
      </c>
      <c r="R606" s="332">
        <f t="shared" si="170"/>
        <v>0</v>
      </c>
      <c r="S606" s="332">
        <f t="shared" si="170"/>
        <v>0</v>
      </c>
      <c r="T606" s="332">
        <f t="shared" si="170"/>
        <v>0</v>
      </c>
      <c r="U606" s="332">
        <f t="shared" si="170"/>
        <v>0</v>
      </c>
      <c r="V606" s="332">
        <f t="shared" si="170"/>
        <v>-7253839</v>
      </c>
      <c r="W606" s="332">
        <f t="shared" si="170"/>
        <v>0</v>
      </c>
      <c r="X606" s="332">
        <f t="shared" si="170"/>
        <v>0</v>
      </c>
      <c r="Y606" s="332">
        <f t="shared" si="170"/>
        <v>0</v>
      </c>
      <c r="Z606" s="332">
        <f t="shared" si="170"/>
        <v>0</v>
      </c>
      <c r="AA606" s="332">
        <f t="shared" si="170"/>
        <v>-3300045</v>
      </c>
      <c r="AB606" s="332">
        <f t="shared" si="170"/>
        <v>0</v>
      </c>
      <c r="AC606" s="332">
        <f t="shared" si="170"/>
        <v>0</v>
      </c>
      <c r="AD606" s="332">
        <f t="shared" si="170"/>
        <v>0</v>
      </c>
      <c r="AE606" s="332">
        <f t="shared" si="170"/>
        <v>0</v>
      </c>
      <c r="AF606" s="332">
        <f t="shared" si="170"/>
        <v>-4600884</v>
      </c>
      <c r="AG606" s="332">
        <f t="shared" si="170"/>
        <v>0</v>
      </c>
      <c r="AH606" s="332">
        <f t="shared" si="170"/>
        <v>0</v>
      </c>
      <c r="AI606" s="332">
        <f t="shared" si="170"/>
        <v>0</v>
      </c>
      <c r="AJ606" s="332">
        <f t="shared" si="170"/>
        <v>0</v>
      </c>
      <c r="AK606" s="332">
        <f t="shared" si="170"/>
        <v>-2320684</v>
      </c>
      <c r="AL606" s="332">
        <f t="shared" si="170"/>
        <v>0</v>
      </c>
      <c r="AM606" s="332">
        <f t="shared" si="170"/>
        <v>0</v>
      </c>
      <c r="AN606" s="332">
        <f t="shared" si="170"/>
        <v>0</v>
      </c>
      <c r="AO606" s="332">
        <f t="shared" si="170"/>
        <v>0</v>
      </c>
      <c r="AP606" s="332">
        <f t="shared" si="170"/>
        <v>-4355790</v>
      </c>
      <c r="AQ606" s="332">
        <f t="shared" si="170"/>
        <v>0</v>
      </c>
      <c r="AR606" s="332">
        <f t="shared" si="170"/>
        <v>0</v>
      </c>
      <c r="AS606" s="332">
        <f t="shared" si="170"/>
        <v>0</v>
      </c>
      <c r="AT606" s="332">
        <f t="shared" si="170"/>
        <v>0</v>
      </c>
      <c r="AU606" s="332">
        <f t="shared" si="170"/>
        <v>-3525338</v>
      </c>
      <c r="AV606" s="332">
        <f t="shared" si="170"/>
        <v>0</v>
      </c>
      <c r="AW606" s="332">
        <f t="shared" si="170"/>
        <v>0</v>
      </c>
      <c r="AX606" s="332">
        <f t="shared" si="170"/>
        <v>0</v>
      </c>
      <c r="AY606" s="332">
        <f t="shared" si="170"/>
        <v>0</v>
      </c>
      <c r="AZ606" s="332">
        <f t="shared" si="170"/>
        <v>-3411845</v>
      </c>
      <c r="BA606" s="332">
        <f t="shared" si="170"/>
        <v>0</v>
      </c>
      <c r="BB606" s="332">
        <f t="shared" si="170"/>
        <v>0</v>
      </c>
      <c r="BC606" s="332">
        <f t="shared" si="170"/>
        <v>0</v>
      </c>
      <c r="BD606" s="332">
        <f t="shared" si="170"/>
        <v>0</v>
      </c>
      <c r="BE606" s="332">
        <f t="shared" si="170"/>
        <v>-2368101</v>
      </c>
      <c r="BF606" s="332">
        <f t="shared" si="170"/>
        <v>0</v>
      </c>
      <c r="BG606" s="332">
        <f t="shared" si="170"/>
        <v>0</v>
      </c>
      <c r="BH606" s="332">
        <f t="shared" si="170"/>
        <v>0</v>
      </c>
      <c r="BI606" s="332">
        <f t="shared" si="170"/>
        <v>0</v>
      </c>
      <c r="BJ606" s="332">
        <f t="shared" si="170"/>
        <v>-2760963</v>
      </c>
      <c r="BK606" s="332">
        <f t="shared" si="170"/>
        <v>0</v>
      </c>
      <c r="BL606" s="332">
        <f t="shared" si="170"/>
        <v>0</v>
      </c>
      <c r="BM606" s="332">
        <f t="shared" si="170"/>
        <v>0</v>
      </c>
      <c r="BN606" s="332">
        <f t="shared" si="170"/>
        <v>0</v>
      </c>
      <c r="BO606" s="332">
        <f t="shared" si="170"/>
        <v>-1888078</v>
      </c>
      <c r="BP606" s="332">
        <f t="shared" si="170"/>
        <v>0</v>
      </c>
      <c r="BQ606" s="332">
        <f t="shared" si="170"/>
        <v>0</v>
      </c>
      <c r="BR606" s="332">
        <f t="shared" ref="BR606:BR613" si="173">BR182-EJ182</f>
        <v>0</v>
      </c>
      <c r="BS606" s="332">
        <f t="shared" si="171"/>
        <v>0</v>
      </c>
      <c r="BT606" s="332">
        <f t="shared" si="171"/>
        <v>-7393045</v>
      </c>
      <c r="BU606" s="332">
        <f t="shared" si="171"/>
        <v>0</v>
      </c>
      <c r="BV606" s="332">
        <f t="shared" si="171"/>
        <v>0</v>
      </c>
      <c r="BW606" s="332">
        <f t="shared" si="171"/>
        <v>0</v>
      </c>
      <c r="BX606" s="332">
        <f t="shared" si="171"/>
        <v>0</v>
      </c>
      <c r="BZ606" s="332">
        <f t="shared" si="172"/>
        <v>0</v>
      </c>
      <c r="CA606" s="332">
        <f t="shared" si="172"/>
        <v>0</v>
      </c>
    </row>
    <row r="607" spans="7:79" hidden="1" x14ac:dyDescent="0.2">
      <c r="G607" s="332">
        <f t="shared" ref="G607:BQ611" si="174">G183-BY183</f>
        <v>-5585924</v>
      </c>
      <c r="H607" s="332">
        <f t="shared" si="174"/>
        <v>0</v>
      </c>
      <c r="I607" s="332">
        <f t="shared" si="174"/>
        <v>0</v>
      </c>
      <c r="J607" s="332">
        <f t="shared" si="174"/>
        <v>0</v>
      </c>
      <c r="K607" s="332">
        <f t="shared" si="174"/>
        <v>0</v>
      </c>
      <c r="L607" s="332">
        <f t="shared" si="174"/>
        <v>-1023047</v>
      </c>
      <c r="M607" s="332">
        <f t="shared" si="174"/>
        <v>0</v>
      </c>
      <c r="N607" s="332">
        <f t="shared" si="174"/>
        <v>0</v>
      </c>
      <c r="O607" s="332">
        <f t="shared" si="174"/>
        <v>0</v>
      </c>
      <c r="P607" s="332">
        <f t="shared" si="174"/>
        <v>0</v>
      </c>
      <c r="Q607" s="332">
        <f t="shared" si="174"/>
        <v>89826</v>
      </c>
      <c r="R607" s="332">
        <f t="shared" si="174"/>
        <v>0</v>
      </c>
      <c r="S607" s="332">
        <f t="shared" si="174"/>
        <v>0</v>
      </c>
      <c r="T607" s="332">
        <f t="shared" si="174"/>
        <v>0</v>
      </c>
      <c r="U607" s="332">
        <f t="shared" si="174"/>
        <v>0</v>
      </c>
      <c r="V607" s="332">
        <f t="shared" si="174"/>
        <v>-670006</v>
      </c>
      <c r="W607" s="332">
        <f t="shared" si="174"/>
        <v>0</v>
      </c>
      <c r="X607" s="332">
        <f t="shared" si="174"/>
        <v>0</v>
      </c>
      <c r="Y607" s="332">
        <f t="shared" si="174"/>
        <v>0</v>
      </c>
      <c r="Z607" s="332">
        <f t="shared" si="174"/>
        <v>0</v>
      </c>
      <c r="AA607" s="332">
        <f t="shared" si="174"/>
        <v>-271993</v>
      </c>
      <c r="AB607" s="332">
        <f t="shared" si="174"/>
        <v>0</v>
      </c>
      <c r="AC607" s="332">
        <f t="shared" si="174"/>
        <v>0</v>
      </c>
      <c r="AD607" s="332">
        <f t="shared" si="174"/>
        <v>0</v>
      </c>
      <c r="AE607" s="332">
        <f t="shared" si="174"/>
        <v>0</v>
      </c>
      <c r="AF607" s="332">
        <f t="shared" si="174"/>
        <v>-350772</v>
      </c>
      <c r="AG607" s="332">
        <f t="shared" si="174"/>
        <v>0</v>
      </c>
      <c r="AH607" s="332">
        <f t="shared" si="174"/>
        <v>0</v>
      </c>
      <c r="AI607" s="332">
        <f t="shared" si="174"/>
        <v>0</v>
      </c>
      <c r="AJ607" s="332">
        <f t="shared" si="174"/>
        <v>0</v>
      </c>
      <c r="AK607" s="332">
        <f t="shared" si="174"/>
        <v>-77228</v>
      </c>
      <c r="AL607" s="332">
        <f t="shared" si="174"/>
        <v>0</v>
      </c>
      <c r="AM607" s="332">
        <f t="shared" si="174"/>
        <v>0</v>
      </c>
      <c r="AN607" s="332">
        <f t="shared" si="174"/>
        <v>0</v>
      </c>
      <c r="AO607" s="332">
        <f t="shared" si="174"/>
        <v>0</v>
      </c>
      <c r="AP607" s="332">
        <f t="shared" si="174"/>
        <v>-682857</v>
      </c>
      <c r="AQ607" s="332">
        <f t="shared" si="174"/>
        <v>0</v>
      </c>
      <c r="AR607" s="332">
        <f t="shared" si="174"/>
        <v>0</v>
      </c>
      <c r="AS607" s="332">
        <f t="shared" si="174"/>
        <v>0</v>
      </c>
      <c r="AT607" s="332">
        <f t="shared" si="174"/>
        <v>0</v>
      </c>
      <c r="AU607" s="332">
        <f t="shared" si="174"/>
        <v>-605254</v>
      </c>
      <c r="AV607" s="332">
        <f t="shared" si="174"/>
        <v>0</v>
      </c>
      <c r="AW607" s="332">
        <f t="shared" si="174"/>
        <v>0</v>
      </c>
      <c r="AX607" s="332">
        <f t="shared" si="174"/>
        <v>0</v>
      </c>
      <c r="AY607" s="332">
        <f t="shared" si="174"/>
        <v>0</v>
      </c>
      <c r="AZ607" s="332">
        <f t="shared" si="174"/>
        <v>-375351</v>
      </c>
      <c r="BA607" s="332">
        <f t="shared" si="174"/>
        <v>0</v>
      </c>
      <c r="BB607" s="332">
        <f t="shared" si="174"/>
        <v>0</v>
      </c>
      <c r="BC607" s="332">
        <f t="shared" si="174"/>
        <v>0</v>
      </c>
      <c r="BD607" s="332">
        <f t="shared" si="174"/>
        <v>0</v>
      </c>
      <c r="BE607" s="332">
        <f t="shared" si="174"/>
        <v>-335778</v>
      </c>
      <c r="BF607" s="332">
        <f t="shared" si="174"/>
        <v>0</v>
      </c>
      <c r="BG607" s="332">
        <f t="shared" si="174"/>
        <v>0</v>
      </c>
      <c r="BH607" s="332">
        <f t="shared" si="174"/>
        <v>0</v>
      </c>
      <c r="BI607" s="332">
        <f t="shared" si="174"/>
        <v>0</v>
      </c>
      <c r="BJ607" s="332">
        <f t="shared" si="174"/>
        <v>-274925</v>
      </c>
      <c r="BK607" s="332">
        <f t="shared" si="174"/>
        <v>0</v>
      </c>
      <c r="BL607" s="332">
        <f t="shared" si="174"/>
        <v>0</v>
      </c>
      <c r="BM607" s="332">
        <f t="shared" si="174"/>
        <v>0</v>
      </c>
      <c r="BN607" s="332">
        <f t="shared" si="174"/>
        <v>0</v>
      </c>
      <c r="BO607" s="332">
        <f t="shared" si="174"/>
        <v>-65978</v>
      </c>
      <c r="BP607" s="332">
        <f t="shared" si="174"/>
        <v>0</v>
      </c>
      <c r="BQ607" s="332">
        <f t="shared" si="174"/>
        <v>0</v>
      </c>
      <c r="BR607" s="332">
        <f t="shared" si="173"/>
        <v>0</v>
      </c>
      <c r="BS607" s="332">
        <f t="shared" si="171"/>
        <v>0</v>
      </c>
      <c r="BT607" s="332">
        <f t="shared" si="171"/>
        <v>-933221</v>
      </c>
      <c r="BU607" s="332">
        <f t="shared" si="171"/>
        <v>0</v>
      </c>
      <c r="BV607" s="332">
        <f t="shared" si="171"/>
        <v>0</v>
      </c>
      <c r="BW607" s="332">
        <f t="shared" si="171"/>
        <v>0</v>
      </c>
      <c r="BX607" s="332">
        <f t="shared" si="171"/>
        <v>0</v>
      </c>
      <c r="BZ607" s="332">
        <f t="shared" si="172"/>
        <v>0</v>
      </c>
      <c r="CA607" s="332">
        <f t="shared" si="172"/>
        <v>0</v>
      </c>
    </row>
    <row r="608" spans="7:79" hidden="1" x14ac:dyDescent="0.2">
      <c r="G608" s="332">
        <f t="shared" si="174"/>
        <v>1313260</v>
      </c>
      <c r="H608" s="332">
        <f t="shared" si="174"/>
        <v>0</v>
      </c>
      <c r="I608" s="332">
        <f t="shared" si="174"/>
        <v>0</v>
      </c>
      <c r="J608" s="332">
        <f t="shared" si="174"/>
        <v>0</v>
      </c>
      <c r="K608" s="332">
        <f t="shared" si="174"/>
        <v>0</v>
      </c>
      <c r="L608" s="332">
        <f t="shared" si="174"/>
        <v>290916</v>
      </c>
      <c r="M608" s="332">
        <f t="shared" si="174"/>
        <v>0</v>
      </c>
      <c r="N608" s="332">
        <f t="shared" si="174"/>
        <v>0</v>
      </c>
      <c r="O608" s="332">
        <f t="shared" si="174"/>
        <v>0</v>
      </c>
      <c r="P608" s="332">
        <f t="shared" si="174"/>
        <v>0</v>
      </c>
      <c r="Q608" s="332">
        <f t="shared" si="174"/>
        <v>68408</v>
      </c>
      <c r="R608" s="332">
        <f t="shared" si="174"/>
        <v>0</v>
      </c>
      <c r="S608" s="332">
        <f t="shared" si="174"/>
        <v>0</v>
      </c>
      <c r="T608" s="332">
        <f t="shared" si="174"/>
        <v>0</v>
      </c>
      <c r="U608" s="332">
        <f t="shared" si="174"/>
        <v>0</v>
      </c>
      <c r="V608" s="332">
        <f t="shared" si="174"/>
        <v>213164</v>
      </c>
      <c r="W608" s="332">
        <f t="shared" si="174"/>
        <v>0</v>
      </c>
      <c r="X608" s="332">
        <f t="shared" si="174"/>
        <v>0</v>
      </c>
      <c r="Y608" s="332">
        <f t="shared" si="174"/>
        <v>0</v>
      </c>
      <c r="Z608" s="332">
        <f t="shared" si="174"/>
        <v>0</v>
      </c>
      <c r="AA608" s="332">
        <f t="shared" si="174"/>
        <v>115520</v>
      </c>
      <c r="AB608" s="332">
        <f t="shared" si="174"/>
        <v>0</v>
      </c>
      <c r="AC608" s="332">
        <f t="shared" si="174"/>
        <v>0</v>
      </c>
      <c r="AD608" s="332">
        <f t="shared" si="174"/>
        <v>0</v>
      </c>
      <c r="AE608" s="332">
        <f t="shared" si="174"/>
        <v>0</v>
      </c>
      <c r="AF608" s="332">
        <f t="shared" si="174"/>
        <v>115691</v>
      </c>
      <c r="AG608" s="332">
        <f t="shared" si="174"/>
        <v>0</v>
      </c>
      <c r="AH608" s="332">
        <f t="shared" si="174"/>
        <v>0</v>
      </c>
      <c r="AI608" s="332">
        <f t="shared" si="174"/>
        <v>0</v>
      </c>
      <c r="AJ608" s="332">
        <f t="shared" si="174"/>
        <v>0</v>
      </c>
      <c r="AK608" s="332">
        <f t="shared" si="174"/>
        <v>210728</v>
      </c>
      <c r="AL608" s="332">
        <f t="shared" si="174"/>
        <v>0</v>
      </c>
      <c r="AM608" s="332">
        <f t="shared" si="174"/>
        <v>0</v>
      </c>
      <c r="AN608" s="332">
        <f t="shared" si="174"/>
        <v>0</v>
      </c>
      <c r="AO608" s="332">
        <f t="shared" si="174"/>
        <v>0</v>
      </c>
      <c r="AP608" s="332">
        <f t="shared" si="174"/>
        <v>20827</v>
      </c>
      <c r="AQ608" s="332">
        <f t="shared" si="174"/>
        <v>0</v>
      </c>
      <c r="AR608" s="332">
        <f t="shared" si="174"/>
        <v>0</v>
      </c>
      <c r="AS608" s="332">
        <f t="shared" si="174"/>
        <v>0</v>
      </c>
      <c r="AT608" s="332">
        <f t="shared" si="174"/>
        <v>0</v>
      </c>
      <c r="AU608" s="332">
        <f t="shared" si="174"/>
        <v>21707</v>
      </c>
      <c r="AV608" s="332">
        <f t="shared" si="174"/>
        <v>0</v>
      </c>
      <c r="AW608" s="332">
        <f t="shared" si="174"/>
        <v>0</v>
      </c>
      <c r="AX608" s="332">
        <f t="shared" si="174"/>
        <v>0</v>
      </c>
      <c r="AY608" s="332">
        <f t="shared" si="174"/>
        <v>0</v>
      </c>
      <c r="AZ608" s="332">
        <f t="shared" si="174"/>
        <v>78516</v>
      </c>
      <c r="BA608" s="332">
        <f t="shared" si="174"/>
        <v>0</v>
      </c>
      <c r="BB608" s="332">
        <f t="shared" si="174"/>
        <v>0</v>
      </c>
      <c r="BC608" s="332">
        <f t="shared" si="174"/>
        <v>0</v>
      </c>
      <c r="BD608" s="332">
        <f t="shared" si="174"/>
        <v>0</v>
      </c>
      <c r="BE608" s="332">
        <f t="shared" si="174"/>
        <v>30857</v>
      </c>
      <c r="BF608" s="332">
        <f t="shared" si="174"/>
        <v>0</v>
      </c>
      <c r="BG608" s="332">
        <f t="shared" si="174"/>
        <v>0</v>
      </c>
      <c r="BH608" s="332">
        <f t="shared" si="174"/>
        <v>0</v>
      </c>
      <c r="BI608" s="332">
        <f t="shared" si="174"/>
        <v>0</v>
      </c>
      <c r="BJ608" s="332">
        <f t="shared" si="174"/>
        <v>21878</v>
      </c>
      <c r="BK608" s="332">
        <f t="shared" si="174"/>
        <v>0</v>
      </c>
      <c r="BL608" s="332">
        <f t="shared" si="174"/>
        <v>0</v>
      </c>
      <c r="BM608" s="332">
        <f t="shared" si="174"/>
        <v>0</v>
      </c>
      <c r="BN608" s="332">
        <f t="shared" si="174"/>
        <v>0</v>
      </c>
      <c r="BO608" s="332">
        <f t="shared" si="174"/>
        <v>125048</v>
      </c>
      <c r="BP608" s="332">
        <f t="shared" si="174"/>
        <v>0</v>
      </c>
      <c r="BQ608" s="332">
        <f t="shared" si="174"/>
        <v>0</v>
      </c>
      <c r="BR608" s="332">
        <f t="shared" si="173"/>
        <v>0</v>
      </c>
      <c r="BS608" s="332">
        <f t="shared" si="171"/>
        <v>0</v>
      </c>
      <c r="BT608" s="332">
        <f t="shared" si="171"/>
        <v>359324</v>
      </c>
      <c r="BU608" s="332">
        <f t="shared" si="171"/>
        <v>0</v>
      </c>
      <c r="BV608" s="332">
        <f t="shared" si="171"/>
        <v>0</v>
      </c>
      <c r="BW608" s="332">
        <f t="shared" si="171"/>
        <v>0</v>
      </c>
      <c r="BX608" s="332">
        <f t="shared" si="171"/>
        <v>0</v>
      </c>
      <c r="BZ608" s="332">
        <f t="shared" si="172"/>
        <v>0</v>
      </c>
      <c r="CA608" s="332">
        <f t="shared" si="172"/>
        <v>0</v>
      </c>
    </row>
    <row r="609" spans="7:79" hidden="1" x14ac:dyDescent="0.2">
      <c r="G609" s="332">
        <f t="shared" si="174"/>
        <v>0</v>
      </c>
      <c r="H609" s="332">
        <f t="shared" si="174"/>
        <v>0</v>
      </c>
      <c r="I609" s="332">
        <f t="shared" si="174"/>
        <v>0</v>
      </c>
      <c r="J609" s="332">
        <f t="shared" si="174"/>
        <v>0</v>
      </c>
      <c r="K609" s="332">
        <f t="shared" si="174"/>
        <v>0</v>
      </c>
      <c r="L609" s="332">
        <f t="shared" si="174"/>
        <v>0</v>
      </c>
      <c r="M609" s="332">
        <f t="shared" si="174"/>
        <v>0</v>
      </c>
      <c r="N609" s="332">
        <f t="shared" si="174"/>
        <v>0</v>
      </c>
      <c r="O609" s="332">
        <f t="shared" si="174"/>
        <v>0</v>
      </c>
      <c r="P609" s="332">
        <f t="shared" si="174"/>
        <v>0</v>
      </c>
      <c r="Q609" s="332">
        <f t="shared" si="174"/>
        <v>0</v>
      </c>
      <c r="R609" s="332">
        <f t="shared" si="174"/>
        <v>0</v>
      </c>
      <c r="S609" s="332">
        <f t="shared" si="174"/>
        <v>0</v>
      </c>
      <c r="T609" s="332">
        <f t="shared" si="174"/>
        <v>0</v>
      </c>
      <c r="U609" s="332">
        <f t="shared" si="174"/>
        <v>0</v>
      </c>
      <c r="V609" s="332">
        <f t="shared" si="174"/>
        <v>0</v>
      </c>
      <c r="W609" s="332">
        <f t="shared" si="174"/>
        <v>0</v>
      </c>
      <c r="X609" s="332">
        <f t="shared" si="174"/>
        <v>0</v>
      </c>
      <c r="Y609" s="332">
        <f t="shared" si="174"/>
        <v>0</v>
      </c>
      <c r="Z609" s="332">
        <f t="shared" si="174"/>
        <v>0</v>
      </c>
      <c r="AA609" s="332">
        <f t="shared" si="174"/>
        <v>0</v>
      </c>
      <c r="AB609" s="332">
        <f t="shared" si="174"/>
        <v>0</v>
      </c>
      <c r="AC609" s="332">
        <f t="shared" si="174"/>
        <v>0</v>
      </c>
      <c r="AD609" s="332">
        <f t="shared" si="174"/>
        <v>0</v>
      </c>
      <c r="AE609" s="332">
        <f t="shared" si="174"/>
        <v>0</v>
      </c>
      <c r="AF609" s="332">
        <f t="shared" si="174"/>
        <v>0</v>
      </c>
      <c r="AG609" s="332">
        <f t="shared" si="174"/>
        <v>0</v>
      </c>
      <c r="AH609" s="332">
        <f t="shared" si="174"/>
        <v>0</v>
      </c>
      <c r="AI609" s="332">
        <f t="shared" si="174"/>
        <v>0</v>
      </c>
      <c r="AJ609" s="332">
        <f t="shared" si="174"/>
        <v>0</v>
      </c>
      <c r="AK609" s="332">
        <f t="shared" si="174"/>
        <v>0</v>
      </c>
      <c r="AL609" s="332">
        <f t="shared" si="174"/>
        <v>0</v>
      </c>
      <c r="AM609" s="332">
        <f t="shared" si="174"/>
        <v>0</v>
      </c>
      <c r="AN609" s="332">
        <f t="shared" si="174"/>
        <v>0</v>
      </c>
      <c r="AO609" s="332">
        <f t="shared" si="174"/>
        <v>0</v>
      </c>
      <c r="AP609" s="332">
        <f t="shared" si="174"/>
        <v>0</v>
      </c>
      <c r="AQ609" s="332">
        <f t="shared" si="174"/>
        <v>0</v>
      </c>
      <c r="AR609" s="332">
        <f t="shared" si="174"/>
        <v>0</v>
      </c>
      <c r="AS609" s="332">
        <f t="shared" si="174"/>
        <v>0</v>
      </c>
      <c r="AT609" s="332">
        <f t="shared" si="174"/>
        <v>0</v>
      </c>
      <c r="AU609" s="332">
        <f t="shared" si="174"/>
        <v>0</v>
      </c>
      <c r="AV609" s="332">
        <f t="shared" si="174"/>
        <v>0</v>
      </c>
      <c r="AW609" s="332">
        <f t="shared" si="174"/>
        <v>0</v>
      </c>
      <c r="AX609" s="332">
        <f t="shared" si="174"/>
        <v>0</v>
      </c>
      <c r="AY609" s="332">
        <f t="shared" si="174"/>
        <v>0</v>
      </c>
      <c r="AZ609" s="332">
        <f t="shared" si="174"/>
        <v>0</v>
      </c>
      <c r="BA609" s="332">
        <f t="shared" si="174"/>
        <v>0</v>
      </c>
      <c r="BB609" s="332">
        <f t="shared" si="174"/>
        <v>0</v>
      </c>
      <c r="BC609" s="332">
        <f t="shared" si="174"/>
        <v>0</v>
      </c>
      <c r="BD609" s="332">
        <f t="shared" si="174"/>
        <v>0</v>
      </c>
      <c r="BE609" s="332">
        <f t="shared" si="174"/>
        <v>0</v>
      </c>
      <c r="BF609" s="332">
        <f t="shared" si="174"/>
        <v>0</v>
      </c>
      <c r="BG609" s="332">
        <f t="shared" si="174"/>
        <v>0</v>
      </c>
      <c r="BH609" s="332">
        <f t="shared" si="174"/>
        <v>0</v>
      </c>
      <c r="BI609" s="332">
        <f t="shared" si="174"/>
        <v>0</v>
      </c>
      <c r="BJ609" s="332">
        <f t="shared" si="174"/>
        <v>0</v>
      </c>
      <c r="BK609" s="332">
        <f t="shared" si="174"/>
        <v>0</v>
      </c>
      <c r="BL609" s="332">
        <f t="shared" si="174"/>
        <v>0</v>
      </c>
      <c r="BM609" s="332">
        <f t="shared" si="174"/>
        <v>0</v>
      </c>
      <c r="BN609" s="332">
        <f t="shared" si="174"/>
        <v>0</v>
      </c>
      <c r="BO609" s="332">
        <f t="shared" si="174"/>
        <v>0</v>
      </c>
      <c r="BP609" s="332">
        <f t="shared" si="174"/>
        <v>0</v>
      </c>
      <c r="BQ609" s="332">
        <f t="shared" si="174"/>
        <v>0</v>
      </c>
      <c r="BR609" s="332">
        <f t="shared" si="173"/>
        <v>0</v>
      </c>
      <c r="BS609" s="332">
        <f t="shared" si="171"/>
        <v>0</v>
      </c>
      <c r="BT609" s="332">
        <f t="shared" si="171"/>
        <v>0</v>
      </c>
      <c r="BU609" s="332">
        <f t="shared" si="171"/>
        <v>0</v>
      </c>
      <c r="BV609" s="332">
        <f t="shared" si="171"/>
        <v>0</v>
      </c>
      <c r="BW609" s="332">
        <f t="shared" si="171"/>
        <v>0</v>
      </c>
      <c r="BX609" s="332">
        <f t="shared" si="171"/>
        <v>0</v>
      </c>
      <c r="BZ609" s="332">
        <f t="shared" si="172"/>
        <v>0</v>
      </c>
      <c r="CA609" s="332">
        <f t="shared" si="172"/>
        <v>0</v>
      </c>
    </row>
    <row r="610" spans="7:79" hidden="1" x14ac:dyDescent="0.2">
      <c r="G610" s="332">
        <f t="shared" si="174"/>
        <v>0</v>
      </c>
      <c r="H610" s="332">
        <f t="shared" si="174"/>
        <v>0</v>
      </c>
      <c r="I610" s="332">
        <f t="shared" si="174"/>
        <v>0</v>
      </c>
      <c r="J610" s="332">
        <f t="shared" si="174"/>
        <v>0</v>
      </c>
      <c r="K610" s="332">
        <f t="shared" si="174"/>
        <v>0</v>
      </c>
      <c r="L610" s="332">
        <f t="shared" si="174"/>
        <v>0</v>
      </c>
      <c r="M610" s="332">
        <f t="shared" si="174"/>
        <v>0</v>
      </c>
      <c r="N610" s="332">
        <f t="shared" si="174"/>
        <v>0</v>
      </c>
      <c r="O610" s="332">
        <f t="shared" si="174"/>
        <v>0</v>
      </c>
      <c r="P610" s="332">
        <f t="shared" si="174"/>
        <v>0</v>
      </c>
      <c r="Q610" s="332">
        <f t="shared" si="174"/>
        <v>0</v>
      </c>
      <c r="R610" s="332">
        <f t="shared" si="174"/>
        <v>0</v>
      </c>
      <c r="S610" s="332">
        <f t="shared" si="174"/>
        <v>0</v>
      </c>
      <c r="T610" s="332">
        <f t="shared" si="174"/>
        <v>0</v>
      </c>
      <c r="U610" s="332">
        <f t="shared" si="174"/>
        <v>0</v>
      </c>
      <c r="V610" s="332">
        <f t="shared" si="174"/>
        <v>0</v>
      </c>
      <c r="W610" s="332">
        <f t="shared" si="174"/>
        <v>0</v>
      </c>
      <c r="X610" s="332">
        <f t="shared" si="174"/>
        <v>0</v>
      </c>
      <c r="Y610" s="332">
        <f t="shared" si="174"/>
        <v>0</v>
      </c>
      <c r="Z610" s="332">
        <f t="shared" si="174"/>
        <v>0</v>
      </c>
      <c r="AA610" s="332">
        <f t="shared" si="174"/>
        <v>0</v>
      </c>
      <c r="AB610" s="332">
        <f t="shared" si="174"/>
        <v>0</v>
      </c>
      <c r="AC610" s="332">
        <f t="shared" si="174"/>
        <v>0</v>
      </c>
      <c r="AD610" s="332">
        <f t="shared" si="174"/>
        <v>0</v>
      </c>
      <c r="AE610" s="332">
        <f t="shared" si="174"/>
        <v>0</v>
      </c>
      <c r="AF610" s="332">
        <f t="shared" si="174"/>
        <v>0</v>
      </c>
      <c r="AG610" s="332">
        <f t="shared" si="174"/>
        <v>0</v>
      </c>
      <c r="AH610" s="332">
        <f t="shared" si="174"/>
        <v>0</v>
      </c>
      <c r="AI610" s="332">
        <f t="shared" si="174"/>
        <v>0</v>
      </c>
      <c r="AJ610" s="332">
        <f t="shared" si="174"/>
        <v>0</v>
      </c>
      <c r="AK610" s="332">
        <f t="shared" si="174"/>
        <v>0</v>
      </c>
      <c r="AL610" s="332">
        <f t="shared" si="174"/>
        <v>0</v>
      </c>
      <c r="AM610" s="332">
        <f t="shared" si="174"/>
        <v>0</v>
      </c>
      <c r="AN610" s="332">
        <f t="shared" si="174"/>
        <v>0</v>
      </c>
      <c r="AO610" s="332">
        <f t="shared" si="174"/>
        <v>0</v>
      </c>
      <c r="AP610" s="332">
        <f t="shared" si="174"/>
        <v>0</v>
      </c>
      <c r="AQ610" s="332">
        <f t="shared" si="174"/>
        <v>0</v>
      </c>
      <c r="AR610" s="332">
        <f t="shared" si="174"/>
        <v>0</v>
      </c>
      <c r="AS610" s="332">
        <f t="shared" si="174"/>
        <v>0</v>
      </c>
      <c r="AT610" s="332">
        <f t="shared" si="174"/>
        <v>0</v>
      </c>
      <c r="AU610" s="332">
        <f t="shared" si="174"/>
        <v>0</v>
      </c>
      <c r="AV610" s="332">
        <f t="shared" si="174"/>
        <v>0</v>
      </c>
      <c r="AW610" s="332">
        <f t="shared" si="174"/>
        <v>0</v>
      </c>
      <c r="AX610" s="332">
        <f t="shared" si="174"/>
        <v>0</v>
      </c>
      <c r="AY610" s="332">
        <f t="shared" si="174"/>
        <v>0</v>
      </c>
      <c r="AZ610" s="332">
        <f t="shared" si="174"/>
        <v>0</v>
      </c>
      <c r="BA610" s="332">
        <f t="shared" si="174"/>
        <v>0</v>
      </c>
      <c r="BB610" s="332">
        <f t="shared" si="174"/>
        <v>0</v>
      </c>
      <c r="BC610" s="332">
        <f t="shared" si="174"/>
        <v>0</v>
      </c>
      <c r="BD610" s="332">
        <f t="shared" si="174"/>
        <v>0</v>
      </c>
      <c r="BE610" s="332">
        <f t="shared" si="174"/>
        <v>0</v>
      </c>
      <c r="BF610" s="332">
        <f t="shared" si="174"/>
        <v>0</v>
      </c>
      <c r="BG610" s="332">
        <f t="shared" si="174"/>
        <v>0</v>
      </c>
      <c r="BH610" s="332">
        <f t="shared" si="174"/>
        <v>0</v>
      </c>
      <c r="BI610" s="332">
        <f t="shared" si="174"/>
        <v>0</v>
      </c>
      <c r="BJ610" s="332">
        <f t="shared" si="174"/>
        <v>0</v>
      </c>
      <c r="BK610" s="332">
        <f t="shared" si="174"/>
        <v>0</v>
      </c>
      <c r="BL610" s="332">
        <f t="shared" si="174"/>
        <v>0</v>
      </c>
      <c r="BM610" s="332">
        <f t="shared" si="174"/>
        <v>0</v>
      </c>
      <c r="BN610" s="332">
        <f t="shared" si="174"/>
        <v>0</v>
      </c>
      <c r="BO610" s="332">
        <f t="shared" si="174"/>
        <v>0</v>
      </c>
      <c r="BP610" s="332">
        <f t="shared" si="174"/>
        <v>0</v>
      </c>
      <c r="BQ610" s="332">
        <f t="shared" si="174"/>
        <v>0</v>
      </c>
      <c r="BR610" s="332">
        <f t="shared" si="173"/>
        <v>0</v>
      </c>
      <c r="BS610" s="332">
        <f t="shared" si="171"/>
        <v>0</v>
      </c>
      <c r="BT610" s="332">
        <f t="shared" si="171"/>
        <v>0</v>
      </c>
      <c r="BU610" s="332">
        <f t="shared" si="171"/>
        <v>0</v>
      </c>
      <c r="BV610" s="332">
        <f t="shared" si="171"/>
        <v>0</v>
      </c>
      <c r="BW610" s="332">
        <f t="shared" si="171"/>
        <v>0</v>
      </c>
      <c r="BX610" s="332">
        <f t="shared" si="171"/>
        <v>0</v>
      </c>
      <c r="BZ610" s="332">
        <f t="shared" si="172"/>
        <v>0</v>
      </c>
      <c r="CA610" s="332">
        <f t="shared" si="172"/>
        <v>0</v>
      </c>
    </row>
    <row r="611" spans="7:79" hidden="1" x14ac:dyDescent="0.2">
      <c r="G611" s="332">
        <f t="shared" si="174"/>
        <v>0</v>
      </c>
      <c r="H611" s="332">
        <f t="shared" si="174"/>
        <v>0</v>
      </c>
      <c r="I611" s="332">
        <f t="shared" si="174"/>
        <v>0</v>
      </c>
      <c r="J611" s="332">
        <f t="shared" ref="J611:BQ613" si="175">J187-CB187</f>
        <v>0</v>
      </c>
      <c r="K611" s="332">
        <f t="shared" si="175"/>
        <v>0</v>
      </c>
      <c r="L611" s="332">
        <f t="shared" si="175"/>
        <v>0</v>
      </c>
      <c r="M611" s="332">
        <f t="shared" si="175"/>
        <v>0</v>
      </c>
      <c r="N611" s="332">
        <f t="shared" si="175"/>
        <v>0</v>
      </c>
      <c r="O611" s="332">
        <f t="shared" si="175"/>
        <v>0</v>
      </c>
      <c r="P611" s="332">
        <f t="shared" si="175"/>
        <v>0</v>
      </c>
      <c r="Q611" s="332">
        <f t="shared" si="175"/>
        <v>0</v>
      </c>
      <c r="R611" s="332">
        <f t="shared" si="175"/>
        <v>0</v>
      </c>
      <c r="S611" s="332">
        <f t="shared" si="175"/>
        <v>0</v>
      </c>
      <c r="T611" s="332">
        <f t="shared" si="175"/>
        <v>0</v>
      </c>
      <c r="U611" s="332">
        <f t="shared" si="175"/>
        <v>0</v>
      </c>
      <c r="V611" s="332">
        <f t="shared" si="175"/>
        <v>0</v>
      </c>
      <c r="W611" s="332">
        <f t="shared" si="175"/>
        <v>0</v>
      </c>
      <c r="X611" s="332">
        <f t="shared" si="175"/>
        <v>0</v>
      </c>
      <c r="Y611" s="332">
        <f t="shared" si="175"/>
        <v>0</v>
      </c>
      <c r="Z611" s="332">
        <f t="shared" si="175"/>
        <v>0</v>
      </c>
      <c r="AA611" s="332">
        <f t="shared" si="175"/>
        <v>0</v>
      </c>
      <c r="AB611" s="332">
        <f t="shared" si="175"/>
        <v>0</v>
      </c>
      <c r="AC611" s="332">
        <f t="shared" si="175"/>
        <v>0</v>
      </c>
      <c r="AD611" s="332">
        <f t="shared" si="175"/>
        <v>0</v>
      </c>
      <c r="AE611" s="332">
        <f t="shared" si="175"/>
        <v>0</v>
      </c>
      <c r="AF611" s="332">
        <f t="shared" si="175"/>
        <v>0</v>
      </c>
      <c r="AG611" s="332">
        <f t="shared" si="175"/>
        <v>0</v>
      </c>
      <c r="AH611" s="332">
        <f t="shared" si="175"/>
        <v>0</v>
      </c>
      <c r="AI611" s="332">
        <f t="shared" si="175"/>
        <v>0</v>
      </c>
      <c r="AJ611" s="332">
        <f t="shared" si="175"/>
        <v>0</v>
      </c>
      <c r="AK611" s="332">
        <f t="shared" si="175"/>
        <v>0</v>
      </c>
      <c r="AL611" s="332">
        <f t="shared" si="175"/>
        <v>0</v>
      </c>
      <c r="AM611" s="332">
        <f t="shared" si="175"/>
        <v>0</v>
      </c>
      <c r="AN611" s="332">
        <f t="shared" si="175"/>
        <v>0</v>
      </c>
      <c r="AO611" s="332">
        <f t="shared" si="175"/>
        <v>0</v>
      </c>
      <c r="AP611" s="332">
        <f t="shared" si="175"/>
        <v>0</v>
      </c>
      <c r="AQ611" s="332">
        <f t="shared" si="175"/>
        <v>0</v>
      </c>
      <c r="AR611" s="332">
        <f t="shared" si="175"/>
        <v>0</v>
      </c>
      <c r="AS611" s="332">
        <f t="shared" si="175"/>
        <v>0</v>
      </c>
      <c r="AT611" s="332">
        <f t="shared" si="175"/>
        <v>0</v>
      </c>
      <c r="AU611" s="332">
        <f t="shared" si="175"/>
        <v>0</v>
      </c>
      <c r="AV611" s="332">
        <f t="shared" si="175"/>
        <v>0</v>
      </c>
      <c r="AW611" s="332">
        <f t="shared" si="175"/>
        <v>0</v>
      </c>
      <c r="AX611" s="332">
        <f t="shared" si="175"/>
        <v>0</v>
      </c>
      <c r="AY611" s="332">
        <f t="shared" si="175"/>
        <v>0</v>
      </c>
      <c r="AZ611" s="332">
        <f t="shared" si="175"/>
        <v>0</v>
      </c>
      <c r="BA611" s="332">
        <f t="shared" si="175"/>
        <v>0</v>
      </c>
      <c r="BB611" s="332">
        <f t="shared" si="175"/>
        <v>0</v>
      </c>
      <c r="BC611" s="332">
        <f t="shared" si="175"/>
        <v>0</v>
      </c>
      <c r="BD611" s="332">
        <f t="shared" si="175"/>
        <v>0</v>
      </c>
      <c r="BE611" s="332">
        <f t="shared" si="175"/>
        <v>0</v>
      </c>
      <c r="BF611" s="332">
        <f t="shared" si="175"/>
        <v>0</v>
      </c>
      <c r="BG611" s="332">
        <f t="shared" si="175"/>
        <v>0</v>
      </c>
      <c r="BH611" s="332">
        <f t="shared" si="175"/>
        <v>0</v>
      </c>
      <c r="BI611" s="332">
        <f t="shared" si="175"/>
        <v>0</v>
      </c>
      <c r="BJ611" s="332">
        <f t="shared" si="175"/>
        <v>0</v>
      </c>
      <c r="BK611" s="332">
        <f t="shared" si="175"/>
        <v>0</v>
      </c>
      <c r="BL611" s="332">
        <f t="shared" si="175"/>
        <v>0</v>
      </c>
      <c r="BM611" s="332">
        <f t="shared" si="175"/>
        <v>0</v>
      </c>
      <c r="BN611" s="332">
        <f t="shared" si="175"/>
        <v>0</v>
      </c>
      <c r="BO611" s="332">
        <f t="shared" si="175"/>
        <v>0</v>
      </c>
      <c r="BP611" s="332">
        <f t="shared" si="175"/>
        <v>0</v>
      </c>
      <c r="BQ611" s="332">
        <f t="shared" si="175"/>
        <v>0</v>
      </c>
      <c r="BR611" s="332">
        <f t="shared" si="173"/>
        <v>0</v>
      </c>
      <c r="BS611" s="332">
        <f t="shared" si="171"/>
        <v>0</v>
      </c>
      <c r="BT611" s="332">
        <f t="shared" si="171"/>
        <v>0</v>
      </c>
      <c r="BU611" s="332">
        <f t="shared" si="171"/>
        <v>0</v>
      </c>
      <c r="BV611" s="332">
        <f t="shared" si="171"/>
        <v>0</v>
      </c>
      <c r="BW611" s="332">
        <f t="shared" si="171"/>
        <v>0</v>
      </c>
      <c r="BX611" s="332">
        <f t="shared" si="171"/>
        <v>0</v>
      </c>
      <c r="BZ611" s="332">
        <f t="shared" si="172"/>
        <v>0</v>
      </c>
      <c r="CA611" s="332">
        <f t="shared" si="172"/>
        <v>0</v>
      </c>
    </row>
    <row r="612" spans="7:79" hidden="1" x14ac:dyDescent="0.2">
      <c r="G612" s="332">
        <f t="shared" ref="G612:I613" si="176">G188-BY188</f>
        <v>0</v>
      </c>
      <c r="H612" s="332">
        <f t="shared" si="176"/>
        <v>0</v>
      </c>
      <c r="I612" s="332">
        <f t="shared" si="176"/>
        <v>0</v>
      </c>
      <c r="J612" s="332">
        <f t="shared" si="175"/>
        <v>0</v>
      </c>
      <c r="K612" s="332">
        <f t="shared" si="175"/>
        <v>0</v>
      </c>
      <c r="L612" s="332">
        <f t="shared" si="175"/>
        <v>0</v>
      </c>
      <c r="M612" s="332">
        <f t="shared" si="175"/>
        <v>0</v>
      </c>
      <c r="N612" s="332">
        <f t="shared" si="175"/>
        <v>0</v>
      </c>
      <c r="O612" s="332">
        <f t="shared" si="175"/>
        <v>0</v>
      </c>
      <c r="P612" s="332">
        <f t="shared" si="175"/>
        <v>0</v>
      </c>
      <c r="Q612" s="332">
        <f t="shared" si="175"/>
        <v>0</v>
      </c>
      <c r="R612" s="332">
        <f t="shared" si="175"/>
        <v>0</v>
      </c>
      <c r="S612" s="332">
        <f t="shared" si="175"/>
        <v>0</v>
      </c>
      <c r="T612" s="332">
        <f t="shared" si="175"/>
        <v>0</v>
      </c>
      <c r="U612" s="332">
        <f t="shared" si="175"/>
        <v>0</v>
      </c>
      <c r="V612" s="332">
        <f t="shared" si="175"/>
        <v>0</v>
      </c>
      <c r="W612" s="332">
        <f t="shared" si="175"/>
        <v>0</v>
      </c>
      <c r="X612" s="332">
        <f t="shared" si="175"/>
        <v>0</v>
      </c>
      <c r="Y612" s="332">
        <f t="shared" si="175"/>
        <v>0</v>
      </c>
      <c r="Z612" s="332">
        <f t="shared" si="175"/>
        <v>0</v>
      </c>
      <c r="AA612" s="332">
        <f t="shared" si="175"/>
        <v>0</v>
      </c>
      <c r="AB612" s="332">
        <f t="shared" si="175"/>
        <v>0</v>
      </c>
      <c r="AC612" s="332">
        <f t="shared" si="175"/>
        <v>0</v>
      </c>
      <c r="AD612" s="332">
        <f t="shared" si="175"/>
        <v>0</v>
      </c>
      <c r="AE612" s="332">
        <f t="shared" si="175"/>
        <v>0</v>
      </c>
      <c r="AF612" s="332">
        <f t="shared" si="175"/>
        <v>0</v>
      </c>
      <c r="AG612" s="332">
        <f t="shared" si="175"/>
        <v>0</v>
      </c>
      <c r="AH612" s="332">
        <f t="shared" si="175"/>
        <v>0</v>
      </c>
      <c r="AI612" s="332">
        <f t="shared" si="175"/>
        <v>0</v>
      </c>
      <c r="AJ612" s="332">
        <f t="shared" si="175"/>
        <v>0</v>
      </c>
      <c r="AK612" s="332">
        <f t="shared" si="175"/>
        <v>0</v>
      </c>
      <c r="AL612" s="332">
        <f t="shared" si="175"/>
        <v>0</v>
      </c>
      <c r="AM612" s="332">
        <f t="shared" si="175"/>
        <v>0</v>
      </c>
      <c r="AN612" s="332">
        <f t="shared" si="175"/>
        <v>0</v>
      </c>
      <c r="AO612" s="332">
        <f t="shared" si="175"/>
        <v>0</v>
      </c>
      <c r="AP612" s="332">
        <f t="shared" si="175"/>
        <v>0</v>
      </c>
      <c r="AQ612" s="332">
        <f t="shared" si="175"/>
        <v>0</v>
      </c>
      <c r="AR612" s="332">
        <f t="shared" si="175"/>
        <v>0</v>
      </c>
      <c r="AS612" s="332">
        <f t="shared" si="175"/>
        <v>0</v>
      </c>
      <c r="AT612" s="332">
        <f t="shared" si="175"/>
        <v>0</v>
      </c>
      <c r="AU612" s="332">
        <f t="shared" si="175"/>
        <v>0</v>
      </c>
      <c r="AV612" s="332">
        <f t="shared" si="175"/>
        <v>0</v>
      </c>
      <c r="AW612" s="332">
        <f t="shared" si="175"/>
        <v>0</v>
      </c>
      <c r="AX612" s="332">
        <f t="shared" si="175"/>
        <v>0</v>
      </c>
      <c r="AY612" s="332">
        <f t="shared" si="175"/>
        <v>0</v>
      </c>
      <c r="AZ612" s="332">
        <f t="shared" si="175"/>
        <v>0</v>
      </c>
      <c r="BA612" s="332">
        <f t="shared" si="175"/>
        <v>0</v>
      </c>
      <c r="BB612" s="332">
        <f t="shared" si="175"/>
        <v>0</v>
      </c>
      <c r="BC612" s="332">
        <f t="shared" si="175"/>
        <v>0</v>
      </c>
      <c r="BD612" s="332">
        <f t="shared" si="175"/>
        <v>0</v>
      </c>
      <c r="BE612" s="332">
        <f t="shared" si="175"/>
        <v>0</v>
      </c>
      <c r="BF612" s="332">
        <f t="shared" si="175"/>
        <v>0</v>
      </c>
      <c r="BG612" s="332">
        <f t="shared" si="175"/>
        <v>0</v>
      </c>
      <c r="BH612" s="332">
        <f t="shared" si="175"/>
        <v>0</v>
      </c>
      <c r="BI612" s="332">
        <f t="shared" si="175"/>
        <v>0</v>
      </c>
      <c r="BJ612" s="332">
        <f t="shared" si="175"/>
        <v>0</v>
      </c>
      <c r="BK612" s="332">
        <f t="shared" si="175"/>
        <v>0</v>
      </c>
      <c r="BL612" s="332">
        <f t="shared" si="175"/>
        <v>0</v>
      </c>
      <c r="BM612" s="332">
        <f t="shared" si="175"/>
        <v>0</v>
      </c>
      <c r="BN612" s="332">
        <f t="shared" si="175"/>
        <v>0</v>
      </c>
      <c r="BO612" s="332">
        <f t="shared" si="175"/>
        <v>0</v>
      </c>
      <c r="BP612" s="332">
        <f t="shared" si="175"/>
        <v>0</v>
      </c>
      <c r="BQ612" s="332">
        <f t="shared" si="175"/>
        <v>0</v>
      </c>
      <c r="BR612" s="332">
        <f t="shared" si="173"/>
        <v>0</v>
      </c>
      <c r="BS612" s="332">
        <f t="shared" si="171"/>
        <v>0</v>
      </c>
      <c r="BT612" s="332">
        <f t="shared" si="171"/>
        <v>0</v>
      </c>
      <c r="BU612" s="332">
        <f t="shared" si="171"/>
        <v>0</v>
      </c>
      <c r="BV612" s="332">
        <f t="shared" si="171"/>
        <v>0</v>
      </c>
      <c r="BW612" s="332">
        <f t="shared" si="171"/>
        <v>0</v>
      </c>
      <c r="BX612" s="332">
        <f t="shared" si="171"/>
        <v>0</v>
      </c>
      <c r="BZ612" s="332">
        <f t="shared" si="172"/>
        <v>0</v>
      </c>
      <c r="CA612" s="332">
        <f t="shared" si="172"/>
        <v>0</v>
      </c>
    </row>
    <row r="613" spans="7:79" hidden="1" x14ac:dyDescent="0.2">
      <c r="G613" s="332">
        <f t="shared" si="176"/>
        <v>0</v>
      </c>
      <c r="H613" s="332">
        <f t="shared" si="176"/>
        <v>0</v>
      </c>
      <c r="I613" s="332">
        <f t="shared" si="176"/>
        <v>0</v>
      </c>
      <c r="J613" s="332">
        <f t="shared" si="175"/>
        <v>0</v>
      </c>
      <c r="K613" s="332">
        <f t="shared" si="175"/>
        <v>0</v>
      </c>
      <c r="L613" s="332">
        <f t="shared" si="175"/>
        <v>0</v>
      </c>
      <c r="M613" s="332">
        <f t="shared" si="175"/>
        <v>0</v>
      </c>
      <c r="N613" s="332">
        <f t="shared" si="175"/>
        <v>0</v>
      </c>
      <c r="O613" s="332">
        <f t="shared" si="175"/>
        <v>0</v>
      </c>
      <c r="P613" s="332">
        <f t="shared" si="175"/>
        <v>0</v>
      </c>
      <c r="Q613" s="332">
        <f t="shared" si="175"/>
        <v>0</v>
      </c>
      <c r="R613" s="332">
        <f t="shared" si="175"/>
        <v>0</v>
      </c>
      <c r="S613" s="332">
        <f t="shared" si="175"/>
        <v>0</v>
      </c>
      <c r="T613" s="332">
        <f t="shared" si="175"/>
        <v>0</v>
      </c>
      <c r="U613" s="332">
        <f t="shared" si="175"/>
        <v>0</v>
      </c>
      <c r="V613" s="332">
        <f t="shared" si="175"/>
        <v>0</v>
      </c>
      <c r="W613" s="332">
        <f t="shared" si="175"/>
        <v>0</v>
      </c>
      <c r="X613" s="332">
        <f t="shared" si="175"/>
        <v>0</v>
      </c>
      <c r="Y613" s="332">
        <f t="shared" si="175"/>
        <v>0</v>
      </c>
      <c r="Z613" s="332">
        <f t="shared" si="175"/>
        <v>0</v>
      </c>
      <c r="AA613" s="332">
        <f t="shared" si="175"/>
        <v>0</v>
      </c>
      <c r="AB613" s="332">
        <f t="shared" si="175"/>
        <v>0</v>
      </c>
      <c r="AC613" s="332">
        <f t="shared" si="175"/>
        <v>0</v>
      </c>
      <c r="AD613" s="332">
        <f t="shared" si="175"/>
        <v>0</v>
      </c>
      <c r="AE613" s="332">
        <f t="shared" si="175"/>
        <v>0</v>
      </c>
      <c r="AF613" s="332">
        <f t="shared" si="175"/>
        <v>0</v>
      </c>
      <c r="AG613" s="332">
        <f t="shared" si="175"/>
        <v>0</v>
      </c>
      <c r="AH613" s="332">
        <f t="shared" si="175"/>
        <v>0</v>
      </c>
      <c r="AI613" s="332">
        <f t="shared" si="175"/>
        <v>0</v>
      </c>
      <c r="AJ613" s="332">
        <f t="shared" si="175"/>
        <v>0</v>
      </c>
      <c r="AK613" s="332">
        <f t="shared" si="175"/>
        <v>0</v>
      </c>
      <c r="AL613" s="332">
        <f t="shared" si="175"/>
        <v>0</v>
      </c>
      <c r="AM613" s="332">
        <f t="shared" si="175"/>
        <v>0</v>
      </c>
      <c r="AN613" s="332">
        <f t="shared" si="175"/>
        <v>0</v>
      </c>
      <c r="AO613" s="332">
        <f t="shared" si="175"/>
        <v>0</v>
      </c>
      <c r="AP613" s="332">
        <f t="shared" si="175"/>
        <v>0</v>
      </c>
      <c r="AQ613" s="332">
        <f t="shared" si="175"/>
        <v>0</v>
      </c>
      <c r="AR613" s="332">
        <f t="shared" si="175"/>
        <v>0</v>
      </c>
      <c r="AS613" s="332">
        <f t="shared" si="175"/>
        <v>0</v>
      </c>
      <c r="AT613" s="332">
        <f t="shared" si="175"/>
        <v>0</v>
      </c>
      <c r="AU613" s="332">
        <f t="shared" si="175"/>
        <v>0</v>
      </c>
      <c r="AV613" s="332">
        <f t="shared" si="175"/>
        <v>0</v>
      </c>
      <c r="AW613" s="332">
        <f t="shared" si="175"/>
        <v>0</v>
      </c>
      <c r="AX613" s="332">
        <f t="shared" si="175"/>
        <v>0</v>
      </c>
      <c r="AY613" s="332">
        <f t="shared" si="175"/>
        <v>0</v>
      </c>
      <c r="AZ613" s="332">
        <f t="shared" si="175"/>
        <v>0</v>
      </c>
      <c r="BA613" s="332">
        <f t="shared" si="175"/>
        <v>0</v>
      </c>
      <c r="BB613" s="332">
        <f t="shared" si="175"/>
        <v>0</v>
      </c>
      <c r="BC613" s="332">
        <f t="shared" si="175"/>
        <v>0</v>
      </c>
      <c r="BD613" s="332">
        <f t="shared" si="175"/>
        <v>0</v>
      </c>
      <c r="BE613" s="332">
        <f t="shared" si="175"/>
        <v>0</v>
      </c>
      <c r="BF613" s="332">
        <f t="shared" si="175"/>
        <v>0</v>
      </c>
      <c r="BG613" s="332">
        <f t="shared" si="175"/>
        <v>0</v>
      </c>
      <c r="BH613" s="332">
        <f t="shared" si="175"/>
        <v>0</v>
      </c>
      <c r="BI613" s="332">
        <f t="shared" si="175"/>
        <v>0</v>
      </c>
      <c r="BJ613" s="332">
        <f t="shared" si="175"/>
        <v>0</v>
      </c>
      <c r="BK613" s="332">
        <f t="shared" si="175"/>
        <v>0</v>
      </c>
      <c r="BL613" s="332">
        <f t="shared" si="175"/>
        <v>0</v>
      </c>
      <c r="BM613" s="332">
        <f t="shared" si="175"/>
        <v>0</v>
      </c>
      <c r="BN613" s="332">
        <f t="shared" si="175"/>
        <v>0</v>
      </c>
      <c r="BO613" s="332">
        <f t="shared" si="175"/>
        <v>0</v>
      </c>
      <c r="BP613" s="332">
        <f t="shared" si="175"/>
        <v>0</v>
      </c>
      <c r="BQ613" s="332">
        <f t="shared" si="175"/>
        <v>0</v>
      </c>
      <c r="BR613" s="332">
        <f t="shared" si="173"/>
        <v>0</v>
      </c>
      <c r="BS613" s="332">
        <f t="shared" si="171"/>
        <v>0</v>
      </c>
      <c r="BT613" s="332">
        <f t="shared" si="171"/>
        <v>0</v>
      </c>
      <c r="BU613" s="332">
        <f t="shared" si="171"/>
        <v>0</v>
      </c>
      <c r="BV613" s="332">
        <f t="shared" si="171"/>
        <v>0</v>
      </c>
      <c r="BW613" s="332">
        <f t="shared" si="171"/>
        <v>0</v>
      </c>
      <c r="BX613" s="332">
        <f t="shared" si="171"/>
        <v>0</v>
      </c>
      <c r="BZ613" s="332">
        <f t="shared" si="172"/>
        <v>0</v>
      </c>
      <c r="CA613" s="332">
        <f t="shared" si="172"/>
        <v>0</v>
      </c>
    </row>
    <row r="614" spans="7:79" hidden="1" x14ac:dyDescent="0.2">
      <c r="G614" s="332">
        <f t="shared" ref="G614:BR618" si="177">G191-BY191</f>
        <v>0</v>
      </c>
      <c r="H614" s="332">
        <f t="shared" si="177"/>
        <v>0</v>
      </c>
      <c r="I614" s="332">
        <f t="shared" si="177"/>
        <v>0</v>
      </c>
      <c r="J614" s="332">
        <f t="shared" si="177"/>
        <v>0</v>
      </c>
      <c r="K614" s="332">
        <f t="shared" si="177"/>
        <v>0</v>
      </c>
      <c r="L614" s="332">
        <f t="shared" si="177"/>
        <v>0</v>
      </c>
      <c r="M614" s="332">
        <f t="shared" si="177"/>
        <v>0</v>
      </c>
      <c r="N614" s="332">
        <f t="shared" si="177"/>
        <v>0</v>
      </c>
      <c r="O614" s="332">
        <f t="shared" si="177"/>
        <v>0</v>
      </c>
      <c r="P614" s="332">
        <f t="shared" si="177"/>
        <v>0</v>
      </c>
      <c r="Q614" s="332">
        <f t="shared" si="177"/>
        <v>0</v>
      </c>
      <c r="R614" s="332">
        <f t="shared" si="177"/>
        <v>0</v>
      </c>
      <c r="S614" s="332">
        <f t="shared" si="177"/>
        <v>0</v>
      </c>
      <c r="T614" s="332">
        <f t="shared" si="177"/>
        <v>0</v>
      </c>
      <c r="U614" s="332">
        <f t="shared" si="177"/>
        <v>0</v>
      </c>
      <c r="V614" s="332">
        <f t="shared" si="177"/>
        <v>0</v>
      </c>
      <c r="W614" s="332">
        <f t="shared" si="177"/>
        <v>0</v>
      </c>
      <c r="X614" s="332">
        <f t="shared" si="177"/>
        <v>0</v>
      </c>
      <c r="Y614" s="332">
        <f t="shared" si="177"/>
        <v>0</v>
      </c>
      <c r="Z614" s="332">
        <f t="shared" si="177"/>
        <v>0</v>
      </c>
      <c r="AA614" s="332">
        <f t="shared" si="177"/>
        <v>0</v>
      </c>
      <c r="AB614" s="332">
        <f t="shared" si="177"/>
        <v>0</v>
      </c>
      <c r="AC614" s="332">
        <f t="shared" si="177"/>
        <v>0</v>
      </c>
      <c r="AD614" s="332">
        <f t="shared" si="177"/>
        <v>0</v>
      </c>
      <c r="AE614" s="332">
        <f t="shared" si="177"/>
        <v>0</v>
      </c>
      <c r="AF614" s="332">
        <f t="shared" si="177"/>
        <v>0</v>
      </c>
      <c r="AG614" s="332">
        <f t="shared" si="177"/>
        <v>0</v>
      </c>
      <c r="AH614" s="332">
        <f t="shared" si="177"/>
        <v>0</v>
      </c>
      <c r="AI614" s="332">
        <f t="shared" si="177"/>
        <v>0</v>
      </c>
      <c r="AJ614" s="332">
        <f t="shared" si="177"/>
        <v>0</v>
      </c>
      <c r="AK614" s="332">
        <f t="shared" si="177"/>
        <v>0</v>
      </c>
      <c r="AL614" s="332">
        <f t="shared" si="177"/>
        <v>0</v>
      </c>
      <c r="AM614" s="332">
        <f t="shared" si="177"/>
        <v>0</v>
      </c>
      <c r="AN614" s="332">
        <f t="shared" si="177"/>
        <v>0</v>
      </c>
      <c r="AO614" s="332">
        <f t="shared" si="177"/>
        <v>0</v>
      </c>
      <c r="AP614" s="332">
        <f t="shared" si="177"/>
        <v>0</v>
      </c>
      <c r="AQ614" s="332">
        <f t="shared" si="177"/>
        <v>0</v>
      </c>
      <c r="AR614" s="332">
        <f t="shared" si="177"/>
        <v>0</v>
      </c>
      <c r="AS614" s="332">
        <f t="shared" si="177"/>
        <v>0</v>
      </c>
      <c r="AT614" s="332">
        <f t="shared" si="177"/>
        <v>0</v>
      </c>
      <c r="AU614" s="332">
        <f t="shared" si="177"/>
        <v>0</v>
      </c>
      <c r="AV614" s="332">
        <f t="shared" si="177"/>
        <v>0</v>
      </c>
      <c r="AW614" s="332">
        <f t="shared" si="177"/>
        <v>0</v>
      </c>
      <c r="AX614" s="332">
        <f t="shared" si="177"/>
        <v>0</v>
      </c>
      <c r="AY614" s="332">
        <f t="shared" si="177"/>
        <v>0</v>
      </c>
      <c r="AZ614" s="332">
        <f t="shared" si="177"/>
        <v>0</v>
      </c>
      <c r="BA614" s="332">
        <f t="shared" si="177"/>
        <v>0</v>
      </c>
      <c r="BB614" s="332">
        <f t="shared" si="177"/>
        <v>0</v>
      </c>
      <c r="BC614" s="332">
        <f t="shared" si="177"/>
        <v>0</v>
      </c>
      <c r="BD614" s="332">
        <f t="shared" si="177"/>
        <v>0</v>
      </c>
      <c r="BE614" s="332">
        <f t="shared" si="177"/>
        <v>0</v>
      </c>
      <c r="BF614" s="332">
        <f t="shared" si="177"/>
        <v>0</v>
      </c>
      <c r="BG614" s="332">
        <f t="shared" si="177"/>
        <v>0</v>
      </c>
      <c r="BH614" s="332">
        <f t="shared" si="177"/>
        <v>0</v>
      </c>
      <c r="BI614" s="332">
        <f t="shared" si="177"/>
        <v>0</v>
      </c>
      <c r="BJ614" s="332">
        <f t="shared" si="177"/>
        <v>0</v>
      </c>
      <c r="BK614" s="332">
        <f t="shared" si="177"/>
        <v>0</v>
      </c>
      <c r="BL614" s="332">
        <f t="shared" si="177"/>
        <v>0</v>
      </c>
      <c r="BM614" s="332">
        <f t="shared" si="177"/>
        <v>0</v>
      </c>
      <c r="BN614" s="332">
        <f t="shared" si="177"/>
        <v>0</v>
      </c>
      <c r="BO614" s="332">
        <f t="shared" si="177"/>
        <v>0</v>
      </c>
      <c r="BP614" s="332">
        <f t="shared" si="177"/>
        <v>0</v>
      </c>
      <c r="BQ614" s="332">
        <f t="shared" si="177"/>
        <v>0</v>
      </c>
      <c r="BR614" s="332">
        <f t="shared" si="177"/>
        <v>0</v>
      </c>
      <c r="BS614" s="332">
        <f t="shared" ref="BO614:BX618" si="178">BS191-EK191</f>
        <v>0</v>
      </c>
      <c r="BT614" s="332">
        <f t="shared" si="178"/>
        <v>0</v>
      </c>
      <c r="BU614" s="332">
        <f t="shared" si="178"/>
        <v>0</v>
      </c>
      <c r="BV614" s="332">
        <f t="shared" si="178"/>
        <v>0</v>
      </c>
      <c r="BW614" s="332">
        <f t="shared" si="178"/>
        <v>0</v>
      </c>
      <c r="BX614" s="332">
        <f t="shared" si="178"/>
        <v>0</v>
      </c>
      <c r="BZ614" s="332">
        <f t="shared" ref="BZ614:CA618" si="179">BZ191-ER191</f>
        <v>0</v>
      </c>
      <c r="CA614" s="332">
        <f t="shared" si="179"/>
        <v>0</v>
      </c>
    </row>
    <row r="615" spans="7:79" hidden="1" x14ac:dyDescent="0.2">
      <c r="G615" s="332">
        <f t="shared" si="177"/>
        <v>0</v>
      </c>
      <c r="H615" s="332">
        <f t="shared" si="177"/>
        <v>0</v>
      </c>
      <c r="I615" s="332">
        <f t="shared" si="177"/>
        <v>0</v>
      </c>
      <c r="J615" s="332">
        <f t="shared" si="177"/>
        <v>0</v>
      </c>
      <c r="K615" s="332">
        <f t="shared" si="177"/>
        <v>0</v>
      </c>
      <c r="L615" s="332">
        <f t="shared" si="177"/>
        <v>0</v>
      </c>
      <c r="M615" s="332">
        <f t="shared" si="177"/>
        <v>0</v>
      </c>
      <c r="N615" s="332">
        <f t="shared" si="177"/>
        <v>0</v>
      </c>
      <c r="O615" s="332">
        <f t="shared" si="177"/>
        <v>0</v>
      </c>
      <c r="P615" s="332">
        <f t="shared" si="177"/>
        <v>0</v>
      </c>
      <c r="Q615" s="332">
        <f t="shared" si="177"/>
        <v>0</v>
      </c>
      <c r="R615" s="332">
        <f t="shared" si="177"/>
        <v>0</v>
      </c>
      <c r="S615" s="332">
        <f t="shared" si="177"/>
        <v>0</v>
      </c>
      <c r="T615" s="332">
        <f t="shared" si="177"/>
        <v>0</v>
      </c>
      <c r="U615" s="332">
        <f t="shared" si="177"/>
        <v>0</v>
      </c>
      <c r="V615" s="332">
        <f t="shared" si="177"/>
        <v>0</v>
      </c>
      <c r="W615" s="332">
        <f t="shared" si="177"/>
        <v>0</v>
      </c>
      <c r="X615" s="332">
        <f t="shared" si="177"/>
        <v>0</v>
      </c>
      <c r="Y615" s="332">
        <f t="shared" si="177"/>
        <v>0</v>
      </c>
      <c r="Z615" s="332">
        <f t="shared" si="177"/>
        <v>0</v>
      </c>
      <c r="AA615" s="332">
        <f t="shared" si="177"/>
        <v>0</v>
      </c>
      <c r="AB615" s="332">
        <f t="shared" si="177"/>
        <v>0</v>
      </c>
      <c r="AC615" s="332">
        <f t="shared" si="177"/>
        <v>0</v>
      </c>
      <c r="AD615" s="332">
        <f t="shared" si="177"/>
        <v>0</v>
      </c>
      <c r="AE615" s="332">
        <f t="shared" si="177"/>
        <v>0</v>
      </c>
      <c r="AF615" s="332">
        <f t="shared" si="177"/>
        <v>0</v>
      </c>
      <c r="AG615" s="332">
        <f t="shared" si="177"/>
        <v>0</v>
      </c>
      <c r="AH615" s="332">
        <f t="shared" si="177"/>
        <v>0</v>
      </c>
      <c r="AI615" s="332">
        <f t="shared" si="177"/>
        <v>0</v>
      </c>
      <c r="AJ615" s="332">
        <f t="shared" si="177"/>
        <v>0</v>
      </c>
      <c r="AK615" s="332">
        <f t="shared" si="177"/>
        <v>0</v>
      </c>
      <c r="AL615" s="332">
        <f t="shared" si="177"/>
        <v>0</v>
      </c>
      <c r="AM615" s="332">
        <f t="shared" si="177"/>
        <v>0</v>
      </c>
      <c r="AN615" s="332">
        <f t="shared" si="177"/>
        <v>0</v>
      </c>
      <c r="AO615" s="332">
        <f t="shared" si="177"/>
        <v>0</v>
      </c>
      <c r="AP615" s="332">
        <f t="shared" si="177"/>
        <v>0</v>
      </c>
      <c r="AQ615" s="332">
        <f t="shared" si="177"/>
        <v>0</v>
      </c>
      <c r="AR615" s="332">
        <f t="shared" si="177"/>
        <v>0</v>
      </c>
      <c r="AS615" s="332">
        <f t="shared" si="177"/>
        <v>0</v>
      </c>
      <c r="AT615" s="332">
        <f t="shared" si="177"/>
        <v>0</v>
      </c>
      <c r="AU615" s="332">
        <f t="shared" si="177"/>
        <v>0</v>
      </c>
      <c r="AV615" s="332">
        <f t="shared" si="177"/>
        <v>0</v>
      </c>
      <c r="AW615" s="332">
        <f t="shared" si="177"/>
        <v>0</v>
      </c>
      <c r="AX615" s="332">
        <f t="shared" si="177"/>
        <v>0</v>
      </c>
      <c r="AY615" s="332">
        <f t="shared" si="177"/>
        <v>0</v>
      </c>
      <c r="AZ615" s="332">
        <f t="shared" si="177"/>
        <v>0</v>
      </c>
      <c r="BA615" s="332">
        <f t="shared" si="177"/>
        <v>0</v>
      </c>
      <c r="BB615" s="332">
        <f t="shared" si="177"/>
        <v>0</v>
      </c>
      <c r="BC615" s="332">
        <f t="shared" si="177"/>
        <v>0</v>
      </c>
      <c r="BD615" s="332">
        <f t="shared" si="177"/>
        <v>0</v>
      </c>
      <c r="BE615" s="332">
        <f t="shared" si="177"/>
        <v>0</v>
      </c>
      <c r="BF615" s="332">
        <f t="shared" si="177"/>
        <v>0</v>
      </c>
      <c r="BG615" s="332">
        <f t="shared" si="177"/>
        <v>0</v>
      </c>
      <c r="BH615" s="332">
        <f t="shared" si="177"/>
        <v>0</v>
      </c>
      <c r="BI615" s="332">
        <f t="shared" si="177"/>
        <v>0</v>
      </c>
      <c r="BJ615" s="332">
        <f t="shared" si="177"/>
        <v>0</v>
      </c>
      <c r="BK615" s="332">
        <f t="shared" si="177"/>
        <v>0</v>
      </c>
      <c r="BL615" s="332">
        <f t="shared" si="177"/>
        <v>0</v>
      </c>
      <c r="BM615" s="332">
        <f t="shared" si="177"/>
        <v>0</v>
      </c>
      <c r="BN615" s="332">
        <f t="shared" si="177"/>
        <v>0</v>
      </c>
      <c r="BO615" s="332">
        <f t="shared" si="178"/>
        <v>0</v>
      </c>
      <c r="BP615" s="332">
        <f t="shared" si="178"/>
        <v>0</v>
      </c>
      <c r="BQ615" s="332">
        <f t="shared" si="178"/>
        <v>0</v>
      </c>
      <c r="BR615" s="332">
        <f t="shared" si="178"/>
        <v>0</v>
      </c>
      <c r="BS615" s="332">
        <f t="shared" si="178"/>
        <v>0</v>
      </c>
      <c r="BT615" s="332">
        <f t="shared" si="178"/>
        <v>0</v>
      </c>
      <c r="BU615" s="332">
        <f t="shared" si="178"/>
        <v>0</v>
      </c>
      <c r="BV615" s="332">
        <f t="shared" si="178"/>
        <v>0</v>
      </c>
      <c r="BW615" s="332">
        <f t="shared" si="178"/>
        <v>0</v>
      </c>
      <c r="BX615" s="332">
        <f t="shared" si="178"/>
        <v>0</v>
      </c>
      <c r="BZ615" s="332">
        <f t="shared" si="179"/>
        <v>0</v>
      </c>
      <c r="CA615" s="332">
        <f t="shared" si="179"/>
        <v>0</v>
      </c>
    </row>
    <row r="616" spans="7:79" hidden="1" x14ac:dyDescent="0.2">
      <c r="G616" s="332">
        <f t="shared" si="177"/>
        <v>0</v>
      </c>
      <c r="H616" s="332">
        <f t="shared" si="177"/>
        <v>0</v>
      </c>
      <c r="I616" s="332">
        <f t="shared" si="177"/>
        <v>0</v>
      </c>
      <c r="J616" s="332">
        <f t="shared" si="177"/>
        <v>0</v>
      </c>
      <c r="K616" s="332">
        <f t="shared" si="177"/>
        <v>0</v>
      </c>
      <c r="L616" s="332">
        <f t="shared" si="177"/>
        <v>0</v>
      </c>
      <c r="M616" s="332">
        <f t="shared" si="177"/>
        <v>0</v>
      </c>
      <c r="N616" s="332">
        <f t="shared" si="177"/>
        <v>0</v>
      </c>
      <c r="O616" s="332">
        <f t="shared" si="177"/>
        <v>0</v>
      </c>
      <c r="P616" s="332">
        <f t="shared" si="177"/>
        <v>0</v>
      </c>
      <c r="Q616" s="332">
        <f t="shared" si="177"/>
        <v>0</v>
      </c>
      <c r="R616" s="332">
        <f t="shared" si="177"/>
        <v>0</v>
      </c>
      <c r="S616" s="332">
        <f t="shared" si="177"/>
        <v>0</v>
      </c>
      <c r="T616" s="332">
        <f t="shared" si="177"/>
        <v>0</v>
      </c>
      <c r="U616" s="332">
        <f t="shared" si="177"/>
        <v>0</v>
      </c>
      <c r="V616" s="332">
        <f t="shared" si="177"/>
        <v>0</v>
      </c>
      <c r="W616" s="332">
        <f t="shared" si="177"/>
        <v>0</v>
      </c>
      <c r="X616" s="332">
        <f t="shared" si="177"/>
        <v>0</v>
      </c>
      <c r="Y616" s="332">
        <f t="shared" si="177"/>
        <v>0</v>
      </c>
      <c r="Z616" s="332">
        <f t="shared" si="177"/>
        <v>0</v>
      </c>
      <c r="AA616" s="332">
        <f t="shared" si="177"/>
        <v>0</v>
      </c>
      <c r="AB616" s="332">
        <f t="shared" si="177"/>
        <v>0</v>
      </c>
      <c r="AC616" s="332">
        <f t="shared" si="177"/>
        <v>0</v>
      </c>
      <c r="AD616" s="332">
        <f t="shared" si="177"/>
        <v>0</v>
      </c>
      <c r="AE616" s="332">
        <f t="shared" si="177"/>
        <v>0</v>
      </c>
      <c r="AF616" s="332">
        <f t="shared" si="177"/>
        <v>0</v>
      </c>
      <c r="AG616" s="332">
        <f t="shared" si="177"/>
        <v>0</v>
      </c>
      <c r="AH616" s="332">
        <f t="shared" si="177"/>
        <v>0</v>
      </c>
      <c r="AI616" s="332">
        <f t="shared" si="177"/>
        <v>0</v>
      </c>
      <c r="AJ616" s="332">
        <f t="shared" si="177"/>
        <v>0</v>
      </c>
      <c r="AK616" s="332">
        <f t="shared" si="177"/>
        <v>0</v>
      </c>
      <c r="AL616" s="332">
        <f t="shared" si="177"/>
        <v>0</v>
      </c>
      <c r="AM616" s="332">
        <f t="shared" si="177"/>
        <v>0</v>
      </c>
      <c r="AN616" s="332">
        <f t="shared" si="177"/>
        <v>0</v>
      </c>
      <c r="AO616" s="332">
        <f t="shared" si="177"/>
        <v>0</v>
      </c>
      <c r="AP616" s="332">
        <f t="shared" si="177"/>
        <v>0</v>
      </c>
      <c r="AQ616" s="332">
        <f t="shared" si="177"/>
        <v>0</v>
      </c>
      <c r="AR616" s="332">
        <f t="shared" si="177"/>
        <v>0</v>
      </c>
      <c r="AS616" s="332">
        <f t="shared" si="177"/>
        <v>0</v>
      </c>
      <c r="AT616" s="332">
        <f t="shared" si="177"/>
        <v>0</v>
      </c>
      <c r="AU616" s="332">
        <f t="shared" si="177"/>
        <v>0</v>
      </c>
      <c r="AV616" s="332">
        <f t="shared" si="177"/>
        <v>0</v>
      </c>
      <c r="AW616" s="332">
        <f t="shared" si="177"/>
        <v>0</v>
      </c>
      <c r="AX616" s="332">
        <f t="shared" si="177"/>
        <v>0</v>
      </c>
      <c r="AY616" s="332">
        <f t="shared" si="177"/>
        <v>0</v>
      </c>
      <c r="AZ616" s="332">
        <f t="shared" si="177"/>
        <v>0</v>
      </c>
      <c r="BA616" s="332">
        <f t="shared" si="177"/>
        <v>0</v>
      </c>
      <c r="BB616" s="332">
        <f t="shared" si="177"/>
        <v>0</v>
      </c>
      <c r="BC616" s="332">
        <f t="shared" si="177"/>
        <v>0</v>
      </c>
      <c r="BD616" s="332">
        <f t="shared" si="177"/>
        <v>0</v>
      </c>
      <c r="BE616" s="332">
        <f t="shared" si="177"/>
        <v>0</v>
      </c>
      <c r="BF616" s="332">
        <f t="shared" si="177"/>
        <v>0</v>
      </c>
      <c r="BG616" s="332">
        <f t="shared" si="177"/>
        <v>0</v>
      </c>
      <c r="BH616" s="332">
        <f t="shared" si="177"/>
        <v>0</v>
      </c>
      <c r="BI616" s="332">
        <f t="shared" si="177"/>
        <v>0</v>
      </c>
      <c r="BJ616" s="332">
        <f t="shared" si="177"/>
        <v>0</v>
      </c>
      <c r="BK616" s="332">
        <f t="shared" si="177"/>
        <v>0</v>
      </c>
      <c r="BL616" s="332">
        <f t="shared" si="177"/>
        <v>0</v>
      </c>
      <c r="BM616" s="332">
        <f t="shared" si="177"/>
        <v>0</v>
      </c>
      <c r="BN616" s="332">
        <f t="shared" si="177"/>
        <v>0</v>
      </c>
      <c r="BO616" s="332">
        <f t="shared" si="178"/>
        <v>0</v>
      </c>
      <c r="BP616" s="332">
        <f t="shared" si="178"/>
        <v>0</v>
      </c>
      <c r="BQ616" s="332">
        <f t="shared" si="178"/>
        <v>0</v>
      </c>
      <c r="BR616" s="332">
        <f t="shared" si="178"/>
        <v>0</v>
      </c>
      <c r="BS616" s="332">
        <f t="shared" si="178"/>
        <v>0</v>
      </c>
      <c r="BT616" s="332">
        <f t="shared" si="178"/>
        <v>0</v>
      </c>
      <c r="BU616" s="332">
        <f t="shared" si="178"/>
        <v>0</v>
      </c>
      <c r="BV616" s="332">
        <f t="shared" si="178"/>
        <v>0</v>
      </c>
      <c r="BW616" s="332">
        <f t="shared" si="178"/>
        <v>0</v>
      </c>
      <c r="BX616" s="332">
        <f t="shared" si="178"/>
        <v>0</v>
      </c>
      <c r="BZ616" s="332">
        <f t="shared" si="179"/>
        <v>0</v>
      </c>
      <c r="CA616" s="332">
        <f t="shared" si="179"/>
        <v>0</v>
      </c>
    </row>
    <row r="617" spans="7:79" hidden="1" x14ac:dyDescent="0.2">
      <c r="G617" s="332">
        <f t="shared" si="177"/>
        <v>0</v>
      </c>
      <c r="H617" s="332">
        <f t="shared" si="177"/>
        <v>0</v>
      </c>
      <c r="I617" s="332">
        <f t="shared" si="177"/>
        <v>0</v>
      </c>
      <c r="J617" s="332">
        <f t="shared" si="177"/>
        <v>0</v>
      </c>
      <c r="K617" s="332">
        <f t="shared" si="177"/>
        <v>0</v>
      </c>
      <c r="L617" s="332">
        <f t="shared" si="177"/>
        <v>0</v>
      </c>
      <c r="M617" s="332">
        <f t="shared" si="177"/>
        <v>0</v>
      </c>
      <c r="N617" s="332">
        <f t="shared" si="177"/>
        <v>0</v>
      </c>
      <c r="O617" s="332">
        <f t="shared" si="177"/>
        <v>0</v>
      </c>
      <c r="P617" s="332">
        <f t="shared" si="177"/>
        <v>0</v>
      </c>
      <c r="Q617" s="332">
        <f t="shared" si="177"/>
        <v>0</v>
      </c>
      <c r="R617" s="332">
        <f t="shared" si="177"/>
        <v>0</v>
      </c>
      <c r="S617" s="332">
        <f t="shared" si="177"/>
        <v>0</v>
      </c>
      <c r="T617" s="332">
        <f t="shared" si="177"/>
        <v>0</v>
      </c>
      <c r="U617" s="332">
        <f t="shared" si="177"/>
        <v>0</v>
      </c>
      <c r="V617" s="332">
        <f t="shared" si="177"/>
        <v>0</v>
      </c>
      <c r="W617" s="332">
        <f t="shared" si="177"/>
        <v>0</v>
      </c>
      <c r="X617" s="332">
        <f t="shared" si="177"/>
        <v>0</v>
      </c>
      <c r="Y617" s="332">
        <f t="shared" si="177"/>
        <v>0</v>
      </c>
      <c r="Z617" s="332">
        <f t="shared" si="177"/>
        <v>0</v>
      </c>
      <c r="AA617" s="332">
        <f t="shared" si="177"/>
        <v>0</v>
      </c>
      <c r="AB617" s="332">
        <f t="shared" si="177"/>
        <v>0</v>
      </c>
      <c r="AC617" s="332">
        <f t="shared" si="177"/>
        <v>0</v>
      </c>
      <c r="AD617" s="332">
        <f t="shared" si="177"/>
        <v>0</v>
      </c>
      <c r="AE617" s="332">
        <f t="shared" si="177"/>
        <v>0</v>
      </c>
      <c r="AF617" s="332">
        <f t="shared" si="177"/>
        <v>0</v>
      </c>
      <c r="AG617" s="332">
        <f t="shared" si="177"/>
        <v>0</v>
      </c>
      <c r="AH617" s="332">
        <f t="shared" si="177"/>
        <v>0</v>
      </c>
      <c r="AI617" s="332">
        <f t="shared" si="177"/>
        <v>0</v>
      </c>
      <c r="AJ617" s="332">
        <f t="shared" si="177"/>
        <v>0</v>
      </c>
      <c r="AK617" s="332">
        <f t="shared" si="177"/>
        <v>0</v>
      </c>
      <c r="AL617" s="332">
        <f t="shared" si="177"/>
        <v>0</v>
      </c>
      <c r="AM617" s="332">
        <f t="shared" si="177"/>
        <v>0</v>
      </c>
      <c r="AN617" s="332">
        <f t="shared" si="177"/>
        <v>0</v>
      </c>
      <c r="AO617" s="332">
        <f t="shared" si="177"/>
        <v>0</v>
      </c>
      <c r="AP617" s="332">
        <f t="shared" si="177"/>
        <v>0</v>
      </c>
      <c r="AQ617" s="332">
        <f t="shared" si="177"/>
        <v>0</v>
      </c>
      <c r="AR617" s="332">
        <f t="shared" si="177"/>
        <v>0</v>
      </c>
      <c r="AS617" s="332">
        <f t="shared" si="177"/>
        <v>0</v>
      </c>
      <c r="AT617" s="332">
        <f t="shared" si="177"/>
        <v>0</v>
      </c>
      <c r="AU617" s="332">
        <f t="shared" si="177"/>
        <v>0</v>
      </c>
      <c r="AV617" s="332">
        <f t="shared" si="177"/>
        <v>0</v>
      </c>
      <c r="AW617" s="332">
        <f t="shared" si="177"/>
        <v>0</v>
      </c>
      <c r="AX617" s="332">
        <f t="shared" si="177"/>
        <v>0</v>
      </c>
      <c r="AY617" s="332">
        <f t="shared" si="177"/>
        <v>0</v>
      </c>
      <c r="AZ617" s="332">
        <f t="shared" si="177"/>
        <v>0</v>
      </c>
      <c r="BA617" s="332">
        <f t="shared" si="177"/>
        <v>0</v>
      </c>
      <c r="BB617" s="332">
        <f t="shared" si="177"/>
        <v>0</v>
      </c>
      <c r="BC617" s="332">
        <f t="shared" si="177"/>
        <v>0</v>
      </c>
      <c r="BD617" s="332">
        <f t="shared" si="177"/>
        <v>0</v>
      </c>
      <c r="BE617" s="332">
        <f t="shared" si="177"/>
        <v>0</v>
      </c>
      <c r="BF617" s="332">
        <f t="shared" si="177"/>
        <v>0</v>
      </c>
      <c r="BG617" s="332">
        <f t="shared" si="177"/>
        <v>0</v>
      </c>
      <c r="BH617" s="332">
        <f t="shared" si="177"/>
        <v>0</v>
      </c>
      <c r="BI617" s="332">
        <f t="shared" si="177"/>
        <v>0</v>
      </c>
      <c r="BJ617" s="332">
        <f t="shared" si="177"/>
        <v>0</v>
      </c>
      <c r="BK617" s="332">
        <f t="shared" si="177"/>
        <v>0</v>
      </c>
      <c r="BL617" s="332">
        <f t="shared" si="177"/>
        <v>0</v>
      </c>
      <c r="BM617" s="332">
        <f t="shared" si="177"/>
        <v>0</v>
      </c>
      <c r="BN617" s="332">
        <f t="shared" si="177"/>
        <v>0</v>
      </c>
      <c r="BO617" s="332">
        <f t="shared" si="178"/>
        <v>0</v>
      </c>
      <c r="BP617" s="332">
        <f t="shared" si="178"/>
        <v>0</v>
      </c>
      <c r="BQ617" s="332">
        <f t="shared" si="178"/>
        <v>0</v>
      </c>
      <c r="BR617" s="332">
        <f t="shared" si="178"/>
        <v>0</v>
      </c>
      <c r="BS617" s="332">
        <f t="shared" si="178"/>
        <v>0</v>
      </c>
      <c r="BT617" s="332">
        <f t="shared" si="178"/>
        <v>0</v>
      </c>
      <c r="BU617" s="332">
        <f t="shared" si="178"/>
        <v>0</v>
      </c>
      <c r="BV617" s="332">
        <f t="shared" si="178"/>
        <v>0</v>
      </c>
      <c r="BW617" s="332">
        <f t="shared" si="178"/>
        <v>0</v>
      </c>
      <c r="BX617" s="332">
        <f t="shared" si="178"/>
        <v>0</v>
      </c>
      <c r="BZ617" s="332">
        <f t="shared" si="179"/>
        <v>0</v>
      </c>
      <c r="CA617" s="332">
        <f t="shared" si="179"/>
        <v>0</v>
      </c>
    </row>
    <row r="618" spans="7:79" hidden="1" x14ac:dyDescent="0.2">
      <c r="G618" s="332">
        <f t="shared" si="177"/>
        <v>0</v>
      </c>
      <c r="H618" s="332">
        <f t="shared" si="177"/>
        <v>0</v>
      </c>
      <c r="I618" s="332">
        <f t="shared" si="177"/>
        <v>0</v>
      </c>
      <c r="J618" s="332">
        <f t="shared" si="177"/>
        <v>0</v>
      </c>
      <c r="K618" s="332">
        <f t="shared" si="177"/>
        <v>0</v>
      </c>
      <c r="L618" s="332">
        <f t="shared" si="177"/>
        <v>0</v>
      </c>
      <c r="M618" s="332">
        <f t="shared" si="177"/>
        <v>0</v>
      </c>
      <c r="N618" s="332">
        <f t="shared" si="177"/>
        <v>0</v>
      </c>
      <c r="O618" s="332">
        <f t="shared" si="177"/>
        <v>0</v>
      </c>
      <c r="P618" s="332">
        <f t="shared" si="177"/>
        <v>0</v>
      </c>
      <c r="Q618" s="332">
        <f t="shared" si="177"/>
        <v>0</v>
      </c>
      <c r="R618" s="332">
        <f t="shared" ref="R618:BN618" si="180">R195-CJ195</f>
        <v>0</v>
      </c>
      <c r="S618" s="332">
        <f t="shared" si="180"/>
        <v>0</v>
      </c>
      <c r="T618" s="332">
        <f t="shared" si="180"/>
        <v>0</v>
      </c>
      <c r="U618" s="332">
        <f t="shared" si="180"/>
        <v>0</v>
      </c>
      <c r="V618" s="332">
        <f t="shared" si="180"/>
        <v>0</v>
      </c>
      <c r="W618" s="332">
        <f t="shared" si="180"/>
        <v>0</v>
      </c>
      <c r="X618" s="332">
        <f t="shared" si="180"/>
        <v>0</v>
      </c>
      <c r="Y618" s="332">
        <f t="shared" si="180"/>
        <v>0</v>
      </c>
      <c r="Z618" s="332">
        <f t="shared" si="180"/>
        <v>0</v>
      </c>
      <c r="AA618" s="332">
        <f t="shared" si="180"/>
        <v>0</v>
      </c>
      <c r="AB618" s="332">
        <f t="shared" si="180"/>
        <v>0</v>
      </c>
      <c r="AC618" s="332">
        <f t="shared" si="180"/>
        <v>0</v>
      </c>
      <c r="AD618" s="332">
        <f t="shared" si="180"/>
        <v>0</v>
      </c>
      <c r="AE618" s="332">
        <f t="shared" si="180"/>
        <v>0</v>
      </c>
      <c r="AF618" s="332">
        <f t="shared" si="180"/>
        <v>0</v>
      </c>
      <c r="AG618" s="332">
        <f t="shared" si="180"/>
        <v>0</v>
      </c>
      <c r="AH618" s="332">
        <f t="shared" si="180"/>
        <v>0</v>
      </c>
      <c r="AI618" s="332">
        <f t="shared" si="180"/>
        <v>0</v>
      </c>
      <c r="AJ618" s="332">
        <f t="shared" si="180"/>
        <v>0</v>
      </c>
      <c r="AK618" s="332">
        <f t="shared" si="180"/>
        <v>0</v>
      </c>
      <c r="AL618" s="332">
        <f t="shared" si="180"/>
        <v>0</v>
      </c>
      <c r="AM618" s="332">
        <f t="shared" si="180"/>
        <v>0</v>
      </c>
      <c r="AN618" s="332">
        <f t="shared" si="180"/>
        <v>0</v>
      </c>
      <c r="AO618" s="332">
        <f t="shared" si="180"/>
        <v>0</v>
      </c>
      <c r="AP618" s="332">
        <f t="shared" si="180"/>
        <v>0</v>
      </c>
      <c r="AQ618" s="332">
        <f t="shared" si="180"/>
        <v>0</v>
      </c>
      <c r="AR618" s="332">
        <f t="shared" si="180"/>
        <v>0</v>
      </c>
      <c r="AS618" s="332">
        <f t="shared" si="180"/>
        <v>0</v>
      </c>
      <c r="AT618" s="332">
        <f t="shared" si="180"/>
        <v>0</v>
      </c>
      <c r="AU618" s="332">
        <f t="shared" si="180"/>
        <v>0</v>
      </c>
      <c r="AV618" s="332">
        <f t="shared" si="180"/>
        <v>0</v>
      </c>
      <c r="AW618" s="332">
        <f t="shared" si="180"/>
        <v>0</v>
      </c>
      <c r="AX618" s="332">
        <f t="shared" si="180"/>
        <v>0</v>
      </c>
      <c r="AY618" s="332">
        <f t="shared" si="180"/>
        <v>0</v>
      </c>
      <c r="AZ618" s="332">
        <f t="shared" si="180"/>
        <v>0</v>
      </c>
      <c r="BA618" s="332">
        <f t="shared" si="180"/>
        <v>0</v>
      </c>
      <c r="BB618" s="332">
        <f t="shared" si="180"/>
        <v>0</v>
      </c>
      <c r="BC618" s="332">
        <f t="shared" si="180"/>
        <v>0</v>
      </c>
      <c r="BD618" s="332">
        <f t="shared" si="180"/>
        <v>0</v>
      </c>
      <c r="BE618" s="332">
        <f t="shared" si="180"/>
        <v>0</v>
      </c>
      <c r="BF618" s="332">
        <f t="shared" si="180"/>
        <v>0</v>
      </c>
      <c r="BG618" s="332">
        <f t="shared" si="180"/>
        <v>0</v>
      </c>
      <c r="BH618" s="332">
        <f t="shared" si="180"/>
        <v>0</v>
      </c>
      <c r="BI618" s="332">
        <f t="shared" si="180"/>
        <v>0</v>
      </c>
      <c r="BJ618" s="332">
        <f t="shared" si="180"/>
        <v>0</v>
      </c>
      <c r="BK618" s="332">
        <f t="shared" si="180"/>
        <v>0</v>
      </c>
      <c r="BL618" s="332">
        <f t="shared" si="180"/>
        <v>0</v>
      </c>
      <c r="BM618" s="332">
        <f t="shared" si="180"/>
        <v>0</v>
      </c>
      <c r="BN618" s="332">
        <f t="shared" si="180"/>
        <v>0</v>
      </c>
      <c r="BO618" s="332">
        <f t="shared" si="178"/>
        <v>0</v>
      </c>
      <c r="BP618" s="332">
        <f t="shared" si="178"/>
        <v>0</v>
      </c>
      <c r="BQ618" s="332">
        <f t="shared" si="178"/>
        <v>0</v>
      </c>
      <c r="BR618" s="332">
        <f t="shared" si="178"/>
        <v>0</v>
      </c>
      <c r="BS618" s="332">
        <f t="shared" si="178"/>
        <v>0</v>
      </c>
      <c r="BT618" s="332">
        <f t="shared" si="178"/>
        <v>0</v>
      </c>
      <c r="BU618" s="332">
        <f t="shared" si="178"/>
        <v>0</v>
      </c>
      <c r="BV618" s="332">
        <f t="shared" si="178"/>
        <v>0</v>
      </c>
      <c r="BW618" s="332">
        <f t="shared" si="178"/>
        <v>0</v>
      </c>
      <c r="BX618" s="332">
        <f t="shared" si="178"/>
        <v>0</v>
      </c>
      <c r="BZ618" s="332">
        <f t="shared" si="179"/>
        <v>0</v>
      </c>
      <c r="CA618" s="332">
        <f t="shared" si="179"/>
        <v>0</v>
      </c>
    </row>
    <row r="619" spans="7:79" hidden="1" x14ac:dyDescent="0.2">
      <c r="G619" s="332">
        <f t="shared" ref="G619:BR622" si="181">G197-BY197</f>
        <v>0</v>
      </c>
      <c r="H619" s="332">
        <f t="shared" si="181"/>
        <v>0</v>
      </c>
      <c r="I619" s="332">
        <f t="shared" si="181"/>
        <v>0</v>
      </c>
      <c r="J619" s="332">
        <f t="shared" si="181"/>
        <v>0</v>
      </c>
      <c r="K619" s="332">
        <f t="shared" si="181"/>
        <v>0</v>
      </c>
      <c r="L619" s="332">
        <f t="shared" si="181"/>
        <v>0</v>
      </c>
      <c r="M619" s="332">
        <f t="shared" si="181"/>
        <v>0</v>
      </c>
      <c r="N619" s="332">
        <f t="shared" si="181"/>
        <v>0</v>
      </c>
      <c r="O619" s="332">
        <f t="shared" si="181"/>
        <v>0</v>
      </c>
      <c r="P619" s="332">
        <f t="shared" si="181"/>
        <v>0</v>
      </c>
      <c r="Q619" s="332">
        <f t="shared" si="181"/>
        <v>0</v>
      </c>
      <c r="R619" s="332">
        <f t="shared" si="181"/>
        <v>0</v>
      </c>
      <c r="S619" s="332">
        <f t="shared" si="181"/>
        <v>0</v>
      </c>
      <c r="T619" s="332">
        <f t="shared" si="181"/>
        <v>0</v>
      </c>
      <c r="U619" s="332">
        <f t="shared" si="181"/>
        <v>0</v>
      </c>
      <c r="V619" s="332">
        <f t="shared" si="181"/>
        <v>0</v>
      </c>
      <c r="W619" s="332">
        <f t="shared" si="181"/>
        <v>0</v>
      </c>
      <c r="X619" s="332">
        <f t="shared" si="181"/>
        <v>0</v>
      </c>
      <c r="Y619" s="332">
        <f t="shared" si="181"/>
        <v>0</v>
      </c>
      <c r="Z619" s="332">
        <f t="shared" si="181"/>
        <v>0</v>
      </c>
      <c r="AA619" s="332">
        <f t="shared" si="181"/>
        <v>0</v>
      </c>
      <c r="AB619" s="332">
        <f t="shared" si="181"/>
        <v>0</v>
      </c>
      <c r="AC619" s="332">
        <f t="shared" si="181"/>
        <v>0</v>
      </c>
      <c r="AD619" s="332">
        <f t="shared" si="181"/>
        <v>0</v>
      </c>
      <c r="AE619" s="332">
        <f t="shared" si="181"/>
        <v>0</v>
      </c>
      <c r="AF619" s="332">
        <f t="shared" si="181"/>
        <v>0</v>
      </c>
      <c r="AG619" s="332">
        <f t="shared" si="181"/>
        <v>0</v>
      </c>
      <c r="AH619" s="332">
        <f t="shared" si="181"/>
        <v>0</v>
      </c>
      <c r="AI619" s="332">
        <f t="shared" si="181"/>
        <v>0</v>
      </c>
      <c r="AJ619" s="332">
        <f t="shared" si="181"/>
        <v>0</v>
      </c>
      <c r="AK619" s="332">
        <f t="shared" si="181"/>
        <v>0</v>
      </c>
      <c r="AL619" s="332">
        <f t="shared" si="181"/>
        <v>0</v>
      </c>
      <c r="AM619" s="332">
        <f t="shared" si="181"/>
        <v>0</v>
      </c>
      <c r="AN619" s="332">
        <f t="shared" si="181"/>
        <v>0</v>
      </c>
      <c r="AO619" s="332">
        <f t="shared" si="181"/>
        <v>0</v>
      </c>
      <c r="AP619" s="332">
        <f t="shared" si="181"/>
        <v>0</v>
      </c>
      <c r="AQ619" s="332">
        <f t="shared" si="181"/>
        <v>0</v>
      </c>
      <c r="AR619" s="332">
        <f t="shared" si="181"/>
        <v>0</v>
      </c>
      <c r="AS619" s="332">
        <f t="shared" si="181"/>
        <v>0</v>
      </c>
      <c r="AT619" s="332">
        <f t="shared" si="181"/>
        <v>0</v>
      </c>
      <c r="AU619" s="332">
        <f t="shared" si="181"/>
        <v>0</v>
      </c>
      <c r="AV619" s="332">
        <f t="shared" si="181"/>
        <v>0</v>
      </c>
      <c r="AW619" s="332">
        <f t="shared" si="181"/>
        <v>0</v>
      </c>
      <c r="AX619" s="332">
        <f t="shared" si="181"/>
        <v>0</v>
      </c>
      <c r="AY619" s="332">
        <f t="shared" si="181"/>
        <v>0</v>
      </c>
      <c r="AZ619" s="332">
        <f t="shared" si="181"/>
        <v>0</v>
      </c>
      <c r="BA619" s="332">
        <f t="shared" si="181"/>
        <v>0</v>
      </c>
      <c r="BB619" s="332">
        <f t="shared" si="181"/>
        <v>0</v>
      </c>
      <c r="BC619" s="332">
        <f t="shared" si="181"/>
        <v>0</v>
      </c>
      <c r="BD619" s="332">
        <f t="shared" si="181"/>
        <v>0</v>
      </c>
      <c r="BE619" s="332">
        <f t="shared" si="181"/>
        <v>0</v>
      </c>
      <c r="BF619" s="332">
        <f t="shared" si="181"/>
        <v>0</v>
      </c>
      <c r="BG619" s="332">
        <f t="shared" si="181"/>
        <v>0</v>
      </c>
      <c r="BH619" s="332">
        <f t="shared" si="181"/>
        <v>0</v>
      </c>
      <c r="BI619" s="332">
        <f t="shared" si="181"/>
        <v>0</v>
      </c>
      <c r="BJ619" s="332">
        <f t="shared" si="181"/>
        <v>0</v>
      </c>
      <c r="BK619" s="332">
        <f t="shared" si="181"/>
        <v>0</v>
      </c>
      <c r="BL619" s="332">
        <f t="shared" si="181"/>
        <v>0</v>
      </c>
      <c r="BM619" s="332">
        <f t="shared" si="181"/>
        <v>0</v>
      </c>
      <c r="BN619" s="332">
        <f t="shared" si="181"/>
        <v>0</v>
      </c>
      <c r="BO619" s="332">
        <f t="shared" si="181"/>
        <v>0</v>
      </c>
      <c r="BP619" s="332">
        <f t="shared" si="181"/>
        <v>0</v>
      </c>
      <c r="BQ619" s="332">
        <f t="shared" si="181"/>
        <v>0</v>
      </c>
      <c r="BR619" s="332">
        <f t="shared" si="181"/>
        <v>0</v>
      </c>
      <c r="BS619" s="332">
        <f t="shared" ref="BS619:BX629" si="182">BS197-EK197</f>
        <v>0</v>
      </c>
      <c r="BT619" s="332">
        <f t="shared" si="182"/>
        <v>0</v>
      </c>
      <c r="BU619" s="332">
        <f t="shared" si="182"/>
        <v>0</v>
      </c>
      <c r="BV619" s="332">
        <f t="shared" si="182"/>
        <v>0</v>
      </c>
      <c r="BW619" s="332">
        <f t="shared" si="182"/>
        <v>0</v>
      </c>
      <c r="BX619" s="332">
        <f t="shared" si="182"/>
        <v>0</v>
      </c>
      <c r="BZ619" s="332">
        <f t="shared" ref="BZ619:CA629" si="183">BZ197-ER197</f>
        <v>0</v>
      </c>
      <c r="CA619" s="332">
        <f t="shared" si="183"/>
        <v>0</v>
      </c>
    </row>
    <row r="620" spans="7:79" hidden="1" x14ac:dyDescent="0.2">
      <c r="G620" s="332">
        <f t="shared" si="181"/>
        <v>0</v>
      </c>
      <c r="H620" s="332">
        <f t="shared" si="181"/>
        <v>0</v>
      </c>
      <c r="I620" s="332">
        <f t="shared" si="181"/>
        <v>0</v>
      </c>
      <c r="J620" s="332">
        <f t="shared" si="181"/>
        <v>0</v>
      </c>
      <c r="K620" s="332">
        <f t="shared" si="181"/>
        <v>0</v>
      </c>
      <c r="L620" s="332">
        <f t="shared" si="181"/>
        <v>0</v>
      </c>
      <c r="M620" s="332">
        <f t="shared" si="181"/>
        <v>0</v>
      </c>
      <c r="N620" s="332">
        <f t="shared" si="181"/>
        <v>0</v>
      </c>
      <c r="O620" s="332">
        <f t="shared" si="181"/>
        <v>0</v>
      </c>
      <c r="P620" s="332">
        <f t="shared" si="181"/>
        <v>0</v>
      </c>
      <c r="Q620" s="332">
        <f t="shared" si="181"/>
        <v>0</v>
      </c>
      <c r="R620" s="332">
        <f t="shared" si="181"/>
        <v>0</v>
      </c>
      <c r="S620" s="332">
        <f t="shared" si="181"/>
        <v>0</v>
      </c>
      <c r="T620" s="332">
        <f t="shared" si="181"/>
        <v>0</v>
      </c>
      <c r="U620" s="332">
        <f t="shared" si="181"/>
        <v>0</v>
      </c>
      <c r="V620" s="332">
        <f t="shared" si="181"/>
        <v>0</v>
      </c>
      <c r="W620" s="332">
        <f t="shared" si="181"/>
        <v>0</v>
      </c>
      <c r="X620" s="332">
        <f t="shared" si="181"/>
        <v>0</v>
      </c>
      <c r="Y620" s="332">
        <f t="shared" si="181"/>
        <v>0</v>
      </c>
      <c r="Z620" s="332">
        <f t="shared" si="181"/>
        <v>0</v>
      </c>
      <c r="AA620" s="332">
        <f t="shared" si="181"/>
        <v>0</v>
      </c>
      <c r="AB620" s="332">
        <f t="shared" si="181"/>
        <v>0</v>
      </c>
      <c r="AC620" s="332">
        <f t="shared" si="181"/>
        <v>0</v>
      </c>
      <c r="AD620" s="332">
        <f t="shared" si="181"/>
        <v>0</v>
      </c>
      <c r="AE620" s="332">
        <f t="shared" si="181"/>
        <v>0</v>
      </c>
      <c r="AF620" s="332">
        <f t="shared" si="181"/>
        <v>0</v>
      </c>
      <c r="AG620" s="332">
        <f t="shared" si="181"/>
        <v>0</v>
      </c>
      <c r="AH620" s="332">
        <f t="shared" si="181"/>
        <v>0</v>
      </c>
      <c r="AI620" s="332">
        <f t="shared" si="181"/>
        <v>0</v>
      </c>
      <c r="AJ620" s="332">
        <f t="shared" si="181"/>
        <v>0</v>
      </c>
      <c r="AK620" s="332">
        <f t="shared" si="181"/>
        <v>0</v>
      </c>
      <c r="AL620" s="332">
        <f t="shared" si="181"/>
        <v>0</v>
      </c>
      <c r="AM620" s="332">
        <f t="shared" si="181"/>
        <v>0</v>
      </c>
      <c r="AN620" s="332">
        <f t="shared" si="181"/>
        <v>0</v>
      </c>
      <c r="AO620" s="332">
        <f t="shared" si="181"/>
        <v>0</v>
      </c>
      <c r="AP620" s="332">
        <f t="shared" si="181"/>
        <v>0</v>
      </c>
      <c r="AQ620" s="332">
        <f t="shared" si="181"/>
        <v>0</v>
      </c>
      <c r="AR620" s="332">
        <f t="shared" si="181"/>
        <v>0</v>
      </c>
      <c r="AS620" s="332">
        <f t="shared" si="181"/>
        <v>0</v>
      </c>
      <c r="AT620" s="332">
        <f t="shared" si="181"/>
        <v>0</v>
      </c>
      <c r="AU620" s="332">
        <f t="shared" si="181"/>
        <v>0</v>
      </c>
      <c r="AV620" s="332">
        <f t="shared" si="181"/>
        <v>0</v>
      </c>
      <c r="AW620" s="332">
        <f t="shared" si="181"/>
        <v>0</v>
      </c>
      <c r="AX620" s="332">
        <f t="shared" si="181"/>
        <v>0</v>
      </c>
      <c r="AY620" s="332">
        <f t="shared" si="181"/>
        <v>0</v>
      </c>
      <c r="AZ620" s="332">
        <f t="shared" si="181"/>
        <v>0</v>
      </c>
      <c r="BA620" s="332">
        <f t="shared" si="181"/>
        <v>0</v>
      </c>
      <c r="BB620" s="332">
        <f t="shared" si="181"/>
        <v>0</v>
      </c>
      <c r="BC620" s="332">
        <f t="shared" si="181"/>
        <v>0</v>
      </c>
      <c r="BD620" s="332">
        <f t="shared" si="181"/>
        <v>0</v>
      </c>
      <c r="BE620" s="332">
        <f t="shared" si="181"/>
        <v>0</v>
      </c>
      <c r="BF620" s="332">
        <f t="shared" si="181"/>
        <v>0</v>
      </c>
      <c r="BG620" s="332">
        <f t="shared" si="181"/>
        <v>0</v>
      </c>
      <c r="BH620" s="332">
        <f t="shared" si="181"/>
        <v>0</v>
      </c>
      <c r="BI620" s="332">
        <f t="shared" si="181"/>
        <v>0</v>
      </c>
      <c r="BJ620" s="332">
        <f t="shared" si="181"/>
        <v>0</v>
      </c>
      <c r="BK620" s="332">
        <f t="shared" si="181"/>
        <v>0</v>
      </c>
      <c r="BL620" s="332">
        <f t="shared" si="181"/>
        <v>0</v>
      </c>
      <c r="BM620" s="332">
        <f t="shared" si="181"/>
        <v>0</v>
      </c>
      <c r="BN620" s="332">
        <f t="shared" si="181"/>
        <v>0</v>
      </c>
      <c r="BO620" s="332">
        <f t="shared" si="181"/>
        <v>0</v>
      </c>
      <c r="BP620" s="332">
        <f t="shared" si="181"/>
        <v>0</v>
      </c>
      <c r="BQ620" s="332">
        <f t="shared" si="181"/>
        <v>0</v>
      </c>
      <c r="BR620" s="332">
        <f t="shared" si="181"/>
        <v>0</v>
      </c>
      <c r="BS620" s="332">
        <f t="shared" si="182"/>
        <v>0</v>
      </c>
      <c r="BT620" s="332">
        <f t="shared" si="182"/>
        <v>0</v>
      </c>
      <c r="BU620" s="332">
        <f t="shared" si="182"/>
        <v>0</v>
      </c>
      <c r="BV620" s="332">
        <f t="shared" si="182"/>
        <v>0</v>
      </c>
      <c r="BW620" s="332">
        <f t="shared" si="182"/>
        <v>0</v>
      </c>
      <c r="BX620" s="332">
        <f t="shared" si="182"/>
        <v>0</v>
      </c>
      <c r="BZ620" s="332">
        <f t="shared" si="183"/>
        <v>0</v>
      </c>
      <c r="CA620" s="332">
        <f t="shared" si="183"/>
        <v>0</v>
      </c>
    </row>
    <row r="621" spans="7:79" hidden="1" x14ac:dyDescent="0.2">
      <c r="G621" s="332">
        <f t="shared" si="181"/>
        <v>0</v>
      </c>
      <c r="H621" s="332">
        <f t="shared" si="181"/>
        <v>0</v>
      </c>
      <c r="I621" s="332">
        <f t="shared" si="181"/>
        <v>0</v>
      </c>
      <c r="J621" s="332">
        <f t="shared" si="181"/>
        <v>0</v>
      </c>
      <c r="K621" s="332">
        <f t="shared" si="181"/>
        <v>0</v>
      </c>
      <c r="L621" s="332">
        <f t="shared" si="181"/>
        <v>0</v>
      </c>
      <c r="M621" s="332">
        <f t="shared" si="181"/>
        <v>0</v>
      </c>
      <c r="N621" s="332">
        <f t="shared" si="181"/>
        <v>0</v>
      </c>
      <c r="O621" s="332">
        <f t="shared" si="181"/>
        <v>0</v>
      </c>
      <c r="P621" s="332">
        <f t="shared" si="181"/>
        <v>0</v>
      </c>
      <c r="Q621" s="332">
        <f t="shared" si="181"/>
        <v>0</v>
      </c>
      <c r="R621" s="332">
        <f t="shared" si="181"/>
        <v>0</v>
      </c>
      <c r="S621" s="332">
        <f t="shared" si="181"/>
        <v>0</v>
      </c>
      <c r="T621" s="332">
        <f t="shared" si="181"/>
        <v>0</v>
      </c>
      <c r="U621" s="332">
        <f t="shared" si="181"/>
        <v>0</v>
      </c>
      <c r="V621" s="332">
        <f t="shared" si="181"/>
        <v>0</v>
      </c>
      <c r="W621" s="332">
        <f t="shared" si="181"/>
        <v>0</v>
      </c>
      <c r="X621" s="332">
        <f t="shared" si="181"/>
        <v>0</v>
      </c>
      <c r="Y621" s="332">
        <f t="shared" si="181"/>
        <v>0</v>
      </c>
      <c r="Z621" s="332">
        <f t="shared" si="181"/>
        <v>0</v>
      </c>
      <c r="AA621" s="332">
        <f t="shared" si="181"/>
        <v>0</v>
      </c>
      <c r="AB621" s="332">
        <f t="shared" si="181"/>
        <v>0</v>
      </c>
      <c r="AC621" s="332">
        <f t="shared" si="181"/>
        <v>0</v>
      </c>
      <c r="AD621" s="332">
        <f t="shared" si="181"/>
        <v>0</v>
      </c>
      <c r="AE621" s="332">
        <f t="shared" si="181"/>
        <v>0</v>
      </c>
      <c r="AF621" s="332">
        <f t="shared" si="181"/>
        <v>0</v>
      </c>
      <c r="AG621" s="332">
        <f t="shared" si="181"/>
        <v>0</v>
      </c>
      <c r="AH621" s="332">
        <f t="shared" si="181"/>
        <v>0</v>
      </c>
      <c r="AI621" s="332">
        <f t="shared" si="181"/>
        <v>0</v>
      </c>
      <c r="AJ621" s="332">
        <f t="shared" si="181"/>
        <v>0</v>
      </c>
      <c r="AK621" s="332">
        <f t="shared" si="181"/>
        <v>0</v>
      </c>
      <c r="AL621" s="332">
        <f t="shared" si="181"/>
        <v>0</v>
      </c>
      <c r="AM621" s="332">
        <f t="shared" si="181"/>
        <v>0</v>
      </c>
      <c r="AN621" s="332">
        <f t="shared" si="181"/>
        <v>0</v>
      </c>
      <c r="AO621" s="332">
        <f t="shared" si="181"/>
        <v>0</v>
      </c>
      <c r="AP621" s="332">
        <f t="shared" si="181"/>
        <v>0</v>
      </c>
      <c r="AQ621" s="332">
        <f t="shared" si="181"/>
        <v>0</v>
      </c>
      <c r="AR621" s="332">
        <f t="shared" si="181"/>
        <v>0</v>
      </c>
      <c r="AS621" s="332">
        <f t="shared" si="181"/>
        <v>0</v>
      </c>
      <c r="AT621" s="332">
        <f t="shared" si="181"/>
        <v>0</v>
      </c>
      <c r="AU621" s="332">
        <f t="shared" si="181"/>
        <v>0</v>
      </c>
      <c r="AV621" s="332">
        <f t="shared" si="181"/>
        <v>0</v>
      </c>
      <c r="AW621" s="332">
        <f t="shared" si="181"/>
        <v>0</v>
      </c>
      <c r="AX621" s="332">
        <f t="shared" si="181"/>
        <v>0</v>
      </c>
      <c r="AY621" s="332">
        <f t="shared" si="181"/>
        <v>0</v>
      </c>
      <c r="AZ621" s="332">
        <f t="shared" si="181"/>
        <v>0</v>
      </c>
      <c r="BA621" s="332">
        <f t="shared" si="181"/>
        <v>0</v>
      </c>
      <c r="BB621" s="332">
        <f t="shared" si="181"/>
        <v>0</v>
      </c>
      <c r="BC621" s="332">
        <f t="shared" si="181"/>
        <v>0</v>
      </c>
      <c r="BD621" s="332">
        <f t="shared" si="181"/>
        <v>0</v>
      </c>
      <c r="BE621" s="332">
        <f t="shared" si="181"/>
        <v>0</v>
      </c>
      <c r="BF621" s="332">
        <f t="shared" si="181"/>
        <v>0</v>
      </c>
      <c r="BG621" s="332">
        <f t="shared" si="181"/>
        <v>0</v>
      </c>
      <c r="BH621" s="332">
        <f t="shared" si="181"/>
        <v>0</v>
      </c>
      <c r="BI621" s="332">
        <f t="shared" si="181"/>
        <v>0</v>
      </c>
      <c r="BJ621" s="332">
        <f t="shared" si="181"/>
        <v>0</v>
      </c>
      <c r="BK621" s="332">
        <f t="shared" si="181"/>
        <v>0</v>
      </c>
      <c r="BL621" s="332">
        <f t="shared" si="181"/>
        <v>0</v>
      </c>
      <c r="BM621" s="332">
        <f t="shared" si="181"/>
        <v>0</v>
      </c>
      <c r="BN621" s="332">
        <f t="shared" si="181"/>
        <v>0</v>
      </c>
      <c r="BO621" s="332">
        <f t="shared" si="181"/>
        <v>0</v>
      </c>
      <c r="BP621" s="332">
        <f t="shared" si="181"/>
        <v>0</v>
      </c>
      <c r="BQ621" s="332">
        <f t="shared" si="181"/>
        <v>0</v>
      </c>
      <c r="BR621" s="332">
        <f t="shared" si="181"/>
        <v>0</v>
      </c>
      <c r="BS621" s="332">
        <f t="shared" si="182"/>
        <v>0</v>
      </c>
      <c r="BT621" s="332">
        <f t="shared" si="182"/>
        <v>0</v>
      </c>
      <c r="BU621" s="332">
        <f t="shared" si="182"/>
        <v>0</v>
      </c>
      <c r="BV621" s="332">
        <f t="shared" si="182"/>
        <v>0</v>
      </c>
      <c r="BW621" s="332">
        <f t="shared" si="182"/>
        <v>0</v>
      </c>
      <c r="BX621" s="332">
        <f t="shared" si="182"/>
        <v>0</v>
      </c>
      <c r="BZ621" s="332">
        <f t="shared" si="183"/>
        <v>0</v>
      </c>
      <c r="CA621" s="332">
        <f t="shared" si="183"/>
        <v>0</v>
      </c>
    </row>
    <row r="622" spans="7:79" hidden="1" x14ac:dyDescent="0.2">
      <c r="G622" s="332">
        <f t="shared" si="181"/>
        <v>0</v>
      </c>
      <c r="H622" s="332">
        <f t="shared" si="181"/>
        <v>0</v>
      </c>
      <c r="I622" s="332">
        <f t="shared" si="181"/>
        <v>0</v>
      </c>
      <c r="J622" s="332">
        <f t="shared" si="181"/>
        <v>0</v>
      </c>
      <c r="K622" s="332">
        <f t="shared" si="181"/>
        <v>0</v>
      </c>
      <c r="L622" s="332">
        <f t="shared" si="181"/>
        <v>0</v>
      </c>
      <c r="M622" s="332">
        <f t="shared" si="181"/>
        <v>0</v>
      </c>
      <c r="N622" s="332">
        <f t="shared" si="181"/>
        <v>0</v>
      </c>
      <c r="O622" s="332">
        <f t="shared" si="181"/>
        <v>0</v>
      </c>
      <c r="P622" s="332">
        <f t="shared" si="181"/>
        <v>0</v>
      </c>
      <c r="Q622" s="332">
        <f t="shared" si="181"/>
        <v>0</v>
      </c>
      <c r="R622" s="332">
        <f t="shared" si="181"/>
        <v>0</v>
      </c>
      <c r="S622" s="332">
        <f t="shared" si="181"/>
        <v>0</v>
      </c>
      <c r="T622" s="332">
        <f t="shared" si="181"/>
        <v>0</v>
      </c>
      <c r="U622" s="332">
        <f t="shared" si="181"/>
        <v>0</v>
      </c>
      <c r="V622" s="332">
        <f t="shared" si="181"/>
        <v>0</v>
      </c>
      <c r="W622" s="332">
        <f t="shared" si="181"/>
        <v>0</v>
      </c>
      <c r="X622" s="332">
        <f t="shared" si="181"/>
        <v>0</v>
      </c>
      <c r="Y622" s="332">
        <f t="shared" si="181"/>
        <v>0</v>
      </c>
      <c r="Z622" s="332">
        <f t="shared" si="181"/>
        <v>0</v>
      </c>
      <c r="AA622" s="332">
        <f t="shared" si="181"/>
        <v>0</v>
      </c>
      <c r="AB622" s="332">
        <f t="shared" si="181"/>
        <v>0</v>
      </c>
      <c r="AC622" s="332">
        <f t="shared" si="181"/>
        <v>0</v>
      </c>
      <c r="AD622" s="332">
        <f t="shared" si="181"/>
        <v>0</v>
      </c>
      <c r="AE622" s="332">
        <f t="shared" si="181"/>
        <v>0</v>
      </c>
      <c r="AF622" s="332">
        <f t="shared" si="181"/>
        <v>0</v>
      </c>
      <c r="AG622" s="332">
        <f t="shared" si="181"/>
        <v>0</v>
      </c>
      <c r="AH622" s="332">
        <f t="shared" si="181"/>
        <v>0</v>
      </c>
      <c r="AI622" s="332">
        <f t="shared" si="181"/>
        <v>0</v>
      </c>
      <c r="AJ622" s="332">
        <f t="shared" si="181"/>
        <v>0</v>
      </c>
      <c r="AK622" s="332">
        <f t="shared" si="181"/>
        <v>0</v>
      </c>
      <c r="AL622" s="332">
        <f t="shared" si="181"/>
        <v>0</v>
      </c>
      <c r="AM622" s="332">
        <f t="shared" si="181"/>
        <v>0</v>
      </c>
      <c r="AN622" s="332">
        <f t="shared" si="181"/>
        <v>0</v>
      </c>
      <c r="AO622" s="332">
        <f t="shared" si="181"/>
        <v>0</v>
      </c>
      <c r="AP622" s="332">
        <f t="shared" si="181"/>
        <v>0</v>
      </c>
      <c r="AQ622" s="332">
        <f t="shared" si="181"/>
        <v>0</v>
      </c>
      <c r="AR622" s="332">
        <f t="shared" si="181"/>
        <v>0</v>
      </c>
      <c r="AS622" s="332">
        <f t="shared" si="181"/>
        <v>0</v>
      </c>
      <c r="AT622" s="332">
        <f t="shared" si="181"/>
        <v>0</v>
      </c>
      <c r="AU622" s="332">
        <f t="shared" si="181"/>
        <v>0</v>
      </c>
      <c r="AV622" s="332">
        <f t="shared" si="181"/>
        <v>0</v>
      </c>
      <c r="AW622" s="332">
        <f t="shared" si="181"/>
        <v>0</v>
      </c>
      <c r="AX622" s="332">
        <f t="shared" si="181"/>
        <v>0</v>
      </c>
      <c r="AY622" s="332">
        <f t="shared" si="181"/>
        <v>0</v>
      </c>
      <c r="AZ622" s="332">
        <f t="shared" si="181"/>
        <v>0</v>
      </c>
      <c r="BA622" s="332">
        <f t="shared" si="181"/>
        <v>0</v>
      </c>
      <c r="BB622" s="332">
        <f t="shared" si="181"/>
        <v>0</v>
      </c>
      <c r="BC622" s="332">
        <f t="shared" si="181"/>
        <v>0</v>
      </c>
      <c r="BD622" s="332">
        <f t="shared" si="181"/>
        <v>0</v>
      </c>
      <c r="BE622" s="332">
        <f t="shared" si="181"/>
        <v>0</v>
      </c>
      <c r="BF622" s="332">
        <f t="shared" si="181"/>
        <v>0</v>
      </c>
      <c r="BG622" s="332">
        <f t="shared" si="181"/>
        <v>0</v>
      </c>
      <c r="BH622" s="332">
        <f t="shared" si="181"/>
        <v>0</v>
      </c>
      <c r="BI622" s="332">
        <f t="shared" si="181"/>
        <v>0</v>
      </c>
      <c r="BJ622" s="332">
        <f t="shared" si="181"/>
        <v>0</v>
      </c>
      <c r="BK622" s="332">
        <f t="shared" si="181"/>
        <v>0</v>
      </c>
      <c r="BL622" s="332">
        <f t="shared" si="181"/>
        <v>0</v>
      </c>
      <c r="BM622" s="332">
        <f t="shared" si="181"/>
        <v>0</v>
      </c>
      <c r="BN622" s="332">
        <f t="shared" si="181"/>
        <v>0</v>
      </c>
      <c r="BO622" s="332">
        <f t="shared" si="181"/>
        <v>0</v>
      </c>
      <c r="BP622" s="332">
        <f t="shared" si="181"/>
        <v>0</v>
      </c>
      <c r="BQ622" s="332">
        <f t="shared" si="181"/>
        <v>0</v>
      </c>
      <c r="BR622" s="332">
        <f t="shared" ref="BR622:BR629" si="184">BR200-EJ200</f>
        <v>0</v>
      </c>
      <c r="BS622" s="332">
        <f t="shared" si="182"/>
        <v>0</v>
      </c>
      <c r="BT622" s="332">
        <f t="shared" si="182"/>
        <v>0</v>
      </c>
      <c r="BU622" s="332">
        <f t="shared" si="182"/>
        <v>0</v>
      </c>
      <c r="BV622" s="332">
        <f t="shared" si="182"/>
        <v>0</v>
      </c>
      <c r="BW622" s="332">
        <f t="shared" si="182"/>
        <v>0</v>
      </c>
      <c r="BX622" s="332">
        <f t="shared" si="182"/>
        <v>0</v>
      </c>
      <c r="BZ622" s="332">
        <f t="shared" si="183"/>
        <v>0</v>
      </c>
      <c r="CA622" s="332">
        <f t="shared" si="183"/>
        <v>0</v>
      </c>
    </row>
    <row r="623" spans="7:79" hidden="1" x14ac:dyDescent="0.2">
      <c r="G623" s="332">
        <f t="shared" ref="G623:BQ627" si="185">G201-BY201</f>
        <v>0</v>
      </c>
      <c r="H623" s="332">
        <f t="shared" si="185"/>
        <v>0</v>
      </c>
      <c r="I623" s="332">
        <f t="shared" si="185"/>
        <v>0</v>
      </c>
      <c r="J623" s="332">
        <f t="shared" si="185"/>
        <v>0</v>
      </c>
      <c r="K623" s="332">
        <f t="shared" si="185"/>
        <v>0</v>
      </c>
      <c r="L623" s="332">
        <f t="shared" si="185"/>
        <v>0</v>
      </c>
      <c r="M623" s="332">
        <f t="shared" si="185"/>
        <v>0</v>
      </c>
      <c r="N623" s="332">
        <f t="shared" si="185"/>
        <v>0</v>
      </c>
      <c r="O623" s="332">
        <f t="shared" si="185"/>
        <v>0</v>
      </c>
      <c r="P623" s="332">
        <f t="shared" si="185"/>
        <v>0</v>
      </c>
      <c r="Q623" s="332">
        <f t="shared" si="185"/>
        <v>0</v>
      </c>
      <c r="R623" s="332">
        <f t="shared" si="185"/>
        <v>0</v>
      </c>
      <c r="S623" s="332">
        <f t="shared" si="185"/>
        <v>0</v>
      </c>
      <c r="T623" s="332">
        <f t="shared" si="185"/>
        <v>0</v>
      </c>
      <c r="U623" s="332">
        <f t="shared" si="185"/>
        <v>0</v>
      </c>
      <c r="V623" s="332">
        <f t="shared" si="185"/>
        <v>0</v>
      </c>
      <c r="W623" s="332">
        <f t="shared" si="185"/>
        <v>0</v>
      </c>
      <c r="X623" s="332">
        <f t="shared" si="185"/>
        <v>0</v>
      </c>
      <c r="Y623" s="332">
        <f t="shared" si="185"/>
        <v>0</v>
      </c>
      <c r="Z623" s="332">
        <f t="shared" si="185"/>
        <v>0</v>
      </c>
      <c r="AA623" s="332">
        <f t="shared" si="185"/>
        <v>0</v>
      </c>
      <c r="AB623" s="332">
        <f t="shared" si="185"/>
        <v>0</v>
      </c>
      <c r="AC623" s="332">
        <f t="shared" si="185"/>
        <v>0</v>
      </c>
      <c r="AD623" s="332">
        <f t="shared" si="185"/>
        <v>0</v>
      </c>
      <c r="AE623" s="332">
        <f t="shared" si="185"/>
        <v>0</v>
      </c>
      <c r="AF623" s="332">
        <f t="shared" si="185"/>
        <v>0</v>
      </c>
      <c r="AG623" s="332">
        <f t="shared" si="185"/>
        <v>0</v>
      </c>
      <c r="AH623" s="332">
        <f t="shared" si="185"/>
        <v>0</v>
      </c>
      <c r="AI623" s="332">
        <f t="shared" si="185"/>
        <v>0</v>
      </c>
      <c r="AJ623" s="332">
        <f t="shared" si="185"/>
        <v>0</v>
      </c>
      <c r="AK623" s="332">
        <f t="shared" si="185"/>
        <v>0</v>
      </c>
      <c r="AL623" s="332">
        <f t="shared" si="185"/>
        <v>0</v>
      </c>
      <c r="AM623" s="332">
        <f t="shared" si="185"/>
        <v>0</v>
      </c>
      <c r="AN623" s="332">
        <f t="shared" si="185"/>
        <v>0</v>
      </c>
      <c r="AO623" s="332">
        <f t="shared" si="185"/>
        <v>0</v>
      </c>
      <c r="AP623" s="332">
        <f t="shared" si="185"/>
        <v>0</v>
      </c>
      <c r="AQ623" s="332">
        <f t="shared" si="185"/>
        <v>0</v>
      </c>
      <c r="AR623" s="332">
        <f t="shared" si="185"/>
        <v>0</v>
      </c>
      <c r="AS623" s="332">
        <f t="shared" si="185"/>
        <v>0</v>
      </c>
      <c r="AT623" s="332">
        <f t="shared" si="185"/>
        <v>0</v>
      </c>
      <c r="AU623" s="332">
        <f t="shared" si="185"/>
        <v>0</v>
      </c>
      <c r="AV623" s="332">
        <f t="shared" si="185"/>
        <v>0</v>
      </c>
      <c r="AW623" s="332">
        <f t="shared" si="185"/>
        <v>0</v>
      </c>
      <c r="AX623" s="332">
        <f t="shared" si="185"/>
        <v>0</v>
      </c>
      <c r="AY623" s="332">
        <f t="shared" si="185"/>
        <v>0</v>
      </c>
      <c r="AZ623" s="332">
        <f t="shared" si="185"/>
        <v>0</v>
      </c>
      <c r="BA623" s="332">
        <f t="shared" si="185"/>
        <v>0</v>
      </c>
      <c r="BB623" s="332">
        <f t="shared" si="185"/>
        <v>0</v>
      </c>
      <c r="BC623" s="332">
        <f t="shared" si="185"/>
        <v>0</v>
      </c>
      <c r="BD623" s="332">
        <f t="shared" si="185"/>
        <v>0</v>
      </c>
      <c r="BE623" s="332">
        <f t="shared" si="185"/>
        <v>0</v>
      </c>
      <c r="BF623" s="332">
        <f t="shared" si="185"/>
        <v>0</v>
      </c>
      <c r="BG623" s="332">
        <f t="shared" si="185"/>
        <v>0</v>
      </c>
      <c r="BH623" s="332">
        <f t="shared" si="185"/>
        <v>0</v>
      </c>
      <c r="BI623" s="332">
        <f t="shared" si="185"/>
        <v>0</v>
      </c>
      <c r="BJ623" s="332">
        <f t="shared" si="185"/>
        <v>0</v>
      </c>
      <c r="BK623" s="332">
        <f t="shared" si="185"/>
        <v>0</v>
      </c>
      <c r="BL623" s="332">
        <f t="shared" si="185"/>
        <v>0</v>
      </c>
      <c r="BM623" s="332">
        <f t="shared" si="185"/>
        <v>0</v>
      </c>
      <c r="BN623" s="332">
        <f t="shared" si="185"/>
        <v>0</v>
      </c>
      <c r="BO623" s="332">
        <f t="shared" si="185"/>
        <v>0</v>
      </c>
      <c r="BP623" s="332">
        <f t="shared" si="185"/>
        <v>0</v>
      </c>
      <c r="BQ623" s="332">
        <f t="shared" si="185"/>
        <v>0</v>
      </c>
      <c r="BR623" s="332">
        <f t="shared" si="184"/>
        <v>0</v>
      </c>
      <c r="BS623" s="332">
        <f t="shared" si="182"/>
        <v>0</v>
      </c>
      <c r="BT623" s="332">
        <f t="shared" si="182"/>
        <v>0</v>
      </c>
      <c r="BU623" s="332">
        <f t="shared" si="182"/>
        <v>0</v>
      </c>
      <c r="BV623" s="332">
        <f t="shared" si="182"/>
        <v>0</v>
      </c>
      <c r="BW623" s="332">
        <f t="shared" si="182"/>
        <v>0</v>
      </c>
      <c r="BX623" s="332">
        <f t="shared" si="182"/>
        <v>0</v>
      </c>
      <c r="BZ623" s="332">
        <f t="shared" si="183"/>
        <v>0</v>
      </c>
      <c r="CA623" s="332">
        <f t="shared" si="183"/>
        <v>0</v>
      </c>
    </row>
    <row r="624" spans="7:79" hidden="1" x14ac:dyDescent="0.2">
      <c r="G624" s="332">
        <f t="shared" si="185"/>
        <v>0</v>
      </c>
      <c r="H624" s="332">
        <f t="shared" si="185"/>
        <v>0</v>
      </c>
      <c r="I624" s="332">
        <f t="shared" si="185"/>
        <v>0</v>
      </c>
      <c r="J624" s="332">
        <f t="shared" si="185"/>
        <v>0</v>
      </c>
      <c r="K624" s="332">
        <f t="shared" si="185"/>
        <v>0</v>
      </c>
      <c r="L624" s="332">
        <f t="shared" si="185"/>
        <v>0</v>
      </c>
      <c r="M624" s="332">
        <f t="shared" si="185"/>
        <v>0</v>
      </c>
      <c r="N624" s="332">
        <f t="shared" si="185"/>
        <v>0</v>
      </c>
      <c r="O624" s="332">
        <f t="shared" si="185"/>
        <v>0</v>
      </c>
      <c r="P624" s="332">
        <f t="shared" si="185"/>
        <v>0</v>
      </c>
      <c r="Q624" s="332">
        <f t="shared" si="185"/>
        <v>0</v>
      </c>
      <c r="R624" s="332">
        <f t="shared" si="185"/>
        <v>0</v>
      </c>
      <c r="S624" s="332">
        <f t="shared" si="185"/>
        <v>0</v>
      </c>
      <c r="T624" s="332">
        <f t="shared" si="185"/>
        <v>0</v>
      </c>
      <c r="U624" s="332">
        <f t="shared" si="185"/>
        <v>0</v>
      </c>
      <c r="V624" s="332">
        <f t="shared" si="185"/>
        <v>0</v>
      </c>
      <c r="W624" s="332">
        <f t="shared" si="185"/>
        <v>0</v>
      </c>
      <c r="X624" s="332">
        <f t="shared" si="185"/>
        <v>0</v>
      </c>
      <c r="Y624" s="332">
        <f t="shared" si="185"/>
        <v>0</v>
      </c>
      <c r="Z624" s="332">
        <f t="shared" si="185"/>
        <v>0</v>
      </c>
      <c r="AA624" s="332">
        <f t="shared" si="185"/>
        <v>0</v>
      </c>
      <c r="AB624" s="332">
        <f t="shared" si="185"/>
        <v>0</v>
      </c>
      <c r="AC624" s="332">
        <f t="shared" si="185"/>
        <v>0</v>
      </c>
      <c r="AD624" s="332">
        <f t="shared" si="185"/>
        <v>0</v>
      </c>
      <c r="AE624" s="332">
        <f t="shared" si="185"/>
        <v>0</v>
      </c>
      <c r="AF624" s="332">
        <f t="shared" si="185"/>
        <v>0</v>
      </c>
      <c r="AG624" s="332">
        <f t="shared" si="185"/>
        <v>0</v>
      </c>
      <c r="AH624" s="332">
        <f t="shared" si="185"/>
        <v>0</v>
      </c>
      <c r="AI624" s="332">
        <f t="shared" si="185"/>
        <v>0</v>
      </c>
      <c r="AJ624" s="332">
        <f t="shared" si="185"/>
        <v>0</v>
      </c>
      <c r="AK624" s="332">
        <f t="shared" si="185"/>
        <v>0</v>
      </c>
      <c r="AL624" s="332">
        <f t="shared" si="185"/>
        <v>0</v>
      </c>
      <c r="AM624" s="332">
        <f t="shared" si="185"/>
        <v>0</v>
      </c>
      <c r="AN624" s="332">
        <f t="shared" si="185"/>
        <v>0</v>
      </c>
      <c r="AO624" s="332">
        <f t="shared" si="185"/>
        <v>0</v>
      </c>
      <c r="AP624" s="332">
        <f t="shared" si="185"/>
        <v>0</v>
      </c>
      <c r="AQ624" s="332">
        <f t="shared" si="185"/>
        <v>0</v>
      </c>
      <c r="AR624" s="332">
        <f t="shared" si="185"/>
        <v>0</v>
      </c>
      <c r="AS624" s="332">
        <f t="shared" si="185"/>
        <v>0</v>
      </c>
      <c r="AT624" s="332">
        <f t="shared" si="185"/>
        <v>0</v>
      </c>
      <c r="AU624" s="332">
        <f t="shared" si="185"/>
        <v>0</v>
      </c>
      <c r="AV624" s="332">
        <f t="shared" si="185"/>
        <v>0</v>
      </c>
      <c r="AW624" s="332">
        <f t="shared" si="185"/>
        <v>0</v>
      </c>
      <c r="AX624" s="332">
        <f t="shared" si="185"/>
        <v>0</v>
      </c>
      <c r="AY624" s="332">
        <f t="shared" si="185"/>
        <v>0</v>
      </c>
      <c r="AZ624" s="332">
        <f t="shared" si="185"/>
        <v>0</v>
      </c>
      <c r="BA624" s="332">
        <f t="shared" si="185"/>
        <v>0</v>
      </c>
      <c r="BB624" s="332">
        <f t="shared" si="185"/>
        <v>0</v>
      </c>
      <c r="BC624" s="332">
        <f t="shared" si="185"/>
        <v>0</v>
      </c>
      <c r="BD624" s="332">
        <f t="shared" si="185"/>
        <v>0</v>
      </c>
      <c r="BE624" s="332">
        <f t="shared" si="185"/>
        <v>0</v>
      </c>
      <c r="BF624" s="332">
        <f t="shared" si="185"/>
        <v>0</v>
      </c>
      <c r="BG624" s="332">
        <f t="shared" si="185"/>
        <v>0</v>
      </c>
      <c r="BH624" s="332">
        <f t="shared" si="185"/>
        <v>0</v>
      </c>
      <c r="BI624" s="332">
        <f t="shared" si="185"/>
        <v>0</v>
      </c>
      <c r="BJ624" s="332">
        <f t="shared" si="185"/>
        <v>0</v>
      </c>
      <c r="BK624" s="332">
        <f t="shared" si="185"/>
        <v>0</v>
      </c>
      <c r="BL624" s="332">
        <f t="shared" si="185"/>
        <v>0</v>
      </c>
      <c r="BM624" s="332">
        <f t="shared" si="185"/>
        <v>0</v>
      </c>
      <c r="BN624" s="332">
        <f t="shared" si="185"/>
        <v>0</v>
      </c>
      <c r="BO624" s="332">
        <f t="shared" si="185"/>
        <v>0</v>
      </c>
      <c r="BP624" s="332">
        <f t="shared" si="185"/>
        <v>0</v>
      </c>
      <c r="BQ624" s="332">
        <f t="shared" si="185"/>
        <v>0</v>
      </c>
      <c r="BR624" s="332">
        <f t="shared" si="184"/>
        <v>0</v>
      </c>
      <c r="BS624" s="332">
        <f t="shared" si="182"/>
        <v>0</v>
      </c>
      <c r="BT624" s="332">
        <f t="shared" si="182"/>
        <v>0</v>
      </c>
      <c r="BU624" s="332">
        <f t="shared" si="182"/>
        <v>0</v>
      </c>
      <c r="BV624" s="332">
        <f t="shared" si="182"/>
        <v>0</v>
      </c>
      <c r="BW624" s="332">
        <f t="shared" si="182"/>
        <v>0</v>
      </c>
      <c r="BX624" s="332">
        <f t="shared" si="182"/>
        <v>0</v>
      </c>
      <c r="BZ624" s="332">
        <f t="shared" si="183"/>
        <v>0</v>
      </c>
      <c r="CA624" s="332">
        <f t="shared" si="183"/>
        <v>0</v>
      </c>
    </row>
    <row r="625" spans="7:79" hidden="1" x14ac:dyDescent="0.2">
      <c r="G625" s="332">
        <f t="shared" si="185"/>
        <v>0</v>
      </c>
      <c r="H625" s="332">
        <f t="shared" si="185"/>
        <v>0</v>
      </c>
      <c r="I625" s="332">
        <f t="shared" si="185"/>
        <v>0</v>
      </c>
      <c r="J625" s="332">
        <f t="shared" si="185"/>
        <v>0</v>
      </c>
      <c r="K625" s="332">
        <f t="shared" si="185"/>
        <v>0</v>
      </c>
      <c r="L625" s="332">
        <f t="shared" si="185"/>
        <v>0</v>
      </c>
      <c r="M625" s="332">
        <f t="shared" si="185"/>
        <v>0</v>
      </c>
      <c r="N625" s="332">
        <f t="shared" si="185"/>
        <v>0</v>
      </c>
      <c r="O625" s="332">
        <f t="shared" si="185"/>
        <v>0</v>
      </c>
      <c r="P625" s="332">
        <f t="shared" si="185"/>
        <v>0</v>
      </c>
      <c r="Q625" s="332">
        <f t="shared" si="185"/>
        <v>0</v>
      </c>
      <c r="R625" s="332">
        <f t="shared" si="185"/>
        <v>0</v>
      </c>
      <c r="S625" s="332">
        <f t="shared" si="185"/>
        <v>0</v>
      </c>
      <c r="T625" s="332">
        <f t="shared" si="185"/>
        <v>0</v>
      </c>
      <c r="U625" s="332">
        <f t="shared" si="185"/>
        <v>0</v>
      </c>
      <c r="V625" s="332">
        <f t="shared" si="185"/>
        <v>0</v>
      </c>
      <c r="W625" s="332">
        <f t="shared" si="185"/>
        <v>0</v>
      </c>
      <c r="X625" s="332">
        <f t="shared" si="185"/>
        <v>0</v>
      </c>
      <c r="Y625" s="332">
        <f t="shared" si="185"/>
        <v>0</v>
      </c>
      <c r="Z625" s="332">
        <f t="shared" si="185"/>
        <v>0</v>
      </c>
      <c r="AA625" s="332">
        <f t="shared" si="185"/>
        <v>0</v>
      </c>
      <c r="AB625" s="332">
        <f t="shared" si="185"/>
        <v>0</v>
      </c>
      <c r="AC625" s="332">
        <f t="shared" si="185"/>
        <v>0</v>
      </c>
      <c r="AD625" s="332">
        <f t="shared" si="185"/>
        <v>0</v>
      </c>
      <c r="AE625" s="332">
        <f t="shared" si="185"/>
        <v>0</v>
      </c>
      <c r="AF625" s="332">
        <f t="shared" si="185"/>
        <v>0</v>
      </c>
      <c r="AG625" s="332">
        <f t="shared" si="185"/>
        <v>0</v>
      </c>
      <c r="AH625" s="332">
        <f t="shared" si="185"/>
        <v>0</v>
      </c>
      <c r="AI625" s="332">
        <f t="shared" si="185"/>
        <v>0</v>
      </c>
      <c r="AJ625" s="332">
        <f t="shared" si="185"/>
        <v>0</v>
      </c>
      <c r="AK625" s="332">
        <f t="shared" si="185"/>
        <v>0</v>
      </c>
      <c r="AL625" s="332">
        <f t="shared" si="185"/>
        <v>0</v>
      </c>
      <c r="AM625" s="332">
        <f t="shared" si="185"/>
        <v>0</v>
      </c>
      <c r="AN625" s="332">
        <f t="shared" si="185"/>
        <v>0</v>
      </c>
      <c r="AO625" s="332">
        <f t="shared" si="185"/>
        <v>0</v>
      </c>
      <c r="AP625" s="332">
        <f t="shared" si="185"/>
        <v>0</v>
      </c>
      <c r="AQ625" s="332">
        <f t="shared" si="185"/>
        <v>0</v>
      </c>
      <c r="AR625" s="332">
        <f t="shared" si="185"/>
        <v>0</v>
      </c>
      <c r="AS625" s="332">
        <f t="shared" si="185"/>
        <v>0</v>
      </c>
      <c r="AT625" s="332">
        <f t="shared" si="185"/>
        <v>0</v>
      </c>
      <c r="AU625" s="332">
        <f t="shared" si="185"/>
        <v>0</v>
      </c>
      <c r="AV625" s="332">
        <f t="shared" si="185"/>
        <v>0</v>
      </c>
      <c r="AW625" s="332">
        <f t="shared" si="185"/>
        <v>0</v>
      </c>
      <c r="AX625" s="332">
        <f t="shared" si="185"/>
        <v>0</v>
      </c>
      <c r="AY625" s="332">
        <f t="shared" si="185"/>
        <v>0</v>
      </c>
      <c r="AZ625" s="332">
        <f t="shared" si="185"/>
        <v>0</v>
      </c>
      <c r="BA625" s="332">
        <f t="shared" si="185"/>
        <v>0</v>
      </c>
      <c r="BB625" s="332">
        <f t="shared" si="185"/>
        <v>0</v>
      </c>
      <c r="BC625" s="332">
        <f t="shared" si="185"/>
        <v>0</v>
      </c>
      <c r="BD625" s="332">
        <f t="shared" si="185"/>
        <v>0</v>
      </c>
      <c r="BE625" s="332">
        <f t="shared" si="185"/>
        <v>0</v>
      </c>
      <c r="BF625" s="332">
        <f t="shared" si="185"/>
        <v>0</v>
      </c>
      <c r="BG625" s="332">
        <f t="shared" si="185"/>
        <v>0</v>
      </c>
      <c r="BH625" s="332">
        <f t="shared" si="185"/>
        <v>0</v>
      </c>
      <c r="BI625" s="332">
        <f t="shared" si="185"/>
        <v>0</v>
      </c>
      <c r="BJ625" s="332">
        <f t="shared" si="185"/>
        <v>0</v>
      </c>
      <c r="BK625" s="332">
        <f t="shared" si="185"/>
        <v>0</v>
      </c>
      <c r="BL625" s="332">
        <f t="shared" si="185"/>
        <v>0</v>
      </c>
      <c r="BM625" s="332">
        <f t="shared" si="185"/>
        <v>0</v>
      </c>
      <c r="BN625" s="332">
        <f t="shared" si="185"/>
        <v>0</v>
      </c>
      <c r="BO625" s="332">
        <f t="shared" si="185"/>
        <v>0</v>
      </c>
      <c r="BP625" s="332">
        <f t="shared" si="185"/>
        <v>0</v>
      </c>
      <c r="BQ625" s="332">
        <f t="shared" si="185"/>
        <v>0</v>
      </c>
      <c r="BR625" s="332">
        <f t="shared" si="184"/>
        <v>0</v>
      </c>
      <c r="BS625" s="332">
        <f t="shared" si="182"/>
        <v>0</v>
      </c>
      <c r="BT625" s="332">
        <f t="shared" si="182"/>
        <v>0</v>
      </c>
      <c r="BU625" s="332">
        <f t="shared" si="182"/>
        <v>0</v>
      </c>
      <c r="BV625" s="332">
        <f t="shared" si="182"/>
        <v>0</v>
      </c>
      <c r="BW625" s="332">
        <f t="shared" si="182"/>
        <v>0</v>
      </c>
      <c r="BX625" s="332">
        <f t="shared" si="182"/>
        <v>0</v>
      </c>
      <c r="BZ625" s="332">
        <f t="shared" si="183"/>
        <v>0</v>
      </c>
      <c r="CA625" s="332">
        <f t="shared" si="183"/>
        <v>0</v>
      </c>
    </row>
    <row r="626" spans="7:79" hidden="1" x14ac:dyDescent="0.2">
      <c r="G626" s="332">
        <f t="shared" si="185"/>
        <v>0</v>
      </c>
      <c r="H626" s="332">
        <f t="shared" si="185"/>
        <v>0</v>
      </c>
      <c r="I626" s="332">
        <f t="shared" si="185"/>
        <v>0</v>
      </c>
      <c r="J626" s="332">
        <f t="shared" si="185"/>
        <v>0</v>
      </c>
      <c r="K626" s="332">
        <f t="shared" si="185"/>
        <v>0</v>
      </c>
      <c r="L626" s="332">
        <f t="shared" si="185"/>
        <v>0</v>
      </c>
      <c r="M626" s="332">
        <f t="shared" si="185"/>
        <v>0</v>
      </c>
      <c r="N626" s="332">
        <f t="shared" si="185"/>
        <v>0</v>
      </c>
      <c r="O626" s="332">
        <f t="shared" si="185"/>
        <v>0</v>
      </c>
      <c r="P626" s="332">
        <f t="shared" si="185"/>
        <v>0</v>
      </c>
      <c r="Q626" s="332">
        <f t="shared" si="185"/>
        <v>0</v>
      </c>
      <c r="R626" s="332">
        <f t="shared" si="185"/>
        <v>0</v>
      </c>
      <c r="S626" s="332">
        <f t="shared" si="185"/>
        <v>0</v>
      </c>
      <c r="T626" s="332">
        <f t="shared" si="185"/>
        <v>0</v>
      </c>
      <c r="U626" s="332">
        <f t="shared" si="185"/>
        <v>0</v>
      </c>
      <c r="V626" s="332">
        <f t="shared" si="185"/>
        <v>0</v>
      </c>
      <c r="W626" s="332">
        <f t="shared" si="185"/>
        <v>0</v>
      </c>
      <c r="X626" s="332">
        <f t="shared" si="185"/>
        <v>0</v>
      </c>
      <c r="Y626" s="332">
        <f t="shared" si="185"/>
        <v>0</v>
      </c>
      <c r="Z626" s="332">
        <f t="shared" si="185"/>
        <v>0</v>
      </c>
      <c r="AA626" s="332">
        <f t="shared" si="185"/>
        <v>0</v>
      </c>
      <c r="AB626" s="332">
        <f t="shared" si="185"/>
        <v>0</v>
      </c>
      <c r="AC626" s="332">
        <f t="shared" si="185"/>
        <v>0</v>
      </c>
      <c r="AD626" s="332">
        <f t="shared" si="185"/>
        <v>0</v>
      </c>
      <c r="AE626" s="332">
        <f t="shared" si="185"/>
        <v>0</v>
      </c>
      <c r="AF626" s="332">
        <f t="shared" si="185"/>
        <v>0</v>
      </c>
      <c r="AG626" s="332">
        <f t="shared" si="185"/>
        <v>0</v>
      </c>
      <c r="AH626" s="332">
        <f t="shared" si="185"/>
        <v>0</v>
      </c>
      <c r="AI626" s="332">
        <f t="shared" si="185"/>
        <v>0</v>
      </c>
      <c r="AJ626" s="332">
        <f t="shared" si="185"/>
        <v>0</v>
      </c>
      <c r="AK626" s="332">
        <f t="shared" si="185"/>
        <v>0</v>
      </c>
      <c r="AL626" s="332">
        <f t="shared" si="185"/>
        <v>0</v>
      </c>
      <c r="AM626" s="332">
        <f t="shared" si="185"/>
        <v>0</v>
      </c>
      <c r="AN626" s="332">
        <f t="shared" si="185"/>
        <v>0</v>
      </c>
      <c r="AO626" s="332">
        <f t="shared" si="185"/>
        <v>0</v>
      </c>
      <c r="AP626" s="332">
        <f t="shared" si="185"/>
        <v>0</v>
      </c>
      <c r="AQ626" s="332">
        <f t="shared" si="185"/>
        <v>0</v>
      </c>
      <c r="AR626" s="332">
        <f t="shared" si="185"/>
        <v>0</v>
      </c>
      <c r="AS626" s="332">
        <f t="shared" si="185"/>
        <v>0</v>
      </c>
      <c r="AT626" s="332">
        <f t="shared" si="185"/>
        <v>0</v>
      </c>
      <c r="AU626" s="332">
        <f t="shared" si="185"/>
        <v>0</v>
      </c>
      <c r="AV626" s="332">
        <f t="shared" si="185"/>
        <v>0</v>
      </c>
      <c r="AW626" s="332">
        <f t="shared" si="185"/>
        <v>0</v>
      </c>
      <c r="AX626" s="332">
        <f t="shared" si="185"/>
        <v>0</v>
      </c>
      <c r="AY626" s="332">
        <f t="shared" si="185"/>
        <v>0</v>
      </c>
      <c r="AZ626" s="332">
        <f t="shared" si="185"/>
        <v>0</v>
      </c>
      <c r="BA626" s="332">
        <f t="shared" si="185"/>
        <v>0</v>
      </c>
      <c r="BB626" s="332">
        <f t="shared" si="185"/>
        <v>0</v>
      </c>
      <c r="BC626" s="332">
        <f t="shared" si="185"/>
        <v>0</v>
      </c>
      <c r="BD626" s="332">
        <f t="shared" si="185"/>
        <v>0</v>
      </c>
      <c r="BE626" s="332">
        <f t="shared" si="185"/>
        <v>0</v>
      </c>
      <c r="BF626" s="332">
        <f t="shared" si="185"/>
        <v>0</v>
      </c>
      <c r="BG626" s="332">
        <f t="shared" si="185"/>
        <v>0</v>
      </c>
      <c r="BH626" s="332">
        <f t="shared" si="185"/>
        <v>0</v>
      </c>
      <c r="BI626" s="332">
        <f t="shared" si="185"/>
        <v>0</v>
      </c>
      <c r="BJ626" s="332">
        <f t="shared" si="185"/>
        <v>0</v>
      </c>
      <c r="BK626" s="332">
        <f t="shared" si="185"/>
        <v>0</v>
      </c>
      <c r="BL626" s="332">
        <f t="shared" si="185"/>
        <v>0</v>
      </c>
      <c r="BM626" s="332">
        <f t="shared" si="185"/>
        <v>0</v>
      </c>
      <c r="BN626" s="332">
        <f t="shared" si="185"/>
        <v>0</v>
      </c>
      <c r="BO626" s="332">
        <f t="shared" si="185"/>
        <v>0</v>
      </c>
      <c r="BP626" s="332">
        <f t="shared" si="185"/>
        <v>0</v>
      </c>
      <c r="BQ626" s="332">
        <f t="shared" si="185"/>
        <v>0</v>
      </c>
      <c r="BR626" s="332">
        <f t="shared" si="184"/>
        <v>0</v>
      </c>
      <c r="BS626" s="332">
        <f t="shared" si="182"/>
        <v>0</v>
      </c>
      <c r="BT626" s="332">
        <f t="shared" si="182"/>
        <v>0</v>
      </c>
      <c r="BU626" s="332">
        <f t="shared" si="182"/>
        <v>0</v>
      </c>
      <c r="BV626" s="332">
        <f t="shared" si="182"/>
        <v>0</v>
      </c>
      <c r="BW626" s="332">
        <f t="shared" si="182"/>
        <v>0</v>
      </c>
      <c r="BX626" s="332">
        <f t="shared" si="182"/>
        <v>0</v>
      </c>
      <c r="BZ626" s="332">
        <f t="shared" si="183"/>
        <v>0</v>
      </c>
      <c r="CA626" s="332">
        <f t="shared" si="183"/>
        <v>0</v>
      </c>
    </row>
    <row r="627" spans="7:79" hidden="1" x14ac:dyDescent="0.2">
      <c r="G627" s="332">
        <f t="shared" si="185"/>
        <v>0</v>
      </c>
      <c r="H627" s="332">
        <f t="shared" si="185"/>
        <v>0</v>
      </c>
      <c r="I627" s="332">
        <f t="shared" si="185"/>
        <v>0</v>
      </c>
      <c r="J627" s="332">
        <f t="shared" ref="J627:BQ629" si="186">J205-CB205</f>
        <v>0</v>
      </c>
      <c r="K627" s="332">
        <f t="shared" si="186"/>
        <v>0</v>
      </c>
      <c r="L627" s="332">
        <f t="shared" si="186"/>
        <v>0</v>
      </c>
      <c r="M627" s="332">
        <f t="shared" si="186"/>
        <v>0</v>
      </c>
      <c r="N627" s="332">
        <f t="shared" si="186"/>
        <v>0</v>
      </c>
      <c r="O627" s="332">
        <f t="shared" si="186"/>
        <v>0</v>
      </c>
      <c r="P627" s="332">
        <f t="shared" si="186"/>
        <v>0</v>
      </c>
      <c r="Q627" s="332">
        <f t="shared" si="186"/>
        <v>0</v>
      </c>
      <c r="R627" s="332">
        <f t="shared" si="186"/>
        <v>0</v>
      </c>
      <c r="S627" s="332">
        <f t="shared" si="186"/>
        <v>0</v>
      </c>
      <c r="T627" s="332">
        <f t="shared" si="186"/>
        <v>0</v>
      </c>
      <c r="U627" s="332">
        <f t="shared" si="186"/>
        <v>0</v>
      </c>
      <c r="V627" s="332">
        <f t="shared" si="186"/>
        <v>0</v>
      </c>
      <c r="W627" s="332">
        <f t="shared" si="186"/>
        <v>0</v>
      </c>
      <c r="X627" s="332">
        <f t="shared" si="186"/>
        <v>0</v>
      </c>
      <c r="Y627" s="332">
        <f t="shared" si="186"/>
        <v>0</v>
      </c>
      <c r="Z627" s="332">
        <f t="shared" si="186"/>
        <v>0</v>
      </c>
      <c r="AA627" s="332">
        <f t="shared" si="186"/>
        <v>0</v>
      </c>
      <c r="AB627" s="332">
        <f t="shared" si="186"/>
        <v>0</v>
      </c>
      <c r="AC627" s="332">
        <f t="shared" si="186"/>
        <v>0</v>
      </c>
      <c r="AD627" s="332">
        <f t="shared" si="186"/>
        <v>0</v>
      </c>
      <c r="AE627" s="332">
        <f t="shared" si="186"/>
        <v>0</v>
      </c>
      <c r="AF627" s="332">
        <f t="shared" si="186"/>
        <v>0</v>
      </c>
      <c r="AG627" s="332">
        <f t="shared" si="186"/>
        <v>0</v>
      </c>
      <c r="AH627" s="332">
        <f t="shared" si="186"/>
        <v>0</v>
      </c>
      <c r="AI627" s="332">
        <f t="shared" si="186"/>
        <v>0</v>
      </c>
      <c r="AJ627" s="332">
        <f t="shared" si="186"/>
        <v>0</v>
      </c>
      <c r="AK627" s="332">
        <f t="shared" si="186"/>
        <v>0</v>
      </c>
      <c r="AL627" s="332">
        <f t="shared" si="186"/>
        <v>0</v>
      </c>
      <c r="AM627" s="332">
        <f t="shared" si="186"/>
        <v>0</v>
      </c>
      <c r="AN627" s="332">
        <f t="shared" si="186"/>
        <v>0</v>
      </c>
      <c r="AO627" s="332">
        <f t="shared" si="186"/>
        <v>0</v>
      </c>
      <c r="AP627" s="332">
        <f t="shared" si="186"/>
        <v>0</v>
      </c>
      <c r="AQ627" s="332">
        <f t="shared" si="186"/>
        <v>0</v>
      </c>
      <c r="AR627" s="332">
        <f t="shared" si="186"/>
        <v>0</v>
      </c>
      <c r="AS627" s="332">
        <f t="shared" si="186"/>
        <v>0</v>
      </c>
      <c r="AT627" s="332">
        <f t="shared" si="186"/>
        <v>0</v>
      </c>
      <c r="AU627" s="332">
        <f t="shared" si="186"/>
        <v>0</v>
      </c>
      <c r="AV627" s="332">
        <f t="shared" si="186"/>
        <v>0</v>
      </c>
      <c r="AW627" s="332">
        <f t="shared" si="186"/>
        <v>0</v>
      </c>
      <c r="AX627" s="332">
        <f t="shared" si="186"/>
        <v>0</v>
      </c>
      <c r="AY627" s="332">
        <f t="shared" si="186"/>
        <v>0</v>
      </c>
      <c r="AZ627" s="332">
        <f t="shared" si="186"/>
        <v>0</v>
      </c>
      <c r="BA627" s="332">
        <f t="shared" si="186"/>
        <v>0</v>
      </c>
      <c r="BB627" s="332">
        <f t="shared" si="186"/>
        <v>0</v>
      </c>
      <c r="BC627" s="332">
        <f t="shared" si="186"/>
        <v>0</v>
      </c>
      <c r="BD627" s="332">
        <f t="shared" si="186"/>
        <v>0</v>
      </c>
      <c r="BE627" s="332">
        <f t="shared" si="186"/>
        <v>0</v>
      </c>
      <c r="BF627" s="332">
        <f t="shared" si="186"/>
        <v>0</v>
      </c>
      <c r="BG627" s="332">
        <f t="shared" si="186"/>
        <v>0</v>
      </c>
      <c r="BH627" s="332">
        <f t="shared" si="186"/>
        <v>0</v>
      </c>
      <c r="BI627" s="332">
        <f t="shared" si="186"/>
        <v>0</v>
      </c>
      <c r="BJ627" s="332">
        <f t="shared" si="186"/>
        <v>0</v>
      </c>
      <c r="BK627" s="332">
        <f t="shared" si="186"/>
        <v>0</v>
      </c>
      <c r="BL627" s="332">
        <f t="shared" si="186"/>
        <v>0</v>
      </c>
      <c r="BM627" s="332">
        <f t="shared" si="186"/>
        <v>0</v>
      </c>
      <c r="BN627" s="332">
        <f t="shared" si="186"/>
        <v>0</v>
      </c>
      <c r="BO627" s="332">
        <f t="shared" si="186"/>
        <v>0</v>
      </c>
      <c r="BP627" s="332">
        <f t="shared" si="186"/>
        <v>0</v>
      </c>
      <c r="BQ627" s="332">
        <f t="shared" si="186"/>
        <v>0</v>
      </c>
      <c r="BR627" s="332">
        <f t="shared" si="184"/>
        <v>0</v>
      </c>
      <c r="BS627" s="332">
        <f t="shared" si="182"/>
        <v>0</v>
      </c>
      <c r="BT627" s="332">
        <f t="shared" si="182"/>
        <v>0</v>
      </c>
      <c r="BU627" s="332">
        <f t="shared" si="182"/>
        <v>0</v>
      </c>
      <c r="BV627" s="332">
        <f t="shared" si="182"/>
        <v>0</v>
      </c>
      <c r="BW627" s="332">
        <f t="shared" si="182"/>
        <v>0</v>
      </c>
      <c r="BX627" s="332">
        <f t="shared" si="182"/>
        <v>0</v>
      </c>
      <c r="BZ627" s="332">
        <f t="shared" si="183"/>
        <v>0</v>
      </c>
      <c r="CA627" s="332">
        <f t="shared" si="183"/>
        <v>0</v>
      </c>
    </row>
    <row r="628" spans="7:79" hidden="1" x14ac:dyDescent="0.2">
      <c r="G628" s="332">
        <f t="shared" ref="G628:I629" si="187">G206-BY206</f>
        <v>0</v>
      </c>
      <c r="H628" s="332">
        <f t="shared" si="187"/>
        <v>0</v>
      </c>
      <c r="I628" s="332">
        <f t="shared" si="187"/>
        <v>0</v>
      </c>
      <c r="J628" s="332">
        <f t="shared" si="186"/>
        <v>0</v>
      </c>
      <c r="K628" s="332">
        <f t="shared" si="186"/>
        <v>0</v>
      </c>
      <c r="L628" s="332">
        <f t="shared" si="186"/>
        <v>0</v>
      </c>
      <c r="M628" s="332">
        <f t="shared" si="186"/>
        <v>0</v>
      </c>
      <c r="N628" s="332">
        <f t="shared" si="186"/>
        <v>0</v>
      </c>
      <c r="O628" s="332">
        <f t="shared" si="186"/>
        <v>0</v>
      </c>
      <c r="P628" s="332">
        <f t="shared" si="186"/>
        <v>0</v>
      </c>
      <c r="Q628" s="332">
        <f t="shared" si="186"/>
        <v>0</v>
      </c>
      <c r="R628" s="332">
        <f t="shared" si="186"/>
        <v>0</v>
      </c>
      <c r="S628" s="332">
        <f t="shared" si="186"/>
        <v>0</v>
      </c>
      <c r="T628" s="332">
        <f t="shared" si="186"/>
        <v>0</v>
      </c>
      <c r="U628" s="332">
        <f t="shared" si="186"/>
        <v>0</v>
      </c>
      <c r="V628" s="332">
        <f t="shared" si="186"/>
        <v>0</v>
      </c>
      <c r="W628" s="332">
        <f t="shared" si="186"/>
        <v>0</v>
      </c>
      <c r="X628" s="332">
        <f t="shared" si="186"/>
        <v>0</v>
      </c>
      <c r="Y628" s="332">
        <f t="shared" si="186"/>
        <v>0</v>
      </c>
      <c r="Z628" s="332">
        <f t="shared" si="186"/>
        <v>0</v>
      </c>
      <c r="AA628" s="332">
        <f t="shared" si="186"/>
        <v>0</v>
      </c>
      <c r="AB628" s="332">
        <f t="shared" si="186"/>
        <v>0</v>
      </c>
      <c r="AC628" s="332">
        <f t="shared" si="186"/>
        <v>0</v>
      </c>
      <c r="AD628" s="332">
        <f t="shared" si="186"/>
        <v>0</v>
      </c>
      <c r="AE628" s="332">
        <f t="shared" si="186"/>
        <v>0</v>
      </c>
      <c r="AF628" s="332">
        <f t="shared" si="186"/>
        <v>0</v>
      </c>
      <c r="AG628" s="332">
        <f t="shared" si="186"/>
        <v>0</v>
      </c>
      <c r="AH628" s="332">
        <f t="shared" si="186"/>
        <v>0</v>
      </c>
      <c r="AI628" s="332">
        <f t="shared" si="186"/>
        <v>0</v>
      </c>
      <c r="AJ628" s="332">
        <f t="shared" si="186"/>
        <v>0</v>
      </c>
      <c r="AK628" s="332">
        <f t="shared" si="186"/>
        <v>0</v>
      </c>
      <c r="AL628" s="332">
        <f t="shared" si="186"/>
        <v>0</v>
      </c>
      <c r="AM628" s="332">
        <f t="shared" si="186"/>
        <v>0</v>
      </c>
      <c r="AN628" s="332">
        <f t="shared" si="186"/>
        <v>0</v>
      </c>
      <c r="AO628" s="332">
        <f t="shared" si="186"/>
        <v>0</v>
      </c>
      <c r="AP628" s="332">
        <f t="shared" si="186"/>
        <v>0</v>
      </c>
      <c r="AQ628" s="332">
        <f t="shared" si="186"/>
        <v>0</v>
      </c>
      <c r="AR628" s="332">
        <f t="shared" si="186"/>
        <v>0</v>
      </c>
      <c r="AS628" s="332">
        <f t="shared" si="186"/>
        <v>0</v>
      </c>
      <c r="AT628" s="332">
        <f t="shared" si="186"/>
        <v>0</v>
      </c>
      <c r="AU628" s="332">
        <f t="shared" si="186"/>
        <v>0</v>
      </c>
      <c r="AV628" s="332">
        <f t="shared" si="186"/>
        <v>0</v>
      </c>
      <c r="AW628" s="332">
        <f t="shared" si="186"/>
        <v>0</v>
      </c>
      <c r="AX628" s="332">
        <f t="shared" si="186"/>
        <v>0</v>
      </c>
      <c r="AY628" s="332">
        <f t="shared" si="186"/>
        <v>0</v>
      </c>
      <c r="AZ628" s="332">
        <f t="shared" si="186"/>
        <v>0</v>
      </c>
      <c r="BA628" s="332">
        <f t="shared" si="186"/>
        <v>0</v>
      </c>
      <c r="BB628" s="332">
        <f t="shared" si="186"/>
        <v>0</v>
      </c>
      <c r="BC628" s="332">
        <f t="shared" si="186"/>
        <v>0</v>
      </c>
      <c r="BD628" s="332">
        <f t="shared" si="186"/>
        <v>0</v>
      </c>
      <c r="BE628" s="332">
        <f t="shared" si="186"/>
        <v>0</v>
      </c>
      <c r="BF628" s="332">
        <f t="shared" si="186"/>
        <v>0</v>
      </c>
      <c r="BG628" s="332">
        <f t="shared" si="186"/>
        <v>0</v>
      </c>
      <c r="BH628" s="332">
        <f t="shared" si="186"/>
        <v>0</v>
      </c>
      <c r="BI628" s="332">
        <f t="shared" si="186"/>
        <v>0</v>
      </c>
      <c r="BJ628" s="332">
        <f t="shared" si="186"/>
        <v>0</v>
      </c>
      <c r="BK628" s="332">
        <f t="shared" si="186"/>
        <v>0</v>
      </c>
      <c r="BL628" s="332">
        <f t="shared" si="186"/>
        <v>0</v>
      </c>
      <c r="BM628" s="332">
        <f t="shared" si="186"/>
        <v>0</v>
      </c>
      <c r="BN628" s="332">
        <f t="shared" si="186"/>
        <v>0</v>
      </c>
      <c r="BO628" s="332">
        <f t="shared" si="186"/>
        <v>0</v>
      </c>
      <c r="BP628" s="332">
        <f t="shared" si="186"/>
        <v>0</v>
      </c>
      <c r="BQ628" s="332">
        <f t="shared" si="186"/>
        <v>0</v>
      </c>
      <c r="BR628" s="332">
        <f t="shared" si="184"/>
        <v>0</v>
      </c>
      <c r="BS628" s="332">
        <f t="shared" si="182"/>
        <v>0</v>
      </c>
      <c r="BT628" s="332">
        <f t="shared" si="182"/>
        <v>0</v>
      </c>
      <c r="BU628" s="332">
        <f t="shared" si="182"/>
        <v>0</v>
      </c>
      <c r="BV628" s="332">
        <f t="shared" si="182"/>
        <v>0</v>
      </c>
      <c r="BW628" s="332">
        <f t="shared" si="182"/>
        <v>0</v>
      </c>
      <c r="BX628" s="332">
        <f t="shared" si="182"/>
        <v>0</v>
      </c>
      <c r="BZ628" s="332">
        <f t="shared" si="183"/>
        <v>0</v>
      </c>
      <c r="CA628" s="332">
        <f t="shared" si="183"/>
        <v>0</v>
      </c>
    </row>
    <row r="629" spans="7:79" hidden="1" x14ac:dyDescent="0.2">
      <c r="G629" s="332">
        <f t="shared" si="187"/>
        <v>0</v>
      </c>
      <c r="H629" s="332">
        <f t="shared" si="187"/>
        <v>0</v>
      </c>
      <c r="I629" s="332">
        <f t="shared" si="187"/>
        <v>0</v>
      </c>
      <c r="J629" s="332">
        <f t="shared" si="186"/>
        <v>0</v>
      </c>
      <c r="K629" s="332">
        <f t="shared" si="186"/>
        <v>0</v>
      </c>
      <c r="L629" s="332">
        <f t="shared" si="186"/>
        <v>0</v>
      </c>
      <c r="M629" s="332">
        <f t="shared" si="186"/>
        <v>0</v>
      </c>
      <c r="N629" s="332">
        <f t="shared" si="186"/>
        <v>0</v>
      </c>
      <c r="O629" s="332">
        <f t="shared" si="186"/>
        <v>0</v>
      </c>
      <c r="P629" s="332">
        <f t="shared" si="186"/>
        <v>0</v>
      </c>
      <c r="Q629" s="332">
        <f t="shared" si="186"/>
        <v>0</v>
      </c>
      <c r="R629" s="332">
        <f t="shared" si="186"/>
        <v>0</v>
      </c>
      <c r="S629" s="332">
        <f t="shared" si="186"/>
        <v>0</v>
      </c>
      <c r="T629" s="332">
        <f t="shared" si="186"/>
        <v>0</v>
      </c>
      <c r="U629" s="332">
        <f t="shared" si="186"/>
        <v>0</v>
      </c>
      <c r="V629" s="332">
        <f t="shared" si="186"/>
        <v>0</v>
      </c>
      <c r="W629" s="332">
        <f t="shared" si="186"/>
        <v>0</v>
      </c>
      <c r="X629" s="332">
        <f t="shared" si="186"/>
        <v>0</v>
      </c>
      <c r="Y629" s="332">
        <f t="shared" si="186"/>
        <v>0</v>
      </c>
      <c r="Z629" s="332">
        <f t="shared" si="186"/>
        <v>0</v>
      </c>
      <c r="AA629" s="332">
        <f t="shared" si="186"/>
        <v>0</v>
      </c>
      <c r="AB629" s="332">
        <f t="shared" si="186"/>
        <v>0</v>
      </c>
      <c r="AC629" s="332">
        <f t="shared" si="186"/>
        <v>0</v>
      </c>
      <c r="AD629" s="332">
        <f t="shared" si="186"/>
        <v>0</v>
      </c>
      <c r="AE629" s="332">
        <f t="shared" si="186"/>
        <v>0</v>
      </c>
      <c r="AF629" s="332">
        <f t="shared" si="186"/>
        <v>0</v>
      </c>
      <c r="AG629" s="332">
        <f t="shared" si="186"/>
        <v>0</v>
      </c>
      <c r="AH629" s="332">
        <f t="shared" si="186"/>
        <v>0</v>
      </c>
      <c r="AI629" s="332">
        <f t="shared" si="186"/>
        <v>0</v>
      </c>
      <c r="AJ629" s="332">
        <f t="shared" si="186"/>
        <v>0</v>
      </c>
      <c r="AK629" s="332">
        <f t="shared" si="186"/>
        <v>0</v>
      </c>
      <c r="AL629" s="332">
        <f t="shared" si="186"/>
        <v>0</v>
      </c>
      <c r="AM629" s="332">
        <f t="shared" si="186"/>
        <v>0</v>
      </c>
      <c r="AN629" s="332">
        <f t="shared" si="186"/>
        <v>0</v>
      </c>
      <c r="AO629" s="332">
        <f t="shared" si="186"/>
        <v>0</v>
      </c>
      <c r="AP629" s="332">
        <f t="shared" si="186"/>
        <v>0</v>
      </c>
      <c r="AQ629" s="332">
        <f t="shared" si="186"/>
        <v>0</v>
      </c>
      <c r="AR629" s="332">
        <f t="shared" si="186"/>
        <v>0</v>
      </c>
      <c r="AS629" s="332">
        <f t="shared" si="186"/>
        <v>0</v>
      </c>
      <c r="AT629" s="332">
        <f t="shared" si="186"/>
        <v>0</v>
      </c>
      <c r="AU629" s="332">
        <f t="shared" si="186"/>
        <v>0</v>
      </c>
      <c r="AV629" s="332">
        <f t="shared" si="186"/>
        <v>0</v>
      </c>
      <c r="AW629" s="332">
        <f t="shared" si="186"/>
        <v>0</v>
      </c>
      <c r="AX629" s="332">
        <f t="shared" si="186"/>
        <v>0</v>
      </c>
      <c r="AY629" s="332">
        <f t="shared" si="186"/>
        <v>0</v>
      </c>
      <c r="AZ629" s="332">
        <f t="shared" si="186"/>
        <v>0</v>
      </c>
      <c r="BA629" s="332">
        <f t="shared" si="186"/>
        <v>0</v>
      </c>
      <c r="BB629" s="332">
        <f t="shared" si="186"/>
        <v>0</v>
      </c>
      <c r="BC629" s="332">
        <f t="shared" si="186"/>
        <v>0</v>
      </c>
      <c r="BD629" s="332">
        <f t="shared" si="186"/>
        <v>0</v>
      </c>
      <c r="BE629" s="332">
        <f t="shared" si="186"/>
        <v>0</v>
      </c>
      <c r="BF629" s="332">
        <f t="shared" si="186"/>
        <v>0</v>
      </c>
      <c r="BG629" s="332">
        <f t="shared" si="186"/>
        <v>0</v>
      </c>
      <c r="BH629" s="332">
        <f t="shared" si="186"/>
        <v>0</v>
      </c>
      <c r="BI629" s="332">
        <f t="shared" si="186"/>
        <v>0</v>
      </c>
      <c r="BJ629" s="332">
        <f t="shared" si="186"/>
        <v>0</v>
      </c>
      <c r="BK629" s="332">
        <f t="shared" si="186"/>
        <v>0</v>
      </c>
      <c r="BL629" s="332">
        <f t="shared" si="186"/>
        <v>0</v>
      </c>
      <c r="BM629" s="332">
        <f t="shared" si="186"/>
        <v>0</v>
      </c>
      <c r="BN629" s="332">
        <f t="shared" si="186"/>
        <v>0</v>
      </c>
      <c r="BO629" s="332">
        <f t="shared" si="186"/>
        <v>0</v>
      </c>
      <c r="BP629" s="332">
        <f t="shared" si="186"/>
        <v>0</v>
      </c>
      <c r="BQ629" s="332">
        <f t="shared" si="186"/>
        <v>0</v>
      </c>
      <c r="BR629" s="332">
        <f t="shared" si="184"/>
        <v>0</v>
      </c>
      <c r="BS629" s="332">
        <f t="shared" si="182"/>
        <v>0</v>
      </c>
      <c r="BT629" s="332">
        <f t="shared" si="182"/>
        <v>0</v>
      </c>
      <c r="BU629" s="332">
        <f t="shared" si="182"/>
        <v>0</v>
      </c>
      <c r="BV629" s="332">
        <f t="shared" si="182"/>
        <v>0</v>
      </c>
      <c r="BW629" s="332">
        <f t="shared" si="182"/>
        <v>0</v>
      </c>
      <c r="BX629" s="332">
        <f t="shared" si="182"/>
        <v>0</v>
      </c>
      <c r="BZ629" s="332">
        <f t="shared" si="183"/>
        <v>0</v>
      </c>
      <c r="CA629" s="332">
        <f t="shared" si="183"/>
        <v>0</v>
      </c>
    </row>
    <row r="630" spans="7:79" hidden="1" x14ac:dyDescent="0.2">
      <c r="G630" s="332">
        <f t="shared" ref="G630:BR634" si="188">G209-BY209</f>
        <v>0</v>
      </c>
      <c r="H630" s="332">
        <f t="shared" si="188"/>
        <v>0</v>
      </c>
      <c r="I630" s="332">
        <f t="shared" si="188"/>
        <v>0</v>
      </c>
      <c r="J630" s="332">
        <f t="shared" si="188"/>
        <v>0</v>
      </c>
      <c r="K630" s="332">
        <f t="shared" si="188"/>
        <v>0</v>
      </c>
      <c r="L630" s="332">
        <f t="shared" si="188"/>
        <v>0</v>
      </c>
      <c r="M630" s="332">
        <f t="shared" si="188"/>
        <v>0</v>
      </c>
      <c r="N630" s="332">
        <f t="shared" si="188"/>
        <v>0</v>
      </c>
      <c r="O630" s="332">
        <f t="shared" si="188"/>
        <v>0</v>
      </c>
      <c r="P630" s="332">
        <f t="shared" si="188"/>
        <v>0</v>
      </c>
      <c r="Q630" s="332">
        <f t="shared" si="188"/>
        <v>0</v>
      </c>
      <c r="R630" s="332">
        <f t="shared" si="188"/>
        <v>0</v>
      </c>
      <c r="S630" s="332">
        <f t="shared" si="188"/>
        <v>0</v>
      </c>
      <c r="T630" s="332">
        <f t="shared" si="188"/>
        <v>0</v>
      </c>
      <c r="U630" s="332">
        <f t="shared" si="188"/>
        <v>0</v>
      </c>
      <c r="V630" s="332">
        <f t="shared" si="188"/>
        <v>0</v>
      </c>
      <c r="W630" s="332">
        <f t="shared" si="188"/>
        <v>0</v>
      </c>
      <c r="X630" s="332">
        <f t="shared" si="188"/>
        <v>0</v>
      </c>
      <c r="Y630" s="332">
        <f t="shared" si="188"/>
        <v>0</v>
      </c>
      <c r="Z630" s="332">
        <f t="shared" si="188"/>
        <v>0</v>
      </c>
      <c r="AA630" s="332">
        <f t="shared" si="188"/>
        <v>0</v>
      </c>
      <c r="AB630" s="332">
        <f t="shared" si="188"/>
        <v>0</v>
      </c>
      <c r="AC630" s="332">
        <f t="shared" si="188"/>
        <v>0</v>
      </c>
      <c r="AD630" s="332">
        <f t="shared" si="188"/>
        <v>0</v>
      </c>
      <c r="AE630" s="332">
        <f t="shared" si="188"/>
        <v>0</v>
      </c>
      <c r="AF630" s="332">
        <f t="shared" si="188"/>
        <v>0</v>
      </c>
      <c r="AG630" s="332">
        <f t="shared" si="188"/>
        <v>0</v>
      </c>
      <c r="AH630" s="332">
        <f t="shared" si="188"/>
        <v>0</v>
      </c>
      <c r="AI630" s="332">
        <f t="shared" si="188"/>
        <v>0</v>
      </c>
      <c r="AJ630" s="332">
        <f t="shared" si="188"/>
        <v>0</v>
      </c>
      <c r="AK630" s="332">
        <f t="shared" si="188"/>
        <v>0</v>
      </c>
      <c r="AL630" s="332">
        <f t="shared" si="188"/>
        <v>0</v>
      </c>
      <c r="AM630" s="332">
        <f t="shared" si="188"/>
        <v>0</v>
      </c>
      <c r="AN630" s="332">
        <f t="shared" si="188"/>
        <v>0</v>
      </c>
      <c r="AO630" s="332">
        <f t="shared" si="188"/>
        <v>0</v>
      </c>
      <c r="AP630" s="332">
        <f t="shared" si="188"/>
        <v>0</v>
      </c>
      <c r="AQ630" s="332">
        <f t="shared" si="188"/>
        <v>0</v>
      </c>
      <c r="AR630" s="332">
        <f t="shared" si="188"/>
        <v>0</v>
      </c>
      <c r="AS630" s="332">
        <f t="shared" si="188"/>
        <v>0</v>
      </c>
      <c r="AT630" s="332">
        <f t="shared" si="188"/>
        <v>0</v>
      </c>
      <c r="AU630" s="332">
        <f t="shared" si="188"/>
        <v>0</v>
      </c>
      <c r="AV630" s="332">
        <f t="shared" si="188"/>
        <v>0</v>
      </c>
      <c r="AW630" s="332">
        <f t="shared" si="188"/>
        <v>0</v>
      </c>
      <c r="AX630" s="332">
        <f t="shared" si="188"/>
        <v>0</v>
      </c>
      <c r="AY630" s="332">
        <f t="shared" si="188"/>
        <v>0</v>
      </c>
      <c r="AZ630" s="332">
        <f t="shared" si="188"/>
        <v>0</v>
      </c>
      <c r="BA630" s="332">
        <f t="shared" si="188"/>
        <v>0</v>
      </c>
      <c r="BB630" s="332">
        <f t="shared" si="188"/>
        <v>0</v>
      </c>
      <c r="BC630" s="332">
        <f t="shared" si="188"/>
        <v>0</v>
      </c>
      <c r="BD630" s="332">
        <f t="shared" si="188"/>
        <v>0</v>
      </c>
      <c r="BE630" s="332">
        <f t="shared" si="188"/>
        <v>0</v>
      </c>
      <c r="BF630" s="332">
        <f t="shared" si="188"/>
        <v>0</v>
      </c>
      <c r="BG630" s="332">
        <f t="shared" si="188"/>
        <v>0</v>
      </c>
      <c r="BH630" s="332">
        <f t="shared" si="188"/>
        <v>0</v>
      </c>
      <c r="BI630" s="332">
        <f t="shared" si="188"/>
        <v>0</v>
      </c>
      <c r="BJ630" s="332">
        <f t="shared" si="188"/>
        <v>0</v>
      </c>
      <c r="BK630" s="332">
        <f t="shared" si="188"/>
        <v>0</v>
      </c>
      <c r="BL630" s="332">
        <f t="shared" si="188"/>
        <v>0</v>
      </c>
      <c r="BM630" s="332">
        <f t="shared" si="188"/>
        <v>0</v>
      </c>
      <c r="BN630" s="332">
        <f t="shared" si="188"/>
        <v>0</v>
      </c>
      <c r="BO630" s="332">
        <f t="shared" si="188"/>
        <v>0</v>
      </c>
      <c r="BP630" s="332">
        <f t="shared" si="188"/>
        <v>0</v>
      </c>
      <c r="BQ630" s="332">
        <f t="shared" si="188"/>
        <v>0</v>
      </c>
      <c r="BR630" s="332">
        <f t="shared" si="188"/>
        <v>0</v>
      </c>
      <c r="BS630" s="332">
        <f t="shared" ref="BO630:BX634" si="189">BS209-EK209</f>
        <v>0</v>
      </c>
      <c r="BT630" s="332">
        <f t="shared" si="189"/>
        <v>0</v>
      </c>
      <c r="BU630" s="332">
        <f t="shared" si="189"/>
        <v>0</v>
      </c>
      <c r="BV630" s="332">
        <f t="shared" si="189"/>
        <v>0</v>
      </c>
      <c r="BW630" s="332">
        <f t="shared" si="189"/>
        <v>0</v>
      </c>
      <c r="BX630" s="332">
        <f t="shared" si="189"/>
        <v>0</v>
      </c>
      <c r="BZ630" s="332">
        <f t="shared" ref="BZ630:CA634" si="190">BZ209-ER209</f>
        <v>0</v>
      </c>
      <c r="CA630" s="332">
        <f t="shared" si="190"/>
        <v>0</v>
      </c>
    </row>
    <row r="631" spans="7:79" hidden="1" x14ac:dyDescent="0.2">
      <c r="G631" s="332">
        <f t="shared" si="188"/>
        <v>0</v>
      </c>
      <c r="H631" s="332">
        <f t="shared" si="188"/>
        <v>0</v>
      </c>
      <c r="I631" s="332">
        <f t="shared" si="188"/>
        <v>0</v>
      </c>
      <c r="J631" s="332">
        <f t="shared" si="188"/>
        <v>0</v>
      </c>
      <c r="K631" s="332">
        <f t="shared" si="188"/>
        <v>0</v>
      </c>
      <c r="L631" s="332">
        <f t="shared" si="188"/>
        <v>0</v>
      </c>
      <c r="M631" s="332">
        <f t="shared" si="188"/>
        <v>0</v>
      </c>
      <c r="N631" s="332">
        <f t="shared" si="188"/>
        <v>0</v>
      </c>
      <c r="O631" s="332">
        <f t="shared" si="188"/>
        <v>0</v>
      </c>
      <c r="P631" s="332">
        <f t="shared" si="188"/>
        <v>0</v>
      </c>
      <c r="Q631" s="332">
        <f t="shared" si="188"/>
        <v>0</v>
      </c>
      <c r="R631" s="332">
        <f t="shared" si="188"/>
        <v>0</v>
      </c>
      <c r="S631" s="332">
        <f t="shared" si="188"/>
        <v>0</v>
      </c>
      <c r="T631" s="332">
        <f t="shared" si="188"/>
        <v>0</v>
      </c>
      <c r="U631" s="332">
        <f t="shared" si="188"/>
        <v>0</v>
      </c>
      <c r="V631" s="332">
        <f t="shared" si="188"/>
        <v>0</v>
      </c>
      <c r="W631" s="332">
        <f t="shared" si="188"/>
        <v>0</v>
      </c>
      <c r="X631" s="332">
        <f t="shared" si="188"/>
        <v>0</v>
      </c>
      <c r="Y631" s="332">
        <f t="shared" si="188"/>
        <v>0</v>
      </c>
      <c r="Z631" s="332">
        <f t="shared" si="188"/>
        <v>0</v>
      </c>
      <c r="AA631" s="332">
        <f t="shared" si="188"/>
        <v>0</v>
      </c>
      <c r="AB631" s="332">
        <f t="shared" si="188"/>
        <v>0</v>
      </c>
      <c r="AC631" s="332">
        <f t="shared" si="188"/>
        <v>0</v>
      </c>
      <c r="AD631" s="332">
        <f t="shared" si="188"/>
        <v>0</v>
      </c>
      <c r="AE631" s="332">
        <f t="shared" si="188"/>
        <v>0</v>
      </c>
      <c r="AF631" s="332">
        <f t="shared" si="188"/>
        <v>0</v>
      </c>
      <c r="AG631" s="332">
        <f t="shared" si="188"/>
        <v>0</v>
      </c>
      <c r="AH631" s="332">
        <f t="shared" si="188"/>
        <v>0</v>
      </c>
      <c r="AI631" s="332">
        <f t="shared" si="188"/>
        <v>0</v>
      </c>
      <c r="AJ631" s="332">
        <f t="shared" si="188"/>
        <v>0</v>
      </c>
      <c r="AK631" s="332">
        <f t="shared" si="188"/>
        <v>0</v>
      </c>
      <c r="AL631" s="332">
        <f t="shared" si="188"/>
        <v>0</v>
      </c>
      <c r="AM631" s="332">
        <f t="shared" si="188"/>
        <v>0</v>
      </c>
      <c r="AN631" s="332">
        <f t="shared" si="188"/>
        <v>0</v>
      </c>
      <c r="AO631" s="332">
        <f t="shared" si="188"/>
        <v>0</v>
      </c>
      <c r="AP631" s="332">
        <f t="shared" si="188"/>
        <v>0</v>
      </c>
      <c r="AQ631" s="332">
        <f t="shared" si="188"/>
        <v>0</v>
      </c>
      <c r="AR631" s="332">
        <f t="shared" si="188"/>
        <v>0</v>
      </c>
      <c r="AS631" s="332">
        <f t="shared" si="188"/>
        <v>0</v>
      </c>
      <c r="AT631" s="332">
        <f t="shared" si="188"/>
        <v>0</v>
      </c>
      <c r="AU631" s="332">
        <f t="shared" si="188"/>
        <v>0</v>
      </c>
      <c r="AV631" s="332">
        <f t="shared" si="188"/>
        <v>0</v>
      </c>
      <c r="AW631" s="332">
        <f t="shared" si="188"/>
        <v>0</v>
      </c>
      <c r="AX631" s="332">
        <f t="shared" si="188"/>
        <v>0</v>
      </c>
      <c r="AY631" s="332">
        <f t="shared" si="188"/>
        <v>0</v>
      </c>
      <c r="AZ631" s="332">
        <f t="shared" si="188"/>
        <v>0</v>
      </c>
      <c r="BA631" s="332">
        <f t="shared" si="188"/>
        <v>0</v>
      </c>
      <c r="BB631" s="332">
        <f t="shared" si="188"/>
        <v>0</v>
      </c>
      <c r="BC631" s="332">
        <f t="shared" si="188"/>
        <v>0</v>
      </c>
      <c r="BD631" s="332">
        <f t="shared" si="188"/>
        <v>0</v>
      </c>
      <c r="BE631" s="332">
        <f t="shared" si="188"/>
        <v>0</v>
      </c>
      <c r="BF631" s="332">
        <f t="shared" si="188"/>
        <v>0</v>
      </c>
      <c r="BG631" s="332">
        <f t="shared" si="188"/>
        <v>0</v>
      </c>
      <c r="BH631" s="332">
        <f t="shared" si="188"/>
        <v>0</v>
      </c>
      <c r="BI631" s="332">
        <f t="shared" si="188"/>
        <v>0</v>
      </c>
      <c r="BJ631" s="332">
        <f t="shared" si="188"/>
        <v>0</v>
      </c>
      <c r="BK631" s="332">
        <f t="shared" si="188"/>
        <v>0</v>
      </c>
      <c r="BL631" s="332">
        <f t="shared" si="188"/>
        <v>0</v>
      </c>
      <c r="BM631" s="332">
        <f t="shared" si="188"/>
        <v>0</v>
      </c>
      <c r="BN631" s="332">
        <f t="shared" si="188"/>
        <v>0</v>
      </c>
      <c r="BO631" s="332">
        <f t="shared" si="189"/>
        <v>0</v>
      </c>
      <c r="BP631" s="332">
        <f t="shared" si="189"/>
        <v>0</v>
      </c>
      <c r="BQ631" s="332">
        <f t="shared" si="189"/>
        <v>0</v>
      </c>
      <c r="BR631" s="332">
        <f t="shared" si="189"/>
        <v>0</v>
      </c>
      <c r="BS631" s="332">
        <f t="shared" si="189"/>
        <v>0</v>
      </c>
      <c r="BT631" s="332">
        <f t="shared" si="189"/>
        <v>0</v>
      </c>
      <c r="BU631" s="332">
        <f t="shared" si="189"/>
        <v>0</v>
      </c>
      <c r="BV631" s="332">
        <f t="shared" si="189"/>
        <v>0</v>
      </c>
      <c r="BW631" s="332">
        <f t="shared" si="189"/>
        <v>0</v>
      </c>
      <c r="BX631" s="332">
        <f t="shared" si="189"/>
        <v>0</v>
      </c>
      <c r="BZ631" s="332">
        <f t="shared" si="190"/>
        <v>0</v>
      </c>
      <c r="CA631" s="332">
        <f t="shared" si="190"/>
        <v>0</v>
      </c>
    </row>
    <row r="632" spans="7:79" hidden="1" x14ac:dyDescent="0.2">
      <c r="G632" s="332">
        <f t="shared" si="188"/>
        <v>0</v>
      </c>
      <c r="H632" s="332">
        <f t="shared" si="188"/>
        <v>0</v>
      </c>
      <c r="I632" s="332">
        <f t="shared" si="188"/>
        <v>0</v>
      </c>
      <c r="J632" s="332">
        <f t="shared" si="188"/>
        <v>0</v>
      </c>
      <c r="K632" s="332">
        <f t="shared" si="188"/>
        <v>0</v>
      </c>
      <c r="L632" s="332">
        <f t="shared" si="188"/>
        <v>0</v>
      </c>
      <c r="M632" s="332">
        <f t="shared" si="188"/>
        <v>0</v>
      </c>
      <c r="N632" s="332">
        <f t="shared" si="188"/>
        <v>0</v>
      </c>
      <c r="O632" s="332">
        <f t="shared" si="188"/>
        <v>0</v>
      </c>
      <c r="P632" s="332">
        <f t="shared" si="188"/>
        <v>0</v>
      </c>
      <c r="Q632" s="332">
        <f t="shared" si="188"/>
        <v>0</v>
      </c>
      <c r="R632" s="332">
        <f t="shared" si="188"/>
        <v>0</v>
      </c>
      <c r="S632" s="332">
        <f t="shared" si="188"/>
        <v>0</v>
      </c>
      <c r="T632" s="332">
        <f t="shared" si="188"/>
        <v>0</v>
      </c>
      <c r="U632" s="332">
        <f t="shared" si="188"/>
        <v>0</v>
      </c>
      <c r="V632" s="332">
        <f t="shared" si="188"/>
        <v>0</v>
      </c>
      <c r="W632" s="332">
        <f t="shared" si="188"/>
        <v>0</v>
      </c>
      <c r="X632" s="332">
        <f t="shared" si="188"/>
        <v>0</v>
      </c>
      <c r="Y632" s="332">
        <f t="shared" si="188"/>
        <v>0</v>
      </c>
      <c r="Z632" s="332">
        <f t="shared" si="188"/>
        <v>0</v>
      </c>
      <c r="AA632" s="332">
        <f t="shared" si="188"/>
        <v>0</v>
      </c>
      <c r="AB632" s="332">
        <f t="shared" si="188"/>
        <v>0</v>
      </c>
      <c r="AC632" s="332">
        <f t="shared" si="188"/>
        <v>0</v>
      </c>
      <c r="AD632" s="332">
        <f t="shared" si="188"/>
        <v>0</v>
      </c>
      <c r="AE632" s="332">
        <f t="shared" si="188"/>
        <v>0</v>
      </c>
      <c r="AF632" s="332">
        <f t="shared" si="188"/>
        <v>0</v>
      </c>
      <c r="AG632" s="332">
        <f t="shared" si="188"/>
        <v>0</v>
      </c>
      <c r="AH632" s="332">
        <f t="shared" si="188"/>
        <v>0</v>
      </c>
      <c r="AI632" s="332">
        <f t="shared" si="188"/>
        <v>0</v>
      </c>
      <c r="AJ632" s="332">
        <f t="shared" si="188"/>
        <v>0</v>
      </c>
      <c r="AK632" s="332">
        <f t="shared" si="188"/>
        <v>0</v>
      </c>
      <c r="AL632" s="332">
        <f t="shared" si="188"/>
        <v>0</v>
      </c>
      <c r="AM632" s="332">
        <f t="shared" si="188"/>
        <v>0</v>
      </c>
      <c r="AN632" s="332">
        <f t="shared" si="188"/>
        <v>0</v>
      </c>
      <c r="AO632" s="332">
        <f t="shared" si="188"/>
        <v>0</v>
      </c>
      <c r="AP632" s="332">
        <f t="shared" si="188"/>
        <v>0</v>
      </c>
      <c r="AQ632" s="332">
        <f t="shared" si="188"/>
        <v>0</v>
      </c>
      <c r="AR632" s="332">
        <f t="shared" si="188"/>
        <v>0</v>
      </c>
      <c r="AS632" s="332">
        <f t="shared" si="188"/>
        <v>0</v>
      </c>
      <c r="AT632" s="332">
        <f t="shared" si="188"/>
        <v>0</v>
      </c>
      <c r="AU632" s="332">
        <f t="shared" si="188"/>
        <v>0</v>
      </c>
      <c r="AV632" s="332">
        <f t="shared" si="188"/>
        <v>0</v>
      </c>
      <c r="AW632" s="332">
        <f t="shared" si="188"/>
        <v>0</v>
      </c>
      <c r="AX632" s="332">
        <f t="shared" si="188"/>
        <v>0</v>
      </c>
      <c r="AY632" s="332">
        <f t="shared" si="188"/>
        <v>0</v>
      </c>
      <c r="AZ632" s="332">
        <f t="shared" si="188"/>
        <v>0</v>
      </c>
      <c r="BA632" s="332">
        <f t="shared" si="188"/>
        <v>0</v>
      </c>
      <c r="BB632" s="332">
        <f t="shared" si="188"/>
        <v>0</v>
      </c>
      <c r="BC632" s="332">
        <f t="shared" si="188"/>
        <v>0</v>
      </c>
      <c r="BD632" s="332">
        <f t="shared" si="188"/>
        <v>0</v>
      </c>
      <c r="BE632" s="332">
        <f t="shared" si="188"/>
        <v>0</v>
      </c>
      <c r="BF632" s="332">
        <f t="shared" si="188"/>
        <v>0</v>
      </c>
      <c r="BG632" s="332">
        <f t="shared" si="188"/>
        <v>0</v>
      </c>
      <c r="BH632" s="332">
        <f t="shared" si="188"/>
        <v>0</v>
      </c>
      <c r="BI632" s="332">
        <f t="shared" si="188"/>
        <v>0</v>
      </c>
      <c r="BJ632" s="332">
        <f t="shared" si="188"/>
        <v>0</v>
      </c>
      <c r="BK632" s="332">
        <f t="shared" si="188"/>
        <v>0</v>
      </c>
      <c r="BL632" s="332">
        <f t="shared" si="188"/>
        <v>0</v>
      </c>
      <c r="BM632" s="332">
        <f t="shared" si="188"/>
        <v>0</v>
      </c>
      <c r="BN632" s="332">
        <f t="shared" si="188"/>
        <v>0</v>
      </c>
      <c r="BO632" s="332">
        <f t="shared" si="189"/>
        <v>0</v>
      </c>
      <c r="BP632" s="332">
        <f t="shared" si="189"/>
        <v>0</v>
      </c>
      <c r="BQ632" s="332">
        <f t="shared" si="189"/>
        <v>0</v>
      </c>
      <c r="BR632" s="332">
        <f t="shared" si="189"/>
        <v>0</v>
      </c>
      <c r="BS632" s="332">
        <f t="shared" si="189"/>
        <v>0</v>
      </c>
      <c r="BT632" s="332">
        <f t="shared" si="189"/>
        <v>0</v>
      </c>
      <c r="BU632" s="332">
        <f t="shared" si="189"/>
        <v>0</v>
      </c>
      <c r="BV632" s="332">
        <f t="shared" si="189"/>
        <v>0</v>
      </c>
      <c r="BW632" s="332">
        <f t="shared" si="189"/>
        <v>0</v>
      </c>
      <c r="BX632" s="332">
        <f t="shared" si="189"/>
        <v>0</v>
      </c>
      <c r="BZ632" s="332">
        <f t="shared" si="190"/>
        <v>0</v>
      </c>
      <c r="CA632" s="332">
        <f t="shared" si="190"/>
        <v>0</v>
      </c>
    </row>
    <row r="633" spans="7:79" hidden="1" x14ac:dyDescent="0.2">
      <c r="G633" s="332">
        <f t="shared" si="188"/>
        <v>0</v>
      </c>
      <c r="H633" s="332">
        <f t="shared" si="188"/>
        <v>0</v>
      </c>
      <c r="I633" s="332">
        <f t="shared" si="188"/>
        <v>0</v>
      </c>
      <c r="J633" s="332">
        <f t="shared" si="188"/>
        <v>0</v>
      </c>
      <c r="K633" s="332">
        <f t="shared" si="188"/>
        <v>0</v>
      </c>
      <c r="L633" s="332">
        <f t="shared" si="188"/>
        <v>0</v>
      </c>
      <c r="M633" s="332">
        <f t="shared" si="188"/>
        <v>0</v>
      </c>
      <c r="N633" s="332">
        <f t="shared" si="188"/>
        <v>0</v>
      </c>
      <c r="O633" s="332">
        <f t="shared" si="188"/>
        <v>0</v>
      </c>
      <c r="P633" s="332">
        <f t="shared" si="188"/>
        <v>0</v>
      </c>
      <c r="Q633" s="332">
        <f t="shared" si="188"/>
        <v>0</v>
      </c>
      <c r="R633" s="332">
        <f t="shared" si="188"/>
        <v>0</v>
      </c>
      <c r="S633" s="332">
        <f t="shared" si="188"/>
        <v>0</v>
      </c>
      <c r="T633" s="332">
        <f t="shared" si="188"/>
        <v>0</v>
      </c>
      <c r="U633" s="332">
        <f t="shared" si="188"/>
        <v>0</v>
      </c>
      <c r="V633" s="332">
        <f t="shared" si="188"/>
        <v>0</v>
      </c>
      <c r="W633" s="332">
        <f t="shared" si="188"/>
        <v>0</v>
      </c>
      <c r="X633" s="332">
        <f t="shared" si="188"/>
        <v>0</v>
      </c>
      <c r="Y633" s="332">
        <f t="shared" si="188"/>
        <v>0</v>
      </c>
      <c r="Z633" s="332">
        <f t="shared" si="188"/>
        <v>0</v>
      </c>
      <c r="AA633" s="332">
        <f t="shared" si="188"/>
        <v>0</v>
      </c>
      <c r="AB633" s="332">
        <f t="shared" si="188"/>
        <v>0</v>
      </c>
      <c r="AC633" s="332">
        <f t="shared" si="188"/>
        <v>0</v>
      </c>
      <c r="AD633" s="332">
        <f t="shared" si="188"/>
        <v>0</v>
      </c>
      <c r="AE633" s="332">
        <f t="shared" si="188"/>
        <v>0</v>
      </c>
      <c r="AF633" s="332">
        <f t="shared" si="188"/>
        <v>0</v>
      </c>
      <c r="AG633" s="332">
        <f t="shared" si="188"/>
        <v>0</v>
      </c>
      <c r="AH633" s="332">
        <f t="shared" si="188"/>
        <v>0</v>
      </c>
      <c r="AI633" s="332">
        <f t="shared" si="188"/>
        <v>0</v>
      </c>
      <c r="AJ633" s="332">
        <f t="shared" si="188"/>
        <v>0</v>
      </c>
      <c r="AK633" s="332">
        <f t="shared" si="188"/>
        <v>0</v>
      </c>
      <c r="AL633" s="332">
        <f t="shared" si="188"/>
        <v>0</v>
      </c>
      <c r="AM633" s="332">
        <f t="shared" si="188"/>
        <v>0</v>
      </c>
      <c r="AN633" s="332">
        <f t="shared" si="188"/>
        <v>0</v>
      </c>
      <c r="AO633" s="332">
        <f t="shared" si="188"/>
        <v>0</v>
      </c>
      <c r="AP633" s="332">
        <f t="shared" si="188"/>
        <v>0</v>
      </c>
      <c r="AQ633" s="332">
        <f t="shared" si="188"/>
        <v>0</v>
      </c>
      <c r="AR633" s="332">
        <f t="shared" si="188"/>
        <v>0</v>
      </c>
      <c r="AS633" s="332">
        <f t="shared" si="188"/>
        <v>0</v>
      </c>
      <c r="AT633" s="332">
        <f t="shared" si="188"/>
        <v>0</v>
      </c>
      <c r="AU633" s="332">
        <f t="shared" si="188"/>
        <v>0</v>
      </c>
      <c r="AV633" s="332">
        <f t="shared" si="188"/>
        <v>0</v>
      </c>
      <c r="AW633" s="332">
        <f t="shared" si="188"/>
        <v>0</v>
      </c>
      <c r="AX633" s="332">
        <f t="shared" si="188"/>
        <v>0</v>
      </c>
      <c r="AY633" s="332">
        <f t="shared" si="188"/>
        <v>0</v>
      </c>
      <c r="AZ633" s="332">
        <f t="shared" si="188"/>
        <v>0</v>
      </c>
      <c r="BA633" s="332">
        <f t="shared" si="188"/>
        <v>0</v>
      </c>
      <c r="BB633" s="332">
        <f t="shared" si="188"/>
        <v>0</v>
      </c>
      <c r="BC633" s="332">
        <f t="shared" si="188"/>
        <v>0</v>
      </c>
      <c r="BD633" s="332">
        <f t="shared" si="188"/>
        <v>0</v>
      </c>
      <c r="BE633" s="332">
        <f t="shared" si="188"/>
        <v>0</v>
      </c>
      <c r="BF633" s="332">
        <f t="shared" si="188"/>
        <v>0</v>
      </c>
      <c r="BG633" s="332">
        <f t="shared" si="188"/>
        <v>0</v>
      </c>
      <c r="BH633" s="332">
        <f t="shared" si="188"/>
        <v>0</v>
      </c>
      <c r="BI633" s="332">
        <f t="shared" si="188"/>
        <v>0</v>
      </c>
      <c r="BJ633" s="332">
        <f t="shared" si="188"/>
        <v>0</v>
      </c>
      <c r="BK633" s="332">
        <f t="shared" si="188"/>
        <v>0</v>
      </c>
      <c r="BL633" s="332">
        <f t="shared" si="188"/>
        <v>0</v>
      </c>
      <c r="BM633" s="332">
        <f t="shared" si="188"/>
        <v>0</v>
      </c>
      <c r="BN633" s="332">
        <f t="shared" si="188"/>
        <v>0</v>
      </c>
      <c r="BO633" s="332">
        <f t="shared" si="189"/>
        <v>0</v>
      </c>
      <c r="BP633" s="332">
        <f t="shared" si="189"/>
        <v>0</v>
      </c>
      <c r="BQ633" s="332">
        <f t="shared" si="189"/>
        <v>0</v>
      </c>
      <c r="BR633" s="332">
        <f t="shared" si="189"/>
        <v>0</v>
      </c>
      <c r="BS633" s="332">
        <f t="shared" si="189"/>
        <v>0</v>
      </c>
      <c r="BT633" s="332">
        <f t="shared" si="189"/>
        <v>0</v>
      </c>
      <c r="BU633" s="332">
        <f t="shared" si="189"/>
        <v>0</v>
      </c>
      <c r="BV633" s="332">
        <f t="shared" si="189"/>
        <v>0</v>
      </c>
      <c r="BW633" s="332">
        <f t="shared" si="189"/>
        <v>0</v>
      </c>
      <c r="BX633" s="332">
        <f t="shared" si="189"/>
        <v>0</v>
      </c>
      <c r="BZ633" s="332">
        <f t="shared" si="190"/>
        <v>0</v>
      </c>
      <c r="CA633" s="332">
        <f t="shared" si="190"/>
        <v>0</v>
      </c>
    </row>
    <row r="634" spans="7:79" hidden="1" x14ac:dyDescent="0.2">
      <c r="G634" s="332">
        <f t="shared" si="188"/>
        <v>0</v>
      </c>
      <c r="H634" s="332">
        <f t="shared" si="188"/>
        <v>0</v>
      </c>
      <c r="I634" s="332">
        <f t="shared" si="188"/>
        <v>0</v>
      </c>
      <c r="J634" s="332">
        <f t="shared" si="188"/>
        <v>0</v>
      </c>
      <c r="K634" s="332">
        <f t="shared" si="188"/>
        <v>0</v>
      </c>
      <c r="L634" s="332">
        <f t="shared" si="188"/>
        <v>0</v>
      </c>
      <c r="M634" s="332">
        <f t="shared" si="188"/>
        <v>0</v>
      </c>
      <c r="N634" s="332">
        <f t="shared" si="188"/>
        <v>0</v>
      </c>
      <c r="O634" s="332">
        <f t="shared" si="188"/>
        <v>0</v>
      </c>
      <c r="P634" s="332">
        <f t="shared" si="188"/>
        <v>0</v>
      </c>
      <c r="Q634" s="332">
        <f t="shared" si="188"/>
        <v>0</v>
      </c>
      <c r="R634" s="332">
        <f t="shared" ref="R634:BN634" si="191">R213-CJ213</f>
        <v>0</v>
      </c>
      <c r="S634" s="332">
        <f t="shared" si="191"/>
        <v>0</v>
      </c>
      <c r="T634" s="332">
        <f t="shared" si="191"/>
        <v>0</v>
      </c>
      <c r="U634" s="332">
        <f t="shared" si="191"/>
        <v>0</v>
      </c>
      <c r="V634" s="332">
        <f t="shared" si="191"/>
        <v>0</v>
      </c>
      <c r="W634" s="332">
        <f t="shared" si="191"/>
        <v>0</v>
      </c>
      <c r="X634" s="332">
        <f t="shared" si="191"/>
        <v>0</v>
      </c>
      <c r="Y634" s="332">
        <f t="shared" si="191"/>
        <v>0</v>
      </c>
      <c r="Z634" s="332">
        <f t="shared" si="191"/>
        <v>0</v>
      </c>
      <c r="AA634" s="332">
        <f t="shared" si="191"/>
        <v>0</v>
      </c>
      <c r="AB634" s="332">
        <f t="shared" si="191"/>
        <v>0</v>
      </c>
      <c r="AC634" s="332">
        <f t="shared" si="191"/>
        <v>0</v>
      </c>
      <c r="AD634" s="332">
        <f t="shared" si="191"/>
        <v>0</v>
      </c>
      <c r="AE634" s="332">
        <f t="shared" si="191"/>
        <v>0</v>
      </c>
      <c r="AF634" s="332">
        <f t="shared" si="191"/>
        <v>0</v>
      </c>
      <c r="AG634" s="332">
        <f t="shared" si="191"/>
        <v>0</v>
      </c>
      <c r="AH634" s="332">
        <f t="shared" si="191"/>
        <v>0</v>
      </c>
      <c r="AI634" s="332">
        <f t="shared" si="191"/>
        <v>0</v>
      </c>
      <c r="AJ634" s="332">
        <f t="shared" si="191"/>
        <v>0</v>
      </c>
      <c r="AK634" s="332">
        <f t="shared" si="191"/>
        <v>0</v>
      </c>
      <c r="AL634" s="332">
        <f t="shared" si="191"/>
        <v>0</v>
      </c>
      <c r="AM634" s="332">
        <f t="shared" si="191"/>
        <v>0</v>
      </c>
      <c r="AN634" s="332">
        <f t="shared" si="191"/>
        <v>0</v>
      </c>
      <c r="AO634" s="332">
        <f t="shared" si="191"/>
        <v>0</v>
      </c>
      <c r="AP634" s="332">
        <f t="shared" si="191"/>
        <v>0</v>
      </c>
      <c r="AQ634" s="332">
        <f t="shared" si="191"/>
        <v>0</v>
      </c>
      <c r="AR634" s="332">
        <f t="shared" si="191"/>
        <v>0</v>
      </c>
      <c r="AS634" s="332">
        <f t="shared" si="191"/>
        <v>0</v>
      </c>
      <c r="AT634" s="332">
        <f t="shared" si="191"/>
        <v>0</v>
      </c>
      <c r="AU634" s="332">
        <f t="shared" si="191"/>
        <v>0</v>
      </c>
      <c r="AV634" s="332">
        <f t="shared" si="191"/>
        <v>0</v>
      </c>
      <c r="AW634" s="332">
        <f t="shared" si="191"/>
        <v>0</v>
      </c>
      <c r="AX634" s="332">
        <f t="shared" si="191"/>
        <v>0</v>
      </c>
      <c r="AY634" s="332">
        <f t="shared" si="191"/>
        <v>0</v>
      </c>
      <c r="AZ634" s="332">
        <f t="shared" si="191"/>
        <v>0</v>
      </c>
      <c r="BA634" s="332">
        <f t="shared" si="191"/>
        <v>0</v>
      </c>
      <c r="BB634" s="332">
        <f t="shared" si="191"/>
        <v>0</v>
      </c>
      <c r="BC634" s="332">
        <f t="shared" si="191"/>
        <v>0</v>
      </c>
      <c r="BD634" s="332">
        <f t="shared" si="191"/>
        <v>0</v>
      </c>
      <c r="BE634" s="332">
        <f t="shared" si="191"/>
        <v>0</v>
      </c>
      <c r="BF634" s="332">
        <f t="shared" si="191"/>
        <v>0</v>
      </c>
      <c r="BG634" s="332">
        <f t="shared" si="191"/>
        <v>0</v>
      </c>
      <c r="BH634" s="332">
        <f t="shared" si="191"/>
        <v>0</v>
      </c>
      <c r="BI634" s="332">
        <f t="shared" si="191"/>
        <v>0</v>
      </c>
      <c r="BJ634" s="332">
        <f t="shared" si="191"/>
        <v>0</v>
      </c>
      <c r="BK634" s="332">
        <f t="shared" si="191"/>
        <v>0</v>
      </c>
      <c r="BL634" s="332">
        <f t="shared" si="191"/>
        <v>0</v>
      </c>
      <c r="BM634" s="332">
        <f t="shared" si="191"/>
        <v>0</v>
      </c>
      <c r="BN634" s="332">
        <f t="shared" si="191"/>
        <v>0</v>
      </c>
      <c r="BO634" s="332">
        <f t="shared" si="189"/>
        <v>0</v>
      </c>
      <c r="BP634" s="332">
        <f t="shared" si="189"/>
        <v>0</v>
      </c>
      <c r="BQ634" s="332">
        <f t="shared" si="189"/>
        <v>0</v>
      </c>
      <c r="BR634" s="332">
        <f t="shared" si="189"/>
        <v>0</v>
      </c>
      <c r="BS634" s="332">
        <f t="shared" si="189"/>
        <v>0</v>
      </c>
      <c r="BT634" s="332">
        <f t="shared" si="189"/>
        <v>0</v>
      </c>
      <c r="BU634" s="332">
        <f t="shared" si="189"/>
        <v>0</v>
      </c>
      <c r="BV634" s="332">
        <f t="shared" si="189"/>
        <v>0</v>
      </c>
      <c r="BW634" s="332">
        <f t="shared" si="189"/>
        <v>0</v>
      </c>
      <c r="BX634" s="332">
        <f t="shared" si="189"/>
        <v>0</v>
      </c>
      <c r="BZ634" s="332">
        <f t="shared" si="190"/>
        <v>0</v>
      </c>
      <c r="CA634" s="332">
        <f t="shared" si="190"/>
        <v>0</v>
      </c>
    </row>
    <row r="635" spans="7:79" hidden="1" x14ac:dyDescent="0.2">
      <c r="G635" s="332">
        <f t="shared" ref="G635:BR639" si="192">G215-BY215</f>
        <v>0</v>
      </c>
      <c r="H635" s="332">
        <f t="shared" si="192"/>
        <v>0</v>
      </c>
      <c r="I635" s="332">
        <f t="shared" si="192"/>
        <v>0</v>
      </c>
      <c r="J635" s="332">
        <f t="shared" si="192"/>
        <v>0</v>
      </c>
      <c r="K635" s="332">
        <f t="shared" si="192"/>
        <v>0</v>
      </c>
      <c r="L635" s="332">
        <f t="shared" si="192"/>
        <v>0</v>
      </c>
      <c r="M635" s="332">
        <f t="shared" si="192"/>
        <v>0</v>
      </c>
      <c r="N635" s="332">
        <f t="shared" si="192"/>
        <v>0</v>
      </c>
      <c r="O635" s="332">
        <f t="shared" si="192"/>
        <v>0</v>
      </c>
      <c r="P635" s="332">
        <f t="shared" si="192"/>
        <v>0</v>
      </c>
      <c r="Q635" s="332">
        <f t="shared" si="192"/>
        <v>0</v>
      </c>
      <c r="R635" s="332">
        <f t="shared" si="192"/>
        <v>0</v>
      </c>
      <c r="S635" s="332">
        <f t="shared" si="192"/>
        <v>0</v>
      </c>
      <c r="T635" s="332">
        <f t="shared" si="192"/>
        <v>0</v>
      </c>
      <c r="U635" s="332">
        <f t="shared" si="192"/>
        <v>0</v>
      </c>
      <c r="V635" s="332">
        <f t="shared" si="192"/>
        <v>0</v>
      </c>
      <c r="W635" s="332">
        <f t="shared" si="192"/>
        <v>0</v>
      </c>
      <c r="X635" s="332">
        <f t="shared" si="192"/>
        <v>0</v>
      </c>
      <c r="Y635" s="332">
        <f t="shared" si="192"/>
        <v>0</v>
      </c>
      <c r="Z635" s="332">
        <f t="shared" si="192"/>
        <v>0</v>
      </c>
      <c r="AA635" s="332">
        <f t="shared" si="192"/>
        <v>0</v>
      </c>
      <c r="AB635" s="332">
        <f t="shared" si="192"/>
        <v>0</v>
      </c>
      <c r="AC635" s="332">
        <f t="shared" si="192"/>
        <v>0</v>
      </c>
      <c r="AD635" s="332">
        <f t="shared" si="192"/>
        <v>0</v>
      </c>
      <c r="AE635" s="332">
        <f t="shared" si="192"/>
        <v>0</v>
      </c>
      <c r="AF635" s="332">
        <f t="shared" si="192"/>
        <v>0</v>
      </c>
      <c r="AG635" s="332">
        <f t="shared" si="192"/>
        <v>0</v>
      </c>
      <c r="AH635" s="332">
        <f t="shared" si="192"/>
        <v>0</v>
      </c>
      <c r="AI635" s="332">
        <f t="shared" si="192"/>
        <v>0</v>
      </c>
      <c r="AJ635" s="332">
        <f t="shared" si="192"/>
        <v>0</v>
      </c>
      <c r="AK635" s="332">
        <f t="shared" si="192"/>
        <v>0</v>
      </c>
      <c r="AL635" s="332">
        <f t="shared" si="192"/>
        <v>0</v>
      </c>
      <c r="AM635" s="332">
        <f t="shared" si="192"/>
        <v>0</v>
      </c>
      <c r="AN635" s="332">
        <f t="shared" si="192"/>
        <v>0</v>
      </c>
      <c r="AO635" s="332">
        <f t="shared" si="192"/>
        <v>0</v>
      </c>
      <c r="AP635" s="332">
        <f t="shared" si="192"/>
        <v>0</v>
      </c>
      <c r="AQ635" s="332">
        <f t="shared" si="192"/>
        <v>0</v>
      </c>
      <c r="AR635" s="332">
        <f t="shared" si="192"/>
        <v>0</v>
      </c>
      <c r="AS635" s="332">
        <f t="shared" si="192"/>
        <v>0</v>
      </c>
      <c r="AT635" s="332">
        <f t="shared" si="192"/>
        <v>0</v>
      </c>
      <c r="AU635" s="332">
        <f t="shared" si="192"/>
        <v>0</v>
      </c>
      <c r="AV635" s="332">
        <f t="shared" si="192"/>
        <v>0</v>
      </c>
      <c r="AW635" s="332">
        <f t="shared" si="192"/>
        <v>0</v>
      </c>
      <c r="AX635" s="332">
        <f t="shared" si="192"/>
        <v>0</v>
      </c>
      <c r="AY635" s="332">
        <f t="shared" si="192"/>
        <v>0</v>
      </c>
      <c r="AZ635" s="332">
        <f t="shared" si="192"/>
        <v>0</v>
      </c>
      <c r="BA635" s="332">
        <f t="shared" si="192"/>
        <v>0</v>
      </c>
      <c r="BB635" s="332">
        <f t="shared" si="192"/>
        <v>0</v>
      </c>
      <c r="BC635" s="332">
        <f t="shared" si="192"/>
        <v>0</v>
      </c>
      <c r="BD635" s="332">
        <f t="shared" si="192"/>
        <v>0</v>
      </c>
      <c r="BE635" s="332">
        <f t="shared" si="192"/>
        <v>0</v>
      </c>
      <c r="BF635" s="332">
        <f t="shared" si="192"/>
        <v>0</v>
      </c>
      <c r="BG635" s="332">
        <f t="shared" si="192"/>
        <v>0</v>
      </c>
      <c r="BH635" s="332">
        <f t="shared" si="192"/>
        <v>0</v>
      </c>
      <c r="BI635" s="332">
        <f t="shared" si="192"/>
        <v>0</v>
      </c>
      <c r="BJ635" s="332">
        <f t="shared" si="192"/>
        <v>0</v>
      </c>
      <c r="BK635" s="332">
        <f t="shared" si="192"/>
        <v>0</v>
      </c>
      <c r="BL635" s="332">
        <f t="shared" si="192"/>
        <v>0</v>
      </c>
      <c r="BM635" s="332">
        <f t="shared" si="192"/>
        <v>0</v>
      </c>
      <c r="BN635" s="332">
        <f t="shared" si="192"/>
        <v>0</v>
      </c>
      <c r="BO635" s="332">
        <f t="shared" si="192"/>
        <v>0</v>
      </c>
      <c r="BP635" s="332">
        <f t="shared" si="192"/>
        <v>0</v>
      </c>
      <c r="BQ635" s="332">
        <f t="shared" si="192"/>
        <v>0</v>
      </c>
      <c r="BR635" s="332">
        <f t="shared" si="192"/>
        <v>0</v>
      </c>
      <c r="BS635" s="332">
        <f t="shared" ref="BO635:BX639" si="193">BS215-EK215</f>
        <v>0</v>
      </c>
      <c r="BT635" s="332">
        <f t="shared" si="193"/>
        <v>0</v>
      </c>
      <c r="BU635" s="332">
        <f t="shared" si="193"/>
        <v>0</v>
      </c>
      <c r="BV635" s="332">
        <f t="shared" si="193"/>
        <v>0</v>
      </c>
      <c r="BW635" s="332">
        <f t="shared" si="193"/>
        <v>0</v>
      </c>
      <c r="BX635" s="332">
        <f t="shared" si="193"/>
        <v>0</v>
      </c>
      <c r="BZ635" s="332">
        <f t="shared" ref="BZ635:CA639" si="194">BZ215-ER215</f>
        <v>0</v>
      </c>
      <c r="CA635" s="332">
        <f t="shared" si="194"/>
        <v>0</v>
      </c>
    </row>
    <row r="636" spans="7:79" hidden="1" x14ac:dyDescent="0.2">
      <c r="G636" s="332">
        <f t="shared" si="192"/>
        <v>0</v>
      </c>
      <c r="H636" s="332">
        <f t="shared" si="192"/>
        <v>0</v>
      </c>
      <c r="I636" s="332">
        <f t="shared" si="192"/>
        <v>0</v>
      </c>
      <c r="J636" s="332">
        <f t="shared" si="192"/>
        <v>0</v>
      </c>
      <c r="K636" s="332">
        <f t="shared" si="192"/>
        <v>0</v>
      </c>
      <c r="L636" s="332">
        <f t="shared" si="192"/>
        <v>0</v>
      </c>
      <c r="M636" s="332">
        <f t="shared" si="192"/>
        <v>0</v>
      </c>
      <c r="N636" s="332">
        <f t="shared" si="192"/>
        <v>0</v>
      </c>
      <c r="O636" s="332">
        <f t="shared" si="192"/>
        <v>0</v>
      </c>
      <c r="P636" s="332">
        <f t="shared" si="192"/>
        <v>0</v>
      </c>
      <c r="Q636" s="332">
        <f t="shared" si="192"/>
        <v>0</v>
      </c>
      <c r="R636" s="332">
        <f t="shared" si="192"/>
        <v>0</v>
      </c>
      <c r="S636" s="332">
        <f t="shared" si="192"/>
        <v>0</v>
      </c>
      <c r="T636" s="332">
        <f t="shared" si="192"/>
        <v>0</v>
      </c>
      <c r="U636" s="332">
        <f t="shared" si="192"/>
        <v>0</v>
      </c>
      <c r="V636" s="332">
        <f t="shared" si="192"/>
        <v>0</v>
      </c>
      <c r="W636" s="332">
        <f t="shared" si="192"/>
        <v>0</v>
      </c>
      <c r="X636" s="332">
        <f t="shared" si="192"/>
        <v>0</v>
      </c>
      <c r="Y636" s="332">
        <f t="shared" si="192"/>
        <v>0</v>
      </c>
      <c r="Z636" s="332">
        <f t="shared" si="192"/>
        <v>0</v>
      </c>
      <c r="AA636" s="332">
        <f t="shared" si="192"/>
        <v>0</v>
      </c>
      <c r="AB636" s="332">
        <f t="shared" si="192"/>
        <v>0</v>
      </c>
      <c r="AC636" s="332">
        <f t="shared" si="192"/>
        <v>0</v>
      </c>
      <c r="AD636" s="332">
        <f t="shared" si="192"/>
        <v>0</v>
      </c>
      <c r="AE636" s="332">
        <f t="shared" si="192"/>
        <v>0</v>
      </c>
      <c r="AF636" s="332">
        <f t="shared" si="192"/>
        <v>0</v>
      </c>
      <c r="AG636" s="332">
        <f t="shared" si="192"/>
        <v>0</v>
      </c>
      <c r="AH636" s="332">
        <f t="shared" si="192"/>
        <v>0</v>
      </c>
      <c r="AI636" s="332">
        <f t="shared" si="192"/>
        <v>0</v>
      </c>
      <c r="AJ636" s="332">
        <f t="shared" si="192"/>
        <v>0</v>
      </c>
      <c r="AK636" s="332">
        <f t="shared" si="192"/>
        <v>0</v>
      </c>
      <c r="AL636" s="332">
        <f t="shared" si="192"/>
        <v>0</v>
      </c>
      <c r="AM636" s="332">
        <f t="shared" si="192"/>
        <v>0</v>
      </c>
      <c r="AN636" s="332">
        <f t="shared" si="192"/>
        <v>0</v>
      </c>
      <c r="AO636" s="332">
        <f t="shared" si="192"/>
        <v>0</v>
      </c>
      <c r="AP636" s="332">
        <f t="shared" si="192"/>
        <v>0</v>
      </c>
      <c r="AQ636" s="332">
        <f t="shared" si="192"/>
        <v>0</v>
      </c>
      <c r="AR636" s="332">
        <f t="shared" si="192"/>
        <v>0</v>
      </c>
      <c r="AS636" s="332">
        <f t="shared" si="192"/>
        <v>0</v>
      </c>
      <c r="AT636" s="332">
        <f t="shared" si="192"/>
        <v>0</v>
      </c>
      <c r="AU636" s="332">
        <f t="shared" si="192"/>
        <v>0</v>
      </c>
      <c r="AV636" s="332">
        <f t="shared" si="192"/>
        <v>0</v>
      </c>
      <c r="AW636" s="332">
        <f t="shared" si="192"/>
        <v>0</v>
      </c>
      <c r="AX636" s="332">
        <f t="shared" si="192"/>
        <v>0</v>
      </c>
      <c r="AY636" s="332">
        <f t="shared" si="192"/>
        <v>0</v>
      </c>
      <c r="AZ636" s="332">
        <f t="shared" si="192"/>
        <v>0</v>
      </c>
      <c r="BA636" s="332">
        <f t="shared" si="192"/>
        <v>0</v>
      </c>
      <c r="BB636" s="332">
        <f t="shared" si="192"/>
        <v>0</v>
      </c>
      <c r="BC636" s="332">
        <f t="shared" si="192"/>
        <v>0</v>
      </c>
      <c r="BD636" s="332">
        <f t="shared" si="192"/>
        <v>0</v>
      </c>
      <c r="BE636" s="332">
        <f t="shared" si="192"/>
        <v>0</v>
      </c>
      <c r="BF636" s="332">
        <f t="shared" si="192"/>
        <v>0</v>
      </c>
      <c r="BG636" s="332">
        <f t="shared" si="192"/>
        <v>0</v>
      </c>
      <c r="BH636" s="332">
        <f t="shared" si="192"/>
        <v>0</v>
      </c>
      <c r="BI636" s="332">
        <f t="shared" si="192"/>
        <v>0</v>
      </c>
      <c r="BJ636" s="332">
        <f t="shared" si="192"/>
        <v>0</v>
      </c>
      <c r="BK636" s="332">
        <f t="shared" si="192"/>
        <v>0</v>
      </c>
      <c r="BL636" s="332">
        <f t="shared" si="192"/>
        <v>0</v>
      </c>
      <c r="BM636" s="332">
        <f t="shared" si="192"/>
        <v>0</v>
      </c>
      <c r="BN636" s="332">
        <f t="shared" si="192"/>
        <v>0</v>
      </c>
      <c r="BO636" s="332">
        <f t="shared" si="193"/>
        <v>0</v>
      </c>
      <c r="BP636" s="332">
        <f t="shared" si="193"/>
        <v>0</v>
      </c>
      <c r="BQ636" s="332">
        <f t="shared" si="193"/>
        <v>0</v>
      </c>
      <c r="BR636" s="332">
        <f t="shared" si="193"/>
        <v>0</v>
      </c>
      <c r="BS636" s="332">
        <f t="shared" si="193"/>
        <v>0</v>
      </c>
      <c r="BT636" s="332">
        <f t="shared" si="193"/>
        <v>0</v>
      </c>
      <c r="BU636" s="332">
        <f t="shared" si="193"/>
        <v>0</v>
      </c>
      <c r="BV636" s="332">
        <f t="shared" si="193"/>
        <v>0</v>
      </c>
      <c r="BW636" s="332">
        <f t="shared" si="193"/>
        <v>0</v>
      </c>
      <c r="BX636" s="332">
        <f t="shared" si="193"/>
        <v>0</v>
      </c>
      <c r="BZ636" s="332">
        <f t="shared" si="194"/>
        <v>0</v>
      </c>
      <c r="CA636" s="332">
        <f t="shared" si="194"/>
        <v>0</v>
      </c>
    </row>
    <row r="637" spans="7:79" hidden="1" x14ac:dyDescent="0.2">
      <c r="G637" s="332">
        <f t="shared" si="192"/>
        <v>0</v>
      </c>
      <c r="H637" s="332">
        <f t="shared" si="192"/>
        <v>0</v>
      </c>
      <c r="I637" s="332">
        <f t="shared" si="192"/>
        <v>0</v>
      </c>
      <c r="J637" s="332">
        <f t="shared" si="192"/>
        <v>0</v>
      </c>
      <c r="K637" s="332">
        <f t="shared" si="192"/>
        <v>0</v>
      </c>
      <c r="L637" s="332">
        <f t="shared" si="192"/>
        <v>0</v>
      </c>
      <c r="M637" s="332">
        <f t="shared" si="192"/>
        <v>0</v>
      </c>
      <c r="N637" s="332">
        <f t="shared" si="192"/>
        <v>0</v>
      </c>
      <c r="O637" s="332">
        <f t="shared" si="192"/>
        <v>0</v>
      </c>
      <c r="P637" s="332">
        <f t="shared" si="192"/>
        <v>0</v>
      </c>
      <c r="Q637" s="332">
        <f t="shared" si="192"/>
        <v>0</v>
      </c>
      <c r="R637" s="332">
        <f t="shared" si="192"/>
        <v>0</v>
      </c>
      <c r="S637" s="332">
        <f t="shared" si="192"/>
        <v>0</v>
      </c>
      <c r="T637" s="332">
        <f t="shared" si="192"/>
        <v>0</v>
      </c>
      <c r="U637" s="332">
        <f t="shared" si="192"/>
        <v>0</v>
      </c>
      <c r="V637" s="332">
        <f t="shared" si="192"/>
        <v>0</v>
      </c>
      <c r="W637" s="332">
        <f t="shared" si="192"/>
        <v>0</v>
      </c>
      <c r="X637" s="332">
        <f t="shared" si="192"/>
        <v>0</v>
      </c>
      <c r="Y637" s="332">
        <f t="shared" si="192"/>
        <v>0</v>
      </c>
      <c r="Z637" s="332">
        <f t="shared" si="192"/>
        <v>0</v>
      </c>
      <c r="AA637" s="332">
        <f t="shared" si="192"/>
        <v>0</v>
      </c>
      <c r="AB637" s="332">
        <f t="shared" si="192"/>
        <v>0</v>
      </c>
      <c r="AC637" s="332">
        <f t="shared" si="192"/>
        <v>0</v>
      </c>
      <c r="AD637" s="332">
        <f t="shared" si="192"/>
        <v>0</v>
      </c>
      <c r="AE637" s="332">
        <f t="shared" si="192"/>
        <v>0</v>
      </c>
      <c r="AF637" s="332">
        <f t="shared" si="192"/>
        <v>0</v>
      </c>
      <c r="AG637" s="332">
        <f t="shared" si="192"/>
        <v>0</v>
      </c>
      <c r="AH637" s="332">
        <f t="shared" si="192"/>
        <v>0</v>
      </c>
      <c r="AI637" s="332">
        <f t="shared" si="192"/>
        <v>0</v>
      </c>
      <c r="AJ637" s="332">
        <f t="shared" si="192"/>
        <v>0</v>
      </c>
      <c r="AK637" s="332">
        <f t="shared" si="192"/>
        <v>0</v>
      </c>
      <c r="AL637" s="332">
        <f t="shared" si="192"/>
        <v>0</v>
      </c>
      <c r="AM637" s="332">
        <f t="shared" si="192"/>
        <v>0</v>
      </c>
      <c r="AN637" s="332">
        <f t="shared" si="192"/>
        <v>0</v>
      </c>
      <c r="AO637" s="332">
        <f t="shared" si="192"/>
        <v>0</v>
      </c>
      <c r="AP637" s="332">
        <f t="shared" si="192"/>
        <v>0</v>
      </c>
      <c r="AQ637" s="332">
        <f t="shared" si="192"/>
        <v>0</v>
      </c>
      <c r="AR637" s="332">
        <f t="shared" si="192"/>
        <v>0</v>
      </c>
      <c r="AS637" s="332">
        <f t="shared" si="192"/>
        <v>0</v>
      </c>
      <c r="AT637" s="332">
        <f t="shared" si="192"/>
        <v>0</v>
      </c>
      <c r="AU637" s="332">
        <f t="shared" si="192"/>
        <v>0</v>
      </c>
      <c r="AV637" s="332">
        <f t="shared" si="192"/>
        <v>0</v>
      </c>
      <c r="AW637" s="332">
        <f t="shared" si="192"/>
        <v>0</v>
      </c>
      <c r="AX637" s="332">
        <f t="shared" si="192"/>
        <v>0</v>
      </c>
      <c r="AY637" s="332">
        <f t="shared" si="192"/>
        <v>0</v>
      </c>
      <c r="AZ637" s="332">
        <f t="shared" si="192"/>
        <v>0</v>
      </c>
      <c r="BA637" s="332">
        <f t="shared" si="192"/>
        <v>0</v>
      </c>
      <c r="BB637" s="332">
        <f t="shared" si="192"/>
        <v>0</v>
      </c>
      <c r="BC637" s="332">
        <f t="shared" si="192"/>
        <v>0</v>
      </c>
      <c r="BD637" s="332">
        <f t="shared" si="192"/>
        <v>0</v>
      </c>
      <c r="BE637" s="332">
        <f t="shared" si="192"/>
        <v>0</v>
      </c>
      <c r="BF637" s="332">
        <f t="shared" si="192"/>
        <v>0</v>
      </c>
      <c r="BG637" s="332">
        <f t="shared" si="192"/>
        <v>0</v>
      </c>
      <c r="BH637" s="332">
        <f t="shared" si="192"/>
        <v>0</v>
      </c>
      <c r="BI637" s="332">
        <f t="shared" si="192"/>
        <v>0</v>
      </c>
      <c r="BJ637" s="332">
        <f t="shared" si="192"/>
        <v>0</v>
      </c>
      <c r="BK637" s="332">
        <f t="shared" si="192"/>
        <v>0</v>
      </c>
      <c r="BL637" s="332">
        <f t="shared" si="192"/>
        <v>0</v>
      </c>
      <c r="BM637" s="332">
        <f t="shared" si="192"/>
        <v>0</v>
      </c>
      <c r="BN637" s="332">
        <f t="shared" si="192"/>
        <v>0</v>
      </c>
      <c r="BO637" s="332">
        <f t="shared" si="193"/>
        <v>0</v>
      </c>
      <c r="BP637" s="332">
        <f t="shared" si="193"/>
        <v>0</v>
      </c>
      <c r="BQ637" s="332">
        <f t="shared" si="193"/>
        <v>0</v>
      </c>
      <c r="BR637" s="332">
        <f t="shared" si="193"/>
        <v>0</v>
      </c>
      <c r="BS637" s="332">
        <f t="shared" si="193"/>
        <v>0</v>
      </c>
      <c r="BT637" s="332">
        <f t="shared" si="193"/>
        <v>0</v>
      </c>
      <c r="BU637" s="332">
        <f t="shared" si="193"/>
        <v>0</v>
      </c>
      <c r="BV637" s="332">
        <f t="shared" si="193"/>
        <v>0</v>
      </c>
      <c r="BW637" s="332">
        <f t="shared" si="193"/>
        <v>0</v>
      </c>
      <c r="BX637" s="332">
        <f t="shared" si="193"/>
        <v>0</v>
      </c>
      <c r="BZ637" s="332">
        <f t="shared" si="194"/>
        <v>0</v>
      </c>
      <c r="CA637" s="332">
        <f t="shared" si="194"/>
        <v>0</v>
      </c>
    </row>
    <row r="638" spans="7:79" hidden="1" x14ac:dyDescent="0.2">
      <c r="G638" s="332">
        <f t="shared" si="192"/>
        <v>0</v>
      </c>
      <c r="H638" s="332">
        <f t="shared" si="192"/>
        <v>0</v>
      </c>
      <c r="I638" s="332">
        <f t="shared" si="192"/>
        <v>0</v>
      </c>
      <c r="J638" s="332">
        <f t="shared" si="192"/>
        <v>0</v>
      </c>
      <c r="K638" s="332">
        <f t="shared" si="192"/>
        <v>0</v>
      </c>
      <c r="L638" s="332">
        <f t="shared" si="192"/>
        <v>0</v>
      </c>
      <c r="M638" s="332">
        <f t="shared" si="192"/>
        <v>0</v>
      </c>
      <c r="N638" s="332">
        <f t="shared" si="192"/>
        <v>0</v>
      </c>
      <c r="O638" s="332">
        <f t="shared" si="192"/>
        <v>0</v>
      </c>
      <c r="P638" s="332">
        <f t="shared" si="192"/>
        <v>0</v>
      </c>
      <c r="Q638" s="332">
        <f t="shared" si="192"/>
        <v>0</v>
      </c>
      <c r="R638" s="332">
        <f t="shared" si="192"/>
        <v>0</v>
      </c>
      <c r="S638" s="332">
        <f t="shared" si="192"/>
        <v>0</v>
      </c>
      <c r="T638" s="332">
        <f t="shared" si="192"/>
        <v>0</v>
      </c>
      <c r="U638" s="332">
        <f t="shared" si="192"/>
        <v>0</v>
      </c>
      <c r="V638" s="332">
        <f t="shared" si="192"/>
        <v>0</v>
      </c>
      <c r="W638" s="332">
        <f t="shared" si="192"/>
        <v>0</v>
      </c>
      <c r="X638" s="332">
        <f t="shared" si="192"/>
        <v>0</v>
      </c>
      <c r="Y638" s="332">
        <f t="shared" si="192"/>
        <v>0</v>
      </c>
      <c r="Z638" s="332">
        <f t="shared" si="192"/>
        <v>0</v>
      </c>
      <c r="AA638" s="332">
        <f t="shared" si="192"/>
        <v>0</v>
      </c>
      <c r="AB638" s="332">
        <f t="shared" si="192"/>
        <v>0</v>
      </c>
      <c r="AC638" s="332">
        <f t="shared" si="192"/>
        <v>0</v>
      </c>
      <c r="AD638" s="332">
        <f t="shared" si="192"/>
        <v>0</v>
      </c>
      <c r="AE638" s="332">
        <f t="shared" si="192"/>
        <v>0</v>
      </c>
      <c r="AF638" s="332">
        <f t="shared" si="192"/>
        <v>0</v>
      </c>
      <c r="AG638" s="332">
        <f t="shared" si="192"/>
        <v>0</v>
      </c>
      <c r="AH638" s="332">
        <f t="shared" si="192"/>
        <v>0</v>
      </c>
      <c r="AI638" s="332">
        <f t="shared" si="192"/>
        <v>0</v>
      </c>
      <c r="AJ638" s="332">
        <f t="shared" si="192"/>
        <v>0</v>
      </c>
      <c r="AK638" s="332">
        <f t="shared" si="192"/>
        <v>0</v>
      </c>
      <c r="AL638" s="332">
        <f t="shared" si="192"/>
        <v>0</v>
      </c>
      <c r="AM638" s="332">
        <f t="shared" si="192"/>
        <v>0</v>
      </c>
      <c r="AN638" s="332">
        <f t="shared" si="192"/>
        <v>0</v>
      </c>
      <c r="AO638" s="332">
        <f t="shared" si="192"/>
        <v>0</v>
      </c>
      <c r="AP638" s="332">
        <f t="shared" si="192"/>
        <v>0</v>
      </c>
      <c r="AQ638" s="332">
        <f t="shared" si="192"/>
        <v>0</v>
      </c>
      <c r="AR638" s="332">
        <f t="shared" si="192"/>
        <v>0</v>
      </c>
      <c r="AS638" s="332">
        <f t="shared" si="192"/>
        <v>0</v>
      </c>
      <c r="AT638" s="332">
        <f t="shared" si="192"/>
        <v>0</v>
      </c>
      <c r="AU638" s="332">
        <f t="shared" si="192"/>
        <v>0</v>
      </c>
      <c r="AV638" s="332">
        <f t="shared" si="192"/>
        <v>0</v>
      </c>
      <c r="AW638" s="332">
        <f t="shared" si="192"/>
        <v>0</v>
      </c>
      <c r="AX638" s="332">
        <f t="shared" si="192"/>
        <v>0</v>
      </c>
      <c r="AY638" s="332">
        <f t="shared" si="192"/>
        <v>0</v>
      </c>
      <c r="AZ638" s="332">
        <f t="shared" si="192"/>
        <v>0</v>
      </c>
      <c r="BA638" s="332">
        <f t="shared" si="192"/>
        <v>0</v>
      </c>
      <c r="BB638" s="332">
        <f t="shared" si="192"/>
        <v>0</v>
      </c>
      <c r="BC638" s="332">
        <f t="shared" si="192"/>
        <v>0</v>
      </c>
      <c r="BD638" s="332">
        <f t="shared" si="192"/>
        <v>0</v>
      </c>
      <c r="BE638" s="332">
        <f t="shared" si="192"/>
        <v>0</v>
      </c>
      <c r="BF638" s="332">
        <f t="shared" si="192"/>
        <v>0</v>
      </c>
      <c r="BG638" s="332">
        <f t="shared" si="192"/>
        <v>0</v>
      </c>
      <c r="BH638" s="332">
        <f t="shared" si="192"/>
        <v>0</v>
      </c>
      <c r="BI638" s="332">
        <f t="shared" si="192"/>
        <v>0</v>
      </c>
      <c r="BJ638" s="332">
        <f t="shared" si="192"/>
        <v>0</v>
      </c>
      <c r="BK638" s="332">
        <f t="shared" si="192"/>
        <v>0</v>
      </c>
      <c r="BL638" s="332">
        <f t="shared" si="192"/>
        <v>0</v>
      </c>
      <c r="BM638" s="332">
        <f t="shared" si="192"/>
        <v>0</v>
      </c>
      <c r="BN638" s="332">
        <f t="shared" si="192"/>
        <v>0</v>
      </c>
      <c r="BO638" s="332">
        <f t="shared" si="193"/>
        <v>0</v>
      </c>
      <c r="BP638" s="332">
        <f t="shared" si="193"/>
        <v>0</v>
      </c>
      <c r="BQ638" s="332">
        <f t="shared" si="193"/>
        <v>0</v>
      </c>
      <c r="BR638" s="332">
        <f t="shared" si="193"/>
        <v>0</v>
      </c>
      <c r="BS638" s="332">
        <f t="shared" si="193"/>
        <v>0</v>
      </c>
      <c r="BT638" s="332">
        <f t="shared" si="193"/>
        <v>0</v>
      </c>
      <c r="BU638" s="332">
        <f t="shared" si="193"/>
        <v>0</v>
      </c>
      <c r="BV638" s="332">
        <f t="shared" si="193"/>
        <v>0</v>
      </c>
      <c r="BW638" s="332">
        <f t="shared" si="193"/>
        <v>0</v>
      </c>
      <c r="BX638" s="332">
        <f t="shared" si="193"/>
        <v>0</v>
      </c>
      <c r="BZ638" s="332">
        <f t="shared" si="194"/>
        <v>0</v>
      </c>
      <c r="CA638" s="332">
        <f t="shared" si="194"/>
        <v>0</v>
      </c>
    </row>
    <row r="639" spans="7:79" hidden="1" x14ac:dyDescent="0.2">
      <c r="G639" s="332">
        <f t="shared" si="192"/>
        <v>0</v>
      </c>
      <c r="H639" s="332">
        <f t="shared" si="192"/>
        <v>0</v>
      </c>
      <c r="I639" s="332">
        <f t="shared" si="192"/>
        <v>0</v>
      </c>
      <c r="J639" s="332">
        <f t="shared" si="192"/>
        <v>0</v>
      </c>
      <c r="K639" s="332">
        <f t="shared" si="192"/>
        <v>0</v>
      </c>
      <c r="L639" s="332">
        <f t="shared" si="192"/>
        <v>0</v>
      </c>
      <c r="M639" s="332">
        <f t="shared" si="192"/>
        <v>0</v>
      </c>
      <c r="N639" s="332">
        <f t="shared" si="192"/>
        <v>0</v>
      </c>
      <c r="O639" s="332">
        <f t="shared" si="192"/>
        <v>0</v>
      </c>
      <c r="P639" s="332">
        <f t="shared" si="192"/>
        <v>0</v>
      </c>
      <c r="Q639" s="332">
        <f t="shared" si="192"/>
        <v>0</v>
      </c>
      <c r="R639" s="332">
        <f t="shared" ref="R639:BN639" si="195">R219-CJ219</f>
        <v>0</v>
      </c>
      <c r="S639" s="332">
        <f t="shared" si="195"/>
        <v>0</v>
      </c>
      <c r="T639" s="332">
        <f t="shared" si="195"/>
        <v>0</v>
      </c>
      <c r="U639" s="332">
        <f t="shared" si="195"/>
        <v>0</v>
      </c>
      <c r="V639" s="332">
        <f t="shared" si="195"/>
        <v>0</v>
      </c>
      <c r="W639" s="332">
        <f t="shared" si="195"/>
        <v>0</v>
      </c>
      <c r="X639" s="332">
        <f t="shared" si="195"/>
        <v>0</v>
      </c>
      <c r="Y639" s="332">
        <f t="shared" si="195"/>
        <v>0</v>
      </c>
      <c r="Z639" s="332">
        <f t="shared" si="195"/>
        <v>0</v>
      </c>
      <c r="AA639" s="332">
        <f t="shared" si="195"/>
        <v>0</v>
      </c>
      <c r="AB639" s="332">
        <f t="shared" si="195"/>
        <v>0</v>
      </c>
      <c r="AC639" s="332">
        <f t="shared" si="195"/>
        <v>0</v>
      </c>
      <c r="AD639" s="332">
        <f t="shared" si="195"/>
        <v>0</v>
      </c>
      <c r="AE639" s="332">
        <f t="shared" si="195"/>
        <v>0</v>
      </c>
      <c r="AF639" s="332">
        <f t="shared" si="195"/>
        <v>0</v>
      </c>
      <c r="AG639" s="332">
        <f t="shared" si="195"/>
        <v>0</v>
      </c>
      <c r="AH639" s="332">
        <f t="shared" si="195"/>
        <v>0</v>
      </c>
      <c r="AI639" s="332">
        <f t="shared" si="195"/>
        <v>0</v>
      </c>
      <c r="AJ639" s="332">
        <f t="shared" si="195"/>
        <v>0</v>
      </c>
      <c r="AK639" s="332">
        <f t="shared" si="195"/>
        <v>0</v>
      </c>
      <c r="AL639" s="332">
        <f t="shared" si="195"/>
        <v>0</v>
      </c>
      <c r="AM639" s="332">
        <f t="shared" si="195"/>
        <v>0</v>
      </c>
      <c r="AN639" s="332">
        <f t="shared" si="195"/>
        <v>0</v>
      </c>
      <c r="AO639" s="332">
        <f t="shared" si="195"/>
        <v>0</v>
      </c>
      <c r="AP639" s="332">
        <f t="shared" si="195"/>
        <v>0</v>
      </c>
      <c r="AQ639" s="332">
        <f t="shared" si="195"/>
        <v>0</v>
      </c>
      <c r="AR639" s="332">
        <f t="shared" si="195"/>
        <v>0</v>
      </c>
      <c r="AS639" s="332">
        <f t="shared" si="195"/>
        <v>0</v>
      </c>
      <c r="AT639" s="332">
        <f t="shared" si="195"/>
        <v>0</v>
      </c>
      <c r="AU639" s="332">
        <f t="shared" si="195"/>
        <v>0</v>
      </c>
      <c r="AV639" s="332">
        <f t="shared" si="195"/>
        <v>0</v>
      </c>
      <c r="AW639" s="332">
        <f t="shared" si="195"/>
        <v>0</v>
      </c>
      <c r="AX639" s="332">
        <f t="shared" si="195"/>
        <v>0</v>
      </c>
      <c r="AY639" s="332">
        <f t="shared" si="195"/>
        <v>0</v>
      </c>
      <c r="AZ639" s="332">
        <f t="shared" si="195"/>
        <v>0</v>
      </c>
      <c r="BA639" s="332">
        <f t="shared" si="195"/>
        <v>0</v>
      </c>
      <c r="BB639" s="332">
        <f t="shared" si="195"/>
        <v>0</v>
      </c>
      <c r="BC639" s="332">
        <f t="shared" si="195"/>
        <v>0</v>
      </c>
      <c r="BD639" s="332">
        <f t="shared" si="195"/>
        <v>0</v>
      </c>
      <c r="BE639" s="332">
        <f t="shared" si="195"/>
        <v>0</v>
      </c>
      <c r="BF639" s="332">
        <f t="shared" si="195"/>
        <v>0</v>
      </c>
      <c r="BG639" s="332">
        <f t="shared" si="195"/>
        <v>0</v>
      </c>
      <c r="BH639" s="332">
        <f t="shared" si="195"/>
        <v>0</v>
      </c>
      <c r="BI639" s="332">
        <f t="shared" si="195"/>
        <v>0</v>
      </c>
      <c r="BJ639" s="332">
        <f t="shared" si="195"/>
        <v>0</v>
      </c>
      <c r="BK639" s="332">
        <f t="shared" si="195"/>
        <v>0</v>
      </c>
      <c r="BL639" s="332">
        <f t="shared" si="195"/>
        <v>0</v>
      </c>
      <c r="BM639" s="332">
        <f t="shared" si="195"/>
        <v>0</v>
      </c>
      <c r="BN639" s="332">
        <f t="shared" si="195"/>
        <v>0</v>
      </c>
      <c r="BO639" s="332">
        <f t="shared" si="193"/>
        <v>0</v>
      </c>
      <c r="BP639" s="332">
        <f t="shared" si="193"/>
        <v>0</v>
      </c>
      <c r="BQ639" s="332">
        <f t="shared" si="193"/>
        <v>0</v>
      </c>
      <c r="BR639" s="332">
        <f t="shared" si="193"/>
        <v>0</v>
      </c>
      <c r="BS639" s="332">
        <f t="shared" si="193"/>
        <v>0</v>
      </c>
      <c r="BT639" s="332">
        <f t="shared" si="193"/>
        <v>0</v>
      </c>
      <c r="BU639" s="332">
        <f t="shared" si="193"/>
        <v>0</v>
      </c>
      <c r="BV639" s="332">
        <f t="shared" si="193"/>
        <v>0</v>
      </c>
      <c r="BW639" s="332">
        <f t="shared" si="193"/>
        <v>0</v>
      </c>
      <c r="BX639" s="332">
        <f t="shared" si="193"/>
        <v>0</v>
      </c>
      <c r="BZ639" s="332">
        <f t="shared" si="194"/>
        <v>0</v>
      </c>
      <c r="CA639" s="332">
        <f t="shared" si="194"/>
        <v>0</v>
      </c>
    </row>
    <row r="640" spans="7:79" hidden="1" x14ac:dyDescent="0.2">
      <c r="G640" s="332">
        <f t="shared" ref="G640:BR644" si="196">G221-BY221</f>
        <v>0</v>
      </c>
      <c r="H640" s="332">
        <f t="shared" si="196"/>
        <v>0</v>
      </c>
      <c r="I640" s="332">
        <f t="shared" si="196"/>
        <v>0</v>
      </c>
      <c r="J640" s="332">
        <f t="shared" si="196"/>
        <v>0</v>
      </c>
      <c r="K640" s="332">
        <f t="shared" si="196"/>
        <v>0</v>
      </c>
      <c r="L640" s="332">
        <f t="shared" si="196"/>
        <v>0</v>
      </c>
      <c r="M640" s="332">
        <f t="shared" si="196"/>
        <v>0</v>
      </c>
      <c r="N640" s="332">
        <f t="shared" si="196"/>
        <v>0</v>
      </c>
      <c r="O640" s="332">
        <f t="shared" si="196"/>
        <v>0</v>
      </c>
      <c r="P640" s="332">
        <f t="shared" si="196"/>
        <v>0</v>
      </c>
      <c r="Q640" s="332">
        <f t="shared" si="196"/>
        <v>0</v>
      </c>
      <c r="R640" s="332">
        <f t="shared" si="196"/>
        <v>0</v>
      </c>
      <c r="S640" s="332">
        <f t="shared" si="196"/>
        <v>0</v>
      </c>
      <c r="T640" s="332">
        <f t="shared" si="196"/>
        <v>0</v>
      </c>
      <c r="U640" s="332">
        <f t="shared" si="196"/>
        <v>0</v>
      </c>
      <c r="V640" s="332">
        <f t="shared" si="196"/>
        <v>0</v>
      </c>
      <c r="W640" s="332">
        <f t="shared" si="196"/>
        <v>0</v>
      </c>
      <c r="X640" s="332">
        <f t="shared" si="196"/>
        <v>0</v>
      </c>
      <c r="Y640" s="332">
        <f t="shared" si="196"/>
        <v>0</v>
      </c>
      <c r="Z640" s="332">
        <f t="shared" si="196"/>
        <v>0</v>
      </c>
      <c r="AA640" s="332">
        <f t="shared" si="196"/>
        <v>0</v>
      </c>
      <c r="AB640" s="332">
        <f t="shared" si="196"/>
        <v>0</v>
      </c>
      <c r="AC640" s="332">
        <f t="shared" si="196"/>
        <v>0</v>
      </c>
      <c r="AD640" s="332">
        <f t="shared" si="196"/>
        <v>0</v>
      </c>
      <c r="AE640" s="332">
        <f t="shared" si="196"/>
        <v>0</v>
      </c>
      <c r="AF640" s="332">
        <f t="shared" si="196"/>
        <v>0</v>
      </c>
      <c r="AG640" s="332">
        <f t="shared" si="196"/>
        <v>0</v>
      </c>
      <c r="AH640" s="332">
        <f t="shared" si="196"/>
        <v>0</v>
      </c>
      <c r="AI640" s="332">
        <f t="shared" si="196"/>
        <v>0</v>
      </c>
      <c r="AJ640" s="332">
        <f t="shared" si="196"/>
        <v>0</v>
      </c>
      <c r="AK640" s="332">
        <f t="shared" si="196"/>
        <v>0</v>
      </c>
      <c r="AL640" s="332">
        <f t="shared" si="196"/>
        <v>0</v>
      </c>
      <c r="AM640" s="332">
        <f t="shared" si="196"/>
        <v>0</v>
      </c>
      <c r="AN640" s="332">
        <f t="shared" si="196"/>
        <v>0</v>
      </c>
      <c r="AO640" s="332">
        <f t="shared" si="196"/>
        <v>0</v>
      </c>
      <c r="AP640" s="332">
        <f t="shared" si="196"/>
        <v>0</v>
      </c>
      <c r="AQ640" s="332">
        <f t="shared" si="196"/>
        <v>0</v>
      </c>
      <c r="AR640" s="332">
        <f t="shared" si="196"/>
        <v>0</v>
      </c>
      <c r="AS640" s="332">
        <f t="shared" si="196"/>
        <v>0</v>
      </c>
      <c r="AT640" s="332">
        <f t="shared" si="196"/>
        <v>0</v>
      </c>
      <c r="AU640" s="332">
        <f t="shared" si="196"/>
        <v>0</v>
      </c>
      <c r="AV640" s="332">
        <f t="shared" si="196"/>
        <v>0</v>
      </c>
      <c r="AW640" s="332">
        <f t="shared" si="196"/>
        <v>0</v>
      </c>
      <c r="AX640" s="332">
        <f t="shared" si="196"/>
        <v>0</v>
      </c>
      <c r="AY640" s="332">
        <f t="shared" si="196"/>
        <v>0</v>
      </c>
      <c r="AZ640" s="332">
        <f t="shared" si="196"/>
        <v>0</v>
      </c>
      <c r="BA640" s="332">
        <f t="shared" si="196"/>
        <v>0</v>
      </c>
      <c r="BB640" s="332">
        <f t="shared" si="196"/>
        <v>0</v>
      </c>
      <c r="BC640" s="332">
        <f t="shared" si="196"/>
        <v>0</v>
      </c>
      <c r="BD640" s="332">
        <f t="shared" si="196"/>
        <v>0</v>
      </c>
      <c r="BE640" s="332">
        <f t="shared" si="196"/>
        <v>0</v>
      </c>
      <c r="BF640" s="332">
        <f t="shared" si="196"/>
        <v>0</v>
      </c>
      <c r="BG640" s="332">
        <f t="shared" si="196"/>
        <v>0</v>
      </c>
      <c r="BH640" s="332">
        <f t="shared" si="196"/>
        <v>0</v>
      </c>
      <c r="BI640" s="332">
        <f t="shared" si="196"/>
        <v>0</v>
      </c>
      <c r="BJ640" s="332">
        <f t="shared" si="196"/>
        <v>0</v>
      </c>
      <c r="BK640" s="332">
        <f t="shared" si="196"/>
        <v>0</v>
      </c>
      <c r="BL640" s="332">
        <f t="shared" si="196"/>
        <v>0</v>
      </c>
      <c r="BM640" s="332">
        <f t="shared" si="196"/>
        <v>0</v>
      </c>
      <c r="BN640" s="332">
        <f t="shared" si="196"/>
        <v>0</v>
      </c>
      <c r="BO640" s="332">
        <f t="shared" si="196"/>
        <v>0</v>
      </c>
      <c r="BP640" s="332">
        <f t="shared" si="196"/>
        <v>0</v>
      </c>
      <c r="BQ640" s="332">
        <f t="shared" si="196"/>
        <v>0</v>
      </c>
      <c r="BR640" s="332">
        <f t="shared" si="196"/>
        <v>0</v>
      </c>
      <c r="BS640" s="332">
        <f t="shared" ref="BO640:BX644" si="197">BS221-EK221</f>
        <v>0</v>
      </c>
      <c r="BT640" s="332">
        <f t="shared" si="197"/>
        <v>0</v>
      </c>
      <c r="BU640" s="332">
        <f t="shared" si="197"/>
        <v>0</v>
      </c>
      <c r="BV640" s="332">
        <f t="shared" si="197"/>
        <v>0</v>
      </c>
      <c r="BW640" s="332">
        <f t="shared" si="197"/>
        <v>0</v>
      </c>
      <c r="BX640" s="332">
        <f t="shared" si="197"/>
        <v>0</v>
      </c>
      <c r="BZ640" s="332">
        <f t="shared" ref="BZ640:CA644" si="198">BZ221-ER221</f>
        <v>0</v>
      </c>
      <c r="CA640" s="332">
        <f t="shared" si="198"/>
        <v>0</v>
      </c>
    </row>
    <row r="641" spans="7:79" hidden="1" x14ac:dyDescent="0.2">
      <c r="G641" s="332">
        <f t="shared" si="196"/>
        <v>0</v>
      </c>
      <c r="H641" s="332">
        <f t="shared" si="196"/>
        <v>0</v>
      </c>
      <c r="I641" s="332">
        <f t="shared" si="196"/>
        <v>0</v>
      </c>
      <c r="J641" s="332">
        <f t="shared" si="196"/>
        <v>0</v>
      </c>
      <c r="K641" s="332">
        <f t="shared" si="196"/>
        <v>0</v>
      </c>
      <c r="L641" s="332">
        <f t="shared" si="196"/>
        <v>0</v>
      </c>
      <c r="M641" s="332">
        <f t="shared" si="196"/>
        <v>0</v>
      </c>
      <c r="N641" s="332">
        <f t="shared" si="196"/>
        <v>0</v>
      </c>
      <c r="O641" s="332">
        <f t="shared" si="196"/>
        <v>0</v>
      </c>
      <c r="P641" s="332">
        <f t="shared" si="196"/>
        <v>0</v>
      </c>
      <c r="Q641" s="332">
        <f t="shared" si="196"/>
        <v>0</v>
      </c>
      <c r="R641" s="332">
        <f t="shared" si="196"/>
        <v>0</v>
      </c>
      <c r="S641" s="332">
        <f t="shared" si="196"/>
        <v>0</v>
      </c>
      <c r="T641" s="332">
        <f t="shared" si="196"/>
        <v>0</v>
      </c>
      <c r="U641" s="332">
        <f t="shared" si="196"/>
        <v>0</v>
      </c>
      <c r="V641" s="332">
        <f t="shared" si="196"/>
        <v>0</v>
      </c>
      <c r="W641" s="332">
        <f t="shared" si="196"/>
        <v>0</v>
      </c>
      <c r="X641" s="332">
        <f t="shared" si="196"/>
        <v>0</v>
      </c>
      <c r="Y641" s="332">
        <f t="shared" si="196"/>
        <v>0</v>
      </c>
      <c r="Z641" s="332">
        <f t="shared" si="196"/>
        <v>0</v>
      </c>
      <c r="AA641" s="332">
        <f t="shared" si="196"/>
        <v>0</v>
      </c>
      <c r="AB641" s="332">
        <f t="shared" si="196"/>
        <v>0</v>
      </c>
      <c r="AC641" s="332">
        <f t="shared" si="196"/>
        <v>0</v>
      </c>
      <c r="AD641" s="332">
        <f t="shared" si="196"/>
        <v>0</v>
      </c>
      <c r="AE641" s="332">
        <f t="shared" si="196"/>
        <v>0</v>
      </c>
      <c r="AF641" s="332">
        <f t="shared" si="196"/>
        <v>0</v>
      </c>
      <c r="AG641" s="332">
        <f t="shared" si="196"/>
        <v>0</v>
      </c>
      <c r="AH641" s="332">
        <f t="shared" si="196"/>
        <v>0</v>
      </c>
      <c r="AI641" s="332">
        <f t="shared" si="196"/>
        <v>0</v>
      </c>
      <c r="AJ641" s="332">
        <f t="shared" si="196"/>
        <v>0</v>
      </c>
      <c r="AK641" s="332">
        <f t="shared" si="196"/>
        <v>0</v>
      </c>
      <c r="AL641" s="332">
        <f t="shared" si="196"/>
        <v>0</v>
      </c>
      <c r="AM641" s="332">
        <f t="shared" si="196"/>
        <v>0</v>
      </c>
      <c r="AN641" s="332">
        <f t="shared" si="196"/>
        <v>0</v>
      </c>
      <c r="AO641" s="332">
        <f t="shared" si="196"/>
        <v>0</v>
      </c>
      <c r="AP641" s="332">
        <f t="shared" si="196"/>
        <v>0</v>
      </c>
      <c r="AQ641" s="332">
        <f t="shared" si="196"/>
        <v>0</v>
      </c>
      <c r="AR641" s="332">
        <f t="shared" si="196"/>
        <v>0</v>
      </c>
      <c r="AS641" s="332">
        <f t="shared" si="196"/>
        <v>0</v>
      </c>
      <c r="AT641" s="332">
        <f t="shared" si="196"/>
        <v>0</v>
      </c>
      <c r="AU641" s="332">
        <f t="shared" si="196"/>
        <v>0</v>
      </c>
      <c r="AV641" s="332">
        <f t="shared" si="196"/>
        <v>0</v>
      </c>
      <c r="AW641" s="332">
        <f t="shared" si="196"/>
        <v>0</v>
      </c>
      <c r="AX641" s="332">
        <f t="shared" si="196"/>
        <v>0</v>
      </c>
      <c r="AY641" s="332">
        <f t="shared" si="196"/>
        <v>0</v>
      </c>
      <c r="AZ641" s="332">
        <f t="shared" si="196"/>
        <v>0</v>
      </c>
      <c r="BA641" s="332">
        <f t="shared" si="196"/>
        <v>0</v>
      </c>
      <c r="BB641" s="332">
        <f t="shared" si="196"/>
        <v>0</v>
      </c>
      <c r="BC641" s="332">
        <f t="shared" si="196"/>
        <v>0</v>
      </c>
      <c r="BD641" s="332">
        <f t="shared" si="196"/>
        <v>0</v>
      </c>
      <c r="BE641" s="332">
        <f t="shared" si="196"/>
        <v>0</v>
      </c>
      <c r="BF641" s="332">
        <f t="shared" si="196"/>
        <v>0</v>
      </c>
      <c r="BG641" s="332">
        <f t="shared" si="196"/>
        <v>0</v>
      </c>
      <c r="BH641" s="332">
        <f t="shared" si="196"/>
        <v>0</v>
      </c>
      <c r="BI641" s="332">
        <f t="shared" si="196"/>
        <v>0</v>
      </c>
      <c r="BJ641" s="332">
        <f t="shared" si="196"/>
        <v>0</v>
      </c>
      <c r="BK641" s="332">
        <f t="shared" si="196"/>
        <v>0</v>
      </c>
      <c r="BL641" s="332">
        <f t="shared" si="196"/>
        <v>0</v>
      </c>
      <c r="BM641" s="332">
        <f t="shared" si="196"/>
        <v>0</v>
      </c>
      <c r="BN641" s="332">
        <f t="shared" si="196"/>
        <v>0</v>
      </c>
      <c r="BO641" s="332">
        <f t="shared" si="197"/>
        <v>0</v>
      </c>
      <c r="BP641" s="332">
        <f t="shared" si="197"/>
        <v>0</v>
      </c>
      <c r="BQ641" s="332">
        <f t="shared" si="197"/>
        <v>0</v>
      </c>
      <c r="BR641" s="332">
        <f t="shared" si="197"/>
        <v>0</v>
      </c>
      <c r="BS641" s="332">
        <f t="shared" si="197"/>
        <v>0</v>
      </c>
      <c r="BT641" s="332">
        <f t="shared" si="197"/>
        <v>0</v>
      </c>
      <c r="BU641" s="332">
        <f t="shared" si="197"/>
        <v>0</v>
      </c>
      <c r="BV641" s="332">
        <f t="shared" si="197"/>
        <v>0</v>
      </c>
      <c r="BW641" s="332">
        <f t="shared" si="197"/>
        <v>0</v>
      </c>
      <c r="BX641" s="332">
        <f t="shared" si="197"/>
        <v>0</v>
      </c>
      <c r="BZ641" s="332">
        <f t="shared" si="198"/>
        <v>0</v>
      </c>
      <c r="CA641" s="332">
        <f t="shared" si="198"/>
        <v>0</v>
      </c>
    </row>
    <row r="642" spans="7:79" hidden="1" x14ac:dyDescent="0.2">
      <c r="G642" s="332">
        <f t="shared" si="196"/>
        <v>0</v>
      </c>
      <c r="H642" s="332">
        <f t="shared" si="196"/>
        <v>0</v>
      </c>
      <c r="I642" s="332">
        <f t="shared" si="196"/>
        <v>0</v>
      </c>
      <c r="J642" s="332">
        <f t="shared" si="196"/>
        <v>0</v>
      </c>
      <c r="K642" s="332">
        <f t="shared" si="196"/>
        <v>0</v>
      </c>
      <c r="L642" s="332">
        <f t="shared" si="196"/>
        <v>0</v>
      </c>
      <c r="M642" s="332">
        <f t="shared" si="196"/>
        <v>0</v>
      </c>
      <c r="N642" s="332">
        <f t="shared" si="196"/>
        <v>0</v>
      </c>
      <c r="O642" s="332">
        <f t="shared" si="196"/>
        <v>0</v>
      </c>
      <c r="P642" s="332">
        <f t="shared" si="196"/>
        <v>0</v>
      </c>
      <c r="Q642" s="332">
        <f t="shared" si="196"/>
        <v>0</v>
      </c>
      <c r="R642" s="332">
        <f t="shared" si="196"/>
        <v>0</v>
      </c>
      <c r="S642" s="332">
        <f t="shared" si="196"/>
        <v>0</v>
      </c>
      <c r="T642" s="332">
        <f t="shared" si="196"/>
        <v>0</v>
      </c>
      <c r="U642" s="332">
        <f t="shared" si="196"/>
        <v>0</v>
      </c>
      <c r="V642" s="332">
        <f t="shared" si="196"/>
        <v>0</v>
      </c>
      <c r="W642" s="332">
        <f t="shared" si="196"/>
        <v>0</v>
      </c>
      <c r="X642" s="332">
        <f t="shared" si="196"/>
        <v>0</v>
      </c>
      <c r="Y642" s="332">
        <f t="shared" si="196"/>
        <v>0</v>
      </c>
      <c r="Z642" s="332">
        <f t="shared" si="196"/>
        <v>0</v>
      </c>
      <c r="AA642" s="332">
        <f t="shared" si="196"/>
        <v>0</v>
      </c>
      <c r="AB642" s="332">
        <f t="shared" si="196"/>
        <v>0</v>
      </c>
      <c r="AC642" s="332">
        <f t="shared" si="196"/>
        <v>0</v>
      </c>
      <c r="AD642" s="332">
        <f t="shared" si="196"/>
        <v>0</v>
      </c>
      <c r="AE642" s="332">
        <f t="shared" si="196"/>
        <v>0</v>
      </c>
      <c r="AF642" s="332">
        <f t="shared" si="196"/>
        <v>0</v>
      </c>
      <c r="AG642" s="332">
        <f t="shared" si="196"/>
        <v>0</v>
      </c>
      <c r="AH642" s="332">
        <f t="shared" si="196"/>
        <v>0</v>
      </c>
      <c r="AI642" s="332">
        <f t="shared" si="196"/>
        <v>0</v>
      </c>
      <c r="AJ642" s="332">
        <f t="shared" si="196"/>
        <v>0</v>
      </c>
      <c r="AK642" s="332">
        <f t="shared" si="196"/>
        <v>0</v>
      </c>
      <c r="AL642" s="332">
        <f t="shared" si="196"/>
        <v>0</v>
      </c>
      <c r="AM642" s="332">
        <f t="shared" si="196"/>
        <v>0</v>
      </c>
      <c r="AN642" s="332">
        <f t="shared" si="196"/>
        <v>0</v>
      </c>
      <c r="AO642" s="332">
        <f t="shared" si="196"/>
        <v>0</v>
      </c>
      <c r="AP642" s="332">
        <f t="shared" si="196"/>
        <v>0</v>
      </c>
      <c r="AQ642" s="332">
        <f t="shared" si="196"/>
        <v>0</v>
      </c>
      <c r="AR642" s="332">
        <f t="shared" si="196"/>
        <v>0</v>
      </c>
      <c r="AS642" s="332">
        <f t="shared" si="196"/>
        <v>0</v>
      </c>
      <c r="AT642" s="332">
        <f t="shared" si="196"/>
        <v>0</v>
      </c>
      <c r="AU642" s="332">
        <f t="shared" si="196"/>
        <v>0</v>
      </c>
      <c r="AV642" s="332">
        <f t="shared" si="196"/>
        <v>0</v>
      </c>
      <c r="AW642" s="332">
        <f t="shared" si="196"/>
        <v>0</v>
      </c>
      <c r="AX642" s="332">
        <f t="shared" si="196"/>
        <v>0</v>
      </c>
      <c r="AY642" s="332">
        <f t="shared" si="196"/>
        <v>0</v>
      </c>
      <c r="AZ642" s="332">
        <f t="shared" si="196"/>
        <v>0</v>
      </c>
      <c r="BA642" s="332">
        <f t="shared" si="196"/>
        <v>0</v>
      </c>
      <c r="BB642" s="332">
        <f t="shared" si="196"/>
        <v>0</v>
      </c>
      <c r="BC642" s="332">
        <f t="shared" si="196"/>
        <v>0</v>
      </c>
      <c r="BD642" s="332">
        <f t="shared" si="196"/>
        <v>0</v>
      </c>
      <c r="BE642" s="332">
        <f t="shared" si="196"/>
        <v>0</v>
      </c>
      <c r="BF642" s="332">
        <f t="shared" si="196"/>
        <v>0</v>
      </c>
      <c r="BG642" s="332">
        <f t="shared" si="196"/>
        <v>0</v>
      </c>
      <c r="BH642" s="332">
        <f t="shared" si="196"/>
        <v>0</v>
      </c>
      <c r="BI642" s="332">
        <f t="shared" si="196"/>
        <v>0</v>
      </c>
      <c r="BJ642" s="332">
        <f t="shared" si="196"/>
        <v>0</v>
      </c>
      <c r="BK642" s="332">
        <f t="shared" si="196"/>
        <v>0</v>
      </c>
      <c r="BL642" s="332">
        <f t="shared" si="196"/>
        <v>0</v>
      </c>
      <c r="BM642" s="332">
        <f t="shared" si="196"/>
        <v>0</v>
      </c>
      <c r="BN642" s="332">
        <f t="shared" si="196"/>
        <v>0</v>
      </c>
      <c r="BO642" s="332">
        <f t="shared" si="197"/>
        <v>0</v>
      </c>
      <c r="BP642" s="332">
        <f t="shared" si="197"/>
        <v>0</v>
      </c>
      <c r="BQ642" s="332">
        <f t="shared" si="197"/>
        <v>0</v>
      </c>
      <c r="BR642" s="332">
        <f t="shared" si="197"/>
        <v>0</v>
      </c>
      <c r="BS642" s="332">
        <f t="shared" si="197"/>
        <v>0</v>
      </c>
      <c r="BT642" s="332">
        <f t="shared" si="197"/>
        <v>0</v>
      </c>
      <c r="BU642" s="332">
        <f t="shared" si="197"/>
        <v>0</v>
      </c>
      <c r="BV642" s="332">
        <f t="shared" si="197"/>
        <v>0</v>
      </c>
      <c r="BW642" s="332">
        <f t="shared" si="197"/>
        <v>0</v>
      </c>
      <c r="BX642" s="332">
        <f t="shared" si="197"/>
        <v>0</v>
      </c>
      <c r="BZ642" s="332">
        <f t="shared" si="198"/>
        <v>0</v>
      </c>
      <c r="CA642" s="332">
        <f t="shared" si="198"/>
        <v>0</v>
      </c>
    </row>
    <row r="643" spans="7:79" hidden="1" x14ac:dyDescent="0.2">
      <c r="G643" s="332">
        <f t="shared" si="196"/>
        <v>0</v>
      </c>
      <c r="H643" s="332">
        <f t="shared" si="196"/>
        <v>0</v>
      </c>
      <c r="I643" s="332">
        <f t="shared" si="196"/>
        <v>0</v>
      </c>
      <c r="J643" s="332">
        <f t="shared" si="196"/>
        <v>0</v>
      </c>
      <c r="K643" s="332">
        <f t="shared" si="196"/>
        <v>0</v>
      </c>
      <c r="L643" s="332">
        <f t="shared" si="196"/>
        <v>0</v>
      </c>
      <c r="M643" s="332">
        <f t="shared" si="196"/>
        <v>0</v>
      </c>
      <c r="N643" s="332">
        <f t="shared" si="196"/>
        <v>0</v>
      </c>
      <c r="O643" s="332">
        <f t="shared" si="196"/>
        <v>0</v>
      </c>
      <c r="P643" s="332">
        <f t="shared" si="196"/>
        <v>0</v>
      </c>
      <c r="Q643" s="332">
        <f t="shared" si="196"/>
        <v>0</v>
      </c>
      <c r="R643" s="332">
        <f t="shared" si="196"/>
        <v>0</v>
      </c>
      <c r="S643" s="332">
        <f t="shared" si="196"/>
        <v>0</v>
      </c>
      <c r="T643" s="332">
        <f t="shared" si="196"/>
        <v>0</v>
      </c>
      <c r="U643" s="332">
        <f t="shared" si="196"/>
        <v>0</v>
      </c>
      <c r="V643" s="332">
        <f t="shared" si="196"/>
        <v>0</v>
      </c>
      <c r="W643" s="332">
        <f t="shared" si="196"/>
        <v>0</v>
      </c>
      <c r="X643" s="332">
        <f t="shared" si="196"/>
        <v>0</v>
      </c>
      <c r="Y643" s="332">
        <f t="shared" si="196"/>
        <v>0</v>
      </c>
      <c r="Z643" s="332">
        <f t="shared" si="196"/>
        <v>0</v>
      </c>
      <c r="AA643" s="332">
        <f t="shared" si="196"/>
        <v>0</v>
      </c>
      <c r="AB643" s="332">
        <f t="shared" si="196"/>
        <v>0</v>
      </c>
      <c r="AC643" s="332">
        <f t="shared" si="196"/>
        <v>0</v>
      </c>
      <c r="AD643" s="332">
        <f t="shared" si="196"/>
        <v>0</v>
      </c>
      <c r="AE643" s="332">
        <f t="shared" si="196"/>
        <v>0</v>
      </c>
      <c r="AF643" s="332">
        <f t="shared" si="196"/>
        <v>0</v>
      </c>
      <c r="AG643" s="332">
        <f t="shared" si="196"/>
        <v>0</v>
      </c>
      <c r="AH643" s="332">
        <f t="shared" si="196"/>
        <v>0</v>
      </c>
      <c r="AI643" s="332">
        <f t="shared" si="196"/>
        <v>0</v>
      </c>
      <c r="AJ643" s="332">
        <f t="shared" si="196"/>
        <v>0</v>
      </c>
      <c r="AK643" s="332">
        <f t="shared" si="196"/>
        <v>0</v>
      </c>
      <c r="AL643" s="332">
        <f t="shared" si="196"/>
        <v>0</v>
      </c>
      <c r="AM643" s="332">
        <f t="shared" si="196"/>
        <v>0</v>
      </c>
      <c r="AN643" s="332">
        <f t="shared" si="196"/>
        <v>0</v>
      </c>
      <c r="AO643" s="332">
        <f t="shared" si="196"/>
        <v>0</v>
      </c>
      <c r="AP643" s="332">
        <f t="shared" si="196"/>
        <v>0</v>
      </c>
      <c r="AQ643" s="332">
        <f t="shared" si="196"/>
        <v>0</v>
      </c>
      <c r="AR643" s="332">
        <f t="shared" si="196"/>
        <v>0</v>
      </c>
      <c r="AS643" s="332">
        <f t="shared" si="196"/>
        <v>0</v>
      </c>
      <c r="AT643" s="332">
        <f t="shared" si="196"/>
        <v>0</v>
      </c>
      <c r="AU643" s="332">
        <f t="shared" si="196"/>
        <v>0</v>
      </c>
      <c r="AV643" s="332">
        <f t="shared" si="196"/>
        <v>0</v>
      </c>
      <c r="AW643" s="332">
        <f t="shared" si="196"/>
        <v>0</v>
      </c>
      <c r="AX643" s="332">
        <f t="shared" si="196"/>
        <v>0</v>
      </c>
      <c r="AY643" s="332">
        <f t="shared" si="196"/>
        <v>0</v>
      </c>
      <c r="AZ643" s="332">
        <f t="shared" si="196"/>
        <v>0</v>
      </c>
      <c r="BA643" s="332">
        <f t="shared" si="196"/>
        <v>0</v>
      </c>
      <c r="BB643" s="332">
        <f t="shared" si="196"/>
        <v>0</v>
      </c>
      <c r="BC643" s="332">
        <f t="shared" si="196"/>
        <v>0</v>
      </c>
      <c r="BD643" s="332">
        <f t="shared" si="196"/>
        <v>0</v>
      </c>
      <c r="BE643" s="332">
        <f t="shared" si="196"/>
        <v>0</v>
      </c>
      <c r="BF643" s="332">
        <f t="shared" si="196"/>
        <v>0</v>
      </c>
      <c r="BG643" s="332">
        <f t="shared" si="196"/>
        <v>0</v>
      </c>
      <c r="BH643" s="332">
        <f t="shared" si="196"/>
        <v>0</v>
      </c>
      <c r="BI643" s="332">
        <f t="shared" si="196"/>
        <v>0</v>
      </c>
      <c r="BJ643" s="332">
        <f t="shared" si="196"/>
        <v>0</v>
      </c>
      <c r="BK643" s="332">
        <f t="shared" si="196"/>
        <v>0</v>
      </c>
      <c r="BL643" s="332">
        <f t="shared" si="196"/>
        <v>0</v>
      </c>
      <c r="BM643" s="332">
        <f t="shared" si="196"/>
        <v>0</v>
      </c>
      <c r="BN643" s="332">
        <f t="shared" si="196"/>
        <v>0</v>
      </c>
      <c r="BO643" s="332">
        <f t="shared" si="197"/>
        <v>0</v>
      </c>
      <c r="BP643" s="332">
        <f t="shared" si="197"/>
        <v>0</v>
      </c>
      <c r="BQ643" s="332">
        <f t="shared" si="197"/>
        <v>0</v>
      </c>
      <c r="BR643" s="332">
        <f t="shared" si="197"/>
        <v>0</v>
      </c>
      <c r="BS643" s="332">
        <f t="shared" si="197"/>
        <v>0</v>
      </c>
      <c r="BT643" s="332">
        <f t="shared" si="197"/>
        <v>0</v>
      </c>
      <c r="BU643" s="332">
        <f t="shared" si="197"/>
        <v>0</v>
      </c>
      <c r="BV643" s="332">
        <f t="shared" si="197"/>
        <v>0</v>
      </c>
      <c r="BW643" s="332">
        <f t="shared" si="197"/>
        <v>0</v>
      </c>
      <c r="BX643" s="332">
        <f t="shared" si="197"/>
        <v>0</v>
      </c>
      <c r="BZ643" s="332">
        <f t="shared" si="198"/>
        <v>0</v>
      </c>
      <c r="CA643" s="332">
        <f t="shared" si="198"/>
        <v>0</v>
      </c>
    </row>
    <row r="644" spans="7:79" hidden="1" x14ac:dyDescent="0.2">
      <c r="G644" s="332">
        <f t="shared" si="196"/>
        <v>0</v>
      </c>
      <c r="H644" s="332">
        <f t="shared" si="196"/>
        <v>0</v>
      </c>
      <c r="I644" s="332">
        <f t="shared" si="196"/>
        <v>0</v>
      </c>
      <c r="J644" s="332">
        <f t="shared" si="196"/>
        <v>0</v>
      </c>
      <c r="K644" s="332">
        <f t="shared" si="196"/>
        <v>0</v>
      </c>
      <c r="L644" s="332">
        <f t="shared" si="196"/>
        <v>0</v>
      </c>
      <c r="M644" s="332">
        <f t="shared" si="196"/>
        <v>0</v>
      </c>
      <c r="N644" s="332">
        <f t="shared" si="196"/>
        <v>0</v>
      </c>
      <c r="O644" s="332">
        <f t="shared" si="196"/>
        <v>0</v>
      </c>
      <c r="P644" s="332">
        <f t="shared" si="196"/>
        <v>0</v>
      </c>
      <c r="Q644" s="332">
        <f t="shared" si="196"/>
        <v>0</v>
      </c>
      <c r="R644" s="332">
        <f t="shared" ref="R644:BN644" si="199">R225-CJ225</f>
        <v>0</v>
      </c>
      <c r="S644" s="332">
        <f t="shared" si="199"/>
        <v>0</v>
      </c>
      <c r="T644" s="332">
        <f t="shared" si="199"/>
        <v>0</v>
      </c>
      <c r="U644" s="332">
        <f t="shared" si="199"/>
        <v>0</v>
      </c>
      <c r="V644" s="332">
        <f t="shared" si="199"/>
        <v>0</v>
      </c>
      <c r="W644" s="332">
        <f t="shared" si="199"/>
        <v>0</v>
      </c>
      <c r="X644" s="332">
        <f t="shared" si="199"/>
        <v>0</v>
      </c>
      <c r="Y644" s="332">
        <f t="shared" si="199"/>
        <v>0</v>
      </c>
      <c r="Z644" s="332">
        <f t="shared" si="199"/>
        <v>0</v>
      </c>
      <c r="AA644" s="332">
        <f t="shared" si="199"/>
        <v>0</v>
      </c>
      <c r="AB644" s="332">
        <f t="shared" si="199"/>
        <v>0</v>
      </c>
      <c r="AC644" s="332">
        <f t="shared" si="199"/>
        <v>0</v>
      </c>
      <c r="AD644" s="332">
        <f t="shared" si="199"/>
        <v>0</v>
      </c>
      <c r="AE644" s="332">
        <f t="shared" si="199"/>
        <v>0</v>
      </c>
      <c r="AF644" s="332">
        <f t="shared" si="199"/>
        <v>0</v>
      </c>
      <c r="AG644" s="332">
        <f t="shared" si="199"/>
        <v>0</v>
      </c>
      <c r="AH644" s="332">
        <f t="shared" si="199"/>
        <v>0</v>
      </c>
      <c r="AI644" s="332">
        <f t="shared" si="199"/>
        <v>0</v>
      </c>
      <c r="AJ644" s="332">
        <f t="shared" si="199"/>
        <v>0</v>
      </c>
      <c r="AK644" s="332">
        <f t="shared" si="199"/>
        <v>0</v>
      </c>
      <c r="AL644" s="332">
        <f t="shared" si="199"/>
        <v>0</v>
      </c>
      <c r="AM644" s="332">
        <f t="shared" si="199"/>
        <v>0</v>
      </c>
      <c r="AN644" s="332">
        <f t="shared" si="199"/>
        <v>0</v>
      </c>
      <c r="AO644" s="332">
        <f t="shared" si="199"/>
        <v>0</v>
      </c>
      <c r="AP644" s="332">
        <f t="shared" si="199"/>
        <v>0</v>
      </c>
      <c r="AQ644" s="332">
        <f t="shared" si="199"/>
        <v>0</v>
      </c>
      <c r="AR644" s="332">
        <f t="shared" si="199"/>
        <v>0</v>
      </c>
      <c r="AS644" s="332">
        <f t="shared" si="199"/>
        <v>0</v>
      </c>
      <c r="AT644" s="332">
        <f t="shared" si="199"/>
        <v>0</v>
      </c>
      <c r="AU644" s="332">
        <f t="shared" si="199"/>
        <v>0</v>
      </c>
      <c r="AV644" s="332">
        <f t="shared" si="199"/>
        <v>0</v>
      </c>
      <c r="AW644" s="332">
        <f t="shared" si="199"/>
        <v>0</v>
      </c>
      <c r="AX644" s="332">
        <f t="shared" si="199"/>
        <v>0</v>
      </c>
      <c r="AY644" s="332">
        <f t="shared" si="199"/>
        <v>0</v>
      </c>
      <c r="AZ644" s="332">
        <f t="shared" si="199"/>
        <v>0</v>
      </c>
      <c r="BA644" s="332">
        <f t="shared" si="199"/>
        <v>0</v>
      </c>
      <c r="BB644" s="332">
        <f t="shared" si="199"/>
        <v>0</v>
      </c>
      <c r="BC644" s="332">
        <f t="shared" si="199"/>
        <v>0</v>
      </c>
      <c r="BD644" s="332">
        <f t="shared" si="199"/>
        <v>0</v>
      </c>
      <c r="BE644" s="332">
        <f t="shared" si="199"/>
        <v>0</v>
      </c>
      <c r="BF644" s="332">
        <f t="shared" si="199"/>
        <v>0</v>
      </c>
      <c r="BG644" s="332">
        <f t="shared" si="199"/>
        <v>0</v>
      </c>
      <c r="BH644" s="332">
        <f t="shared" si="199"/>
        <v>0</v>
      </c>
      <c r="BI644" s="332">
        <f t="shared" si="199"/>
        <v>0</v>
      </c>
      <c r="BJ644" s="332">
        <f t="shared" si="199"/>
        <v>0</v>
      </c>
      <c r="BK644" s="332">
        <f t="shared" si="199"/>
        <v>0</v>
      </c>
      <c r="BL644" s="332">
        <f t="shared" si="199"/>
        <v>0</v>
      </c>
      <c r="BM644" s="332">
        <f t="shared" si="199"/>
        <v>0</v>
      </c>
      <c r="BN644" s="332">
        <f t="shared" si="199"/>
        <v>0</v>
      </c>
      <c r="BO644" s="332">
        <f t="shared" si="197"/>
        <v>0</v>
      </c>
      <c r="BP644" s="332">
        <f t="shared" si="197"/>
        <v>0</v>
      </c>
      <c r="BQ644" s="332">
        <f t="shared" si="197"/>
        <v>0</v>
      </c>
      <c r="BR644" s="332">
        <f t="shared" si="197"/>
        <v>0</v>
      </c>
      <c r="BS644" s="332">
        <f t="shared" si="197"/>
        <v>0</v>
      </c>
      <c r="BT644" s="332">
        <f t="shared" si="197"/>
        <v>0</v>
      </c>
      <c r="BU644" s="332">
        <f t="shared" si="197"/>
        <v>0</v>
      </c>
      <c r="BV644" s="332">
        <f t="shared" si="197"/>
        <v>0</v>
      </c>
      <c r="BW644" s="332">
        <f t="shared" si="197"/>
        <v>0</v>
      </c>
      <c r="BX644" s="332">
        <f t="shared" si="197"/>
        <v>0</v>
      </c>
      <c r="BZ644" s="332">
        <f t="shared" si="198"/>
        <v>0</v>
      </c>
      <c r="CA644" s="332">
        <f t="shared" si="198"/>
        <v>0</v>
      </c>
    </row>
    <row r="645" spans="7:79" hidden="1" x14ac:dyDescent="0.2">
      <c r="G645" s="332">
        <f t="shared" ref="G645:BR645" si="200">G227-BY227</f>
        <v>0</v>
      </c>
      <c r="H645" s="332">
        <f t="shared" si="200"/>
        <v>0</v>
      </c>
      <c r="I645" s="332">
        <f t="shared" si="200"/>
        <v>0</v>
      </c>
      <c r="J645" s="332">
        <f t="shared" si="200"/>
        <v>0</v>
      </c>
      <c r="K645" s="332">
        <f t="shared" si="200"/>
        <v>0</v>
      </c>
      <c r="L645" s="332">
        <f t="shared" si="200"/>
        <v>0</v>
      </c>
      <c r="M645" s="332">
        <f t="shared" si="200"/>
        <v>0</v>
      </c>
      <c r="N645" s="332">
        <f t="shared" si="200"/>
        <v>0</v>
      </c>
      <c r="O645" s="332">
        <f t="shared" si="200"/>
        <v>0</v>
      </c>
      <c r="P645" s="332">
        <f t="shared" si="200"/>
        <v>0</v>
      </c>
      <c r="Q645" s="332">
        <f t="shared" si="200"/>
        <v>0</v>
      </c>
      <c r="R645" s="332">
        <f t="shared" si="200"/>
        <v>0</v>
      </c>
      <c r="S645" s="332">
        <f t="shared" si="200"/>
        <v>0</v>
      </c>
      <c r="T645" s="332">
        <f t="shared" si="200"/>
        <v>0</v>
      </c>
      <c r="U645" s="332">
        <f t="shared" si="200"/>
        <v>0</v>
      </c>
      <c r="V645" s="332">
        <f t="shared" si="200"/>
        <v>0</v>
      </c>
      <c r="W645" s="332">
        <f t="shared" si="200"/>
        <v>0</v>
      </c>
      <c r="X645" s="332">
        <f t="shared" si="200"/>
        <v>0</v>
      </c>
      <c r="Y645" s="332">
        <f t="shared" si="200"/>
        <v>0</v>
      </c>
      <c r="Z645" s="332">
        <f t="shared" si="200"/>
        <v>0</v>
      </c>
      <c r="AA645" s="332">
        <f t="shared" si="200"/>
        <v>0</v>
      </c>
      <c r="AB645" s="332">
        <f t="shared" si="200"/>
        <v>0</v>
      </c>
      <c r="AC645" s="332">
        <f t="shared" si="200"/>
        <v>0</v>
      </c>
      <c r="AD645" s="332">
        <f t="shared" si="200"/>
        <v>0</v>
      </c>
      <c r="AE645" s="332">
        <f t="shared" si="200"/>
        <v>0</v>
      </c>
      <c r="AF645" s="332">
        <f t="shared" si="200"/>
        <v>0</v>
      </c>
      <c r="AG645" s="332">
        <f t="shared" si="200"/>
        <v>0</v>
      </c>
      <c r="AH645" s="332">
        <f t="shared" si="200"/>
        <v>0</v>
      </c>
      <c r="AI645" s="332">
        <f t="shared" si="200"/>
        <v>0</v>
      </c>
      <c r="AJ645" s="332">
        <f t="shared" si="200"/>
        <v>0</v>
      </c>
      <c r="AK645" s="332">
        <f t="shared" si="200"/>
        <v>0</v>
      </c>
      <c r="AL645" s="332">
        <f t="shared" si="200"/>
        <v>0</v>
      </c>
      <c r="AM645" s="332">
        <f t="shared" si="200"/>
        <v>0</v>
      </c>
      <c r="AN645" s="332">
        <f t="shared" si="200"/>
        <v>0</v>
      </c>
      <c r="AO645" s="332">
        <f t="shared" si="200"/>
        <v>0</v>
      </c>
      <c r="AP645" s="332">
        <f t="shared" si="200"/>
        <v>0</v>
      </c>
      <c r="AQ645" s="332">
        <f t="shared" si="200"/>
        <v>0</v>
      </c>
      <c r="AR645" s="332">
        <f t="shared" si="200"/>
        <v>0</v>
      </c>
      <c r="AS645" s="332">
        <f t="shared" si="200"/>
        <v>0</v>
      </c>
      <c r="AT645" s="332">
        <f t="shared" si="200"/>
        <v>0</v>
      </c>
      <c r="AU645" s="332">
        <f t="shared" si="200"/>
        <v>0</v>
      </c>
      <c r="AV645" s="332">
        <f t="shared" si="200"/>
        <v>0</v>
      </c>
      <c r="AW645" s="332">
        <f t="shared" si="200"/>
        <v>0</v>
      </c>
      <c r="AX645" s="332">
        <f t="shared" si="200"/>
        <v>0</v>
      </c>
      <c r="AY645" s="332">
        <f t="shared" si="200"/>
        <v>0</v>
      </c>
      <c r="AZ645" s="332">
        <f t="shared" si="200"/>
        <v>0</v>
      </c>
      <c r="BA645" s="332">
        <f t="shared" si="200"/>
        <v>0</v>
      </c>
      <c r="BB645" s="332">
        <f t="shared" si="200"/>
        <v>0</v>
      </c>
      <c r="BC645" s="332">
        <f t="shared" si="200"/>
        <v>0</v>
      </c>
      <c r="BD645" s="332">
        <f t="shared" si="200"/>
        <v>0</v>
      </c>
      <c r="BE645" s="332">
        <f t="shared" si="200"/>
        <v>0</v>
      </c>
      <c r="BF645" s="332">
        <f t="shared" si="200"/>
        <v>0</v>
      </c>
      <c r="BG645" s="332">
        <f t="shared" si="200"/>
        <v>0</v>
      </c>
      <c r="BH645" s="332">
        <f t="shared" si="200"/>
        <v>0</v>
      </c>
      <c r="BI645" s="332">
        <f t="shared" si="200"/>
        <v>0</v>
      </c>
      <c r="BJ645" s="332">
        <f t="shared" si="200"/>
        <v>0</v>
      </c>
      <c r="BK645" s="332">
        <f t="shared" si="200"/>
        <v>0</v>
      </c>
      <c r="BL645" s="332">
        <f t="shared" si="200"/>
        <v>0</v>
      </c>
      <c r="BM645" s="332">
        <f t="shared" si="200"/>
        <v>0</v>
      </c>
      <c r="BN645" s="332">
        <f t="shared" si="200"/>
        <v>0</v>
      </c>
      <c r="BO645" s="332">
        <f t="shared" si="200"/>
        <v>0</v>
      </c>
      <c r="BP645" s="332">
        <f t="shared" si="200"/>
        <v>0</v>
      </c>
      <c r="BQ645" s="332">
        <f t="shared" si="200"/>
        <v>0</v>
      </c>
      <c r="BR645" s="332">
        <f t="shared" si="200"/>
        <v>0</v>
      </c>
      <c r="BS645" s="332">
        <f t="shared" ref="BS645:BX645" si="201">BS227-EK227</f>
        <v>0</v>
      </c>
      <c r="BT645" s="332">
        <f t="shared" si="201"/>
        <v>0</v>
      </c>
      <c r="BU645" s="332">
        <f t="shared" si="201"/>
        <v>0</v>
      </c>
      <c r="BV645" s="332">
        <f t="shared" si="201"/>
        <v>0</v>
      </c>
      <c r="BW645" s="332">
        <f t="shared" si="201"/>
        <v>0</v>
      </c>
      <c r="BX645" s="332">
        <f t="shared" si="201"/>
        <v>0</v>
      </c>
      <c r="BZ645" s="332">
        <f>BZ227-ER227</f>
        <v>0</v>
      </c>
      <c r="CA645" s="332">
        <f>CA227-ES227</f>
        <v>0</v>
      </c>
    </row>
    <row r="646" spans="7:79" hidden="1" x14ac:dyDescent="0.2">
      <c r="G646" s="332" t="e">
        <f>#REF!-#REF!</f>
        <v>#REF!</v>
      </c>
      <c r="H646" s="332" t="e">
        <f>#REF!-#REF!</f>
        <v>#REF!</v>
      </c>
      <c r="I646" s="332" t="e">
        <f>#REF!-#REF!</f>
        <v>#REF!</v>
      </c>
      <c r="J646" s="332" t="e">
        <f>#REF!-#REF!</f>
        <v>#REF!</v>
      </c>
      <c r="K646" s="332" t="e">
        <f>#REF!-#REF!</f>
        <v>#REF!</v>
      </c>
      <c r="L646" s="332" t="e">
        <f>#REF!-#REF!</f>
        <v>#REF!</v>
      </c>
      <c r="M646" s="332" t="e">
        <f>#REF!-#REF!</f>
        <v>#REF!</v>
      </c>
      <c r="N646" s="332" t="e">
        <f>#REF!-#REF!</f>
        <v>#REF!</v>
      </c>
      <c r="O646" s="332" t="e">
        <f>#REF!-#REF!</f>
        <v>#REF!</v>
      </c>
      <c r="P646" s="332" t="e">
        <f>#REF!-#REF!</f>
        <v>#REF!</v>
      </c>
      <c r="Q646" s="332" t="e">
        <f>#REF!-#REF!</f>
        <v>#REF!</v>
      </c>
      <c r="R646" s="332" t="e">
        <f>#REF!-#REF!</f>
        <v>#REF!</v>
      </c>
      <c r="S646" s="332" t="e">
        <f>#REF!-#REF!</f>
        <v>#REF!</v>
      </c>
      <c r="T646" s="332" t="e">
        <f>#REF!-#REF!</f>
        <v>#REF!</v>
      </c>
      <c r="U646" s="332" t="e">
        <f>#REF!-#REF!</f>
        <v>#REF!</v>
      </c>
      <c r="V646" s="332" t="e">
        <f>#REF!-#REF!</f>
        <v>#REF!</v>
      </c>
      <c r="W646" s="332" t="e">
        <f>#REF!-#REF!</f>
        <v>#REF!</v>
      </c>
      <c r="X646" s="332" t="e">
        <f>#REF!-#REF!</f>
        <v>#REF!</v>
      </c>
      <c r="Y646" s="332" t="e">
        <f>#REF!-#REF!</f>
        <v>#REF!</v>
      </c>
      <c r="Z646" s="332" t="e">
        <f>#REF!-#REF!</f>
        <v>#REF!</v>
      </c>
      <c r="AA646" s="332" t="e">
        <f>#REF!-#REF!</f>
        <v>#REF!</v>
      </c>
      <c r="AB646" s="332" t="e">
        <f>#REF!-#REF!</f>
        <v>#REF!</v>
      </c>
      <c r="AC646" s="332" t="e">
        <f>#REF!-#REF!</f>
        <v>#REF!</v>
      </c>
      <c r="AD646" s="332" t="e">
        <f>#REF!-#REF!</f>
        <v>#REF!</v>
      </c>
      <c r="AE646" s="332" t="e">
        <f>#REF!-#REF!</f>
        <v>#REF!</v>
      </c>
      <c r="AF646" s="332" t="e">
        <f>#REF!-#REF!</f>
        <v>#REF!</v>
      </c>
      <c r="AG646" s="332" t="e">
        <f>#REF!-#REF!</f>
        <v>#REF!</v>
      </c>
      <c r="AH646" s="332" t="e">
        <f>#REF!-#REF!</f>
        <v>#REF!</v>
      </c>
      <c r="AI646" s="332" t="e">
        <f>#REF!-#REF!</f>
        <v>#REF!</v>
      </c>
      <c r="AJ646" s="332" t="e">
        <f>#REF!-#REF!</f>
        <v>#REF!</v>
      </c>
      <c r="AK646" s="332" t="e">
        <f>#REF!-#REF!</f>
        <v>#REF!</v>
      </c>
      <c r="AL646" s="332" t="e">
        <f>#REF!-#REF!</f>
        <v>#REF!</v>
      </c>
      <c r="AM646" s="332" t="e">
        <f>#REF!-#REF!</f>
        <v>#REF!</v>
      </c>
      <c r="AN646" s="332" t="e">
        <f>#REF!-#REF!</f>
        <v>#REF!</v>
      </c>
      <c r="AO646" s="332" t="e">
        <f>#REF!-#REF!</f>
        <v>#REF!</v>
      </c>
      <c r="AP646" s="332" t="e">
        <f>#REF!-#REF!</f>
        <v>#REF!</v>
      </c>
      <c r="AQ646" s="332" t="e">
        <f>#REF!-#REF!</f>
        <v>#REF!</v>
      </c>
      <c r="AR646" s="332" t="e">
        <f>#REF!-#REF!</f>
        <v>#REF!</v>
      </c>
      <c r="AS646" s="332" t="e">
        <f>#REF!-#REF!</f>
        <v>#REF!</v>
      </c>
      <c r="AT646" s="332" t="e">
        <f>#REF!-#REF!</f>
        <v>#REF!</v>
      </c>
      <c r="AU646" s="332" t="e">
        <f>#REF!-#REF!</f>
        <v>#REF!</v>
      </c>
      <c r="AV646" s="332" t="e">
        <f>#REF!-#REF!</f>
        <v>#REF!</v>
      </c>
      <c r="AW646" s="332" t="e">
        <f>#REF!-#REF!</f>
        <v>#REF!</v>
      </c>
      <c r="AX646" s="332" t="e">
        <f>#REF!-#REF!</f>
        <v>#REF!</v>
      </c>
      <c r="AY646" s="332" t="e">
        <f>#REF!-#REF!</f>
        <v>#REF!</v>
      </c>
      <c r="AZ646" s="332" t="e">
        <f>#REF!-#REF!</f>
        <v>#REF!</v>
      </c>
      <c r="BA646" s="332" t="e">
        <f>#REF!-#REF!</f>
        <v>#REF!</v>
      </c>
      <c r="BB646" s="332" t="e">
        <f>#REF!-#REF!</f>
        <v>#REF!</v>
      </c>
      <c r="BC646" s="332" t="e">
        <f>#REF!-#REF!</f>
        <v>#REF!</v>
      </c>
      <c r="BD646" s="332" t="e">
        <f>#REF!-#REF!</f>
        <v>#REF!</v>
      </c>
      <c r="BE646" s="332" t="e">
        <f>#REF!-#REF!</f>
        <v>#REF!</v>
      </c>
      <c r="BF646" s="332" t="e">
        <f>#REF!-#REF!</f>
        <v>#REF!</v>
      </c>
      <c r="BG646" s="332" t="e">
        <f>#REF!-#REF!</f>
        <v>#REF!</v>
      </c>
      <c r="BH646" s="332" t="e">
        <f>#REF!-#REF!</f>
        <v>#REF!</v>
      </c>
      <c r="BI646" s="332" t="e">
        <f>#REF!-#REF!</f>
        <v>#REF!</v>
      </c>
      <c r="BJ646" s="332" t="e">
        <f>#REF!-#REF!</f>
        <v>#REF!</v>
      </c>
      <c r="BK646" s="332" t="e">
        <f>#REF!-#REF!</f>
        <v>#REF!</v>
      </c>
      <c r="BL646" s="332" t="e">
        <f>#REF!-#REF!</f>
        <v>#REF!</v>
      </c>
      <c r="BM646" s="332" t="e">
        <f>#REF!-#REF!</f>
        <v>#REF!</v>
      </c>
      <c r="BN646" s="332" t="e">
        <f>#REF!-#REF!</f>
        <v>#REF!</v>
      </c>
      <c r="BO646" s="332" t="e">
        <f>#REF!-#REF!</f>
        <v>#REF!</v>
      </c>
      <c r="BP646" s="332" t="e">
        <f>#REF!-#REF!</f>
        <v>#REF!</v>
      </c>
      <c r="BQ646" s="332" t="e">
        <f>#REF!-#REF!</f>
        <v>#REF!</v>
      </c>
      <c r="BR646" s="332" t="e">
        <f>#REF!-#REF!</f>
        <v>#REF!</v>
      </c>
      <c r="BS646" s="332" t="e">
        <f>#REF!-#REF!</f>
        <v>#REF!</v>
      </c>
      <c r="BT646" s="332" t="e">
        <f>#REF!-#REF!</f>
        <v>#REF!</v>
      </c>
      <c r="BU646" s="332" t="e">
        <f>#REF!-#REF!</f>
        <v>#REF!</v>
      </c>
      <c r="BV646" s="332" t="e">
        <f>#REF!-#REF!</f>
        <v>#REF!</v>
      </c>
      <c r="BW646" s="332" t="e">
        <f>#REF!-#REF!</f>
        <v>#REF!</v>
      </c>
      <c r="BX646" s="332" t="e">
        <f>#REF!-#REF!</f>
        <v>#REF!</v>
      </c>
      <c r="BZ646" s="332" t="e">
        <f>#REF!-#REF!</f>
        <v>#REF!</v>
      </c>
      <c r="CA646" s="332" t="e">
        <f>#REF!-#REF!</f>
        <v>#REF!</v>
      </c>
    </row>
    <row r="647" spans="7:79" hidden="1" x14ac:dyDescent="0.2">
      <c r="G647" s="332">
        <f t="shared" ref="G647:BR650" si="202">G228-BY228</f>
        <v>0</v>
      </c>
      <c r="H647" s="332">
        <f t="shared" si="202"/>
        <v>0</v>
      </c>
      <c r="I647" s="332">
        <f t="shared" si="202"/>
        <v>0</v>
      </c>
      <c r="J647" s="332">
        <f t="shared" si="202"/>
        <v>0</v>
      </c>
      <c r="K647" s="332">
        <f t="shared" si="202"/>
        <v>0</v>
      </c>
      <c r="L647" s="332">
        <f t="shared" si="202"/>
        <v>0</v>
      </c>
      <c r="M647" s="332">
        <f t="shared" si="202"/>
        <v>0</v>
      </c>
      <c r="N647" s="332">
        <f t="shared" si="202"/>
        <v>0</v>
      </c>
      <c r="O647" s="332">
        <f t="shared" si="202"/>
        <v>0</v>
      </c>
      <c r="P647" s="332">
        <f t="shared" si="202"/>
        <v>0</v>
      </c>
      <c r="Q647" s="332">
        <f t="shared" si="202"/>
        <v>0</v>
      </c>
      <c r="R647" s="332">
        <f t="shared" si="202"/>
        <v>0</v>
      </c>
      <c r="S647" s="332">
        <f t="shared" si="202"/>
        <v>0</v>
      </c>
      <c r="T647" s="332">
        <f t="shared" si="202"/>
        <v>0</v>
      </c>
      <c r="U647" s="332">
        <f t="shared" si="202"/>
        <v>0</v>
      </c>
      <c r="V647" s="332">
        <f t="shared" si="202"/>
        <v>0</v>
      </c>
      <c r="W647" s="332">
        <f t="shared" si="202"/>
        <v>0</v>
      </c>
      <c r="X647" s="332">
        <f t="shared" si="202"/>
        <v>0</v>
      </c>
      <c r="Y647" s="332">
        <f t="shared" si="202"/>
        <v>0</v>
      </c>
      <c r="Z647" s="332">
        <f t="shared" si="202"/>
        <v>0</v>
      </c>
      <c r="AA647" s="332">
        <f t="shared" si="202"/>
        <v>0</v>
      </c>
      <c r="AB647" s="332">
        <f t="shared" si="202"/>
        <v>0</v>
      </c>
      <c r="AC647" s="332">
        <f t="shared" si="202"/>
        <v>0</v>
      </c>
      <c r="AD647" s="332">
        <f t="shared" si="202"/>
        <v>0</v>
      </c>
      <c r="AE647" s="332">
        <f t="shared" si="202"/>
        <v>0</v>
      </c>
      <c r="AF647" s="332">
        <f t="shared" si="202"/>
        <v>0</v>
      </c>
      <c r="AG647" s="332">
        <f t="shared" si="202"/>
        <v>0</v>
      </c>
      <c r="AH647" s="332">
        <f t="shared" si="202"/>
        <v>0</v>
      </c>
      <c r="AI647" s="332">
        <f t="shared" si="202"/>
        <v>0</v>
      </c>
      <c r="AJ647" s="332">
        <f t="shared" si="202"/>
        <v>0</v>
      </c>
      <c r="AK647" s="332">
        <f t="shared" si="202"/>
        <v>0</v>
      </c>
      <c r="AL647" s="332">
        <f t="shared" si="202"/>
        <v>0</v>
      </c>
      <c r="AM647" s="332">
        <f t="shared" si="202"/>
        <v>0</v>
      </c>
      <c r="AN647" s="332">
        <f t="shared" si="202"/>
        <v>0</v>
      </c>
      <c r="AO647" s="332">
        <f t="shared" si="202"/>
        <v>0</v>
      </c>
      <c r="AP647" s="332">
        <f t="shared" si="202"/>
        <v>0</v>
      </c>
      <c r="AQ647" s="332">
        <f t="shared" si="202"/>
        <v>0</v>
      </c>
      <c r="AR647" s="332">
        <f t="shared" si="202"/>
        <v>0</v>
      </c>
      <c r="AS647" s="332">
        <f t="shared" si="202"/>
        <v>0</v>
      </c>
      <c r="AT647" s="332">
        <f t="shared" si="202"/>
        <v>0</v>
      </c>
      <c r="AU647" s="332">
        <f t="shared" si="202"/>
        <v>0</v>
      </c>
      <c r="AV647" s="332">
        <f t="shared" si="202"/>
        <v>0</v>
      </c>
      <c r="AW647" s="332">
        <f t="shared" si="202"/>
        <v>0</v>
      </c>
      <c r="AX647" s="332">
        <f t="shared" si="202"/>
        <v>0</v>
      </c>
      <c r="AY647" s="332">
        <f t="shared" si="202"/>
        <v>0</v>
      </c>
      <c r="AZ647" s="332">
        <f t="shared" si="202"/>
        <v>0</v>
      </c>
      <c r="BA647" s="332">
        <f t="shared" si="202"/>
        <v>0</v>
      </c>
      <c r="BB647" s="332">
        <f t="shared" si="202"/>
        <v>0</v>
      </c>
      <c r="BC647" s="332">
        <f t="shared" si="202"/>
        <v>0</v>
      </c>
      <c r="BD647" s="332">
        <f t="shared" si="202"/>
        <v>0</v>
      </c>
      <c r="BE647" s="332">
        <f t="shared" si="202"/>
        <v>0</v>
      </c>
      <c r="BF647" s="332">
        <f t="shared" si="202"/>
        <v>0</v>
      </c>
      <c r="BG647" s="332">
        <f t="shared" si="202"/>
        <v>0</v>
      </c>
      <c r="BH647" s="332">
        <f t="shared" si="202"/>
        <v>0</v>
      </c>
      <c r="BI647" s="332">
        <f t="shared" si="202"/>
        <v>0</v>
      </c>
      <c r="BJ647" s="332">
        <f t="shared" si="202"/>
        <v>0</v>
      </c>
      <c r="BK647" s="332">
        <f t="shared" si="202"/>
        <v>0</v>
      </c>
      <c r="BL647" s="332">
        <f t="shared" si="202"/>
        <v>0</v>
      </c>
      <c r="BM647" s="332">
        <f t="shared" si="202"/>
        <v>0</v>
      </c>
      <c r="BN647" s="332">
        <f t="shared" si="202"/>
        <v>0</v>
      </c>
      <c r="BO647" s="332">
        <f t="shared" si="202"/>
        <v>0</v>
      </c>
      <c r="BP647" s="332">
        <f t="shared" si="202"/>
        <v>0</v>
      </c>
      <c r="BQ647" s="332">
        <f t="shared" si="202"/>
        <v>0</v>
      </c>
      <c r="BR647" s="332">
        <f t="shared" si="202"/>
        <v>0</v>
      </c>
      <c r="BS647" s="332">
        <f t="shared" ref="BS647:BX656" si="203">BS228-EK228</f>
        <v>0</v>
      </c>
      <c r="BT647" s="332">
        <f t="shared" si="203"/>
        <v>0</v>
      </c>
      <c r="BU647" s="332">
        <f t="shared" si="203"/>
        <v>0</v>
      </c>
      <c r="BV647" s="332">
        <f t="shared" si="203"/>
        <v>0</v>
      </c>
      <c r="BW647" s="332">
        <f t="shared" si="203"/>
        <v>0</v>
      </c>
      <c r="BX647" s="332">
        <f t="shared" si="203"/>
        <v>0</v>
      </c>
      <c r="BZ647" s="332">
        <f t="shared" ref="BZ647:CA656" si="204">BZ228-ER228</f>
        <v>0</v>
      </c>
      <c r="CA647" s="332">
        <f t="shared" si="204"/>
        <v>0</v>
      </c>
    </row>
    <row r="648" spans="7:79" hidden="1" x14ac:dyDescent="0.2">
      <c r="G648" s="332">
        <f t="shared" si="202"/>
        <v>0</v>
      </c>
      <c r="H648" s="332">
        <f t="shared" si="202"/>
        <v>0</v>
      </c>
      <c r="I648" s="332">
        <f t="shared" si="202"/>
        <v>0</v>
      </c>
      <c r="J648" s="332">
        <f t="shared" si="202"/>
        <v>0</v>
      </c>
      <c r="K648" s="332">
        <f t="shared" si="202"/>
        <v>0</v>
      </c>
      <c r="L648" s="332">
        <f t="shared" si="202"/>
        <v>0</v>
      </c>
      <c r="M648" s="332">
        <f t="shared" si="202"/>
        <v>0</v>
      </c>
      <c r="N648" s="332">
        <f t="shared" si="202"/>
        <v>0</v>
      </c>
      <c r="O648" s="332">
        <f t="shared" si="202"/>
        <v>0</v>
      </c>
      <c r="P648" s="332">
        <f t="shared" si="202"/>
        <v>0</v>
      </c>
      <c r="Q648" s="332">
        <f t="shared" si="202"/>
        <v>0</v>
      </c>
      <c r="R648" s="332">
        <f t="shared" si="202"/>
        <v>0</v>
      </c>
      <c r="S648" s="332">
        <f t="shared" si="202"/>
        <v>0</v>
      </c>
      <c r="T648" s="332">
        <f t="shared" si="202"/>
        <v>0</v>
      </c>
      <c r="U648" s="332">
        <f t="shared" si="202"/>
        <v>0</v>
      </c>
      <c r="V648" s="332">
        <f t="shared" si="202"/>
        <v>0</v>
      </c>
      <c r="W648" s="332">
        <f t="shared" si="202"/>
        <v>0</v>
      </c>
      <c r="X648" s="332">
        <f t="shared" si="202"/>
        <v>0</v>
      </c>
      <c r="Y648" s="332">
        <f t="shared" si="202"/>
        <v>0</v>
      </c>
      <c r="Z648" s="332">
        <f t="shared" si="202"/>
        <v>0</v>
      </c>
      <c r="AA648" s="332">
        <f t="shared" si="202"/>
        <v>0</v>
      </c>
      <c r="AB648" s="332">
        <f t="shared" si="202"/>
        <v>0</v>
      </c>
      <c r="AC648" s="332">
        <f t="shared" si="202"/>
        <v>0</v>
      </c>
      <c r="AD648" s="332">
        <f t="shared" si="202"/>
        <v>0</v>
      </c>
      <c r="AE648" s="332">
        <f t="shared" si="202"/>
        <v>0</v>
      </c>
      <c r="AF648" s="332">
        <f t="shared" si="202"/>
        <v>0</v>
      </c>
      <c r="AG648" s="332">
        <f t="shared" si="202"/>
        <v>0</v>
      </c>
      <c r="AH648" s="332">
        <f t="shared" si="202"/>
        <v>0</v>
      </c>
      <c r="AI648" s="332">
        <f t="shared" si="202"/>
        <v>0</v>
      </c>
      <c r="AJ648" s="332">
        <f t="shared" si="202"/>
        <v>0</v>
      </c>
      <c r="AK648" s="332">
        <f t="shared" si="202"/>
        <v>0</v>
      </c>
      <c r="AL648" s="332">
        <f t="shared" si="202"/>
        <v>0</v>
      </c>
      <c r="AM648" s="332">
        <f t="shared" si="202"/>
        <v>0</v>
      </c>
      <c r="AN648" s="332">
        <f t="shared" si="202"/>
        <v>0</v>
      </c>
      <c r="AO648" s="332">
        <f t="shared" si="202"/>
        <v>0</v>
      </c>
      <c r="AP648" s="332">
        <f t="shared" si="202"/>
        <v>0</v>
      </c>
      <c r="AQ648" s="332">
        <f t="shared" si="202"/>
        <v>0</v>
      </c>
      <c r="AR648" s="332">
        <f t="shared" si="202"/>
        <v>0</v>
      </c>
      <c r="AS648" s="332">
        <f t="shared" si="202"/>
        <v>0</v>
      </c>
      <c r="AT648" s="332">
        <f t="shared" si="202"/>
        <v>0</v>
      </c>
      <c r="AU648" s="332">
        <f t="shared" si="202"/>
        <v>0</v>
      </c>
      <c r="AV648" s="332">
        <f t="shared" si="202"/>
        <v>0</v>
      </c>
      <c r="AW648" s="332">
        <f t="shared" si="202"/>
        <v>0</v>
      </c>
      <c r="AX648" s="332">
        <f t="shared" si="202"/>
        <v>0</v>
      </c>
      <c r="AY648" s="332">
        <f t="shared" si="202"/>
        <v>0</v>
      </c>
      <c r="AZ648" s="332">
        <f t="shared" si="202"/>
        <v>0</v>
      </c>
      <c r="BA648" s="332">
        <f t="shared" si="202"/>
        <v>0</v>
      </c>
      <c r="BB648" s="332">
        <f t="shared" si="202"/>
        <v>0</v>
      </c>
      <c r="BC648" s="332">
        <f t="shared" si="202"/>
        <v>0</v>
      </c>
      <c r="BD648" s="332">
        <f t="shared" si="202"/>
        <v>0</v>
      </c>
      <c r="BE648" s="332">
        <f t="shared" si="202"/>
        <v>0</v>
      </c>
      <c r="BF648" s="332">
        <f t="shared" si="202"/>
        <v>0</v>
      </c>
      <c r="BG648" s="332">
        <f t="shared" si="202"/>
        <v>0</v>
      </c>
      <c r="BH648" s="332">
        <f t="shared" si="202"/>
        <v>0</v>
      </c>
      <c r="BI648" s="332">
        <f t="shared" si="202"/>
        <v>0</v>
      </c>
      <c r="BJ648" s="332">
        <f t="shared" si="202"/>
        <v>0</v>
      </c>
      <c r="BK648" s="332">
        <f t="shared" si="202"/>
        <v>0</v>
      </c>
      <c r="BL648" s="332">
        <f t="shared" si="202"/>
        <v>0</v>
      </c>
      <c r="BM648" s="332">
        <f t="shared" si="202"/>
        <v>0</v>
      </c>
      <c r="BN648" s="332">
        <f t="shared" si="202"/>
        <v>0</v>
      </c>
      <c r="BO648" s="332">
        <f t="shared" si="202"/>
        <v>0</v>
      </c>
      <c r="BP648" s="332">
        <f t="shared" si="202"/>
        <v>0</v>
      </c>
      <c r="BQ648" s="332">
        <f t="shared" si="202"/>
        <v>0</v>
      </c>
      <c r="BR648" s="332">
        <f t="shared" si="202"/>
        <v>0</v>
      </c>
      <c r="BS648" s="332">
        <f t="shared" si="203"/>
        <v>0</v>
      </c>
      <c r="BT648" s="332">
        <f t="shared" si="203"/>
        <v>0</v>
      </c>
      <c r="BU648" s="332">
        <f t="shared" si="203"/>
        <v>0</v>
      </c>
      <c r="BV648" s="332">
        <f t="shared" si="203"/>
        <v>0</v>
      </c>
      <c r="BW648" s="332">
        <f t="shared" si="203"/>
        <v>0</v>
      </c>
      <c r="BX648" s="332">
        <f t="shared" si="203"/>
        <v>0</v>
      </c>
      <c r="BZ648" s="332">
        <f t="shared" si="204"/>
        <v>0</v>
      </c>
      <c r="CA648" s="332">
        <f t="shared" si="204"/>
        <v>0</v>
      </c>
    </row>
    <row r="649" spans="7:79" hidden="1" x14ac:dyDescent="0.2">
      <c r="G649" s="332">
        <f t="shared" si="202"/>
        <v>0</v>
      </c>
      <c r="H649" s="332">
        <f t="shared" si="202"/>
        <v>0</v>
      </c>
      <c r="I649" s="332">
        <f t="shared" si="202"/>
        <v>0</v>
      </c>
      <c r="J649" s="332">
        <f t="shared" si="202"/>
        <v>0</v>
      </c>
      <c r="K649" s="332">
        <f t="shared" si="202"/>
        <v>0</v>
      </c>
      <c r="L649" s="332">
        <f t="shared" si="202"/>
        <v>0</v>
      </c>
      <c r="M649" s="332">
        <f t="shared" si="202"/>
        <v>0</v>
      </c>
      <c r="N649" s="332">
        <f t="shared" si="202"/>
        <v>0</v>
      </c>
      <c r="O649" s="332">
        <f t="shared" si="202"/>
        <v>0</v>
      </c>
      <c r="P649" s="332">
        <f t="shared" si="202"/>
        <v>0</v>
      </c>
      <c r="Q649" s="332">
        <f t="shared" si="202"/>
        <v>0</v>
      </c>
      <c r="R649" s="332">
        <f t="shared" si="202"/>
        <v>0</v>
      </c>
      <c r="S649" s="332">
        <f t="shared" si="202"/>
        <v>0</v>
      </c>
      <c r="T649" s="332">
        <f t="shared" si="202"/>
        <v>0</v>
      </c>
      <c r="U649" s="332">
        <f t="shared" si="202"/>
        <v>0</v>
      </c>
      <c r="V649" s="332">
        <f t="shared" si="202"/>
        <v>0</v>
      </c>
      <c r="W649" s="332">
        <f t="shared" si="202"/>
        <v>0</v>
      </c>
      <c r="X649" s="332">
        <f t="shared" si="202"/>
        <v>0</v>
      </c>
      <c r="Y649" s="332">
        <f t="shared" si="202"/>
        <v>0</v>
      </c>
      <c r="Z649" s="332">
        <f t="shared" si="202"/>
        <v>0</v>
      </c>
      <c r="AA649" s="332">
        <f t="shared" si="202"/>
        <v>0</v>
      </c>
      <c r="AB649" s="332">
        <f t="shared" si="202"/>
        <v>0</v>
      </c>
      <c r="AC649" s="332">
        <f t="shared" si="202"/>
        <v>0</v>
      </c>
      <c r="AD649" s="332">
        <f t="shared" si="202"/>
        <v>0</v>
      </c>
      <c r="AE649" s="332">
        <f t="shared" si="202"/>
        <v>0</v>
      </c>
      <c r="AF649" s="332">
        <f t="shared" si="202"/>
        <v>0</v>
      </c>
      <c r="AG649" s="332">
        <f t="shared" si="202"/>
        <v>0</v>
      </c>
      <c r="AH649" s="332">
        <f t="shared" si="202"/>
        <v>0</v>
      </c>
      <c r="AI649" s="332">
        <f t="shared" si="202"/>
        <v>0</v>
      </c>
      <c r="AJ649" s="332">
        <f t="shared" si="202"/>
        <v>0</v>
      </c>
      <c r="AK649" s="332">
        <f t="shared" si="202"/>
        <v>0</v>
      </c>
      <c r="AL649" s="332">
        <f t="shared" si="202"/>
        <v>0</v>
      </c>
      <c r="AM649" s="332">
        <f t="shared" si="202"/>
        <v>0</v>
      </c>
      <c r="AN649" s="332">
        <f t="shared" si="202"/>
        <v>0</v>
      </c>
      <c r="AO649" s="332">
        <f t="shared" si="202"/>
        <v>0</v>
      </c>
      <c r="AP649" s="332">
        <f t="shared" si="202"/>
        <v>0</v>
      </c>
      <c r="AQ649" s="332">
        <f t="shared" si="202"/>
        <v>0</v>
      </c>
      <c r="AR649" s="332">
        <f t="shared" si="202"/>
        <v>0</v>
      </c>
      <c r="AS649" s="332">
        <f t="shared" si="202"/>
        <v>0</v>
      </c>
      <c r="AT649" s="332">
        <f t="shared" si="202"/>
        <v>0</v>
      </c>
      <c r="AU649" s="332">
        <f t="shared" si="202"/>
        <v>0</v>
      </c>
      <c r="AV649" s="332">
        <f t="shared" si="202"/>
        <v>0</v>
      </c>
      <c r="AW649" s="332">
        <f t="shared" si="202"/>
        <v>0</v>
      </c>
      <c r="AX649" s="332">
        <f t="shared" si="202"/>
        <v>0</v>
      </c>
      <c r="AY649" s="332">
        <f t="shared" si="202"/>
        <v>0</v>
      </c>
      <c r="AZ649" s="332">
        <f t="shared" si="202"/>
        <v>0</v>
      </c>
      <c r="BA649" s="332">
        <f t="shared" si="202"/>
        <v>0</v>
      </c>
      <c r="BB649" s="332">
        <f t="shared" si="202"/>
        <v>0</v>
      </c>
      <c r="BC649" s="332">
        <f t="shared" si="202"/>
        <v>0</v>
      </c>
      <c r="BD649" s="332">
        <f t="shared" si="202"/>
        <v>0</v>
      </c>
      <c r="BE649" s="332">
        <f t="shared" si="202"/>
        <v>0</v>
      </c>
      <c r="BF649" s="332">
        <f t="shared" si="202"/>
        <v>0</v>
      </c>
      <c r="BG649" s="332">
        <f t="shared" si="202"/>
        <v>0</v>
      </c>
      <c r="BH649" s="332">
        <f t="shared" si="202"/>
        <v>0</v>
      </c>
      <c r="BI649" s="332">
        <f t="shared" si="202"/>
        <v>0</v>
      </c>
      <c r="BJ649" s="332">
        <f t="shared" si="202"/>
        <v>0</v>
      </c>
      <c r="BK649" s="332">
        <f t="shared" si="202"/>
        <v>0</v>
      </c>
      <c r="BL649" s="332">
        <f t="shared" si="202"/>
        <v>0</v>
      </c>
      <c r="BM649" s="332">
        <f t="shared" si="202"/>
        <v>0</v>
      </c>
      <c r="BN649" s="332">
        <f t="shared" si="202"/>
        <v>0</v>
      </c>
      <c r="BO649" s="332">
        <f t="shared" si="202"/>
        <v>0</v>
      </c>
      <c r="BP649" s="332">
        <f t="shared" si="202"/>
        <v>0</v>
      </c>
      <c r="BQ649" s="332">
        <f t="shared" si="202"/>
        <v>0</v>
      </c>
      <c r="BR649" s="332">
        <f t="shared" si="202"/>
        <v>0</v>
      </c>
      <c r="BS649" s="332">
        <f t="shared" si="203"/>
        <v>0</v>
      </c>
      <c r="BT649" s="332">
        <f t="shared" si="203"/>
        <v>0</v>
      </c>
      <c r="BU649" s="332">
        <f t="shared" si="203"/>
        <v>0</v>
      </c>
      <c r="BV649" s="332">
        <f t="shared" si="203"/>
        <v>0</v>
      </c>
      <c r="BW649" s="332">
        <f t="shared" si="203"/>
        <v>0</v>
      </c>
      <c r="BX649" s="332">
        <f t="shared" si="203"/>
        <v>0</v>
      </c>
      <c r="BZ649" s="332">
        <f t="shared" si="204"/>
        <v>0</v>
      </c>
      <c r="CA649" s="332">
        <f t="shared" si="204"/>
        <v>0</v>
      </c>
    </row>
    <row r="650" spans="7:79" hidden="1" x14ac:dyDescent="0.2">
      <c r="G650" s="332">
        <f t="shared" si="202"/>
        <v>0</v>
      </c>
      <c r="H650" s="332">
        <f t="shared" si="202"/>
        <v>0</v>
      </c>
      <c r="I650" s="332">
        <f t="shared" si="202"/>
        <v>0</v>
      </c>
      <c r="J650" s="332">
        <f t="shared" si="202"/>
        <v>0</v>
      </c>
      <c r="K650" s="332">
        <f t="shared" si="202"/>
        <v>0</v>
      </c>
      <c r="L650" s="332">
        <f t="shared" si="202"/>
        <v>0</v>
      </c>
      <c r="M650" s="332">
        <f t="shared" si="202"/>
        <v>0</v>
      </c>
      <c r="N650" s="332">
        <f t="shared" si="202"/>
        <v>0</v>
      </c>
      <c r="O650" s="332">
        <f t="shared" si="202"/>
        <v>0</v>
      </c>
      <c r="P650" s="332">
        <f t="shared" si="202"/>
        <v>0</v>
      </c>
      <c r="Q650" s="332">
        <f t="shared" si="202"/>
        <v>0</v>
      </c>
      <c r="R650" s="332">
        <f t="shared" si="202"/>
        <v>0</v>
      </c>
      <c r="S650" s="332">
        <f t="shared" si="202"/>
        <v>0</v>
      </c>
      <c r="T650" s="332">
        <f t="shared" si="202"/>
        <v>0</v>
      </c>
      <c r="U650" s="332">
        <f t="shared" si="202"/>
        <v>0</v>
      </c>
      <c r="V650" s="332">
        <f t="shared" si="202"/>
        <v>0</v>
      </c>
      <c r="W650" s="332">
        <f t="shared" si="202"/>
        <v>0</v>
      </c>
      <c r="X650" s="332">
        <f t="shared" si="202"/>
        <v>0</v>
      </c>
      <c r="Y650" s="332">
        <f t="shared" si="202"/>
        <v>0</v>
      </c>
      <c r="Z650" s="332">
        <f t="shared" si="202"/>
        <v>0</v>
      </c>
      <c r="AA650" s="332">
        <f t="shared" si="202"/>
        <v>0</v>
      </c>
      <c r="AB650" s="332">
        <f t="shared" si="202"/>
        <v>0</v>
      </c>
      <c r="AC650" s="332">
        <f t="shared" si="202"/>
        <v>0</v>
      </c>
      <c r="AD650" s="332">
        <f t="shared" si="202"/>
        <v>0</v>
      </c>
      <c r="AE650" s="332">
        <f t="shared" si="202"/>
        <v>0</v>
      </c>
      <c r="AF650" s="332">
        <f t="shared" si="202"/>
        <v>0</v>
      </c>
      <c r="AG650" s="332">
        <f t="shared" si="202"/>
        <v>0</v>
      </c>
      <c r="AH650" s="332">
        <f t="shared" si="202"/>
        <v>0</v>
      </c>
      <c r="AI650" s="332">
        <f t="shared" si="202"/>
        <v>0</v>
      </c>
      <c r="AJ650" s="332">
        <f t="shared" si="202"/>
        <v>0</v>
      </c>
      <c r="AK650" s="332">
        <f t="shared" si="202"/>
        <v>0</v>
      </c>
      <c r="AL650" s="332">
        <f t="shared" si="202"/>
        <v>0</v>
      </c>
      <c r="AM650" s="332">
        <f t="shared" si="202"/>
        <v>0</v>
      </c>
      <c r="AN650" s="332">
        <f t="shared" si="202"/>
        <v>0</v>
      </c>
      <c r="AO650" s="332">
        <f t="shared" si="202"/>
        <v>0</v>
      </c>
      <c r="AP650" s="332">
        <f t="shared" si="202"/>
        <v>0</v>
      </c>
      <c r="AQ650" s="332">
        <f t="shared" si="202"/>
        <v>0</v>
      </c>
      <c r="AR650" s="332">
        <f t="shared" si="202"/>
        <v>0</v>
      </c>
      <c r="AS650" s="332">
        <f t="shared" si="202"/>
        <v>0</v>
      </c>
      <c r="AT650" s="332">
        <f t="shared" si="202"/>
        <v>0</v>
      </c>
      <c r="AU650" s="332">
        <f t="shared" si="202"/>
        <v>0</v>
      </c>
      <c r="AV650" s="332">
        <f t="shared" si="202"/>
        <v>0</v>
      </c>
      <c r="AW650" s="332">
        <f t="shared" si="202"/>
        <v>0</v>
      </c>
      <c r="AX650" s="332">
        <f t="shared" si="202"/>
        <v>0</v>
      </c>
      <c r="AY650" s="332">
        <f t="shared" si="202"/>
        <v>0</v>
      </c>
      <c r="AZ650" s="332">
        <f t="shared" si="202"/>
        <v>0</v>
      </c>
      <c r="BA650" s="332">
        <f t="shared" si="202"/>
        <v>0</v>
      </c>
      <c r="BB650" s="332">
        <f t="shared" si="202"/>
        <v>0</v>
      </c>
      <c r="BC650" s="332">
        <f t="shared" si="202"/>
        <v>0</v>
      </c>
      <c r="BD650" s="332">
        <f t="shared" si="202"/>
        <v>0</v>
      </c>
      <c r="BE650" s="332">
        <f t="shared" si="202"/>
        <v>0</v>
      </c>
      <c r="BF650" s="332">
        <f t="shared" si="202"/>
        <v>0</v>
      </c>
      <c r="BG650" s="332">
        <f t="shared" si="202"/>
        <v>0</v>
      </c>
      <c r="BH650" s="332">
        <f t="shared" si="202"/>
        <v>0</v>
      </c>
      <c r="BI650" s="332">
        <f t="shared" si="202"/>
        <v>0</v>
      </c>
      <c r="BJ650" s="332">
        <f t="shared" si="202"/>
        <v>0</v>
      </c>
      <c r="BK650" s="332">
        <f t="shared" si="202"/>
        <v>0</v>
      </c>
      <c r="BL650" s="332">
        <f t="shared" si="202"/>
        <v>0</v>
      </c>
      <c r="BM650" s="332">
        <f t="shared" si="202"/>
        <v>0</v>
      </c>
      <c r="BN650" s="332">
        <f t="shared" si="202"/>
        <v>0</v>
      </c>
      <c r="BO650" s="332">
        <f t="shared" si="202"/>
        <v>0</v>
      </c>
      <c r="BP650" s="332">
        <f t="shared" si="202"/>
        <v>0</v>
      </c>
      <c r="BQ650" s="332">
        <f t="shared" si="202"/>
        <v>0</v>
      </c>
      <c r="BR650" s="332">
        <f t="shared" ref="BR650:BR656" si="205">BR231-EJ231</f>
        <v>0</v>
      </c>
      <c r="BS650" s="332">
        <f t="shared" si="203"/>
        <v>0</v>
      </c>
      <c r="BT650" s="332">
        <f t="shared" si="203"/>
        <v>0</v>
      </c>
      <c r="BU650" s="332">
        <f t="shared" si="203"/>
        <v>0</v>
      </c>
      <c r="BV650" s="332">
        <f t="shared" si="203"/>
        <v>0</v>
      </c>
      <c r="BW650" s="332">
        <f t="shared" si="203"/>
        <v>0</v>
      </c>
      <c r="BX650" s="332">
        <f t="shared" si="203"/>
        <v>0</v>
      </c>
      <c r="BZ650" s="332">
        <f t="shared" si="204"/>
        <v>0</v>
      </c>
      <c r="CA650" s="332">
        <f t="shared" si="204"/>
        <v>0</v>
      </c>
    </row>
    <row r="651" spans="7:79" hidden="1" x14ac:dyDescent="0.2">
      <c r="G651" s="332">
        <f t="shared" ref="G651:BQ655" si="206">G232-BY232</f>
        <v>0</v>
      </c>
      <c r="H651" s="332">
        <f t="shared" si="206"/>
        <v>0</v>
      </c>
      <c r="I651" s="332">
        <f t="shared" si="206"/>
        <v>0</v>
      </c>
      <c r="J651" s="332">
        <f t="shared" si="206"/>
        <v>0</v>
      </c>
      <c r="K651" s="332">
        <f t="shared" si="206"/>
        <v>0</v>
      </c>
      <c r="L651" s="332">
        <f t="shared" si="206"/>
        <v>0</v>
      </c>
      <c r="M651" s="332">
        <f t="shared" si="206"/>
        <v>0</v>
      </c>
      <c r="N651" s="332">
        <f t="shared" si="206"/>
        <v>0</v>
      </c>
      <c r="O651" s="332">
        <f t="shared" si="206"/>
        <v>0</v>
      </c>
      <c r="P651" s="332">
        <f t="shared" si="206"/>
        <v>0</v>
      </c>
      <c r="Q651" s="332">
        <f t="shared" si="206"/>
        <v>0</v>
      </c>
      <c r="R651" s="332">
        <f t="shared" si="206"/>
        <v>0</v>
      </c>
      <c r="S651" s="332">
        <f t="shared" si="206"/>
        <v>0</v>
      </c>
      <c r="T651" s="332">
        <f t="shared" si="206"/>
        <v>0</v>
      </c>
      <c r="U651" s="332">
        <f t="shared" si="206"/>
        <v>0</v>
      </c>
      <c r="V651" s="332">
        <f t="shared" si="206"/>
        <v>0</v>
      </c>
      <c r="W651" s="332">
        <f t="shared" si="206"/>
        <v>0</v>
      </c>
      <c r="X651" s="332">
        <f t="shared" si="206"/>
        <v>0</v>
      </c>
      <c r="Y651" s="332">
        <f t="shared" si="206"/>
        <v>0</v>
      </c>
      <c r="Z651" s="332">
        <f t="shared" si="206"/>
        <v>0</v>
      </c>
      <c r="AA651" s="332">
        <f t="shared" si="206"/>
        <v>0</v>
      </c>
      <c r="AB651" s="332">
        <f t="shared" si="206"/>
        <v>0</v>
      </c>
      <c r="AC651" s="332">
        <f t="shared" si="206"/>
        <v>0</v>
      </c>
      <c r="AD651" s="332">
        <f t="shared" si="206"/>
        <v>0</v>
      </c>
      <c r="AE651" s="332">
        <f t="shared" si="206"/>
        <v>0</v>
      </c>
      <c r="AF651" s="332">
        <f t="shared" si="206"/>
        <v>0</v>
      </c>
      <c r="AG651" s="332">
        <f t="shared" si="206"/>
        <v>0</v>
      </c>
      <c r="AH651" s="332">
        <f t="shared" si="206"/>
        <v>0</v>
      </c>
      <c r="AI651" s="332">
        <f t="shared" si="206"/>
        <v>0</v>
      </c>
      <c r="AJ651" s="332">
        <f t="shared" si="206"/>
        <v>0</v>
      </c>
      <c r="AK651" s="332">
        <f t="shared" si="206"/>
        <v>0</v>
      </c>
      <c r="AL651" s="332">
        <f t="shared" si="206"/>
        <v>0</v>
      </c>
      <c r="AM651" s="332">
        <f t="shared" si="206"/>
        <v>0</v>
      </c>
      <c r="AN651" s="332">
        <f t="shared" si="206"/>
        <v>0</v>
      </c>
      <c r="AO651" s="332">
        <f t="shared" si="206"/>
        <v>0</v>
      </c>
      <c r="AP651" s="332">
        <f t="shared" si="206"/>
        <v>0</v>
      </c>
      <c r="AQ651" s="332">
        <f t="shared" si="206"/>
        <v>0</v>
      </c>
      <c r="AR651" s="332">
        <f t="shared" si="206"/>
        <v>0</v>
      </c>
      <c r="AS651" s="332">
        <f t="shared" si="206"/>
        <v>0</v>
      </c>
      <c r="AT651" s="332">
        <f t="shared" si="206"/>
        <v>0</v>
      </c>
      <c r="AU651" s="332">
        <f t="shared" si="206"/>
        <v>0</v>
      </c>
      <c r="AV651" s="332">
        <f t="shared" si="206"/>
        <v>0</v>
      </c>
      <c r="AW651" s="332">
        <f t="shared" si="206"/>
        <v>0</v>
      </c>
      <c r="AX651" s="332">
        <f t="shared" si="206"/>
        <v>0</v>
      </c>
      <c r="AY651" s="332">
        <f t="shared" si="206"/>
        <v>0</v>
      </c>
      <c r="AZ651" s="332">
        <f t="shared" si="206"/>
        <v>0</v>
      </c>
      <c r="BA651" s="332">
        <f t="shared" si="206"/>
        <v>0</v>
      </c>
      <c r="BB651" s="332">
        <f t="shared" si="206"/>
        <v>0</v>
      </c>
      <c r="BC651" s="332">
        <f t="shared" si="206"/>
        <v>0</v>
      </c>
      <c r="BD651" s="332">
        <f t="shared" si="206"/>
        <v>0</v>
      </c>
      <c r="BE651" s="332">
        <f t="shared" si="206"/>
        <v>0</v>
      </c>
      <c r="BF651" s="332">
        <f t="shared" si="206"/>
        <v>0</v>
      </c>
      <c r="BG651" s="332">
        <f t="shared" si="206"/>
        <v>0</v>
      </c>
      <c r="BH651" s="332">
        <f t="shared" si="206"/>
        <v>0</v>
      </c>
      <c r="BI651" s="332">
        <f t="shared" si="206"/>
        <v>0</v>
      </c>
      <c r="BJ651" s="332">
        <f t="shared" si="206"/>
        <v>0</v>
      </c>
      <c r="BK651" s="332">
        <f t="shared" si="206"/>
        <v>0</v>
      </c>
      <c r="BL651" s="332">
        <f t="shared" si="206"/>
        <v>0</v>
      </c>
      <c r="BM651" s="332">
        <f t="shared" si="206"/>
        <v>0</v>
      </c>
      <c r="BN651" s="332">
        <f t="shared" si="206"/>
        <v>0</v>
      </c>
      <c r="BO651" s="332">
        <f t="shared" si="206"/>
        <v>0</v>
      </c>
      <c r="BP651" s="332">
        <f t="shared" si="206"/>
        <v>0</v>
      </c>
      <c r="BQ651" s="332">
        <f t="shared" si="206"/>
        <v>0</v>
      </c>
      <c r="BR651" s="332">
        <f t="shared" si="205"/>
        <v>0</v>
      </c>
      <c r="BS651" s="332">
        <f t="shared" si="203"/>
        <v>0</v>
      </c>
      <c r="BT651" s="332">
        <f t="shared" si="203"/>
        <v>0</v>
      </c>
      <c r="BU651" s="332">
        <f t="shared" si="203"/>
        <v>0</v>
      </c>
      <c r="BV651" s="332">
        <f t="shared" si="203"/>
        <v>0</v>
      </c>
      <c r="BW651" s="332">
        <f t="shared" si="203"/>
        <v>0</v>
      </c>
      <c r="BX651" s="332">
        <f t="shared" si="203"/>
        <v>0</v>
      </c>
      <c r="BZ651" s="332">
        <f t="shared" si="204"/>
        <v>0</v>
      </c>
      <c r="CA651" s="332">
        <f t="shared" si="204"/>
        <v>0</v>
      </c>
    </row>
    <row r="652" spans="7:79" hidden="1" x14ac:dyDescent="0.2">
      <c r="G652" s="332">
        <f t="shared" si="206"/>
        <v>0</v>
      </c>
      <c r="H652" s="332">
        <f t="shared" si="206"/>
        <v>0</v>
      </c>
      <c r="I652" s="332">
        <f t="shared" si="206"/>
        <v>0</v>
      </c>
      <c r="J652" s="332">
        <f t="shared" si="206"/>
        <v>0</v>
      </c>
      <c r="K652" s="332">
        <f t="shared" si="206"/>
        <v>0</v>
      </c>
      <c r="L652" s="332">
        <f t="shared" si="206"/>
        <v>0</v>
      </c>
      <c r="M652" s="332">
        <f t="shared" si="206"/>
        <v>0</v>
      </c>
      <c r="N652" s="332">
        <f t="shared" si="206"/>
        <v>0</v>
      </c>
      <c r="O652" s="332">
        <f t="shared" si="206"/>
        <v>0</v>
      </c>
      <c r="P652" s="332">
        <f t="shared" si="206"/>
        <v>0</v>
      </c>
      <c r="Q652" s="332">
        <f t="shared" si="206"/>
        <v>0</v>
      </c>
      <c r="R652" s="332">
        <f t="shared" si="206"/>
        <v>0</v>
      </c>
      <c r="S652" s="332">
        <f t="shared" si="206"/>
        <v>0</v>
      </c>
      <c r="T652" s="332">
        <f t="shared" si="206"/>
        <v>0</v>
      </c>
      <c r="U652" s="332">
        <f t="shared" si="206"/>
        <v>0</v>
      </c>
      <c r="V652" s="332">
        <f t="shared" si="206"/>
        <v>0</v>
      </c>
      <c r="W652" s="332">
        <f t="shared" si="206"/>
        <v>0</v>
      </c>
      <c r="X652" s="332">
        <f t="shared" si="206"/>
        <v>0</v>
      </c>
      <c r="Y652" s="332">
        <f t="shared" si="206"/>
        <v>0</v>
      </c>
      <c r="Z652" s="332">
        <f t="shared" si="206"/>
        <v>0</v>
      </c>
      <c r="AA652" s="332">
        <f t="shared" si="206"/>
        <v>0</v>
      </c>
      <c r="AB652" s="332">
        <f t="shared" si="206"/>
        <v>0</v>
      </c>
      <c r="AC652" s="332">
        <f t="shared" si="206"/>
        <v>0</v>
      </c>
      <c r="AD652" s="332">
        <f t="shared" si="206"/>
        <v>0</v>
      </c>
      <c r="AE652" s="332">
        <f t="shared" si="206"/>
        <v>0</v>
      </c>
      <c r="AF652" s="332">
        <f t="shared" si="206"/>
        <v>0</v>
      </c>
      <c r="AG652" s="332">
        <f t="shared" si="206"/>
        <v>0</v>
      </c>
      <c r="AH652" s="332">
        <f t="shared" si="206"/>
        <v>0</v>
      </c>
      <c r="AI652" s="332">
        <f t="shared" si="206"/>
        <v>0</v>
      </c>
      <c r="AJ652" s="332">
        <f t="shared" si="206"/>
        <v>0</v>
      </c>
      <c r="AK652" s="332">
        <f t="shared" si="206"/>
        <v>0</v>
      </c>
      <c r="AL652" s="332">
        <f t="shared" si="206"/>
        <v>0</v>
      </c>
      <c r="AM652" s="332">
        <f t="shared" si="206"/>
        <v>0</v>
      </c>
      <c r="AN652" s="332">
        <f t="shared" si="206"/>
        <v>0</v>
      </c>
      <c r="AO652" s="332">
        <f t="shared" si="206"/>
        <v>0</v>
      </c>
      <c r="AP652" s="332">
        <f t="shared" si="206"/>
        <v>0</v>
      </c>
      <c r="AQ652" s="332">
        <f t="shared" si="206"/>
        <v>0</v>
      </c>
      <c r="AR652" s="332">
        <f t="shared" si="206"/>
        <v>0</v>
      </c>
      <c r="AS652" s="332">
        <f t="shared" si="206"/>
        <v>0</v>
      </c>
      <c r="AT652" s="332">
        <f t="shared" si="206"/>
        <v>0</v>
      </c>
      <c r="AU652" s="332">
        <f t="shared" si="206"/>
        <v>0</v>
      </c>
      <c r="AV652" s="332">
        <f t="shared" si="206"/>
        <v>0</v>
      </c>
      <c r="AW652" s="332">
        <f t="shared" si="206"/>
        <v>0</v>
      </c>
      <c r="AX652" s="332">
        <f t="shared" si="206"/>
        <v>0</v>
      </c>
      <c r="AY652" s="332">
        <f t="shared" si="206"/>
        <v>0</v>
      </c>
      <c r="AZ652" s="332">
        <f t="shared" si="206"/>
        <v>0</v>
      </c>
      <c r="BA652" s="332">
        <f t="shared" si="206"/>
        <v>0</v>
      </c>
      <c r="BB652" s="332">
        <f t="shared" si="206"/>
        <v>0</v>
      </c>
      <c r="BC652" s="332">
        <f t="shared" si="206"/>
        <v>0</v>
      </c>
      <c r="BD652" s="332">
        <f t="shared" si="206"/>
        <v>0</v>
      </c>
      <c r="BE652" s="332">
        <f t="shared" si="206"/>
        <v>0</v>
      </c>
      <c r="BF652" s="332">
        <f t="shared" si="206"/>
        <v>0</v>
      </c>
      <c r="BG652" s="332">
        <f t="shared" si="206"/>
        <v>0</v>
      </c>
      <c r="BH652" s="332">
        <f t="shared" si="206"/>
        <v>0</v>
      </c>
      <c r="BI652" s="332">
        <f t="shared" si="206"/>
        <v>0</v>
      </c>
      <c r="BJ652" s="332">
        <f t="shared" si="206"/>
        <v>0</v>
      </c>
      <c r="BK652" s="332">
        <f t="shared" si="206"/>
        <v>0</v>
      </c>
      <c r="BL652" s="332">
        <f t="shared" si="206"/>
        <v>0</v>
      </c>
      <c r="BM652" s="332">
        <f t="shared" si="206"/>
        <v>0</v>
      </c>
      <c r="BN652" s="332">
        <f t="shared" si="206"/>
        <v>0</v>
      </c>
      <c r="BO652" s="332">
        <f t="shared" si="206"/>
        <v>0</v>
      </c>
      <c r="BP652" s="332">
        <f t="shared" si="206"/>
        <v>0</v>
      </c>
      <c r="BQ652" s="332">
        <f t="shared" si="206"/>
        <v>0</v>
      </c>
      <c r="BR652" s="332">
        <f t="shared" si="205"/>
        <v>0</v>
      </c>
      <c r="BS652" s="332">
        <f t="shared" si="203"/>
        <v>0</v>
      </c>
      <c r="BT652" s="332">
        <f t="shared" si="203"/>
        <v>0</v>
      </c>
      <c r="BU652" s="332">
        <f t="shared" si="203"/>
        <v>0</v>
      </c>
      <c r="BV652" s="332">
        <f t="shared" si="203"/>
        <v>0</v>
      </c>
      <c r="BW652" s="332">
        <f t="shared" si="203"/>
        <v>0</v>
      </c>
      <c r="BX652" s="332">
        <f t="shared" si="203"/>
        <v>0</v>
      </c>
      <c r="BZ652" s="332">
        <f t="shared" si="204"/>
        <v>0</v>
      </c>
      <c r="CA652" s="332">
        <f t="shared" si="204"/>
        <v>0</v>
      </c>
    </row>
    <row r="653" spans="7:79" hidden="1" x14ac:dyDescent="0.2">
      <c r="G653" s="332">
        <f t="shared" si="206"/>
        <v>0</v>
      </c>
      <c r="H653" s="332">
        <f t="shared" si="206"/>
        <v>0</v>
      </c>
      <c r="I653" s="332">
        <f t="shared" si="206"/>
        <v>0</v>
      </c>
      <c r="J653" s="332">
        <f t="shared" si="206"/>
        <v>0</v>
      </c>
      <c r="K653" s="332">
        <f t="shared" si="206"/>
        <v>0</v>
      </c>
      <c r="L653" s="332">
        <f t="shared" si="206"/>
        <v>0</v>
      </c>
      <c r="M653" s="332">
        <f t="shared" si="206"/>
        <v>0</v>
      </c>
      <c r="N653" s="332">
        <f t="shared" si="206"/>
        <v>0</v>
      </c>
      <c r="O653" s="332">
        <f t="shared" si="206"/>
        <v>0</v>
      </c>
      <c r="P653" s="332">
        <f t="shared" si="206"/>
        <v>0</v>
      </c>
      <c r="Q653" s="332">
        <f t="shared" si="206"/>
        <v>0</v>
      </c>
      <c r="R653" s="332">
        <f t="shared" si="206"/>
        <v>0</v>
      </c>
      <c r="S653" s="332">
        <f t="shared" si="206"/>
        <v>0</v>
      </c>
      <c r="T653" s="332">
        <f t="shared" si="206"/>
        <v>0</v>
      </c>
      <c r="U653" s="332">
        <f t="shared" si="206"/>
        <v>0</v>
      </c>
      <c r="V653" s="332">
        <f t="shared" si="206"/>
        <v>0</v>
      </c>
      <c r="W653" s="332">
        <f t="shared" si="206"/>
        <v>0</v>
      </c>
      <c r="X653" s="332">
        <f t="shared" si="206"/>
        <v>0</v>
      </c>
      <c r="Y653" s="332">
        <f t="shared" si="206"/>
        <v>0</v>
      </c>
      <c r="Z653" s="332">
        <f t="shared" si="206"/>
        <v>0</v>
      </c>
      <c r="AA653" s="332">
        <f t="shared" si="206"/>
        <v>0</v>
      </c>
      <c r="AB653" s="332">
        <f t="shared" si="206"/>
        <v>0</v>
      </c>
      <c r="AC653" s="332">
        <f t="shared" si="206"/>
        <v>0</v>
      </c>
      <c r="AD653" s="332">
        <f t="shared" si="206"/>
        <v>0</v>
      </c>
      <c r="AE653" s="332">
        <f t="shared" si="206"/>
        <v>0</v>
      </c>
      <c r="AF653" s="332">
        <f t="shared" si="206"/>
        <v>0</v>
      </c>
      <c r="AG653" s="332">
        <f t="shared" si="206"/>
        <v>0</v>
      </c>
      <c r="AH653" s="332">
        <f t="shared" si="206"/>
        <v>0</v>
      </c>
      <c r="AI653" s="332">
        <f t="shared" si="206"/>
        <v>0</v>
      </c>
      <c r="AJ653" s="332">
        <f t="shared" si="206"/>
        <v>0</v>
      </c>
      <c r="AK653" s="332">
        <f t="shared" si="206"/>
        <v>0</v>
      </c>
      <c r="AL653" s="332">
        <f t="shared" si="206"/>
        <v>0</v>
      </c>
      <c r="AM653" s="332">
        <f t="shared" si="206"/>
        <v>0</v>
      </c>
      <c r="AN653" s="332">
        <f t="shared" si="206"/>
        <v>0</v>
      </c>
      <c r="AO653" s="332">
        <f t="shared" si="206"/>
        <v>0</v>
      </c>
      <c r="AP653" s="332">
        <f t="shared" si="206"/>
        <v>0</v>
      </c>
      <c r="AQ653" s="332">
        <f t="shared" si="206"/>
        <v>0</v>
      </c>
      <c r="AR653" s="332">
        <f t="shared" si="206"/>
        <v>0</v>
      </c>
      <c r="AS653" s="332">
        <f t="shared" si="206"/>
        <v>0</v>
      </c>
      <c r="AT653" s="332">
        <f t="shared" si="206"/>
        <v>0</v>
      </c>
      <c r="AU653" s="332">
        <f t="shared" si="206"/>
        <v>0</v>
      </c>
      <c r="AV653" s="332">
        <f t="shared" si="206"/>
        <v>0</v>
      </c>
      <c r="AW653" s="332">
        <f t="shared" si="206"/>
        <v>0</v>
      </c>
      <c r="AX653" s="332">
        <f t="shared" si="206"/>
        <v>0</v>
      </c>
      <c r="AY653" s="332">
        <f t="shared" si="206"/>
        <v>0</v>
      </c>
      <c r="AZ653" s="332">
        <f t="shared" si="206"/>
        <v>0</v>
      </c>
      <c r="BA653" s="332">
        <f t="shared" si="206"/>
        <v>0</v>
      </c>
      <c r="BB653" s="332">
        <f t="shared" si="206"/>
        <v>0</v>
      </c>
      <c r="BC653" s="332">
        <f t="shared" si="206"/>
        <v>0</v>
      </c>
      <c r="BD653" s="332">
        <f t="shared" si="206"/>
        <v>0</v>
      </c>
      <c r="BE653" s="332">
        <f t="shared" si="206"/>
        <v>0</v>
      </c>
      <c r="BF653" s="332">
        <f t="shared" si="206"/>
        <v>0</v>
      </c>
      <c r="BG653" s="332">
        <f t="shared" si="206"/>
        <v>0</v>
      </c>
      <c r="BH653" s="332">
        <f t="shared" si="206"/>
        <v>0</v>
      </c>
      <c r="BI653" s="332">
        <f t="shared" si="206"/>
        <v>0</v>
      </c>
      <c r="BJ653" s="332">
        <f t="shared" si="206"/>
        <v>0</v>
      </c>
      <c r="BK653" s="332">
        <f t="shared" si="206"/>
        <v>0</v>
      </c>
      <c r="BL653" s="332">
        <f t="shared" si="206"/>
        <v>0</v>
      </c>
      <c r="BM653" s="332">
        <f t="shared" si="206"/>
        <v>0</v>
      </c>
      <c r="BN653" s="332">
        <f t="shared" si="206"/>
        <v>0</v>
      </c>
      <c r="BO653" s="332">
        <f t="shared" si="206"/>
        <v>0</v>
      </c>
      <c r="BP653" s="332">
        <f t="shared" si="206"/>
        <v>0</v>
      </c>
      <c r="BQ653" s="332">
        <f t="shared" si="206"/>
        <v>0</v>
      </c>
      <c r="BR653" s="332">
        <f t="shared" si="205"/>
        <v>0</v>
      </c>
      <c r="BS653" s="332">
        <f t="shared" si="203"/>
        <v>0</v>
      </c>
      <c r="BT653" s="332">
        <f t="shared" si="203"/>
        <v>0</v>
      </c>
      <c r="BU653" s="332">
        <f t="shared" si="203"/>
        <v>0</v>
      </c>
      <c r="BV653" s="332">
        <f t="shared" si="203"/>
        <v>0</v>
      </c>
      <c r="BW653" s="332">
        <f t="shared" si="203"/>
        <v>0</v>
      </c>
      <c r="BX653" s="332">
        <f t="shared" si="203"/>
        <v>0</v>
      </c>
      <c r="BZ653" s="332">
        <f t="shared" si="204"/>
        <v>0</v>
      </c>
      <c r="CA653" s="332">
        <f t="shared" si="204"/>
        <v>0</v>
      </c>
    </row>
    <row r="654" spans="7:79" hidden="1" x14ac:dyDescent="0.2">
      <c r="G654" s="332">
        <f t="shared" si="206"/>
        <v>0</v>
      </c>
      <c r="H654" s="332">
        <f t="shared" si="206"/>
        <v>0</v>
      </c>
      <c r="I654" s="332">
        <f t="shared" si="206"/>
        <v>0</v>
      </c>
      <c r="J654" s="332">
        <f t="shared" si="206"/>
        <v>0</v>
      </c>
      <c r="K654" s="332">
        <f t="shared" si="206"/>
        <v>0</v>
      </c>
      <c r="L654" s="332">
        <f t="shared" si="206"/>
        <v>0</v>
      </c>
      <c r="M654" s="332">
        <f t="shared" si="206"/>
        <v>0</v>
      </c>
      <c r="N654" s="332">
        <f t="shared" si="206"/>
        <v>0</v>
      </c>
      <c r="O654" s="332">
        <f t="shared" si="206"/>
        <v>0</v>
      </c>
      <c r="P654" s="332">
        <f t="shared" si="206"/>
        <v>0</v>
      </c>
      <c r="Q654" s="332">
        <f t="shared" si="206"/>
        <v>0</v>
      </c>
      <c r="R654" s="332">
        <f t="shared" si="206"/>
        <v>0</v>
      </c>
      <c r="S654" s="332">
        <f t="shared" si="206"/>
        <v>0</v>
      </c>
      <c r="T654" s="332">
        <f t="shared" si="206"/>
        <v>0</v>
      </c>
      <c r="U654" s="332">
        <f t="shared" si="206"/>
        <v>0</v>
      </c>
      <c r="V654" s="332">
        <f t="shared" si="206"/>
        <v>0</v>
      </c>
      <c r="W654" s="332">
        <f t="shared" si="206"/>
        <v>0</v>
      </c>
      <c r="X654" s="332">
        <f t="shared" si="206"/>
        <v>0</v>
      </c>
      <c r="Y654" s="332">
        <f t="shared" si="206"/>
        <v>0</v>
      </c>
      <c r="Z654" s="332">
        <f t="shared" si="206"/>
        <v>0</v>
      </c>
      <c r="AA654" s="332">
        <f t="shared" si="206"/>
        <v>0</v>
      </c>
      <c r="AB654" s="332">
        <f t="shared" si="206"/>
        <v>0</v>
      </c>
      <c r="AC654" s="332">
        <f t="shared" si="206"/>
        <v>0</v>
      </c>
      <c r="AD654" s="332">
        <f t="shared" si="206"/>
        <v>0</v>
      </c>
      <c r="AE654" s="332">
        <f t="shared" si="206"/>
        <v>0</v>
      </c>
      <c r="AF654" s="332">
        <f t="shared" si="206"/>
        <v>0</v>
      </c>
      <c r="AG654" s="332">
        <f t="shared" si="206"/>
        <v>0</v>
      </c>
      <c r="AH654" s="332">
        <f t="shared" si="206"/>
        <v>0</v>
      </c>
      <c r="AI654" s="332">
        <f t="shared" si="206"/>
        <v>0</v>
      </c>
      <c r="AJ654" s="332">
        <f t="shared" si="206"/>
        <v>0</v>
      </c>
      <c r="AK654" s="332">
        <f t="shared" si="206"/>
        <v>0</v>
      </c>
      <c r="AL654" s="332">
        <f t="shared" si="206"/>
        <v>0</v>
      </c>
      <c r="AM654" s="332">
        <f t="shared" si="206"/>
        <v>0</v>
      </c>
      <c r="AN654" s="332">
        <f t="shared" si="206"/>
        <v>0</v>
      </c>
      <c r="AO654" s="332">
        <f t="shared" si="206"/>
        <v>0</v>
      </c>
      <c r="AP654" s="332">
        <f t="shared" si="206"/>
        <v>0</v>
      </c>
      <c r="AQ654" s="332">
        <f t="shared" si="206"/>
        <v>0</v>
      </c>
      <c r="AR654" s="332">
        <f t="shared" si="206"/>
        <v>0</v>
      </c>
      <c r="AS654" s="332">
        <f t="shared" si="206"/>
        <v>0</v>
      </c>
      <c r="AT654" s="332">
        <f t="shared" si="206"/>
        <v>0</v>
      </c>
      <c r="AU654" s="332">
        <f t="shared" si="206"/>
        <v>0</v>
      </c>
      <c r="AV654" s="332">
        <f t="shared" si="206"/>
        <v>0</v>
      </c>
      <c r="AW654" s="332">
        <f t="shared" si="206"/>
        <v>0</v>
      </c>
      <c r="AX654" s="332">
        <f t="shared" si="206"/>
        <v>0</v>
      </c>
      <c r="AY654" s="332">
        <f t="shared" si="206"/>
        <v>0</v>
      </c>
      <c r="AZ654" s="332">
        <f t="shared" si="206"/>
        <v>0</v>
      </c>
      <c r="BA654" s="332">
        <f t="shared" si="206"/>
        <v>0</v>
      </c>
      <c r="BB654" s="332">
        <f t="shared" si="206"/>
        <v>0</v>
      </c>
      <c r="BC654" s="332">
        <f t="shared" si="206"/>
        <v>0</v>
      </c>
      <c r="BD654" s="332">
        <f t="shared" si="206"/>
        <v>0</v>
      </c>
      <c r="BE654" s="332">
        <f t="shared" si="206"/>
        <v>0</v>
      </c>
      <c r="BF654" s="332">
        <f t="shared" si="206"/>
        <v>0</v>
      </c>
      <c r="BG654" s="332">
        <f t="shared" si="206"/>
        <v>0</v>
      </c>
      <c r="BH654" s="332">
        <f t="shared" si="206"/>
        <v>0</v>
      </c>
      <c r="BI654" s="332">
        <f t="shared" si="206"/>
        <v>0</v>
      </c>
      <c r="BJ654" s="332">
        <f t="shared" si="206"/>
        <v>0</v>
      </c>
      <c r="BK654" s="332">
        <f t="shared" si="206"/>
        <v>0</v>
      </c>
      <c r="BL654" s="332">
        <f t="shared" si="206"/>
        <v>0</v>
      </c>
      <c r="BM654" s="332">
        <f t="shared" si="206"/>
        <v>0</v>
      </c>
      <c r="BN654" s="332">
        <f t="shared" si="206"/>
        <v>0</v>
      </c>
      <c r="BO654" s="332">
        <f t="shared" si="206"/>
        <v>0</v>
      </c>
      <c r="BP654" s="332">
        <f t="shared" si="206"/>
        <v>0</v>
      </c>
      <c r="BQ654" s="332">
        <f t="shared" si="206"/>
        <v>0</v>
      </c>
      <c r="BR654" s="332">
        <f t="shared" si="205"/>
        <v>0</v>
      </c>
      <c r="BS654" s="332">
        <f t="shared" si="203"/>
        <v>0</v>
      </c>
      <c r="BT654" s="332">
        <f t="shared" si="203"/>
        <v>0</v>
      </c>
      <c r="BU654" s="332">
        <f t="shared" si="203"/>
        <v>0</v>
      </c>
      <c r="BV654" s="332">
        <f t="shared" si="203"/>
        <v>0</v>
      </c>
      <c r="BW654" s="332">
        <f t="shared" si="203"/>
        <v>0</v>
      </c>
      <c r="BX654" s="332">
        <f t="shared" si="203"/>
        <v>0</v>
      </c>
      <c r="BZ654" s="332">
        <f t="shared" si="204"/>
        <v>0</v>
      </c>
      <c r="CA654" s="332">
        <f t="shared" si="204"/>
        <v>0</v>
      </c>
    </row>
    <row r="655" spans="7:79" hidden="1" x14ac:dyDescent="0.2">
      <c r="G655" s="332">
        <f t="shared" si="206"/>
        <v>0</v>
      </c>
      <c r="H655" s="332">
        <f t="shared" si="206"/>
        <v>0</v>
      </c>
      <c r="I655" s="332">
        <f t="shared" si="206"/>
        <v>0</v>
      </c>
      <c r="J655" s="332">
        <f t="shared" ref="J655:BQ656" si="207">J236-CB236</f>
        <v>0</v>
      </c>
      <c r="K655" s="332">
        <f t="shared" si="207"/>
        <v>0</v>
      </c>
      <c r="L655" s="332">
        <f t="shared" si="207"/>
        <v>0</v>
      </c>
      <c r="M655" s="332">
        <f t="shared" si="207"/>
        <v>0</v>
      </c>
      <c r="N655" s="332">
        <f t="shared" si="207"/>
        <v>0</v>
      </c>
      <c r="O655" s="332">
        <f t="shared" si="207"/>
        <v>0</v>
      </c>
      <c r="P655" s="332">
        <f t="shared" si="207"/>
        <v>0</v>
      </c>
      <c r="Q655" s="332">
        <f t="shared" si="207"/>
        <v>0</v>
      </c>
      <c r="R655" s="332">
        <f t="shared" si="207"/>
        <v>0</v>
      </c>
      <c r="S655" s="332">
        <f t="shared" si="207"/>
        <v>0</v>
      </c>
      <c r="T655" s="332">
        <f t="shared" si="207"/>
        <v>0</v>
      </c>
      <c r="U655" s="332">
        <f t="shared" si="207"/>
        <v>0</v>
      </c>
      <c r="V655" s="332">
        <f t="shared" si="207"/>
        <v>0</v>
      </c>
      <c r="W655" s="332">
        <f t="shared" si="207"/>
        <v>0</v>
      </c>
      <c r="X655" s="332">
        <f t="shared" si="207"/>
        <v>0</v>
      </c>
      <c r="Y655" s="332">
        <f t="shared" si="207"/>
        <v>0</v>
      </c>
      <c r="Z655" s="332">
        <f t="shared" si="207"/>
        <v>0</v>
      </c>
      <c r="AA655" s="332">
        <f t="shared" si="207"/>
        <v>0</v>
      </c>
      <c r="AB655" s="332">
        <f t="shared" si="207"/>
        <v>0</v>
      </c>
      <c r="AC655" s="332">
        <f t="shared" si="207"/>
        <v>0</v>
      </c>
      <c r="AD655" s="332">
        <f t="shared" si="207"/>
        <v>0</v>
      </c>
      <c r="AE655" s="332">
        <f t="shared" si="207"/>
        <v>0</v>
      </c>
      <c r="AF655" s="332">
        <f t="shared" si="207"/>
        <v>0</v>
      </c>
      <c r="AG655" s="332">
        <f t="shared" si="207"/>
        <v>0</v>
      </c>
      <c r="AH655" s="332">
        <f t="shared" si="207"/>
        <v>0</v>
      </c>
      <c r="AI655" s="332">
        <f t="shared" si="207"/>
        <v>0</v>
      </c>
      <c r="AJ655" s="332">
        <f t="shared" si="207"/>
        <v>0</v>
      </c>
      <c r="AK655" s="332">
        <f t="shared" si="207"/>
        <v>0</v>
      </c>
      <c r="AL655" s="332">
        <f t="shared" si="207"/>
        <v>0</v>
      </c>
      <c r="AM655" s="332">
        <f t="shared" si="207"/>
        <v>0</v>
      </c>
      <c r="AN655" s="332">
        <f t="shared" si="207"/>
        <v>0</v>
      </c>
      <c r="AO655" s="332">
        <f t="shared" si="207"/>
        <v>0</v>
      </c>
      <c r="AP655" s="332">
        <f t="shared" si="207"/>
        <v>0</v>
      </c>
      <c r="AQ655" s="332">
        <f t="shared" si="207"/>
        <v>0</v>
      </c>
      <c r="AR655" s="332">
        <f t="shared" si="207"/>
        <v>0</v>
      </c>
      <c r="AS655" s="332">
        <f t="shared" si="207"/>
        <v>0</v>
      </c>
      <c r="AT655" s="332">
        <f t="shared" si="207"/>
        <v>0</v>
      </c>
      <c r="AU655" s="332">
        <f t="shared" si="207"/>
        <v>0</v>
      </c>
      <c r="AV655" s="332">
        <f t="shared" si="207"/>
        <v>0</v>
      </c>
      <c r="AW655" s="332">
        <f t="shared" si="207"/>
        <v>0</v>
      </c>
      <c r="AX655" s="332">
        <f t="shared" si="207"/>
        <v>0</v>
      </c>
      <c r="AY655" s="332">
        <f t="shared" si="207"/>
        <v>0</v>
      </c>
      <c r="AZ655" s="332">
        <f t="shared" si="207"/>
        <v>0</v>
      </c>
      <c r="BA655" s="332">
        <f t="shared" si="207"/>
        <v>0</v>
      </c>
      <c r="BB655" s="332">
        <f t="shared" si="207"/>
        <v>0</v>
      </c>
      <c r="BC655" s="332">
        <f t="shared" si="207"/>
        <v>0</v>
      </c>
      <c r="BD655" s="332">
        <f t="shared" si="207"/>
        <v>0</v>
      </c>
      <c r="BE655" s="332">
        <f t="shared" si="207"/>
        <v>0</v>
      </c>
      <c r="BF655" s="332">
        <f t="shared" si="207"/>
        <v>0</v>
      </c>
      <c r="BG655" s="332">
        <f t="shared" si="207"/>
        <v>0</v>
      </c>
      <c r="BH655" s="332">
        <f t="shared" si="207"/>
        <v>0</v>
      </c>
      <c r="BI655" s="332">
        <f t="shared" si="207"/>
        <v>0</v>
      </c>
      <c r="BJ655" s="332">
        <f t="shared" si="207"/>
        <v>0</v>
      </c>
      <c r="BK655" s="332">
        <f t="shared" si="207"/>
        <v>0</v>
      </c>
      <c r="BL655" s="332">
        <f t="shared" si="207"/>
        <v>0</v>
      </c>
      <c r="BM655" s="332">
        <f t="shared" si="207"/>
        <v>0</v>
      </c>
      <c r="BN655" s="332">
        <f t="shared" si="207"/>
        <v>0</v>
      </c>
      <c r="BO655" s="332">
        <f t="shared" si="207"/>
        <v>0</v>
      </c>
      <c r="BP655" s="332">
        <f t="shared" si="207"/>
        <v>0</v>
      </c>
      <c r="BQ655" s="332">
        <f t="shared" si="207"/>
        <v>0</v>
      </c>
      <c r="BR655" s="332">
        <f t="shared" si="205"/>
        <v>0</v>
      </c>
      <c r="BS655" s="332">
        <f t="shared" si="203"/>
        <v>0</v>
      </c>
      <c r="BT655" s="332">
        <f t="shared" si="203"/>
        <v>0</v>
      </c>
      <c r="BU655" s="332">
        <f t="shared" si="203"/>
        <v>0</v>
      </c>
      <c r="BV655" s="332">
        <f t="shared" si="203"/>
        <v>0</v>
      </c>
      <c r="BW655" s="332">
        <f t="shared" si="203"/>
        <v>0</v>
      </c>
      <c r="BX655" s="332">
        <f t="shared" si="203"/>
        <v>0</v>
      </c>
      <c r="BZ655" s="332">
        <f t="shared" si="204"/>
        <v>0</v>
      </c>
      <c r="CA655" s="332">
        <f t="shared" si="204"/>
        <v>0</v>
      </c>
    </row>
    <row r="656" spans="7:79" hidden="1" x14ac:dyDescent="0.2">
      <c r="G656" s="332">
        <f t="shared" ref="G656:I656" si="208">G237-BY237</f>
        <v>0</v>
      </c>
      <c r="H656" s="332">
        <f t="shared" si="208"/>
        <v>0</v>
      </c>
      <c r="I656" s="332">
        <f t="shared" si="208"/>
        <v>0</v>
      </c>
      <c r="J656" s="332">
        <f t="shared" si="207"/>
        <v>0</v>
      </c>
      <c r="K656" s="332">
        <f t="shared" si="207"/>
        <v>0</v>
      </c>
      <c r="L656" s="332">
        <f t="shared" si="207"/>
        <v>0</v>
      </c>
      <c r="M656" s="332">
        <f t="shared" si="207"/>
        <v>0</v>
      </c>
      <c r="N656" s="332">
        <f t="shared" si="207"/>
        <v>0</v>
      </c>
      <c r="O656" s="332">
        <f t="shared" si="207"/>
        <v>0</v>
      </c>
      <c r="P656" s="332">
        <f t="shared" si="207"/>
        <v>0</v>
      </c>
      <c r="Q656" s="332">
        <f t="shared" si="207"/>
        <v>0</v>
      </c>
      <c r="R656" s="332">
        <f t="shared" si="207"/>
        <v>0</v>
      </c>
      <c r="S656" s="332">
        <f t="shared" si="207"/>
        <v>0</v>
      </c>
      <c r="T656" s="332">
        <f t="shared" si="207"/>
        <v>0</v>
      </c>
      <c r="U656" s="332">
        <f t="shared" si="207"/>
        <v>0</v>
      </c>
      <c r="V656" s="332">
        <f t="shared" si="207"/>
        <v>0</v>
      </c>
      <c r="W656" s="332">
        <f t="shared" si="207"/>
        <v>0</v>
      </c>
      <c r="X656" s="332">
        <f t="shared" si="207"/>
        <v>0</v>
      </c>
      <c r="Y656" s="332">
        <f t="shared" si="207"/>
        <v>0</v>
      </c>
      <c r="Z656" s="332">
        <f t="shared" si="207"/>
        <v>0</v>
      </c>
      <c r="AA656" s="332">
        <f t="shared" si="207"/>
        <v>0</v>
      </c>
      <c r="AB656" s="332">
        <f t="shared" si="207"/>
        <v>0</v>
      </c>
      <c r="AC656" s="332">
        <f t="shared" si="207"/>
        <v>0</v>
      </c>
      <c r="AD656" s="332">
        <f t="shared" si="207"/>
        <v>0</v>
      </c>
      <c r="AE656" s="332">
        <f t="shared" si="207"/>
        <v>0</v>
      </c>
      <c r="AF656" s="332">
        <f t="shared" si="207"/>
        <v>0</v>
      </c>
      <c r="AG656" s="332">
        <f t="shared" si="207"/>
        <v>0</v>
      </c>
      <c r="AH656" s="332">
        <f t="shared" si="207"/>
        <v>0</v>
      </c>
      <c r="AI656" s="332">
        <f t="shared" si="207"/>
        <v>0</v>
      </c>
      <c r="AJ656" s="332">
        <f t="shared" si="207"/>
        <v>0</v>
      </c>
      <c r="AK656" s="332">
        <f t="shared" si="207"/>
        <v>0</v>
      </c>
      <c r="AL656" s="332">
        <f t="shared" si="207"/>
        <v>0</v>
      </c>
      <c r="AM656" s="332">
        <f t="shared" si="207"/>
        <v>0</v>
      </c>
      <c r="AN656" s="332">
        <f t="shared" si="207"/>
        <v>0</v>
      </c>
      <c r="AO656" s="332">
        <f t="shared" si="207"/>
        <v>0</v>
      </c>
      <c r="AP656" s="332">
        <f t="shared" si="207"/>
        <v>0</v>
      </c>
      <c r="AQ656" s="332">
        <f t="shared" si="207"/>
        <v>0</v>
      </c>
      <c r="AR656" s="332">
        <f t="shared" si="207"/>
        <v>0</v>
      </c>
      <c r="AS656" s="332">
        <f t="shared" si="207"/>
        <v>0</v>
      </c>
      <c r="AT656" s="332">
        <f t="shared" si="207"/>
        <v>0</v>
      </c>
      <c r="AU656" s="332">
        <f t="shared" si="207"/>
        <v>0</v>
      </c>
      <c r="AV656" s="332">
        <f t="shared" si="207"/>
        <v>0</v>
      </c>
      <c r="AW656" s="332">
        <f t="shared" si="207"/>
        <v>0</v>
      </c>
      <c r="AX656" s="332">
        <f t="shared" si="207"/>
        <v>0</v>
      </c>
      <c r="AY656" s="332">
        <f t="shared" si="207"/>
        <v>0</v>
      </c>
      <c r="AZ656" s="332">
        <f t="shared" si="207"/>
        <v>0</v>
      </c>
      <c r="BA656" s="332">
        <f t="shared" si="207"/>
        <v>0</v>
      </c>
      <c r="BB656" s="332">
        <f t="shared" si="207"/>
        <v>0</v>
      </c>
      <c r="BC656" s="332">
        <f t="shared" si="207"/>
        <v>0</v>
      </c>
      <c r="BD656" s="332">
        <f t="shared" si="207"/>
        <v>0</v>
      </c>
      <c r="BE656" s="332">
        <f t="shared" si="207"/>
        <v>0</v>
      </c>
      <c r="BF656" s="332">
        <f t="shared" si="207"/>
        <v>0</v>
      </c>
      <c r="BG656" s="332">
        <f t="shared" si="207"/>
        <v>0</v>
      </c>
      <c r="BH656" s="332">
        <f t="shared" si="207"/>
        <v>0</v>
      </c>
      <c r="BI656" s="332">
        <f t="shared" si="207"/>
        <v>0</v>
      </c>
      <c r="BJ656" s="332">
        <f t="shared" si="207"/>
        <v>0</v>
      </c>
      <c r="BK656" s="332">
        <f t="shared" si="207"/>
        <v>0</v>
      </c>
      <c r="BL656" s="332">
        <f t="shared" si="207"/>
        <v>0</v>
      </c>
      <c r="BM656" s="332">
        <f t="shared" si="207"/>
        <v>0</v>
      </c>
      <c r="BN656" s="332">
        <f t="shared" si="207"/>
        <v>0</v>
      </c>
      <c r="BO656" s="332">
        <f t="shared" si="207"/>
        <v>0</v>
      </c>
      <c r="BP656" s="332">
        <f t="shared" si="207"/>
        <v>0</v>
      </c>
      <c r="BQ656" s="332">
        <f t="shared" si="207"/>
        <v>0</v>
      </c>
      <c r="BR656" s="332">
        <f t="shared" si="205"/>
        <v>0</v>
      </c>
      <c r="BS656" s="332">
        <f t="shared" si="203"/>
        <v>0</v>
      </c>
      <c r="BT656" s="332">
        <f t="shared" si="203"/>
        <v>0</v>
      </c>
      <c r="BU656" s="332">
        <f t="shared" si="203"/>
        <v>0</v>
      </c>
      <c r="BV656" s="332">
        <f t="shared" si="203"/>
        <v>0</v>
      </c>
      <c r="BW656" s="332">
        <f t="shared" si="203"/>
        <v>0</v>
      </c>
      <c r="BX656" s="332">
        <f t="shared" si="203"/>
        <v>0</v>
      </c>
      <c r="BZ656" s="332">
        <f t="shared" si="204"/>
        <v>0</v>
      </c>
      <c r="CA656" s="332">
        <f t="shared" si="204"/>
        <v>0</v>
      </c>
    </row>
    <row r="657" spans="7:79" hidden="1" x14ac:dyDescent="0.2">
      <c r="G657" s="332">
        <f t="shared" ref="G657:BR657" si="209">G239-BY239</f>
        <v>0</v>
      </c>
      <c r="H657" s="332">
        <f t="shared" si="209"/>
        <v>0</v>
      </c>
      <c r="I657" s="332">
        <f t="shared" si="209"/>
        <v>0</v>
      </c>
      <c r="J657" s="332">
        <f t="shared" si="209"/>
        <v>0</v>
      </c>
      <c r="K657" s="332">
        <f t="shared" si="209"/>
        <v>0</v>
      </c>
      <c r="L657" s="332">
        <f t="shared" si="209"/>
        <v>0</v>
      </c>
      <c r="M657" s="332">
        <f t="shared" si="209"/>
        <v>0</v>
      </c>
      <c r="N657" s="332">
        <f t="shared" si="209"/>
        <v>0</v>
      </c>
      <c r="O657" s="332">
        <f t="shared" si="209"/>
        <v>0</v>
      </c>
      <c r="P657" s="332">
        <f t="shared" si="209"/>
        <v>0</v>
      </c>
      <c r="Q657" s="332">
        <f t="shared" si="209"/>
        <v>0</v>
      </c>
      <c r="R657" s="332">
        <f t="shared" si="209"/>
        <v>0</v>
      </c>
      <c r="S657" s="332">
        <f t="shared" si="209"/>
        <v>0</v>
      </c>
      <c r="T657" s="332">
        <f t="shared" si="209"/>
        <v>0</v>
      </c>
      <c r="U657" s="332">
        <f t="shared" si="209"/>
        <v>0</v>
      </c>
      <c r="V657" s="332">
        <f t="shared" si="209"/>
        <v>0</v>
      </c>
      <c r="W657" s="332">
        <f t="shared" si="209"/>
        <v>0</v>
      </c>
      <c r="X657" s="332">
        <f t="shared" si="209"/>
        <v>0</v>
      </c>
      <c r="Y657" s="332">
        <f t="shared" si="209"/>
        <v>0</v>
      </c>
      <c r="Z657" s="332">
        <f t="shared" si="209"/>
        <v>0</v>
      </c>
      <c r="AA657" s="332">
        <f t="shared" si="209"/>
        <v>0</v>
      </c>
      <c r="AB657" s="332">
        <f t="shared" si="209"/>
        <v>0</v>
      </c>
      <c r="AC657" s="332">
        <f t="shared" si="209"/>
        <v>0</v>
      </c>
      <c r="AD657" s="332">
        <f t="shared" si="209"/>
        <v>0</v>
      </c>
      <c r="AE657" s="332">
        <f t="shared" si="209"/>
        <v>0</v>
      </c>
      <c r="AF657" s="332">
        <f t="shared" si="209"/>
        <v>0</v>
      </c>
      <c r="AG657" s="332">
        <f t="shared" si="209"/>
        <v>0</v>
      </c>
      <c r="AH657" s="332">
        <f t="shared" si="209"/>
        <v>0</v>
      </c>
      <c r="AI657" s="332">
        <f t="shared" si="209"/>
        <v>0</v>
      </c>
      <c r="AJ657" s="332">
        <f t="shared" si="209"/>
        <v>0</v>
      </c>
      <c r="AK657" s="332">
        <f t="shared" si="209"/>
        <v>0</v>
      </c>
      <c r="AL657" s="332">
        <f t="shared" si="209"/>
        <v>0</v>
      </c>
      <c r="AM657" s="332">
        <f t="shared" si="209"/>
        <v>0</v>
      </c>
      <c r="AN657" s="332">
        <f t="shared" si="209"/>
        <v>0</v>
      </c>
      <c r="AO657" s="332">
        <f t="shared" si="209"/>
        <v>0</v>
      </c>
      <c r="AP657" s="332">
        <f t="shared" si="209"/>
        <v>0</v>
      </c>
      <c r="AQ657" s="332">
        <f t="shared" si="209"/>
        <v>0</v>
      </c>
      <c r="AR657" s="332">
        <f t="shared" si="209"/>
        <v>0</v>
      </c>
      <c r="AS657" s="332">
        <f t="shared" si="209"/>
        <v>0</v>
      </c>
      <c r="AT657" s="332">
        <f t="shared" si="209"/>
        <v>0</v>
      </c>
      <c r="AU657" s="332">
        <f t="shared" si="209"/>
        <v>0</v>
      </c>
      <c r="AV657" s="332">
        <f t="shared" si="209"/>
        <v>0</v>
      </c>
      <c r="AW657" s="332">
        <f t="shared" si="209"/>
        <v>0</v>
      </c>
      <c r="AX657" s="332">
        <f t="shared" si="209"/>
        <v>0</v>
      </c>
      <c r="AY657" s="332">
        <f t="shared" si="209"/>
        <v>0</v>
      </c>
      <c r="AZ657" s="332">
        <f t="shared" si="209"/>
        <v>0</v>
      </c>
      <c r="BA657" s="332">
        <f t="shared" si="209"/>
        <v>0</v>
      </c>
      <c r="BB657" s="332">
        <f t="shared" si="209"/>
        <v>0</v>
      </c>
      <c r="BC657" s="332">
        <f t="shared" si="209"/>
        <v>0</v>
      </c>
      <c r="BD657" s="332">
        <f t="shared" si="209"/>
        <v>0</v>
      </c>
      <c r="BE657" s="332">
        <f t="shared" si="209"/>
        <v>0</v>
      </c>
      <c r="BF657" s="332">
        <f t="shared" si="209"/>
        <v>0</v>
      </c>
      <c r="BG657" s="332">
        <f t="shared" si="209"/>
        <v>0</v>
      </c>
      <c r="BH657" s="332">
        <f t="shared" si="209"/>
        <v>0</v>
      </c>
      <c r="BI657" s="332">
        <f t="shared" si="209"/>
        <v>0</v>
      </c>
      <c r="BJ657" s="332">
        <f t="shared" si="209"/>
        <v>0</v>
      </c>
      <c r="BK657" s="332">
        <f t="shared" si="209"/>
        <v>0</v>
      </c>
      <c r="BL657" s="332">
        <f t="shared" si="209"/>
        <v>0</v>
      </c>
      <c r="BM657" s="332">
        <f t="shared" si="209"/>
        <v>0</v>
      </c>
      <c r="BN657" s="332">
        <f t="shared" si="209"/>
        <v>0</v>
      </c>
      <c r="BO657" s="332">
        <f t="shared" si="209"/>
        <v>0</v>
      </c>
      <c r="BP657" s="332">
        <f t="shared" si="209"/>
        <v>0</v>
      </c>
      <c r="BQ657" s="332">
        <f t="shared" si="209"/>
        <v>0</v>
      </c>
      <c r="BR657" s="332">
        <f t="shared" si="209"/>
        <v>0</v>
      </c>
      <c r="BS657" s="332">
        <f t="shared" ref="BS657:BX657" si="210">BS239-EK239</f>
        <v>0</v>
      </c>
      <c r="BT657" s="332">
        <f t="shared" si="210"/>
        <v>0</v>
      </c>
      <c r="BU657" s="332">
        <f t="shared" si="210"/>
        <v>0</v>
      </c>
      <c r="BV657" s="332">
        <f t="shared" si="210"/>
        <v>0</v>
      </c>
      <c r="BW657" s="332">
        <f t="shared" si="210"/>
        <v>0</v>
      </c>
      <c r="BX657" s="332">
        <f t="shared" si="210"/>
        <v>0</v>
      </c>
      <c r="BZ657" s="332">
        <f>BZ239-ER239</f>
        <v>0</v>
      </c>
      <c r="CA657" s="332">
        <f>CA239-ES239</f>
        <v>0</v>
      </c>
    </row>
    <row r="658" spans="7:79" hidden="1" x14ac:dyDescent="0.2">
      <c r="G658" s="332" t="e">
        <f>#REF!-#REF!</f>
        <v>#REF!</v>
      </c>
      <c r="H658" s="332" t="e">
        <f>#REF!-#REF!</f>
        <v>#REF!</v>
      </c>
      <c r="I658" s="332" t="e">
        <f>#REF!-#REF!</f>
        <v>#REF!</v>
      </c>
      <c r="J658" s="332" t="e">
        <f>#REF!-#REF!</f>
        <v>#REF!</v>
      </c>
      <c r="K658" s="332" t="e">
        <f>#REF!-#REF!</f>
        <v>#REF!</v>
      </c>
      <c r="L658" s="332" t="e">
        <f>#REF!-#REF!</f>
        <v>#REF!</v>
      </c>
      <c r="M658" s="332" t="e">
        <f>#REF!-#REF!</f>
        <v>#REF!</v>
      </c>
      <c r="N658" s="332" t="e">
        <f>#REF!-#REF!</f>
        <v>#REF!</v>
      </c>
      <c r="O658" s="332" t="e">
        <f>#REF!-#REF!</f>
        <v>#REF!</v>
      </c>
      <c r="P658" s="332" t="e">
        <f>#REF!-#REF!</f>
        <v>#REF!</v>
      </c>
      <c r="Q658" s="332" t="e">
        <f>#REF!-#REF!</f>
        <v>#REF!</v>
      </c>
      <c r="R658" s="332" t="e">
        <f>#REF!-#REF!</f>
        <v>#REF!</v>
      </c>
      <c r="S658" s="332" t="e">
        <f>#REF!-#REF!</f>
        <v>#REF!</v>
      </c>
      <c r="T658" s="332" t="e">
        <f>#REF!-#REF!</f>
        <v>#REF!</v>
      </c>
      <c r="U658" s="332" t="e">
        <f>#REF!-#REF!</f>
        <v>#REF!</v>
      </c>
      <c r="V658" s="332" t="e">
        <f>#REF!-#REF!</f>
        <v>#REF!</v>
      </c>
      <c r="W658" s="332" t="e">
        <f>#REF!-#REF!</f>
        <v>#REF!</v>
      </c>
      <c r="X658" s="332" t="e">
        <f>#REF!-#REF!</f>
        <v>#REF!</v>
      </c>
      <c r="Y658" s="332" t="e">
        <f>#REF!-#REF!</f>
        <v>#REF!</v>
      </c>
      <c r="Z658" s="332" t="e">
        <f>#REF!-#REF!</f>
        <v>#REF!</v>
      </c>
      <c r="AA658" s="332" t="e">
        <f>#REF!-#REF!</f>
        <v>#REF!</v>
      </c>
      <c r="AB658" s="332" t="e">
        <f>#REF!-#REF!</f>
        <v>#REF!</v>
      </c>
      <c r="AC658" s="332" t="e">
        <f>#REF!-#REF!</f>
        <v>#REF!</v>
      </c>
      <c r="AD658" s="332" t="e">
        <f>#REF!-#REF!</f>
        <v>#REF!</v>
      </c>
      <c r="AE658" s="332" t="e">
        <f>#REF!-#REF!</f>
        <v>#REF!</v>
      </c>
      <c r="AF658" s="332" t="e">
        <f>#REF!-#REF!</f>
        <v>#REF!</v>
      </c>
      <c r="AG658" s="332" t="e">
        <f>#REF!-#REF!</f>
        <v>#REF!</v>
      </c>
      <c r="AH658" s="332" t="e">
        <f>#REF!-#REF!</f>
        <v>#REF!</v>
      </c>
      <c r="AI658" s="332" t="e">
        <f>#REF!-#REF!</f>
        <v>#REF!</v>
      </c>
      <c r="AJ658" s="332" t="e">
        <f>#REF!-#REF!</f>
        <v>#REF!</v>
      </c>
      <c r="AK658" s="332" t="e">
        <f>#REF!-#REF!</f>
        <v>#REF!</v>
      </c>
      <c r="AL658" s="332" t="e">
        <f>#REF!-#REF!</f>
        <v>#REF!</v>
      </c>
      <c r="AM658" s="332" t="e">
        <f>#REF!-#REF!</f>
        <v>#REF!</v>
      </c>
      <c r="AN658" s="332" t="e">
        <f>#REF!-#REF!</f>
        <v>#REF!</v>
      </c>
      <c r="AO658" s="332" t="e">
        <f>#REF!-#REF!</f>
        <v>#REF!</v>
      </c>
      <c r="AP658" s="332" t="e">
        <f>#REF!-#REF!</f>
        <v>#REF!</v>
      </c>
      <c r="AQ658" s="332" t="e">
        <f>#REF!-#REF!</f>
        <v>#REF!</v>
      </c>
      <c r="AR658" s="332" t="e">
        <f>#REF!-#REF!</f>
        <v>#REF!</v>
      </c>
      <c r="AS658" s="332" t="e">
        <f>#REF!-#REF!</f>
        <v>#REF!</v>
      </c>
      <c r="AT658" s="332" t="e">
        <f>#REF!-#REF!</f>
        <v>#REF!</v>
      </c>
      <c r="AU658" s="332" t="e">
        <f>#REF!-#REF!</f>
        <v>#REF!</v>
      </c>
      <c r="AV658" s="332" t="e">
        <f>#REF!-#REF!</f>
        <v>#REF!</v>
      </c>
      <c r="AW658" s="332" t="e">
        <f>#REF!-#REF!</f>
        <v>#REF!</v>
      </c>
      <c r="AX658" s="332" t="e">
        <f>#REF!-#REF!</f>
        <v>#REF!</v>
      </c>
      <c r="AY658" s="332" t="e">
        <f>#REF!-#REF!</f>
        <v>#REF!</v>
      </c>
      <c r="AZ658" s="332" t="e">
        <f>#REF!-#REF!</f>
        <v>#REF!</v>
      </c>
      <c r="BA658" s="332" t="e">
        <f>#REF!-#REF!</f>
        <v>#REF!</v>
      </c>
      <c r="BB658" s="332" t="e">
        <f>#REF!-#REF!</f>
        <v>#REF!</v>
      </c>
      <c r="BC658" s="332" t="e">
        <f>#REF!-#REF!</f>
        <v>#REF!</v>
      </c>
      <c r="BD658" s="332" t="e">
        <f>#REF!-#REF!</f>
        <v>#REF!</v>
      </c>
      <c r="BE658" s="332" t="e">
        <f>#REF!-#REF!</f>
        <v>#REF!</v>
      </c>
      <c r="BF658" s="332" t="e">
        <f>#REF!-#REF!</f>
        <v>#REF!</v>
      </c>
      <c r="BG658" s="332" t="e">
        <f>#REF!-#REF!</f>
        <v>#REF!</v>
      </c>
      <c r="BH658" s="332" t="e">
        <f>#REF!-#REF!</f>
        <v>#REF!</v>
      </c>
      <c r="BI658" s="332" t="e">
        <f>#REF!-#REF!</f>
        <v>#REF!</v>
      </c>
      <c r="BJ658" s="332" t="e">
        <f>#REF!-#REF!</f>
        <v>#REF!</v>
      </c>
      <c r="BK658" s="332" t="e">
        <f>#REF!-#REF!</f>
        <v>#REF!</v>
      </c>
      <c r="BL658" s="332" t="e">
        <f>#REF!-#REF!</f>
        <v>#REF!</v>
      </c>
      <c r="BM658" s="332" t="e">
        <f>#REF!-#REF!</f>
        <v>#REF!</v>
      </c>
      <c r="BN658" s="332" t="e">
        <f>#REF!-#REF!</f>
        <v>#REF!</v>
      </c>
      <c r="BO658" s="332" t="e">
        <f>#REF!-#REF!</f>
        <v>#REF!</v>
      </c>
      <c r="BP658" s="332" t="e">
        <f>#REF!-#REF!</f>
        <v>#REF!</v>
      </c>
      <c r="BQ658" s="332" t="e">
        <f>#REF!-#REF!</f>
        <v>#REF!</v>
      </c>
      <c r="BR658" s="332" t="e">
        <f>#REF!-#REF!</f>
        <v>#REF!</v>
      </c>
      <c r="BS658" s="332" t="e">
        <f>#REF!-#REF!</f>
        <v>#REF!</v>
      </c>
      <c r="BT658" s="332" t="e">
        <f>#REF!-#REF!</f>
        <v>#REF!</v>
      </c>
      <c r="BU658" s="332" t="e">
        <f>#REF!-#REF!</f>
        <v>#REF!</v>
      </c>
      <c r="BV658" s="332" t="e">
        <f>#REF!-#REF!</f>
        <v>#REF!</v>
      </c>
      <c r="BW658" s="332" t="e">
        <f>#REF!-#REF!</f>
        <v>#REF!</v>
      </c>
      <c r="BX658" s="332" t="e">
        <f>#REF!-#REF!</f>
        <v>#REF!</v>
      </c>
      <c r="BZ658" s="332" t="e">
        <f>#REF!-#REF!</f>
        <v>#REF!</v>
      </c>
      <c r="CA658" s="332" t="e">
        <f>#REF!-#REF!</f>
        <v>#REF!</v>
      </c>
    </row>
    <row r="659" spans="7:79" hidden="1" x14ac:dyDescent="0.2">
      <c r="G659" s="332">
        <f t="shared" ref="G659:BR662" si="211">G240-BY240</f>
        <v>0</v>
      </c>
      <c r="H659" s="332">
        <f t="shared" si="211"/>
        <v>0</v>
      </c>
      <c r="I659" s="332">
        <f t="shared" si="211"/>
        <v>0</v>
      </c>
      <c r="J659" s="332">
        <f t="shared" si="211"/>
        <v>0</v>
      </c>
      <c r="K659" s="332">
        <f t="shared" si="211"/>
        <v>0</v>
      </c>
      <c r="L659" s="332">
        <f t="shared" si="211"/>
        <v>0</v>
      </c>
      <c r="M659" s="332">
        <f t="shared" si="211"/>
        <v>0</v>
      </c>
      <c r="N659" s="332">
        <f t="shared" si="211"/>
        <v>0</v>
      </c>
      <c r="O659" s="332">
        <f t="shared" si="211"/>
        <v>0</v>
      </c>
      <c r="P659" s="332">
        <f t="shared" si="211"/>
        <v>0</v>
      </c>
      <c r="Q659" s="332">
        <f t="shared" si="211"/>
        <v>0</v>
      </c>
      <c r="R659" s="332">
        <f t="shared" si="211"/>
        <v>0</v>
      </c>
      <c r="S659" s="332">
        <f t="shared" si="211"/>
        <v>0</v>
      </c>
      <c r="T659" s="332">
        <f t="shared" si="211"/>
        <v>0</v>
      </c>
      <c r="U659" s="332">
        <f t="shared" si="211"/>
        <v>0</v>
      </c>
      <c r="V659" s="332">
        <f t="shared" si="211"/>
        <v>0</v>
      </c>
      <c r="W659" s="332">
        <f t="shared" si="211"/>
        <v>0</v>
      </c>
      <c r="X659" s="332">
        <f t="shared" si="211"/>
        <v>0</v>
      </c>
      <c r="Y659" s="332">
        <f t="shared" si="211"/>
        <v>0</v>
      </c>
      <c r="Z659" s="332">
        <f t="shared" si="211"/>
        <v>0</v>
      </c>
      <c r="AA659" s="332">
        <f t="shared" si="211"/>
        <v>0</v>
      </c>
      <c r="AB659" s="332">
        <f t="shared" si="211"/>
        <v>0</v>
      </c>
      <c r="AC659" s="332">
        <f t="shared" si="211"/>
        <v>0</v>
      </c>
      <c r="AD659" s="332">
        <f t="shared" si="211"/>
        <v>0</v>
      </c>
      <c r="AE659" s="332">
        <f t="shared" si="211"/>
        <v>0</v>
      </c>
      <c r="AF659" s="332">
        <f t="shared" si="211"/>
        <v>0</v>
      </c>
      <c r="AG659" s="332">
        <f t="shared" si="211"/>
        <v>0</v>
      </c>
      <c r="AH659" s="332">
        <f t="shared" si="211"/>
        <v>0</v>
      </c>
      <c r="AI659" s="332">
        <f t="shared" si="211"/>
        <v>0</v>
      </c>
      <c r="AJ659" s="332">
        <f t="shared" si="211"/>
        <v>0</v>
      </c>
      <c r="AK659" s="332">
        <f t="shared" si="211"/>
        <v>0</v>
      </c>
      <c r="AL659" s="332">
        <f t="shared" si="211"/>
        <v>0</v>
      </c>
      <c r="AM659" s="332">
        <f t="shared" si="211"/>
        <v>0</v>
      </c>
      <c r="AN659" s="332">
        <f t="shared" si="211"/>
        <v>0</v>
      </c>
      <c r="AO659" s="332">
        <f t="shared" si="211"/>
        <v>0</v>
      </c>
      <c r="AP659" s="332">
        <f t="shared" si="211"/>
        <v>0</v>
      </c>
      <c r="AQ659" s="332">
        <f t="shared" si="211"/>
        <v>0</v>
      </c>
      <c r="AR659" s="332">
        <f t="shared" si="211"/>
        <v>0</v>
      </c>
      <c r="AS659" s="332">
        <f t="shared" si="211"/>
        <v>0</v>
      </c>
      <c r="AT659" s="332">
        <f t="shared" si="211"/>
        <v>0</v>
      </c>
      <c r="AU659" s="332">
        <f t="shared" si="211"/>
        <v>0</v>
      </c>
      <c r="AV659" s="332">
        <f t="shared" si="211"/>
        <v>0</v>
      </c>
      <c r="AW659" s="332">
        <f t="shared" si="211"/>
        <v>0</v>
      </c>
      <c r="AX659" s="332">
        <f t="shared" si="211"/>
        <v>0</v>
      </c>
      <c r="AY659" s="332">
        <f t="shared" si="211"/>
        <v>0</v>
      </c>
      <c r="AZ659" s="332">
        <f t="shared" si="211"/>
        <v>0</v>
      </c>
      <c r="BA659" s="332">
        <f t="shared" si="211"/>
        <v>0</v>
      </c>
      <c r="BB659" s="332">
        <f t="shared" si="211"/>
        <v>0</v>
      </c>
      <c r="BC659" s="332">
        <f t="shared" si="211"/>
        <v>0</v>
      </c>
      <c r="BD659" s="332">
        <f t="shared" si="211"/>
        <v>0</v>
      </c>
      <c r="BE659" s="332">
        <f t="shared" si="211"/>
        <v>0</v>
      </c>
      <c r="BF659" s="332">
        <f t="shared" si="211"/>
        <v>0</v>
      </c>
      <c r="BG659" s="332">
        <f t="shared" si="211"/>
        <v>0</v>
      </c>
      <c r="BH659" s="332">
        <f t="shared" si="211"/>
        <v>0</v>
      </c>
      <c r="BI659" s="332">
        <f t="shared" si="211"/>
        <v>0</v>
      </c>
      <c r="BJ659" s="332">
        <f t="shared" si="211"/>
        <v>0</v>
      </c>
      <c r="BK659" s="332">
        <f t="shared" si="211"/>
        <v>0</v>
      </c>
      <c r="BL659" s="332">
        <f t="shared" si="211"/>
        <v>0</v>
      </c>
      <c r="BM659" s="332">
        <f t="shared" si="211"/>
        <v>0</v>
      </c>
      <c r="BN659" s="332">
        <f t="shared" si="211"/>
        <v>0</v>
      </c>
      <c r="BO659" s="332">
        <f t="shared" si="211"/>
        <v>0</v>
      </c>
      <c r="BP659" s="332">
        <f t="shared" si="211"/>
        <v>0</v>
      </c>
      <c r="BQ659" s="332">
        <f t="shared" si="211"/>
        <v>0</v>
      </c>
      <c r="BR659" s="332">
        <f t="shared" si="211"/>
        <v>0</v>
      </c>
      <c r="BS659" s="332">
        <f t="shared" ref="BO659:BX662" si="212">BS240-EK240</f>
        <v>0</v>
      </c>
      <c r="BT659" s="332">
        <f t="shared" si="212"/>
        <v>0</v>
      </c>
      <c r="BU659" s="332">
        <f t="shared" si="212"/>
        <v>0</v>
      </c>
      <c r="BV659" s="332">
        <f t="shared" si="212"/>
        <v>0</v>
      </c>
      <c r="BW659" s="332">
        <f t="shared" si="212"/>
        <v>0</v>
      </c>
      <c r="BX659" s="332">
        <f t="shared" si="212"/>
        <v>0</v>
      </c>
      <c r="BZ659" s="332">
        <f t="shared" ref="BZ659:CA662" si="213">BZ240-ER240</f>
        <v>0</v>
      </c>
      <c r="CA659" s="332">
        <f t="shared" si="213"/>
        <v>0</v>
      </c>
    </row>
    <row r="660" spans="7:79" hidden="1" x14ac:dyDescent="0.2">
      <c r="G660" s="332">
        <f t="shared" si="211"/>
        <v>0</v>
      </c>
      <c r="H660" s="332">
        <f t="shared" si="211"/>
        <v>0</v>
      </c>
      <c r="I660" s="332">
        <f t="shared" si="211"/>
        <v>0</v>
      </c>
      <c r="J660" s="332">
        <f t="shared" si="211"/>
        <v>0</v>
      </c>
      <c r="K660" s="332">
        <f t="shared" si="211"/>
        <v>0</v>
      </c>
      <c r="L660" s="332">
        <f t="shared" si="211"/>
        <v>0</v>
      </c>
      <c r="M660" s="332">
        <f t="shared" si="211"/>
        <v>0</v>
      </c>
      <c r="N660" s="332">
        <f t="shared" si="211"/>
        <v>0</v>
      </c>
      <c r="O660" s="332">
        <f t="shared" si="211"/>
        <v>0</v>
      </c>
      <c r="P660" s="332">
        <f t="shared" si="211"/>
        <v>0</v>
      </c>
      <c r="Q660" s="332">
        <f t="shared" si="211"/>
        <v>0</v>
      </c>
      <c r="R660" s="332">
        <f t="shared" si="211"/>
        <v>0</v>
      </c>
      <c r="S660" s="332">
        <f t="shared" si="211"/>
        <v>0</v>
      </c>
      <c r="T660" s="332">
        <f t="shared" si="211"/>
        <v>0</v>
      </c>
      <c r="U660" s="332">
        <f t="shared" si="211"/>
        <v>0</v>
      </c>
      <c r="V660" s="332">
        <f t="shared" si="211"/>
        <v>0</v>
      </c>
      <c r="W660" s="332">
        <f t="shared" si="211"/>
        <v>0</v>
      </c>
      <c r="X660" s="332">
        <f t="shared" si="211"/>
        <v>0</v>
      </c>
      <c r="Y660" s="332">
        <f t="shared" si="211"/>
        <v>0</v>
      </c>
      <c r="Z660" s="332">
        <f t="shared" si="211"/>
        <v>0</v>
      </c>
      <c r="AA660" s="332">
        <f t="shared" si="211"/>
        <v>0</v>
      </c>
      <c r="AB660" s="332">
        <f t="shared" si="211"/>
        <v>0</v>
      </c>
      <c r="AC660" s="332">
        <f t="shared" si="211"/>
        <v>0</v>
      </c>
      <c r="AD660" s="332">
        <f t="shared" si="211"/>
        <v>0</v>
      </c>
      <c r="AE660" s="332">
        <f t="shared" si="211"/>
        <v>0</v>
      </c>
      <c r="AF660" s="332">
        <f t="shared" si="211"/>
        <v>0</v>
      </c>
      <c r="AG660" s="332">
        <f t="shared" si="211"/>
        <v>0</v>
      </c>
      <c r="AH660" s="332">
        <f t="shared" si="211"/>
        <v>0</v>
      </c>
      <c r="AI660" s="332">
        <f t="shared" si="211"/>
        <v>0</v>
      </c>
      <c r="AJ660" s="332">
        <f t="shared" si="211"/>
        <v>0</v>
      </c>
      <c r="AK660" s="332">
        <f t="shared" si="211"/>
        <v>0</v>
      </c>
      <c r="AL660" s="332">
        <f t="shared" si="211"/>
        <v>0</v>
      </c>
      <c r="AM660" s="332">
        <f t="shared" si="211"/>
        <v>0</v>
      </c>
      <c r="AN660" s="332">
        <f t="shared" si="211"/>
        <v>0</v>
      </c>
      <c r="AO660" s="332">
        <f t="shared" si="211"/>
        <v>0</v>
      </c>
      <c r="AP660" s="332">
        <f t="shared" si="211"/>
        <v>0</v>
      </c>
      <c r="AQ660" s="332">
        <f t="shared" si="211"/>
        <v>0</v>
      </c>
      <c r="AR660" s="332">
        <f t="shared" si="211"/>
        <v>0</v>
      </c>
      <c r="AS660" s="332">
        <f t="shared" si="211"/>
        <v>0</v>
      </c>
      <c r="AT660" s="332">
        <f t="shared" si="211"/>
        <v>0</v>
      </c>
      <c r="AU660" s="332">
        <f t="shared" si="211"/>
        <v>0</v>
      </c>
      <c r="AV660" s="332">
        <f t="shared" si="211"/>
        <v>0</v>
      </c>
      <c r="AW660" s="332">
        <f t="shared" si="211"/>
        <v>0</v>
      </c>
      <c r="AX660" s="332">
        <f t="shared" si="211"/>
        <v>0</v>
      </c>
      <c r="AY660" s="332">
        <f t="shared" si="211"/>
        <v>0</v>
      </c>
      <c r="AZ660" s="332">
        <f t="shared" si="211"/>
        <v>0</v>
      </c>
      <c r="BA660" s="332">
        <f t="shared" si="211"/>
        <v>0</v>
      </c>
      <c r="BB660" s="332">
        <f t="shared" si="211"/>
        <v>0</v>
      </c>
      <c r="BC660" s="332">
        <f t="shared" si="211"/>
        <v>0</v>
      </c>
      <c r="BD660" s="332">
        <f t="shared" si="211"/>
        <v>0</v>
      </c>
      <c r="BE660" s="332">
        <f t="shared" si="211"/>
        <v>0</v>
      </c>
      <c r="BF660" s="332">
        <f t="shared" si="211"/>
        <v>0</v>
      </c>
      <c r="BG660" s="332">
        <f t="shared" si="211"/>
        <v>0</v>
      </c>
      <c r="BH660" s="332">
        <f t="shared" si="211"/>
        <v>0</v>
      </c>
      <c r="BI660" s="332">
        <f t="shared" si="211"/>
        <v>0</v>
      </c>
      <c r="BJ660" s="332">
        <f t="shared" si="211"/>
        <v>0</v>
      </c>
      <c r="BK660" s="332">
        <f t="shared" si="211"/>
        <v>0</v>
      </c>
      <c r="BL660" s="332">
        <f t="shared" si="211"/>
        <v>0</v>
      </c>
      <c r="BM660" s="332">
        <f t="shared" si="211"/>
        <v>0</v>
      </c>
      <c r="BN660" s="332">
        <f t="shared" si="211"/>
        <v>0</v>
      </c>
      <c r="BO660" s="332">
        <f t="shared" si="212"/>
        <v>0</v>
      </c>
      <c r="BP660" s="332">
        <f t="shared" si="212"/>
        <v>0</v>
      </c>
      <c r="BQ660" s="332">
        <f t="shared" si="212"/>
        <v>0</v>
      </c>
      <c r="BR660" s="332">
        <f t="shared" si="212"/>
        <v>0</v>
      </c>
      <c r="BS660" s="332">
        <f t="shared" si="212"/>
        <v>0</v>
      </c>
      <c r="BT660" s="332">
        <f t="shared" si="212"/>
        <v>0</v>
      </c>
      <c r="BU660" s="332">
        <f t="shared" si="212"/>
        <v>0</v>
      </c>
      <c r="BV660" s="332">
        <f t="shared" si="212"/>
        <v>0</v>
      </c>
      <c r="BW660" s="332">
        <f t="shared" si="212"/>
        <v>0</v>
      </c>
      <c r="BX660" s="332">
        <f t="shared" si="212"/>
        <v>0</v>
      </c>
      <c r="BZ660" s="332">
        <f t="shared" si="213"/>
        <v>0</v>
      </c>
      <c r="CA660" s="332">
        <f t="shared" si="213"/>
        <v>0</v>
      </c>
    </row>
    <row r="661" spans="7:79" hidden="1" x14ac:dyDescent="0.2">
      <c r="G661" s="332">
        <f t="shared" si="211"/>
        <v>0</v>
      </c>
      <c r="H661" s="332">
        <f t="shared" si="211"/>
        <v>0</v>
      </c>
      <c r="I661" s="332">
        <f t="shared" si="211"/>
        <v>0</v>
      </c>
      <c r="J661" s="332">
        <f t="shared" si="211"/>
        <v>0</v>
      </c>
      <c r="K661" s="332">
        <f t="shared" si="211"/>
        <v>0</v>
      </c>
      <c r="L661" s="332">
        <f t="shared" si="211"/>
        <v>0</v>
      </c>
      <c r="M661" s="332">
        <f t="shared" si="211"/>
        <v>0</v>
      </c>
      <c r="N661" s="332">
        <f t="shared" si="211"/>
        <v>0</v>
      </c>
      <c r="O661" s="332">
        <f t="shared" si="211"/>
        <v>0</v>
      </c>
      <c r="P661" s="332">
        <f t="shared" si="211"/>
        <v>0</v>
      </c>
      <c r="Q661" s="332">
        <f t="shared" si="211"/>
        <v>0</v>
      </c>
      <c r="R661" s="332">
        <f t="shared" si="211"/>
        <v>0</v>
      </c>
      <c r="S661" s="332">
        <f t="shared" si="211"/>
        <v>0</v>
      </c>
      <c r="T661" s="332">
        <f t="shared" si="211"/>
        <v>0</v>
      </c>
      <c r="U661" s="332">
        <f t="shared" si="211"/>
        <v>0</v>
      </c>
      <c r="V661" s="332">
        <f t="shared" si="211"/>
        <v>0</v>
      </c>
      <c r="W661" s="332">
        <f t="shared" si="211"/>
        <v>0</v>
      </c>
      <c r="X661" s="332">
        <f t="shared" si="211"/>
        <v>0</v>
      </c>
      <c r="Y661" s="332">
        <f t="shared" si="211"/>
        <v>0</v>
      </c>
      <c r="Z661" s="332">
        <f t="shared" si="211"/>
        <v>0</v>
      </c>
      <c r="AA661" s="332">
        <f t="shared" si="211"/>
        <v>0</v>
      </c>
      <c r="AB661" s="332">
        <f t="shared" si="211"/>
        <v>0</v>
      </c>
      <c r="AC661" s="332">
        <f t="shared" si="211"/>
        <v>0</v>
      </c>
      <c r="AD661" s="332">
        <f t="shared" si="211"/>
        <v>0</v>
      </c>
      <c r="AE661" s="332">
        <f t="shared" si="211"/>
        <v>0</v>
      </c>
      <c r="AF661" s="332">
        <f t="shared" si="211"/>
        <v>0</v>
      </c>
      <c r="AG661" s="332">
        <f t="shared" si="211"/>
        <v>0</v>
      </c>
      <c r="AH661" s="332">
        <f t="shared" si="211"/>
        <v>0</v>
      </c>
      <c r="AI661" s="332">
        <f t="shared" si="211"/>
        <v>0</v>
      </c>
      <c r="AJ661" s="332">
        <f t="shared" si="211"/>
        <v>0</v>
      </c>
      <c r="AK661" s="332">
        <f t="shared" si="211"/>
        <v>0</v>
      </c>
      <c r="AL661" s="332">
        <f t="shared" si="211"/>
        <v>0</v>
      </c>
      <c r="AM661" s="332">
        <f t="shared" si="211"/>
        <v>0</v>
      </c>
      <c r="AN661" s="332">
        <f t="shared" si="211"/>
        <v>0</v>
      </c>
      <c r="AO661" s="332">
        <f t="shared" si="211"/>
        <v>0</v>
      </c>
      <c r="AP661" s="332">
        <f t="shared" si="211"/>
        <v>0</v>
      </c>
      <c r="AQ661" s="332">
        <f t="shared" si="211"/>
        <v>0</v>
      </c>
      <c r="AR661" s="332">
        <f t="shared" si="211"/>
        <v>0</v>
      </c>
      <c r="AS661" s="332">
        <f t="shared" si="211"/>
        <v>0</v>
      </c>
      <c r="AT661" s="332">
        <f t="shared" si="211"/>
        <v>0</v>
      </c>
      <c r="AU661" s="332">
        <f t="shared" si="211"/>
        <v>0</v>
      </c>
      <c r="AV661" s="332">
        <f t="shared" si="211"/>
        <v>0</v>
      </c>
      <c r="AW661" s="332">
        <f t="shared" si="211"/>
        <v>0</v>
      </c>
      <c r="AX661" s="332">
        <f t="shared" si="211"/>
        <v>0</v>
      </c>
      <c r="AY661" s="332">
        <f t="shared" si="211"/>
        <v>0</v>
      </c>
      <c r="AZ661" s="332">
        <f t="shared" si="211"/>
        <v>0</v>
      </c>
      <c r="BA661" s="332">
        <f t="shared" si="211"/>
        <v>0</v>
      </c>
      <c r="BB661" s="332">
        <f t="shared" si="211"/>
        <v>0</v>
      </c>
      <c r="BC661" s="332">
        <f t="shared" si="211"/>
        <v>0</v>
      </c>
      <c r="BD661" s="332">
        <f t="shared" si="211"/>
        <v>0</v>
      </c>
      <c r="BE661" s="332">
        <f t="shared" si="211"/>
        <v>0</v>
      </c>
      <c r="BF661" s="332">
        <f t="shared" si="211"/>
        <v>0</v>
      </c>
      <c r="BG661" s="332">
        <f t="shared" si="211"/>
        <v>0</v>
      </c>
      <c r="BH661" s="332">
        <f t="shared" si="211"/>
        <v>0</v>
      </c>
      <c r="BI661" s="332">
        <f t="shared" si="211"/>
        <v>0</v>
      </c>
      <c r="BJ661" s="332">
        <f t="shared" si="211"/>
        <v>0</v>
      </c>
      <c r="BK661" s="332">
        <f t="shared" si="211"/>
        <v>0</v>
      </c>
      <c r="BL661" s="332">
        <f t="shared" si="211"/>
        <v>0</v>
      </c>
      <c r="BM661" s="332">
        <f t="shared" si="211"/>
        <v>0</v>
      </c>
      <c r="BN661" s="332">
        <f t="shared" si="211"/>
        <v>0</v>
      </c>
      <c r="BO661" s="332">
        <f t="shared" si="212"/>
        <v>0</v>
      </c>
      <c r="BP661" s="332">
        <f t="shared" si="212"/>
        <v>0</v>
      </c>
      <c r="BQ661" s="332">
        <f t="shared" si="212"/>
        <v>0</v>
      </c>
      <c r="BR661" s="332">
        <f t="shared" si="212"/>
        <v>0</v>
      </c>
      <c r="BS661" s="332">
        <f t="shared" si="212"/>
        <v>0</v>
      </c>
      <c r="BT661" s="332">
        <f t="shared" si="212"/>
        <v>0</v>
      </c>
      <c r="BU661" s="332">
        <f t="shared" si="212"/>
        <v>0</v>
      </c>
      <c r="BV661" s="332">
        <f t="shared" si="212"/>
        <v>0</v>
      </c>
      <c r="BW661" s="332">
        <f t="shared" si="212"/>
        <v>0</v>
      </c>
      <c r="BX661" s="332">
        <f t="shared" si="212"/>
        <v>0</v>
      </c>
      <c r="BZ661" s="332">
        <f t="shared" si="213"/>
        <v>0</v>
      </c>
      <c r="CA661" s="332">
        <f t="shared" si="213"/>
        <v>0</v>
      </c>
    </row>
    <row r="662" spans="7:79" hidden="1" x14ac:dyDescent="0.2">
      <c r="G662" s="332">
        <f t="shared" si="211"/>
        <v>0</v>
      </c>
      <c r="H662" s="332">
        <f t="shared" si="211"/>
        <v>0</v>
      </c>
      <c r="I662" s="332">
        <f t="shared" si="211"/>
        <v>0</v>
      </c>
      <c r="J662" s="332">
        <f t="shared" si="211"/>
        <v>0</v>
      </c>
      <c r="K662" s="332">
        <f t="shared" si="211"/>
        <v>0</v>
      </c>
      <c r="L662" s="332">
        <f t="shared" si="211"/>
        <v>0</v>
      </c>
      <c r="M662" s="332">
        <f t="shared" si="211"/>
        <v>0</v>
      </c>
      <c r="N662" s="332">
        <f t="shared" si="211"/>
        <v>0</v>
      </c>
      <c r="O662" s="332">
        <f t="shared" si="211"/>
        <v>0</v>
      </c>
      <c r="P662" s="332">
        <f t="shared" si="211"/>
        <v>0</v>
      </c>
      <c r="Q662" s="332">
        <f t="shared" si="211"/>
        <v>0</v>
      </c>
      <c r="R662" s="332">
        <f t="shared" si="211"/>
        <v>0</v>
      </c>
      <c r="S662" s="332">
        <f t="shared" si="211"/>
        <v>0</v>
      </c>
      <c r="T662" s="332">
        <f t="shared" si="211"/>
        <v>0</v>
      </c>
      <c r="U662" s="332">
        <f t="shared" si="211"/>
        <v>0</v>
      </c>
      <c r="V662" s="332">
        <f t="shared" si="211"/>
        <v>0</v>
      </c>
      <c r="W662" s="332">
        <f t="shared" si="211"/>
        <v>0</v>
      </c>
      <c r="X662" s="332">
        <f t="shared" si="211"/>
        <v>0</v>
      </c>
      <c r="Y662" s="332">
        <f t="shared" si="211"/>
        <v>0</v>
      </c>
      <c r="Z662" s="332">
        <f t="shared" si="211"/>
        <v>0</v>
      </c>
      <c r="AA662" s="332">
        <f t="shared" si="211"/>
        <v>0</v>
      </c>
      <c r="AB662" s="332">
        <f t="shared" si="211"/>
        <v>0</v>
      </c>
      <c r="AC662" s="332">
        <f t="shared" si="211"/>
        <v>0</v>
      </c>
      <c r="AD662" s="332">
        <f t="shared" si="211"/>
        <v>0</v>
      </c>
      <c r="AE662" s="332">
        <f t="shared" si="211"/>
        <v>0</v>
      </c>
      <c r="AF662" s="332">
        <f t="shared" si="211"/>
        <v>0</v>
      </c>
      <c r="AG662" s="332">
        <f t="shared" si="211"/>
        <v>0</v>
      </c>
      <c r="AH662" s="332">
        <f t="shared" si="211"/>
        <v>0</v>
      </c>
      <c r="AI662" s="332">
        <f t="shared" si="211"/>
        <v>0</v>
      </c>
      <c r="AJ662" s="332">
        <f t="shared" si="211"/>
        <v>0</v>
      </c>
      <c r="AK662" s="332">
        <f t="shared" si="211"/>
        <v>0</v>
      </c>
      <c r="AL662" s="332">
        <f t="shared" si="211"/>
        <v>0</v>
      </c>
      <c r="AM662" s="332">
        <f t="shared" si="211"/>
        <v>0</v>
      </c>
      <c r="AN662" s="332">
        <f t="shared" si="211"/>
        <v>0</v>
      </c>
      <c r="AO662" s="332">
        <f t="shared" si="211"/>
        <v>0</v>
      </c>
      <c r="AP662" s="332">
        <f t="shared" si="211"/>
        <v>0</v>
      </c>
      <c r="AQ662" s="332">
        <f t="shared" si="211"/>
        <v>0</v>
      </c>
      <c r="AR662" s="332">
        <f t="shared" si="211"/>
        <v>0</v>
      </c>
      <c r="AS662" s="332">
        <f t="shared" si="211"/>
        <v>0</v>
      </c>
      <c r="AT662" s="332">
        <f t="shared" si="211"/>
        <v>0</v>
      </c>
      <c r="AU662" s="332">
        <f t="shared" si="211"/>
        <v>0</v>
      </c>
      <c r="AV662" s="332">
        <f t="shared" si="211"/>
        <v>0</v>
      </c>
      <c r="AW662" s="332">
        <f t="shared" si="211"/>
        <v>0</v>
      </c>
      <c r="AX662" s="332">
        <f t="shared" si="211"/>
        <v>0</v>
      </c>
      <c r="AY662" s="332">
        <f t="shared" si="211"/>
        <v>0</v>
      </c>
      <c r="AZ662" s="332">
        <f t="shared" si="211"/>
        <v>0</v>
      </c>
      <c r="BA662" s="332">
        <f t="shared" si="211"/>
        <v>0</v>
      </c>
      <c r="BB662" s="332">
        <f t="shared" si="211"/>
        <v>0</v>
      </c>
      <c r="BC662" s="332">
        <f t="shared" si="211"/>
        <v>0</v>
      </c>
      <c r="BD662" s="332">
        <f t="shared" si="211"/>
        <v>0</v>
      </c>
      <c r="BE662" s="332">
        <f t="shared" si="211"/>
        <v>0</v>
      </c>
      <c r="BF662" s="332">
        <f t="shared" si="211"/>
        <v>0</v>
      </c>
      <c r="BG662" s="332">
        <f t="shared" si="211"/>
        <v>0</v>
      </c>
      <c r="BH662" s="332">
        <f t="shared" si="211"/>
        <v>0</v>
      </c>
      <c r="BI662" s="332">
        <f t="shared" si="211"/>
        <v>0</v>
      </c>
      <c r="BJ662" s="332">
        <f t="shared" si="211"/>
        <v>0</v>
      </c>
      <c r="BK662" s="332">
        <f t="shared" si="211"/>
        <v>0</v>
      </c>
      <c r="BL662" s="332">
        <f t="shared" si="211"/>
        <v>0</v>
      </c>
      <c r="BM662" s="332">
        <f t="shared" si="211"/>
        <v>0</v>
      </c>
      <c r="BN662" s="332">
        <f t="shared" si="211"/>
        <v>0</v>
      </c>
      <c r="BO662" s="332">
        <f t="shared" si="212"/>
        <v>0</v>
      </c>
      <c r="BP662" s="332">
        <f t="shared" si="212"/>
        <v>0</v>
      </c>
      <c r="BQ662" s="332">
        <f t="shared" si="212"/>
        <v>0</v>
      </c>
      <c r="BR662" s="332">
        <f t="shared" si="212"/>
        <v>0</v>
      </c>
      <c r="BS662" s="332">
        <f t="shared" si="212"/>
        <v>0</v>
      </c>
      <c r="BT662" s="332">
        <f t="shared" si="212"/>
        <v>0</v>
      </c>
      <c r="BU662" s="332">
        <f t="shared" si="212"/>
        <v>0</v>
      </c>
      <c r="BV662" s="332">
        <f t="shared" si="212"/>
        <v>0</v>
      </c>
      <c r="BW662" s="332">
        <f t="shared" si="212"/>
        <v>0</v>
      </c>
      <c r="BX662" s="332">
        <f t="shared" si="212"/>
        <v>0</v>
      </c>
      <c r="BZ662" s="332">
        <f t="shared" si="213"/>
        <v>0</v>
      </c>
      <c r="CA662" s="332">
        <f t="shared" si="213"/>
        <v>0</v>
      </c>
    </row>
    <row r="663" spans="7:79" hidden="1" x14ac:dyDescent="0.2">
      <c r="G663" s="332">
        <f t="shared" ref="G663:BR663" si="214">G245-BY245</f>
        <v>0</v>
      </c>
      <c r="H663" s="332">
        <f t="shared" si="214"/>
        <v>0</v>
      </c>
      <c r="I663" s="332">
        <f t="shared" si="214"/>
        <v>0</v>
      </c>
      <c r="J663" s="332">
        <f t="shared" si="214"/>
        <v>0</v>
      </c>
      <c r="K663" s="332">
        <f t="shared" si="214"/>
        <v>0</v>
      </c>
      <c r="L663" s="332">
        <f t="shared" si="214"/>
        <v>0</v>
      </c>
      <c r="M663" s="332">
        <f t="shared" si="214"/>
        <v>0</v>
      </c>
      <c r="N663" s="332">
        <f t="shared" si="214"/>
        <v>0</v>
      </c>
      <c r="O663" s="332">
        <f t="shared" si="214"/>
        <v>0</v>
      </c>
      <c r="P663" s="332">
        <f t="shared" si="214"/>
        <v>0</v>
      </c>
      <c r="Q663" s="332">
        <f t="shared" si="214"/>
        <v>0</v>
      </c>
      <c r="R663" s="332">
        <f t="shared" si="214"/>
        <v>0</v>
      </c>
      <c r="S663" s="332">
        <f t="shared" si="214"/>
        <v>0</v>
      </c>
      <c r="T663" s="332">
        <f t="shared" si="214"/>
        <v>0</v>
      </c>
      <c r="U663" s="332">
        <f t="shared" si="214"/>
        <v>0</v>
      </c>
      <c r="V663" s="332">
        <f t="shared" si="214"/>
        <v>0</v>
      </c>
      <c r="W663" s="332">
        <f t="shared" si="214"/>
        <v>0</v>
      </c>
      <c r="X663" s="332">
        <f t="shared" si="214"/>
        <v>0</v>
      </c>
      <c r="Y663" s="332">
        <f t="shared" si="214"/>
        <v>0</v>
      </c>
      <c r="Z663" s="332">
        <f t="shared" si="214"/>
        <v>0</v>
      </c>
      <c r="AA663" s="332">
        <f t="shared" si="214"/>
        <v>0</v>
      </c>
      <c r="AB663" s="332">
        <f t="shared" si="214"/>
        <v>0</v>
      </c>
      <c r="AC663" s="332">
        <f t="shared" si="214"/>
        <v>0</v>
      </c>
      <c r="AD663" s="332">
        <f t="shared" si="214"/>
        <v>0</v>
      </c>
      <c r="AE663" s="332">
        <f t="shared" si="214"/>
        <v>0</v>
      </c>
      <c r="AF663" s="332">
        <f t="shared" si="214"/>
        <v>0</v>
      </c>
      <c r="AG663" s="332">
        <f t="shared" si="214"/>
        <v>0</v>
      </c>
      <c r="AH663" s="332">
        <f t="shared" si="214"/>
        <v>0</v>
      </c>
      <c r="AI663" s="332">
        <f t="shared" si="214"/>
        <v>0</v>
      </c>
      <c r="AJ663" s="332">
        <f t="shared" si="214"/>
        <v>0</v>
      </c>
      <c r="AK663" s="332">
        <f t="shared" si="214"/>
        <v>0</v>
      </c>
      <c r="AL663" s="332">
        <f t="shared" si="214"/>
        <v>0</v>
      </c>
      <c r="AM663" s="332">
        <f t="shared" si="214"/>
        <v>0</v>
      </c>
      <c r="AN663" s="332">
        <f t="shared" si="214"/>
        <v>0</v>
      </c>
      <c r="AO663" s="332">
        <f t="shared" si="214"/>
        <v>0</v>
      </c>
      <c r="AP663" s="332">
        <f t="shared" si="214"/>
        <v>0</v>
      </c>
      <c r="AQ663" s="332">
        <f t="shared" si="214"/>
        <v>0</v>
      </c>
      <c r="AR663" s="332">
        <f t="shared" si="214"/>
        <v>0</v>
      </c>
      <c r="AS663" s="332">
        <f t="shared" si="214"/>
        <v>0</v>
      </c>
      <c r="AT663" s="332">
        <f t="shared" si="214"/>
        <v>0</v>
      </c>
      <c r="AU663" s="332">
        <f t="shared" si="214"/>
        <v>0</v>
      </c>
      <c r="AV663" s="332">
        <f t="shared" si="214"/>
        <v>0</v>
      </c>
      <c r="AW663" s="332">
        <f t="shared" si="214"/>
        <v>0</v>
      </c>
      <c r="AX663" s="332">
        <f t="shared" si="214"/>
        <v>0</v>
      </c>
      <c r="AY663" s="332">
        <f t="shared" si="214"/>
        <v>0</v>
      </c>
      <c r="AZ663" s="332">
        <f t="shared" si="214"/>
        <v>0</v>
      </c>
      <c r="BA663" s="332">
        <f t="shared" si="214"/>
        <v>0</v>
      </c>
      <c r="BB663" s="332">
        <f t="shared" si="214"/>
        <v>0</v>
      </c>
      <c r="BC663" s="332">
        <f t="shared" si="214"/>
        <v>0</v>
      </c>
      <c r="BD663" s="332">
        <f t="shared" si="214"/>
        <v>0</v>
      </c>
      <c r="BE663" s="332">
        <f t="shared" si="214"/>
        <v>0</v>
      </c>
      <c r="BF663" s="332">
        <f t="shared" si="214"/>
        <v>0</v>
      </c>
      <c r="BG663" s="332">
        <f t="shared" si="214"/>
        <v>0</v>
      </c>
      <c r="BH663" s="332">
        <f t="shared" si="214"/>
        <v>0</v>
      </c>
      <c r="BI663" s="332">
        <f t="shared" si="214"/>
        <v>0</v>
      </c>
      <c r="BJ663" s="332">
        <f t="shared" si="214"/>
        <v>0</v>
      </c>
      <c r="BK663" s="332">
        <f t="shared" si="214"/>
        <v>0</v>
      </c>
      <c r="BL663" s="332">
        <f t="shared" si="214"/>
        <v>0</v>
      </c>
      <c r="BM663" s="332">
        <f t="shared" si="214"/>
        <v>0</v>
      </c>
      <c r="BN663" s="332">
        <f t="shared" si="214"/>
        <v>0</v>
      </c>
      <c r="BO663" s="332">
        <f t="shared" si="214"/>
        <v>0</v>
      </c>
      <c r="BP663" s="332">
        <f t="shared" si="214"/>
        <v>0</v>
      </c>
      <c r="BQ663" s="332">
        <f t="shared" si="214"/>
        <v>0</v>
      </c>
      <c r="BR663" s="332">
        <f t="shared" si="214"/>
        <v>0</v>
      </c>
      <c r="BS663" s="332">
        <f t="shared" ref="BS663:BX663" si="215">BS245-EK245</f>
        <v>0</v>
      </c>
      <c r="BT663" s="332">
        <f t="shared" si="215"/>
        <v>0</v>
      </c>
      <c r="BU663" s="332">
        <f t="shared" si="215"/>
        <v>0</v>
      </c>
      <c r="BV663" s="332">
        <f t="shared" si="215"/>
        <v>0</v>
      </c>
      <c r="BW663" s="332">
        <f t="shared" si="215"/>
        <v>0</v>
      </c>
      <c r="BX663" s="332">
        <f t="shared" si="215"/>
        <v>0</v>
      </c>
      <c r="BZ663" s="332">
        <f>BZ245-ER245</f>
        <v>0</v>
      </c>
      <c r="CA663" s="332">
        <f>CA245-ES245</f>
        <v>0</v>
      </c>
    </row>
    <row r="664" spans="7:79" hidden="1" x14ac:dyDescent="0.2">
      <c r="G664" s="332">
        <f t="shared" ref="G664:BR667" si="216">G252-BY252</f>
        <v>0</v>
      </c>
      <c r="H664" s="332">
        <f t="shared" si="216"/>
        <v>0</v>
      </c>
      <c r="I664" s="332">
        <f t="shared" si="216"/>
        <v>0</v>
      </c>
      <c r="J664" s="332">
        <f t="shared" si="216"/>
        <v>0</v>
      </c>
      <c r="K664" s="332">
        <f t="shared" si="216"/>
        <v>0</v>
      </c>
      <c r="L664" s="332">
        <f t="shared" si="216"/>
        <v>0</v>
      </c>
      <c r="M664" s="332">
        <f t="shared" si="216"/>
        <v>0</v>
      </c>
      <c r="N664" s="332">
        <f t="shared" si="216"/>
        <v>0</v>
      </c>
      <c r="O664" s="332">
        <f t="shared" si="216"/>
        <v>0</v>
      </c>
      <c r="P664" s="332">
        <f t="shared" si="216"/>
        <v>0</v>
      </c>
      <c r="Q664" s="332">
        <f t="shared" si="216"/>
        <v>0</v>
      </c>
      <c r="R664" s="332">
        <f t="shared" si="216"/>
        <v>0</v>
      </c>
      <c r="S664" s="332">
        <f t="shared" si="216"/>
        <v>0</v>
      </c>
      <c r="T664" s="332">
        <f t="shared" si="216"/>
        <v>0</v>
      </c>
      <c r="U664" s="332">
        <f t="shared" si="216"/>
        <v>0</v>
      </c>
      <c r="V664" s="332">
        <f t="shared" si="216"/>
        <v>0</v>
      </c>
      <c r="W664" s="332">
        <f t="shared" si="216"/>
        <v>0</v>
      </c>
      <c r="X664" s="332">
        <f t="shared" si="216"/>
        <v>0</v>
      </c>
      <c r="Y664" s="332">
        <f t="shared" si="216"/>
        <v>0</v>
      </c>
      <c r="Z664" s="332">
        <f t="shared" si="216"/>
        <v>0</v>
      </c>
      <c r="AA664" s="332">
        <f t="shared" si="216"/>
        <v>0</v>
      </c>
      <c r="AB664" s="332">
        <f t="shared" si="216"/>
        <v>0</v>
      </c>
      <c r="AC664" s="332">
        <f t="shared" si="216"/>
        <v>0</v>
      </c>
      <c r="AD664" s="332">
        <f t="shared" si="216"/>
        <v>0</v>
      </c>
      <c r="AE664" s="332">
        <f t="shared" si="216"/>
        <v>0</v>
      </c>
      <c r="AF664" s="332">
        <f t="shared" si="216"/>
        <v>0</v>
      </c>
      <c r="AG664" s="332">
        <f t="shared" si="216"/>
        <v>0</v>
      </c>
      <c r="AH664" s="332">
        <f t="shared" si="216"/>
        <v>0</v>
      </c>
      <c r="AI664" s="332">
        <f t="shared" si="216"/>
        <v>0</v>
      </c>
      <c r="AJ664" s="332">
        <f t="shared" si="216"/>
        <v>0</v>
      </c>
      <c r="AK664" s="332">
        <f t="shared" si="216"/>
        <v>0</v>
      </c>
      <c r="AL664" s="332">
        <f t="shared" si="216"/>
        <v>0</v>
      </c>
      <c r="AM664" s="332">
        <f t="shared" si="216"/>
        <v>0</v>
      </c>
      <c r="AN664" s="332">
        <f t="shared" si="216"/>
        <v>0</v>
      </c>
      <c r="AO664" s="332">
        <f t="shared" si="216"/>
        <v>0</v>
      </c>
      <c r="AP664" s="332">
        <f t="shared" si="216"/>
        <v>0</v>
      </c>
      <c r="AQ664" s="332">
        <f t="shared" si="216"/>
        <v>0</v>
      </c>
      <c r="AR664" s="332">
        <f t="shared" si="216"/>
        <v>0</v>
      </c>
      <c r="AS664" s="332">
        <f t="shared" si="216"/>
        <v>0</v>
      </c>
      <c r="AT664" s="332">
        <f t="shared" si="216"/>
        <v>0</v>
      </c>
      <c r="AU664" s="332">
        <f t="shared" si="216"/>
        <v>0</v>
      </c>
      <c r="AV664" s="332">
        <f t="shared" si="216"/>
        <v>0</v>
      </c>
      <c r="AW664" s="332">
        <f t="shared" si="216"/>
        <v>0</v>
      </c>
      <c r="AX664" s="332">
        <f t="shared" si="216"/>
        <v>0</v>
      </c>
      <c r="AY664" s="332">
        <f t="shared" si="216"/>
        <v>0</v>
      </c>
      <c r="AZ664" s="332">
        <f t="shared" si="216"/>
        <v>0</v>
      </c>
      <c r="BA664" s="332">
        <f t="shared" si="216"/>
        <v>0</v>
      </c>
      <c r="BB664" s="332">
        <f t="shared" si="216"/>
        <v>0</v>
      </c>
      <c r="BC664" s="332">
        <f t="shared" si="216"/>
        <v>0</v>
      </c>
      <c r="BD664" s="332">
        <f t="shared" si="216"/>
        <v>0</v>
      </c>
      <c r="BE664" s="332">
        <f t="shared" si="216"/>
        <v>0</v>
      </c>
      <c r="BF664" s="332">
        <f t="shared" si="216"/>
        <v>0</v>
      </c>
      <c r="BG664" s="332">
        <f t="shared" si="216"/>
        <v>0</v>
      </c>
      <c r="BH664" s="332">
        <f t="shared" si="216"/>
        <v>0</v>
      </c>
      <c r="BI664" s="332">
        <f t="shared" si="216"/>
        <v>0</v>
      </c>
      <c r="BJ664" s="332">
        <f t="shared" si="216"/>
        <v>0</v>
      </c>
      <c r="BK664" s="332">
        <f t="shared" si="216"/>
        <v>0</v>
      </c>
      <c r="BL664" s="332">
        <f t="shared" si="216"/>
        <v>0</v>
      </c>
      <c r="BM664" s="332">
        <f t="shared" si="216"/>
        <v>0</v>
      </c>
      <c r="BN664" s="332">
        <f t="shared" si="216"/>
        <v>0</v>
      </c>
      <c r="BO664" s="332">
        <f t="shared" si="216"/>
        <v>0</v>
      </c>
      <c r="BP664" s="332">
        <f t="shared" si="216"/>
        <v>0</v>
      </c>
      <c r="BQ664" s="332">
        <f t="shared" si="216"/>
        <v>0</v>
      </c>
      <c r="BR664" s="332">
        <f t="shared" si="216"/>
        <v>0</v>
      </c>
      <c r="BS664" s="332">
        <f t="shared" ref="BS664:BX673" si="217">BS252-EK252</f>
        <v>0</v>
      </c>
      <c r="BT664" s="332">
        <f t="shared" si="217"/>
        <v>0</v>
      </c>
      <c r="BU664" s="332">
        <f t="shared" si="217"/>
        <v>0</v>
      </c>
      <c r="BV664" s="332">
        <f t="shared" si="217"/>
        <v>0</v>
      </c>
      <c r="BW664" s="332">
        <f t="shared" si="217"/>
        <v>0</v>
      </c>
      <c r="BX664" s="332">
        <f t="shared" si="217"/>
        <v>0</v>
      </c>
      <c r="BZ664" s="332">
        <f t="shared" ref="BZ664:CA673" si="218">BZ252-ER252</f>
        <v>0</v>
      </c>
      <c r="CA664" s="332">
        <f t="shared" si="218"/>
        <v>0</v>
      </c>
    </row>
    <row r="665" spans="7:79" hidden="1" x14ac:dyDescent="0.2">
      <c r="G665" s="332">
        <f t="shared" si="216"/>
        <v>-10134767</v>
      </c>
      <c r="H665" s="332">
        <f t="shared" si="216"/>
        <v>0</v>
      </c>
      <c r="I665" s="332">
        <f t="shared" si="216"/>
        <v>0</v>
      </c>
      <c r="J665" s="332">
        <f t="shared" si="216"/>
        <v>0</v>
      </c>
      <c r="K665" s="332">
        <f t="shared" si="216"/>
        <v>0</v>
      </c>
      <c r="L665" s="332">
        <f t="shared" si="216"/>
        <v>-2013939</v>
      </c>
      <c r="M665" s="332">
        <f t="shared" si="216"/>
        <v>0</v>
      </c>
      <c r="N665" s="332">
        <f t="shared" si="216"/>
        <v>0</v>
      </c>
      <c r="O665" s="332">
        <f t="shared" si="216"/>
        <v>0</v>
      </c>
      <c r="P665" s="332">
        <f t="shared" si="216"/>
        <v>0</v>
      </c>
      <c r="Q665" s="332">
        <f t="shared" si="216"/>
        <v>-468022</v>
      </c>
      <c r="R665" s="332">
        <f t="shared" si="216"/>
        <v>0</v>
      </c>
      <c r="S665" s="332">
        <f t="shared" si="216"/>
        <v>0</v>
      </c>
      <c r="T665" s="332">
        <f t="shared" si="216"/>
        <v>0</v>
      </c>
      <c r="U665" s="332">
        <f t="shared" si="216"/>
        <v>0</v>
      </c>
      <c r="V665" s="332">
        <f t="shared" si="216"/>
        <v>-1476097</v>
      </c>
      <c r="W665" s="332">
        <f t="shared" si="216"/>
        <v>0</v>
      </c>
      <c r="X665" s="332">
        <f t="shared" si="216"/>
        <v>0</v>
      </c>
      <c r="Y665" s="332">
        <f t="shared" si="216"/>
        <v>0</v>
      </c>
      <c r="Z665" s="332">
        <f t="shared" si="216"/>
        <v>0</v>
      </c>
      <c r="AA665" s="332">
        <f t="shared" si="216"/>
        <v>-866869</v>
      </c>
      <c r="AB665" s="332">
        <f t="shared" si="216"/>
        <v>0</v>
      </c>
      <c r="AC665" s="332">
        <f t="shared" si="216"/>
        <v>0</v>
      </c>
      <c r="AD665" s="332">
        <f t="shared" si="216"/>
        <v>0</v>
      </c>
      <c r="AE665" s="332">
        <f t="shared" si="216"/>
        <v>0</v>
      </c>
      <c r="AF665" s="332">
        <f t="shared" si="216"/>
        <v>-839811</v>
      </c>
      <c r="AG665" s="332">
        <f t="shared" si="216"/>
        <v>0</v>
      </c>
      <c r="AH665" s="332">
        <f t="shared" si="216"/>
        <v>0</v>
      </c>
      <c r="AI665" s="332">
        <f t="shared" si="216"/>
        <v>0</v>
      </c>
      <c r="AJ665" s="332">
        <f t="shared" si="216"/>
        <v>0</v>
      </c>
      <c r="AK665" s="332">
        <f t="shared" si="216"/>
        <v>-1526908</v>
      </c>
      <c r="AL665" s="332">
        <f t="shared" si="216"/>
        <v>0</v>
      </c>
      <c r="AM665" s="332">
        <f t="shared" si="216"/>
        <v>0</v>
      </c>
      <c r="AN665" s="332">
        <f t="shared" si="216"/>
        <v>0</v>
      </c>
      <c r="AO665" s="332">
        <f t="shared" si="216"/>
        <v>0</v>
      </c>
      <c r="AP665" s="332">
        <f t="shared" si="216"/>
        <v>-181902</v>
      </c>
      <c r="AQ665" s="332">
        <f t="shared" si="216"/>
        <v>0</v>
      </c>
      <c r="AR665" s="332">
        <f t="shared" si="216"/>
        <v>0</v>
      </c>
      <c r="AS665" s="332">
        <f t="shared" si="216"/>
        <v>0</v>
      </c>
      <c r="AT665" s="332">
        <f t="shared" si="216"/>
        <v>0</v>
      </c>
      <c r="AU665" s="332">
        <f t="shared" si="216"/>
        <v>-229813</v>
      </c>
      <c r="AV665" s="332">
        <f t="shared" si="216"/>
        <v>0</v>
      </c>
      <c r="AW665" s="332">
        <f t="shared" si="216"/>
        <v>0</v>
      </c>
      <c r="AX665" s="332">
        <f t="shared" si="216"/>
        <v>0</v>
      </c>
      <c r="AY665" s="332">
        <f t="shared" si="216"/>
        <v>0</v>
      </c>
      <c r="AZ665" s="332">
        <f t="shared" si="216"/>
        <v>-779474</v>
      </c>
      <c r="BA665" s="332">
        <f t="shared" si="216"/>
        <v>0</v>
      </c>
      <c r="BB665" s="332">
        <f t="shared" si="216"/>
        <v>0</v>
      </c>
      <c r="BC665" s="332">
        <f t="shared" si="216"/>
        <v>0</v>
      </c>
      <c r="BD665" s="332">
        <f t="shared" si="216"/>
        <v>0</v>
      </c>
      <c r="BE665" s="332">
        <f t="shared" si="216"/>
        <v>-284285</v>
      </c>
      <c r="BF665" s="332">
        <f t="shared" si="216"/>
        <v>0</v>
      </c>
      <c r="BG665" s="332">
        <f t="shared" si="216"/>
        <v>0</v>
      </c>
      <c r="BH665" s="332">
        <f t="shared" si="216"/>
        <v>0</v>
      </c>
      <c r="BI665" s="332">
        <f t="shared" si="216"/>
        <v>0</v>
      </c>
      <c r="BJ665" s="332">
        <f t="shared" si="216"/>
        <v>-187248</v>
      </c>
      <c r="BK665" s="332">
        <f t="shared" si="216"/>
        <v>0</v>
      </c>
      <c r="BL665" s="332">
        <f t="shared" si="216"/>
        <v>0</v>
      </c>
      <c r="BM665" s="332">
        <f t="shared" si="216"/>
        <v>0</v>
      </c>
      <c r="BN665" s="332">
        <f t="shared" si="216"/>
        <v>0</v>
      </c>
      <c r="BO665" s="332">
        <f t="shared" si="216"/>
        <v>-1280399</v>
      </c>
      <c r="BP665" s="332">
        <f t="shared" si="216"/>
        <v>0</v>
      </c>
      <c r="BQ665" s="332">
        <f t="shared" si="216"/>
        <v>0</v>
      </c>
      <c r="BR665" s="332">
        <f t="shared" si="216"/>
        <v>0</v>
      </c>
      <c r="BS665" s="332">
        <f t="shared" si="217"/>
        <v>0</v>
      </c>
      <c r="BT665" s="332">
        <f t="shared" si="217"/>
        <v>-2481961</v>
      </c>
      <c r="BU665" s="332">
        <f t="shared" si="217"/>
        <v>0</v>
      </c>
      <c r="BV665" s="332">
        <f t="shared" si="217"/>
        <v>0</v>
      </c>
      <c r="BW665" s="332">
        <f t="shared" si="217"/>
        <v>0</v>
      </c>
      <c r="BX665" s="332">
        <f t="shared" si="217"/>
        <v>0</v>
      </c>
      <c r="BZ665" s="332">
        <f t="shared" si="218"/>
        <v>0</v>
      </c>
      <c r="CA665" s="332">
        <f t="shared" si="218"/>
        <v>0</v>
      </c>
    </row>
    <row r="666" spans="7:79" hidden="1" x14ac:dyDescent="0.2">
      <c r="G666" s="332">
        <f t="shared" si="216"/>
        <v>-11448027</v>
      </c>
      <c r="H666" s="332">
        <f t="shared" si="216"/>
        <v>0</v>
      </c>
      <c r="I666" s="332">
        <f t="shared" si="216"/>
        <v>0</v>
      </c>
      <c r="J666" s="332">
        <f t="shared" si="216"/>
        <v>0</v>
      </c>
      <c r="K666" s="332">
        <f t="shared" si="216"/>
        <v>0</v>
      </c>
      <c r="L666" s="332">
        <f t="shared" si="216"/>
        <v>-2304855</v>
      </c>
      <c r="M666" s="332">
        <f t="shared" si="216"/>
        <v>0</v>
      </c>
      <c r="N666" s="332">
        <f t="shared" si="216"/>
        <v>0</v>
      </c>
      <c r="O666" s="332">
        <f t="shared" si="216"/>
        <v>0</v>
      </c>
      <c r="P666" s="332">
        <f t="shared" si="216"/>
        <v>0</v>
      </c>
      <c r="Q666" s="332">
        <f t="shared" si="216"/>
        <v>-536430</v>
      </c>
      <c r="R666" s="332">
        <f t="shared" si="216"/>
        <v>0</v>
      </c>
      <c r="S666" s="332">
        <f t="shared" si="216"/>
        <v>0</v>
      </c>
      <c r="T666" s="332">
        <f t="shared" si="216"/>
        <v>0</v>
      </c>
      <c r="U666" s="332">
        <f t="shared" si="216"/>
        <v>0</v>
      </c>
      <c r="V666" s="332">
        <f t="shared" si="216"/>
        <v>-1689261</v>
      </c>
      <c r="W666" s="332">
        <f t="shared" si="216"/>
        <v>0</v>
      </c>
      <c r="X666" s="332">
        <f t="shared" si="216"/>
        <v>0</v>
      </c>
      <c r="Y666" s="332">
        <f t="shared" si="216"/>
        <v>0</v>
      </c>
      <c r="Z666" s="332">
        <f t="shared" si="216"/>
        <v>0</v>
      </c>
      <c r="AA666" s="332">
        <f t="shared" si="216"/>
        <v>-982389</v>
      </c>
      <c r="AB666" s="332">
        <f t="shared" si="216"/>
        <v>0</v>
      </c>
      <c r="AC666" s="332">
        <f t="shared" si="216"/>
        <v>0</v>
      </c>
      <c r="AD666" s="332">
        <f t="shared" si="216"/>
        <v>0</v>
      </c>
      <c r="AE666" s="332">
        <f t="shared" si="216"/>
        <v>0</v>
      </c>
      <c r="AF666" s="332">
        <f t="shared" si="216"/>
        <v>-955502</v>
      </c>
      <c r="AG666" s="332">
        <f t="shared" si="216"/>
        <v>0</v>
      </c>
      <c r="AH666" s="332">
        <f t="shared" si="216"/>
        <v>0</v>
      </c>
      <c r="AI666" s="332">
        <f t="shared" si="216"/>
        <v>0</v>
      </c>
      <c r="AJ666" s="332">
        <f t="shared" si="216"/>
        <v>0</v>
      </c>
      <c r="AK666" s="332">
        <f t="shared" si="216"/>
        <v>-1737636</v>
      </c>
      <c r="AL666" s="332">
        <f t="shared" si="216"/>
        <v>0</v>
      </c>
      <c r="AM666" s="332">
        <f t="shared" si="216"/>
        <v>0</v>
      </c>
      <c r="AN666" s="332">
        <f t="shared" si="216"/>
        <v>0</v>
      </c>
      <c r="AO666" s="332">
        <f t="shared" si="216"/>
        <v>0</v>
      </c>
      <c r="AP666" s="332">
        <f t="shared" si="216"/>
        <v>-202729</v>
      </c>
      <c r="AQ666" s="332">
        <f t="shared" si="216"/>
        <v>0</v>
      </c>
      <c r="AR666" s="332">
        <f t="shared" si="216"/>
        <v>0</v>
      </c>
      <c r="AS666" s="332">
        <f t="shared" si="216"/>
        <v>0</v>
      </c>
      <c r="AT666" s="332">
        <f t="shared" si="216"/>
        <v>0</v>
      </c>
      <c r="AU666" s="332">
        <f t="shared" si="216"/>
        <v>-251520</v>
      </c>
      <c r="AV666" s="332">
        <f t="shared" si="216"/>
        <v>0</v>
      </c>
      <c r="AW666" s="332">
        <f t="shared" si="216"/>
        <v>0</v>
      </c>
      <c r="AX666" s="332">
        <f t="shared" si="216"/>
        <v>0</v>
      </c>
      <c r="AY666" s="332">
        <f t="shared" si="216"/>
        <v>0</v>
      </c>
      <c r="AZ666" s="332">
        <f t="shared" si="216"/>
        <v>-857990</v>
      </c>
      <c r="BA666" s="332">
        <f t="shared" si="216"/>
        <v>0</v>
      </c>
      <c r="BB666" s="332">
        <f t="shared" si="216"/>
        <v>0</v>
      </c>
      <c r="BC666" s="332">
        <f t="shared" si="216"/>
        <v>0</v>
      </c>
      <c r="BD666" s="332">
        <f t="shared" si="216"/>
        <v>0</v>
      </c>
      <c r="BE666" s="332">
        <f t="shared" si="216"/>
        <v>-315142</v>
      </c>
      <c r="BF666" s="332">
        <f t="shared" si="216"/>
        <v>0</v>
      </c>
      <c r="BG666" s="332">
        <f t="shared" si="216"/>
        <v>0</v>
      </c>
      <c r="BH666" s="332">
        <f t="shared" si="216"/>
        <v>0</v>
      </c>
      <c r="BI666" s="332">
        <f t="shared" si="216"/>
        <v>0</v>
      </c>
      <c r="BJ666" s="332">
        <f t="shared" si="216"/>
        <v>-209126</v>
      </c>
      <c r="BK666" s="332">
        <f t="shared" si="216"/>
        <v>0</v>
      </c>
      <c r="BL666" s="332">
        <f t="shared" si="216"/>
        <v>0</v>
      </c>
      <c r="BM666" s="332">
        <f t="shared" si="216"/>
        <v>0</v>
      </c>
      <c r="BN666" s="332">
        <f t="shared" si="216"/>
        <v>0</v>
      </c>
      <c r="BO666" s="332">
        <f t="shared" si="216"/>
        <v>-1405447</v>
      </c>
      <c r="BP666" s="332">
        <f t="shared" si="216"/>
        <v>0</v>
      </c>
      <c r="BQ666" s="332">
        <f t="shared" si="216"/>
        <v>0</v>
      </c>
      <c r="BR666" s="332">
        <f t="shared" si="216"/>
        <v>0</v>
      </c>
      <c r="BS666" s="332">
        <f t="shared" si="217"/>
        <v>0</v>
      </c>
      <c r="BT666" s="332">
        <f t="shared" si="217"/>
        <v>-2841285</v>
      </c>
      <c r="BU666" s="332">
        <f t="shared" si="217"/>
        <v>0</v>
      </c>
      <c r="BV666" s="332">
        <f t="shared" si="217"/>
        <v>0</v>
      </c>
      <c r="BW666" s="332">
        <f t="shared" si="217"/>
        <v>0</v>
      </c>
      <c r="BX666" s="332">
        <f t="shared" si="217"/>
        <v>0</v>
      </c>
      <c r="BZ666" s="332">
        <f t="shared" si="218"/>
        <v>0</v>
      </c>
      <c r="CA666" s="332">
        <f t="shared" si="218"/>
        <v>0</v>
      </c>
    </row>
    <row r="667" spans="7:79" hidden="1" x14ac:dyDescent="0.2">
      <c r="G667" s="332">
        <f t="shared" si="216"/>
        <v>0</v>
      </c>
      <c r="H667" s="332">
        <f t="shared" si="216"/>
        <v>0</v>
      </c>
      <c r="I667" s="332">
        <f t="shared" si="216"/>
        <v>0</v>
      </c>
      <c r="J667" s="332">
        <f t="shared" si="216"/>
        <v>0</v>
      </c>
      <c r="K667" s="332">
        <f t="shared" si="216"/>
        <v>0</v>
      </c>
      <c r="L667" s="332">
        <f t="shared" si="216"/>
        <v>0</v>
      </c>
      <c r="M667" s="332">
        <f t="shared" si="216"/>
        <v>0</v>
      </c>
      <c r="N667" s="332">
        <f t="shared" si="216"/>
        <v>0</v>
      </c>
      <c r="O667" s="332">
        <f t="shared" si="216"/>
        <v>0</v>
      </c>
      <c r="P667" s="332">
        <f t="shared" si="216"/>
        <v>0</v>
      </c>
      <c r="Q667" s="332">
        <f t="shared" si="216"/>
        <v>0</v>
      </c>
      <c r="R667" s="332">
        <f t="shared" si="216"/>
        <v>0</v>
      </c>
      <c r="S667" s="332">
        <f t="shared" si="216"/>
        <v>0</v>
      </c>
      <c r="T667" s="332">
        <f t="shared" si="216"/>
        <v>0</v>
      </c>
      <c r="U667" s="332">
        <f t="shared" si="216"/>
        <v>0</v>
      </c>
      <c r="V667" s="332">
        <f t="shared" si="216"/>
        <v>0</v>
      </c>
      <c r="W667" s="332">
        <f t="shared" si="216"/>
        <v>0</v>
      </c>
      <c r="X667" s="332">
        <f t="shared" si="216"/>
        <v>0</v>
      </c>
      <c r="Y667" s="332">
        <f t="shared" si="216"/>
        <v>0</v>
      </c>
      <c r="Z667" s="332">
        <f t="shared" si="216"/>
        <v>0</v>
      </c>
      <c r="AA667" s="332">
        <f t="shared" si="216"/>
        <v>0</v>
      </c>
      <c r="AB667" s="332">
        <f t="shared" si="216"/>
        <v>0</v>
      </c>
      <c r="AC667" s="332">
        <f t="shared" si="216"/>
        <v>0</v>
      </c>
      <c r="AD667" s="332">
        <f t="shared" si="216"/>
        <v>0</v>
      </c>
      <c r="AE667" s="332">
        <f t="shared" si="216"/>
        <v>0</v>
      </c>
      <c r="AF667" s="332">
        <f t="shared" si="216"/>
        <v>0</v>
      </c>
      <c r="AG667" s="332">
        <f t="shared" si="216"/>
        <v>0</v>
      </c>
      <c r="AH667" s="332">
        <f t="shared" si="216"/>
        <v>0</v>
      </c>
      <c r="AI667" s="332">
        <f t="shared" si="216"/>
        <v>0</v>
      </c>
      <c r="AJ667" s="332">
        <f t="shared" si="216"/>
        <v>0</v>
      </c>
      <c r="AK667" s="332">
        <f t="shared" si="216"/>
        <v>0</v>
      </c>
      <c r="AL667" s="332">
        <f t="shared" si="216"/>
        <v>0</v>
      </c>
      <c r="AM667" s="332">
        <f t="shared" si="216"/>
        <v>0</v>
      </c>
      <c r="AN667" s="332">
        <f t="shared" si="216"/>
        <v>0</v>
      </c>
      <c r="AO667" s="332">
        <f t="shared" si="216"/>
        <v>0</v>
      </c>
      <c r="AP667" s="332">
        <f t="shared" si="216"/>
        <v>0</v>
      </c>
      <c r="AQ667" s="332">
        <f t="shared" si="216"/>
        <v>0</v>
      </c>
      <c r="AR667" s="332">
        <f t="shared" si="216"/>
        <v>0</v>
      </c>
      <c r="AS667" s="332">
        <f t="shared" si="216"/>
        <v>0</v>
      </c>
      <c r="AT667" s="332">
        <f t="shared" si="216"/>
        <v>0</v>
      </c>
      <c r="AU667" s="332">
        <f t="shared" si="216"/>
        <v>0</v>
      </c>
      <c r="AV667" s="332">
        <f t="shared" si="216"/>
        <v>0</v>
      </c>
      <c r="AW667" s="332">
        <f t="shared" si="216"/>
        <v>0</v>
      </c>
      <c r="AX667" s="332">
        <f t="shared" si="216"/>
        <v>0</v>
      </c>
      <c r="AY667" s="332">
        <f t="shared" si="216"/>
        <v>0</v>
      </c>
      <c r="AZ667" s="332">
        <f t="shared" si="216"/>
        <v>0</v>
      </c>
      <c r="BA667" s="332">
        <f t="shared" si="216"/>
        <v>0</v>
      </c>
      <c r="BB667" s="332">
        <f t="shared" si="216"/>
        <v>0</v>
      </c>
      <c r="BC667" s="332">
        <f t="shared" si="216"/>
        <v>0</v>
      </c>
      <c r="BD667" s="332">
        <f t="shared" si="216"/>
        <v>0</v>
      </c>
      <c r="BE667" s="332">
        <f t="shared" si="216"/>
        <v>0</v>
      </c>
      <c r="BF667" s="332">
        <f t="shared" si="216"/>
        <v>0</v>
      </c>
      <c r="BG667" s="332">
        <f t="shared" si="216"/>
        <v>0</v>
      </c>
      <c r="BH667" s="332">
        <f t="shared" si="216"/>
        <v>0</v>
      </c>
      <c r="BI667" s="332">
        <f t="shared" si="216"/>
        <v>0</v>
      </c>
      <c r="BJ667" s="332">
        <f t="shared" si="216"/>
        <v>0</v>
      </c>
      <c r="BK667" s="332">
        <f t="shared" si="216"/>
        <v>0</v>
      </c>
      <c r="BL667" s="332">
        <f t="shared" si="216"/>
        <v>0</v>
      </c>
      <c r="BM667" s="332">
        <f t="shared" si="216"/>
        <v>0</v>
      </c>
      <c r="BN667" s="332">
        <f t="shared" si="216"/>
        <v>0</v>
      </c>
      <c r="BO667" s="332">
        <f t="shared" si="216"/>
        <v>0</v>
      </c>
      <c r="BP667" s="332">
        <f t="shared" si="216"/>
        <v>0</v>
      </c>
      <c r="BQ667" s="332">
        <f t="shared" si="216"/>
        <v>0</v>
      </c>
      <c r="BR667" s="332">
        <f t="shared" ref="BR667:BR673" si="219">BR255-EJ255</f>
        <v>0</v>
      </c>
      <c r="BS667" s="332">
        <f t="shared" si="217"/>
        <v>0</v>
      </c>
      <c r="BT667" s="332">
        <f t="shared" si="217"/>
        <v>0</v>
      </c>
      <c r="BU667" s="332">
        <f t="shared" si="217"/>
        <v>0</v>
      </c>
      <c r="BV667" s="332">
        <f t="shared" si="217"/>
        <v>0</v>
      </c>
      <c r="BW667" s="332">
        <f t="shared" si="217"/>
        <v>0</v>
      </c>
      <c r="BX667" s="332">
        <f t="shared" si="217"/>
        <v>0</v>
      </c>
      <c r="BZ667" s="332">
        <f t="shared" si="218"/>
        <v>0</v>
      </c>
      <c r="CA667" s="332">
        <f t="shared" si="218"/>
        <v>0</v>
      </c>
    </row>
    <row r="668" spans="7:79" hidden="1" x14ac:dyDescent="0.2">
      <c r="G668" s="332">
        <f t="shared" ref="G668:BQ672" si="220">G256-BY256</f>
        <v>1313260</v>
      </c>
      <c r="H668" s="332">
        <f t="shared" si="220"/>
        <v>0</v>
      </c>
      <c r="I668" s="332">
        <f t="shared" si="220"/>
        <v>0</v>
      </c>
      <c r="J668" s="332">
        <f t="shared" si="220"/>
        <v>0</v>
      </c>
      <c r="K668" s="332">
        <f t="shared" si="220"/>
        <v>0</v>
      </c>
      <c r="L668" s="332">
        <f t="shared" si="220"/>
        <v>290916</v>
      </c>
      <c r="M668" s="332">
        <f t="shared" si="220"/>
        <v>0</v>
      </c>
      <c r="N668" s="332">
        <f t="shared" si="220"/>
        <v>0</v>
      </c>
      <c r="O668" s="332">
        <f t="shared" si="220"/>
        <v>0</v>
      </c>
      <c r="P668" s="332">
        <f t="shared" si="220"/>
        <v>0</v>
      </c>
      <c r="Q668" s="332">
        <f t="shared" si="220"/>
        <v>68408</v>
      </c>
      <c r="R668" s="332">
        <f t="shared" si="220"/>
        <v>0</v>
      </c>
      <c r="S668" s="332">
        <f t="shared" si="220"/>
        <v>0</v>
      </c>
      <c r="T668" s="332">
        <f t="shared" si="220"/>
        <v>0</v>
      </c>
      <c r="U668" s="332">
        <f t="shared" si="220"/>
        <v>0</v>
      </c>
      <c r="V668" s="332">
        <f t="shared" si="220"/>
        <v>213164</v>
      </c>
      <c r="W668" s="332">
        <f t="shared" si="220"/>
        <v>0</v>
      </c>
      <c r="X668" s="332">
        <f t="shared" si="220"/>
        <v>0</v>
      </c>
      <c r="Y668" s="332">
        <f t="shared" si="220"/>
        <v>0</v>
      </c>
      <c r="Z668" s="332">
        <f t="shared" si="220"/>
        <v>0</v>
      </c>
      <c r="AA668" s="332">
        <f t="shared" si="220"/>
        <v>115520</v>
      </c>
      <c r="AB668" s="332">
        <f t="shared" si="220"/>
        <v>0</v>
      </c>
      <c r="AC668" s="332">
        <f t="shared" si="220"/>
        <v>0</v>
      </c>
      <c r="AD668" s="332">
        <f t="shared" si="220"/>
        <v>0</v>
      </c>
      <c r="AE668" s="332">
        <f t="shared" si="220"/>
        <v>0</v>
      </c>
      <c r="AF668" s="332">
        <f t="shared" si="220"/>
        <v>115691</v>
      </c>
      <c r="AG668" s="332">
        <f t="shared" si="220"/>
        <v>0</v>
      </c>
      <c r="AH668" s="332">
        <f t="shared" si="220"/>
        <v>0</v>
      </c>
      <c r="AI668" s="332">
        <f t="shared" si="220"/>
        <v>0</v>
      </c>
      <c r="AJ668" s="332">
        <f t="shared" si="220"/>
        <v>0</v>
      </c>
      <c r="AK668" s="332">
        <f t="shared" si="220"/>
        <v>210728</v>
      </c>
      <c r="AL668" s="332">
        <f t="shared" si="220"/>
        <v>0</v>
      </c>
      <c r="AM668" s="332">
        <f t="shared" si="220"/>
        <v>0</v>
      </c>
      <c r="AN668" s="332">
        <f t="shared" si="220"/>
        <v>0</v>
      </c>
      <c r="AO668" s="332">
        <f t="shared" si="220"/>
        <v>0</v>
      </c>
      <c r="AP668" s="332">
        <f t="shared" si="220"/>
        <v>20827</v>
      </c>
      <c r="AQ668" s="332">
        <f t="shared" si="220"/>
        <v>0</v>
      </c>
      <c r="AR668" s="332">
        <f t="shared" si="220"/>
        <v>0</v>
      </c>
      <c r="AS668" s="332">
        <f t="shared" si="220"/>
        <v>0</v>
      </c>
      <c r="AT668" s="332">
        <f t="shared" si="220"/>
        <v>0</v>
      </c>
      <c r="AU668" s="332">
        <f t="shared" si="220"/>
        <v>21707</v>
      </c>
      <c r="AV668" s="332">
        <f t="shared" si="220"/>
        <v>0</v>
      </c>
      <c r="AW668" s="332">
        <f t="shared" si="220"/>
        <v>0</v>
      </c>
      <c r="AX668" s="332">
        <f t="shared" si="220"/>
        <v>0</v>
      </c>
      <c r="AY668" s="332">
        <f t="shared" si="220"/>
        <v>0</v>
      </c>
      <c r="AZ668" s="332">
        <f t="shared" si="220"/>
        <v>78516</v>
      </c>
      <c r="BA668" s="332">
        <f t="shared" si="220"/>
        <v>0</v>
      </c>
      <c r="BB668" s="332">
        <f t="shared" si="220"/>
        <v>0</v>
      </c>
      <c r="BC668" s="332">
        <f t="shared" si="220"/>
        <v>0</v>
      </c>
      <c r="BD668" s="332">
        <f t="shared" si="220"/>
        <v>0</v>
      </c>
      <c r="BE668" s="332">
        <f t="shared" si="220"/>
        <v>30857</v>
      </c>
      <c r="BF668" s="332">
        <f t="shared" si="220"/>
        <v>0</v>
      </c>
      <c r="BG668" s="332">
        <f t="shared" si="220"/>
        <v>0</v>
      </c>
      <c r="BH668" s="332">
        <f t="shared" si="220"/>
        <v>0</v>
      </c>
      <c r="BI668" s="332">
        <f t="shared" si="220"/>
        <v>0</v>
      </c>
      <c r="BJ668" s="332">
        <f t="shared" si="220"/>
        <v>21878</v>
      </c>
      <c r="BK668" s="332">
        <f t="shared" si="220"/>
        <v>0</v>
      </c>
      <c r="BL668" s="332">
        <f t="shared" si="220"/>
        <v>0</v>
      </c>
      <c r="BM668" s="332">
        <f t="shared" si="220"/>
        <v>0</v>
      </c>
      <c r="BN668" s="332">
        <f t="shared" si="220"/>
        <v>0</v>
      </c>
      <c r="BO668" s="332">
        <f t="shared" si="220"/>
        <v>125048</v>
      </c>
      <c r="BP668" s="332">
        <f t="shared" si="220"/>
        <v>0</v>
      </c>
      <c r="BQ668" s="332">
        <f t="shared" si="220"/>
        <v>0</v>
      </c>
      <c r="BR668" s="332">
        <f t="shared" si="219"/>
        <v>0</v>
      </c>
      <c r="BS668" s="332">
        <f t="shared" si="217"/>
        <v>0</v>
      </c>
      <c r="BT668" s="332">
        <f t="shared" si="217"/>
        <v>359324</v>
      </c>
      <c r="BU668" s="332">
        <f t="shared" si="217"/>
        <v>0</v>
      </c>
      <c r="BV668" s="332">
        <f t="shared" si="217"/>
        <v>0</v>
      </c>
      <c r="BW668" s="332">
        <f t="shared" si="217"/>
        <v>0</v>
      </c>
      <c r="BX668" s="332">
        <f t="shared" si="217"/>
        <v>0</v>
      </c>
      <c r="BZ668" s="332">
        <f t="shared" si="218"/>
        <v>0</v>
      </c>
      <c r="CA668" s="332">
        <f t="shared" si="218"/>
        <v>0</v>
      </c>
    </row>
    <row r="669" spans="7:79" hidden="1" x14ac:dyDescent="0.2">
      <c r="G669" s="332">
        <f t="shared" si="220"/>
        <v>0</v>
      </c>
      <c r="H669" s="332">
        <f t="shared" si="220"/>
        <v>0</v>
      </c>
      <c r="I669" s="332">
        <f t="shared" si="220"/>
        <v>0</v>
      </c>
      <c r="J669" s="332">
        <f t="shared" si="220"/>
        <v>0</v>
      </c>
      <c r="K669" s="332">
        <f t="shared" si="220"/>
        <v>0</v>
      </c>
      <c r="L669" s="332">
        <f t="shared" si="220"/>
        <v>0</v>
      </c>
      <c r="M669" s="332">
        <f t="shared" si="220"/>
        <v>0</v>
      </c>
      <c r="N669" s="332">
        <f t="shared" si="220"/>
        <v>0</v>
      </c>
      <c r="O669" s="332">
        <f t="shared" si="220"/>
        <v>0</v>
      </c>
      <c r="P669" s="332">
        <f t="shared" si="220"/>
        <v>0</v>
      </c>
      <c r="Q669" s="332">
        <f t="shared" si="220"/>
        <v>0</v>
      </c>
      <c r="R669" s="332">
        <f t="shared" si="220"/>
        <v>0</v>
      </c>
      <c r="S669" s="332">
        <f t="shared" si="220"/>
        <v>0</v>
      </c>
      <c r="T669" s="332">
        <f t="shared" si="220"/>
        <v>0</v>
      </c>
      <c r="U669" s="332">
        <f t="shared" si="220"/>
        <v>0</v>
      </c>
      <c r="V669" s="332">
        <f t="shared" si="220"/>
        <v>0</v>
      </c>
      <c r="W669" s="332">
        <f t="shared" si="220"/>
        <v>0</v>
      </c>
      <c r="X669" s="332">
        <f t="shared" si="220"/>
        <v>0</v>
      </c>
      <c r="Y669" s="332">
        <f t="shared" si="220"/>
        <v>0</v>
      </c>
      <c r="Z669" s="332">
        <f t="shared" si="220"/>
        <v>0</v>
      </c>
      <c r="AA669" s="332">
        <f t="shared" si="220"/>
        <v>0</v>
      </c>
      <c r="AB669" s="332">
        <f t="shared" si="220"/>
        <v>0</v>
      </c>
      <c r="AC669" s="332">
        <f t="shared" si="220"/>
        <v>0</v>
      </c>
      <c r="AD669" s="332">
        <f t="shared" si="220"/>
        <v>0</v>
      </c>
      <c r="AE669" s="332">
        <f t="shared" si="220"/>
        <v>0</v>
      </c>
      <c r="AF669" s="332">
        <f t="shared" si="220"/>
        <v>0</v>
      </c>
      <c r="AG669" s="332">
        <f t="shared" si="220"/>
        <v>0</v>
      </c>
      <c r="AH669" s="332">
        <f t="shared" si="220"/>
        <v>0</v>
      </c>
      <c r="AI669" s="332">
        <f t="shared" si="220"/>
        <v>0</v>
      </c>
      <c r="AJ669" s="332">
        <f t="shared" si="220"/>
        <v>0</v>
      </c>
      <c r="AK669" s="332">
        <f t="shared" si="220"/>
        <v>0</v>
      </c>
      <c r="AL669" s="332">
        <f t="shared" si="220"/>
        <v>0</v>
      </c>
      <c r="AM669" s="332">
        <f t="shared" si="220"/>
        <v>0</v>
      </c>
      <c r="AN669" s="332">
        <f t="shared" si="220"/>
        <v>0</v>
      </c>
      <c r="AO669" s="332">
        <f t="shared" si="220"/>
        <v>0</v>
      </c>
      <c r="AP669" s="332">
        <f t="shared" si="220"/>
        <v>0</v>
      </c>
      <c r="AQ669" s="332">
        <f t="shared" si="220"/>
        <v>0</v>
      </c>
      <c r="AR669" s="332">
        <f t="shared" si="220"/>
        <v>0</v>
      </c>
      <c r="AS669" s="332">
        <f t="shared" si="220"/>
        <v>0</v>
      </c>
      <c r="AT669" s="332">
        <f t="shared" si="220"/>
        <v>0</v>
      </c>
      <c r="AU669" s="332">
        <f t="shared" si="220"/>
        <v>0</v>
      </c>
      <c r="AV669" s="332">
        <f t="shared" si="220"/>
        <v>0</v>
      </c>
      <c r="AW669" s="332">
        <f t="shared" si="220"/>
        <v>0</v>
      </c>
      <c r="AX669" s="332">
        <f t="shared" si="220"/>
        <v>0</v>
      </c>
      <c r="AY669" s="332">
        <f t="shared" si="220"/>
        <v>0</v>
      </c>
      <c r="AZ669" s="332">
        <f t="shared" si="220"/>
        <v>0</v>
      </c>
      <c r="BA669" s="332">
        <f t="shared" si="220"/>
        <v>0</v>
      </c>
      <c r="BB669" s="332">
        <f t="shared" si="220"/>
        <v>0</v>
      </c>
      <c r="BC669" s="332">
        <f t="shared" si="220"/>
        <v>0</v>
      </c>
      <c r="BD669" s="332">
        <f t="shared" si="220"/>
        <v>0</v>
      </c>
      <c r="BE669" s="332">
        <f t="shared" si="220"/>
        <v>0</v>
      </c>
      <c r="BF669" s="332">
        <f t="shared" si="220"/>
        <v>0</v>
      </c>
      <c r="BG669" s="332">
        <f t="shared" si="220"/>
        <v>0</v>
      </c>
      <c r="BH669" s="332">
        <f t="shared" si="220"/>
        <v>0</v>
      </c>
      <c r="BI669" s="332">
        <f t="shared" si="220"/>
        <v>0</v>
      </c>
      <c r="BJ669" s="332">
        <f t="shared" si="220"/>
        <v>0</v>
      </c>
      <c r="BK669" s="332">
        <f t="shared" si="220"/>
        <v>0</v>
      </c>
      <c r="BL669" s="332">
        <f t="shared" si="220"/>
        <v>0</v>
      </c>
      <c r="BM669" s="332">
        <f t="shared" si="220"/>
        <v>0</v>
      </c>
      <c r="BN669" s="332">
        <f t="shared" si="220"/>
        <v>0</v>
      </c>
      <c r="BO669" s="332">
        <f t="shared" si="220"/>
        <v>0</v>
      </c>
      <c r="BP669" s="332">
        <f t="shared" si="220"/>
        <v>0</v>
      </c>
      <c r="BQ669" s="332">
        <f t="shared" si="220"/>
        <v>0</v>
      </c>
      <c r="BR669" s="332">
        <f t="shared" si="219"/>
        <v>0</v>
      </c>
      <c r="BS669" s="332">
        <f t="shared" si="217"/>
        <v>0</v>
      </c>
      <c r="BT669" s="332">
        <f t="shared" si="217"/>
        <v>0</v>
      </c>
      <c r="BU669" s="332">
        <f t="shared" si="217"/>
        <v>0</v>
      </c>
      <c r="BV669" s="332">
        <f t="shared" si="217"/>
        <v>0</v>
      </c>
      <c r="BW669" s="332">
        <f t="shared" si="217"/>
        <v>0</v>
      </c>
      <c r="BX669" s="332">
        <f t="shared" si="217"/>
        <v>0</v>
      </c>
      <c r="BZ669" s="332">
        <f t="shared" si="218"/>
        <v>0</v>
      </c>
      <c r="CA669" s="332">
        <f t="shared" si="218"/>
        <v>0</v>
      </c>
    </row>
    <row r="670" spans="7:79" hidden="1" x14ac:dyDescent="0.2">
      <c r="G670" s="332">
        <f t="shared" si="220"/>
        <v>-8535562</v>
      </c>
      <c r="H670" s="332">
        <f t="shared" si="220"/>
        <v>0</v>
      </c>
      <c r="I670" s="332">
        <f t="shared" si="220"/>
        <v>0</v>
      </c>
      <c r="J670" s="332">
        <f t="shared" si="220"/>
        <v>0</v>
      </c>
      <c r="K670" s="332">
        <f t="shared" si="220"/>
        <v>0</v>
      </c>
      <c r="L670" s="332">
        <f t="shared" si="220"/>
        <v>-55625</v>
      </c>
      <c r="M670" s="332">
        <f t="shared" si="220"/>
        <v>0</v>
      </c>
      <c r="N670" s="332">
        <f t="shared" si="220"/>
        <v>0</v>
      </c>
      <c r="O670" s="332">
        <f t="shared" si="220"/>
        <v>0</v>
      </c>
      <c r="P670" s="332">
        <f t="shared" si="220"/>
        <v>0</v>
      </c>
      <c r="Q670" s="332">
        <f t="shared" si="220"/>
        <v>0</v>
      </c>
      <c r="R670" s="332">
        <f t="shared" si="220"/>
        <v>0</v>
      </c>
      <c r="S670" s="332">
        <f t="shared" si="220"/>
        <v>0</v>
      </c>
      <c r="T670" s="332">
        <f t="shared" si="220"/>
        <v>0</v>
      </c>
      <c r="U670" s="332">
        <f t="shared" si="220"/>
        <v>0</v>
      </c>
      <c r="V670" s="332">
        <f t="shared" si="220"/>
        <v>-937347</v>
      </c>
      <c r="W670" s="332">
        <f t="shared" si="220"/>
        <v>0</v>
      </c>
      <c r="X670" s="332">
        <f t="shared" si="220"/>
        <v>0</v>
      </c>
      <c r="Y670" s="332">
        <f t="shared" si="220"/>
        <v>0</v>
      </c>
      <c r="Z670" s="332">
        <f t="shared" si="220"/>
        <v>0</v>
      </c>
      <c r="AA670" s="332">
        <f t="shared" si="220"/>
        <v>0</v>
      </c>
      <c r="AB670" s="332">
        <f t="shared" si="220"/>
        <v>0</v>
      </c>
      <c r="AC670" s="332">
        <f t="shared" si="220"/>
        <v>0</v>
      </c>
      <c r="AD670" s="332">
        <f t="shared" si="220"/>
        <v>0</v>
      </c>
      <c r="AE670" s="332">
        <f t="shared" si="220"/>
        <v>0</v>
      </c>
      <c r="AF670" s="332">
        <f t="shared" si="220"/>
        <v>-1604249</v>
      </c>
      <c r="AG670" s="332">
        <f t="shared" si="220"/>
        <v>0</v>
      </c>
      <c r="AH670" s="332">
        <f t="shared" si="220"/>
        <v>0</v>
      </c>
      <c r="AI670" s="332">
        <f t="shared" si="220"/>
        <v>0</v>
      </c>
      <c r="AJ670" s="332">
        <f t="shared" si="220"/>
        <v>0</v>
      </c>
      <c r="AK670" s="332">
        <f t="shared" si="220"/>
        <v>0</v>
      </c>
      <c r="AL670" s="332">
        <f t="shared" si="220"/>
        <v>0</v>
      </c>
      <c r="AM670" s="332">
        <f t="shared" si="220"/>
        <v>0</v>
      </c>
      <c r="AN670" s="332">
        <f t="shared" si="220"/>
        <v>0</v>
      </c>
      <c r="AO670" s="332">
        <f t="shared" si="220"/>
        <v>0</v>
      </c>
      <c r="AP670" s="332">
        <f t="shared" si="220"/>
        <v>-1060430</v>
      </c>
      <c r="AQ670" s="332">
        <f t="shared" si="220"/>
        <v>0</v>
      </c>
      <c r="AR670" s="332">
        <f t="shared" si="220"/>
        <v>0</v>
      </c>
      <c r="AS670" s="332">
        <f t="shared" si="220"/>
        <v>0</v>
      </c>
      <c r="AT670" s="332">
        <f t="shared" si="220"/>
        <v>0</v>
      </c>
      <c r="AU670" s="332">
        <f t="shared" si="220"/>
        <v>-756410</v>
      </c>
      <c r="AV670" s="332">
        <f t="shared" si="220"/>
        <v>0</v>
      </c>
      <c r="AW670" s="332">
        <f t="shared" si="220"/>
        <v>0</v>
      </c>
      <c r="AX670" s="332">
        <f t="shared" si="220"/>
        <v>0</v>
      </c>
      <c r="AY670" s="332">
        <f t="shared" si="220"/>
        <v>0</v>
      </c>
      <c r="AZ670" s="332">
        <f t="shared" si="220"/>
        <v>0</v>
      </c>
      <c r="BA670" s="332">
        <f t="shared" si="220"/>
        <v>0</v>
      </c>
      <c r="BB670" s="332">
        <f t="shared" si="220"/>
        <v>0</v>
      </c>
      <c r="BC670" s="332">
        <f t="shared" si="220"/>
        <v>0</v>
      </c>
      <c r="BD670" s="332">
        <f t="shared" si="220"/>
        <v>0</v>
      </c>
      <c r="BE670" s="332">
        <f t="shared" si="220"/>
        <v>-684561</v>
      </c>
      <c r="BF670" s="332">
        <f t="shared" si="220"/>
        <v>0</v>
      </c>
      <c r="BG670" s="332">
        <f t="shared" si="220"/>
        <v>0</v>
      </c>
      <c r="BH670" s="332">
        <f t="shared" si="220"/>
        <v>0</v>
      </c>
      <c r="BI670" s="332">
        <f t="shared" si="220"/>
        <v>0</v>
      </c>
      <c r="BJ670" s="332">
        <f t="shared" si="220"/>
        <v>-1130580</v>
      </c>
      <c r="BK670" s="332">
        <f t="shared" si="220"/>
        <v>0</v>
      </c>
      <c r="BL670" s="332">
        <f t="shared" si="220"/>
        <v>0</v>
      </c>
      <c r="BM670" s="332">
        <f t="shared" si="220"/>
        <v>0</v>
      </c>
      <c r="BN670" s="332">
        <f t="shared" si="220"/>
        <v>0</v>
      </c>
      <c r="BO670" s="332">
        <f t="shared" si="220"/>
        <v>0</v>
      </c>
      <c r="BP670" s="332">
        <f t="shared" si="220"/>
        <v>0</v>
      </c>
      <c r="BQ670" s="332">
        <f t="shared" si="220"/>
        <v>0</v>
      </c>
      <c r="BR670" s="332">
        <f t="shared" si="219"/>
        <v>0</v>
      </c>
      <c r="BS670" s="332">
        <f t="shared" si="217"/>
        <v>0</v>
      </c>
      <c r="BT670" s="332">
        <f t="shared" si="217"/>
        <v>-55625</v>
      </c>
      <c r="BU670" s="332">
        <f t="shared" si="217"/>
        <v>0</v>
      </c>
      <c r="BV670" s="332">
        <f t="shared" si="217"/>
        <v>0</v>
      </c>
      <c r="BW670" s="332">
        <f t="shared" si="217"/>
        <v>0</v>
      </c>
      <c r="BX670" s="332">
        <f t="shared" si="217"/>
        <v>0</v>
      </c>
      <c r="BZ670" s="332">
        <f t="shared" si="218"/>
        <v>0</v>
      </c>
      <c r="CA670" s="332">
        <f t="shared" si="218"/>
        <v>0</v>
      </c>
    </row>
    <row r="671" spans="7:79" hidden="1" x14ac:dyDescent="0.2">
      <c r="G671" s="332">
        <f t="shared" si="220"/>
        <v>-7911696</v>
      </c>
      <c r="H671" s="332">
        <f t="shared" si="220"/>
        <v>0</v>
      </c>
      <c r="I671" s="332">
        <f t="shared" si="220"/>
        <v>0</v>
      </c>
      <c r="J671" s="332">
        <f t="shared" si="220"/>
        <v>0</v>
      </c>
      <c r="K671" s="332">
        <f t="shared" si="220"/>
        <v>0</v>
      </c>
      <c r="L671" s="332">
        <f t="shared" si="220"/>
        <v>-34406</v>
      </c>
      <c r="M671" s="332">
        <f t="shared" si="220"/>
        <v>0</v>
      </c>
      <c r="N671" s="332">
        <f t="shared" si="220"/>
        <v>0</v>
      </c>
      <c r="O671" s="332">
        <f t="shared" si="220"/>
        <v>0</v>
      </c>
      <c r="P671" s="332">
        <f t="shared" si="220"/>
        <v>0</v>
      </c>
      <c r="Q671" s="332">
        <f t="shared" si="220"/>
        <v>0</v>
      </c>
      <c r="R671" s="332">
        <f t="shared" si="220"/>
        <v>0</v>
      </c>
      <c r="S671" s="332">
        <f t="shared" si="220"/>
        <v>0</v>
      </c>
      <c r="T671" s="332">
        <f t="shared" si="220"/>
        <v>0</v>
      </c>
      <c r="U671" s="332">
        <f t="shared" si="220"/>
        <v>0</v>
      </c>
      <c r="V671" s="332">
        <f t="shared" si="220"/>
        <v>-891570</v>
      </c>
      <c r="W671" s="332">
        <f t="shared" si="220"/>
        <v>0</v>
      </c>
      <c r="X671" s="332">
        <f t="shared" si="220"/>
        <v>0</v>
      </c>
      <c r="Y671" s="332">
        <f t="shared" si="220"/>
        <v>0</v>
      </c>
      <c r="Z671" s="332">
        <f t="shared" si="220"/>
        <v>0</v>
      </c>
      <c r="AA671" s="332">
        <f t="shared" si="220"/>
        <v>0</v>
      </c>
      <c r="AB671" s="332">
        <f t="shared" si="220"/>
        <v>0</v>
      </c>
      <c r="AC671" s="332">
        <f t="shared" si="220"/>
        <v>0</v>
      </c>
      <c r="AD671" s="332">
        <f t="shared" si="220"/>
        <v>0</v>
      </c>
      <c r="AE671" s="332">
        <f t="shared" si="220"/>
        <v>0</v>
      </c>
      <c r="AF671" s="332">
        <f t="shared" si="220"/>
        <v>-1523142</v>
      </c>
      <c r="AG671" s="332">
        <f t="shared" si="220"/>
        <v>0</v>
      </c>
      <c r="AH671" s="332">
        <f t="shared" si="220"/>
        <v>0</v>
      </c>
      <c r="AI671" s="332">
        <f t="shared" si="220"/>
        <v>0</v>
      </c>
      <c r="AJ671" s="332">
        <f t="shared" si="220"/>
        <v>0</v>
      </c>
      <c r="AK671" s="332">
        <f t="shared" si="220"/>
        <v>0</v>
      </c>
      <c r="AL671" s="332">
        <f t="shared" si="220"/>
        <v>0</v>
      </c>
      <c r="AM671" s="332">
        <f t="shared" si="220"/>
        <v>0</v>
      </c>
      <c r="AN671" s="332">
        <f t="shared" si="220"/>
        <v>0</v>
      </c>
      <c r="AO671" s="332">
        <f t="shared" si="220"/>
        <v>0</v>
      </c>
      <c r="AP671" s="332">
        <f t="shared" si="220"/>
        <v>-974084</v>
      </c>
      <c r="AQ671" s="332">
        <f t="shared" si="220"/>
        <v>0</v>
      </c>
      <c r="AR671" s="332">
        <f t="shared" si="220"/>
        <v>0</v>
      </c>
      <c r="AS671" s="332">
        <f t="shared" si="220"/>
        <v>0</v>
      </c>
      <c r="AT671" s="332">
        <f t="shared" si="220"/>
        <v>0</v>
      </c>
      <c r="AU671" s="332">
        <f t="shared" si="220"/>
        <v>-687528</v>
      </c>
      <c r="AV671" s="332">
        <f t="shared" si="220"/>
        <v>0</v>
      </c>
      <c r="AW671" s="332">
        <f t="shared" si="220"/>
        <v>0</v>
      </c>
      <c r="AX671" s="332">
        <f t="shared" si="220"/>
        <v>0</v>
      </c>
      <c r="AY671" s="332">
        <f t="shared" si="220"/>
        <v>0</v>
      </c>
      <c r="AZ671" s="332">
        <f t="shared" si="220"/>
        <v>0</v>
      </c>
      <c r="BA671" s="332">
        <f t="shared" si="220"/>
        <v>0</v>
      </c>
      <c r="BB671" s="332">
        <f t="shared" si="220"/>
        <v>0</v>
      </c>
      <c r="BC671" s="332">
        <f t="shared" si="220"/>
        <v>0</v>
      </c>
      <c r="BD671" s="332">
        <f t="shared" si="220"/>
        <v>0</v>
      </c>
      <c r="BE671" s="332">
        <f t="shared" si="220"/>
        <v>-630370</v>
      </c>
      <c r="BF671" s="332">
        <f t="shared" si="220"/>
        <v>0</v>
      </c>
      <c r="BG671" s="332">
        <f t="shared" si="220"/>
        <v>0</v>
      </c>
      <c r="BH671" s="332">
        <f t="shared" si="220"/>
        <v>0</v>
      </c>
      <c r="BI671" s="332">
        <f t="shared" si="220"/>
        <v>0</v>
      </c>
      <c r="BJ671" s="332">
        <f t="shared" si="220"/>
        <v>-1056849</v>
      </c>
      <c r="BK671" s="332">
        <f t="shared" si="220"/>
        <v>0</v>
      </c>
      <c r="BL671" s="332">
        <f t="shared" si="220"/>
        <v>0</v>
      </c>
      <c r="BM671" s="332">
        <f t="shared" si="220"/>
        <v>0</v>
      </c>
      <c r="BN671" s="332">
        <f t="shared" si="220"/>
        <v>0</v>
      </c>
      <c r="BO671" s="332">
        <f t="shared" si="220"/>
        <v>0</v>
      </c>
      <c r="BP671" s="332">
        <f t="shared" si="220"/>
        <v>0</v>
      </c>
      <c r="BQ671" s="332">
        <f t="shared" si="220"/>
        <v>0</v>
      </c>
      <c r="BR671" s="332">
        <f t="shared" si="219"/>
        <v>0</v>
      </c>
      <c r="BS671" s="332">
        <f t="shared" si="217"/>
        <v>0</v>
      </c>
      <c r="BT671" s="332">
        <f t="shared" si="217"/>
        <v>-34406</v>
      </c>
      <c r="BU671" s="332">
        <f t="shared" si="217"/>
        <v>0</v>
      </c>
      <c r="BV671" s="332">
        <f t="shared" si="217"/>
        <v>0</v>
      </c>
      <c r="BW671" s="332">
        <f t="shared" si="217"/>
        <v>0</v>
      </c>
      <c r="BX671" s="332">
        <f t="shared" si="217"/>
        <v>0</v>
      </c>
      <c r="BZ671" s="332">
        <f t="shared" si="218"/>
        <v>0</v>
      </c>
      <c r="CA671" s="332">
        <f t="shared" si="218"/>
        <v>0</v>
      </c>
    </row>
    <row r="672" spans="7:79" hidden="1" x14ac:dyDescent="0.2">
      <c r="G672" s="332">
        <f t="shared" si="220"/>
        <v>-623866</v>
      </c>
      <c r="H672" s="332">
        <f t="shared" si="220"/>
        <v>0</v>
      </c>
      <c r="I672" s="332">
        <f t="shared" si="220"/>
        <v>0</v>
      </c>
      <c r="J672" s="332">
        <f t="shared" ref="J672:BQ673" si="221">J260-CB260</f>
        <v>0</v>
      </c>
      <c r="K672" s="332">
        <f t="shared" si="221"/>
        <v>0</v>
      </c>
      <c r="L672" s="332">
        <f t="shared" si="221"/>
        <v>-21219</v>
      </c>
      <c r="M672" s="332">
        <f t="shared" si="221"/>
        <v>0</v>
      </c>
      <c r="N672" s="332">
        <f t="shared" si="221"/>
        <v>0</v>
      </c>
      <c r="O672" s="332">
        <f t="shared" si="221"/>
        <v>0</v>
      </c>
      <c r="P672" s="332">
        <f t="shared" si="221"/>
        <v>0</v>
      </c>
      <c r="Q672" s="332">
        <f t="shared" si="221"/>
        <v>0</v>
      </c>
      <c r="R672" s="332">
        <f t="shared" si="221"/>
        <v>0</v>
      </c>
      <c r="S672" s="332">
        <f t="shared" si="221"/>
        <v>0</v>
      </c>
      <c r="T672" s="332">
        <f t="shared" si="221"/>
        <v>0</v>
      </c>
      <c r="U672" s="332">
        <f t="shared" si="221"/>
        <v>0</v>
      </c>
      <c r="V672" s="332">
        <f t="shared" si="221"/>
        <v>-45777</v>
      </c>
      <c r="W672" s="332">
        <f t="shared" si="221"/>
        <v>0</v>
      </c>
      <c r="X672" s="332">
        <f t="shared" si="221"/>
        <v>0</v>
      </c>
      <c r="Y672" s="332">
        <f t="shared" si="221"/>
        <v>0</v>
      </c>
      <c r="Z672" s="332">
        <f t="shared" si="221"/>
        <v>0</v>
      </c>
      <c r="AA672" s="332">
        <f t="shared" si="221"/>
        <v>0</v>
      </c>
      <c r="AB672" s="332">
        <f t="shared" si="221"/>
        <v>0</v>
      </c>
      <c r="AC672" s="332">
        <f t="shared" si="221"/>
        <v>0</v>
      </c>
      <c r="AD672" s="332">
        <f t="shared" si="221"/>
        <v>0</v>
      </c>
      <c r="AE672" s="332">
        <f t="shared" si="221"/>
        <v>0</v>
      </c>
      <c r="AF672" s="332">
        <f t="shared" si="221"/>
        <v>-81107</v>
      </c>
      <c r="AG672" s="332">
        <f t="shared" si="221"/>
        <v>0</v>
      </c>
      <c r="AH672" s="332">
        <f t="shared" si="221"/>
        <v>0</v>
      </c>
      <c r="AI672" s="332">
        <f t="shared" si="221"/>
        <v>0</v>
      </c>
      <c r="AJ672" s="332">
        <f t="shared" si="221"/>
        <v>0</v>
      </c>
      <c r="AK672" s="332">
        <f t="shared" si="221"/>
        <v>0</v>
      </c>
      <c r="AL672" s="332">
        <f t="shared" si="221"/>
        <v>0</v>
      </c>
      <c r="AM672" s="332">
        <f t="shared" si="221"/>
        <v>0</v>
      </c>
      <c r="AN672" s="332">
        <f t="shared" si="221"/>
        <v>0</v>
      </c>
      <c r="AO672" s="332">
        <f t="shared" si="221"/>
        <v>0</v>
      </c>
      <c r="AP672" s="332">
        <f t="shared" si="221"/>
        <v>-86346</v>
      </c>
      <c r="AQ672" s="332">
        <f t="shared" si="221"/>
        <v>0</v>
      </c>
      <c r="AR672" s="332">
        <f t="shared" si="221"/>
        <v>0</v>
      </c>
      <c r="AS672" s="332">
        <f t="shared" si="221"/>
        <v>0</v>
      </c>
      <c r="AT672" s="332">
        <f t="shared" si="221"/>
        <v>0</v>
      </c>
      <c r="AU672" s="332">
        <f t="shared" si="221"/>
        <v>-68882</v>
      </c>
      <c r="AV672" s="332">
        <f t="shared" si="221"/>
        <v>0</v>
      </c>
      <c r="AW672" s="332">
        <f t="shared" si="221"/>
        <v>0</v>
      </c>
      <c r="AX672" s="332">
        <f t="shared" si="221"/>
        <v>0</v>
      </c>
      <c r="AY672" s="332">
        <f t="shared" si="221"/>
        <v>0</v>
      </c>
      <c r="AZ672" s="332">
        <f t="shared" si="221"/>
        <v>0</v>
      </c>
      <c r="BA672" s="332">
        <f t="shared" si="221"/>
        <v>0</v>
      </c>
      <c r="BB672" s="332">
        <f t="shared" si="221"/>
        <v>0</v>
      </c>
      <c r="BC672" s="332">
        <f t="shared" si="221"/>
        <v>0</v>
      </c>
      <c r="BD672" s="332">
        <f t="shared" si="221"/>
        <v>0</v>
      </c>
      <c r="BE672" s="332">
        <f t="shared" si="221"/>
        <v>-54191</v>
      </c>
      <c r="BF672" s="332">
        <f t="shared" si="221"/>
        <v>0</v>
      </c>
      <c r="BG672" s="332">
        <f t="shared" si="221"/>
        <v>0</v>
      </c>
      <c r="BH672" s="332">
        <f t="shared" si="221"/>
        <v>0</v>
      </c>
      <c r="BI672" s="332">
        <f t="shared" si="221"/>
        <v>0</v>
      </c>
      <c r="BJ672" s="332">
        <f t="shared" si="221"/>
        <v>-73731</v>
      </c>
      <c r="BK672" s="332">
        <f t="shared" si="221"/>
        <v>0</v>
      </c>
      <c r="BL672" s="332">
        <f t="shared" si="221"/>
        <v>0</v>
      </c>
      <c r="BM672" s="332">
        <f t="shared" si="221"/>
        <v>0</v>
      </c>
      <c r="BN672" s="332">
        <f t="shared" si="221"/>
        <v>0</v>
      </c>
      <c r="BO672" s="332">
        <f t="shared" si="221"/>
        <v>0</v>
      </c>
      <c r="BP672" s="332">
        <f t="shared" si="221"/>
        <v>0</v>
      </c>
      <c r="BQ672" s="332">
        <f t="shared" si="221"/>
        <v>0</v>
      </c>
      <c r="BR672" s="332">
        <f t="shared" si="219"/>
        <v>0</v>
      </c>
      <c r="BS672" s="332">
        <f t="shared" si="217"/>
        <v>0</v>
      </c>
      <c r="BT672" s="332">
        <f t="shared" si="217"/>
        <v>-21219</v>
      </c>
      <c r="BU672" s="332">
        <f t="shared" si="217"/>
        <v>0</v>
      </c>
      <c r="BV672" s="332">
        <f t="shared" si="217"/>
        <v>0</v>
      </c>
      <c r="BW672" s="332">
        <f t="shared" si="217"/>
        <v>0</v>
      </c>
      <c r="BX672" s="332">
        <f t="shared" si="217"/>
        <v>0</v>
      </c>
      <c r="BZ672" s="332">
        <f t="shared" si="218"/>
        <v>0</v>
      </c>
      <c r="CA672" s="332">
        <f t="shared" si="218"/>
        <v>0</v>
      </c>
    </row>
    <row r="673" spans="7:79" hidden="1" x14ac:dyDescent="0.2">
      <c r="G673" s="332">
        <f t="shared" ref="G673:I673" si="222">G261-BY261</f>
        <v>0</v>
      </c>
      <c r="H673" s="332">
        <f t="shared" si="222"/>
        <v>0</v>
      </c>
      <c r="I673" s="332">
        <f t="shared" si="222"/>
        <v>0</v>
      </c>
      <c r="J673" s="332">
        <f t="shared" si="221"/>
        <v>0</v>
      </c>
      <c r="K673" s="332">
        <f t="shared" si="221"/>
        <v>0</v>
      </c>
      <c r="L673" s="332">
        <f t="shared" si="221"/>
        <v>0</v>
      </c>
      <c r="M673" s="332">
        <f t="shared" si="221"/>
        <v>0</v>
      </c>
      <c r="N673" s="332">
        <f t="shared" si="221"/>
        <v>0</v>
      </c>
      <c r="O673" s="332">
        <f t="shared" si="221"/>
        <v>0</v>
      </c>
      <c r="P673" s="332">
        <f t="shared" si="221"/>
        <v>0</v>
      </c>
      <c r="Q673" s="332">
        <f t="shared" si="221"/>
        <v>0</v>
      </c>
      <c r="R673" s="332">
        <f t="shared" si="221"/>
        <v>0</v>
      </c>
      <c r="S673" s="332">
        <f t="shared" si="221"/>
        <v>0</v>
      </c>
      <c r="T673" s="332">
        <f t="shared" si="221"/>
        <v>0</v>
      </c>
      <c r="U673" s="332">
        <f t="shared" si="221"/>
        <v>0</v>
      </c>
      <c r="V673" s="332">
        <f t="shared" si="221"/>
        <v>0</v>
      </c>
      <c r="W673" s="332">
        <f t="shared" si="221"/>
        <v>0</v>
      </c>
      <c r="X673" s="332">
        <f t="shared" si="221"/>
        <v>0</v>
      </c>
      <c r="Y673" s="332">
        <f t="shared" si="221"/>
        <v>0</v>
      </c>
      <c r="Z673" s="332">
        <f t="shared" si="221"/>
        <v>0</v>
      </c>
      <c r="AA673" s="332">
        <f t="shared" si="221"/>
        <v>0</v>
      </c>
      <c r="AB673" s="332">
        <f t="shared" si="221"/>
        <v>0</v>
      </c>
      <c r="AC673" s="332">
        <f t="shared" si="221"/>
        <v>0</v>
      </c>
      <c r="AD673" s="332">
        <f t="shared" si="221"/>
        <v>0</v>
      </c>
      <c r="AE673" s="332">
        <f t="shared" si="221"/>
        <v>0</v>
      </c>
      <c r="AF673" s="332">
        <f t="shared" si="221"/>
        <v>0</v>
      </c>
      <c r="AG673" s="332">
        <f t="shared" si="221"/>
        <v>0</v>
      </c>
      <c r="AH673" s="332">
        <f t="shared" si="221"/>
        <v>0</v>
      </c>
      <c r="AI673" s="332">
        <f t="shared" si="221"/>
        <v>0</v>
      </c>
      <c r="AJ673" s="332">
        <f t="shared" si="221"/>
        <v>0</v>
      </c>
      <c r="AK673" s="332">
        <f t="shared" si="221"/>
        <v>0</v>
      </c>
      <c r="AL673" s="332">
        <f t="shared" si="221"/>
        <v>0</v>
      </c>
      <c r="AM673" s="332">
        <f t="shared" si="221"/>
        <v>0</v>
      </c>
      <c r="AN673" s="332">
        <f t="shared" si="221"/>
        <v>0</v>
      </c>
      <c r="AO673" s="332">
        <f t="shared" si="221"/>
        <v>0</v>
      </c>
      <c r="AP673" s="332">
        <f t="shared" si="221"/>
        <v>0</v>
      </c>
      <c r="AQ673" s="332">
        <f t="shared" si="221"/>
        <v>0</v>
      </c>
      <c r="AR673" s="332">
        <f t="shared" si="221"/>
        <v>0</v>
      </c>
      <c r="AS673" s="332">
        <f t="shared" si="221"/>
        <v>0</v>
      </c>
      <c r="AT673" s="332">
        <f t="shared" si="221"/>
        <v>0</v>
      </c>
      <c r="AU673" s="332">
        <f t="shared" si="221"/>
        <v>0</v>
      </c>
      <c r="AV673" s="332">
        <f t="shared" si="221"/>
        <v>0</v>
      </c>
      <c r="AW673" s="332">
        <f t="shared" si="221"/>
        <v>0</v>
      </c>
      <c r="AX673" s="332">
        <f t="shared" si="221"/>
        <v>0</v>
      </c>
      <c r="AY673" s="332">
        <f t="shared" si="221"/>
        <v>0</v>
      </c>
      <c r="AZ673" s="332">
        <f t="shared" si="221"/>
        <v>0</v>
      </c>
      <c r="BA673" s="332">
        <f t="shared" si="221"/>
        <v>0</v>
      </c>
      <c r="BB673" s="332">
        <f t="shared" si="221"/>
        <v>0</v>
      </c>
      <c r="BC673" s="332">
        <f t="shared" si="221"/>
        <v>0</v>
      </c>
      <c r="BD673" s="332">
        <f t="shared" si="221"/>
        <v>0</v>
      </c>
      <c r="BE673" s="332">
        <f t="shared" si="221"/>
        <v>0</v>
      </c>
      <c r="BF673" s="332">
        <f t="shared" si="221"/>
        <v>0</v>
      </c>
      <c r="BG673" s="332">
        <f t="shared" si="221"/>
        <v>0</v>
      </c>
      <c r="BH673" s="332">
        <f t="shared" si="221"/>
        <v>0</v>
      </c>
      <c r="BI673" s="332">
        <f t="shared" si="221"/>
        <v>0</v>
      </c>
      <c r="BJ673" s="332">
        <f t="shared" si="221"/>
        <v>0</v>
      </c>
      <c r="BK673" s="332">
        <f t="shared" si="221"/>
        <v>0</v>
      </c>
      <c r="BL673" s="332">
        <f t="shared" si="221"/>
        <v>0</v>
      </c>
      <c r="BM673" s="332">
        <f t="shared" si="221"/>
        <v>0</v>
      </c>
      <c r="BN673" s="332">
        <f t="shared" si="221"/>
        <v>0</v>
      </c>
      <c r="BO673" s="332">
        <f t="shared" si="221"/>
        <v>0</v>
      </c>
      <c r="BP673" s="332">
        <f t="shared" si="221"/>
        <v>0</v>
      </c>
      <c r="BQ673" s="332">
        <f t="shared" si="221"/>
        <v>0</v>
      </c>
      <c r="BR673" s="332">
        <f t="shared" si="219"/>
        <v>0</v>
      </c>
      <c r="BS673" s="332">
        <f t="shared" si="217"/>
        <v>0</v>
      </c>
      <c r="BT673" s="332">
        <f t="shared" si="217"/>
        <v>0</v>
      </c>
      <c r="BU673" s="332">
        <f t="shared" si="217"/>
        <v>0</v>
      </c>
      <c r="BV673" s="332">
        <f t="shared" si="217"/>
        <v>0</v>
      </c>
      <c r="BW673" s="332">
        <f t="shared" si="217"/>
        <v>0</v>
      </c>
      <c r="BX673" s="332">
        <f t="shared" si="217"/>
        <v>0</v>
      </c>
      <c r="BZ673" s="332">
        <f t="shared" si="218"/>
        <v>0</v>
      </c>
      <c r="CA673" s="332">
        <f t="shared" si="218"/>
        <v>0</v>
      </c>
    </row>
    <row r="674" spans="7:79" hidden="1" x14ac:dyDescent="0.2">
      <c r="G674" s="332" t="e">
        <f>#REF!-#REF!</f>
        <v>#REF!</v>
      </c>
      <c r="H674" s="332" t="e">
        <f>#REF!-#REF!</f>
        <v>#REF!</v>
      </c>
      <c r="I674" s="332" t="e">
        <f>#REF!-#REF!</f>
        <v>#REF!</v>
      </c>
      <c r="J674" s="332" t="e">
        <f>#REF!-#REF!</f>
        <v>#REF!</v>
      </c>
      <c r="K674" s="332" t="e">
        <f>#REF!-#REF!</f>
        <v>#REF!</v>
      </c>
      <c r="L674" s="332" t="e">
        <f>#REF!-#REF!</f>
        <v>#REF!</v>
      </c>
      <c r="M674" s="332" t="e">
        <f>#REF!-#REF!</f>
        <v>#REF!</v>
      </c>
      <c r="N674" s="332" t="e">
        <f>#REF!-#REF!</f>
        <v>#REF!</v>
      </c>
      <c r="O674" s="332" t="e">
        <f>#REF!-#REF!</f>
        <v>#REF!</v>
      </c>
      <c r="P674" s="332" t="e">
        <f>#REF!-#REF!</f>
        <v>#REF!</v>
      </c>
      <c r="Q674" s="332" t="e">
        <f>#REF!-#REF!</f>
        <v>#REF!</v>
      </c>
      <c r="R674" s="332" t="e">
        <f>#REF!-#REF!</f>
        <v>#REF!</v>
      </c>
      <c r="S674" s="332" t="e">
        <f>#REF!-#REF!</f>
        <v>#REF!</v>
      </c>
      <c r="T674" s="332" t="e">
        <f>#REF!-#REF!</f>
        <v>#REF!</v>
      </c>
      <c r="U674" s="332" t="e">
        <f>#REF!-#REF!</f>
        <v>#REF!</v>
      </c>
      <c r="V674" s="332" t="e">
        <f>#REF!-#REF!</f>
        <v>#REF!</v>
      </c>
      <c r="W674" s="332" t="e">
        <f>#REF!-#REF!</f>
        <v>#REF!</v>
      </c>
      <c r="X674" s="332" t="e">
        <f>#REF!-#REF!</f>
        <v>#REF!</v>
      </c>
      <c r="Y674" s="332" t="e">
        <f>#REF!-#REF!</f>
        <v>#REF!</v>
      </c>
      <c r="Z674" s="332" t="e">
        <f>#REF!-#REF!</f>
        <v>#REF!</v>
      </c>
      <c r="AA674" s="332" t="e">
        <f>#REF!-#REF!</f>
        <v>#REF!</v>
      </c>
      <c r="AB674" s="332" t="e">
        <f>#REF!-#REF!</f>
        <v>#REF!</v>
      </c>
      <c r="AC674" s="332" t="e">
        <f>#REF!-#REF!</f>
        <v>#REF!</v>
      </c>
      <c r="AD674" s="332" t="e">
        <f>#REF!-#REF!</f>
        <v>#REF!</v>
      </c>
      <c r="AE674" s="332" t="e">
        <f>#REF!-#REF!</f>
        <v>#REF!</v>
      </c>
      <c r="AF674" s="332" t="e">
        <f>#REF!-#REF!</f>
        <v>#REF!</v>
      </c>
      <c r="AG674" s="332" t="e">
        <f>#REF!-#REF!</f>
        <v>#REF!</v>
      </c>
      <c r="AH674" s="332" t="e">
        <f>#REF!-#REF!</f>
        <v>#REF!</v>
      </c>
      <c r="AI674" s="332" t="e">
        <f>#REF!-#REF!</f>
        <v>#REF!</v>
      </c>
      <c r="AJ674" s="332" t="e">
        <f>#REF!-#REF!</f>
        <v>#REF!</v>
      </c>
      <c r="AK674" s="332" t="e">
        <f>#REF!-#REF!</f>
        <v>#REF!</v>
      </c>
      <c r="AL674" s="332" t="e">
        <f>#REF!-#REF!</f>
        <v>#REF!</v>
      </c>
      <c r="AM674" s="332" t="e">
        <f>#REF!-#REF!</f>
        <v>#REF!</v>
      </c>
      <c r="AN674" s="332" t="e">
        <f>#REF!-#REF!</f>
        <v>#REF!</v>
      </c>
      <c r="AO674" s="332" t="e">
        <f>#REF!-#REF!</f>
        <v>#REF!</v>
      </c>
      <c r="AP674" s="332" t="e">
        <f>#REF!-#REF!</f>
        <v>#REF!</v>
      </c>
      <c r="AQ674" s="332" t="e">
        <f>#REF!-#REF!</f>
        <v>#REF!</v>
      </c>
      <c r="AR674" s="332" t="e">
        <f>#REF!-#REF!</f>
        <v>#REF!</v>
      </c>
      <c r="AS674" s="332" t="e">
        <f>#REF!-#REF!</f>
        <v>#REF!</v>
      </c>
      <c r="AT674" s="332" t="e">
        <f>#REF!-#REF!</f>
        <v>#REF!</v>
      </c>
      <c r="AU674" s="332" t="e">
        <f>#REF!-#REF!</f>
        <v>#REF!</v>
      </c>
      <c r="AV674" s="332" t="e">
        <f>#REF!-#REF!</f>
        <v>#REF!</v>
      </c>
      <c r="AW674" s="332" t="e">
        <f>#REF!-#REF!</f>
        <v>#REF!</v>
      </c>
      <c r="AX674" s="332" t="e">
        <f>#REF!-#REF!</f>
        <v>#REF!</v>
      </c>
      <c r="AY674" s="332" t="e">
        <f>#REF!-#REF!</f>
        <v>#REF!</v>
      </c>
      <c r="AZ674" s="332" t="e">
        <f>#REF!-#REF!</f>
        <v>#REF!</v>
      </c>
      <c r="BA674" s="332" t="e">
        <f>#REF!-#REF!</f>
        <v>#REF!</v>
      </c>
      <c r="BB674" s="332" t="e">
        <f>#REF!-#REF!</f>
        <v>#REF!</v>
      </c>
      <c r="BC674" s="332" t="e">
        <f>#REF!-#REF!</f>
        <v>#REF!</v>
      </c>
      <c r="BD674" s="332" t="e">
        <f>#REF!-#REF!</f>
        <v>#REF!</v>
      </c>
      <c r="BE674" s="332" t="e">
        <f>#REF!-#REF!</f>
        <v>#REF!</v>
      </c>
      <c r="BF674" s="332" t="e">
        <f>#REF!-#REF!</f>
        <v>#REF!</v>
      </c>
      <c r="BG674" s="332" t="e">
        <f>#REF!-#REF!</f>
        <v>#REF!</v>
      </c>
      <c r="BH674" s="332" t="e">
        <f>#REF!-#REF!</f>
        <v>#REF!</v>
      </c>
      <c r="BI674" s="332" t="e">
        <f>#REF!-#REF!</f>
        <v>#REF!</v>
      </c>
      <c r="BJ674" s="332" t="e">
        <f>#REF!-#REF!</f>
        <v>#REF!</v>
      </c>
      <c r="BK674" s="332" t="e">
        <f>#REF!-#REF!</f>
        <v>#REF!</v>
      </c>
      <c r="BL674" s="332" t="e">
        <f>#REF!-#REF!</f>
        <v>#REF!</v>
      </c>
      <c r="BM674" s="332" t="e">
        <f>#REF!-#REF!</f>
        <v>#REF!</v>
      </c>
      <c r="BN674" s="332" t="e">
        <f>#REF!-#REF!</f>
        <v>#REF!</v>
      </c>
      <c r="BO674" s="332" t="e">
        <f>#REF!-#REF!</f>
        <v>#REF!</v>
      </c>
      <c r="BP674" s="332" t="e">
        <f>#REF!-#REF!</f>
        <v>#REF!</v>
      </c>
      <c r="BQ674" s="332" t="e">
        <f>#REF!-#REF!</f>
        <v>#REF!</v>
      </c>
      <c r="BR674" s="332" t="e">
        <f>#REF!-#REF!</f>
        <v>#REF!</v>
      </c>
      <c r="BS674" s="332" t="e">
        <f>#REF!-#REF!</f>
        <v>#REF!</v>
      </c>
      <c r="BT674" s="332" t="e">
        <f>#REF!-#REF!</f>
        <v>#REF!</v>
      </c>
      <c r="BU674" s="332" t="e">
        <f>#REF!-#REF!</f>
        <v>#REF!</v>
      </c>
      <c r="BV674" s="332" t="e">
        <f>#REF!-#REF!</f>
        <v>#REF!</v>
      </c>
      <c r="BW674" s="332" t="e">
        <f>#REF!-#REF!</f>
        <v>#REF!</v>
      </c>
      <c r="BX674" s="332" t="e">
        <f>#REF!-#REF!</f>
        <v>#REF!</v>
      </c>
      <c r="BZ674" s="332" t="e">
        <f>#REF!-#REF!</f>
        <v>#REF!</v>
      </c>
      <c r="CA674" s="332" t="e">
        <f>#REF!-#REF!</f>
        <v>#REF!</v>
      </c>
    </row>
    <row r="675" spans="7:79" hidden="1" x14ac:dyDescent="0.2">
      <c r="G675" s="332">
        <f t="shared" ref="G675:BR678" si="223">G318-BY318</f>
        <v>-7476976</v>
      </c>
      <c r="H675" s="332">
        <f t="shared" si="223"/>
        <v>0</v>
      </c>
      <c r="I675" s="332">
        <f t="shared" si="223"/>
        <v>0</v>
      </c>
      <c r="J675" s="332">
        <f t="shared" si="223"/>
        <v>0</v>
      </c>
      <c r="K675" s="332">
        <f t="shared" si="223"/>
        <v>0</v>
      </c>
      <c r="L675" s="332">
        <f t="shared" si="223"/>
        <v>632137</v>
      </c>
      <c r="M675" s="332">
        <f t="shared" si="223"/>
        <v>0</v>
      </c>
      <c r="N675" s="332">
        <f t="shared" si="223"/>
        <v>0</v>
      </c>
      <c r="O675" s="332">
        <f t="shared" si="223"/>
        <v>0</v>
      </c>
      <c r="P675" s="332">
        <f t="shared" si="223"/>
        <v>0</v>
      </c>
      <c r="Q675" s="332">
        <f t="shared" si="223"/>
        <v>3114442</v>
      </c>
      <c r="R675" s="332">
        <f t="shared" si="223"/>
        <v>0</v>
      </c>
      <c r="S675" s="332">
        <f t="shared" si="223"/>
        <v>0</v>
      </c>
      <c r="T675" s="332">
        <f t="shared" si="223"/>
        <v>0</v>
      </c>
      <c r="U675" s="332">
        <f t="shared" si="223"/>
        <v>0</v>
      </c>
      <c r="V675" s="332">
        <f t="shared" si="223"/>
        <v>-956108</v>
      </c>
      <c r="W675" s="332">
        <f t="shared" si="223"/>
        <v>0</v>
      </c>
      <c r="X675" s="332">
        <f t="shared" si="223"/>
        <v>0</v>
      </c>
      <c r="Y675" s="332">
        <f t="shared" si="223"/>
        <v>0</v>
      </c>
      <c r="Z675" s="332">
        <f t="shared" si="223"/>
        <v>0</v>
      </c>
      <c r="AA675" s="332">
        <f t="shared" si="223"/>
        <v>-380371</v>
      </c>
      <c r="AB675" s="332">
        <f t="shared" si="223"/>
        <v>0</v>
      </c>
      <c r="AC675" s="332">
        <f t="shared" si="223"/>
        <v>0</v>
      </c>
      <c r="AD675" s="332">
        <f t="shared" si="223"/>
        <v>0</v>
      </c>
      <c r="AE675" s="332">
        <f t="shared" si="223"/>
        <v>0</v>
      </c>
      <c r="AF675" s="332">
        <f t="shared" si="223"/>
        <v>-83879</v>
      </c>
      <c r="AG675" s="332">
        <f t="shared" si="223"/>
        <v>0</v>
      </c>
      <c r="AH675" s="332">
        <f t="shared" si="223"/>
        <v>0</v>
      </c>
      <c r="AI675" s="332">
        <f t="shared" si="223"/>
        <v>0</v>
      </c>
      <c r="AJ675" s="332">
        <f t="shared" si="223"/>
        <v>0</v>
      </c>
      <c r="AK675" s="332">
        <f t="shared" si="223"/>
        <v>-27624</v>
      </c>
      <c r="AL675" s="332">
        <f t="shared" si="223"/>
        <v>0</v>
      </c>
      <c r="AM675" s="332">
        <f t="shared" si="223"/>
        <v>0</v>
      </c>
      <c r="AN675" s="332">
        <f t="shared" si="223"/>
        <v>0</v>
      </c>
      <c r="AO675" s="332">
        <f t="shared" si="223"/>
        <v>0</v>
      </c>
      <c r="AP675" s="332">
        <f t="shared" si="223"/>
        <v>-481602</v>
      </c>
      <c r="AQ675" s="332">
        <f t="shared" si="223"/>
        <v>0</v>
      </c>
      <c r="AR675" s="332">
        <f t="shared" si="223"/>
        <v>0</v>
      </c>
      <c r="AS675" s="332">
        <f t="shared" si="223"/>
        <v>0</v>
      </c>
      <c r="AT675" s="332">
        <f t="shared" si="223"/>
        <v>0</v>
      </c>
      <c r="AU675" s="332">
        <f t="shared" si="223"/>
        <v>-1204105</v>
      </c>
      <c r="AV675" s="332">
        <f t="shared" si="223"/>
        <v>0</v>
      </c>
      <c r="AW675" s="332">
        <f t="shared" si="223"/>
        <v>0</v>
      </c>
      <c r="AX675" s="332">
        <f t="shared" si="223"/>
        <v>0</v>
      </c>
      <c r="AY675" s="332">
        <f t="shared" si="223"/>
        <v>0</v>
      </c>
      <c r="AZ675" s="332">
        <f t="shared" si="223"/>
        <v>-342784</v>
      </c>
      <c r="BA675" s="332">
        <f t="shared" si="223"/>
        <v>0</v>
      </c>
      <c r="BB675" s="332">
        <f t="shared" si="223"/>
        <v>0</v>
      </c>
      <c r="BC675" s="332">
        <f t="shared" si="223"/>
        <v>0</v>
      </c>
      <c r="BD675" s="332">
        <f t="shared" si="223"/>
        <v>0</v>
      </c>
      <c r="BE675" s="332">
        <f t="shared" si="223"/>
        <v>0</v>
      </c>
      <c r="BF675" s="332">
        <f t="shared" si="223"/>
        <v>0</v>
      </c>
      <c r="BG675" s="332">
        <f t="shared" si="223"/>
        <v>0</v>
      </c>
      <c r="BH675" s="332">
        <f t="shared" si="223"/>
        <v>0</v>
      </c>
      <c r="BI675" s="332">
        <f t="shared" si="223"/>
        <v>0</v>
      </c>
      <c r="BJ675" s="332">
        <f t="shared" si="223"/>
        <v>-772365</v>
      </c>
      <c r="BK675" s="332">
        <f t="shared" si="223"/>
        <v>0</v>
      </c>
      <c r="BL675" s="332">
        <f t="shared" si="223"/>
        <v>0</v>
      </c>
      <c r="BM675" s="332">
        <f t="shared" si="223"/>
        <v>0</v>
      </c>
      <c r="BN675" s="332">
        <f t="shared" si="223"/>
        <v>0</v>
      </c>
      <c r="BO675" s="332">
        <f t="shared" si="223"/>
        <v>-3033077</v>
      </c>
      <c r="BP675" s="332">
        <f t="shared" si="223"/>
        <v>0</v>
      </c>
      <c r="BQ675" s="332">
        <f t="shared" si="223"/>
        <v>0</v>
      </c>
      <c r="BR675" s="332">
        <f t="shared" si="223"/>
        <v>0</v>
      </c>
      <c r="BS675" s="332">
        <f t="shared" ref="BS675:BX690" si="224">BS318-EK318</f>
        <v>0</v>
      </c>
      <c r="BT675" s="332">
        <f t="shared" si="224"/>
        <v>3746579</v>
      </c>
      <c r="BU675" s="332">
        <f t="shared" si="224"/>
        <v>0</v>
      </c>
      <c r="BV675" s="332">
        <f t="shared" si="224"/>
        <v>0</v>
      </c>
      <c r="BW675" s="332">
        <f t="shared" si="224"/>
        <v>0</v>
      </c>
      <c r="BX675" s="332">
        <f t="shared" si="224"/>
        <v>0</v>
      </c>
      <c r="BZ675" s="332">
        <f t="shared" ref="BZ675:CA690" si="225">BZ318-ER318</f>
        <v>0</v>
      </c>
      <c r="CA675" s="332">
        <f t="shared" si="225"/>
        <v>0</v>
      </c>
    </row>
    <row r="676" spans="7:79" hidden="1" x14ac:dyDescent="0.2">
      <c r="G676" s="332">
        <f t="shared" si="223"/>
        <v>-7476976</v>
      </c>
      <c r="H676" s="332">
        <f t="shared" si="223"/>
        <v>0</v>
      </c>
      <c r="I676" s="332">
        <f t="shared" si="223"/>
        <v>0</v>
      </c>
      <c r="J676" s="332">
        <f t="shared" si="223"/>
        <v>0</v>
      </c>
      <c r="K676" s="332">
        <f t="shared" si="223"/>
        <v>0</v>
      </c>
      <c r="L676" s="332">
        <f t="shared" si="223"/>
        <v>632137</v>
      </c>
      <c r="M676" s="332">
        <f t="shared" si="223"/>
        <v>0</v>
      </c>
      <c r="N676" s="332">
        <f t="shared" si="223"/>
        <v>0</v>
      </c>
      <c r="O676" s="332">
        <f t="shared" si="223"/>
        <v>0</v>
      </c>
      <c r="P676" s="332">
        <f t="shared" si="223"/>
        <v>0</v>
      </c>
      <c r="Q676" s="332">
        <f t="shared" si="223"/>
        <v>3114442</v>
      </c>
      <c r="R676" s="332">
        <f t="shared" si="223"/>
        <v>0</v>
      </c>
      <c r="S676" s="332">
        <f t="shared" si="223"/>
        <v>0</v>
      </c>
      <c r="T676" s="332">
        <f t="shared" si="223"/>
        <v>0</v>
      </c>
      <c r="U676" s="332">
        <f t="shared" si="223"/>
        <v>0</v>
      </c>
      <c r="V676" s="332">
        <f t="shared" si="223"/>
        <v>-956108</v>
      </c>
      <c r="W676" s="332">
        <f t="shared" si="223"/>
        <v>0</v>
      </c>
      <c r="X676" s="332">
        <f t="shared" si="223"/>
        <v>0</v>
      </c>
      <c r="Y676" s="332">
        <f t="shared" si="223"/>
        <v>0</v>
      </c>
      <c r="Z676" s="332">
        <f t="shared" si="223"/>
        <v>0</v>
      </c>
      <c r="AA676" s="332">
        <f t="shared" si="223"/>
        <v>-380371</v>
      </c>
      <c r="AB676" s="332">
        <f t="shared" si="223"/>
        <v>0</v>
      </c>
      <c r="AC676" s="332">
        <f t="shared" si="223"/>
        <v>0</v>
      </c>
      <c r="AD676" s="332">
        <f t="shared" si="223"/>
        <v>0</v>
      </c>
      <c r="AE676" s="332">
        <f t="shared" si="223"/>
        <v>0</v>
      </c>
      <c r="AF676" s="332">
        <f t="shared" si="223"/>
        <v>-83879</v>
      </c>
      <c r="AG676" s="332">
        <f t="shared" si="223"/>
        <v>0</v>
      </c>
      <c r="AH676" s="332">
        <f t="shared" si="223"/>
        <v>0</v>
      </c>
      <c r="AI676" s="332">
        <f t="shared" si="223"/>
        <v>0</v>
      </c>
      <c r="AJ676" s="332">
        <f t="shared" si="223"/>
        <v>0</v>
      </c>
      <c r="AK676" s="332">
        <f t="shared" si="223"/>
        <v>-27624</v>
      </c>
      <c r="AL676" s="332">
        <f t="shared" si="223"/>
        <v>0</v>
      </c>
      <c r="AM676" s="332">
        <f t="shared" si="223"/>
        <v>0</v>
      </c>
      <c r="AN676" s="332">
        <f t="shared" si="223"/>
        <v>0</v>
      </c>
      <c r="AO676" s="332">
        <f t="shared" si="223"/>
        <v>0</v>
      </c>
      <c r="AP676" s="332">
        <f t="shared" si="223"/>
        <v>-481602</v>
      </c>
      <c r="AQ676" s="332">
        <f t="shared" si="223"/>
        <v>0</v>
      </c>
      <c r="AR676" s="332">
        <f t="shared" si="223"/>
        <v>0</v>
      </c>
      <c r="AS676" s="332">
        <f t="shared" si="223"/>
        <v>0</v>
      </c>
      <c r="AT676" s="332">
        <f t="shared" si="223"/>
        <v>0</v>
      </c>
      <c r="AU676" s="332">
        <f t="shared" si="223"/>
        <v>-1204105</v>
      </c>
      <c r="AV676" s="332">
        <f t="shared" si="223"/>
        <v>0</v>
      </c>
      <c r="AW676" s="332">
        <f t="shared" si="223"/>
        <v>0</v>
      </c>
      <c r="AX676" s="332">
        <f t="shared" si="223"/>
        <v>0</v>
      </c>
      <c r="AY676" s="332">
        <f t="shared" si="223"/>
        <v>0</v>
      </c>
      <c r="AZ676" s="332">
        <f t="shared" si="223"/>
        <v>-342784</v>
      </c>
      <c r="BA676" s="332">
        <f t="shared" si="223"/>
        <v>0</v>
      </c>
      <c r="BB676" s="332">
        <f t="shared" si="223"/>
        <v>0</v>
      </c>
      <c r="BC676" s="332">
        <f t="shared" si="223"/>
        <v>0</v>
      </c>
      <c r="BD676" s="332">
        <f t="shared" si="223"/>
        <v>0</v>
      </c>
      <c r="BE676" s="332">
        <f t="shared" si="223"/>
        <v>0</v>
      </c>
      <c r="BF676" s="332">
        <f t="shared" si="223"/>
        <v>0</v>
      </c>
      <c r="BG676" s="332">
        <f t="shared" si="223"/>
        <v>0</v>
      </c>
      <c r="BH676" s="332">
        <f t="shared" si="223"/>
        <v>0</v>
      </c>
      <c r="BI676" s="332">
        <f t="shared" si="223"/>
        <v>0</v>
      </c>
      <c r="BJ676" s="332">
        <f t="shared" si="223"/>
        <v>-772365</v>
      </c>
      <c r="BK676" s="332">
        <f t="shared" si="223"/>
        <v>0</v>
      </c>
      <c r="BL676" s="332">
        <f t="shared" si="223"/>
        <v>0</v>
      </c>
      <c r="BM676" s="332">
        <f t="shared" si="223"/>
        <v>0</v>
      </c>
      <c r="BN676" s="332">
        <f t="shared" si="223"/>
        <v>0</v>
      </c>
      <c r="BO676" s="332">
        <f t="shared" si="223"/>
        <v>-3033077</v>
      </c>
      <c r="BP676" s="332">
        <f t="shared" si="223"/>
        <v>0</v>
      </c>
      <c r="BQ676" s="332">
        <f t="shared" si="223"/>
        <v>0</v>
      </c>
      <c r="BR676" s="332">
        <f t="shared" si="223"/>
        <v>0</v>
      </c>
      <c r="BS676" s="332">
        <f t="shared" si="224"/>
        <v>0</v>
      </c>
      <c r="BT676" s="332">
        <f t="shared" si="224"/>
        <v>3746579</v>
      </c>
      <c r="BU676" s="332">
        <f t="shared" si="224"/>
        <v>0</v>
      </c>
      <c r="BV676" s="332">
        <f t="shared" si="224"/>
        <v>0</v>
      </c>
      <c r="BW676" s="332">
        <f t="shared" si="224"/>
        <v>0</v>
      </c>
      <c r="BX676" s="332">
        <f t="shared" si="224"/>
        <v>0</v>
      </c>
      <c r="BZ676" s="332">
        <f t="shared" si="225"/>
        <v>0</v>
      </c>
      <c r="CA676" s="332">
        <f t="shared" si="225"/>
        <v>0</v>
      </c>
    </row>
    <row r="677" spans="7:79" hidden="1" x14ac:dyDescent="0.2">
      <c r="G677" s="332">
        <f t="shared" si="223"/>
        <v>0</v>
      </c>
      <c r="H677" s="332">
        <f t="shared" si="223"/>
        <v>0</v>
      </c>
      <c r="I677" s="332">
        <f t="shared" si="223"/>
        <v>0</v>
      </c>
      <c r="J677" s="332">
        <f t="shared" si="223"/>
        <v>0</v>
      </c>
      <c r="K677" s="332">
        <f t="shared" si="223"/>
        <v>0</v>
      </c>
      <c r="L677" s="332">
        <f t="shared" si="223"/>
        <v>0</v>
      </c>
      <c r="M677" s="332">
        <f t="shared" si="223"/>
        <v>0</v>
      </c>
      <c r="N677" s="332">
        <f t="shared" si="223"/>
        <v>0</v>
      </c>
      <c r="O677" s="332">
        <f t="shared" si="223"/>
        <v>0</v>
      </c>
      <c r="P677" s="332">
        <f t="shared" si="223"/>
        <v>0</v>
      </c>
      <c r="Q677" s="332">
        <f t="shared" si="223"/>
        <v>0</v>
      </c>
      <c r="R677" s="332">
        <f t="shared" si="223"/>
        <v>0</v>
      </c>
      <c r="S677" s="332">
        <f t="shared" si="223"/>
        <v>0</v>
      </c>
      <c r="T677" s="332">
        <f t="shared" si="223"/>
        <v>0</v>
      </c>
      <c r="U677" s="332">
        <f t="shared" si="223"/>
        <v>0</v>
      </c>
      <c r="V677" s="332">
        <f t="shared" si="223"/>
        <v>0</v>
      </c>
      <c r="W677" s="332">
        <f t="shared" si="223"/>
        <v>0</v>
      </c>
      <c r="X677" s="332">
        <f t="shared" si="223"/>
        <v>0</v>
      </c>
      <c r="Y677" s="332">
        <f t="shared" si="223"/>
        <v>0</v>
      </c>
      <c r="Z677" s="332">
        <f t="shared" si="223"/>
        <v>0</v>
      </c>
      <c r="AA677" s="332">
        <f t="shared" si="223"/>
        <v>0</v>
      </c>
      <c r="AB677" s="332">
        <f t="shared" si="223"/>
        <v>0</v>
      </c>
      <c r="AC677" s="332">
        <f t="shared" si="223"/>
        <v>0</v>
      </c>
      <c r="AD677" s="332">
        <f t="shared" si="223"/>
        <v>0</v>
      </c>
      <c r="AE677" s="332">
        <f t="shared" si="223"/>
        <v>0</v>
      </c>
      <c r="AF677" s="332">
        <f t="shared" si="223"/>
        <v>0</v>
      </c>
      <c r="AG677" s="332">
        <f t="shared" si="223"/>
        <v>0</v>
      </c>
      <c r="AH677" s="332">
        <f t="shared" si="223"/>
        <v>0</v>
      </c>
      <c r="AI677" s="332">
        <f t="shared" si="223"/>
        <v>0</v>
      </c>
      <c r="AJ677" s="332">
        <f t="shared" si="223"/>
        <v>0</v>
      </c>
      <c r="AK677" s="332">
        <f t="shared" si="223"/>
        <v>0</v>
      </c>
      <c r="AL677" s="332">
        <f t="shared" si="223"/>
        <v>0</v>
      </c>
      <c r="AM677" s="332">
        <f t="shared" si="223"/>
        <v>0</v>
      </c>
      <c r="AN677" s="332">
        <f t="shared" si="223"/>
        <v>0</v>
      </c>
      <c r="AO677" s="332">
        <f t="shared" si="223"/>
        <v>0</v>
      </c>
      <c r="AP677" s="332">
        <f t="shared" si="223"/>
        <v>0</v>
      </c>
      <c r="AQ677" s="332">
        <f t="shared" si="223"/>
        <v>0</v>
      </c>
      <c r="AR677" s="332">
        <f t="shared" si="223"/>
        <v>0</v>
      </c>
      <c r="AS677" s="332">
        <f t="shared" si="223"/>
        <v>0</v>
      </c>
      <c r="AT677" s="332">
        <f t="shared" si="223"/>
        <v>0</v>
      </c>
      <c r="AU677" s="332">
        <f t="shared" si="223"/>
        <v>0</v>
      </c>
      <c r="AV677" s="332">
        <f t="shared" si="223"/>
        <v>0</v>
      </c>
      <c r="AW677" s="332">
        <f t="shared" si="223"/>
        <v>0</v>
      </c>
      <c r="AX677" s="332">
        <f t="shared" si="223"/>
        <v>0</v>
      </c>
      <c r="AY677" s="332">
        <f t="shared" si="223"/>
        <v>0</v>
      </c>
      <c r="AZ677" s="332">
        <f t="shared" si="223"/>
        <v>0</v>
      </c>
      <c r="BA677" s="332">
        <f t="shared" si="223"/>
        <v>0</v>
      </c>
      <c r="BB677" s="332">
        <f t="shared" si="223"/>
        <v>0</v>
      </c>
      <c r="BC677" s="332">
        <f t="shared" si="223"/>
        <v>0</v>
      </c>
      <c r="BD677" s="332">
        <f t="shared" si="223"/>
        <v>0</v>
      </c>
      <c r="BE677" s="332">
        <f t="shared" si="223"/>
        <v>0</v>
      </c>
      <c r="BF677" s="332">
        <f t="shared" si="223"/>
        <v>0</v>
      </c>
      <c r="BG677" s="332">
        <f t="shared" si="223"/>
        <v>0</v>
      </c>
      <c r="BH677" s="332">
        <f t="shared" si="223"/>
        <v>0</v>
      </c>
      <c r="BI677" s="332">
        <f t="shared" si="223"/>
        <v>0</v>
      </c>
      <c r="BJ677" s="332">
        <f t="shared" si="223"/>
        <v>0</v>
      </c>
      <c r="BK677" s="332">
        <f t="shared" si="223"/>
        <v>0</v>
      </c>
      <c r="BL677" s="332">
        <f t="shared" si="223"/>
        <v>0</v>
      </c>
      <c r="BM677" s="332">
        <f t="shared" si="223"/>
        <v>0</v>
      </c>
      <c r="BN677" s="332">
        <f t="shared" si="223"/>
        <v>0</v>
      </c>
      <c r="BO677" s="332">
        <f t="shared" si="223"/>
        <v>0</v>
      </c>
      <c r="BP677" s="332">
        <f t="shared" si="223"/>
        <v>0</v>
      </c>
      <c r="BQ677" s="332">
        <f t="shared" si="223"/>
        <v>0</v>
      </c>
      <c r="BR677" s="332">
        <f t="shared" si="223"/>
        <v>0</v>
      </c>
      <c r="BS677" s="332">
        <f t="shared" si="224"/>
        <v>0</v>
      </c>
      <c r="BT677" s="332">
        <f t="shared" si="224"/>
        <v>0</v>
      </c>
      <c r="BU677" s="332">
        <f t="shared" si="224"/>
        <v>0</v>
      </c>
      <c r="BV677" s="332">
        <f t="shared" si="224"/>
        <v>0</v>
      </c>
      <c r="BW677" s="332">
        <f t="shared" si="224"/>
        <v>0</v>
      </c>
      <c r="BX677" s="332">
        <f t="shared" si="224"/>
        <v>0</v>
      </c>
      <c r="BZ677" s="332">
        <f t="shared" si="225"/>
        <v>0</v>
      </c>
      <c r="CA677" s="332">
        <f t="shared" si="225"/>
        <v>0</v>
      </c>
    </row>
    <row r="678" spans="7:79" hidden="1" x14ac:dyDescent="0.2">
      <c r="G678" s="332">
        <f t="shared" si="223"/>
        <v>0</v>
      </c>
      <c r="H678" s="332">
        <f t="shared" si="223"/>
        <v>0</v>
      </c>
      <c r="I678" s="332">
        <f t="shared" si="223"/>
        <v>0</v>
      </c>
      <c r="J678" s="332">
        <f t="shared" si="223"/>
        <v>0</v>
      </c>
      <c r="K678" s="332">
        <f t="shared" si="223"/>
        <v>0</v>
      </c>
      <c r="L678" s="332">
        <f t="shared" si="223"/>
        <v>0</v>
      </c>
      <c r="M678" s="332">
        <f t="shared" si="223"/>
        <v>0</v>
      </c>
      <c r="N678" s="332">
        <f t="shared" si="223"/>
        <v>0</v>
      </c>
      <c r="O678" s="332">
        <f t="shared" si="223"/>
        <v>0</v>
      </c>
      <c r="P678" s="332">
        <f t="shared" si="223"/>
        <v>0</v>
      </c>
      <c r="Q678" s="332">
        <f t="shared" si="223"/>
        <v>0</v>
      </c>
      <c r="R678" s="332">
        <f t="shared" si="223"/>
        <v>0</v>
      </c>
      <c r="S678" s="332">
        <f t="shared" si="223"/>
        <v>0</v>
      </c>
      <c r="T678" s="332">
        <f t="shared" si="223"/>
        <v>0</v>
      </c>
      <c r="U678" s="332">
        <f t="shared" si="223"/>
        <v>0</v>
      </c>
      <c r="V678" s="332">
        <f t="shared" si="223"/>
        <v>0</v>
      </c>
      <c r="W678" s="332">
        <f t="shared" si="223"/>
        <v>0</v>
      </c>
      <c r="X678" s="332">
        <f t="shared" si="223"/>
        <v>0</v>
      </c>
      <c r="Y678" s="332">
        <f t="shared" si="223"/>
        <v>0</v>
      </c>
      <c r="Z678" s="332">
        <f t="shared" si="223"/>
        <v>0</v>
      </c>
      <c r="AA678" s="332">
        <f t="shared" si="223"/>
        <v>0</v>
      </c>
      <c r="AB678" s="332">
        <f t="shared" si="223"/>
        <v>0</v>
      </c>
      <c r="AC678" s="332">
        <f t="shared" si="223"/>
        <v>0</v>
      </c>
      <c r="AD678" s="332">
        <f t="shared" si="223"/>
        <v>0</v>
      </c>
      <c r="AE678" s="332">
        <f t="shared" si="223"/>
        <v>0</v>
      </c>
      <c r="AF678" s="332">
        <f t="shared" si="223"/>
        <v>0</v>
      </c>
      <c r="AG678" s="332">
        <f t="shared" si="223"/>
        <v>0</v>
      </c>
      <c r="AH678" s="332">
        <f t="shared" si="223"/>
        <v>0</v>
      </c>
      <c r="AI678" s="332">
        <f t="shared" si="223"/>
        <v>0</v>
      </c>
      <c r="AJ678" s="332">
        <f t="shared" si="223"/>
        <v>0</v>
      </c>
      <c r="AK678" s="332">
        <f t="shared" si="223"/>
        <v>0</v>
      </c>
      <c r="AL678" s="332">
        <f t="shared" si="223"/>
        <v>0</v>
      </c>
      <c r="AM678" s="332">
        <f t="shared" si="223"/>
        <v>0</v>
      </c>
      <c r="AN678" s="332">
        <f t="shared" si="223"/>
        <v>0</v>
      </c>
      <c r="AO678" s="332">
        <f t="shared" si="223"/>
        <v>0</v>
      </c>
      <c r="AP678" s="332">
        <f t="shared" si="223"/>
        <v>0</v>
      </c>
      <c r="AQ678" s="332">
        <f t="shared" si="223"/>
        <v>0</v>
      </c>
      <c r="AR678" s="332">
        <f t="shared" si="223"/>
        <v>0</v>
      </c>
      <c r="AS678" s="332">
        <f t="shared" si="223"/>
        <v>0</v>
      </c>
      <c r="AT678" s="332">
        <f t="shared" si="223"/>
        <v>0</v>
      </c>
      <c r="AU678" s="332">
        <f t="shared" si="223"/>
        <v>0</v>
      </c>
      <c r="AV678" s="332">
        <f t="shared" si="223"/>
        <v>0</v>
      </c>
      <c r="AW678" s="332">
        <f t="shared" si="223"/>
        <v>0</v>
      </c>
      <c r="AX678" s="332">
        <f t="shared" si="223"/>
        <v>0</v>
      </c>
      <c r="AY678" s="332">
        <f t="shared" si="223"/>
        <v>0</v>
      </c>
      <c r="AZ678" s="332">
        <f t="shared" si="223"/>
        <v>0</v>
      </c>
      <c r="BA678" s="332">
        <f t="shared" si="223"/>
        <v>0</v>
      </c>
      <c r="BB678" s="332">
        <f t="shared" si="223"/>
        <v>0</v>
      </c>
      <c r="BC678" s="332">
        <f t="shared" si="223"/>
        <v>0</v>
      </c>
      <c r="BD678" s="332">
        <f t="shared" si="223"/>
        <v>0</v>
      </c>
      <c r="BE678" s="332">
        <f t="shared" si="223"/>
        <v>0</v>
      </c>
      <c r="BF678" s="332">
        <f t="shared" si="223"/>
        <v>0</v>
      </c>
      <c r="BG678" s="332">
        <f t="shared" si="223"/>
        <v>0</v>
      </c>
      <c r="BH678" s="332">
        <f t="shared" si="223"/>
        <v>0</v>
      </c>
      <c r="BI678" s="332">
        <f t="shared" si="223"/>
        <v>0</v>
      </c>
      <c r="BJ678" s="332">
        <f t="shared" si="223"/>
        <v>0</v>
      </c>
      <c r="BK678" s="332">
        <f t="shared" si="223"/>
        <v>0</v>
      </c>
      <c r="BL678" s="332">
        <f t="shared" si="223"/>
        <v>0</v>
      </c>
      <c r="BM678" s="332">
        <f t="shared" si="223"/>
        <v>0</v>
      </c>
      <c r="BN678" s="332">
        <f t="shared" si="223"/>
        <v>0</v>
      </c>
      <c r="BO678" s="332">
        <f t="shared" si="223"/>
        <v>0</v>
      </c>
      <c r="BP678" s="332">
        <f t="shared" si="223"/>
        <v>0</v>
      </c>
      <c r="BQ678" s="332">
        <f t="shared" si="223"/>
        <v>0</v>
      </c>
      <c r="BR678" s="332">
        <f t="shared" ref="BR678:BX693" si="226">BR321-EJ321</f>
        <v>0</v>
      </c>
      <c r="BS678" s="332">
        <f t="shared" si="224"/>
        <v>0</v>
      </c>
      <c r="BT678" s="332">
        <f t="shared" si="224"/>
        <v>0</v>
      </c>
      <c r="BU678" s="332">
        <f t="shared" si="224"/>
        <v>0</v>
      </c>
      <c r="BV678" s="332">
        <f t="shared" si="224"/>
        <v>0</v>
      </c>
      <c r="BW678" s="332">
        <f t="shared" si="224"/>
        <v>0</v>
      </c>
      <c r="BX678" s="332">
        <f t="shared" si="224"/>
        <v>0</v>
      </c>
      <c r="BZ678" s="332">
        <f t="shared" si="225"/>
        <v>0</v>
      </c>
      <c r="CA678" s="332">
        <f t="shared" si="225"/>
        <v>0</v>
      </c>
    </row>
    <row r="679" spans="7:79" hidden="1" x14ac:dyDescent="0.2">
      <c r="G679" s="332">
        <f t="shared" ref="G679:BQ683" si="227">G322-BY322</f>
        <v>0</v>
      </c>
      <c r="H679" s="332">
        <f t="shared" si="227"/>
        <v>0</v>
      </c>
      <c r="I679" s="332">
        <f t="shared" si="227"/>
        <v>0</v>
      </c>
      <c r="J679" s="332">
        <f t="shared" si="227"/>
        <v>0</v>
      </c>
      <c r="K679" s="332">
        <f t="shared" si="227"/>
        <v>0</v>
      </c>
      <c r="L679" s="332">
        <f t="shared" si="227"/>
        <v>0</v>
      </c>
      <c r="M679" s="332">
        <f t="shared" si="227"/>
        <v>0</v>
      </c>
      <c r="N679" s="332">
        <f t="shared" si="227"/>
        <v>0</v>
      </c>
      <c r="O679" s="332">
        <f t="shared" si="227"/>
        <v>0</v>
      </c>
      <c r="P679" s="332">
        <f t="shared" si="227"/>
        <v>0</v>
      </c>
      <c r="Q679" s="332">
        <f t="shared" si="227"/>
        <v>0</v>
      </c>
      <c r="R679" s="332">
        <f t="shared" si="227"/>
        <v>0</v>
      </c>
      <c r="S679" s="332">
        <f t="shared" si="227"/>
        <v>0</v>
      </c>
      <c r="T679" s="332">
        <f t="shared" si="227"/>
        <v>0</v>
      </c>
      <c r="U679" s="332">
        <f t="shared" si="227"/>
        <v>0</v>
      </c>
      <c r="V679" s="332">
        <f t="shared" si="227"/>
        <v>0</v>
      </c>
      <c r="W679" s="332">
        <f t="shared" si="227"/>
        <v>0</v>
      </c>
      <c r="X679" s="332">
        <f t="shared" si="227"/>
        <v>0</v>
      </c>
      <c r="Y679" s="332">
        <f t="shared" si="227"/>
        <v>0</v>
      </c>
      <c r="Z679" s="332">
        <f t="shared" si="227"/>
        <v>0</v>
      </c>
      <c r="AA679" s="332">
        <f t="shared" si="227"/>
        <v>0</v>
      </c>
      <c r="AB679" s="332">
        <f t="shared" si="227"/>
        <v>0</v>
      </c>
      <c r="AC679" s="332">
        <f t="shared" si="227"/>
        <v>0</v>
      </c>
      <c r="AD679" s="332">
        <f t="shared" si="227"/>
        <v>0</v>
      </c>
      <c r="AE679" s="332">
        <f t="shared" si="227"/>
        <v>0</v>
      </c>
      <c r="AF679" s="332">
        <f t="shared" si="227"/>
        <v>0</v>
      </c>
      <c r="AG679" s="332">
        <f t="shared" si="227"/>
        <v>0</v>
      </c>
      <c r="AH679" s="332">
        <f t="shared" si="227"/>
        <v>0</v>
      </c>
      <c r="AI679" s="332">
        <f t="shared" si="227"/>
        <v>0</v>
      </c>
      <c r="AJ679" s="332">
        <f t="shared" si="227"/>
        <v>0</v>
      </c>
      <c r="AK679" s="332">
        <f t="shared" si="227"/>
        <v>0</v>
      </c>
      <c r="AL679" s="332">
        <f t="shared" si="227"/>
        <v>0</v>
      </c>
      <c r="AM679" s="332">
        <f t="shared" si="227"/>
        <v>0</v>
      </c>
      <c r="AN679" s="332">
        <f t="shared" si="227"/>
        <v>0</v>
      </c>
      <c r="AO679" s="332">
        <f t="shared" si="227"/>
        <v>0</v>
      </c>
      <c r="AP679" s="332">
        <f t="shared" si="227"/>
        <v>0</v>
      </c>
      <c r="AQ679" s="332">
        <f t="shared" si="227"/>
        <v>0</v>
      </c>
      <c r="AR679" s="332">
        <f t="shared" si="227"/>
        <v>0</v>
      </c>
      <c r="AS679" s="332">
        <f t="shared" si="227"/>
        <v>0</v>
      </c>
      <c r="AT679" s="332">
        <f t="shared" si="227"/>
        <v>0</v>
      </c>
      <c r="AU679" s="332">
        <f t="shared" si="227"/>
        <v>0</v>
      </c>
      <c r="AV679" s="332">
        <f t="shared" si="227"/>
        <v>0</v>
      </c>
      <c r="AW679" s="332">
        <f t="shared" si="227"/>
        <v>0</v>
      </c>
      <c r="AX679" s="332">
        <f t="shared" si="227"/>
        <v>0</v>
      </c>
      <c r="AY679" s="332">
        <f t="shared" si="227"/>
        <v>0</v>
      </c>
      <c r="AZ679" s="332">
        <f t="shared" si="227"/>
        <v>0</v>
      </c>
      <c r="BA679" s="332">
        <f t="shared" si="227"/>
        <v>0</v>
      </c>
      <c r="BB679" s="332">
        <f t="shared" si="227"/>
        <v>0</v>
      </c>
      <c r="BC679" s="332">
        <f t="shared" si="227"/>
        <v>0</v>
      </c>
      <c r="BD679" s="332">
        <f t="shared" si="227"/>
        <v>0</v>
      </c>
      <c r="BE679" s="332">
        <f t="shared" si="227"/>
        <v>0</v>
      </c>
      <c r="BF679" s="332">
        <f t="shared" si="227"/>
        <v>0</v>
      </c>
      <c r="BG679" s="332">
        <f t="shared" si="227"/>
        <v>0</v>
      </c>
      <c r="BH679" s="332">
        <f t="shared" si="227"/>
        <v>0</v>
      </c>
      <c r="BI679" s="332">
        <f t="shared" si="227"/>
        <v>0</v>
      </c>
      <c r="BJ679" s="332">
        <f t="shared" si="227"/>
        <v>0</v>
      </c>
      <c r="BK679" s="332">
        <f t="shared" si="227"/>
        <v>0</v>
      </c>
      <c r="BL679" s="332">
        <f t="shared" si="227"/>
        <v>0</v>
      </c>
      <c r="BM679" s="332">
        <f t="shared" si="227"/>
        <v>0</v>
      </c>
      <c r="BN679" s="332">
        <f t="shared" si="227"/>
        <v>0</v>
      </c>
      <c r="BO679" s="332">
        <f t="shared" si="227"/>
        <v>0</v>
      </c>
      <c r="BP679" s="332">
        <f t="shared" si="227"/>
        <v>0</v>
      </c>
      <c r="BQ679" s="332">
        <f t="shared" si="227"/>
        <v>0</v>
      </c>
      <c r="BR679" s="332">
        <f t="shared" si="226"/>
        <v>0</v>
      </c>
      <c r="BS679" s="332">
        <f t="shared" si="224"/>
        <v>0</v>
      </c>
      <c r="BT679" s="332">
        <f t="shared" si="224"/>
        <v>0</v>
      </c>
      <c r="BU679" s="332">
        <f t="shared" si="224"/>
        <v>0</v>
      </c>
      <c r="BV679" s="332">
        <f t="shared" si="224"/>
        <v>0</v>
      </c>
      <c r="BW679" s="332">
        <f t="shared" si="224"/>
        <v>0</v>
      </c>
      <c r="BX679" s="332">
        <f t="shared" si="224"/>
        <v>0</v>
      </c>
      <c r="BZ679" s="332">
        <f t="shared" si="225"/>
        <v>0</v>
      </c>
      <c r="CA679" s="332">
        <f t="shared" si="225"/>
        <v>0</v>
      </c>
    </row>
    <row r="680" spans="7:79" hidden="1" x14ac:dyDescent="0.2">
      <c r="G680" s="332">
        <f t="shared" si="227"/>
        <v>0</v>
      </c>
      <c r="H680" s="332">
        <f t="shared" si="227"/>
        <v>0</v>
      </c>
      <c r="I680" s="332">
        <f t="shared" si="227"/>
        <v>0</v>
      </c>
      <c r="J680" s="332">
        <f t="shared" si="227"/>
        <v>0</v>
      </c>
      <c r="K680" s="332">
        <f t="shared" si="227"/>
        <v>0</v>
      </c>
      <c r="L680" s="332">
        <f t="shared" si="227"/>
        <v>0</v>
      </c>
      <c r="M680" s="332">
        <f t="shared" si="227"/>
        <v>0</v>
      </c>
      <c r="N680" s="332">
        <f t="shared" si="227"/>
        <v>0</v>
      </c>
      <c r="O680" s="332">
        <f t="shared" si="227"/>
        <v>0</v>
      </c>
      <c r="P680" s="332">
        <f t="shared" si="227"/>
        <v>0</v>
      </c>
      <c r="Q680" s="332">
        <f t="shared" si="227"/>
        <v>0</v>
      </c>
      <c r="R680" s="332">
        <f t="shared" si="227"/>
        <v>0</v>
      </c>
      <c r="S680" s="332">
        <f t="shared" si="227"/>
        <v>0</v>
      </c>
      <c r="T680" s="332">
        <f t="shared" si="227"/>
        <v>0</v>
      </c>
      <c r="U680" s="332">
        <f t="shared" si="227"/>
        <v>0</v>
      </c>
      <c r="V680" s="332">
        <f t="shared" si="227"/>
        <v>0</v>
      </c>
      <c r="W680" s="332">
        <f t="shared" si="227"/>
        <v>0</v>
      </c>
      <c r="X680" s="332">
        <f t="shared" si="227"/>
        <v>0</v>
      </c>
      <c r="Y680" s="332">
        <f t="shared" si="227"/>
        <v>0</v>
      </c>
      <c r="Z680" s="332">
        <f t="shared" si="227"/>
        <v>0</v>
      </c>
      <c r="AA680" s="332">
        <f t="shared" si="227"/>
        <v>0</v>
      </c>
      <c r="AB680" s="332">
        <f t="shared" si="227"/>
        <v>0</v>
      </c>
      <c r="AC680" s="332">
        <f t="shared" si="227"/>
        <v>0</v>
      </c>
      <c r="AD680" s="332">
        <f t="shared" si="227"/>
        <v>0</v>
      </c>
      <c r="AE680" s="332">
        <f t="shared" si="227"/>
        <v>0</v>
      </c>
      <c r="AF680" s="332">
        <f t="shared" si="227"/>
        <v>0</v>
      </c>
      <c r="AG680" s="332">
        <f t="shared" si="227"/>
        <v>0</v>
      </c>
      <c r="AH680" s="332">
        <f t="shared" si="227"/>
        <v>0</v>
      </c>
      <c r="AI680" s="332">
        <f t="shared" si="227"/>
        <v>0</v>
      </c>
      <c r="AJ680" s="332">
        <f t="shared" si="227"/>
        <v>0</v>
      </c>
      <c r="AK680" s="332">
        <f t="shared" si="227"/>
        <v>0</v>
      </c>
      <c r="AL680" s="332">
        <f t="shared" si="227"/>
        <v>0</v>
      </c>
      <c r="AM680" s="332">
        <f t="shared" si="227"/>
        <v>0</v>
      </c>
      <c r="AN680" s="332">
        <f t="shared" si="227"/>
        <v>0</v>
      </c>
      <c r="AO680" s="332">
        <f t="shared" si="227"/>
        <v>0</v>
      </c>
      <c r="AP680" s="332">
        <f t="shared" si="227"/>
        <v>0</v>
      </c>
      <c r="AQ680" s="332">
        <f t="shared" si="227"/>
        <v>0</v>
      </c>
      <c r="AR680" s="332">
        <f t="shared" si="227"/>
        <v>0</v>
      </c>
      <c r="AS680" s="332">
        <f t="shared" si="227"/>
        <v>0</v>
      </c>
      <c r="AT680" s="332">
        <f t="shared" si="227"/>
        <v>0</v>
      </c>
      <c r="AU680" s="332">
        <f t="shared" si="227"/>
        <v>0</v>
      </c>
      <c r="AV680" s="332">
        <f t="shared" si="227"/>
        <v>0</v>
      </c>
      <c r="AW680" s="332">
        <f t="shared" si="227"/>
        <v>0</v>
      </c>
      <c r="AX680" s="332">
        <f t="shared" si="227"/>
        <v>0</v>
      </c>
      <c r="AY680" s="332">
        <f t="shared" si="227"/>
        <v>0</v>
      </c>
      <c r="AZ680" s="332">
        <f t="shared" si="227"/>
        <v>0</v>
      </c>
      <c r="BA680" s="332">
        <f t="shared" si="227"/>
        <v>0</v>
      </c>
      <c r="BB680" s="332">
        <f t="shared" si="227"/>
        <v>0</v>
      </c>
      <c r="BC680" s="332">
        <f t="shared" si="227"/>
        <v>0</v>
      </c>
      <c r="BD680" s="332">
        <f t="shared" si="227"/>
        <v>0</v>
      </c>
      <c r="BE680" s="332">
        <f t="shared" si="227"/>
        <v>0</v>
      </c>
      <c r="BF680" s="332">
        <f t="shared" si="227"/>
        <v>0</v>
      </c>
      <c r="BG680" s="332">
        <f t="shared" si="227"/>
        <v>0</v>
      </c>
      <c r="BH680" s="332">
        <f t="shared" si="227"/>
        <v>0</v>
      </c>
      <c r="BI680" s="332">
        <f t="shared" si="227"/>
        <v>0</v>
      </c>
      <c r="BJ680" s="332">
        <f t="shared" si="227"/>
        <v>0</v>
      </c>
      <c r="BK680" s="332">
        <f t="shared" si="227"/>
        <v>0</v>
      </c>
      <c r="BL680" s="332">
        <f t="shared" si="227"/>
        <v>0</v>
      </c>
      <c r="BM680" s="332">
        <f t="shared" si="227"/>
        <v>0</v>
      </c>
      <c r="BN680" s="332">
        <f t="shared" si="227"/>
        <v>0</v>
      </c>
      <c r="BO680" s="332">
        <f t="shared" si="227"/>
        <v>0</v>
      </c>
      <c r="BP680" s="332">
        <f t="shared" si="227"/>
        <v>0</v>
      </c>
      <c r="BQ680" s="332">
        <f t="shared" si="227"/>
        <v>0</v>
      </c>
      <c r="BR680" s="332">
        <f t="shared" si="226"/>
        <v>0</v>
      </c>
      <c r="BS680" s="332">
        <f t="shared" si="224"/>
        <v>0</v>
      </c>
      <c r="BT680" s="332">
        <f t="shared" si="224"/>
        <v>0</v>
      </c>
      <c r="BU680" s="332">
        <f t="shared" si="224"/>
        <v>0</v>
      </c>
      <c r="BV680" s="332">
        <f t="shared" si="224"/>
        <v>0</v>
      </c>
      <c r="BW680" s="332">
        <f t="shared" si="224"/>
        <v>0</v>
      </c>
      <c r="BX680" s="332">
        <f t="shared" si="224"/>
        <v>0</v>
      </c>
      <c r="BZ680" s="332">
        <f t="shared" si="225"/>
        <v>0</v>
      </c>
      <c r="CA680" s="332">
        <f t="shared" si="225"/>
        <v>0</v>
      </c>
    </row>
    <row r="681" spans="7:79" hidden="1" x14ac:dyDescent="0.2">
      <c r="G681" s="332">
        <f t="shared" si="227"/>
        <v>-42458</v>
      </c>
      <c r="H681" s="332">
        <f t="shared" si="227"/>
        <v>0</v>
      </c>
      <c r="I681" s="332">
        <f t="shared" si="227"/>
        <v>0</v>
      </c>
      <c r="J681" s="332">
        <f t="shared" si="227"/>
        <v>0</v>
      </c>
      <c r="K681" s="332">
        <f t="shared" si="227"/>
        <v>0</v>
      </c>
      <c r="L681" s="332">
        <f t="shared" si="227"/>
        <v>0</v>
      </c>
      <c r="M681" s="332">
        <f t="shared" si="227"/>
        <v>0</v>
      </c>
      <c r="N681" s="332">
        <f t="shared" si="227"/>
        <v>0</v>
      </c>
      <c r="O681" s="332">
        <f t="shared" si="227"/>
        <v>0</v>
      </c>
      <c r="P681" s="332">
        <f t="shared" si="227"/>
        <v>0</v>
      </c>
      <c r="Q681" s="332">
        <f t="shared" si="227"/>
        <v>0</v>
      </c>
      <c r="R681" s="332">
        <f t="shared" si="227"/>
        <v>0</v>
      </c>
      <c r="S681" s="332">
        <f t="shared" si="227"/>
        <v>0</v>
      </c>
      <c r="T681" s="332">
        <f t="shared" si="227"/>
        <v>0</v>
      </c>
      <c r="U681" s="332">
        <f t="shared" si="227"/>
        <v>0</v>
      </c>
      <c r="V681" s="332">
        <f t="shared" si="227"/>
        <v>0</v>
      </c>
      <c r="W681" s="332">
        <f t="shared" si="227"/>
        <v>0</v>
      </c>
      <c r="X681" s="332">
        <f t="shared" si="227"/>
        <v>0</v>
      </c>
      <c r="Y681" s="332">
        <f t="shared" si="227"/>
        <v>0</v>
      </c>
      <c r="Z681" s="332">
        <f t="shared" si="227"/>
        <v>0</v>
      </c>
      <c r="AA681" s="332">
        <f t="shared" si="227"/>
        <v>0</v>
      </c>
      <c r="AB681" s="332">
        <f t="shared" si="227"/>
        <v>0</v>
      </c>
      <c r="AC681" s="332">
        <f t="shared" si="227"/>
        <v>0</v>
      </c>
      <c r="AD681" s="332">
        <f t="shared" si="227"/>
        <v>0</v>
      </c>
      <c r="AE681" s="332">
        <f t="shared" si="227"/>
        <v>0</v>
      </c>
      <c r="AF681" s="332">
        <f t="shared" si="227"/>
        <v>0</v>
      </c>
      <c r="AG681" s="332">
        <f t="shared" si="227"/>
        <v>0</v>
      </c>
      <c r="AH681" s="332">
        <f t="shared" si="227"/>
        <v>0</v>
      </c>
      <c r="AI681" s="332">
        <f t="shared" si="227"/>
        <v>0</v>
      </c>
      <c r="AJ681" s="332">
        <f t="shared" si="227"/>
        <v>0</v>
      </c>
      <c r="AK681" s="332">
        <f t="shared" si="227"/>
        <v>0</v>
      </c>
      <c r="AL681" s="332">
        <f t="shared" si="227"/>
        <v>0</v>
      </c>
      <c r="AM681" s="332">
        <f t="shared" si="227"/>
        <v>0</v>
      </c>
      <c r="AN681" s="332">
        <f t="shared" si="227"/>
        <v>0</v>
      </c>
      <c r="AO681" s="332">
        <f t="shared" si="227"/>
        <v>0</v>
      </c>
      <c r="AP681" s="332">
        <f t="shared" si="227"/>
        <v>0</v>
      </c>
      <c r="AQ681" s="332">
        <f t="shared" si="227"/>
        <v>0</v>
      </c>
      <c r="AR681" s="332">
        <f t="shared" si="227"/>
        <v>0</v>
      </c>
      <c r="AS681" s="332">
        <f t="shared" si="227"/>
        <v>0</v>
      </c>
      <c r="AT681" s="332">
        <f t="shared" si="227"/>
        <v>0</v>
      </c>
      <c r="AU681" s="332">
        <f t="shared" si="227"/>
        <v>0</v>
      </c>
      <c r="AV681" s="332">
        <f t="shared" si="227"/>
        <v>0</v>
      </c>
      <c r="AW681" s="332">
        <f t="shared" si="227"/>
        <v>0</v>
      </c>
      <c r="AX681" s="332">
        <f t="shared" si="227"/>
        <v>0</v>
      </c>
      <c r="AY681" s="332">
        <f t="shared" si="227"/>
        <v>0</v>
      </c>
      <c r="AZ681" s="332">
        <f t="shared" si="227"/>
        <v>0</v>
      </c>
      <c r="BA681" s="332">
        <f t="shared" si="227"/>
        <v>0</v>
      </c>
      <c r="BB681" s="332">
        <f t="shared" si="227"/>
        <v>0</v>
      </c>
      <c r="BC681" s="332">
        <f t="shared" si="227"/>
        <v>0</v>
      </c>
      <c r="BD681" s="332">
        <f t="shared" si="227"/>
        <v>0</v>
      </c>
      <c r="BE681" s="332">
        <f t="shared" si="227"/>
        <v>0</v>
      </c>
      <c r="BF681" s="332">
        <f t="shared" si="227"/>
        <v>0</v>
      </c>
      <c r="BG681" s="332">
        <f t="shared" si="227"/>
        <v>0</v>
      </c>
      <c r="BH681" s="332">
        <f t="shared" si="227"/>
        <v>0</v>
      </c>
      <c r="BI681" s="332">
        <f t="shared" si="227"/>
        <v>0</v>
      </c>
      <c r="BJ681" s="332">
        <f t="shared" si="227"/>
        <v>0</v>
      </c>
      <c r="BK681" s="332">
        <f t="shared" si="227"/>
        <v>0</v>
      </c>
      <c r="BL681" s="332">
        <f t="shared" si="227"/>
        <v>0</v>
      </c>
      <c r="BM681" s="332">
        <f t="shared" si="227"/>
        <v>0</v>
      </c>
      <c r="BN681" s="332">
        <f t="shared" si="227"/>
        <v>0</v>
      </c>
      <c r="BO681" s="332">
        <f t="shared" si="227"/>
        <v>-42458</v>
      </c>
      <c r="BP681" s="332">
        <f t="shared" si="227"/>
        <v>0</v>
      </c>
      <c r="BQ681" s="332">
        <f t="shared" si="227"/>
        <v>0</v>
      </c>
      <c r="BR681" s="332">
        <f t="shared" si="226"/>
        <v>0</v>
      </c>
      <c r="BS681" s="332">
        <f t="shared" si="224"/>
        <v>0</v>
      </c>
      <c r="BT681" s="332">
        <f t="shared" si="224"/>
        <v>0</v>
      </c>
      <c r="BU681" s="332">
        <f t="shared" si="224"/>
        <v>0</v>
      </c>
      <c r="BV681" s="332">
        <f t="shared" si="224"/>
        <v>0</v>
      </c>
      <c r="BW681" s="332">
        <f t="shared" si="224"/>
        <v>0</v>
      </c>
      <c r="BX681" s="332">
        <f t="shared" si="224"/>
        <v>0</v>
      </c>
      <c r="BZ681" s="332">
        <f t="shared" si="225"/>
        <v>0</v>
      </c>
      <c r="CA681" s="332">
        <f t="shared" si="225"/>
        <v>0</v>
      </c>
    </row>
    <row r="682" spans="7:79" hidden="1" x14ac:dyDescent="0.2">
      <c r="G682" s="332">
        <f t="shared" si="227"/>
        <v>-42458</v>
      </c>
      <c r="H682" s="332">
        <f t="shared" si="227"/>
        <v>0</v>
      </c>
      <c r="I682" s="332">
        <f t="shared" si="227"/>
        <v>0</v>
      </c>
      <c r="J682" s="332">
        <f t="shared" si="227"/>
        <v>0</v>
      </c>
      <c r="K682" s="332">
        <f t="shared" si="227"/>
        <v>0</v>
      </c>
      <c r="L682" s="332">
        <f t="shared" si="227"/>
        <v>0</v>
      </c>
      <c r="M682" s="332">
        <f t="shared" si="227"/>
        <v>0</v>
      </c>
      <c r="N682" s="332">
        <f t="shared" si="227"/>
        <v>0</v>
      </c>
      <c r="O682" s="332">
        <f t="shared" si="227"/>
        <v>0</v>
      </c>
      <c r="P682" s="332">
        <f t="shared" si="227"/>
        <v>0</v>
      </c>
      <c r="Q682" s="332">
        <f t="shared" si="227"/>
        <v>0</v>
      </c>
      <c r="R682" s="332">
        <f t="shared" si="227"/>
        <v>0</v>
      </c>
      <c r="S682" s="332">
        <f t="shared" si="227"/>
        <v>0</v>
      </c>
      <c r="T682" s="332">
        <f t="shared" si="227"/>
        <v>0</v>
      </c>
      <c r="U682" s="332">
        <f t="shared" si="227"/>
        <v>0</v>
      </c>
      <c r="V682" s="332">
        <f t="shared" si="227"/>
        <v>0</v>
      </c>
      <c r="W682" s="332">
        <f t="shared" si="227"/>
        <v>0</v>
      </c>
      <c r="X682" s="332">
        <f t="shared" si="227"/>
        <v>0</v>
      </c>
      <c r="Y682" s="332">
        <f t="shared" si="227"/>
        <v>0</v>
      </c>
      <c r="Z682" s="332">
        <f t="shared" si="227"/>
        <v>0</v>
      </c>
      <c r="AA682" s="332">
        <f t="shared" si="227"/>
        <v>0</v>
      </c>
      <c r="AB682" s="332">
        <f t="shared" si="227"/>
        <v>0</v>
      </c>
      <c r="AC682" s="332">
        <f t="shared" si="227"/>
        <v>0</v>
      </c>
      <c r="AD682" s="332">
        <f t="shared" si="227"/>
        <v>0</v>
      </c>
      <c r="AE682" s="332">
        <f t="shared" si="227"/>
        <v>0</v>
      </c>
      <c r="AF682" s="332">
        <f t="shared" si="227"/>
        <v>0</v>
      </c>
      <c r="AG682" s="332">
        <f t="shared" si="227"/>
        <v>0</v>
      </c>
      <c r="AH682" s="332">
        <f t="shared" si="227"/>
        <v>0</v>
      </c>
      <c r="AI682" s="332">
        <f t="shared" si="227"/>
        <v>0</v>
      </c>
      <c r="AJ682" s="332">
        <f t="shared" si="227"/>
        <v>0</v>
      </c>
      <c r="AK682" s="332">
        <f t="shared" si="227"/>
        <v>0</v>
      </c>
      <c r="AL682" s="332">
        <f t="shared" si="227"/>
        <v>0</v>
      </c>
      <c r="AM682" s="332">
        <f t="shared" si="227"/>
        <v>0</v>
      </c>
      <c r="AN682" s="332">
        <f t="shared" si="227"/>
        <v>0</v>
      </c>
      <c r="AO682" s="332">
        <f t="shared" si="227"/>
        <v>0</v>
      </c>
      <c r="AP682" s="332">
        <f t="shared" si="227"/>
        <v>0</v>
      </c>
      <c r="AQ682" s="332">
        <f t="shared" si="227"/>
        <v>0</v>
      </c>
      <c r="AR682" s="332">
        <f t="shared" si="227"/>
        <v>0</v>
      </c>
      <c r="AS682" s="332">
        <f t="shared" si="227"/>
        <v>0</v>
      </c>
      <c r="AT682" s="332">
        <f t="shared" si="227"/>
        <v>0</v>
      </c>
      <c r="AU682" s="332">
        <f t="shared" si="227"/>
        <v>0</v>
      </c>
      <c r="AV682" s="332">
        <f t="shared" si="227"/>
        <v>0</v>
      </c>
      <c r="AW682" s="332">
        <f t="shared" si="227"/>
        <v>0</v>
      </c>
      <c r="AX682" s="332">
        <f t="shared" si="227"/>
        <v>0</v>
      </c>
      <c r="AY682" s="332">
        <f t="shared" si="227"/>
        <v>0</v>
      </c>
      <c r="AZ682" s="332">
        <f t="shared" si="227"/>
        <v>0</v>
      </c>
      <c r="BA682" s="332">
        <f t="shared" si="227"/>
        <v>0</v>
      </c>
      <c r="BB682" s="332">
        <f t="shared" si="227"/>
        <v>0</v>
      </c>
      <c r="BC682" s="332">
        <f t="shared" si="227"/>
        <v>0</v>
      </c>
      <c r="BD682" s="332">
        <f t="shared" si="227"/>
        <v>0</v>
      </c>
      <c r="BE682" s="332">
        <f t="shared" si="227"/>
        <v>0</v>
      </c>
      <c r="BF682" s="332">
        <f t="shared" si="227"/>
        <v>0</v>
      </c>
      <c r="BG682" s="332">
        <f t="shared" si="227"/>
        <v>0</v>
      </c>
      <c r="BH682" s="332">
        <f t="shared" si="227"/>
        <v>0</v>
      </c>
      <c r="BI682" s="332">
        <f t="shared" si="227"/>
        <v>0</v>
      </c>
      <c r="BJ682" s="332">
        <f t="shared" si="227"/>
        <v>0</v>
      </c>
      <c r="BK682" s="332">
        <f t="shared" si="227"/>
        <v>0</v>
      </c>
      <c r="BL682" s="332">
        <f t="shared" si="227"/>
        <v>0</v>
      </c>
      <c r="BM682" s="332">
        <f t="shared" si="227"/>
        <v>0</v>
      </c>
      <c r="BN682" s="332">
        <f t="shared" si="227"/>
        <v>0</v>
      </c>
      <c r="BO682" s="332">
        <f t="shared" si="227"/>
        <v>-42458</v>
      </c>
      <c r="BP682" s="332">
        <f t="shared" si="227"/>
        <v>0</v>
      </c>
      <c r="BQ682" s="332">
        <f t="shared" si="227"/>
        <v>0</v>
      </c>
      <c r="BR682" s="332">
        <f t="shared" si="226"/>
        <v>0</v>
      </c>
      <c r="BS682" s="332">
        <f t="shared" si="224"/>
        <v>0</v>
      </c>
      <c r="BT682" s="332">
        <f t="shared" si="224"/>
        <v>0</v>
      </c>
      <c r="BU682" s="332">
        <f t="shared" si="224"/>
        <v>0</v>
      </c>
      <c r="BV682" s="332">
        <f t="shared" si="224"/>
        <v>0</v>
      </c>
      <c r="BW682" s="332">
        <f t="shared" si="224"/>
        <v>0</v>
      </c>
      <c r="BX682" s="332">
        <f t="shared" si="224"/>
        <v>0</v>
      </c>
      <c r="BZ682" s="332">
        <f t="shared" si="225"/>
        <v>0</v>
      </c>
      <c r="CA682" s="332">
        <f t="shared" si="225"/>
        <v>0</v>
      </c>
    </row>
    <row r="683" spans="7:79" hidden="1" x14ac:dyDescent="0.2">
      <c r="G683" s="332">
        <f t="shared" si="227"/>
        <v>0</v>
      </c>
      <c r="H683" s="332">
        <f t="shared" si="227"/>
        <v>0</v>
      </c>
      <c r="I683" s="332">
        <f t="shared" si="227"/>
        <v>0</v>
      </c>
      <c r="J683" s="332">
        <f t="shared" ref="J683:BQ687" si="228">J326-CB326</f>
        <v>0</v>
      </c>
      <c r="K683" s="332">
        <f t="shared" si="228"/>
        <v>0</v>
      </c>
      <c r="L683" s="332">
        <f t="shared" si="228"/>
        <v>0</v>
      </c>
      <c r="M683" s="332">
        <f t="shared" si="228"/>
        <v>0</v>
      </c>
      <c r="N683" s="332">
        <f t="shared" si="228"/>
        <v>0</v>
      </c>
      <c r="O683" s="332">
        <f t="shared" si="228"/>
        <v>0</v>
      </c>
      <c r="P683" s="332">
        <f t="shared" si="228"/>
        <v>0</v>
      </c>
      <c r="Q683" s="332">
        <f t="shared" si="228"/>
        <v>0</v>
      </c>
      <c r="R683" s="332">
        <f t="shared" si="228"/>
        <v>0</v>
      </c>
      <c r="S683" s="332">
        <f t="shared" si="228"/>
        <v>0</v>
      </c>
      <c r="T683" s="332">
        <f t="shared" si="228"/>
        <v>0</v>
      </c>
      <c r="U683" s="332">
        <f t="shared" si="228"/>
        <v>0</v>
      </c>
      <c r="V683" s="332">
        <f t="shared" si="228"/>
        <v>0</v>
      </c>
      <c r="W683" s="332">
        <f t="shared" si="228"/>
        <v>0</v>
      </c>
      <c r="X683" s="332">
        <f t="shared" si="228"/>
        <v>0</v>
      </c>
      <c r="Y683" s="332">
        <f t="shared" si="228"/>
        <v>0</v>
      </c>
      <c r="Z683" s="332">
        <f t="shared" si="228"/>
        <v>0</v>
      </c>
      <c r="AA683" s="332">
        <f t="shared" si="228"/>
        <v>0</v>
      </c>
      <c r="AB683" s="332">
        <f t="shared" si="228"/>
        <v>0</v>
      </c>
      <c r="AC683" s="332">
        <f t="shared" si="228"/>
        <v>0</v>
      </c>
      <c r="AD683" s="332">
        <f t="shared" si="228"/>
        <v>0</v>
      </c>
      <c r="AE683" s="332">
        <f t="shared" si="228"/>
        <v>0</v>
      </c>
      <c r="AF683" s="332">
        <f t="shared" si="228"/>
        <v>0</v>
      </c>
      <c r="AG683" s="332">
        <f t="shared" si="228"/>
        <v>0</v>
      </c>
      <c r="AH683" s="332">
        <f t="shared" si="228"/>
        <v>0</v>
      </c>
      <c r="AI683" s="332">
        <f t="shared" si="228"/>
        <v>0</v>
      </c>
      <c r="AJ683" s="332">
        <f t="shared" si="228"/>
        <v>0</v>
      </c>
      <c r="AK683" s="332">
        <f t="shared" si="228"/>
        <v>0</v>
      </c>
      <c r="AL683" s="332">
        <f t="shared" si="228"/>
        <v>0</v>
      </c>
      <c r="AM683" s="332">
        <f t="shared" si="228"/>
        <v>0</v>
      </c>
      <c r="AN683" s="332">
        <f t="shared" si="228"/>
        <v>0</v>
      </c>
      <c r="AO683" s="332">
        <f t="shared" si="228"/>
        <v>0</v>
      </c>
      <c r="AP683" s="332">
        <f t="shared" si="228"/>
        <v>0</v>
      </c>
      <c r="AQ683" s="332">
        <f t="shared" si="228"/>
        <v>0</v>
      </c>
      <c r="AR683" s="332">
        <f t="shared" si="228"/>
        <v>0</v>
      </c>
      <c r="AS683" s="332">
        <f t="shared" si="228"/>
        <v>0</v>
      </c>
      <c r="AT683" s="332">
        <f t="shared" si="228"/>
        <v>0</v>
      </c>
      <c r="AU683" s="332">
        <f t="shared" si="228"/>
        <v>0</v>
      </c>
      <c r="AV683" s="332">
        <f t="shared" si="228"/>
        <v>0</v>
      </c>
      <c r="AW683" s="332">
        <f t="shared" si="228"/>
        <v>0</v>
      </c>
      <c r="AX683" s="332">
        <f t="shared" si="228"/>
        <v>0</v>
      </c>
      <c r="AY683" s="332">
        <f t="shared" si="228"/>
        <v>0</v>
      </c>
      <c r="AZ683" s="332">
        <f t="shared" si="228"/>
        <v>0</v>
      </c>
      <c r="BA683" s="332">
        <f t="shared" si="228"/>
        <v>0</v>
      </c>
      <c r="BB683" s="332">
        <f t="shared" si="228"/>
        <v>0</v>
      </c>
      <c r="BC683" s="332">
        <f t="shared" si="228"/>
        <v>0</v>
      </c>
      <c r="BD683" s="332">
        <f t="shared" si="228"/>
        <v>0</v>
      </c>
      <c r="BE683" s="332">
        <f t="shared" si="228"/>
        <v>0</v>
      </c>
      <c r="BF683" s="332">
        <f t="shared" si="228"/>
        <v>0</v>
      </c>
      <c r="BG683" s="332">
        <f t="shared" si="228"/>
        <v>0</v>
      </c>
      <c r="BH683" s="332">
        <f t="shared" si="228"/>
        <v>0</v>
      </c>
      <c r="BI683" s="332">
        <f t="shared" si="228"/>
        <v>0</v>
      </c>
      <c r="BJ683" s="332">
        <f t="shared" si="228"/>
        <v>0</v>
      </c>
      <c r="BK683" s="332">
        <f t="shared" si="228"/>
        <v>0</v>
      </c>
      <c r="BL683" s="332">
        <f t="shared" si="228"/>
        <v>0</v>
      </c>
      <c r="BM683" s="332">
        <f t="shared" si="228"/>
        <v>0</v>
      </c>
      <c r="BN683" s="332">
        <f t="shared" si="228"/>
        <v>0</v>
      </c>
      <c r="BO683" s="332">
        <f t="shared" si="228"/>
        <v>0</v>
      </c>
      <c r="BP683" s="332">
        <f t="shared" si="228"/>
        <v>0</v>
      </c>
      <c r="BQ683" s="332">
        <f t="shared" si="228"/>
        <v>0</v>
      </c>
      <c r="BR683" s="332">
        <f t="shared" si="226"/>
        <v>0</v>
      </c>
      <c r="BS683" s="332">
        <f t="shared" si="224"/>
        <v>0</v>
      </c>
      <c r="BT683" s="332">
        <f t="shared" si="224"/>
        <v>0</v>
      </c>
      <c r="BU683" s="332">
        <f t="shared" si="224"/>
        <v>0</v>
      </c>
      <c r="BV683" s="332">
        <f t="shared" si="224"/>
        <v>0</v>
      </c>
      <c r="BW683" s="332">
        <f t="shared" si="224"/>
        <v>0</v>
      </c>
      <c r="BX683" s="332">
        <f t="shared" si="224"/>
        <v>0</v>
      </c>
      <c r="BZ683" s="332">
        <f t="shared" si="225"/>
        <v>0</v>
      </c>
      <c r="CA683" s="332">
        <f t="shared" si="225"/>
        <v>0</v>
      </c>
    </row>
    <row r="684" spans="7:79" hidden="1" x14ac:dyDescent="0.2">
      <c r="G684" s="332">
        <f t="shared" ref="G684:V699" si="229">G327-BY327</f>
        <v>0</v>
      </c>
      <c r="H684" s="332">
        <f t="shared" si="229"/>
        <v>0</v>
      </c>
      <c r="I684" s="332">
        <f t="shared" si="229"/>
        <v>0</v>
      </c>
      <c r="J684" s="332">
        <f t="shared" si="228"/>
        <v>0</v>
      </c>
      <c r="K684" s="332">
        <f t="shared" si="228"/>
        <v>0</v>
      </c>
      <c r="L684" s="332">
        <f t="shared" si="228"/>
        <v>0</v>
      </c>
      <c r="M684" s="332">
        <f t="shared" si="228"/>
        <v>0</v>
      </c>
      <c r="N684" s="332">
        <f t="shared" si="228"/>
        <v>0</v>
      </c>
      <c r="O684" s="332">
        <f t="shared" si="228"/>
        <v>0</v>
      </c>
      <c r="P684" s="332">
        <f t="shared" si="228"/>
        <v>0</v>
      </c>
      <c r="Q684" s="332">
        <f t="shared" si="228"/>
        <v>0</v>
      </c>
      <c r="R684" s="332">
        <f t="shared" si="228"/>
        <v>0</v>
      </c>
      <c r="S684" s="332">
        <f t="shared" si="228"/>
        <v>0</v>
      </c>
      <c r="T684" s="332">
        <f t="shared" si="228"/>
        <v>0</v>
      </c>
      <c r="U684" s="332">
        <f t="shared" si="228"/>
        <v>0</v>
      </c>
      <c r="V684" s="332">
        <f t="shared" si="228"/>
        <v>0</v>
      </c>
      <c r="W684" s="332">
        <f t="shared" si="228"/>
        <v>0</v>
      </c>
      <c r="X684" s="332">
        <f t="shared" si="228"/>
        <v>0</v>
      </c>
      <c r="Y684" s="332">
        <f t="shared" si="228"/>
        <v>0</v>
      </c>
      <c r="Z684" s="332">
        <f t="shared" si="228"/>
        <v>0</v>
      </c>
      <c r="AA684" s="332">
        <f t="shared" si="228"/>
        <v>0</v>
      </c>
      <c r="AB684" s="332">
        <f t="shared" si="228"/>
        <v>0</v>
      </c>
      <c r="AC684" s="332">
        <f t="shared" si="228"/>
        <v>0</v>
      </c>
      <c r="AD684" s="332">
        <f t="shared" si="228"/>
        <v>0</v>
      </c>
      <c r="AE684" s="332">
        <f t="shared" si="228"/>
        <v>0</v>
      </c>
      <c r="AF684" s="332">
        <f t="shared" si="228"/>
        <v>0</v>
      </c>
      <c r="AG684" s="332">
        <f t="shared" si="228"/>
        <v>0</v>
      </c>
      <c r="AH684" s="332">
        <f t="shared" si="228"/>
        <v>0</v>
      </c>
      <c r="AI684" s="332">
        <f t="shared" si="228"/>
        <v>0</v>
      </c>
      <c r="AJ684" s="332">
        <f t="shared" si="228"/>
        <v>0</v>
      </c>
      <c r="AK684" s="332">
        <f t="shared" si="228"/>
        <v>0</v>
      </c>
      <c r="AL684" s="332">
        <f t="shared" si="228"/>
        <v>0</v>
      </c>
      <c r="AM684" s="332">
        <f t="shared" si="228"/>
        <v>0</v>
      </c>
      <c r="AN684" s="332">
        <f t="shared" si="228"/>
        <v>0</v>
      </c>
      <c r="AO684" s="332">
        <f t="shared" si="228"/>
        <v>0</v>
      </c>
      <c r="AP684" s="332">
        <f t="shared" si="228"/>
        <v>0</v>
      </c>
      <c r="AQ684" s="332">
        <f t="shared" si="228"/>
        <v>0</v>
      </c>
      <c r="AR684" s="332">
        <f t="shared" si="228"/>
        <v>0</v>
      </c>
      <c r="AS684" s="332">
        <f t="shared" si="228"/>
        <v>0</v>
      </c>
      <c r="AT684" s="332">
        <f t="shared" si="228"/>
        <v>0</v>
      </c>
      <c r="AU684" s="332">
        <f t="shared" si="228"/>
        <v>0</v>
      </c>
      <c r="AV684" s="332">
        <f t="shared" si="228"/>
        <v>0</v>
      </c>
      <c r="AW684" s="332">
        <f t="shared" si="228"/>
        <v>0</v>
      </c>
      <c r="AX684" s="332">
        <f t="shared" si="228"/>
        <v>0</v>
      </c>
      <c r="AY684" s="332">
        <f t="shared" si="228"/>
        <v>0</v>
      </c>
      <c r="AZ684" s="332">
        <f t="shared" si="228"/>
        <v>0</v>
      </c>
      <c r="BA684" s="332">
        <f t="shared" si="228"/>
        <v>0</v>
      </c>
      <c r="BB684" s="332">
        <f t="shared" si="228"/>
        <v>0</v>
      </c>
      <c r="BC684" s="332">
        <f t="shared" si="228"/>
        <v>0</v>
      </c>
      <c r="BD684" s="332">
        <f t="shared" si="228"/>
        <v>0</v>
      </c>
      <c r="BE684" s="332">
        <f t="shared" si="228"/>
        <v>0</v>
      </c>
      <c r="BF684" s="332">
        <f t="shared" si="228"/>
        <v>0</v>
      </c>
      <c r="BG684" s="332">
        <f t="shared" si="228"/>
        <v>0</v>
      </c>
      <c r="BH684" s="332">
        <f t="shared" si="228"/>
        <v>0</v>
      </c>
      <c r="BI684" s="332">
        <f t="shared" si="228"/>
        <v>0</v>
      </c>
      <c r="BJ684" s="332">
        <f t="shared" si="228"/>
        <v>0</v>
      </c>
      <c r="BK684" s="332">
        <f t="shared" si="228"/>
        <v>0</v>
      </c>
      <c r="BL684" s="332">
        <f t="shared" si="228"/>
        <v>0</v>
      </c>
      <c r="BM684" s="332">
        <f t="shared" si="228"/>
        <v>0</v>
      </c>
      <c r="BN684" s="332">
        <f t="shared" si="228"/>
        <v>0</v>
      </c>
      <c r="BO684" s="332">
        <f t="shared" si="228"/>
        <v>0</v>
      </c>
      <c r="BP684" s="332">
        <f t="shared" si="228"/>
        <v>0</v>
      </c>
      <c r="BQ684" s="332">
        <f t="shared" si="228"/>
        <v>0</v>
      </c>
      <c r="BR684" s="332">
        <f t="shared" si="226"/>
        <v>0</v>
      </c>
      <c r="BS684" s="332">
        <f t="shared" si="224"/>
        <v>0</v>
      </c>
      <c r="BT684" s="332">
        <f t="shared" si="224"/>
        <v>0</v>
      </c>
      <c r="BU684" s="332">
        <f t="shared" si="224"/>
        <v>0</v>
      </c>
      <c r="BV684" s="332">
        <f t="shared" si="224"/>
        <v>0</v>
      </c>
      <c r="BW684" s="332">
        <f t="shared" si="224"/>
        <v>0</v>
      </c>
      <c r="BX684" s="332">
        <f t="shared" si="224"/>
        <v>0</v>
      </c>
      <c r="BZ684" s="332">
        <f t="shared" si="225"/>
        <v>0</v>
      </c>
      <c r="CA684" s="332">
        <f t="shared" si="225"/>
        <v>0</v>
      </c>
    </row>
    <row r="685" spans="7:79" hidden="1" x14ac:dyDescent="0.2">
      <c r="G685" s="332">
        <f t="shared" si="229"/>
        <v>0</v>
      </c>
      <c r="H685" s="332">
        <f t="shared" si="229"/>
        <v>0</v>
      </c>
      <c r="I685" s="332">
        <f t="shared" si="229"/>
        <v>0</v>
      </c>
      <c r="J685" s="332">
        <f t="shared" si="228"/>
        <v>0</v>
      </c>
      <c r="K685" s="332">
        <f t="shared" si="228"/>
        <v>0</v>
      </c>
      <c r="L685" s="332">
        <f t="shared" si="228"/>
        <v>0</v>
      </c>
      <c r="M685" s="332">
        <f t="shared" si="228"/>
        <v>0</v>
      </c>
      <c r="N685" s="332">
        <f t="shared" si="228"/>
        <v>0</v>
      </c>
      <c r="O685" s="332">
        <f t="shared" si="228"/>
        <v>0</v>
      </c>
      <c r="P685" s="332">
        <f t="shared" si="228"/>
        <v>0</v>
      </c>
      <c r="Q685" s="332">
        <f t="shared" si="228"/>
        <v>0</v>
      </c>
      <c r="R685" s="332">
        <f t="shared" si="228"/>
        <v>0</v>
      </c>
      <c r="S685" s="332">
        <f t="shared" si="228"/>
        <v>0</v>
      </c>
      <c r="T685" s="332">
        <f t="shared" si="228"/>
        <v>0</v>
      </c>
      <c r="U685" s="332">
        <f t="shared" si="228"/>
        <v>0</v>
      </c>
      <c r="V685" s="332">
        <f t="shared" si="228"/>
        <v>0</v>
      </c>
      <c r="W685" s="332">
        <f t="shared" si="228"/>
        <v>0</v>
      </c>
      <c r="X685" s="332">
        <f t="shared" si="228"/>
        <v>0</v>
      </c>
      <c r="Y685" s="332">
        <f t="shared" si="228"/>
        <v>0</v>
      </c>
      <c r="Z685" s="332">
        <f t="shared" si="228"/>
        <v>0</v>
      </c>
      <c r="AA685" s="332">
        <f t="shared" si="228"/>
        <v>0</v>
      </c>
      <c r="AB685" s="332">
        <f t="shared" si="228"/>
        <v>0</v>
      </c>
      <c r="AC685" s="332">
        <f t="shared" si="228"/>
        <v>0</v>
      </c>
      <c r="AD685" s="332">
        <f t="shared" si="228"/>
        <v>0</v>
      </c>
      <c r="AE685" s="332">
        <f t="shared" si="228"/>
        <v>0</v>
      </c>
      <c r="AF685" s="332">
        <f t="shared" si="228"/>
        <v>0</v>
      </c>
      <c r="AG685" s="332">
        <f t="shared" si="228"/>
        <v>0</v>
      </c>
      <c r="AH685" s="332">
        <f t="shared" si="228"/>
        <v>0</v>
      </c>
      <c r="AI685" s="332">
        <f t="shared" si="228"/>
        <v>0</v>
      </c>
      <c r="AJ685" s="332">
        <f t="shared" si="228"/>
        <v>0</v>
      </c>
      <c r="AK685" s="332">
        <f t="shared" si="228"/>
        <v>0</v>
      </c>
      <c r="AL685" s="332">
        <f t="shared" si="228"/>
        <v>0</v>
      </c>
      <c r="AM685" s="332">
        <f t="shared" si="228"/>
        <v>0</v>
      </c>
      <c r="AN685" s="332">
        <f t="shared" si="228"/>
        <v>0</v>
      </c>
      <c r="AO685" s="332">
        <f t="shared" si="228"/>
        <v>0</v>
      </c>
      <c r="AP685" s="332">
        <f t="shared" si="228"/>
        <v>0</v>
      </c>
      <c r="AQ685" s="332">
        <f t="shared" si="228"/>
        <v>0</v>
      </c>
      <c r="AR685" s="332">
        <f t="shared" si="228"/>
        <v>0</v>
      </c>
      <c r="AS685" s="332">
        <f t="shared" si="228"/>
        <v>0</v>
      </c>
      <c r="AT685" s="332">
        <f t="shared" si="228"/>
        <v>0</v>
      </c>
      <c r="AU685" s="332">
        <f t="shared" si="228"/>
        <v>0</v>
      </c>
      <c r="AV685" s="332">
        <f t="shared" si="228"/>
        <v>0</v>
      </c>
      <c r="AW685" s="332">
        <f t="shared" si="228"/>
        <v>0</v>
      </c>
      <c r="AX685" s="332">
        <f t="shared" si="228"/>
        <v>0</v>
      </c>
      <c r="AY685" s="332">
        <f t="shared" si="228"/>
        <v>0</v>
      </c>
      <c r="AZ685" s="332">
        <f t="shared" si="228"/>
        <v>0</v>
      </c>
      <c r="BA685" s="332">
        <f t="shared" si="228"/>
        <v>0</v>
      </c>
      <c r="BB685" s="332">
        <f t="shared" si="228"/>
        <v>0</v>
      </c>
      <c r="BC685" s="332">
        <f t="shared" si="228"/>
        <v>0</v>
      </c>
      <c r="BD685" s="332">
        <f t="shared" si="228"/>
        <v>0</v>
      </c>
      <c r="BE685" s="332">
        <f t="shared" si="228"/>
        <v>0</v>
      </c>
      <c r="BF685" s="332">
        <f t="shared" si="228"/>
        <v>0</v>
      </c>
      <c r="BG685" s="332">
        <f t="shared" si="228"/>
        <v>0</v>
      </c>
      <c r="BH685" s="332">
        <f t="shared" si="228"/>
        <v>0</v>
      </c>
      <c r="BI685" s="332">
        <f t="shared" si="228"/>
        <v>0</v>
      </c>
      <c r="BJ685" s="332">
        <f t="shared" si="228"/>
        <v>0</v>
      </c>
      <c r="BK685" s="332">
        <f t="shared" si="228"/>
        <v>0</v>
      </c>
      <c r="BL685" s="332">
        <f t="shared" si="228"/>
        <v>0</v>
      </c>
      <c r="BM685" s="332">
        <f t="shared" si="228"/>
        <v>0</v>
      </c>
      <c r="BN685" s="332">
        <f t="shared" si="228"/>
        <v>0</v>
      </c>
      <c r="BO685" s="332">
        <f t="shared" si="228"/>
        <v>0</v>
      </c>
      <c r="BP685" s="332">
        <f t="shared" si="228"/>
        <v>0</v>
      </c>
      <c r="BQ685" s="332">
        <f t="shared" si="228"/>
        <v>0</v>
      </c>
      <c r="BR685" s="332">
        <f t="shared" si="226"/>
        <v>0</v>
      </c>
      <c r="BS685" s="332">
        <f t="shared" si="224"/>
        <v>0</v>
      </c>
      <c r="BT685" s="332">
        <f t="shared" si="224"/>
        <v>0</v>
      </c>
      <c r="BU685" s="332">
        <f t="shared" si="224"/>
        <v>0</v>
      </c>
      <c r="BV685" s="332">
        <f t="shared" si="224"/>
        <v>0</v>
      </c>
      <c r="BW685" s="332">
        <f t="shared" si="224"/>
        <v>0</v>
      </c>
      <c r="BX685" s="332">
        <f t="shared" si="224"/>
        <v>0</v>
      </c>
      <c r="BZ685" s="332">
        <f t="shared" si="225"/>
        <v>0</v>
      </c>
      <c r="CA685" s="332">
        <f t="shared" si="225"/>
        <v>0</v>
      </c>
    </row>
    <row r="686" spans="7:79" hidden="1" x14ac:dyDescent="0.2">
      <c r="G686" s="332">
        <f t="shared" si="229"/>
        <v>0</v>
      </c>
      <c r="H686" s="332">
        <f t="shared" si="229"/>
        <v>0</v>
      </c>
      <c r="I686" s="332">
        <f t="shared" si="229"/>
        <v>0</v>
      </c>
      <c r="J686" s="332">
        <f t="shared" si="228"/>
        <v>0</v>
      </c>
      <c r="K686" s="332">
        <f t="shared" si="228"/>
        <v>0</v>
      </c>
      <c r="L686" s="332">
        <f t="shared" si="228"/>
        <v>0</v>
      </c>
      <c r="M686" s="332">
        <f t="shared" si="228"/>
        <v>0</v>
      </c>
      <c r="N686" s="332">
        <f t="shared" si="228"/>
        <v>0</v>
      </c>
      <c r="O686" s="332">
        <f t="shared" si="228"/>
        <v>0</v>
      </c>
      <c r="P686" s="332">
        <f t="shared" si="228"/>
        <v>0</v>
      </c>
      <c r="Q686" s="332">
        <f t="shared" si="228"/>
        <v>0</v>
      </c>
      <c r="R686" s="332">
        <f t="shared" si="228"/>
        <v>0</v>
      </c>
      <c r="S686" s="332">
        <f t="shared" si="228"/>
        <v>0</v>
      </c>
      <c r="T686" s="332">
        <f t="shared" si="228"/>
        <v>0</v>
      </c>
      <c r="U686" s="332">
        <f t="shared" si="228"/>
        <v>0</v>
      </c>
      <c r="V686" s="332">
        <f t="shared" si="228"/>
        <v>0</v>
      </c>
      <c r="W686" s="332">
        <f t="shared" si="228"/>
        <v>0</v>
      </c>
      <c r="X686" s="332">
        <f t="shared" si="228"/>
        <v>0</v>
      </c>
      <c r="Y686" s="332">
        <f t="shared" si="228"/>
        <v>0</v>
      </c>
      <c r="Z686" s="332">
        <f t="shared" si="228"/>
        <v>0</v>
      </c>
      <c r="AA686" s="332">
        <f t="shared" si="228"/>
        <v>0</v>
      </c>
      <c r="AB686" s="332">
        <f t="shared" si="228"/>
        <v>0</v>
      </c>
      <c r="AC686" s="332">
        <f t="shared" si="228"/>
        <v>0</v>
      </c>
      <c r="AD686" s="332">
        <f t="shared" si="228"/>
        <v>0</v>
      </c>
      <c r="AE686" s="332">
        <f t="shared" si="228"/>
        <v>0</v>
      </c>
      <c r="AF686" s="332">
        <f t="shared" si="228"/>
        <v>0</v>
      </c>
      <c r="AG686" s="332">
        <f t="shared" si="228"/>
        <v>0</v>
      </c>
      <c r="AH686" s="332">
        <f t="shared" si="228"/>
        <v>0</v>
      </c>
      <c r="AI686" s="332">
        <f t="shared" si="228"/>
        <v>0</v>
      </c>
      <c r="AJ686" s="332">
        <f t="shared" si="228"/>
        <v>0</v>
      </c>
      <c r="AK686" s="332">
        <f t="shared" si="228"/>
        <v>0</v>
      </c>
      <c r="AL686" s="332">
        <f t="shared" si="228"/>
        <v>0</v>
      </c>
      <c r="AM686" s="332">
        <f t="shared" si="228"/>
        <v>0</v>
      </c>
      <c r="AN686" s="332">
        <f t="shared" si="228"/>
        <v>0</v>
      </c>
      <c r="AO686" s="332">
        <f t="shared" si="228"/>
        <v>0</v>
      </c>
      <c r="AP686" s="332">
        <f t="shared" si="228"/>
        <v>0</v>
      </c>
      <c r="AQ686" s="332">
        <f t="shared" si="228"/>
        <v>0</v>
      </c>
      <c r="AR686" s="332">
        <f t="shared" si="228"/>
        <v>0</v>
      </c>
      <c r="AS686" s="332">
        <f t="shared" si="228"/>
        <v>0</v>
      </c>
      <c r="AT686" s="332">
        <f t="shared" si="228"/>
        <v>0</v>
      </c>
      <c r="AU686" s="332">
        <f t="shared" si="228"/>
        <v>0</v>
      </c>
      <c r="AV686" s="332">
        <f t="shared" si="228"/>
        <v>0</v>
      </c>
      <c r="AW686" s="332">
        <f t="shared" si="228"/>
        <v>0</v>
      </c>
      <c r="AX686" s="332">
        <f t="shared" si="228"/>
        <v>0</v>
      </c>
      <c r="AY686" s="332">
        <f t="shared" si="228"/>
        <v>0</v>
      </c>
      <c r="AZ686" s="332">
        <f t="shared" si="228"/>
        <v>0</v>
      </c>
      <c r="BA686" s="332">
        <f t="shared" si="228"/>
        <v>0</v>
      </c>
      <c r="BB686" s="332">
        <f t="shared" si="228"/>
        <v>0</v>
      </c>
      <c r="BC686" s="332">
        <f t="shared" si="228"/>
        <v>0</v>
      </c>
      <c r="BD686" s="332">
        <f t="shared" si="228"/>
        <v>0</v>
      </c>
      <c r="BE686" s="332">
        <f t="shared" si="228"/>
        <v>0</v>
      </c>
      <c r="BF686" s="332">
        <f t="shared" si="228"/>
        <v>0</v>
      </c>
      <c r="BG686" s="332">
        <f t="shared" si="228"/>
        <v>0</v>
      </c>
      <c r="BH686" s="332">
        <f t="shared" si="228"/>
        <v>0</v>
      </c>
      <c r="BI686" s="332">
        <f t="shared" si="228"/>
        <v>0</v>
      </c>
      <c r="BJ686" s="332">
        <f t="shared" si="228"/>
        <v>0</v>
      </c>
      <c r="BK686" s="332">
        <f t="shared" si="228"/>
        <v>0</v>
      </c>
      <c r="BL686" s="332">
        <f t="shared" si="228"/>
        <v>0</v>
      </c>
      <c r="BM686" s="332">
        <f t="shared" si="228"/>
        <v>0</v>
      </c>
      <c r="BN686" s="332">
        <f t="shared" si="228"/>
        <v>0</v>
      </c>
      <c r="BO686" s="332">
        <f t="shared" si="228"/>
        <v>0</v>
      </c>
      <c r="BP686" s="332">
        <f t="shared" si="228"/>
        <v>0</v>
      </c>
      <c r="BQ686" s="332">
        <f t="shared" si="228"/>
        <v>0</v>
      </c>
      <c r="BR686" s="332">
        <f t="shared" si="226"/>
        <v>0</v>
      </c>
      <c r="BS686" s="332">
        <f t="shared" si="224"/>
        <v>0</v>
      </c>
      <c r="BT686" s="332">
        <f t="shared" si="224"/>
        <v>0</v>
      </c>
      <c r="BU686" s="332">
        <f t="shared" si="224"/>
        <v>0</v>
      </c>
      <c r="BV686" s="332">
        <f t="shared" si="224"/>
        <v>0</v>
      </c>
      <c r="BW686" s="332">
        <f t="shared" si="224"/>
        <v>0</v>
      </c>
      <c r="BX686" s="332">
        <f t="shared" si="224"/>
        <v>0</v>
      </c>
      <c r="BZ686" s="332">
        <f t="shared" si="225"/>
        <v>0</v>
      </c>
      <c r="CA686" s="332">
        <f t="shared" si="225"/>
        <v>0</v>
      </c>
    </row>
    <row r="687" spans="7:79" hidden="1" x14ac:dyDescent="0.2">
      <c r="G687" s="332">
        <f t="shared" si="229"/>
        <v>0</v>
      </c>
      <c r="H687" s="332">
        <f t="shared" si="229"/>
        <v>0</v>
      </c>
      <c r="I687" s="332">
        <f t="shared" si="229"/>
        <v>0</v>
      </c>
      <c r="J687" s="332">
        <f t="shared" si="228"/>
        <v>0</v>
      </c>
      <c r="K687" s="332">
        <f t="shared" si="228"/>
        <v>0</v>
      </c>
      <c r="L687" s="332">
        <f t="shared" si="228"/>
        <v>0</v>
      </c>
      <c r="M687" s="332">
        <f t="shared" si="228"/>
        <v>0</v>
      </c>
      <c r="N687" s="332">
        <f t="shared" si="228"/>
        <v>0</v>
      </c>
      <c r="O687" s="332">
        <f t="shared" si="228"/>
        <v>0</v>
      </c>
      <c r="P687" s="332">
        <f t="shared" si="228"/>
        <v>0</v>
      </c>
      <c r="Q687" s="332">
        <f t="shared" si="228"/>
        <v>0</v>
      </c>
      <c r="R687" s="332">
        <f t="shared" si="228"/>
        <v>0</v>
      </c>
      <c r="S687" s="332">
        <f t="shared" si="228"/>
        <v>0</v>
      </c>
      <c r="T687" s="332">
        <f t="shared" si="228"/>
        <v>0</v>
      </c>
      <c r="U687" s="332">
        <f t="shared" si="228"/>
        <v>0</v>
      </c>
      <c r="V687" s="332">
        <f t="shared" si="228"/>
        <v>0</v>
      </c>
      <c r="W687" s="332">
        <f t="shared" si="228"/>
        <v>0</v>
      </c>
      <c r="X687" s="332">
        <f t="shared" si="228"/>
        <v>0</v>
      </c>
      <c r="Y687" s="332">
        <f t="shared" ref="Y687:BQ692" si="230">Y330-CQ330</f>
        <v>0</v>
      </c>
      <c r="Z687" s="332">
        <f t="shared" si="230"/>
        <v>0</v>
      </c>
      <c r="AA687" s="332">
        <f t="shared" si="230"/>
        <v>0</v>
      </c>
      <c r="AB687" s="332">
        <f t="shared" si="230"/>
        <v>0</v>
      </c>
      <c r="AC687" s="332">
        <f t="shared" si="230"/>
        <v>0</v>
      </c>
      <c r="AD687" s="332">
        <f t="shared" si="230"/>
        <v>0</v>
      </c>
      <c r="AE687" s="332">
        <f t="shared" si="230"/>
        <v>0</v>
      </c>
      <c r="AF687" s="332">
        <f t="shared" si="230"/>
        <v>0</v>
      </c>
      <c r="AG687" s="332">
        <f t="shared" si="230"/>
        <v>0</v>
      </c>
      <c r="AH687" s="332">
        <f t="shared" si="230"/>
        <v>0</v>
      </c>
      <c r="AI687" s="332">
        <f t="shared" si="230"/>
        <v>0</v>
      </c>
      <c r="AJ687" s="332">
        <f t="shared" si="230"/>
        <v>0</v>
      </c>
      <c r="AK687" s="332">
        <f t="shared" si="230"/>
        <v>0</v>
      </c>
      <c r="AL687" s="332">
        <f t="shared" si="230"/>
        <v>0</v>
      </c>
      <c r="AM687" s="332">
        <f t="shared" si="230"/>
        <v>0</v>
      </c>
      <c r="AN687" s="332">
        <f t="shared" si="230"/>
        <v>0</v>
      </c>
      <c r="AO687" s="332">
        <f t="shared" si="230"/>
        <v>0</v>
      </c>
      <c r="AP687" s="332">
        <f t="shared" si="230"/>
        <v>0</v>
      </c>
      <c r="AQ687" s="332">
        <f t="shared" si="230"/>
        <v>0</v>
      </c>
      <c r="AR687" s="332">
        <f t="shared" si="230"/>
        <v>0</v>
      </c>
      <c r="AS687" s="332">
        <f t="shared" si="230"/>
        <v>0</v>
      </c>
      <c r="AT687" s="332">
        <f t="shared" si="230"/>
        <v>0</v>
      </c>
      <c r="AU687" s="332">
        <f t="shared" si="230"/>
        <v>0</v>
      </c>
      <c r="AV687" s="332">
        <f t="shared" si="230"/>
        <v>0</v>
      </c>
      <c r="AW687" s="332">
        <f t="shared" si="230"/>
        <v>0</v>
      </c>
      <c r="AX687" s="332">
        <f t="shared" si="230"/>
        <v>0</v>
      </c>
      <c r="AY687" s="332">
        <f t="shared" si="230"/>
        <v>0</v>
      </c>
      <c r="AZ687" s="332">
        <f t="shared" si="230"/>
        <v>0</v>
      </c>
      <c r="BA687" s="332">
        <f t="shared" si="230"/>
        <v>0</v>
      </c>
      <c r="BB687" s="332">
        <f t="shared" si="230"/>
        <v>0</v>
      </c>
      <c r="BC687" s="332">
        <f t="shared" si="230"/>
        <v>0</v>
      </c>
      <c r="BD687" s="332">
        <f t="shared" si="230"/>
        <v>0</v>
      </c>
      <c r="BE687" s="332">
        <f t="shared" si="230"/>
        <v>0</v>
      </c>
      <c r="BF687" s="332">
        <f t="shared" si="230"/>
        <v>0</v>
      </c>
      <c r="BG687" s="332">
        <f t="shared" si="230"/>
        <v>0</v>
      </c>
      <c r="BH687" s="332">
        <f t="shared" si="230"/>
        <v>0</v>
      </c>
      <c r="BI687" s="332">
        <f t="shared" si="230"/>
        <v>0</v>
      </c>
      <c r="BJ687" s="332">
        <f t="shared" si="230"/>
        <v>0</v>
      </c>
      <c r="BK687" s="332">
        <f t="shared" si="230"/>
        <v>0</v>
      </c>
      <c r="BL687" s="332">
        <f t="shared" si="230"/>
        <v>0</v>
      </c>
      <c r="BM687" s="332">
        <f t="shared" si="230"/>
        <v>0</v>
      </c>
      <c r="BN687" s="332">
        <f t="shared" si="230"/>
        <v>0</v>
      </c>
      <c r="BO687" s="332">
        <f t="shared" si="230"/>
        <v>0</v>
      </c>
      <c r="BP687" s="332">
        <f t="shared" si="230"/>
        <v>0</v>
      </c>
      <c r="BQ687" s="332">
        <f t="shared" si="230"/>
        <v>0</v>
      </c>
      <c r="BR687" s="332">
        <f t="shared" si="226"/>
        <v>0</v>
      </c>
      <c r="BS687" s="332">
        <f t="shared" si="224"/>
        <v>0</v>
      </c>
      <c r="BT687" s="332">
        <f t="shared" si="224"/>
        <v>0</v>
      </c>
      <c r="BU687" s="332">
        <f t="shared" si="224"/>
        <v>0</v>
      </c>
      <c r="BV687" s="332">
        <f t="shared" si="224"/>
        <v>0</v>
      </c>
      <c r="BW687" s="332">
        <f t="shared" si="224"/>
        <v>0</v>
      </c>
      <c r="BX687" s="332">
        <f t="shared" si="224"/>
        <v>0</v>
      </c>
      <c r="BZ687" s="332">
        <f t="shared" si="225"/>
        <v>0</v>
      </c>
      <c r="CA687" s="332">
        <f t="shared" si="225"/>
        <v>0</v>
      </c>
    </row>
    <row r="688" spans="7:79" hidden="1" x14ac:dyDescent="0.2">
      <c r="G688" s="332">
        <f t="shared" si="229"/>
        <v>0</v>
      </c>
      <c r="H688" s="332">
        <f t="shared" si="229"/>
        <v>0</v>
      </c>
      <c r="I688" s="332">
        <f t="shared" si="229"/>
        <v>0</v>
      </c>
      <c r="J688" s="332">
        <f t="shared" si="229"/>
        <v>0</v>
      </c>
      <c r="K688" s="332">
        <f t="shared" si="229"/>
        <v>0</v>
      </c>
      <c r="L688" s="332">
        <f t="shared" si="229"/>
        <v>0</v>
      </c>
      <c r="M688" s="332">
        <f t="shared" si="229"/>
        <v>0</v>
      </c>
      <c r="N688" s="332">
        <f t="shared" si="229"/>
        <v>0</v>
      </c>
      <c r="O688" s="332">
        <f t="shared" si="229"/>
        <v>0</v>
      </c>
      <c r="P688" s="332">
        <f t="shared" si="229"/>
        <v>0</v>
      </c>
      <c r="Q688" s="332">
        <f t="shared" si="229"/>
        <v>0</v>
      </c>
      <c r="R688" s="332">
        <f t="shared" si="229"/>
        <v>0</v>
      </c>
      <c r="S688" s="332">
        <f t="shared" si="229"/>
        <v>0</v>
      </c>
      <c r="T688" s="332">
        <f t="shared" si="229"/>
        <v>0</v>
      </c>
      <c r="U688" s="332">
        <f t="shared" si="229"/>
        <v>0</v>
      </c>
      <c r="V688" s="332">
        <f t="shared" si="229"/>
        <v>0</v>
      </c>
      <c r="W688" s="332">
        <f t="shared" ref="W688:AL703" si="231">W331-CO331</f>
        <v>0</v>
      </c>
      <c r="X688" s="332">
        <f t="shared" si="231"/>
        <v>0</v>
      </c>
      <c r="Y688" s="332">
        <f t="shared" si="230"/>
        <v>0</v>
      </c>
      <c r="Z688" s="332">
        <f t="shared" si="230"/>
        <v>0</v>
      </c>
      <c r="AA688" s="332">
        <f t="shared" si="230"/>
        <v>0</v>
      </c>
      <c r="AB688" s="332">
        <f t="shared" si="230"/>
        <v>0</v>
      </c>
      <c r="AC688" s="332">
        <f t="shared" si="230"/>
        <v>0</v>
      </c>
      <c r="AD688" s="332">
        <f t="shared" si="230"/>
        <v>0</v>
      </c>
      <c r="AE688" s="332">
        <f t="shared" si="230"/>
        <v>0</v>
      </c>
      <c r="AF688" s="332">
        <f t="shared" si="230"/>
        <v>0</v>
      </c>
      <c r="AG688" s="332">
        <f t="shared" si="230"/>
        <v>0</v>
      </c>
      <c r="AH688" s="332">
        <f t="shared" si="230"/>
        <v>0</v>
      </c>
      <c r="AI688" s="332">
        <f t="shared" si="230"/>
        <v>0</v>
      </c>
      <c r="AJ688" s="332">
        <f t="shared" si="230"/>
        <v>0</v>
      </c>
      <c r="AK688" s="332">
        <f t="shared" si="230"/>
        <v>0</v>
      </c>
      <c r="AL688" s="332">
        <f t="shared" si="230"/>
        <v>0</v>
      </c>
      <c r="AM688" s="332">
        <f t="shared" si="230"/>
        <v>0</v>
      </c>
      <c r="AN688" s="332">
        <f t="shared" si="230"/>
        <v>0</v>
      </c>
      <c r="AO688" s="332">
        <f t="shared" si="230"/>
        <v>0</v>
      </c>
      <c r="AP688" s="332">
        <f t="shared" si="230"/>
        <v>0</v>
      </c>
      <c r="AQ688" s="332">
        <f t="shared" si="230"/>
        <v>0</v>
      </c>
      <c r="AR688" s="332">
        <f t="shared" si="230"/>
        <v>0</v>
      </c>
      <c r="AS688" s="332">
        <f t="shared" si="230"/>
        <v>0</v>
      </c>
      <c r="AT688" s="332">
        <f t="shared" si="230"/>
        <v>0</v>
      </c>
      <c r="AU688" s="332">
        <f t="shared" si="230"/>
        <v>0</v>
      </c>
      <c r="AV688" s="332">
        <f t="shared" si="230"/>
        <v>0</v>
      </c>
      <c r="AW688" s="332">
        <f t="shared" si="230"/>
        <v>0</v>
      </c>
      <c r="AX688" s="332">
        <f t="shared" si="230"/>
        <v>0</v>
      </c>
      <c r="AY688" s="332">
        <f t="shared" si="230"/>
        <v>0</v>
      </c>
      <c r="AZ688" s="332">
        <f t="shared" si="230"/>
        <v>0</v>
      </c>
      <c r="BA688" s="332">
        <f t="shared" si="230"/>
        <v>0</v>
      </c>
      <c r="BB688" s="332">
        <f t="shared" si="230"/>
        <v>0</v>
      </c>
      <c r="BC688" s="332">
        <f t="shared" si="230"/>
        <v>0</v>
      </c>
      <c r="BD688" s="332">
        <f t="shared" si="230"/>
        <v>0</v>
      </c>
      <c r="BE688" s="332">
        <f t="shared" si="230"/>
        <v>0</v>
      </c>
      <c r="BF688" s="332">
        <f t="shared" si="230"/>
        <v>0</v>
      </c>
      <c r="BG688" s="332">
        <f t="shared" si="230"/>
        <v>0</v>
      </c>
      <c r="BH688" s="332">
        <f t="shared" si="230"/>
        <v>0</v>
      </c>
      <c r="BI688" s="332">
        <f t="shared" si="230"/>
        <v>0</v>
      </c>
      <c r="BJ688" s="332">
        <f t="shared" si="230"/>
        <v>0</v>
      </c>
      <c r="BK688" s="332">
        <f t="shared" si="230"/>
        <v>0</v>
      </c>
      <c r="BL688" s="332">
        <f t="shared" si="230"/>
        <v>0</v>
      </c>
      <c r="BM688" s="332">
        <f t="shared" si="230"/>
        <v>0</v>
      </c>
      <c r="BN688" s="332">
        <f t="shared" si="230"/>
        <v>0</v>
      </c>
      <c r="BO688" s="332">
        <f t="shared" si="230"/>
        <v>0</v>
      </c>
      <c r="BP688" s="332">
        <f t="shared" si="230"/>
        <v>0</v>
      </c>
      <c r="BQ688" s="332">
        <f t="shared" si="230"/>
        <v>0</v>
      </c>
      <c r="BR688" s="332">
        <f t="shared" si="226"/>
        <v>0</v>
      </c>
      <c r="BS688" s="332">
        <f t="shared" si="224"/>
        <v>0</v>
      </c>
      <c r="BT688" s="332">
        <f t="shared" si="224"/>
        <v>0</v>
      </c>
      <c r="BU688" s="332">
        <f t="shared" si="224"/>
        <v>0</v>
      </c>
      <c r="BV688" s="332">
        <f t="shared" si="224"/>
        <v>0</v>
      </c>
      <c r="BW688" s="332">
        <f t="shared" si="224"/>
        <v>0</v>
      </c>
      <c r="BX688" s="332">
        <f t="shared" si="224"/>
        <v>0</v>
      </c>
      <c r="BZ688" s="332">
        <f t="shared" si="225"/>
        <v>0</v>
      </c>
      <c r="CA688" s="332">
        <f t="shared" si="225"/>
        <v>0</v>
      </c>
    </row>
    <row r="689" spans="7:79" hidden="1" x14ac:dyDescent="0.2">
      <c r="G689" s="332">
        <f t="shared" si="229"/>
        <v>0</v>
      </c>
      <c r="H689" s="332">
        <f t="shared" si="229"/>
        <v>0</v>
      </c>
      <c r="I689" s="332">
        <f t="shared" si="229"/>
        <v>0</v>
      </c>
      <c r="J689" s="332">
        <f t="shared" si="229"/>
        <v>0</v>
      </c>
      <c r="K689" s="332">
        <f t="shared" si="229"/>
        <v>0</v>
      </c>
      <c r="L689" s="332">
        <f t="shared" si="229"/>
        <v>0</v>
      </c>
      <c r="M689" s="332">
        <f t="shared" si="229"/>
        <v>0</v>
      </c>
      <c r="N689" s="332">
        <f t="shared" si="229"/>
        <v>0</v>
      </c>
      <c r="O689" s="332">
        <f t="shared" si="229"/>
        <v>0</v>
      </c>
      <c r="P689" s="332">
        <f t="shared" si="229"/>
        <v>0</v>
      </c>
      <c r="Q689" s="332">
        <f t="shared" si="229"/>
        <v>0</v>
      </c>
      <c r="R689" s="332">
        <f t="shared" si="229"/>
        <v>0</v>
      </c>
      <c r="S689" s="332">
        <f t="shared" si="229"/>
        <v>0</v>
      </c>
      <c r="T689" s="332">
        <f t="shared" si="229"/>
        <v>0</v>
      </c>
      <c r="U689" s="332">
        <f t="shared" si="229"/>
        <v>0</v>
      </c>
      <c r="V689" s="332">
        <f t="shared" si="229"/>
        <v>0</v>
      </c>
      <c r="W689" s="332">
        <f t="shared" si="231"/>
        <v>0</v>
      </c>
      <c r="X689" s="332">
        <f t="shared" si="231"/>
        <v>0</v>
      </c>
      <c r="Y689" s="332">
        <f t="shared" si="230"/>
        <v>0</v>
      </c>
      <c r="Z689" s="332">
        <f t="shared" si="230"/>
        <v>0</v>
      </c>
      <c r="AA689" s="332">
        <f t="shared" si="230"/>
        <v>0</v>
      </c>
      <c r="AB689" s="332">
        <f t="shared" si="230"/>
        <v>0</v>
      </c>
      <c r="AC689" s="332">
        <f t="shared" si="230"/>
        <v>0</v>
      </c>
      <c r="AD689" s="332">
        <f t="shared" si="230"/>
        <v>0</v>
      </c>
      <c r="AE689" s="332">
        <f t="shared" si="230"/>
        <v>0</v>
      </c>
      <c r="AF689" s="332">
        <f t="shared" si="230"/>
        <v>0</v>
      </c>
      <c r="AG689" s="332">
        <f t="shared" si="230"/>
        <v>0</v>
      </c>
      <c r="AH689" s="332">
        <f t="shared" si="230"/>
        <v>0</v>
      </c>
      <c r="AI689" s="332">
        <f t="shared" si="230"/>
        <v>0</v>
      </c>
      <c r="AJ689" s="332">
        <f t="shared" si="230"/>
        <v>0</v>
      </c>
      <c r="AK689" s="332">
        <f t="shared" si="230"/>
        <v>0</v>
      </c>
      <c r="AL689" s="332">
        <f t="shared" si="230"/>
        <v>0</v>
      </c>
      <c r="AM689" s="332">
        <f t="shared" si="230"/>
        <v>0</v>
      </c>
      <c r="AN689" s="332">
        <f t="shared" si="230"/>
        <v>0</v>
      </c>
      <c r="AO689" s="332">
        <f t="shared" si="230"/>
        <v>0</v>
      </c>
      <c r="AP689" s="332">
        <f t="shared" si="230"/>
        <v>0</v>
      </c>
      <c r="AQ689" s="332">
        <f t="shared" si="230"/>
        <v>0</v>
      </c>
      <c r="AR689" s="332">
        <f t="shared" si="230"/>
        <v>0</v>
      </c>
      <c r="AS689" s="332">
        <f t="shared" si="230"/>
        <v>0</v>
      </c>
      <c r="AT689" s="332">
        <f t="shared" si="230"/>
        <v>0</v>
      </c>
      <c r="AU689" s="332">
        <f t="shared" si="230"/>
        <v>0</v>
      </c>
      <c r="AV689" s="332">
        <f t="shared" si="230"/>
        <v>0</v>
      </c>
      <c r="AW689" s="332">
        <f t="shared" si="230"/>
        <v>0</v>
      </c>
      <c r="AX689" s="332">
        <f t="shared" si="230"/>
        <v>0</v>
      </c>
      <c r="AY689" s="332">
        <f t="shared" si="230"/>
        <v>0</v>
      </c>
      <c r="AZ689" s="332">
        <f t="shared" si="230"/>
        <v>0</v>
      </c>
      <c r="BA689" s="332">
        <f t="shared" si="230"/>
        <v>0</v>
      </c>
      <c r="BB689" s="332">
        <f t="shared" si="230"/>
        <v>0</v>
      </c>
      <c r="BC689" s="332">
        <f t="shared" si="230"/>
        <v>0</v>
      </c>
      <c r="BD689" s="332">
        <f t="shared" si="230"/>
        <v>0</v>
      </c>
      <c r="BE689" s="332">
        <f t="shared" si="230"/>
        <v>0</v>
      </c>
      <c r="BF689" s="332">
        <f t="shared" si="230"/>
        <v>0</v>
      </c>
      <c r="BG689" s="332">
        <f t="shared" si="230"/>
        <v>0</v>
      </c>
      <c r="BH689" s="332">
        <f t="shared" si="230"/>
        <v>0</v>
      </c>
      <c r="BI689" s="332">
        <f t="shared" si="230"/>
        <v>0</v>
      </c>
      <c r="BJ689" s="332">
        <f t="shared" si="230"/>
        <v>0</v>
      </c>
      <c r="BK689" s="332">
        <f t="shared" si="230"/>
        <v>0</v>
      </c>
      <c r="BL689" s="332">
        <f t="shared" si="230"/>
        <v>0</v>
      </c>
      <c r="BM689" s="332">
        <f t="shared" si="230"/>
        <v>0</v>
      </c>
      <c r="BN689" s="332">
        <f t="shared" si="230"/>
        <v>0</v>
      </c>
      <c r="BO689" s="332">
        <f t="shared" si="230"/>
        <v>0</v>
      </c>
      <c r="BP689" s="332">
        <f t="shared" si="230"/>
        <v>0</v>
      </c>
      <c r="BQ689" s="332">
        <f t="shared" si="230"/>
        <v>0</v>
      </c>
      <c r="BR689" s="332">
        <f t="shared" si="226"/>
        <v>0</v>
      </c>
      <c r="BS689" s="332">
        <f t="shared" si="224"/>
        <v>0</v>
      </c>
      <c r="BT689" s="332">
        <f t="shared" si="224"/>
        <v>0</v>
      </c>
      <c r="BU689" s="332">
        <f t="shared" si="224"/>
        <v>0</v>
      </c>
      <c r="BV689" s="332">
        <f t="shared" si="224"/>
        <v>0</v>
      </c>
      <c r="BW689" s="332">
        <f t="shared" si="224"/>
        <v>0</v>
      </c>
      <c r="BX689" s="332">
        <f t="shared" si="224"/>
        <v>0</v>
      </c>
      <c r="BZ689" s="332">
        <f t="shared" si="225"/>
        <v>0</v>
      </c>
      <c r="CA689" s="332">
        <f t="shared" si="225"/>
        <v>0</v>
      </c>
    </row>
    <row r="690" spans="7:79" hidden="1" x14ac:dyDescent="0.2">
      <c r="G690" s="332">
        <f t="shared" si="229"/>
        <v>-1390857</v>
      </c>
      <c r="H690" s="332">
        <f t="shared" si="229"/>
        <v>0</v>
      </c>
      <c r="I690" s="332">
        <f t="shared" si="229"/>
        <v>0</v>
      </c>
      <c r="J690" s="332">
        <f t="shared" si="229"/>
        <v>0</v>
      </c>
      <c r="K690" s="332">
        <f t="shared" si="229"/>
        <v>0</v>
      </c>
      <c r="L690" s="332">
        <f t="shared" si="229"/>
        <v>0</v>
      </c>
      <c r="M690" s="332">
        <f t="shared" si="229"/>
        <v>0</v>
      </c>
      <c r="N690" s="332">
        <f t="shared" si="229"/>
        <v>0</v>
      </c>
      <c r="O690" s="332">
        <f t="shared" si="229"/>
        <v>0</v>
      </c>
      <c r="P690" s="332">
        <f t="shared" si="229"/>
        <v>0</v>
      </c>
      <c r="Q690" s="332">
        <f t="shared" si="229"/>
        <v>0</v>
      </c>
      <c r="R690" s="332">
        <f t="shared" si="229"/>
        <v>0</v>
      </c>
      <c r="S690" s="332">
        <f t="shared" si="229"/>
        <v>0</v>
      </c>
      <c r="T690" s="332">
        <f t="shared" si="229"/>
        <v>0</v>
      </c>
      <c r="U690" s="332">
        <f t="shared" si="229"/>
        <v>0</v>
      </c>
      <c r="V690" s="332">
        <f t="shared" si="229"/>
        <v>-743035</v>
      </c>
      <c r="W690" s="332">
        <f t="shared" si="231"/>
        <v>0</v>
      </c>
      <c r="X690" s="332">
        <f t="shared" si="231"/>
        <v>0</v>
      </c>
      <c r="Y690" s="332">
        <f t="shared" si="230"/>
        <v>0</v>
      </c>
      <c r="Z690" s="332">
        <f t="shared" si="230"/>
        <v>0</v>
      </c>
      <c r="AA690" s="332">
        <f t="shared" si="230"/>
        <v>-113087</v>
      </c>
      <c r="AB690" s="332">
        <f t="shared" si="230"/>
        <v>0</v>
      </c>
      <c r="AC690" s="332">
        <f t="shared" si="230"/>
        <v>0</v>
      </c>
      <c r="AD690" s="332">
        <f t="shared" si="230"/>
        <v>0</v>
      </c>
      <c r="AE690" s="332">
        <f t="shared" si="230"/>
        <v>0</v>
      </c>
      <c r="AF690" s="332">
        <f t="shared" si="230"/>
        <v>0</v>
      </c>
      <c r="AG690" s="332">
        <f t="shared" si="230"/>
        <v>0</v>
      </c>
      <c r="AH690" s="332">
        <f t="shared" si="230"/>
        <v>0</v>
      </c>
      <c r="AI690" s="332">
        <f t="shared" si="230"/>
        <v>0</v>
      </c>
      <c r="AJ690" s="332">
        <f t="shared" si="230"/>
        <v>0</v>
      </c>
      <c r="AK690" s="332">
        <f t="shared" si="230"/>
        <v>-27624</v>
      </c>
      <c r="AL690" s="332">
        <f t="shared" si="230"/>
        <v>0</v>
      </c>
      <c r="AM690" s="332">
        <f t="shared" si="230"/>
        <v>0</v>
      </c>
      <c r="AN690" s="332">
        <f t="shared" si="230"/>
        <v>0</v>
      </c>
      <c r="AO690" s="332">
        <f t="shared" si="230"/>
        <v>0</v>
      </c>
      <c r="AP690" s="332">
        <f t="shared" si="230"/>
        <v>0</v>
      </c>
      <c r="AQ690" s="332">
        <f t="shared" si="230"/>
        <v>0</v>
      </c>
      <c r="AR690" s="332">
        <f t="shared" si="230"/>
        <v>0</v>
      </c>
      <c r="AS690" s="332">
        <f t="shared" si="230"/>
        <v>0</v>
      </c>
      <c r="AT690" s="332">
        <f t="shared" si="230"/>
        <v>0</v>
      </c>
      <c r="AU690" s="332">
        <f t="shared" si="230"/>
        <v>-171068</v>
      </c>
      <c r="AV690" s="332">
        <f t="shared" si="230"/>
        <v>0</v>
      </c>
      <c r="AW690" s="332">
        <f t="shared" si="230"/>
        <v>0</v>
      </c>
      <c r="AX690" s="332">
        <f t="shared" si="230"/>
        <v>0</v>
      </c>
      <c r="AY690" s="332">
        <f t="shared" si="230"/>
        <v>0</v>
      </c>
      <c r="AZ690" s="332">
        <f t="shared" si="230"/>
        <v>0</v>
      </c>
      <c r="BA690" s="332">
        <f t="shared" si="230"/>
        <v>0</v>
      </c>
      <c r="BB690" s="332">
        <f t="shared" si="230"/>
        <v>0</v>
      </c>
      <c r="BC690" s="332">
        <f t="shared" si="230"/>
        <v>0</v>
      </c>
      <c r="BD690" s="332">
        <f t="shared" si="230"/>
        <v>0</v>
      </c>
      <c r="BE690" s="332">
        <f t="shared" si="230"/>
        <v>0</v>
      </c>
      <c r="BF690" s="332">
        <f t="shared" si="230"/>
        <v>0</v>
      </c>
      <c r="BG690" s="332">
        <f t="shared" si="230"/>
        <v>0</v>
      </c>
      <c r="BH690" s="332">
        <f t="shared" si="230"/>
        <v>0</v>
      </c>
      <c r="BI690" s="332">
        <f t="shared" si="230"/>
        <v>0</v>
      </c>
      <c r="BJ690" s="332">
        <f t="shared" si="230"/>
        <v>-248416</v>
      </c>
      <c r="BK690" s="332">
        <f t="shared" si="230"/>
        <v>0</v>
      </c>
      <c r="BL690" s="332">
        <f t="shared" si="230"/>
        <v>0</v>
      </c>
      <c r="BM690" s="332">
        <f t="shared" si="230"/>
        <v>0</v>
      </c>
      <c r="BN690" s="332">
        <f t="shared" si="230"/>
        <v>0</v>
      </c>
      <c r="BO690" s="332">
        <f t="shared" si="230"/>
        <v>-87627</v>
      </c>
      <c r="BP690" s="332">
        <f t="shared" si="230"/>
        <v>0</v>
      </c>
      <c r="BQ690" s="332">
        <f t="shared" si="230"/>
        <v>0</v>
      </c>
      <c r="BR690" s="332">
        <f t="shared" si="226"/>
        <v>0</v>
      </c>
      <c r="BS690" s="332">
        <f t="shared" si="224"/>
        <v>0</v>
      </c>
      <c r="BT690" s="332">
        <f t="shared" si="224"/>
        <v>0</v>
      </c>
      <c r="BU690" s="332">
        <f t="shared" si="224"/>
        <v>0</v>
      </c>
      <c r="BV690" s="332">
        <f t="shared" si="224"/>
        <v>0</v>
      </c>
      <c r="BW690" s="332">
        <f t="shared" si="224"/>
        <v>0</v>
      </c>
      <c r="BX690" s="332">
        <f t="shared" si="224"/>
        <v>0</v>
      </c>
      <c r="BZ690" s="332">
        <f t="shared" si="225"/>
        <v>0</v>
      </c>
      <c r="CA690" s="332">
        <f t="shared" si="225"/>
        <v>0</v>
      </c>
    </row>
    <row r="691" spans="7:79" hidden="1" x14ac:dyDescent="0.2">
      <c r="G691" s="332">
        <f t="shared" si="229"/>
        <v>-1390857</v>
      </c>
      <c r="H691" s="332">
        <f t="shared" si="229"/>
        <v>0</v>
      </c>
      <c r="I691" s="332">
        <f t="shared" si="229"/>
        <v>0</v>
      </c>
      <c r="J691" s="332">
        <f t="shared" si="229"/>
        <v>0</v>
      </c>
      <c r="K691" s="332">
        <f t="shared" si="229"/>
        <v>0</v>
      </c>
      <c r="L691" s="332">
        <f t="shared" si="229"/>
        <v>0</v>
      </c>
      <c r="M691" s="332">
        <f t="shared" si="229"/>
        <v>0</v>
      </c>
      <c r="N691" s="332">
        <f t="shared" si="229"/>
        <v>0</v>
      </c>
      <c r="O691" s="332">
        <f t="shared" si="229"/>
        <v>0</v>
      </c>
      <c r="P691" s="332">
        <f t="shared" si="229"/>
        <v>0</v>
      </c>
      <c r="Q691" s="332">
        <f t="shared" si="229"/>
        <v>0</v>
      </c>
      <c r="R691" s="332">
        <f t="shared" si="229"/>
        <v>0</v>
      </c>
      <c r="S691" s="332">
        <f t="shared" si="229"/>
        <v>0</v>
      </c>
      <c r="T691" s="332">
        <f t="shared" si="229"/>
        <v>0</v>
      </c>
      <c r="U691" s="332">
        <f t="shared" si="229"/>
        <v>0</v>
      </c>
      <c r="V691" s="332">
        <f t="shared" si="229"/>
        <v>-743035</v>
      </c>
      <c r="W691" s="332">
        <f t="shared" si="231"/>
        <v>0</v>
      </c>
      <c r="X691" s="332">
        <f t="shared" si="231"/>
        <v>0</v>
      </c>
      <c r="Y691" s="332">
        <f t="shared" si="230"/>
        <v>0</v>
      </c>
      <c r="Z691" s="332">
        <f t="shared" si="230"/>
        <v>0</v>
      </c>
      <c r="AA691" s="332">
        <f t="shared" si="230"/>
        <v>-113087</v>
      </c>
      <c r="AB691" s="332">
        <f t="shared" si="230"/>
        <v>0</v>
      </c>
      <c r="AC691" s="332">
        <f t="shared" si="230"/>
        <v>0</v>
      </c>
      <c r="AD691" s="332">
        <f t="shared" si="230"/>
        <v>0</v>
      </c>
      <c r="AE691" s="332">
        <f t="shared" si="230"/>
        <v>0</v>
      </c>
      <c r="AF691" s="332">
        <f t="shared" si="230"/>
        <v>0</v>
      </c>
      <c r="AG691" s="332">
        <f t="shared" si="230"/>
        <v>0</v>
      </c>
      <c r="AH691" s="332">
        <f t="shared" si="230"/>
        <v>0</v>
      </c>
      <c r="AI691" s="332">
        <f t="shared" si="230"/>
        <v>0</v>
      </c>
      <c r="AJ691" s="332">
        <f t="shared" si="230"/>
        <v>0</v>
      </c>
      <c r="AK691" s="332">
        <f t="shared" si="230"/>
        <v>-27624</v>
      </c>
      <c r="AL691" s="332">
        <f t="shared" si="230"/>
        <v>0</v>
      </c>
      <c r="AM691" s="332">
        <f t="shared" si="230"/>
        <v>0</v>
      </c>
      <c r="AN691" s="332">
        <f t="shared" si="230"/>
        <v>0</v>
      </c>
      <c r="AO691" s="332">
        <f t="shared" si="230"/>
        <v>0</v>
      </c>
      <c r="AP691" s="332">
        <f t="shared" si="230"/>
        <v>0</v>
      </c>
      <c r="AQ691" s="332">
        <f t="shared" si="230"/>
        <v>0</v>
      </c>
      <c r="AR691" s="332">
        <f t="shared" si="230"/>
        <v>0</v>
      </c>
      <c r="AS691" s="332">
        <f t="shared" si="230"/>
        <v>0</v>
      </c>
      <c r="AT691" s="332">
        <f t="shared" si="230"/>
        <v>0</v>
      </c>
      <c r="AU691" s="332">
        <f t="shared" si="230"/>
        <v>-171068</v>
      </c>
      <c r="AV691" s="332">
        <f t="shared" si="230"/>
        <v>0</v>
      </c>
      <c r="AW691" s="332">
        <f t="shared" si="230"/>
        <v>0</v>
      </c>
      <c r="AX691" s="332">
        <f t="shared" si="230"/>
        <v>0</v>
      </c>
      <c r="AY691" s="332">
        <f t="shared" si="230"/>
        <v>0</v>
      </c>
      <c r="AZ691" s="332">
        <f t="shared" si="230"/>
        <v>0</v>
      </c>
      <c r="BA691" s="332">
        <f t="shared" si="230"/>
        <v>0</v>
      </c>
      <c r="BB691" s="332">
        <f t="shared" si="230"/>
        <v>0</v>
      </c>
      <c r="BC691" s="332">
        <f t="shared" si="230"/>
        <v>0</v>
      </c>
      <c r="BD691" s="332">
        <f t="shared" si="230"/>
        <v>0</v>
      </c>
      <c r="BE691" s="332">
        <f t="shared" si="230"/>
        <v>0</v>
      </c>
      <c r="BF691" s="332">
        <f t="shared" si="230"/>
        <v>0</v>
      </c>
      <c r="BG691" s="332">
        <f t="shared" si="230"/>
        <v>0</v>
      </c>
      <c r="BH691" s="332">
        <f t="shared" si="230"/>
        <v>0</v>
      </c>
      <c r="BI691" s="332">
        <f t="shared" si="230"/>
        <v>0</v>
      </c>
      <c r="BJ691" s="332">
        <f t="shared" si="230"/>
        <v>-248416</v>
      </c>
      <c r="BK691" s="332">
        <f t="shared" si="230"/>
        <v>0</v>
      </c>
      <c r="BL691" s="332">
        <f t="shared" si="230"/>
        <v>0</v>
      </c>
      <c r="BM691" s="332">
        <f t="shared" si="230"/>
        <v>0</v>
      </c>
      <c r="BN691" s="332">
        <f t="shared" si="230"/>
        <v>0</v>
      </c>
      <c r="BO691" s="332">
        <f t="shared" si="230"/>
        <v>-87627</v>
      </c>
      <c r="BP691" s="332">
        <f t="shared" si="230"/>
        <v>0</v>
      </c>
      <c r="BQ691" s="332">
        <f t="shared" si="230"/>
        <v>0</v>
      </c>
      <c r="BR691" s="332">
        <f t="shared" si="226"/>
        <v>0</v>
      </c>
      <c r="BS691" s="332">
        <f t="shared" si="226"/>
        <v>0</v>
      </c>
      <c r="BT691" s="332">
        <f t="shared" si="226"/>
        <v>0</v>
      </c>
      <c r="BU691" s="332">
        <f t="shared" si="226"/>
        <v>0</v>
      </c>
      <c r="BV691" s="332">
        <f t="shared" si="226"/>
        <v>0</v>
      </c>
      <c r="BW691" s="332">
        <f t="shared" si="226"/>
        <v>0</v>
      </c>
      <c r="BX691" s="332">
        <f t="shared" si="226"/>
        <v>0</v>
      </c>
      <c r="BZ691" s="332">
        <f t="shared" ref="BZ691:CA706" si="232">BZ334-ER334</f>
        <v>0</v>
      </c>
      <c r="CA691" s="332">
        <f t="shared" si="232"/>
        <v>0</v>
      </c>
    </row>
    <row r="692" spans="7:79" hidden="1" x14ac:dyDescent="0.2">
      <c r="G692" s="332">
        <f t="shared" si="229"/>
        <v>0</v>
      </c>
      <c r="H692" s="332">
        <f t="shared" si="229"/>
        <v>0</v>
      </c>
      <c r="I692" s="332">
        <f t="shared" si="229"/>
        <v>0</v>
      </c>
      <c r="J692" s="332">
        <f t="shared" si="229"/>
        <v>0</v>
      </c>
      <c r="K692" s="332">
        <f t="shared" si="229"/>
        <v>0</v>
      </c>
      <c r="L692" s="332">
        <f t="shared" si="229"/>
        <v>0</v>
      </c>
      <c r="M692" s="332">
        <f t="shared" si="229"/>
        <v>0</v>
      </c>
      <c r="N692" s="332">
        <f t="shared" si="229"/>
        <v>0</v>
      </c>
      <c r="O692" s="332">
        <f t="shared" si="229"/>
        <v>0</v>
      </c>
      <c r="P692" s="332">
        <f t="shared" si="229"/>
        <v>0</v>
      </c>
      <c r="Q692" s="332">
        <f t="shared" si="229"/>
        <v>0</v>
      </c>
      <c r="R692" s="332">
        <f t="shared" si="229"/>
        <v>0</v>
      </c>
      <c r="S692" s="332">
        <f t="shared" si="229"/>
        <v>0</v>
      </c>
      <c r="T692" s="332">
        <f t="shared" si="229"/>
        <v>0</v>
      </c>
      <c r="U692" s="332">
        <f t="shared" si="229"/>
        <v>0</v>
      </c>
      <c r="V692" s="332">
        <f t="shared" si="229"/>
        <v>0</v>
      </c>
      <c r="W692" s="332">
        <f t="shared" si="231"/>
        <v>0</v>
      </c>
      <c r="X692" s="332">
        <f t="shared" si="231"/>
        <v>0</v>
      </c>
      <c r="Y692" s="332">
        <f t="shared" si="230"/>
        <v>0</v>
      </c>
      <c r="Z692" s="332">
        <f t="shared" si="230"/>
        <v>0</v>
      </c>
      <c r="AA692" s="332">
        <f t="shared" si="230"/>
        <v>0</v>
      </c>
      <c r="AB692" s="332">
        <f t="shared" si="230"/>
        <v>0</v>
      </c>
      <c r="AC692" s="332">
        <f t="shared" si="230"/>
        <v>0</v>
      </c>
      <c r="AD692" s="332">
        <f t="shared" si="230"/>
        <v>0</v>
      </c>
      <c r="AE692" s="332">
        <f t="shared" si="230"/>
        <v>0</v>
      </c>
      <c r="AF692" s="332">
        <f t="shared" si="230"/>
        <v>0</v>
      </c>
      <c r="AG692" s="332">
        <f t="shared" si="230"/>
        <v>0</v>
      </c>
      <c r="AH692" s="332">
        <f t="shared" si="230"/>
        <v>0</v>
      </c>
      <c r="AI692" s="332">
        <f t="shared" si="230"/>
        <v>0</v>
      </c>
      <c r="AJ692" s="332">
        <f t="shared" si="230"/>
        <v>0</v>
      </c>
      <c r="AK692" s="332">
        <f t="shared" si="230"/>
        <v>0</v>
      </c>
      <c r="AL692" s="332">
        <f t="shared" si="230"/>
        <v>0</v>
      </c>
      <c r="AM692" s="332">
        <f t="shared" si="230"/>
        <v>0</v>
      </c>
      <c r="AN692" s="332">
        <f t="shared" si="230"/>
        <v>0</v>
      </c>
      <c r="AO692" s="332">
        <f t="shared" si="230"/>
        <v>0</v>
      </c>
      <c r="AP692" s="332">
        <f t="shared" si="230"/>
        <v>0</v>
      </c>
      <c r="AQ692" s="332">
        <f t="shared" si="230"/>
        <v>0</v>
      </c>
      <c r="AR692" s="332">
        <f t="shared" si="230"/>
        <v>0</v>
      </c>
      <c r="AS692" s="332">
        <f t="shared" si="230"/>
        <v>0</v>
      </c>
      <c r="AT692" s="332">
        <f t="shared" si="230"/>
        <v>0</v>
      </c>
      <c r="AU692" s="332">
        <f t="shared" si="230"/>
        <v>0</v>
      </c>
      <c r="AV692" s="332">
        <f t="shared" si="230"/>
        <v>0</v>
      </c>
      <c r="AW692" s="332">
        <f t="shared" si="230"/>
        <v>0</v>
      </c>
      <c r="AX692" s="332">
        <f t="shared" si="230"/>
        <v>0</v>
      </c>
      <c r="AY692" s="332">
        <f t="shared" si="230"/>
        <v>0</v>
      </c>
      <c r="AZ692" s="332">
        <f t="shared" si="230"/>
        <v>0</v>
      </c>
      <c r="BA692" s="332">
        <f t="shared" si="230"/>
        <v>0</v>
      </c>
      <c r="BB692" s="332">
        <f t="shared" si="230"/>
        <v>0</v>
      </c>
      <c r="BC692" s="332">
        <f t="shared" ref="BC692:BR707" si="233">BC335-DU335</f>
        <v>0</v>
      </c>
      <c r="BD692" s="332">
        <f t="shared" si="233"/>
        <v>0</v>
      </c>
      <c r="BE692" s="332">
        <f t="shared" si="233"/>
        <v>0</v>
      </c>
      <c r="BF692" s="332">
        <f t="shared" si="233"/>
        <v>0</v>
      </c>
      <c r="BG692" s="332">
        <f t="shared" si="233"/>
        <v>0</v>
      </c>
      <c r="BH692" s="332">
        <f t="shared" si="233"/>
        <v>0</v>
      </c>
      <c r="BI692" s="332">
        <f t="shared" si="233"/>
        <v>0</v>
      </c>
      <c r="BJ692" s="332">
        <f t="shared" si="233"/>
        <v>0</v>
      </c>
      <c r="BK692" s="332">
        <f t="shared" si="233"/>
        <v>0</v>
      </c>
      <c r="BL692" s="332">
        <f t="shared" si="233"/>
        <v>0</v>
      </c>
      <c r="BM692" s="332">
        <f t="shared" si="233"/>
        <v>0</v>
      </c>
      <c r="BN692" s="332">
        <f t="shared" si="233"/>
        <v>0</v>
      </c>
      <c r="BO692" s="332">
        <f t="shared" si="233"/>
        <v>0</v>
      </c>
      <c r="BP692" s="332">
        <f t="shared" si="233"/>
        <v>0</v>
      </c>
      <c r="BQ692" s="332">
        <f t="shared" si="233"/>
        <v>0</v>
      </c>
      <c r="BR692" s="332">
        <f t="shared" si="226"/>
        <v>0</v>
      </c>
      <c r="BS692" s="332">
        <f t="shared" si="226"/>
        <v>0</v>
      </c>
      <c r="BT692" s="332">
        <f t="shared" si="226"/>
        <v>0</v>
      </c>
      <c r="BU692" s="332">
        <f t="shared" si="226"/>
        <v>0</v>
      </c>
      <c r="BV692" s="332">
        <f t="shared" si="226"/>
        <v>0</v>
      </c>
      <c r="BW692" s="332">
        <f t="shared" si="226"/>
        <v>0</v>
      </c>
      <c r="BX692" s="332">
        <f t="shared" si="226"/>
        <v>0</v>
      </c>
      <c r="BZ692" s="332">
        <f t="shared" si="232"/>
        <v>0</v>
      </c>
      <c r="CA692" s="332">
        <f t="shared" si="232"/>
        <v>0</v>
      </c>
    </row>
    <row r="693" spans="7:79" hidden="1" x14ac:dyDescent="0.2">
      <c r="G693" s="332">
        <f t="shared" si="229"/>
        <v>-482070</v>
      </c>
      <c r="H693" s="332">
        <f t="shared" si="229"/>
        <v>0</v>
      </c>
      <c r="I693" s="332">
        <f t="shared" si="229"/>
        <v>0</v>
      </c>
      <c r="J693" s="332">
        <f t="shared" si="229"/>
        <v>0</v>
      </c>
      <c r="K693" s="332">
        <f t="shared" si="229"/>
        <v>0</v>
      </c>
      <c r="L693" s="332">
        <f t="shared" si="229"/>
        <v>161641</v>
      </c>
      <c r="M693" s="332">
        <f t="shared" si="229"/>
        <v>0</v>
      </c>
      <c r="N693" s="332">
        <f t="shared" si="229"/>
        <v>0</v>
      </c>
      <c r="O693" s="332">
        <f t="shared" si="229"/>
        <v>0</v>
      </c>
      <c r="P693" s="332">
        <f t="shared" si="229"/>
        <v>0</v>
      </c>
      <c r="Q693" s="332">
        <f t="shared" si="229"/>
        <v>0</v>
      </c>
      <c r="R693" s="332">
        <f t="shared" si="229"/>
        <v>0</v>
      </c>
      <c r="S693" s="332">
        <f t="shared" si="229"/>
        <v>0</v>
      </c>
      <c r="T693" s="332">
        <f t="shared" si="229"/>
        <v>0</v>
      </c>
      <c r="U693" s="332">
        <f t="shared" si="229"/>
        <v>0</v>
      </c>
      <c r="V693" s="332">
        <f t="shared" si="229"/>
        <v>0</v>
      </c>
      <c r="W693" s="332">
        <f t="shared" si="231"/>
        <v>0</v>
      </c>
      <c r="X693" s="332">
        <f t="shared" si="231"/>
        <v>0</v>
      </c>
      <c r="Y693" s="332">
        <f t="shared" si="231"/>
        <v>0</v>
      </c>
      <c r="Z693" s="332">
        <f t="shared" si="231"/>
        <v>0</v>
      </c>
      <c r="AA693" s="332">
        <f t="shared" si="231"/>
        <v>0</v>
      </c>
      <c r="AB693" s="332">
        <f t="shared" si="231"/>
        <v>0</v>
      </c>
      <c r="AC693" s="332">
        <f t="shared" si="231"/>
        <v>0</v>
      </c>
      <c r="AD693" s="332">
        <f t="shared" si="231"/>
        <v>0</v>
      </c>
      <c r="AE693" s="332">
        <f t="shared" si="231"/>
        <v>0</v>
      </c>
      <c r="AF693" s="332">
        <f t="shared" si="231"/>
        <v>0</v>
      </c>
      <c r="AG693" s="332">
        <f t="shared" si="231"/>
        <v>0</v>
      </c>
      <c r="AH693" s="332">
        <f t="shared" si="231"/>
        <v>0</v>
      </c>
      <c r="AI693" s="332">
        <f t="shared" si="231"/>
        <v>0</v>
      </c>
      <c r="AJ693" s="332">
        <f t="shared" si="231"/>
        <v>0</v>
      </c>
      <c r="AK693" s="332">
        <f t="shared" si="231"/>
        <v>0</v>
      </c>
      <c r="AL693" s="332">
        <f t="shared" si="231"/>
        <v>0</v>
      </c>
      <c r="AM693" s="332">
        <f t="shared" ref="AM693:BB707" si="234">AM336-DE336</f>
        <v>0</v>
      </c>
      <c r="AN693" s="332">
        <f t="shared" si="234"/>
        <v>0</v>
      </c>
      <c r="AO693" s="332">
        <f t="shared" si="234"/>
        <v>0</v>
      </c>
      <c r="AP693" s="332">
        <f t="shared" si="234"/>
        <v>-425997</v>
      </c>
      <c r="AQ693" s="332">
        <f t="shared" si="234"/>
        <v>0</v>
      </c>
      <c r="AR693" s="332">
        <f t="shared" si="234"/>
        <v>0</v>
      </c>
      <c r="AS693" s="332">
        <f t="shared" si="234"/>
        <v>0</v>
      </c>
      <c r="AT693" s="332">
        <f t="shared" si="234"/>
        <v>0</v>
      </c>
      <c r="AU693" s="332">
        <f t="shared" si="234"/>
        <v>0</v>
      </c>
      <c r="AV693" s="332">
        <f t="shared" si="234"/>
        <v>0</v>
      </c>
      <c r="AW693" s="332">
        <f t="shared" si="234"/>
        <v>0</v>
      </c>
      <c r="AX693" s="332">
        <f t="shared" si="234"/>
        <v>0</v>
      </c>
      <c r="AY693" s="332">
        <f t="shared" si="234"/>
        <v>0</v>
      </c>
      <c r="AZ693" s="332">
        <f t="shared" si="234"/>
        <v>0</v>
      </c>
      <c r="BA693" s="332">
        <f t="shared" si="234"/>
        <v>0</v>
      </c>
      <c r="BB693" s="332">
        <f t="shared" si="234"/>
        <v>0</v>
      </c>
      <c r="BC693" s="332">
        <f t="shared" si="233"/>
        <v>0</v>
      </c>
      <c r="BD693" s="332">
        <f t="shared" si="233"/>
        <v>0</v>
      </c>
      <c r="BE693" s="332">
        <f t="shared" si="233"/>
        <v>0</v>
      </c>
      <c r="BF693" s="332">
        <f t="shared" si="233"/>
        <v>0</v>
      </c>
      <c r="BG693" s="332">
        <f t="shared" si="233"/>
        <v>0</v>
      </c>
      <c r="BH693" s="332">
        <f t="shared" si="233"/>
        <v>0</v>
      </c>
      <c r="BI693" s="332">
        <f t="shared" si="233"/>
        <v>0</v>
      </c>
      <c r="BJ693" s="332">
        <f t="shared" si="233"/>
        <v>-56073</v>
      </c>
      <c r="BK693" s="332">
        <f t="shared" si="233"/>
        <v>0</v>
      </c>
      <c r="BL693" s="332">
        <f t="shared" si="233"/>
        <v>0</v>
      </c>
      <c r="BM693" s="332">
        <f t="shared" si="233"/>
        <v>0</v>
      </c>
      <c r="BN693" s="332">
        <f t="shared" si="233"/>
        <v>0</v>
      </c>
      <c r="BO693" s="332">
        <f t="shared" si="233"/>
        <v>0</v>
      </c>
      <c r="BP693" s="332">
        <f t="shared" si="233"/>
        <v>0</v>
      </c>
      <c r="BQ693" s="332">
        <f t="shared" si="233"/>
        <v>0</v>
      </c>
      <c r="BR693" s="332">
        <f t="shared" si="226"/>
        <v>0</v>
      </c>
      <c r="BS693" s="332">
        <f t="shared" si="226"/>
        <v>0</v>
      </c>
      <c r="BT693" s="332">
        <f t="shared" si="226"/>
        <v>161641</v>
      </c>
      <c r="BU693" s="332">
        <f t="shared" si="226"/>
        <v>0</v>
      </c>
      <c r="BV693" s="332">
        <f t="shared" si="226"/>
        <v>0</v>
      </c>
      <c r="BW693" s="332">
        <f t="shared" si="226"/>
        <v>0</v>
      </c>
      <c r="BX693" s="332">
        <f t="shared" si="226"/>
        <v>0</v>
      </c>
      <c r="BZ693" s="332">
        <f t="shared" si="232"/>
        <v>0</v>
      </c>
      <c r="CA693" s="332">
        <f t="shared" si="232"/>
        <v>0</v>
      </c>
    </row>
    <row r="694" spans="7:79" hidden="1" x14ac:dyDescent="0.2">
      <c r="G694" s="332">
        <f t="shared" si="229"/>
        <v>-482070</v>
      </c>
      <c r="H694" s="332">
        <f t="shared" si="229"/>
        <v>0</v>
      </c>
      <c r="I694" s="332">
        <f t="shared" si="229"/>
        <v>0</v>
      </c>
      <c r="J694" s="332">
        <f t="shared" si="229"/>
        <v>0</v>
      </c>
      <c r="K694" s="332">
        <f t="shared" si="229"/>
        <v>0</v>
      </c>
      <c r="L694" s="332">
        <f t="shared" si="229"/>
        <v>161641</v>
      </c>
      <c r="M694" s="332">
        <f t="shared" si="229"/>
        <v>0</v>
      </c>
      <c r="N694" s="332">
        <f t="shared" si="229"/>
        <v>0</v>
      </c>
      <c r="O694" s="332">
        <f t="shared" si="229"/>
        <v>0</v>
      </c>
      <c r="P694" s="332">
        <f t="shared" si="229"/>
        <v>0</v>
      </c>
      <c r="Q694" s="332">
        <f t="shared" si="229"/>
        <v>0</v>
      </c>
      <c r="R694" s="332">
        <f t="shared" si="229"/>
        <v>0</v>
      </c>
      <c r="S694" s="332">
        <f t="shared" si="229"/>
        <v>0</v>
      </c>
      <c r="T694" s="332">
        <f t="shared" si="229"/>
        <v>0</v>
      </c>
      <c r="U694" s="332">
        <f t="shared" si="229"/>
        <v>0</v>
      </c>
      <c r="V694" s="332">
        <f t="shared" si="229"/>
        <v>0</v>
      </c>
      <c r="W694" s="332">
        <f t="shared" si="231"/>
        <v>0</v>
      </c>
      <c r="X694" s="332">
        <f t="shared" si="231"/>
        <v>0</v>
      </c>
      <c r="Y694" s="332">
        <f t="shared" si="231"/>
        <v>0</v>
      </c>
      <c r="Z694" s="332">
        <f t="shared" si="231"/>
        <v>0</v>
      </c>
      <c r="AA694" s="332">
        <f t="shared" si="231"/>
        <v>0</v>
      </c>
      <c r="AB694" s="332">
        <f t="shared" si="231"/>
        <v>0</v>
      </c>
      <c r="AC694" s="332">
        <f t="shared" si="231"/>
        <v>0</v>
      </c>
      <c r="AD694" s="332">
        <f t="shared" si="231"/>
        <v>0</v>
      </c>
      <c r="AE694" s="332">
        <f t="shared" si="231"/>
        <v>0</v>
      </c>
      <c r="AF694" s="332">
        <f t="shared" si="231"/>
        <v>0</v>
      </c>
      <c r="AG694" s="332">
        <f t="shared" si="231"/>
        <v>0</v>
      </c>
      <c r="AH694" s="332">
        <f t="shared" si="231"/>
        <v>0</v>
      </c>
      <c r="AI694" s="332">
        <f t="shared" si="231"/>
        <v>0</v>
      </c>
      <c r="AJ694" s="332">
        <f t="shared" si="231"/>
        <v>0</v>
      </c>
      <c r="AK694" s="332">
        <f t="shared" si="231"/>
        <v>0</v>
      </c>
      <c r="AL694" s="332">
        <f t="shared" si="231"/>
        <v>0</v>
      </c>
      <c r="AM694" s="332">
        <f t="shared" si="234"/>
        <v>0</v>
      </c>
      <c r="AN694" s="332">
        <f t="shared" si="234"/>
        <v>0</v>
      </c>
      <c r="AO694" s="332">
        <f t="shared" si="234"/>
        <v>0</v>
      </c>
      <c r="AP694" s="332">
        <f t="shared" si="234"/>
        <v>-425997</v>
      </c>
      <c r="AQ694" s="332">
        <f t="shared" si="234"/>
        <v>0</v>
      </c>
      <c r="AR694" s="332">
        <f t="shared" si="234"/>
        <v>0</v>
      </c>
      <c r="AS694" s="332">
        <f t="shared" si="234"/>
        <v>0</v>
      </c>
      <c r="AT694" s="332">
        <f t="shared" si="234"/>
        <v>0</v>
      </c>
      <c r="AU694" s="332">
        <f t="shared" si="234"/>
        <v>0</v>
      </c>
      <c r="AV694" s="332">
        <f t="shared" si="234"/>
        <v>0</v>
      </c>
      <c r="AW694" s="332">
        <f t="shared" si="234"/>
        <v>0</v>
      </c>
      <c r="AX694" s="332">
        <f t="shared" si="234"/>
        <v>0</v>
      </c>
      <c r="AY694" s="332">
        <f t="shared" si="234"/>
        <v>0</v>
      </c>
      <c r="AZ694" s="332">
        <f t="shared" si="234"/>
        <v>0</v>
      </c>
      <c r="BA694" s="332">
        <f t="shared" si="234"/>
        <v>0</v>
      </c>
      <c r="BB694" s="332">
        <f t="shared" si="234"/>
        <v>0</v>
      </c>
      <c r="BC694" s="332">
        <f t="shared" si="233"/>
        <v>0</v>
      </c>
      <c r="BD694" s="332">
        <f t="shared" si="233"/>
        <v>0</v>
      </c>
      <c r="BE694" s="332">
        <f t="shared" si="233"/>
        <v>0</v>
      </c>
      <c r="BF694" s="332">
        <f t="shared" si="233"/>
        <v>0</v>
      </c>
      <c r="BG694" s="332">
        <f t="shared" si="233"/>
        <v>0</v>
      </c>
      <c r="BH694" s="332">
        <f t="shared" si="233"/>
        <v>0</v>
      </c>
      <c r="BI694" s="332">
        <f t="shared" si="233"/>
        <v>0</v>
      </c>
      <c r="BJ694" s="332">
        <f t="shared" si="233"/>
        <v>-56073</v>
      </c>
      <c r="BK694" s="332">
        <f t="shared" si="233"/>
        <v>0</v>
      </c>
      <c r="BL694" s="332">
        <f t="shared" si="233"/>
        <v>0</v>
      </c>
      <c r="BM694" s="332">
        <f t="shared" si="233"/>
        <v>0</v>
      </c>
      <c r="BN694" s="332">
        <f t="shared" si="233"/>
        <v>0</v>
      </c>
      <c r="BO694" s="332">
        <f t="shared" si="233"/>
        <v>0</v>
      </c>
      <c r="BP694" s="332">
        <f t="shared" si="233"/>
        <v>0</v>
      </c>
      <c r="BQ694" s="332">
        <f t="shared" si="233"/>
        <v>0</v>
      </c>
      <c r="BR694" s="332">
        <f t="shared" si="233"/>
        <v>0</v>
      </c>
      <c r="BS694" s="332">
        <f t="shared" ref="BS694:BX707" si="235">BS337-EK337</f>
        <v>0</v>
      </c>
      <c r="BT694" s="332">
        <f t="shared" si="235"/>
        <v>161641</v>
      </c>
      <c r="BU694" s="332">
        <f t="shared" si="235"/>
        <v>0</v>
      </c>
      <c r="BV694" s="332">
        <f t="shared" si="235"/>
        <v>0</v>
      </c>
      <c r="BW694" s="332">
        <f t="shared" si="235"/>
        <v>0</v>
      </c>
      <c r="BX694" s="332">
        <f t="shared" si="235"/>
        <v>0</v>
      </c>
      <c r="BZ694" s="332">
        <f t="shared" si="232"/>
        <v>0</v>
      </c>
      <c r="CA694" s="332">
        <f t="shared" si="232"/>
        <v>0</v>
      </c>
    </row>
    <row r="695" spans="7:79" hidden="1" x14ac:dyDescent="0.2">
      <c r="G695" s="332">
        <f t="shared" si="229"/>
        <v>0</v>
      </c>
      <c r="H695" s="332">
        <f t="shared" si="229"/>
        <v>0</v>
      </c>
      <c r="I695" s="332">
        <f t="shared" si="229"/>
        <v>0</v>
      </c>
      <c r="J695" s="332">
        <f t="shared" si="229"/>
        <v>0</v>
      </c>
      <c r="K695" s="332">
        <f t="shared" si="229"/>
        <v>0</v>
      </c>
      <c r="L695" s="332">
        <f t="shared" si="229"/>
        <v>0</v>
      </c>
      <c r="M695" s="332">
        <f t="shared" si="229"/>
        <v>0</v>
      </c>
      <c r="N695" s="332">
        <f t="shared" si="229"/>
        <v>0</v>
      </c>
      <c r="O695" s="332">
        <f t="shared" si="229"/>
        <v>0</v>
      </c>
      <c r="P695" s="332">
        <f t="shared" si="229"/>
        <v>0</v>
      </c>
      <c r="Q695" s="332">
        <f t="shared" si="229"/>
        <v>0</v>
      </c>
      <c r="R695" s="332">
        <f t="shared" si="229"/>
        <v>0</v>
      </c>
      <c r="S695" s="332">
        <f t="shared" si="229"/>
        <v>0</v>
      </c>
      <c r="T695" s="332">
        <f t="shared" si="229"/>
        <v>0</v>
      </c>
      <c r="U695" s="332">
        <f t="shared" si="229"/>
        <v>0</v>
      </c>
      <c r="V695" s="332">
        <f t="shared" si="229"/>
        <v>0</v>
      </c>
      <c r="W695" s="332">
        <f t="shared" si="231"/>
        <v>0</v>
      </c>
      <c r="X695" s="332">
        <f t="shared" si="231"/>
        <v>0</v>
      </c>
      <c r="Y695" s="332">
        <f t="shared" si="231"/>
        <v>0</v>
      </c>
      <c r="Z695" s="332">
        <f t="shared" si="231"/>
        <v>0</v>
      </c>
      <c r="AA695" s="332">
        <f t="shared" si="231"/>
        <v>0</v>
      </c>
      <c r="AB695" s="332">
        <f t="shared" si="231"/>
        <v>0</v>
      </c>
      <c r="AC695" s="332">
        <f t="shared" si="231"/>
        <v>0</v>
      </c>
      <c r="AD695" s="332">
        <f t="shared" si="231"/>
        <v>0</v>
      </c>
      <c r="AE695" s="332">
        <f t="shared" si="231"/>
        <v>0</v>
      </c>
      <c r="AF695" s="332">
        <f t="shared" si="231"/>
        <v>0</v>
      </c>
      <c r="AG695" s="332">
        <f t="shared" si="231"/>
        <v>0</v>
      </c>
      <c r="AH695" s="332">
        <f t="shared" si="231"/>
        <v>0</v>
      </c>
      <c r="AI695" s="332">
        <f t="shared" si="231"/>
        <v>0</v>
      </c>
      <c r="AJ695" s="332">
        <f t="shared" si="231"/>
        <v>0</v>
      </c>
      <c r="AK695" s="332">
        <f t="shared" si="231"/>
        <v>0</v>
      </c>
      <c r="AL695" s="332">
        <f t="shared" si="231"/>
        <v>0</v>
      </c>
      <c r="AM695" s="332">
        <f t="shared" si="234"/>
        <v>0</v>
      </c>
      <c r="AN695" s="332">
        <f t="shared" si="234"/>
        <v>0</v>
      </c>
      <c r="AO695" s="332">
        <f t="shared" si="234"/>
        <v>0</v>
      </c>
      <c r="AP695" s="332">
        <f t="shared" si="234"/>
        <v>0</v>
      </c>
      <c r="AQ695" s="332">
        <f t="shared" si="234"/>
        <v>0</v>
      </c>
      <c r="AR695" s="332">
        <f t="shared" si="234"/>
        <v>0</v>
      </c>
      <c r="AS695" s="332">
        <f t="shared" si="234"/>
        <v>0</v>
      </c>
      <c r="AT695" s="332">
        <f t="shared" si="234"/>
        <v>0</v>
      </c>
      <c r="AU695" s="332">
        <f t="shared" si="234"/>
        <v>0</v>
      </c>
      <c r="AV695" s="332">
        <f t="shared" si="234"/>
        <v>0</v>
      </c>
      <c r="AW695" s="332">
        <f t="shared" si="234"/>
        <v>0</v>
      </c>
      <c r="AX695" s="332">
        <f t="shared" si="234"/>
        <v>0</v>
      </c>
      <c r="AY695" s="332">
        <f t="shared" si="234"/>
        <v>0</v>
      </c>
      <c r="AZ695" s="332">
        <f t="shared" si="234"/>
        <v>0</v>
      </c>
      <c r="BA695" s="332">
        <f t="shared" si="234"/>
        <v>0</v>
      </c>
      <c r="BB695" s="332">
        <f t="shared" si="234"/>
        <v>0</v>
      </c>
      <c r="BC695" s="332">
        <f t="shared" si="233"/>
        <v>0</v>
      </c>
      <c r="BD695" s="332">
        <f t="shared" si="233"/>
        <v>0</v>
      </c>
      <c r="BE695" s="332">
        <f t="shared" si="233"/>
        <v>0</v>
      </c>
      <c r="BF695" s="332">
        <f t="shared" si="233"/>
        <v>0</v>
      </c>
      <c r="BG695" s="332">
        <f t="shared" si="233"/>
        <v>0</v>
      </c>
      <c r="BH695" s="332">
        <f t="shared" si="233"/>
        <v>0</v>
      </c>
      <c r="BI695" s="332">
        <f t="shared" si="233"/>
        <v>0</v>
      </c>
      <c r="BJ695" s="332">
        <f t="shared" si="233"/>
        <v>0</v>
      </c>
      <c r="BK695" s="332">
        <f t="shared" si="233"/>
        <v>0</v>
      </c>
      <c r="BL695" s="332">
        <f t="shared" si="233"/>
        <v>0</v>
      </c>
      <c r="BM695" s="332">
        <f t="shared" si="233"/>
        <v>0</v>
      </c>
      <c r="BN695" s="332">
        <f t="shared" si="233"/>
        <v>0</v>
      </c>
      <c r="BO695" s="332">
        <f t="shared" si="233"/>
        <v>0</v>
      </c>
      <c r="BP695" s="332">
        <f t="shared" si="233"/>
        <v>0</v>
      </c>
      <c r="BQ695" s="332">
        <f t="shared" si="233"/>
        <v>0</v>
      </c>
      <c r="BR695" s="332">
        <f t="shared" si="233"/>
        <v>0</v>
      </c>
      <c r="BS695" s="332">
        <f t="shared" si="235"/>
        <v>0</v>
      </c>
      <c r="BT695" s="332">
        <f t="shared" si="235"/>
        <v>0</v>
      </c>
      <c r="BU695" s="332">
        <f t="shared" si="235"/>
        <v>0</v>
      </c>
      <c r="BV695" s="332">
        <f t="shared" si="235"/>
        <v>0</v>
      </c>
      <c r="BW695" s="332">
        <f t="shared" si="235"/>
        <v>0</v>
      </c>
      <c r="BX695" s="332">
        <f t="shared" si="235"/>
        <v>0</v>
      </c>
      <c r="BZ695" s="332">
        <f t="shared" si="232"/>
        <v>0</v>
      </c>
      <c r="CA695" s="332">
        <f t="shared" si="232"/>
        <v>0</v>
      </c>
    </row>
    <row r="696" spans="7:79" hidden="1" x14ac:dyDescent="0.2">
      <c r="G696" s="332">
        <f t="shared" si="229"/>
        <v>0</v>
      </c>
      <c r="H696" s="332">
        <f t="shared" si="229"/>
        <v>0</v>
      </c>
      <c r="I696" s="332">
        <f t="shared" si="229"/>
        <v>0</v>
      </c>
      <c r="J696" s="332">
        <f t="shared" si="229"/>
        <v>0</v>
      </c>
      <c r="K696" s="332">
        <f t="shared" si="229"/>
        <v>0</v>
      </c>
      <c r="L696" s="332">
        <f t="shared" si="229"/>
        <v>0</v>
      </c>
      <c r="M696" s="332">
        <f t="shared" si="229"/>
        <v>0</v>
      </c>
      <c r="N696" s="332">
        <f t="shared" si="229"/>
        <v>0</v>
      </c>
      <c r="O696" s="332">
        <f t="shared" si="229"/>
        <v>0</v>
      </c>
      <c r="P696" s="332">
        <f t="shared" si="229"/>
        <v>0</v>
      </c>
      <c r="Q696" s="332">
        <f t="shared" si="229"/>
        <v>0</v>
      </c>
      <c r="R696" s="332">
        <f t="shared" si="229"/>
        <v>0</v>
      </c>
      <c r="S696" s="332">
        <f t="shared" si="229"/>
        <v>0</v>
      </c>
      <c r="T696" s="332">
        <f t="shared" si="229"/>
        <v>0</v>
      </c>
      <c r="U696" s="332">
        <f t="shared" si="229"/>
        <v>0</v>
      </c>
      <c r="V696" s="332">
        <f t="shared" si="229"/>
        <v>0</v>
      </c>
      <c r="W696" s="332">
        <f t="shared" si="231"/>
        <v>0</v>
      </c>
      <c r="X696" s="332">
        <f t="shared" si="231"/>
        <v>0</v>
      </c>
      <c r="Y696" s="332">
        <f t="shared" si="231"/>
        <v>0</v>
      </c>
      <c r="Z696" s="332">
        <f t="shared" si="231"/>
        <v>0</v>
      </c>
      <c r="AA696" s="332">
        <f t="shared" si="231"/>
        <v>0</v>
      </c>
      <c r="AB696" s="332">
        <f t="shared" si="231"/>
        <v>0</v>
      </c>
      <c r="AC696" s="332">
        <f t="shared" si="231"/>
        <v>0</v>
      </c>
      <c r="AD696" s="332">
        <f t="shared" si="231"/>
        <v>0</v>
      </c>
      <c r="AE696" s="332">
        <f t="shared" si="231"/>
        <v>0</v>
      </c>
      <c r="AF696" s="332">
        <f t="shared" si="231"/>
        <v>0</v>
      </c>
      <c r="AG696" s="332">
        <f t="shared" si="231"/>
        <v>0</v>
      </c>
      <c r="AH696" s="332">
        <f t="shared" si="231"/>
        <v>0</v>
      </c>
      <c r="AI696" s="332">
        <f t="shared" si="231"/>
        <v>0</v>
      </c>
      <c r="AJ696" s="332">
        <f t="shared" si="231"/>
        <v>0</v>
      </c>
      <c r="AK696" s="332">
        <f t="shared" si="231"/>
        <v>0</v>
      </c>
      <c r="AL696" s="332">
        <f t="shared" si="231"/>
        <v>0</v>
      </c>
      <c r="AM696" s="332">
        <f t="shared" si="234"/>
        <v>0</v>
      </c>
      <c r="AN696" s="332">
        <f t="shared" si="234"/>
        <v>0</v>
      </c>
      <c r="AO696" s="332">
        <f t="shared" si="234"/>
        <v>0</v>
      </c>
      <c r="AP696" s="332">
        <f t="shared" si="234"/>
        <v>0</v>
      </c>
      <c r="AQ696" s="332">
        <f t="shared" si="234"/>
        <v>0</v>
      </c>
      <c r="AR696" s="332">
        <f t="shared" si="234"/>
        <v>0</v>
      </c>
      <c r="AS696" s="332">
        <f t="shared" si="234"/>
        <v>0</v>
      </c>
      <c r="AT696" s="332">
        <f t="shared" si="234"/>
        <v>0</v>
      </c>
      <c r="AU696" s="332">
        <f t="shared" si="234"/>
        <v>0</v>
      </c>
      <c r="AV696" s="332">
        <f t="shared" si="234"/>
        <v>0</v>
      </c>
      <c r="AW696" s="332">
        <f t="shared" si="234"/>
        <v>0</v>
      </c>
      <c r="AX696" s="332">
        <f t="shared" si="234"/>
        <v>0</v>
      </c>
      <c r="AY696" s="332">
        <f t="shared" si="234"/>
        <v>0</v>
      </c>
      <c r="AZ696" s="332">
        <f t="shared" si="234"/>
        <v>0</v>
      </c>
      <c r="BA696" s="332">
        <f t="shared" si="234"/>
        <v>0</v>
      </c>
      <c r="BB696" s="332">
        <f t="shared" si="234"/>
        <v>0</v>
      </c>
      <c r="BC696" s="332">
        <f t="shared" si="233"/>
        <v>0</v>
      </c>
      <c r="BD696" s="332">
        <f t="shared" si="233"/>
        <v>0</v>
      </c>
      <c r="BE696" s="332">
        <f t="shared" si="233"/>
        <v>0</v>
      </c>
      <c r="BF696" s="332">
        <f t="shared" si="233"/>
        <v>0</v>
      </c>
      <c r="BG696" s="332">
        <f t="shared" si="233"/>
        <v>0</v>
      </c>
      <c r="BH696" s="332">
        <f t="shared" si="233"/>
        <v>0</v>
      </c>
      <c r="BI696" s="332">
        <f t="shared" si="233"/>
        <v>0</v>
      </c>
      <c r="BJ696" s="332">
        <f t="shared" si="233"/>
        <v>0</v>
      </c>
      <c r="BK696" s="332">
        <f t="shared" si="233"/>
        <v>0</v>
      </c>
      <c r="BL696" s="332">
        <f t="shared" si="233"/>
        <v>0</v>
      </c>
      <c r="BM696" s="332">
        <f t="shared" si="233"/>
        <v>0</v>
      </c>
      <c r="BN696" s="332">
        <f t="shared" si="233"/>
        <v>0</v>
      </c>
      <c r="BO696" s="332">
        <f t="shared" si="233"/>
        <v>0</v>
      </c>
      <c r="BP696" s="332">
        <f t="shared" si="233"/>
        <v>0</v>
      </c>
      <c r="BQ696" s="332">
        <f t="shared" si="233"/>
        <v>0</v>
      </c>
      <c r="BR696" s="332">
        <f t="shared" si="233"/>
        <v>0</v>
      </c>
      <c r="BS696" s="332">
        <f t="shared" si="235"/>
        <v>0</v>
      </c>
      <c r="BT696" s="332">
        <f t="shared" si="235"/>
        <v>0</v>
      </c>
      <c r="BU696" s="332">
        <f t="shared" si="235"/>
        <v>0</v>
      </c>
      <c r="BV696" s="332">
        <f t="shared" si="235"/>
        <v>0</v>
      </c>
      <c r="BW696" s="332">
        <f t="shared" si="235"/>
        <v>0</v>
      </c>
      <c r="BX696" s="332">
        <f t="shared" si="235"/>
        <v>0</v>
      </c>
      <c r="BZ696" s="332">
        <f t="shared" si="232"/>
        <v>0</v>
      </c>
      <c r="CA696" s="332">
        <f t="shared" si="232"/>
        <v>0</v>
      </c>
    </row>
    <row r="697" spans="7:79" hidden="1" x14ac:dyDescent="0.2">
      <c r="G697" s="332">
        <f t="shared" si="229"/>
        <v>0</v>
      </c>
      <c r="H697" s="332">
        <f t="shared" si="229"/>
        <v>0</v>
      </c>
      <c r="I697" s="332">
        <f t="shared" si="229"/>
        <v>0</v>
      </c>
      <c r="J697" s="332">
        <f t="shared" si="229"/>
        <v>0</v>
      </c>
      <c r="K697" s="332">
        <f t="shared" si="229"/>
        <v>0</v>
      </c>
      <c r="L697" s="332">
        <f t="shared" si="229"/>
        <v>0</v>
      </c>
      <c r="M697" s="332">
        <f t="shared" si="229"/>
        <v>0</v>
      </c>
      <c r="N697" s="332">
        <f t="shared" si="229"/>
        <v>0</v>
      </c>
      <c r="O697" s="332">
        <f t="shared" si="229"/>
        <v>0</v>
      </c>
      <c r="P697" s="332">
        <f t="shared" si="229"/>
        <v>0</v>
      </c>
      <c r="Q697" s="332">
        <f t="shared" si="229"/>
        <v>0</v>
      </c>
      <c r="R697" s="332">
        <f t="shared" si="229"/>
        <v>0</v>
      </c>
      <c r="S697" s="332">
        <f t="shared" si="229"/>
        <v>0</v>
      </c>
      <c r="T697" s="332">
        <f t="shared" si="229"/>
        <v>0</v>
      </c>
      <c r="U697" s="332">
        <f t="shared" si="229"/>
        <v>0</v>
      </c>
      <c r="V697" s="332">
        <f t="shared" si="229"/>
        <v>0</v>
      </c>
      <c r="W697" s="332">
        <f t="shared" si="231"/>
        <v>0</v>
      </c>
      <c r="X697" s="332">
        <f t="shared" si="231"/>
        <v>0</v>
      </c>
      <c r="Y697" s="332">
        <f t="shared" si="231"/>
        <v>0</v>
      </c>
      <c r="Z697" s="332">
        <f t="shared" si="231"/>
        <v>0</v>
      </c>
      <c r="AA697" s="332">
        <f t="shared" si="231"/>
        <v>0</v>
      </c>
      <c r="AB697" s="332">
        <f t="shared" si="231"/>
        <v>0</v>
      </c>
      <c r="AC697" s="332">
        <f t="shared" si="231"/>
        <v>0</v>
      </c>
      <c r="AD697" s="332">
        <f t="shared" si="231"/>
        <v>0</v>
      </c>
      <c r="AE697" s="332">
        <f t="shared" si="231"/>
        <v>0</v>
      </c>
      <c r="AF697" s="332">
        <f t="shared" si="231"/>
        <v>0</v>
      </c>
      <c r="AG697" s="332">
        <f t="shared" si="231"/>
        <v>0</v>
      </c>
      <c r="AH697" s="332">
        <f t="shared" si="231"/>
        <v>0</v>
      </c>
      <c r="AI697" s="332">
        <f t="shared" si="231"/>
        <v>0</v>
      </c>
      <c r="AJ697" s="332">
        <f t="shared" si="231"/>
        <v>0</v>
      </c>
      <c r="AK697" s="332">
        <f t="shared" si="231"/>
        <v>0</v>
      </c>
      <c r="AL697" s="332">
        <f t="shared" si="231"/>
        <v>0</v>
      </c>
      <c r="AM697" s="332">
        <f t="shared" si="234"/>
        <v>0</v>
      </c>
      <c r="AN697" s="332">
        <f t="shared" si="234"/>
        <v>0</v>
      </c>
      <c r="AO697" s="332">
        <f t="shared" si="234"/>
        <v>0</v>
      </c>
      <c r="AP697" s="332">
        <f t="shared" si="234"/>
        <v>0</v>
      </c>
      <c r="AQ697" s="332">
        <f t="shared" si="234"/>
        <v>0</v>
      </c>
      <c r="AR697" s="332">
        <f t="shared" si="234"/>
        <v>0</v>
      </c>
      <c r="AS697" s="332">
        <f t="shared" si="234"/>
        <v>0</v>
      </c>
      <c r="AT697" s="332">
        <f t="shared" si="234"/>
        <v>0</v>
      </c>
      <c r="AU697" s="332">
        <f t="shared" si="234"/>
        <v>0</v>
      </c>
      <c r="AV697" s="332">
        <f t="shared" si="234"/>
        <v>0</v>
      </c>
      <c r="AW697" s="332">
        <f t="shared" si="234"/>
        <v>0</v>
      </c>
      <c r="AX697" s="332">
        <f t="shared" si="234"/>
        <v>0</v>
      </c>
      <c r="AY697" s="332">
        <f t="shared" si="234"/>
        <v>0</v>
      </c>
      <c r="AZ697" s="332">
        <f t="shared" si="234"/>
        <v>0</v>
      </c>
      <c r="BA697" s="332">
        <f t="shared" si="234"/>
        <v>0</v>
      </c>
      <c r="BB697" s="332">
        <f t="shared" si="234"/>
        <v>0</v>
      </c>
      <c r="BC697" s="332">
        <f t="shared" si="233"/>
        <v>0</v>
      </c>
      <c r="BD697" s="332">
        <f t="shared" si="233"/>
        <v>0</v>
      </c>
      <c r="BE697" s="332">
        <f t="shared" si="233"/>
        <v>0</v>
      </c>
      <c r="BF697" s="332">
        <f t="shared" si="233"/>
        <v>0</v>
      </c>
      <c r="BG697" s="332">
        <f t="shared" si="233"/>
        <v>0</v>
      </c>
      <c r="BH697" s="332">
        <f t="shared" si="233"/>
        <v>0</v>
      </c>
      <c r="BI697" s="332">
        <f t="shared" si="233"/>
        <v>0</v>
      </c>
      <c r="BJ697" s="332">
        <f t="shared" si="233"/>
        <v>0</v>
      </c>
      <c r="BK697" s="332">
        <f t="shared" si="233"/>
        <v>0</v>
      </c>
      <c r="BL697" s="332">
        <f t="shared" si="233"/>
        <v>0</v>
      </c>
      <c r="BM697" s="332">
        <f t="shared" si="233"/>
        <v>0</v>
      </c>
      <c r="BN697" s="332">
        <f t="shared" si="233"/>
        <v>0</v>
      </c>
      <c r="BO697" s="332">
        <f t="shared" si="233"/>
        <v>0</v>
      </c>
      <c r="BP697" s="332">
        <f t="shared" si="233"/>
        <v>0</v>
      </c>
      <c r="BQ697" s="332">
        <f t="shared" si="233"/>
        <v>0</v>
      </c>
      <c r="BR697" s="332">
        <f t="shared" si="233"/>
        <v>0</v>
      </c>
      <c r="BS697" s="332">
        <f t="shared" si="235"/>
        <v>0</v>
      </c>
      <c r="BT697" s="332">
        <f t="shared" si="235"/>
        <v>0</v>
      </c>
      <c r="BU697" s="332">
        <f t="shared" si="235"/>
        <v>0</v>
      </c>
      <c r="BV697" s="332">
        <f t="shared" si="235"/>
        <v>0</v>
      </c>
      <c r="BW697" s="332">
        <f t="shared" si="235"/>
        <v>0</v>
      </c>
      <c r="BX697" s="332">
        <f t="shared" si="235"/>
        <v>0</v>
      </c>
      <c r="BZ697" s="332">
        <f t="shared" si="232"/>
        <v>0</v>
      </c>
      <c r="CA697" s="332">
        <f t="shared" si="232"/>
        <v>0</v>
      </c>
    </row>
    <row r="698" spans="7:79" hidden="1" x14ac:dyDescent="0.2">
      <c r="G698" s="332">
        <f t="shared" si="229"/>
        <v>0</v>
      </c>
      <c r="H698" s="332">
        <f t="shared" si="229"/>
        <v>0</v>
      </c>
      <c r="I698" s="332">
        <f t="shared" si="229"/>
        <v>0</v>
      </c>
      <c r="J698" s="332">
        <f t="shared" si="229"/>
        <v>0</v>
      </c>
      <c r="K698" s="332">
        <f t="shared" si="229"/>
        <v>0</v>
      </c>
      <c r="L698" s="332">
        <f t="shared" si="229"/>
        <v>0</v>
      </c>
      <c r="M698" s="332">
        <f t="shared" si="229"/>
        <v>0</v>
      </c>
      <c r="N698" s="332">
        <f t="shared" si="229"/>
        <v>0</v>
      </c>
      <c r="O698" s="332">
        <f t="shared" si="229"/>
        <v>0</v>
      </c>
      <c r="P698" s="332">
        <f t="shared" si="229"/>
        <v>0</v>
      </c>
      <c r="Q698" s="332">
        <f t="shared" si="229"/>
        <v>0</v>
      </c>
      <c r="R698" s="332">
        <f t="shared" si="229"/>
        <v>0</v>
      </c>
      <c r="S698" s="332">
        <f t="shared" si="229"/>
        <v>0</v>
      </c>
      <c r="T698" s="332">
        <f t="shared" si="229"/>
        <v>0</v>
      </c>
      <c r="U698" s="332">
        <f t="shared" si="229"/>
        <v>0</v>
      </c>
      <c r="V698" s="332">
        <f t="shared" si="229"/>
        <v>0</v>
      </c>
      <c r="W698" s="332">
        <f t="shared" si="231"/>
        <v>0</v>
      </c>
      <c r="X698" s="332">
        <f t="shared" si="231"/>
        <v>0</v>
      </c>
      <c r="Y698" s="332">
        <f t="shared" si="231"/>
        <v>0</v>
      </c>
      <c r="Z698" s="332">
        <f t="shared" si="231"/>
        <v>0</v>
      </c>
      <c r="AA698" s="332">
        <f t="shared" si="231"/>
        <v>0</v>
      </c>
      <c r="AB698" s="332">
        <f t="shared" si="231"/>
        <v>0</v>
      </c>
      <c r="AC698" s="332">
        <f t="shared" si="231"/>
        <v>0</v>
      </c>
      <c r="AD698" s="332">
        <f t="shared" si="231"/>
        <v>0</v>
      </c>
      <c r="AE698" s="332">
        <f t="shared" si="231"/>
        <v>0</v>
      </c>
      <c r="AF698" s="332">
        <f t="shared" si="231"/>
        <v>0</v>
      </c>
      <c r="AG698" s="332">
        <f t="shared" si="231"/>
        <v>0</v>
      </c>
      <c r="AH698" s="332">
        <f t="shared" si="231"/>
        <v>0</v>
      </c>
      <c r="AI698" s="332">
        <f t="shared" si="231"/>
        <v>0</v>
      </c>
      <c r="AJ698" s="332">
        <f t="shared" si="231"/>
        <v>0</v>
      </c>
      <c r="AK698" s="332">
        <f t="shared" si="231"/>
        <v>0</v>
      </c>
      <c r="AL698" s="332">
        <f t="shared" si="231"/>
        <v>0</v>
      </c>
      <c r="AM698" s="332">
        <f t="shared" si="234"/>
        <v>0</v>
      </c>
      <c r="AN698" s="332">
        <f t="shared" si="234"/>
        <v>0</v>
      </c>
      <c r="AO698" s="332">
        <f t="shared" si="234"/>
        <v>0</v>
      </c>
      <c r="AP698" s="332">
        <f t="shared" si="234"/>
        <v>0</v>
      </c>
      <c r="AQ698" s="332">
        <f t="shared" si="234"/>
        <v>0</v>
      </c>
      <c r="AR698" s="332">
        <f t="shared" si="234"/>
        <v>0</v>
      </c>
      <c r="AS698" s="332">
        <f t="shared" si="234"/>
        <v>0</v>
      </c>
      <c r="AT698" s="332">
        <f t="shared" si="234"/>
        <v>0</v>
      </c>
      <c r="AU698" s="332">
        <f t="shared" si="234"/>
        <v>0</v>
      </c>
      <c r="AV698" s="332">
        <f t="shared" si="234"/>
        <v>0</v>
      </c>
      <c r="AW698" s="332">
        <f t="shared" si="234"/>
        <v>0</v>
      </c>
      <c r="AX698" s="332">
        <f t="shared" si="234"/>
        <v>0</v>
      </c>
      <c r="AY698" s="332">
        <f t="shared" si="234"/>
        <v>0</v>
      </c>
      <c r="AZ698" s="332">
        <f t="shared" si="234"/>
        <v>0</v>
      </c>
      <c r="BA698" s="332">
        <f t="shared" si="234"/>
        <v>0</v>
      </c>
      <c r="BB698" s="332">
        <f t="shared" si="234"/>
        <v>0</v>
      </c>
      <c r="BC698" s="332">
        <f t="shared" si="233"/>
        <v>0</v>
      </c>
      <c r="BD698" s="332">
        <f t="shared" si="233"/>
        <v>0</v>
      </c>
      <c r="BE698" s="332">
        <f t="shared" si="233"/>
        <v>0</v>
      </c>
      <c r="BF698" s="332">
        <f t="shared" si="233"/>
        <v>0</v>
      </c>
      <c r="BG698" s="332">
        <f t="shared" si="233"/>
        <v>0</v>
      </c>
      <c r="BH698" s="332">
        <f t="shared" si="233"/>
        <v>0</v>
      </c>
      <c r="BI698" s="332">
        <f t="shared" si="233"/>
        <v>0</v>
      </c>
      <c r="BJ698" s="332">
        <f t="shared" si="233"/>
        <v>0</v>
      </c>
      <c r="BK698" s="332">
        <f t="shared" si="233"/>
        <v>0</v>
      </c>
      <c r="BL698" s="332">
        <f t="shared" si="233"/>
        <v>0</v>
      </c>
      <c r="BM698" s="332">
        <f t="shared" si="233"/>
        <v>0</v>
      </c>
      <c r="BN698" s="332">
        <f t="shared" si="233"/>
        <v>0</v>
      </c>
      <c r="BO698" s="332">
        <f t="shared" si="233"/>
        <v>0</v>
      </c>
      <c r="BP698" s="332">
        <f t="shared" si="233"/>
        <v>0</v>
      </c>
      <c r="BQ698" s="332">
        <f t="shared" si="233"/>
        <v>0</v>
      </c>
      <c r="BR698" s="332">
        <f t="shared" si="233"/>
        <v>0</v>
      </c>
      <c r="BS698" s="332">
        <f t="shared" si="235"/>
        <v>0</v>
      </c>
      <c r="BT698" s="332">
        <f t="shared" si="235"/>
        <v>0</v>
      </c>
      <c r="BU698" s="332">
        <f t="shared" si="235"/>
        <v>0</v>
      </c>
      <c r="BV698" s="332">
        <f t="shared" si="235"/>
        <v>0</v>
      </c>
      <c r="BW698" s="332">
        <f t="shared" si="235"/>
        <v>0</v>
      </c>
      <c r="BX698" s="332">
        <f t="shared" si="235"/>
        <v>0</v>
      </c>
      <c r="BZ698" s="332">
        <f t="shared" si="232"/>
        <v>0</v>
      </c>
      <c r="CA698" s="332">
        <f t="shared" si="232"/>
        <v>0</v>
      </c>
    </row>
    <row r="699" spans="7:79" hidden="1" x14ac:dyDescent="0.2">
      <c r="G699" s="332">
        <f t="shared" si="229"/>
        <v>-90245</v>
      </c>
      <c r="H699" s="332">
        <f t="shared" si="229"/>
        <v>0</v>
      </c>
      <c r="I699" s="332">
        <f t="shared" si="229"/>
        <v>0</v>
      </c>
      <c r="J699" s="332">
        <f t="shared" si="229"/>
        <v>0</v>
      </c>
      <c r="K699" s="332">
        <f t="shared" si="229"/>
        <v>0</v>
      </c>
      <c r="L699" s="332">
        <f t="shared" si="229"/>
        <v>0</v>
      </c>
      <c r="M699" s="332">
        <f t="shared" si="229"/>
        <v>0</v>
      </c>
      <c r="N699" s="332">
        <f t="shared" si="229"/>
        <v>0</v>
      </c>
      <c r="O699" s="332">
        <f t="shared" si="229"/>
        <v>0</v>
      </c>
      <c r="P699" s="332">
        <f t="shared" si="229"/>
        <v>0</v>
      </c>
      <c r="Q699" s="332">
        <f t="shared" si="229"/>
        <v>0</v>
      </c>
      <c r="R699" s="332">
        <f t="shared" si="229"/>
        <v>0</v>
      </c>
      <c r="S699" s="332">
        <f t="shared" si="229"/>
        <v>0</v>
      </c>
      <c r="T699" s="332">
        <f t="shared" si="229"/>
        <v>0</v>
      </c>
      <c r="U699" s="332">
        <f t="shared" si="229"/>
        <v>0</v>
      </c>
      <c r="V699" s="332">
        <f t="shared" si="229"/>
        <v>0</v>
      </c>
      <c r="W699" s="332">
        <f t="shared" si="231"/>
        <v>0</v>
      </c>
      <c r="X699" s="332">
        <f t="shared" si="231"/>
        <v>0</v>
      </c>
      <c r="Y699" s="332">
        <f t="shared" si="231"/>
        <v>0</v>
      </c>
      <c r="Z699" s="332">
        <f t="shared" si="231"/>
        <v>0</v>
      </c>
      <c r="AA699" s="332">
        <f t="shared" si="231"/>
        <v>0</v>
      </c>
      <c r="AB699" s="332">
        <f t="shared" si="231"/>
        <v>0</v>
      </c>
      <c r="AC699" s="332">
        <f t="shared" si="231"/>
        <v>0</v>
      </c>
      <c r="AD699" s="332">
        <f t="shared" si="231"/>
        <v>0</v>
      </c>
      <c r="AE699" s="332">
        <f t="shared" si="231"/>
        <v>0</v>
      </c>
      <c r="AF699" s="332">
        <f t="shared" si="231"/>
        <v>0</v>
      </c>
      <c r="AG699" s="332">
        <f t="shared" si="231"/>
        <v>0</v>
      </c>
      <c r="AH699" s="332">
        <f t="shared" si="231"/>
        <v>0</v>
      </c>
      <c r="AI699" s="332">
        <f t="shared" si="231"/>
        <v>0</v>
      </c>
      <c r="AJ699" s="332">
        <f t="shared" si="231"/>
        <v>0</v>
      </c>
      <c r="AK699" s="332">
        <f t="shared" si="231"/>
        <v>0</v>
      </c>
      <c r="AL699" s="332">
        <f t="shared" si="231"/>
        <v>0</v>
      </c>
      <c r="AM699" s="332">
        <f t="shared" si="234"/>
        <v>0</v>
      </c>
      <c r="AN699" s="332">
        <f t="shared" si="234"/>
        <v>0</v>
      </c>
      <c r="AO699" s="332">
        <f t="shared" si="234"/>
        <v>0</v>
      </c>
      <c r="AP699" s="332">
        <f t="shared" si="234"/>
        <v>0</v>
      </c>
      <c r="AQ699" s="332">
        <f t="shared" si="234"/>
        <v>0</v>
      </c>
      <c r="AR699" s="332">
        <f t="shared" si="234"/>
        <v>0</v>
      </c>
      <c r="AS699" s="332">
        <f t="shared" si="234"/>
        <v>0</v>
      </c>
      <c r="AT699" s="332">
        <f t="shared" si="234"/>
        <v>0</v>
      </c>
      <c r="AU699" s="332">
        <f t="shared" si="234"/>
        <v>0</v>
      </c>
      <c r="AV699" s="332">
        <f t="shared" si="234"/>
        <v>0</v>
      </c>
      <c r="AW699" s="332">
        <f t="shared" si="234"/>
        <v>0</v>
      </c>
      <c r="AX699" s="332">
        <f t="shared" si="234"/>
        <v>0</v>
      </c>
      <c r="AY699" s="332">
        <f t="shared" si="234"/>
        <v>0</v>
      </c>
      <c r="AZ699" s="332">
        <f t="shared" si="234"/>
        <v>0</v>
      </c>
      <c r="BA699" s="332">
        <f t="shared" si="234"/>
        <v>0</v>
      </c>
      <c r="BB699" s="332">
        <f t="shared" si="234"/>
        <v>0</v>
      </c>
      <c r="BC699" s="332">
        <f t="shared" si="233"/>
        <v>0</v>
      </c>
      <c r="BD699" s="332">
        <f t="shared" si="233"/>
        <v>0</v>
      </c>
      <c r="BE699" s="332">
        <f t="shared" si="233"/>
        <v>0</v>
      </c>
      <c r="BF699" s="332">
        <f t="shared" si="233"/>
        <v>0</v>
      </c>
      <c r="BG699" s="332">
        <f t="shared" si="233"/>
        <v>0</v>
      </c>
      <c r="BH699" s="332">
        <f t="shared" si="233"/>
        <v>0</v>
      </c>
      <c r="BI699" s="332">
        <f t="shared" si="233"/>
        <v>0</v>
      </c>
      <c r="BJ699" s="332">
        <f t="shared" si="233"/>
        <v>-90245</v>
      </c>
      <c r="BK699" s="332">
        <f t="shared" si="233"/>
        <v>0</v>
      </c>
      <c r="BL699" s="332">
        <f t="shared" si="233"/>
        <v>0</v>
      </c>
      <c r="BM699" s="332">
        <f t="shared" si="233"/>
        <v>0</v>
      </c>
      <c r="BN699" s="332">
        <f t="shared" si="233"/>
        <v>0</v>
      </c>
      <c r="BO699" s="332">
        <f t="shared" si="233"/>
        <v>0</v>
      </c>
      <c r="BP699" s="332">
        <f t="shared" si="233"/>
        <v>0</v>
      </c>
      <c r="BQ699" s="332">
        <f t="shared" si="233"/>
        <v>0</v>
      </c>
      <c r="BR699" s="332">
        <f t="shared" si="233"/>
        <v>0</v>
      </c>
      <c r="BS699" s="332">
        <f t="shared" si="235"/>
        <v>0</v>
      </c>
      <c r="BT699" s="332">
        <f t="shared" si="235"/>
        <v>0</v>
      </c>
      <c r="BU699" s="332">
        <f t="shared" si="235"/>
        <v>0</v>
      </c>
      <c r="BV699" s="332">
        <f t="shared" si="235"/>
        <v>0</v>
      </c>
      <c r="BW699" s="332">
        <f t="shared" si="235"/>
        <v>0</v>
      </c>
      <c r="BX699" s="332">
        <f t="shared" si="235"/>
        <v>0</v>
      </c>
      <c r="BZ699" s="332">
        <f t="shared" si="232"/>
        <v>0</v>
      </c>
      <c r="CA699" s="332">
        <f t="shared" si="232"/>
        <v>0</v>
      </c>
    </row>
    <row r="700" spans="7:79" hidden="1" x14ac:dyDescent="0.2">
      <c r="G700" s="332">
        <f t="shared" ref="G700:V707" si="236">G343-BY343</f>
        <v>-90245</v>
      </c>
      <c r="H700" s="332">
        <f t="shared" si="236"/>
        <v>0</v>
      </c>
      <c r="I700" s="332">
        <f t="shared" si="236"/>
        <v>0</v>
      </c>
      <c r="J700" s="332">
        <f t="shared" si="236"/>
        <v>0</v>
      </c>
      <c r="K700" s="332">
        <f t="shared" si="236"/>
        <v>0</v>
      </c>
      <c r="L700" s="332">
        <f t="shared" si="236"/>
        <v>0</v>
      </c>
      <c r="M700" s="332">
        <f t="shared" si="236"/>
        <v>0</v>
      </c>
      <c r="N700" s="332">
        <f t="shared" si="236"/>
        <v>0</v>
      </c>
      <c r="O700" s="332">
        <f t="shared" si="236"/>
        <v>0</v>
      </c>
      <c r="P700" s="332">
        <f t="shared" si="236"/>
        <v>0</v>
      </c>
      <c r="Q700" s="332">
        <f t="shared" si="236"/>
        <v>0</v>
      </c>
      <c r="R700" s="332">
        <f t="shared" si="236"/>
        <v>0</v>
      </c>
      <c r="S700" s="332">
        <f t="shared" si="236"/>
        <v>0</v>
      </c>
      <c r="T700" s="332">
        <f t="shared" si="236"/>
        <v>0</v>
      </c>
      <c r="U700" s="332">
        <f t="shared" si="236"/>
        <v>0</v>
      </c>
      <c r="V700" s="332">
        <f t="shared" si="236"/>
        <v>0</v>
      </c>
      <c r="W700" s="332">
        <f t="shared" si="231"/>
        <v>0</v>
      </c>
      <c r="X700" s="332">
        <f t="shared" si="231"/>
        <v>0</v>
      </c>
      <c r="Y700" s="332">
        <f t="shared" si="231"/>
        <v>0</v>
      </c>
      <c r="Z700" s="332">
        <f t="shared" si="231"/>
        <v>0</v>
      </c>
      <c r="AA700" s="332">
        <f t="shared" si="231"/>
        <v>0</v>
      </c>
      <c r="AB700" s="332">
        <f t="shared" si="231"/>
        <v>0</v>
      </c>
      <c r="AC700" s="332">
        <f t="shared" si="231"/>
        <v>0</v>
      </c>
      <c r="AD700" s="332">
        <f t="shared" si="231"/>
        <v>0</v>
      </c>
      <c r="AE700" s="332">
        <f t="shared" si="231"/>
        <v>0</v>
      </c>
      <c r="AF700" s="332">
        <f t="shared" si="231"/>
        <v>0</v>
      </c>
      <c r="AG700" s="332">
        <f t="shared" si="231"/>
        <v>0</v>
      </c>
      <c r="AH700" s="332">
        <f t="shared" si="231"/>
        <v>0</v>
      </c>
      <c r="AI700" s="332">
        <f t="shared" si="231"/>
        <v>0</v>
      </c>
      <c r="AJ700" s="332">
        <f t="shared" si="231"/>
        <v>0</v>
      </c>
      <c r="AK700" s="332">
        <f t="shared" si="231"/>
        <v>0</v>
      </c>
      <c r="AL700" s="332">
        <f t="shared" si="231"/>
        <v>0</v>
      </c>
      <c r="AM700" s="332">
        <f t="shared" si="234"/>
        <v>0</v>
      </c>
      <c r="AN700" s="332">
        <f t="shared" si="234"/>
        <v>0</v>
      </c>
      <c r="AO700" s="332">
        <f t="shared" si="234"/>
        <v>0</v>
      </c>
      <c r="AP700" s="332">
        <f t="shared" si="234"/>
        <v>0</v>
      </c>
      <c r="AQ700" s="332">
        <f t="shared" si="234"/>
        <v>0</v>
      </c>
      <c r="AR700" s="332">
        <f t="shared" si="234"/>
        <v>0</v>
      </c>
      <c r="AS700" s="332">
        <f t="shared" si="234"/>
        <v>0</v>
      </c>
      <c r="AT700" s="332">
        <f t="shared" si="234"/>
        <v>0</v>
      </c>
      <c r="AU700" s="332">
        <f t="shared" si="234"/>
        <v>0</v>
      </c>
      <c r="AV700" s="332">
        <f t="shared" si="234"/>
        <v>0</v>
      </c>
      <c r="AW700" s="332">
        <f t="shared" si="234"/>
        <v>0</v>
      </c>
      <c r="AX700" s="332">
        <f t="shared" si="234"/>
        <v>0</v>
      </c>
      <c r="AY700" s="332">
        <f t="shared" si="234"/>
        <v>0</v>
      </c>
      <c r="AZ700" s="332">
        <f t="shared" si="234"/>
        <v>0</v>
      </c>
      <c r="BA700" s="332">
        <f t="shared" si="234"/>
        <v>0</v>
      </c>
      <c r="BB700" s="332">
        <f t="shared" si="234"/>
        <v>0</v>
      </c>
      <c r="BC700" s="332">
        <f t="shared" si="233"/>
        <v>0</v>
      </c>
      <c r="BD700" s="332">
        <f t="shared" si="233"/>
        <v>0</v>
      </c>
      <c r="BE700" s="332">
        <f t="shared" si="233"/>
        <v>0</v>
      </c>
      <c r="BF700" s="332">
        <f t="shared" si="233"/>
        <v>0</v>
      </c>
      <c r="BG700" s="332">
        <f t="shared" si="233"/>
        <v>0</v>
      </c>
      <c r="BH700" s="332">
        <f t="shared" si="233"/>
        <v>0</v>
      </c>
      <c r="BI700" s="332">
        <f t="shared" si="233"/>
        <v>0</v>
      </c>
      <c r="BJ700" s="332">
        <f t="shared" si="233"/>
        <v>-90245</v>
      </c>
      <c r="BK700" s="332">
        <f t="shared" si="233"/>
        <v>0</v>
      </c>
      <c r="BL700" s="332">
        <f t="shared" si="233"/>
        <v>0</v>
      </c>
      <c r="BM700" s="332">
        <f t="shared" si="233"/>
        <v>0</v>
      </c>
      <c r="BN700" s="332">
        <f t="shared" si="233"/>
        <v>0</v>
      </c>
      <c r="BO700" s="332">
        <f t="shared" si="233"/>
        <v>0</v>
      </c>
      <c r="BP700" s="332">
        <f t="shared" si="233"/>
        <v>0</v>
      </c>
      <c r="BQ700" s="332">
        <f t="shared" si="233"/>
        <v>0</v>
      </c>
      <c r="BR700" s="332">
        <f t="shared" si="233"/>
        <v>0</v>
      </c>
      <c r="BS700" s="332">
        <f t="shared" si="235"/>
        <v>0</v>
      </c>
      <c r="BT700" s="332">
        <f t="shared" si="235"/>
        <v>0</v>
      </c>
      <c r="BU700" s="332">
        <f t="shared" si="235"/>
        <v>0</v>
      </c>
      <c r="BV700" s="332">
        <f t="shared" si="235"/>
        <v>0</v>
      </c>
      <c r="BW700" s="332">
        <f t="shared" si="235"/>
        <v>0</v>
      </c>
      <c r="BX700" s="332">
        <f t="shared" si="235"/>
        <v>0</v>
      </c>
      <c r="BZ700" s="332">
        <f t="shared" si="232"/>
        <v>0</v>
      </c>
      <c r="CA700" s="332">
        <f t="shared" si="232"/>
        <v>0</v>
      </c>
    </row>
    <row r="701" spans="7:79" hidden="1" x14ac:dyDescent="0.2">
      <c r="G701" s="332">
        <f t="shared" si="236"/>
        <v>0</v>
      </c>
      <c r="H701" s="332">
        <f t="shared" si="236"/>
        <v>0</v>
      </c>
      <c r="I701" s="332">
        <f t="shared" si="236"/>
        <v>0</v>
      </c>
      <c r="J701" s="332">
        <f t="shared" si="236"/>
        <v>0</v>
      </c>
      <c r="K701" s="332">
        <f t="shared" si="236"/>
        <v>0</v>
      </c>
      <c r="L701" s="332">
        <f t="shared" si="236"/>
        <v>0</v>
      </c>
      <c r="M701" s="332">
        <f t="shared" si="236"/>
        <v>0</v>
      </c>
      <c r="N701" s="332">
        <f t="shared" si="236"/>
        <v>0</v>
      </c>
      <c r="O701" s="332">
        <f t="shared" si="236"/>
        <v>0</v>
      </c>
      <c r="P701" s="332">
        <f t="shared" si="236"/>
        <v>0</v>
      </c>
      <c r="Q701" s="332">
        <f t="shared" si="236"/>
        <v>0</v>
      </c>
      <c r="R701" s="332">
        <f t="shared" si="236"/>
        <v>0</v>
      </c>
      <c r="S701" s="332">
        <f t="shared" si="236"/>
        <v>0</v>
      </c>
      <c r="T701" s="332">
        <f t="shared" si="236"/>
        <v>0</v>
      </c>
      <c r="U701" s="332">
        <f t="shared" si="236"/>
        <v>0</v>
      </c>
      <c r="V701" s="332">
        <f t="shared" si="236"/>
        <v>0</v>
      </c>
      <c r="W701" s="332">
        <f t="shared" si="231"/>
        <v>0</v>
      </c>
      <c r="X701" s="332">
        <f t="shared" si="231"/>
        <v>0</v>
      </c>
      <c r="Y701" s="332">
        <f t="shared" si="231"/>
        <v>0</v>
      </c>
      <c r="Z701" s="332">
        <f t="shared" si="231"/>
        <v>0</v>
      </c>
      <c r="AA701" s="332">
        <f t="shared" si="231"/>
        <v>0</v>
      </c>
      <c r="AB701" s="332">
        <f t="shared" si="231"/>
        <v>0</v>
      </c>
      <c r="AC701" s="332">
        <f t="shared" si="231"/>
        <v>0</v>
      </c>
      <c r="AD701" s="332">
        <f t="shared" si="231"/>
        <v>0</v>
      </c>
      <c r="AE701" s="332">
        <f t="shared" si="231"/>
        <v>0</v>
      </c>
      <c r="AF701" s="332">
        <f t="shared" si="231"/>
        <v>0</v>
      </c>
      <c r="AG701" s="332">
        <f t="shared" si="231"/>
        <v>0</v>
      </c>
      <c r="AH701" s="332">
        <f t="shared" si="231"/>
        <v>0</v>
      </c>
      <c r="AI701" s="332">
        <f t="shared" si="231"/>
        <v>0</v>
      </c>
      <c r="AJ701" s="332">
        <f t="shared" si="231"/>
        <v>0</v>
      </c>
      <c r="AK701" s="332">
        <f t="shared" si="231"/>
        <v>0</v>
      </c>
      <c r="AL701" s="332">
        <f t="shared" si="231"/>
        <v>0</v>
      </c>
      <c r="AM701" s="332">
        <f t="shared" si="234"/>
        <v>0</v>
      </c>
      <c r="AN701" s="332">
        <f t="shared" si="234"/>
        <v>0</v>
      </c>
      <c r="AO701" s="332">
        <f t="shared" si="234"/>
        <v>0</v>
      </c>
      <c r="AP701" s="332">
        <f t="shared" si="234"/>
        <v>0</v>
      </c>
      <c r="AQ701" s="332">
        <f t="shared" si="234"/>
        <v>0</v>
      </c>
      <c r="AR701" s="332">
        <f t="shared" si="234"/>
        <v>0</v>
      </c>
      <c r="AS701" s="332">
        <f t="shared" si="234"/>
        <v>0</v>
      </c>
      <c r="AT701" s="332">
        <f t="shared" si="234"/>
        <v>0</v>
      </c>
      <c r="AU701" s="332">
        <f t="shared" si="234"/>
        <v>0</v>
      </c>
      <c r="AV701" s="332">
        <f t="shared" si="234"/>
        <v>0</v>
      </c>
      <c r="AW701" s="332">
        <f t="shared" si="234"/>
        <v>0</v>
      </c>
      <c r="AX701" s="332">
        <f t="shared" si="234"/>
        <v>0</v>
      </c>
      <c r="AY701" s="332">
        <f t="shared" si="234"/>
        <v>0</v>
      </c>
      <c r="AZ701" s="332">
        <f t="shared" si="234"/>
        <v>0</v>
      </c>
      <c r="BA701" s="332">
        <f t="shared" si="234"/>
        <v>0</v>
      </c>
      <c r="BB701" s="332">
        <f t="shared" si="234"/>
        <v>0</v>
      </c>
      <c r="BC701" s="332">
        <f t="shared" si="233"/>
        <v>0</v>
      </c>
      <c r="BD701" s="332">
        <f t="shared" si="233"/>
        <v>0</v>
      </c>
      <c r="BE701" s="332">
        <f t="shared" si="233"/>
        <v>0</v>
      </c>
      <c r="BF701" s="332">
        <f t="shared" si="233"/>
        <v>0</v>
      </c>
      <c r="BG701" s="332">
        <f t="shared" si="233"/>
        <v>0</v>
      </c>
      <c r="BH701" s="332">
        <f t="shared" si="233"/>
        <v>0</v>
      </c>
      <c r="BI701" s="332">
        <f t="shared" si="233"/>
        <v>0</v>
      </c>
      <c r="BJ701" s="332">
        <f t="shared" si="233"/>
        <v>0</v>
      </c>
      <c r="BK701" s="332">
        <f t="shared" si="233"/>
        <v>0</v>
      </c>
      <c r="BL701" s="332">
        <f t="shared" si="233"/>
        <v>0</v>
      </c>
      <c r="BM701" s="332">
        <f t="shared" si="233"/>
        <v>0</v>
      </c>
      <c r="BN701" s="332">
        <f t="shared" si="233"/>
        <v>0</v>
      </c>
      <c r="BO701" s="332">
        <f t="shared" si="233"/>
        <v>0</v>
      </c>
      <c r="BP701" s="332">
        <f t="shared" si="233"/>
        <v>0</v>
      </c>
      <c r="BQ701" s="332">
        <f t="shared" si="233"/>
        <v>0</v>
      </c>
      <c r="BR701" s="332">
        <f t="shared" si="233"/>
        <v>0</v>
      </c>
      <c r="BS701" s="332">
        <f t="shared" si="235"/>
        <v>0</v>
      </c>
      <c r="BT701" s="332">
        <f t="shared" si="235"/>
        <v>0</v>
      </c>
      <c r="BU701" s="332">
        <f t="shared" si="235"/>
        <v>0</v>
      </c>
      <c r="BV701" s="332">
        <f t="shared" si="235"/>
        <v>0</v>
      </c>
      <c r="BW701" s="332">
        <f t="shared" si="235"/>
        <v>0</v>
      </c>
      <c r="BX701" s="332">
        <f t="shared" si="235"/>
        <v>0</v>
      </c>
      <c r="BZ701" s="332">
        <f t="shared" si="232"/>
        <v>0</v>
      </c>
      <c r="CA701" s="332">
        <f t="shared" si="232"/>
        <v>0</v>
      </c>
    </row>
    <row r="702" spans="7:79" hidden="1" x14ac:dyDescent="0.2">
      <c r="G702" s="332">
        <f t="shared" si="236"/>
        <v>0</v>
      </c>
      <c r="H702" s="332">
        <f t="shared" si="236"/>
        <v>0</v>
      </c>
      <c r="I702" s="332">
        <f t="shared" si="236"/>
        <v>0</v>
      </c>
      <c r="J702" s="332">
        <f t="shared" si="236"/>
        <v>0</v>
      </c>
      <c r="K702" s="332">
        <f t="shared" si="236"/>
        <v>0</v>
      </c>
      <c r="L702" s="332">
        <f t="shared" si="236"/>
        <v>0</v>
      </c>
      <c r="M702" s="332">
        <f t="shared" si="236"/>
        <v>0</v>
      </c>
      <c r="N702" s="332">
        <f t="shared" si="236"/>
        <v>0</v>
      </c>
      <c r="O702" s="332">
        <f t="shared" si="236"/>
        <v>0</v>
      </c>
      <c r="P702" s="332">
        <f t="shared" si="236"/>
        <v>0</v>
      </c>
      <c r="Q702" s="332">
        <f t="shared" si="236"/>
        <v>0</v>
      </c>
      <c r="R702" s="332">
        <f t="shared" si="236"/>
        <v>0</v>
      </c>
      <c r="S702" s="332">
        <f t="shared" si="236"/>
        <v>0</v>
      </c>
      <c r="T702" s="332">
        <f t="shared" si="236"/>
        <v>0</v>
      </c>
      <c r="U702" s="332">
        <f t="shared" si="236"/>
        <v>0</v>
      </c>
      <c r="V702" s="332">
        <f t="shared" si="236"/>
        <v>0</v>
      </c>
      <c r="W702" s="332">
        <f t="shared" si="231"/>
        <v>0</v>
      </c>
      <c r="X702" s="332">
        <f t="shared" si="231"/>
        <v>0</v>
      </c>
      <c r="Y702" s="332">
        <f t="shared" si="231"/>
        <v>0</v>
      </c>
      <c r="Z702" s="332">
        <f t="shared" si="231"/>
        <v>0</v>
      </c>
      <c r="AA702" s="332">
        <f t="shared" si="231"/>
        <v>0</v>
      </c>
      <c r="AB702" s="332">
        <f t="shared" si="231"/>
        <v>0</v>
      </c>
      <c r="AC702" s="332">
        <f t="shared" si="231"/>
        <v>0</v>
      </c>
      <c r="AD702" s="332">
        <f t="shared" si="231"/>
        <v>0</v>
      </c>
      <c r="AE702" s="332">
        <f t="shared" si="231"/>
        <v>0</v>
      </c>
      <c r="AF702" s="332">
        <f t="shared" si="231"/>
        <v>0</v>
      </c>
      <c r="AG702" s="332">
        <f t="shared" si="231"/>
        <v>0</v>
      </c>
      <c r="AH702" s="332">
        <f t="shared" si="231"/>
        <v>0</v>
      </c>
      <c r="AI702" s="332">
        <f t="shared" si="231"/>
        <v>0</v>
      </c>
      <c r="AJ702" s="332">
        <f t="shared" si="231"/>
        <v>0</v>
      </c>
      <c r="AK702" s="332">
        <f t="shared" si="231"/>
        <v>0</v>
      </c>
      <c r="AL702" s="332">
        <f t="shared" si="231"/>
        <v>0</v>
      </c>
      <c r="AM702" s="332">
        <f t="shared" si="234"/>
        <v>0</v>
      </c>
      <c r="AN702" s="332">
        <f t="shared" si="234"/>
        <v>0</v>
      </c>
      <c r="AO702" s="332">
        <f t="shared" si="234"/>
        <v>0</v>
      </c>
      <c r="AP702" s="332">
        <f t="shared" si="234"/>
        <v>0</v>
      </c>
      <c r="AQ702" s="332">
        <f t="shared" si="234"/>
        <v>0</v>
      </c>
      <c r="AR702" s="332">
        <f t="shared" si="234"/>
        <v>0</v>
      </c>
      <c r="AS702" s="332">
        <f t="shared" si="234"/>
        <v>0</v>
      </c>
      <c r="AT702" s="332">
        <f t="shared" si="234"/>
        <v>0</v>
      </c>
      <c r="AU702" s="332">
        <f t="shared" si="234"/>
        <v>0</v>
      </c>
      <c r="AV702" s="332">
        <f t="shared" si="234"/>
        <v>0</v>
      </c>
      <c r="AW702" s="332">
        <f t="shared" si="234"/>
        <v>0</v>
      </c>
      <c r="AX702" s="332">
        <f t="shared" si="234"/>
        <v>0</v>
      </c>
      <c r="AY702" s="332">
        <f t="shared" si="234"/>
        <v>0</v>
      </c>
      <c r="AZ702" s="332">
        <f t="shared" si="234"/>
        <v>0</v>
      </c>
      <c r="BA702" s="332">
        <f t="shared" si="234"/>
        <v>0</v>
      </c>
      <c r="BB702" s="332">
        <f t="shared" si="234"/>
        <v>0</v>
      </c>
      <c r="BC702" s="332">
        <f t="shared" si="233"/>
        <v>0</v>
      </c>
      <c r="BD702" s="332">
        <f t="shared" si="233"/>
        <v>0</v>
      </c>
      <c r="BE702" s="332">
        <f t="shared" si="233"/>
        <v>0</v>
      </c>
      <c r="BF702" s="332">
        <f t="shared" si="233"/>
        <v>0</v>
      </c>
      <c r="BG702" s="332">
        <f t="shared" si="233"/>
        <v>0</v>
      </c>
      <c r="BH702" s="332">
        <f t="shared" si="233"/>
        <v>0</v>
      </c>
      <c r="BI702" s="332">
        <f t="shared" si="233"/>
        <v>0</v>
      </c>
      <c r="BJ702" s="332">
        <f t="shared" si="233"/>
        <v>0</v>
      </c>
      <c r="BK702" s="332">
        <f t="shared" si="233"/>
        <v>0</v>
      </c>
      <c r="BL702" s="332">
        <f t="shared" si="233"/>
        <v>0</v>
      </c>
      <c r="BM702" s="332">
        <f t="shared" si="233"/>
        <v>0</v>
      </c>
      <c r="BN702" s="332">
        <f t="shared" si="233"/>
        <v>0</v>
      </c>
      <c r="BO702" s="332">
        <f t="shared" si="233"/>
        <v>0</v>
      </c>
      <c r="BP702" s="332">
        <f t="shared" si="233"/>
        <v>0</v>
      </c>
      <c r="BQ702" s="332">
        <f t="shared" si="233"/>
        <v>0</v>
      </c>
      <c r="BR702" s="332">
        <f t="shared" si="233"/>
        <v>0</v>
      </c>
      <c r="BS702" s="332">
        <f t="shared" si="235"/>
        <v>0</v>
      </c>
      <c r="BT702" s="332">
        <f t="shared" si="235"/>
        <v>0</v>
      </c>
      <c r="BU702" s="332">
        <f t="shared" si="235"/>
        <v>0</v>
      </c>
      <c r="BV702" s="332">
        <f t="shared" si="235"/>
        <v>0</v>
      </c>
      <c r="BW702" s="332">
        <f t="shared" si="235"/>
        <v>0</v>
      </c>
      <c r="BX702" s="332">
        <f t="shared" si="235"/>
        <v>0</v>
      </c>
      <c r="BZ702" s="332">
        <f t="shared" si="232"/>
        <v>0</v>
      </c>
      <c r="CA702" s="332">
        <f t="shared" si="232"/>
        <v>0</v>
      </c>
    </row>
    <row r="703" spans="7:79" hidden="1" x14ac:dyDescent="0.2">
      <c r="G703" s="332">
        <f t="shared" si="236"/>
        <v>0</v>
      </c>
      <c r="H703" s="332">
        <f t="shared" si="236"/>
        <v>0</v>
      </c>
      <c r="I703" s="332">
        <f t="shared" si="236"/>
        <v>0</v>
      </c>
      <c r="J703" s="332">
        <f t="shared" si="236"/>
        <v>0</v>
      </c>
      <c r="K703" s="332">
        <f t="shared" si="236"/>
        <v>0</v>
      </c>
      <c r="L703" s="332">
        <f t="shared" si="236"/>
        <v>0</v>
      </c>
      <c r="M703" s="332">
        <f t="shared" si="236"/>
        <v>0</v>
      </c>
      <c r="N703" s="332">
        <f t="shared" si="236"/>
        <v>0</v>
      </c>
      <c r="O703" s="332">
        <f t="shared" si="236"/>
        <v>0</v>
      </c>
      <c r="P703" s="332">
        <f t="shared" si="236"/>
        <v>0</v>
      </c>
      <c r="Q703" s="332">
        <f t="shared" si="236"/>
        <v>0</v>
      </c>
      <c r="R703" s="332">
        <f t="shared" si="236"/>
        <v>0</v>
      </c>
      <c r="S703" s="332">
        <f t="shared" si="236"/>
        <v>0</v>
      </c>
      <c r="T703" s="332">
        <f t="shared" si="236"/>
        <v>0</v>
      </c>
      <c r="U703" s="332">
        <f t="shared" si="236"/>
        <v>0</v>
      </c>
      <c r="V703" s="332">
        <f t="shared" si="236"/>
        <v>0</v>
      </c>
      <c r="W703" s="332">
        <f t="shared" si="231"/>
        <v>0</v>
      </c>
      <c r="X703" s="332">
        <f t="shared" si="231"/>
        <v>0</v>
      </c>
      <c r="Y703" s="332">
        <f t="shared" si="231"/>
        <v>0</v>
      </c>
      <c r="Z703" s="332">
        <f t="shared" si="231"/>
        <v>0</v>
      </c>
      <c r="AA703" s="332">
        <f t="shared" si="231"/>
        <v>0</v>
      </c>
      <c r="AB703" s="332">
        <f t="shared" si="231"/>
        <v>0</v>
      </c>
      <c r="AC703" s="332">
        <f t="shared" si="231"/>
        <v>0</v>
      </c>
      <c r="AD703" s="332">
        <f t="shared" si="231"/>
        <v>0</v>
      </c>
      <c r="AE703" s="332">
        <f t="shared" si="231"/>
        <v>0</v>
      </c>
      <c r="AF703" s="332">
        <f t="shared" si="231"/>
        <v>0</v>
      </c>
      <c r="AG703" s="332">
        <f t="shared" si="231"/>
        <v>0</v>
      </c>
      <c r="AH703" s="332">
        <f t="shared" si="231"/>
        <v>0</v>
      </c>
      <c r="AI703" s="332">
        <f t="shared" si="231"/>
        <v>0</v>
      </c>
      <c r="AJ703" s="332">
        <f t="shared" si="231"/>
        <v>0</v>
      </c>
      <c r="AK703" s="332">
        <f t="shared" si="231"/>
        <v>0</v>
      </c>
      <c r="AL703" s="332">
        <f t="shared" si="231"/>
        <v>0</v>
      </c>
      <c r="AM703" s="332">
        <f t="shared" si="234"/>
        <v>0</v>
      </c>
      <c r="AN703" s="332">
        <f t="shared" si="234"/>
        <v>0</v>
      </c>
      <c r="AO703" s="332">
        <f t="shared" si="234"/>
        <v>0</v>
      </c>
      <c r="AP703" s="332">
        <f t="shared" si="234"/>
        <v>0</v>
      </c>
      <c r="AQ703" s="332">
        <f t="shared" si="234"/>
        <v>0</v>
      </c>
      <c r="AR703" s="332">
        <f t="shared" si="234"/>
        <v>0</v>
      </c>
      <c r="AS703" s="332">
        <f t="shared" si="234"/>
        <v>0</v>
      </c>
      <c r="AT703" s="332">
        <f t="shared" si="234"/>
        <v>0</v>
      </c>
      <c r="AU703" s="332">
        <f t="shared" si="234"/>
        <v>0</v>
      </c>
      <c r="AV703" s="332">
        <f t="shared" si="234"/>
        <v>0</v>
      </c>
      <c r="AW703" s="332">
        <f t="shared" si="234"/>
        <v>0</v>
      </c>
      <c r="AX703" s="332">
        <f t="shared" si="234"/>
        <v>0</v>
      </c>
      <c r="AY703" s="332">
        <f t="shared" si="234"/>
        <v>0</v>
      </c>
      <c r="AZ703" s="332">
        <f t="shared" si="234"/>
        <v>0</v>
      </c>
      <c r="BA703" s="332">
        <f t="shared" si="234"/>
        <v>0</v>
      </c>
      <c r="BB703" s="332">
        <f t="shared" si="234"/>
        <v>0</v>
      </c>
      <c r="BC703" s="332">
        <f t="shared" si="233"/>
        <v>0</v>
      </c>
      <c r="BD703" s="332">
        <f t="shared" si="233"/>
        <v>0</v>
      </c>
      <c r="BE703" s="332">
        <f t="shared" si="233"/>
        <v>0</v>
      </c>
      <c r="BF703" s="332">
        <f t="shared" si="233"/>
        <v>0</v>
      </c>
      <c r="BG703" s="332">
        <f t="shared" si="233"/>
        <v>0</v>
      </c>
      <c r="BH703" s="332">
        <f t="shared" si="233"/>
        <v>0</v>
      </c>
      <c r="BI703" s="332">
        <f t="shared" si="233"/>
        <v>0</v>
      </c>
      <c r="BJ703" s="332">
        <f t="shared" si="233"/>
        <v>0</v>
      </c>
      <c r="BK703" s="332">
        <f t="shared" si="233"/>
        <v>0</v>
      </c>
      <c r="BL703" s="332">
        <f t="shared" si="233"/>
        <v>0</v>
      </c>
      <c r="BM703" s="332">
        <f t="shared" si="233"/>
        <v>0</v>
      </c>
      <c r="BN703" s="332">
        <f t="shared" si="233"/>
        <v>0</v>
      </c>
      <c r="BO703" s="332">
        <f t="shared" si="233"/>
        <v>0</v>
      </c>
      <c r="BP703" s="332">
        <f t="shared" si="233"/>
        <v>0</v>
      </c>
      <c r="BQ703" s="332">
        <f t="shared" si="233"/>
        <v>0</v>
      </c>
      <c r="BR703" s="332">
        <f t="shared" si="233"/>
        <v>0</v>
      </c>
      <c r="BS703" s="332">
        <f t="shared" si="235"/>
        <v>0</v>
      </c>
      <c r="BT703" s="332">
        <f t="shared" si="235"/>
        <v>0</v>
      </c>
      <c r="BU703" s="332">
        <f t="shared" si="235"/>
        <v>0</v>
      </c>
      <c r="BV703" s="332">
        <f t="shared" si="235"/>
        <v>0</v>
      </c>
      <c r="BW703" s="332">
        <f t="shared" si="235"/>
        <v>0</v>
      </c>
      <c r="BX703" s="332">
        <f t="shared" si="235"/>
        <v>0</v>
      </c>
      <c r="BZ703" s="332">
        <f t="shared" si="232"/>
        <v>0</v>
      </c>
      <c r="CA703" s="332">
        <f t="shared" si="232"/>
        <v>0</v>
      </c>
    </row>
    <row r="704" spans="7:79" hidden="1" x14ac:dyDescent="0.2">
      <c r="G704" s="332">
        <f t="shared" si="236"/>
        <v>0</v>
      </c>
      <c r="H704" s="332">
        <f t="shared" si="236"/>
        <v>0</v>
      </c>
      <c r="I704" s="332">
        <f t="shared" si="236"/>
        <v>0</v>
      </c>
      <c r="J704" s="332">
        <f t="shared" si="236"/>
        <v>0</v>
      </c>
      <c r="K704" s="332">
        <f t="shared" si="236"/>
        <v>0</v>
      </c>
      <c r="L704" s="332">
        <f t="shared" si="236"/>
        <v>0</v>
      </c>
      <c r="M704" s="332">
        <f t="shared" si="236"/>
        <v>0</v>
      </c>
      <c r="N704" s="332">
        <f t="shared" si="236"/>
        <v>0</v>
      </c>
      <c r="O704" s="332">
        <f t="shared" si="236"/>
        <v>0</v>
      </c>
      <c r="P704" s="332">
        <f t="shared" si="236"/>
        <v>0</v>
      </c>
      <c r="Q704" s="332">
        <f t="shared" si="236"/>
        <v>0</v>
      </c>
      <c r="R704" s="332">
        <f t="shared" si="236"/>
        <v>0</v>
      </c>
      <c r="S704" s="332">
        <f t="shared" si="236"/>
        <v>0</v>
      </c>
      <c r="T704" s="332">
        <f t="shared" si="236"/>
        <v>0</v>
      </c>
      <c r="U704" s="332">
        <f t="shared" si="236"/>
        <v>0</v>
      </c>
      <c r="V704" s="332">
        <f t="shared" si="236"/>
        <v>0</v>
      </c>
      <c r="W704" s="332">
        <f t="shared" ref="W704:AL707" si="237">W347-CO347</f>
        <v>0</v>
      </c>
      <c r="X704" s="332">
        <f t="shared" si="237"/>
        <v>0</v>
      </c>
      <c r="Y704" s="332">
        <f t="shared" si="237"/>
        <v>0</v>
      </c>
      <c r="Z704" s="332">
        <f t="shared" si="237"/>
        <v>0</v>
      </c>
      <c r="AA704" s="332">
        <f t="shared" si="237"/>
        <v>0</v>
      </c>
      <c r="AB704" s="332">
        <f t="shared" si="237"/>
        <v>0</v>
      </c>
      <c r="AC704" s="332">
        <f t="shared" si="237"/>
        <v>0</v>
      </c>
      <c r="AD704" s="332">
        <f t="shared" si="237"/>
        <v>0</v>
      </c>
      <c r="AE704" s="332">
        <f t="shared" si="237"/>
        <v>0</v>
      </c>
      <c r="AF704" s="332">
        <f t="shared" si="237"/>
        <v>0</v>
      </c>
      <c r="AG704" s="332">
        <f t="shared" si="237"/>
        <v>0</v>
      </c>
      <c r="AH704" s="332">
        <f t="shared" si="237"/>
        <v>0</v>
      </c>
      <c r="AI704" s="332">
        <f t="shared" si="237"/>
        <v>0</v>
      </c>
      <c r="AJ704" s="332">
        <f t="shared" si="237"/>
        <v>0</v>
      </c>
      <c r="AK704" s="332">
        <f t="shared" si="237"/>
        <v>0</v>
      </c>
      <c r="AL704" s="332">
        <f t="shared" si="237"/>
        <v>0</v>
      </c>
      <c r="AM704" s="332">
        <f t="shared" si="234"/>
        <v>0</v>
      </c>
      <c r="AN704" s="332">
        <f t="shared" si="234"/>
        <v>0</v>
      </c>
      <c r="AO704" s="332">
        <f t="shared" si="234"/>
        <v>0</v>
      </c>
      <c r="AP704" s="332">
        <f t="shared" si="234"/>
        <v>0</v>
      </c>
      <c r="AQ704" s="332">
        <f t="shared" si="234"/>
        <v>0</v>
      </c>
      <c r="AR704" s="332">
        <f t="shared" si="234"/>
        <v>0</v>
      </c>
      <c r="AS704" s="332">
        <f t="shared" si="234"/>
        <v>0</v>
      </c>
      <c r="AT704" s="332">
        <f t="shared" si="234"/>
        <v>0</v>
      </c>
      <c r="AU704" s="332">
        <f t="shared" si="234"/>
        <v>0</v>
      </c>
      <c r="AV704" s="332">
        <f t="shared" si="234"/>
        <v>0</v>
      </c>
      <c r="AW704" s="332">
        <f t="shared" si="234"/>
        <v>0</v>
      </c>
      <c r="AX704" s="332">
        <f t="shared" si="234"/>
        <v>0</v>
      </c>
      <c r="AY704" s="332">
        <f t="shared" si="234"/>
        <v>0</v>
      </c>
      <c r="AZ704" s="332">
        <f t="shared" si="234"/>
        <v>0</v>
      </c>
      <c r="BA704" s="332">
        <f t="shared" si="234"/>
        <v>0</v>
      </c>
      <c r="BB704" s="332">
        <f t="shared" si="234"/>
        <v>0</v>
      </c>
      <c r="BC704" s="332">
        <f t="shared" si="233"/>
        <v>0</v>
      </c>
      <c r="BD704" s="332">
        <f t="shared" si="233"/>
        <v>0</v>
      </c>
      <c r="BE704" s="332">
        <f t="shared" si="233"/>
        <v>0</v>
      </c>
      <c r="BF704" s="332">
        <f t="shared" si="233"/>
        <v>0</v>
      </c>
      <c r="BG704" s="332">
        <f t="shared" si="233"/>
        <v>0</v>
      </c>
      <c r="BH704" s="332">
        <f t="shared" si="233"/>
        <v>0</v>
      </c>
      <c r="BI704" s="332">
        <f t="shared" si="233"/>
        <v>0</v>
      </c>
      <c r="BJ704" s="332">
        <f t="shared" si="233"/>
        <v>0</v>
      </c>
      <c r="BK704" s="332">
        <f t="shared" si="233"/>
        <v>0</v>
      </c>
      <c r="BL704" s="332">
        <f t="shared" si="233"/>
        <v>0</v>
      </c>
      <c r="BM704" s="332">
        <f t="shared" si="233"/>
        <v>0</v>
      </c>
      <c r="BN704" s="332">
        <f t="shared" si="233"/>
        <v>0</v>
      </c>
      <c r="BO704" s="332">
        <f t="shared" si="233"/>
        <v>0</v>
      </c>
      <c r="BP704" s="332">
        <f t="shared" si="233"/>
        <v>0</v>
      </c>
      <c r="BQ704" s="332">
        <f t="shared" si="233"/>
        <v>0</v>
      </c>
      <c r="BR704" s="332">
        <f t="shared" si="233"/>
        <v>0</v>
      </c>
      <c r="BS704" s="332">
        <f t="shared" si="235"/>
        <v>0</v>
      </c>
      <c r="BT704" s="332">
        <f t="shared" si="235"/>
        <v>0</v>
      </c>
      <c r="BU704" s="332">
        <f t="shared" si="235"/>
        <v>0</v>
      </c>
      <c r="BV704" s="332">
        <f t="shared" si="235"/>
        <v>0</v>
      </c>
      <c r="BW704" s="332">
        <f t="shared" si="235"/>
        <v>0</v>
      </c>
      <c r="BX704" s="332">
        <f t="shared" si="235"/>
        <v>0</v>
      </c>
      <c r="BZ704" s="332">
        <f t="shared" si="232"/>
        <v>0</v>
      </c>
      <c r="CA704" s="332">
        <f t="shared" si="232"/>
        <v>0</v>
      </c>
    </row>
    <row r="705" spans="7:79" hidden="1" x14ac:dyDescent="0.2">
      <c r="G705" s="332">
        <f t="shared" si="236"/>
        <v>0</v>
      </c>
      <c r="H705" s="332">
        <f t="shared" si="236"/>
        <v>0</v>
      </c>
      <c r="I705" s="332">
        <f t="shared" si="236"/>
        <v>0</v>
      </c>
      <c r="J705" s="332">
        <f t="shared" si="236"/>
        <v>0</v>
      </c>
      <c r="K705" s="332">
        <f t="shared" si="236"/>
        <v>0</v>
      </c>
      <c r="L705" s="332">
        <f t="shared" si="236"/>
        <v>0</v>
      </c>
      <c r="M705" s="332">
        <f t="shared" si="236"/>
        <v>0</v>
      </c>
      <c r="N705" s="332">
        <f t="shared" si="236"/>
        <v>0</v>
      </c>
      <c r="O705" s="332">
        <f t="shared" si="236"/>
        <v>0</v>
      </c>
      <c r="P705" s="332">
        <f t="shared" si="236"/>
        <v>0</v>
      </c>
      <c r="Q705" s="332">
        <f t="shared" si="236"/>
        <v>0</v>
      </c>
      <c r="R705" s="332">
        <f t="shared" si="236"/>
        <v>0</v>
      </c>
      <c r="S705" s="332">
        <f t="shared" si="236"/>
        <v>0</v>
      </c>
      <c r="T705" s="332">
        <f t="shared" si="236"/>
        <v>0</v>
      </c>
      <c r="U705" s="332">
        <f t="shared" si="236"/>
        <v>0</v>
      </c>
      <c r="V705" s="332">
        <f t="shared" si="236"/>
        <v>0</v>
      </c>
      <c r="W705" s="332">
        <f t="shared" si="237"/>
        <v>0</v>
      </c>
      <c r="X705" s="332">
        <f t="shared" si="237"/>
        <v>0</v>
      </c>
      <c r="Y705" s="332">
        <f t="shared" si="237"/>
        <v>0</v>
      </c>
      <c r="Z705" s="332">
        <f t="shared" si="237"/>
        <v>0</v>
      </c>
      <c r="AA705" s="332">
        <f t="shared" si="237"/>
        <v>0</v>
      </c>
      <c r="AB705" s="332">
        <f t="shared" si="237"/>
        <v>0</v>
      </c>
      <c r="AC705" s="332">
        <f t="shared" si="237"/>
        <v>0</v>
      </c>
      <c r="AD705" s="332">
        <f t="shared" si="237"/>
        <v>0</v>
      </c>
      <c r="AE705" s="332">
        <f t="shared" si="237"/>
        <v>0</v>
      </c>
      <c r="AF705" s="332">
        <f t="shared" si="237"/>
        <v>0</v>
      </c>
      <c r="AG705" s="332">
        <f t="shared" si="237"/>
        <v>0</v>
      </c>
      <c r="AH705" s="332">
        <f t="shared" si="237"/>
        <v>0</v>
      </c>
      <c r="AI705" s="332">
        <f t="shared" si="237"/>
        <v>0</v>
      </c>
      <c r="AJ705" s="332">
        <f t="shared" si="237"/>
        <v>0</v>
      </c>
      <c r="AK705" s="332">
        <f t="shared" si="237"/>
        <v>0</v>
      </c>
      <c r="AL705" s="332">
        <f t="shared" si="237"/>
        <v>0</v>
      </c>
      <c r="AM705" s="332">
        <f t="shared" si="234"/>
        <v>0</v>
      </c>
      <c r="AN705" s="332">
        <f t="shared" si="234"/>
        <v>0</v>
      </c>
      <c r="AO705" s="332">
        <f t="shared" si="234"/>
        <v>0</v>
      </c>
      <c r="AP705" s="332">
        <f t="shared" si="234"/>
        <v>0</v>
      </c>
      <c r="AQ705" s="332">
        <f t="shared" si="234"/>
        <v>0</v>
      </c>
      <c r="AR705" s="332">
        <f t="shared" si="234"/>
        <v>0</v>
      </c>
      <c r="AS705" s="332">
        <f t="shared" si="234"/>
        <v>0</v>
      </c>
      <c r="AT705" s="332">
        <f t="shared" si="234"/>
        <v>0</v>
      </c>
      <c r="AU705" s="332">
        <f t="shared" si="234"/>
        <v>0</v>
      </c>
      <c r="AV705" s="332">
        <f t="shared" si="234"/>
        <v>0</v>
      </c>
      <c r="AW705" s="332">
        <f t="shared" si="234"/>
        <v>0</v>
      </c>
      <c r="AX705" s="332">
        <f t="shared" si="234"/>
        <v>0</v>
      </c>
      <c r="AY705" s="332">
        <f t="shared" si="234"/>
        <v>0</v>
      </c>
      <c r="AZ705" s="332">
        <f t="shared" si="234"/>
        <v>0</v>
      </c>
      <c r="BA705" s="332">
        <f t="shared" si="234"/>
        <v>0</v>
      </c>
      <c r="BB705" s="332">
        <f t="shared" si="234"/>
        <v>0</v>
      </c>
      <c r="BC705" s="332">
        <f t="shared" si="233"/>
        <v>0</v>
      </c>
      <c r="BD705" s="332">
        <f t="shared" si="233"/>
        <v>0</v>
      </c>
      <c r="BE705" s="332">
        <f t="shared" si="233"/>
        <v>0</v>
      </c>
      <c r="BF705" s="332">
        <f t="shared" si="233"/>
        <v>0</v>
      </c>
      <c r="BG705" s="332">
        <f t="shared" si="233"/>
        <v>0</v>
      </c>
      <c r="BH705" s="332">
        <f t="shared" si="233"/>
        <v>0</v>
      </c>
      <c r="BI705" s="332">
        <f t="shared" si="233"/>
        <v>0</v>
      </c>
      <c r="BJ705" s="332">
        <f t="shared" si="233"/>
        <v>0</v>
      </c>
      <c r="BK705" s="332">
        <f t="shared" si="233"/>
        <v>0</v>
      </c>
      <c r="BL705" s="332">
        <f t="shared" si="233"/>
        <v>0</v>
      </c>
      <c r="BM705" s="332">
        <f t="shared" si="233"/>
        <v>0</v>
      </c>
      <c r="BN705" s="332">
        <f t="shared" si="233"/>
        <v>0</v>
      </c>
      <c r="BO705" s="332">
        <f t="shared" si="233"/>
        <v>0</v>
      </c>
      <c r="BP705" s="332">
        <f t="shared" si="233"/>
        <v>0</v>
      </c>
      <c r="BQ705" s="332">
        <f t="shared" si="233"/>
        <v>0</v>
      </c>
      <c r="BR705" s="332">
        <f t="shared" si="233"/>
        <v>0</v>
      </c>
      <c r="BS705" s="332">
        <f t="shared" si="235"/>
        <v>0</v>
      </c>
      <c r="BT705" s="332">
        <f t="shared" si="235"/>
        <v>0</v>
      </c>
      <c r="BU705" s="332">
        <f t="shared" si="235"/>
        <v>0</v>
      </c>
      <c r="BV705" s="332">
        <f t="shared" si="235"/>
        <v>0</v>
      </c>
      <c r="BW705" s="332">
        <f t="shared" si="235"/>
        <v>0</v>
      </c>
      <c r="BX705" s="332">
        <f t="shared" si="235"/>
        <v>0</v>
      </c>
      <c r="BZ705" s="332">
        <f t="shared" si="232"/>
        <v>0</v>
      </c>
      <c r="CA705" s="332">
        <f t="shared" si="232"/>
        <v>0</v>
      </c>
    </row>
    <row r="706" spans="7:79" hidden="1" x14ac:dyDescent="0.2">
      <c r="G706" s="332">
        <f t="shared" si="236"/>
        <v>0</v>
      </c>
      <c r="H706" s="332">
        <f t="shared" si="236"/>
        <v>0</v>
      </c>
      <c r="I706" s="332">
        <f t="shared" si="236"/>
        <v>0</v>
      </c>
      <c r="J706" s="332">
        <f t="shared" si="236"/>
        <v>0</v>
      </c>
      <c r="K706" s="332">
        <f t="shared" si="236"/>
        <v>0</v>
      </c>
      <c r="L706" s="332">
        <f t="shared" si="236"/>
        <v>0</v>
      </c>
      <c r="M706" s="332">
        <f t="shared" si="236"/>
        <v>0</v>
      </c>
      <c r="N706" s="332">
        <f t="shared" si="236"/>
        <v>0</v>
      </c>
      <c r="O706" s="332">
        <f t="shared" si="236"/>
        <v>0</v>
      </c>
      <c r="P706" s="332">
        <f t="shared" si="236"/>
        <v>0</v>
      </c>
      <c r="Q706" s="332">
        <f t="shared" si="236"/>
        <v>0</v>
      </c>
      <c r="R706" s="332">
        <f t="shared" si="236"/>
        <v>0</v>
      </c>
      <c r="S706" s="332">
        <f t="shared" si="236"/>
        <v>0</v>
      </c>
      <c r="T706" s="332">
        <f t="shared" si="236"/>
        <v>0</v>
      </c>
      <c r="U706" s="332">
        <f t="shared" si="236"/>
        <v>0</v>
      </c>
      <c r="V706" s="332">
        <f t="shared" si="236"/>
        <v>0</v>
      </c>
      <c r="W706" s="332">
        <f t="shared" si="237"/>
        <v>0</v>
      </c>
      <c r="X706" s="332">
        <f t="shared" si="237"/>
        <v>0</v>
      </c>
      <c r="Y706" s="332">
        <f t="shared" si="237"/>
        <v>0</v>
      </c>
      <c r="Z706" s="332">
        <f t="shared" si="237"/>
        <v>0</v>
      </c>
      <c r="AA706" s="332">
        <f t="shared" si="237"/>
        <v>0</v>
      </c>
      <c r="AB706" s="332">
        <f t="shared" si="237"/>
        <v>0</v>
      </c>
      <c r="AC706" s="332">
        <f t="shared" si="237"/>
        <v>0</v>
      </c>
      <c r="AD706" s="332">
        <f t="shared" si="237"/>
        <v>0</v>
      </c>
      <c r="AE706" s="332">
        <f t="shared" si="237"/>
        <v>0</v>
      </c>
      <c r="AF706" s="332">
        <f t="shared" si="237"/>
        <v>0</v>
      </c>
      <c r="AG706" s="332">
        <f t="shared" si="237"/>
        <v>0</v>
      </c>
      <c r="AH706" s="332">
        <f t="shared" si="237"/>
        <v>0</v>
      </c>
      <c r="AI706" s="332">
        <f t="shared" si="237"/>
        <v>0</v>
      </c>
      <c r="AJ706" s="332">
        <f t="shared" si="237"/>
        <v>0</v>
      </c>
      <c r="AK706" s="332">
        <f t="shared" si="237"/>
        <v>0</v>
      </c>
      <c r="AL706" s="332">
        <f t="shared" si="237"/>
        <v>0</v>
      </c>
      <c r="AM706" s="332">
        <f t="shared" si="234"/>
        <v>0</v>
      </c>
      <c r="AN706" s="332">
        <f t="shared" si="234"/>
        <v>0</v>
      </c>
      <c r="AO706" s="332">
        <f t="shared" si="234"/>
        <v>0</v>
      </c>
      <c r="AP706" s="332">
        <f t="shared" si="234"/>
        <v>0</v>
      </c>
      <c r="AQ706" s="332">
        <f t="shared" si="234"/>
        <v>0</v>
      </c>
      <c r="AR706" s="332">
        <f t="shared" si="234"/>
        <v>0</v>
      </c>
      <c r="AS706" s="332">
        <f t="shared" si="234"/>
        <v>0</v>
      </c>
      <c r="AT706" s="332">
        <f t="shared" si="234"/>
        <v>0</v>
      </c>
      <c r="AU706" s="332">
        <f t="shared" si="234"/>
        <v>0</v>
      </c>
      <c r="AV706" s="332">
        <f t="shared" si="234"/>
        <v>0</v>
      </c>
      <c r="AW706" s="332">
        <f t="shared" si="234"/>
        <v>0</v>
      </c>
      <c r="AX706" s="332">
        <f t="shared" si="234"/>
        <v>0</v>
      </c>
      <c r="AY706" s="332">
        <f t="shared" si="234"/>
        <v>0</v>
      </c>
      <c r="AZ706" s="332">
        <f t="shared" si="234"/>
        <v>0</v>
      </c>
      <c r="BA706" s="332">
        <f t="shared" si="234"/>
        <v>0</v>
      </c>
      <c r="BB706" s="332">
        <f t="shared" si="234"/>
        <v>0</v>
      </c>
      <c r="BC706" s="332">
        <f t="shared" si="233"/>
        <v>0</v>
      </c>
      <c r="BD706" s="332">
        <f t="shared" si="233"/>
        <v>0</v>
      </c>
      <c r="BE706" s="332">
        <f t="shared" si="233"/>
        <v>0</v>
      </c>
      <c r="BF706" s="332">
        <f t="shared" si="233"/>
        <v>0</v>
      </c>
      <c r="BG706" s="332">
        <f t="shared" si="233"/>
        <v>0</v>
      </c>
      <c r="BH706" s="332">
        <f t="shared" si="233"/>
        <v>0</v>
      </c>
      <c r="BI706" s="332">
        <f t="shared" si="233"/>
        <v>0</v>
      </c>
      <c r="BJ706" s="332">
        <f t="shared" si="233"/>
        <v>0</v>
      </c>
      <c r="BK706" s="332">
        <f t="shared" si="233"/>
        <v>0</v>
      </c>
      <c r="BL706" s="332">
        <f t="shared" si="233"/>
        <v>0</v>
      </c>
      <c r="BM706" s="332">
        <f t="shared" si="233"/>
        <v>0</v>
      </c>
      <c r="BN706" s="332">
        <f t="shared" si="233"/>
        <v>0</v>
      </c>
      <c r="BO706" s="332">
        <f t="shared" si="233"/>
        <v>0</v>
      </c>
      <c r="BP706" s="332">
        <f t="shared" si="233"/>
        <v>0</v>
      </c>
      <c r="BQ706" s="332">
        <f t="shared" si="233"/>
        <v>0</v>
      </c>
      <c r="BR706" s="332">
        <f t="shared" si="233"/>
        <v>0</v>
      </c>
      <c r="BS706" s="332">
        <f t="shared" si="235"/>
        <v>0</v>
      </c>
      <c r="BT706" s="332">
        <f t="shared" si="235"/>
        <v>0</v>
      </c>
      <c r="BU706" s="332">
        <f t="shared" si="235"/>
        <v>0</v>
      </c>
      <c r="BV706" s="332">
        <f t="shared" si="235"/>
        <v>0</v>
      </c>
      <c r="BW706" s="332">
        <f t="shared" si="235"/>
        <v>0</v>
      </c>
      <c r="BX706" s="332">
        <f t="shared" si="235"/>
        <v>0</v>
      </c>
      <c r="BZ706" s="332">
        <f t="shared" si="232"/>
        <v>0</v>
      </c>
      <c r="CA706" s="332">
        <f t="shared" si="232"/>
        <v>0</v>
      </c>
    </row>
    <row r="707" spans="7:79" hidden="1" x14ac:dyDescent="0.2">
      <c r="G707" s="332">
        <f t="shared" si="236"/>
        <v>0</v>
      </c>
      <c r="H707" s="332">
        <f t="shared" si="236"/>
        <v>0</v>
      </c>
      <c r="I707" s="332">
        <f t="shared" si="236"/>
        <v>0</v>
      </c>
      <c r="J707" s="332">
        <f t="shared" si="236"/>
        <v>0</v>
      </c>
      <c r="K707" s="332">
        <f t="shared" si="236"/>
        <v>0</v>
      </c>
      <c r="L707" s="332">
        <f t="shared" si="236"/>
        <v>0</v>
      </c>
      <c r="M707" s="332">
        <f t="shared" si="236"/>
        <v>0</v>
      </c>
      <c r="N707" s="332">
        <f t="shared" si="236"/>
        <v>0</v>
      </c>
      <c r="O707" s="332">
        <f t="shared" si="236"/>
        <v>0</v>
      </c>
      <c r="P707" s="332">
        <f t="shared" si="236"/>
        <v>0</v>
      </c>
      <c r="Q707" s="332">
        <f t="shared" si="236"/>
        <v>0</v>
      </c>
      <c r="R707" s="332">
        <f t="shared" si="236"/>
        <v>0</v>
      </c>
      <c r="S707" s="332">
        <f t="shared" si="236"/>
        <v>0</v>
      </c>
      <c r="T707" s="332">
        <f t="shared" si="236"/>
        <v>0</v>
      </c>
      <c r="U707" s="332">
        <f t="shared" si="236"/>
        <v>0</v>
      </c>
      <c r="V707" s="332">
        <f t="shared" si="236"/>
        <v>0</v>
      </c>
      <c r="W707" s="332">
        <f t="shared" si="237"/>
        <v>0</v>
      </c>
      <c r="X707" s="332">
        <f t="shared" si="237"/>
        <v>0</v>
      </c>
      <c r="Y707" s="332">
        <f t="shared" si="237"/>
        <v>0</v>
      </c>
      <c r="Z707" s="332">
        <f t="shared" si="237"/>
        <v>0</v>
      </c>
      <c r="AA707" s="332">
        <f t="shared" si="237"/>
        <v>0</v>
      </c>
      <c r="AB707" s="332">
        <f t="shared" si="237"/>
        <v>0</v>
      </c>
      <c r="AC707" s="332">
        <f t="shared" si="237"/>
        <v>0</v>
      </c>
      <c r="AD707" s="332">
        <f t="shared" si="237"/>
        <v>0</v>
      </c>
      <c r="AE707" s="332">
        <f t="shared" si="237"/>
        <v>0</v>
      </c>
      <c r="AF707" s="332">
        <f t="shared" si="237"/>
        <v>0</v>
      </c>
      <c r="AG707" s="332">
        <f t="shared" si="237"/>
        <v>0</v>
      </c>
      <c r="AH707" s="332">
        <f t="shared" si="237"/>
        <v>0</v>
      </c>
      <c r="AI707" s="332">
        <f t="shared" si="237"/>
        <v>0</v>
      </c>
      <c r="AJ707" s="332">
        <f t="shared" si="237"/>
        <v>0</v>
      </c>
      <c r="AK707" s="332">
        <f t="shared" si="237"/>
        <v>0</v>
      </c>
      <c r="AL707" s="332">
        <f t="shared" si="237"/>
        <v>0</v>
      </c>
      <c r="AM707" s="332">
        <f t="shared" si="234"/>
        <v>0</v>
      </c>
      <c r="AN707" s="332">
        <f t="shared" si="234"/>
        <v>0</v>
      </c>
      <c r="AO707" s="332">
        <f t="shared" si="234"/>
        <v>0</v>
      </c>
      <c r="AP707" s="332">
        <f t="shared" si="234"/>
        <v>0</v>
      </c>
      <c r="AQ707" s="332">
        <f t="shared" si="234"/>
        <v>0</v>
      </c>
      <c r="AR707" s="332">
        <f t="shared" si="234"/>
        <v>0</v>
      </c>
      <c r="AS707" s="332">
        <f t="shared" si="234"/>
        <v>0</v>
      </c>
      <c r="AT707" s="332">
        <f t="shared" si="234"/>
        <v>0</v>
      </c>
      <c r="AU707" s="332">
        <f t="shared" si="234"/>
        <v>0</v>
      </c>
      <c r="AV707" s="332">
        <f t="shared" si="234"/>
        <v>0</v>
      </c>
      <c r="AW707" s="332">
        <f t="shared" si="234"/>
        <v>0</v>
      </c>
      <c r="AX707" s="332">
        <f t="shared" si="234"/>
        <v>0</v>
      </c>
      <c r="AY707" s="332">
        <f t="shared" si="234"/>
        <v>0</v>
      </c>
      <c r="AZ707" s="332">
        <f t="shared" si="234"/>
        <v>0</v>
      </c>
      <c r="BA707" s="332">
        <f t="shared" si="234"/>
        <v>0</v>
      </c>
      <c r="BB707" s="332">
        <f t="shared" si="234"/>
        <v>0</v>
      </c>
      <c r="BC707" s="332">
        <f t="shared" si="233"/>
        <v>0</v>
      </c>
      <c r="BD707" s="332">
        <f t="shared" si="233"/>
        <v>0</v>
      </c>
      <c r="BE707" s="332">
        <f t="shared" si="233"/>
        <v>0</v>
      </c>
      <c r="BF707" s="332">
        <f t="shared" si="233"/>
        <v>0</v>
      </c>
      <c r="BG707" s="332">
        <f t="shared" si="233"/>
        <v>0</v>
      </c>
      <c r="BH707" s="332">
        <f t="shared" si="233"/>
        <v>0</v>
      </c>
      <c r="BI707" s="332">
        <f t="shared" si="233"/>
        <v>0</v>
      </c>
      <c r="BJ707" s="332">
        <f t="shared" si="233"/>
        <v>0</v>
      </c>
      <c r="BK707" s="332">
        <f t="shared" si="233"/>
        <v>0</v>
      </c>
      <c r="BL707" s="332">
        <f t="shared" si="233"/>
        <v>0</v>
      </c>
      <c r="BM707" s="332">
        <f t="shared" si="233"/>
        <v>0</v>
      </c>
      <c r="BN707" s="332">
        <f t="shared" si="233"/>
        <v>0</v>
      </c>
      <c r="BO707" s="332">
        <f t="shared" si="233"/>
        <v>0</v>
      </c>
      <c r="BP707" s="332">
        <f t="shared" si="233"/>
        <v>0</v>
      </c>
      <c r="BQ707" s="332">
        <f t="shared" si="233"/>
        <v>0</v>
      </c>
      <c r="BR707" s="332">
        <f t="shared" si="233"/>
        <v>0</v>
      </c>
      <c r="BS707" s="332">
        <f t="shared" si="235"/>
        <v>0</v>
      </c>
      <c r="BT707" s="332">
        <f t="shared" si="235"/>
        <v>0</v>
      </c>
      <c r="BU707" s="332">
        <f t="shared" si="235"/>
        <v>0</v>
      </c>
      <c r="BV707" s="332">
        <f t="shared" si="235"/>
        <v>0</v>
      </c>
      <c r="BW707" s="332">
        <f t="shared" si="235"/>
        <v>0</v>
      </c>
      <c r="BX707" s="332">
        <f t="shared" si="235"/>
        <v>0</v>
      </c>
      <c r="BZ707" s="332">
        <f t="shared" ref="BZ707:CA707" si="238">BZ350-ER350</f>
        <v>0</v>
      </c>
      <c r="CA707" s="332">
        <f t="shared" si="238"/>
        <v>0</v>
      </c>
    </row>
    <row r="708" spans="7:79" hidden="1" x14ac:dyDescent="0.2">
      <c r="G708" s="332" t="e">
        <f>#REF!-#REF!</f>
        <v>#REF!</v>
      </c>
      <c r="H708" s="332" t="e">
        <f>#REF!-#REF!</f>
        <v>#REF!</v>
      </c>
      <c r="I708" s="332" t="e">
        <f>#REF!-#REF!</f>
        <v>#REF!</v>
      </c>
      <c r="J708" s="332" t="e">
        <f>#REF!-#REF!</f>
        <v>#REF!</v>
      </c>
      <c r="K708" s="332" t="e">
        <f>#REF!-#REF!</f>
        <v>#REF!</v>
      </c>
      <c r="L708" s="332" t="e">
        <f>#REF!-#REF!</f>
        <v>#REF!</v>
      </c>
      <c r="M708" s="332" t="e">
        <f>#REF!-#REF!</f>
        <v>#REF!</v>
      </c>
      <c r="N708" s="332" t="e">
        <f>#REF!-#REF!</f>
        <v>#REF!</v>
      </c>
      <c r="O708" s="332" t="e">
        <f>#REF!-#REF!</f>
        <v>#REF!</v>
      </c>
      <c r="P708" s="332" t="e">
        <f>#REF!-#REF!</f>
        <v>#REF!</v>
      </c>
      <c r="Q708" s="332" t="e">
        <f>#REF!-#REF!</f>
        <v>#REF!</v>
      </c>
      <c r="R708" s="332" t="e">
        <f>#REF!-#REF!</f>
        <v>#REF!</v>
      </c>
      <c r="S708" s="332" t="e">
        <f>#REF!-#REF!</f>
        <v>#REF!</v>
      </c>
      <c r="T708" s="332" t="e">
        <f>#REF!-#REF!</f>
        <v>#REF!</v>
      </c>
      <c r="U708" s="332" t="e">
        <f>#REF!-#REF!</f>
        <v>#REF!</v>
      </c>
      <c r="V708" s="332" t="e">
        <f>#REF!-#REF!</f>
        <v>#REF!</v>
      </c>
      <c r="W708" s="332" t="e">
        <f>#REF!-#REF!</f>
        <v>#REF!</v>
      </c>
      <c r="X708" s="332" t="e">
        <f>#REF!-#REF!</f>
        <v>#REF!</v>
      </c>
      <c r="Y708" s="332" t="e">
        <f>#REF!-#REF!</f>
        <v>#REF!</v>
      </c>
      <c r="Z708" s="332" t="e">
        <f>#REF!-#REF!</f>
        <v>#REF!</v>
      </c>
      <c r="AA708" s="332" t="e">
        <f>#REF!-#REF!</f>
        <v>#REF!</v>
      </c>
      <c r="AB708" s="332" t="e">
        <f>#REF!-#REF!</f>
        <v>#REF!</v>
      </c>
      <c r="AC708" s="332" t="e">
        <f>#REF!-#REF!</f>
        <v>#REF!</v>
      </c>
      <c r="AD708" s="332" t="e">
        <f>#REF!-#REF!</f>
        <v>#REF!</v>
      </c>
      <c r="AE708" s="332" t="e">
        <f>#REF!-#REF!</f>
        <v>#REF!</v>
      </c>
      <c r="AF708" s="332" t="e">
        <f>#REF!-#REF!</f>
        <v>#REF!</v>
      </c>
      <c r="AG708" s="332" t="e">
        <f>#REF!-#REF!</f>
        <v>#REF!</v>
      </c>
      <c r="AH708" s="332" t="e">
        <f>#REF!-#REF!</f>
        <v>#REF!</v>
      </c>
      <c r="AI708" s="332" t="e">
        <f>#REF!-#REF!</f>
        <v>#REF!</v>
      </c>
      <c r="AJ708" s="332" t="e">
        <f>#REF!-#REF!</f>
        <v>#REF!</v>
      </c>
      <c r="AK708" s="332" t="e">
        <f>#REF!-#REF!</f>
        <v>#REF!</v>
      </c>
      <c r="AL708" s="332" t="e">
        <f>#REF!-#REF!</f>
        <v>#REF!</v>
      </c>
      <c r="AM708" s="332" t="e">
        <f>#REF!-#REF!</f>
        <v>#REF!</v>
      </c>
      <c r="AN708" s="332" t="e">
        <f>#REF!-#REF!</f>
        <v>#REF!</v>
      </c>
      <c r="AO708" s="332" t="e">
        <f>#REF!-#REF!</f>
        <v>#REF!</v>
      </c>
      <c r="AP708" s="332" t="e">
        <f>#REF!-#REF!</f>
        <v>#REF!</v>
      </c>
      <c r="AQ708" s="332" t="e">
        <f>#REF!-#REF!</f>
        <v>#REF!</v>
      </c>
      <c r="AR708" s="332" t="e">
        <f>#REF!-#REF!</f>
        <v>#REF!</v>
      </c>
      <c r="AS708" s="332" t="e">
        <f>#REF!-#REF!</f>
        <v>#REF!</v>
      </c>
      <c r="AT708" s="332" t="e">
        <f>#REF!-#REF!</f>
        <v>#REF!</v>
      </c>
      <c r="AU708" s="332" t="e">
        <f>#REF!-#REF!</f>
        <v>#REF!</v>
      </c>
      <c r="AV708" s="332" t="e">
        <f>#REF!-#REF!</f>
        <v>#REF!</v>
      </c>
      <c r="AW708" s="332" t="e">
        <f>#REF!-#REF!</f>
        <v>#REF!</v>
      </c>
      <c r="AX708" s="332" t="e">
        <f>#REF!-#REF!</f>
        <v>#REF!</v>
      </c>
      <c r="AY708" s="332" t="e">
        <f>#REF!-#REF!</f>
        <v>#REF!</v>
      </c>
      <c r="AZ708" s="332" t="e">
        <f>#REF!-#REF!</f>
        <v>#REF!</v>
      </c>
      <c r="BA708" s="332" t="e">
        <f>#REF!-#REF!</f>
        <v>#REF!</v>
      </c>
      <c r="BB708" s="332" t="e">
        <f>#REF!-#REF!</f>
        <v>#REF!</v>
      </c>
      <c r="BC708" s="332" t="e">
        <f>#REF!-#REF!</f>
        <v>#REF!</v>
      </c>
      <c r="BD708" s="332" t="e">
        <f>#REF!-#REF!</f>
        <v>#REF!</v>
      </c>
      <c r="BE708" s="332" t="e">
        <f>#REF!-#REF!</f>
        <v>#REF!</v>
      </c>
      <c r="BF708" s="332" t="e">
        <f>#REF!-#REF!</f>
        <v>#REF!</v>
      </c>
      <c r="BG708" s="332" t="e">
        <f>#REF!-#REF!</f>
        <v>#REF!</v>
      </c>
      <c r="BH708" s="332" t="e">
        <f>#REF!-#REF!</f>
        <v>#REF!</v>
      </c>
      <c r="BI708" s="332" t="e">
        <f>#REF!-#REF!</f>
        <v>#REF!</v>
      </c>
      <c r="BJ708" s="332" t="e">
        <f>#REF!-#REF!</f>
        <v>#REF!</v>
      </c>
      <c r="BK708" s="332" t="e">
        <f>#REF!-#REF!</f>
        <v>#REF!</v>
      </c>
      <c r="BL708" s="332" t="e">
        <f>#REF!-#REF!</f>
        <v>#REF!</v>
      </c>
      <c r="BM708" s="332" t="e">
        <f>#REF!-#REF!</f>
        <v>#REF!</v>
      </c>
      <c r="BN708" s="332" t="e">
        <f>#REF!-#REF!</f>
        <v>#REF!</v>
      </c>
      <c r="BO708" s="332" t="e">
        <f>#REF!-#REF!</f>
        <v>#REF!</v>
      </c>
      <c r="BP708" s="332" t="e">
        <f>#REF!-#REF!</f>
        <v>#REF!</v>
      </c>
      <c r="BQ708" s="332" t="e">
        <f>#REF!-#REF!</f>
        <v>#REF!</v>
      </c>
      <c r="BR708" s="332" t="e">
        <f>#REF!-#REF!</f>
        <v>#REF!</v>
      </c>
      <c r="BS708" s="332" t="e">
        <f>#REF!-#REF!</f>
        <v>#REF!</v>
      </c>
      <c r="BT708" s="332" t="e">
        <f>#REF!-#REF!</f>
        <v>#REF!</v>
      </c>
      <c r="BU708" s="332" t="e">
        <f>#REF!-#REF!</f>
        <v>#REF!</v>
      </c>
      <c r="BV708" s="332" t="e">
        <f>#REF!-#REF!</f>
        <v>#REF!</v>
      </c>
      <c r="BW708" s="332" t="e">
        <f>#REF!-#REF!</f>
        <v>#REF!</v>
      </c>
      <c r="BX708" s="332" t="e">
        <f>#REF!-#REF!</f>
        <v>#REF!</v>
      </c>
      <c r="BZ708" s="332" t="e">
        <f>#REF!-#REF!</f>
        <v>#REF!</v>
      </c>
      <c r="CA708" s="332" t="e">
        <f>#REF!-#REF!</f>
        <v>#REF!</v>
      </c>
    </row>
    <row r="709" spans="7:79" hidden="1" x14ac:dyDescent="0.2">
      <c r="G709" s="332">
        <f t="shared" ref="G709:BR711" si="239">G351-BY351</f>
        <v>0</v>
      </c>
      <c r="H709" s="332">
        <f t="shared" si="239"/>
        <v>0</v>
      </c>
      <c r="I709" s="332">
        <f t="shared" si="239"/>
        <v>0</v>
      </c>
      <c r="J709" s="332">
        <f t="shared" si="239"/>
        <v>0</v>
      </c>
      <c r="K709" s="332">
        <f t="shared" si="239"/>
        <v>0</v>
      </c>
      <c r="L709" s="332">
        <f t="shared" si="239"/>
        <v>0</v>
      </c>
      <c r="M709" s="332">
        <f t="shared" si="239"/>
        <v>0</v>
      </c>
      <c r="N709" s="332">
        <f t="shared" si="239"/>
        <v>0</v>
      </c>
      <c r="O709" s="332">
        <f t="shared" si="239"/>
        <v>0</v>
      </c>
      <c r="P709" s="332">
        <f t="shared" si="239"/>
        <v>0</v>
      </c>
      <c r="Q709" s="332">
        <f t="shared" si="239"/>
        <v>0</v>
      </c>
      <c r="R709" s="332">
        <f t="shared" si="239"/>
        <v>0</v>
      </c>
      <c r="S709" s="332">
        <f t="shared" si="239"/>
        <v>0</v>
      </c>
      <c r="T709" s="332">
        <f t="shared" si="239"/>
        <v>0</v>
      </c>
      <c r="U709" s="332">
        <f t="shared" si="239"/>
        <v>0</v>
      </c>
      <c r="V709" s="332">
        <f t="shared" si="239"/>
        <v>0</v>
      </c>
      <c r="W709" s="332">
        <f t="shared" si="239"/>
        <v>0</v>
      </c>
      <c r="X709" s="332">
        <f t="shared" si="239"/>
        <v>0</v>
      </c>
      <c r="Y709" s="332">
        <f t="shared" si="239"/>
        <v>0</v>
      </c>
      <c r="Z709" s="332">
        <f t="shared" si="239"/>
        <v>0</v>
      </c>
      <c r="AA709" s="332">
        <f t="shared" si="239"/>
        <v>0</v>
      </c>
      <c r="AB709" s="332">
        <f t="shared" si="239"/>
        <v>0</v>
      </c>
      <c r="AC709" s="332">
        <f t="shared" si="239"/>
        <v>0</v>
      </c>
      <c r="AD709" s="332">
        <f t="shared" si="239"/>
        <v>0</v>
      </c>
      <c r="AE709" s="332">
        <f t="shared" si="239"/>
        <v>0</v>
      </c>
      <c r="AF709" s="332">
        <f t="shared" si="239"/>
        <v>0</v>
      </c>
      <c r="AG709" s="332">
        <f t="shared" si="239"/>
        <v>0</v>
      </c>
      <c r="AH709" s="332">
        <f t="shared" si="239"/>
        <v>0</v>
      </c>
      <c r="AI709" s="332">
        <f t="shared" si="239"/>
        <v>0</v>
      </c>
      <c r="AJ709" s="332">
        <f t="shared" si="239"/>
        <v>0</v>
      </c>
      <c r="AK709" s="332">
        <f t="shared" si="239"/>
        <v>0</v>
      </c>
      <c r="AL709" s="332">
        <f t="shared" si="239"/>
        <v>0</v>
      </c>
      <c r="AM709" s="332">
        <f t="shared" si="239"/>
        <v>0</v>
      </c>
      <c r="AN709" s="332">
        <f t="shared" si="239"/>
        <v>0</v>
      </c>
      <c r="AO709" s="332">
        <f t="shared" si="239"/>
        <v>0</v>
      </c>
      <c r="AP709" s="332">
        <f t="shared" si="239"/>
        <v>0</v>
      </c>
      <c r="AQ709" s="332">
        <f t="shared" si="239"/>
        <v>0</v>
      </c>
      <c r="AR709" s="332">
        <f t="shared" si="239"/>
        <v>0</v>
      </c>
      <c r="AS709" s="332">
        <f t="shared" si="239"/>
        <v>0</v>
      </c>
      <c r="AT709" s="332">
        <f t="shared" si="239"/>
        <v>0</v>
      </c>
      <c r="AU709" s="332">
        <f t="shared" si="239"/>
        <v>0</v>
      </c>
      <c r="AV709" s="332">
        <f t="shared" si="239"/>
        <v>0</v>
      </c>
      <c r="AW709" s="332">
        <f t="shared" si="239"/>
        <v>0</v>
      </c>
      <c r="AX709" s="332">
        <f t="shared" si="239"/>
        <v>0</v>
      </c>
      <c r="AY709" s="332">
        <f t="shared" si="239"/>
        <v>0</v>
      </c>
      <c r="AZ709" s="332">
        <f t="shared" si="239"/>
        <v>0</v>
      </c>
      <c r="BA709" s="332">
        <f t="shared" si="239"/>
        <v>0</v>
      </c>
      <c r="BB709" s="332">
        <f t="shared" si="239"/>
        <v>0</v>
      </c>
      <c r="BC709" s="332">
        <f t="shared" si="239"/>
        <v>0</v>
      </c>
      <c r="BD709" s="332">
        <f t="shared" si="239"/>
        <v>0</v>
      </c>
      <c r="BE709" s="332">
        <f t="shared" si="239"/>
        <v>0</v>
      </c>
      <c r="BF709" s="332">
        <f t="shared" si="239"/>
        <v>0</v>
      </c>
      <c r="BG709" s="332">
        <f t="shared" si="239"/>
        <v>0</v>
      </c>
      <c r="BH709" s="332">
        <f t="shared" si="239"/>
        <v>0</v>
      </c>
      <c r="BI709" s="332">
        <f t="shared" si="239"/>
        <v>0</v>
      </c>
      <c r="BJ709" s="332">
        <f t="shared" si="239"/>
        <v>0</v>
      </c>
      <c r="BK709" s="332">
        <f t="shared" si="239"/>
        <v>0</v>
      </c>
      <c r="BL709" s="332">
        <f t="shared" si="239"/>
        <v>0</v>
      </c>
      <c r="BM709" s="332">
        <f t="shared" si="239"/>
        <v>0</v>
      </c>
      <c r="BN709" s="332">
        <f t="shared" si="239"/>
        <v>0</v>
      </c>
      <c r="BO709" s="332">
        <f t="shared" si="239"/>
        <v>0</v>
      </c>
      <c r="BP709" s="332">
        <f t="shared" si="239"/>
        <v>0</v>
      </c>
      <c r="BQ709" s="332">
        <f t="shared" si="239"/>
        <v>0</v>
      </c>
      <c r="BR709" s="332">
        <f t="shared" si="239"/>
        <v>0</v>
      </c>
      <c r="BS709" s="332">
        <f t="shared" ref="BO709:BX711" si="240">BS351-EK351</f>
        <v>0</v>
      </c>
      <c r="BT709" s="332">
        <f t="shared" si="240"/>
        <v>0</v>
      </c>
      <c r="BU709" s="332">
        <f t="shared" si="240"/>
        <v>0</v>
      </c>
      <c r="BV709" s="332">
        <f t="shared" si="240"/>
        <v>0</v>
      </c>
      <c r="BW709" s="332">
        <f t="shared" si="240"/>
        <v>0</v>
      </c>
      <c r="BX709" s="332">
        <f t="shared" si="240"/>
        <v>0</v>
      </c>
      <c r="BZ709" s="332">
        <f t="shared" ref="BZ709:CA711" si="241">BZ351-ER351</f>
        <v>0</v>
      </c>
      <c r="CA709" s="332">
        <f t="shared" si="241"/>
        <v>0</v>
      </c>
    </row>
    <row r="710" spans="7:79" hidden="1" x14ac:dyDescent="0.2">
      <c r="G710" s="332">
        <f t="shared" si="239"/>
        <v>0</v>
      </c>
      <c r="H710" s="332">
        <f t="shared" si="239"/>
        <v>0</v>
      </c>
      <c r="I710" s="332">
        <f t="shared" si="239"/>
        <v>0</v>
      </c>
      <c r="J710" s="332">
        <f t="shared" si="239"/>
        <v>0</v>
      </c>
      <c r="K710" s="332">
        <f t="shared" si="239"/>
        <v>0</v>
      </c>
      <c r="L710" s="332">
        <f t="shared" si="239"/>
        <v>0</v>
      </c>
      <c r="M710" s="332">
        <f t="shared" si="239"/>
        <v>0</v>
      </c>
      <c r="N710" s="332">
        <f t="shared" si="239"/>
        <v>0</v>
      </c>
      <c r="O710" s="332">
        <f t="shared" si="239"/>
        <v>0</v>
      </c>
      <c r="P710" s="332">
        <f t="shared" si="239"/>
        <v>0</v>
      </c>
      <c r="Q710" s="332">
        <f t="shared" si="239"/>
        <v>0</v>
      </c>
      <c r="R710" s="332">
        <f t="shared" si="239"/>
        <v>0</v>
      </c>
      <c r="S710" s="332">
        <f t="shared" si="239"/>
        <v>0</v>
      </c>
      <c r="T710" s="332">
        <f t="shared" si="239"/>
        <v>0</v>
      </c>
      <c r="U710" s="332">
        <f t="shared" si="239"/>
        <v>0</v>
      </c>
      <c r="V710" s="332">
        <f t="shared" si="239"/>
        <v>0</v>
      </c>
      <c r="W710" s="332">
        <f t="shared" si="239"/>
        <v>0</v>
      </c>
      <c r="X710" s="332">
        <f t="shared" si="239"/>
        <v>0</v>
      </c>
      <c r="Y710" s="332">
        <f t="shared" si="239"/>
        <v>0</v>
      </c>
      <c r="Z710" s="332">
        <f t="shared" si="239"/>
        <v>0</v>
      </c>
      <c r="AA710" s="332">
        <f t="shared" si="239"/>
        <v>0</v>
      </c>
      <c r="AB710" s="332">
        <f t="shared" si="239"/>
        <v>0</v>
      </c>
      <c r="AC710" s="332">
        <f t="shared" si="239"/>
        <v>0</v>
      </c>
      <c r="AD710" s="332">
        <f t="shared" si="239"/>
        <v>0</v>
      </c>
      <c r="AE710" s="332">
        <f t="shared" si="239"/>
        <v>0</v>
      </c>
      <c r="AF710" s="332">
        <f t="shared" si="239"/>
        <v>0</v>
      </c>
      <c r="AG710" s="332">
        <f t="shared" si="239"/>
        <v>0</v>
      </c>
      <c r="AH710" s="332">
        <f t="shared" si="239"/>
        <v>0</v>
      </c>
      <c r="AI710" s="332">
        <f t="shared" si="239"/>
        <v>0</v>
      </c>
      <c r="AJ710" s="332">
        <f t="shared" si="239"/>
        <v>0</v>
      </c>
      <c r="AK710" s="332">
        <f t="shared" si="239"/>
        <v>0</v>
      </c>
      <c r="AL710" s="332">
        <f t="shared" si="239"/>
        <v>0</v>
      </c>
      <c r="AM710" s="332">
        <f t="shared" si="239"/>
        <v>0</v>
      </c>
      <c r="AN710" s="332">
        <f t="shared" si="239"/>
        <v>0</v>
      </c>
      <c r="AO710" s="332">
        <f t="shared" si="239"/>
        <v>0</v>
      </c>
      <c r="AP710" s="332">
        <f t="shared" si="239"/>
        <v>0</v>
      </c>
      <c r="AQ710" s="332">
        <f t="shared" si="239"/>
        <v>0</v>
      </c>
      <c r="AR710" s="332">
        <f t="shared" si="239"/>
        <v>0</v>
      </c>
      <c r="AS710" s="332">
        <f t="shared" si="239"/>
        <v>0</v>
      </c>
      <c r="AT710" s="332">
        <f t="shared" si="239"/>
        <v>0</v>
      </c>
      <c r="AU710" s="332">
        <f t="shared" si="239"/>
        <v>0</v>
      </c>
      <c r="AV710" s="332">
        <f t="shared" si="239"/>
        <v>0</v>
      </c>
      <c r="AW710" s="332">
        <f t="shared" si="239"/>
        <v>0</v>
      </c>
      <c r="AX710" s="332">
        <f t="shared" si="239"/>
        <v>0</v>
      </c>
      <c r="AY710" s="332">
        <f t="shared" si="239"/>
        <v>0</v>
      </c>
      <c r="AZ710" s="332">
        <f t="shared" si="239"/>
        <v>0</v>
      </c>
      <c r="BA710" s="332">
        <f t="shared" si="239"/>
        <v>0</v>
      </c>
      <c r="BB710" s="332">
        <f t="shared" si="239"/>
        <v>0</v>
      </c>
      <c r="BC710" s="332">
        <f t="shared" si="239"/>
        <v>0</v>
      </c>
      <c r="BD710" s="332">
        <f t="shared" si="239"/>
        <v>0</v>
      </c>
      <c r="BE710" s="332">
        <f t="shared" si="239"/>
        <v>0</v>
      </c>
      <c r="BF710" s="332">
        <f t="shared" si="239"/>
        <v>0</v>
      </c>
      <c r="BG710" s="332">
        <f t="shared" si="239"/>
        <v>0</v>
      </c>
      <c r="BH710" s="332">
        <f t="shared" si="239"/>
        <v>0</v>
      </c>
      <c r="BI710" s="332">
        <f t="shared" si="239"/>
        <v>0</v>
      </c>
      <c r="BJ710" s="332">
        <f t="shared" si="239"/>
        <v>0</v>
      </c>
      <c r="BK710" s="332">
        <f t="shared" si="239"/>
        <v>0</v>
      </c>
      <c r="BL710" s="332">
        <f t="shared" si="239"/>
        <v>0</v>
      </c>
      <c r="BM710" s="332">
        <f t="shared" si="239"/>
        <v>0</v>
      </c>
      <c r="BN710" s="332">
        <f t="shared" si="239"/>
        <v>0</v>
      </c>
      <c r="BO710" s="332">
        <f t="shared" si="240"/>
        <v>0</v>
      </c>
      <c r="BP710" s="332">
        <f t="shared" si="240"/>
        <v>0</v>
      </c>
      <c r="BQ710" s="332">
        <f t="shared" si="240"/>
        <v>0</v>
      </c>
      <c r="BR710" s="332">
        <f t="shared" si="240"/>
        <v>0</v>
      </c>
      <c r="BS710" s="332">
        <f t="shared" si="240"/>
        <v>0</v>
      </c>
      <c r="BT710" s="332">
        <f t="shared" si="240"/>
        <v>0</v>
      </c>
      <c r="BU710" s="332">
        <f t="shared" si="240"/>
        <v>0</v>
      </c>
      <c r="BV710" s="332">
        <f t="shared" si="240"/>
        <v>0</v>
      </c>
      <c r="BW710" s="332">
        <f t="shared" si="240"/>
        <v>0</v>
      </c>
      <c r="BX710" s="332">
        <f t="shared" si="240"/>
        <v>0</v>
      </c>
      <c r="BZ710" s="332">
        <f t="shared" si="241"/>
        <v>0</v>
      </c>
      <c r="CA710" s="332">
        <f t="shared" si="241"/>
        <v>0</v>
      </c>
    </row>
    <row r="711" spans="7:79" hidden="1" x14ac:dyDescent="0.2">
      <c r="G711" s="332">
        <f t="shared" si="239"/>
        <v>0</v>
      </c>
      <c r="H711" s="332">
        <f t="shared" si="239"/>
        <v>0</v>
      </c>
      <c r="I711" s="332">
        <f t="shared" si="239"/>
        <v>0</v>
      </c>
      <c r="J711" s="332">
        <f t="shared" si="239"/>
        <v>0</v>
      </c>
      <c r="K711" s="332">
        <f t="shared" si="239"/>
        <v>0</v>
      </c>
      <c r="L711" s="332">
        <f t="shared" si="239"/>
        <v>0</v>
      </c>
      <c r="M711" s="332">
        <f t="shared" si="239"/>
        <v>0</v>
      </c>
      <c r="N711" s="332">
        <f t="shared" si="239"/>
        <v>0</v>
      </c>
      <c r="O711" s="332">
        <f t="shared" si="239"/>
        <v>0</v>
      </c>
      <c r="P711" s="332">
        <f t="shared" si="239"/>
        <v>0</v>
      </c>
      <c r="Q711" s="332">
        <f t="shared" si="239"/>
        <v>0</v>
      </c>
      <c r="R711" s="332">
        <f t="shared" si="239"/>
        <v>0</v>
      </c>
      <c r="S711" s="332">
        <f t="shared" si="239"/>
        <v>0</v>
      </c>
      <c r="T711" s="332">
        <f t="shared" si="239"/>
        <v>0</v>
      </c>
      <c r="U711" s="332">
        <f t="shared" si="239"/>
        <v>0</v>
      </c>
      <c r="V711" s="332">
        <f t="shared" si="239"/>
        <v>0</v>
      </c>
      <c r="W711" s="332">
        <f t="shared" si="239"/>
        <v>0</v>
      </c>
      <c r="X711" s="332">
        <f t="shared" si="239"/>
        <v>0</v>
      </c>
      <c r="Y711" s="332">
        <f t="shared" si="239"/>
        <v>0</v>
      </c>
      <c r="Z711" s="332">
        <f t="shared" si="239"/>
        <v>0</v>
      </c>
      <c r="AA711" s="332">
        <f t="shared" si="239"/>
        <v>0</v>
      </c>
      <c r="AB711" s="332">
        <f t="shared" si="239"/>
        <v>0</v>
      </c>
      <c r="AC711" s="332">
        <f t="shared" si="239"/>
        <v>0</v>
      </c>
      <c r="AD711" s="332">
        <f t="shared" si="239"/>
        <v>0</v>
      </c>
      <c r="AE711" s="332">
        <f t="shared" si="239"/>
        <v>0</v>
      </c>
      <c r="AF711" s="332">
        <f t="shared" si="239"/>
        <v>0</v>
      </c>
      <c r="AG711" s="332">
        <f t="shared" si="239"/>
        <v>0</v>
      </c>
      <c r="AH711" s="332">
        <f t="shared" si="239"/>
        <v>0</v>
      </c>
      <c r="AI711" s="332">
        <f t="shared" si="239"/>
        <v>0</v>
      </c>
      <c r="AJ711" s="332">
        <f t="shared" si="239"/>
        <v>0</v>
      </c>
      <c r="AK711" s="332">
        <f t="shared" si="239"/>
        <v>0</v>
      </c>
      <c r="AL711" s="332">
        <f t="shared" si="239"/>
        <v>0</v>
      </c>
      <c r="AM711" s="332">
        <f t="shared" si="239"/>
        <v>0</v>
      </c>
      <c r="AN711" s="332">
        <f t="shared" si="239"/>
        <v>0</v>
      </c>
      <c r="AO711" s="332">
        <f t="shared" si="239"/>
        <v>0</v>
      </c>
      <c r="AP711" s="332">
        <f t="shared" si="239"/>
        <v>0</v>
      </c>
      <c r="AQ711" s="332">
        <f t="shared" si="239"/>
        <v>0</v>
      </c>
      <c r="AR711" s="332">
        <f t="shared" si="239"/>
        <v>0</v>
      </c>
      <c r="AS711" s="332">
        <f t="shared" si="239"/>
        <v>0</v>
      </c>
      <c r="AT711" s="332">
        <f t="shared" si="239"/>
        <v>0</v>
      </c>
      <c r="AU711" s="332">
        <f t="shared" si="239"/>
        <v>0</v>
      </c>
      <c r="AV711" s="332">
        <f t="shared" si="239"/>
        <v>0</v>
      </c>
      <c r="AW711" s="332">
        <f t="shared" si="239"/>
        <v>0</v>
      </c>
      <c r="AX711" s="332">
        <f t="shared" si="239"/>
        <v>0</v>
      </c>
      <c r="AY711" s="332">
        <f t="shared" si="239"/>
        <v>0</v>
      </c>
      <c r="AZ711" s="332">
        <f t="shared" si="239"/>
        <v>0</v>
      </c>
      <c r="BA711" s="332">
        <f t="shared" si="239"/>
        <v>0</v>
      </c>
      <c r="BB711" s="332">
        <f t="shared" si="239"/>
        <v>0</v>
      </c>
      <c r="BC711" s="332">
        <f t="shared" si="239"/>
        <v>0</v>
      </c>
      <c r="BD711" s="332">
        <f t="shared" si="239"/>
        <v>0</v>
      </c>
      <c r="BE711" s="332">
        <f t="shared" si="239"/>
        <v>0</v>
      </c>
      <c r="BF711" s="332">
        <f t="shared" si="239"/>
        <v>0</v>
      </c>
      <c r="BG711" s="332">
        <f t="shared" si="239"/>
        <v>0</v>
      </c>
      <c r="BH711" s="332">
        <f t="shared" si="239"/>
        <v>0</v>
      </c>
      <c r="BI711" s="332">
        <f t="shared" si="239"/>
        <v>0</v>
      </c>
      <c r="BJ711" s="332">
        <f t="shared" si="239"/>
        <v>0</v>
      </c>
      <c r="BK711" s="332">
        <f t="shared" si="239"/>
        <v>0</v>
      </c>
      <c r="BL711" s="332">
        <f t="shared" si="239"/>
        <v>0</v>
      </c>
      <c r="BM711" s="332">
        <f t="shared" si="239"/>
        <v>0</v>
      </c>
      <c r="BN711" s="332">
        <f t="shared" si="239"/>
        <v>0</v>
      </c>
      <c r="BO711" s="332">
        <f t="shared" si="240"/>
        <v>0</v>
      </c>
      <c r="BP711" s="332">
        <f t="shared" si="240"/>
        <v>0</v>
      </c>
      <c r="BQ711" s="332">
        <f t="shared" si="240"/>
        <v>0</v>
      </c>
      <c r="BR711" s="332">
        <f t="shared" si="240"/>
        <v>0</v>
      </c>
      <c r="BS711" s="332">
        <f t="shared" si="240"/>
        <v>0</v>
      </c>
      <c r="BT711" s="332">
        <f t="shared" si="240"/>
        <v>0</v>
      </c>
      <c r="BU711" s="332">
        <f t="shared" si="240"/>
        <v>0</v>
      </c>
      <c r="BV711" s="332">
        <f t="shared" si="240"/>
        <v>0</v>
      </c>
      <c r="BW711" s="332">
        <f t="shared" si="240"/>
        <v>0</v>
      </c>
      <c r="BX711" s="332">
        <f t="shared" si="240"/>
        <v>0</v>
      </c>
      <c r="BZ711" s="332">
        <f t="shared" si="241"/>
        <v>0</v>
      </c>
      <c r="CA711" s="332">
        <f t="shared" si="241"/>
        <v>0</v>
      </c>
    </row>
    <row r="712" spans="7:79" hidden="1" x14ac:dyDescent="0.2">
      <c r="G712" s="332" t="e">
        <f>#REF!-#REF!</f>
        <v>#REF!</v>
      </c>
      <c r="H712" s="332" t="e">
        <f>#REF!-#REF!</f>
        <v>#REF!</v>
      </c>
      <c r="I712" s="332" t="e">
        <f>#REF!-#REF!</f>
        <v>#REF!</v>
      </c>
      <c r="J712" s="332" t="e">
        <f>#REF!-#REF!</f>
        <v>#REF!</v>
      </c>
      <c r="K712" s="332" t="e">
        <f>#REF!-#REF!</f>
        <v>#REF!</v>
      </c>
      <c r="L712" s="332" t="e">
        <f>#REF!-#REF!</f>
        <v>#REF!</v>
      </c>
      <c r="M712" s="332" t="e">
        <f>#REF!-#REF!</f>
        <v>#REF!</v>
      </c>
      <c r="N712" s="332" t="e">
        <f>#REF!-#REF!</f>
        <v>#REF!</v>
      </c>
      <c r="O712" s="332" t="e">
        <f>#REF!-#REF!</f>
        <v>#REF!</v>
      </c>
      <c r="P712" s="332" t="e">
        <f>#REF!-#REF!</f>
        <v>#REF!</v>
      </c>
      <c r="Q712" s="332" t="e">
        <f>#REF!-#REF!</f>
        <v>#REF!</v>
      </c>
      <c r="R712" s="332" t="e">
        <f>#REF!-#REF!</f>
        <v>#REF!</v>
      </c>
      <c r="S712" s="332" t="e">
        <f>#REF!-#REF!</f>
        <v>#REF!</v>
      </c>
      <c r="T712" s="332" t="e">
        <f>#REF!-#REF!</f>
        <v>#REF!</v>
      </c>
      <c r="U712" s="332" t="e">
        <f>#REF!-#REF!</f>
        <v>#REF!</v>
      </c>
      <c r="V712" s="332" t="e">
        <f>#REF!-#REF!</f>
        <v>#REF!</v>
      </c>
      <c r="W712" s="332" t="e">
        <f>#REF!-#REF!</f>
        <v>#REF!</v>
      </c>
      <c r="X712" s="332" t="e">
        <f>#REF!-#REF!</f>
        <v>#REF!</v>
      </c>
      <c r="Y712" s="332" t="e">
        <f>#REF!-#REF!</f>
        <v>#REF!</v>
      </c>
      <c r="Z712" s="332" t="e">
        <f>#REF!-#REF!</f>
        <v>#REF!</v>
      </c>
      <c r="AA712" s="332" t="e">
        <f>#REF!-#REF!</f>
        <v>#REF!</v>
      </c>
      <c r="AB712" s="332" t="e">
        <f>#REF!-#REF!</f>
        <v>#REF!</v>
      </c>
      <c r="AC712" s="332" t="e">
        <f>#REF!-#REF!</f>
        <v>#REF!</v>
      </c>
      <c r="AD712" s="332" t="e">
        <f>#REF!-#REF!</f>
        <v>#REF!</v>
      </c>
      <c r="AE712" s="332" t="e">
        <f>#REF!-#REF!</f>
        <v>#REF!</v>
      </c>
      <c r="AF712" s="332" t="e">
        <f>#REF!-#REF!</f>
        <v>#REF!</v>
      </c>
      <c r="AG712" s="332" t="e">
        <f>#REF!-#REF!</f>
        <v>#REF!</v>
      </c>
      <c r="AH712" s="332" t="e">
        <f>#REF!-#REF!</f>
        <v>#REF!</v>
      </c>
      <c r="AI712" s="332" t="e">
        <f>#REF!-#REF!</f>
        <v>#REF!</v>
      </c>
      <c r="AJ712" s="332" t="e">
        <f>#REF!-#REF!</f>
        <v>#REF!</v>
      </c>
      <c r="AK712" s="332" t="e">
        <f>#REF!-#REF!</f>
        <v>#REF!</v>
      </c>
      <c r="AL712" s="332" t="e">
        <f>#REF!-#REF!</f>
        <v>#REF!</v>
      </c>
      <c r="AM712" s="332" t="e">
        <f>#REF!-#REF!</f>
        <v>#REF!</v>
      </c>
      <c r="AN712" s="332" t="e">
        <f>#REF!-#REF!</f>
        <v>#REF!</v>
      </c>
      <c r="AO712" s="332" t="e">
        <f>#REF!-#REF!</f>
        <v>#REF!</v>
      </c>
      <c r="AP712" s="332" t="e">
        <f>#REF!-#REF!</f>
        <v>#REF!</v>
      </c>
      <c r="AQ712" s="332" t="e">
        <f>#REF!-#REF!</f>
        <v>#REF!</v>
      </c>
      <c r="AR712" s="332" t="e">
        <f>#REF!-#REF!</f>
        <v>#REF!</v>
      </c>
      <c r="AS712" s="332" t="e">
        <f>#REF!-#REF!</f>
        <v>#REF!</v>
      </c>
      <c r="AT712" s="332" t="e">
        <f>#REF!-#REF!</f>
        <v>#REF!</v>
      </c>
      <c r="AU712" s="332" t="e">
        <f>#REF!-#REF!</f>
        <v>#REF!</v>
      </c>
      <c r="AV712" s="332" t="e">
        <f>#REF!-#REF!</f>
        <v>#REF!</v>
      </c>
      <c r="AW712" s="332" t="e">
        <f>#REF!-#REF!</f>
        <v>#REF!</v>
      </c>
      <c r="AX712" s="332" t="e">
        <f>#REF!-#REF!</f>
        <v>#REF!</v>
      </c>
      <c r="AY712" s="332" t="e">
        <f>#REF!-#REF!</f>
        <v>#REF!</v>
      </c>
      <c r="AZ712" s="332" t="e">
        <f>#REF!-#REF!</f>
        <v>#REF!</v>
      </c>
      <c r="BA712" s="332" t="e">
        <f>#REF!-#REF!</f>
        <v>#REF!</v>
      </c>
      <c r="BB712" s="332" t="e">
        <f>#REF!-#REF!</f>
        <v>#REF!</v>
      </c>
      <c r="BC712" s="332" t="e">
        <f>#REF!-#REF!</f>
        <v>#REF!</v>
      </c>
      <c r="BD712" s="332" t="e">
        <f>#REF!-#REF!</f>
        <v>#REF!</v>
      </c>
      <c r="BE712" s="332" t="e">
        <f>#REF!-#REF!</f>
        <v>#REF!</v>
      </c>
      <c r="BF712" s="332" t="e">
        <f>#REF!-#REF!</f>
        <v>#REF!</v>
      </c>
      <c r="BG712" s="332" t="e">
        <f>#REF!-#REF!</f>
        <v>#REF!</v>
      </c>
      <c r="BH712" s="332" t="e">
        <f>#REF!-#REF!</f>
        <v>#REF!</v>
      </c>
      <c r="BI712" s="332" t="e">
        <f>#REF!-#REF!</f>
        <v>#REF!</v>
      </c>
      <c r="BJ712" s="332" t="e">
        <f>#REF!-#REF!</f>
        <v>#REF!</v>
      </c>
      <c r="BK712" s="332" t="e">
        <f>#REF!-#REF!</f>
        <v>#REF!</v>
      </c>
      <c r="BL712" s="332" t="e">
        <f>#REF!-#REF!</f>
        <v>#REF!</v>
      </c>
      <c r="BM712" s="332" t="e">
        <f>#REF!-#REF!</f>
        <v>#REF!</v>
      </c>
      <c r="BN712" s="332" t="e">
        <f>#REF!-#REF!</f>
        <v>#REF!</v>
      </c>
      <c r="BO712" s="332" t="e">
        <f>#REF!-#REF!</f>
        <v>#REF!</v>
      </c>
      <c r="BP712" s="332" t="e">
        <f>#REF!-#REF!</f>
        <v>#REF!</v>
      </c>
      <c r="BQ712" s="332" t="e">
        <f>#REF!-#REF!</f>
        <v>#REF!</v>
      </c>
      <c r="BR712" s="332" t="e">
        <f>#REF!-#REF!</f>
        <v>#REF!</v>
      </c>
      <c r="BS712" s="332" t="e">
        <f>#REF!-#REF!</f>
        <v>#REF!</v>
      </c>
      <c r="BT712" s="332" t="e">
        <f>#REF!-#REF!</f>
        <v>#REF!</v>
      </c>
      <c r="BU712" s="332" t="e">
        <f>#REF!-#REF!</f>
        <v>#REF!</v>
      </c>
      <c r="BV712" s="332" t="e">
        <f>#REF!-#REF!</f>
        <v>#REF!</v>
      </c>
      <c r="BW712" s="332" t="e">
        <f>#REF!-#REF!</f>
        <v>#REF!</v>
      </c>
      <c r="BX712" s="332" t="e">
        <f>#REF!-#REF!</f>
        <v>#REF!</v>
      </c>
      <c r="BZ712" s="332" t="e">
        <f>#REF!-#REF!</f>
        <v>#REF!</v>
      </c>
      <c r="CA712" s="332" t="e">
        <f>#REF!-#REF!</f>
        <v>#REF!</v>
      </c>
    </row>
    <row r="713" spans="7:79" hidden="1" x14ac:dyDescent="0.2">
      <c r="G713" s="332">
        <f t="shared" ref="G713:BR715" si="242">G354-BY354</f>
        <v>0</v>
      </c>
      <c r="H713" s="332">
        <f t="shared" si="242"/>
        <v>0</v>
      </c>
      <c r="I713" s="332">
        <f t="shared" si="242"/>
        <v>0</v>
      </c>
      <c r="J713" s="332">
        <f t="shared" si="242"/>
        <v>0</v>
      </c>
      <c r="K713" s="332">
        <f t="shared" si="242"/>
        <v>0</v>
      </c>
      <c r="L713" s="332">
        <f t="shared" si="242"/>
        <v>0</v>
      </c>
      <c r="M713" s="332">
        <f t="shared" si="242"/>
        <v>0</v>
      </c>
      <c r="N713" s="332">
        <f t="shared" si="242"/>
        <v>0</v>
      </c>
      <c r="O713" s="332">
        <f t="shared" si="242"/>
        <v>0</v>
      </c>
      <c r="P713" s="332">
        <f t="shared" si="242"/>
        <v>0</v>
      </c>
      <c r="Q713" s="332">
        <f t="shared" si="242"/>
        <v>0</v>
      </c>
      <c r="R713" s="332">
        <f t="shared" si="242"/>
        <v>0</v>
      </c>
      <c r="S713" s="332">
        <f t="shared" si="242"/>
        <v>0</v>
      </c>
      <c r="T713" s="332">
        <f t="shared" si="242"/>
        <v>0</v>
      </c>
      <c r="U713" s="332">
        <f t="shared" si="242"/>
        <v>0</v>
      </c>
      <c r="V713" s="332">
        <f t="shared" si="242"/>
        <v>0</v>
      </c>
      <c r="W713" s="332">
        <f t="shared" si="242"/>
        <v>0</v>
      </c>
      <c r="X713" s="332">
        <f t="shared" si="242"/>
        <v>0</v>
      </c>
      <c r="Y713" s="332">
        <f t="shared" si="242"/>
        <v>0</v>
      </c>
      <c r="Z713" s="332">
        <f t="shared" si="242"/>
        <v>0</v>
      </c>
      <c r="AA713" s="332">
        <f t="shared" si="242"/>
        <v>0</v>
      </c>
      <c r="AB713" s="332">
        <f t="shared" si="242"/>
        <v>0</v>
      </c>
      <c r="AC713" s="332">
        <f t="shared" si="242"/>
        <v>0</v>
      </c>
      <c r="AD713" s="332">
        <f t="shared" si="242"/>
        <v>0</v>
      </c>
      <c r="AE713" s="332">
        <f t="shared" si="242"/>
        <v>0</v>
      </c>
      <c r="AF713" s="332">
        <f t="shared" si="242"/>
        <v>0</v>
      </c>
      <c r="AG713" s="332">
        <f t="shared" si="242"/>
        <v>0</v>
      </c>
      <c r="AH713" s="332">
        <f t="shared" si="242"/>
        <v>0</v>
      </c>
      <c r="AI713" s="332">
        <f t="shared" si="242"/>
        <v>0</v>
      </c>
      <c r="AJ713" s="332">
        <f t="shared" si="242"/>
        <v>0</v>
      </c>
      <c r="AK713" s="332">
        <f t="shared" si="242"/>
        <v>0</v>
      </c>
      <c r="AL713" s="332">
        <f t="shared" si="242"/>
        <v>0</v>
      </c>
      <c r="AM713" s="332">
        <f t="shared" si="242"/>
        <v>0</v>
      </c>
      <c r="AN713" s="332">
        <f t="shared" si="242"/>
        <v>0</v>
      </c>
      <c r="AO713" s="332">
        <f t="shared" si="242"/>
        <v>0</v>
      </c>
      <c r="AP713" s="332">
        <f t="shared" si="242"/>
        <v>0</v>
      </c>
      <c r="AQ713" s="332">
        <f t="shared" si="242"/>
        <v>0</v>
      </c>
      <c r="AR713" s="332">
        <f t="shared" si="242"/>
        <v>0</v>
      </c>
      <c r="AS713" s="332">
        <f t="shared" si="242"/>
        <v>0</v>
      </c>
      <c r="AT713" s="332">
        <f t="shared" si="242"/>
        <v>0</v>
      </c>
      <c r="AU713" s="332">
        <f t="shared" si="242"/>
        <v>0</v>
      </c>
      <c r="AV713" s="332">
        <f t="shared" si="242"/>
        <v>0</v>
      </c>
      <c r="AW713" s="332">
        <f t="shared" si="242"/>
        <v>0</v>
      </c>
      <c r="AX713" s="332">
        <f t="shared" si="242"/>
        <v>0</v>
      </c>
      <c r="AY713" s="332">
        <f t="shared" si="242"/>
        <v>0</v>
      </c>
      <c r="AZ713" s="332">
        <f t="shared" si="242"/>
        <v>0</v>
      </c>
      <c r="BA713" s="332">
        <f t="shared" si="242"/>
        <v>0</v>
      </c>
      <c r="BB713" s="332">
        <f t="shared" si="242"/>
        <v>0</v>
      </c>
      <c r="BC713" s="332">
        <f t="shared" si="242"/>
        <v>0</v>
      </c>
      <c r="BD713" s="332">
        <f t="shared" si="242"/>
        <v>0</v>
      </c>
      <c r="BE713" s="332">
        <f t="shared" si="242"/>
        <v>0</v>
      </c>
      <c r="BF713" s="332">
        <f t="shared" si="242"/>
        <v>0</v>
      </c>
      <c r="BG713" s="332">
        <f t="shared" si="242"/>
        <v>0</v>
      </c>
      <c r="BH713" s="332">
        <f t="shared" si="242"/>
        <v>0</v>
      </c>
      <c r="BI713" s="332">
        <f t="shared" si="242"/>
        <v>0</v>
      </c>
      <c r="BJ713" s="332">
        <f t="shared" si="242"/>
        <v>0</v>
      </c>
      <c r="BK713" s="332">
        <f t="shared" si="242"/>
        <v>0</v>
      </c>
      <c r="BL713" s="332">
        <f t="shared" si="242"/>
        <v>0</v>
      </c>
      <c r="BM713" s="332">
        <f t="shared" si="242"/>
        <v>0</v>
      </c>
      <c r="BN713" s="332">
        <f t="shared" si="242"/>
        <v>0</v>
      </c>
      <c r="BO713" s="332">
        <f t="shared" si="242"/>
        <v>0</v>
      </c>
      <c r="BP713" s="332">
        <f t="shared" si="242"/>
        <v>0</v>
      </c>
      <c r="BQ713" s="332">
        <f t="shared" si="242"/>
        <v>0</v>
      </c>
      <c r="BR713" s="332">
        <f t="shared" si="242"/>
        <v>0</v>
      </c>
      <c r="BS713" s="332">
        <f t="shared" ref="BO713:BX715" si="243">BS354-EK354</f>
        <v>0</v>
      </c>
      <c r="BT713" s="332">
        <f t="shared" si="243"/>
        <v>0</v>
      </c>
      <c r="BU713" s="332">
        <f t="shared" si="243"/>
        <v>0</v>
      </c>
      <c r="BV713" s="332">
        <f t="shared" si="243"/>
        <v>0</v>
      </c>
      <c r="BW713" s="332">
        <f t="shared" si="243"/>
        <v>0</v>
      </c>
      <c r="BX713" s="332">
        <f t="shared" si="243"/>
        <v>0</v>
      </c>
      <c r="BZ713" s="332">
        <f t="shared" ref="BZ713:CA715" si="244">BZ354-ER354</f>
        <v>0</v>
      </c>
      <c r="CA713" s="332">
        <f t="shared" si="244"/>
        <v>0</v>
      </c>
    </row>
    <row r="714" spans="7:79" hidden="1" x14ac:dyDescent="0.2">
      <c r="G714" s="332">
        <f t="shared" si="242"/>
        <v>0</v>
      </c>
      <c r="H714" s="332">
        <f t="shared" si="242"/>
        <v>0</v>
      </c>
      <c r="I714" s="332">
        <f t="shared" si="242"/>
        <v>0</v>
      </c>
      <c r="J714" s="332">
        <f t="shared" si="242"/>
        <v>0</v>
      </c>
      <c r="K714" s="332">
        <f t="shared" si="242"/>
        <v>0</v>
      </c>
      <c r="L714" s="332">
        <f t="shared" si="242"/>
        <v>0</v>
      </c>
      <c r="M714" s="332">
        <f t="shared" si="242"/>
        <v>0</v>
      </c>
      <c r="N714" s="332">
        <f t="shared" si="242"/>
        <v>0</v>
      </c>
      <c r="O714" s="332">
        <f t="shared" si="242"/>
        <v>0</v>
      </c>
      <c r="P714" s="332">
        <f t="shared" si="242"/>
        <v>0</v>
      </c>
      <c r="Q714" s="332">
        <f t="shared" si="242"/>
        <v>0</v>
      </c>
      <c r="R714" s="332">
        <f t="shared" si="242"/>
        <v>0</v>
      </c>
      <c r="S714" s="332">
        <f t="shared" si="242"/>
        <v>0</v>
      </c>
      <c r="T714" s="332">
        <f t="shared" si="242"/>
        <v>0</v>
      </c>
      <c r="U714" s="332">
        <f t="shared" si="242"/>
        <v>0</v>
      </c>
      <c r="V714" s="332">
        <f t="shared" si="242"/>
        <v>0</v>
      </c>
      <c r="W714" s="332">
        <f t="shared" si="242"/>
        <v>0</v>
      </c>
      <c r="X714" s="332">
        <f t="shared" si="242"/>
        <v>0</v>
      </c>
      <c r="Y714" s="332">
        <f t="shared" si="242"/>
        <v>0</v>
      </c>
      <c r="Z714" s="332">
        <f t="shared" si="242"/>
        <v>0</v>
      </c>
      <c r="AA714" s="332">
        <f t="shared" si="242"/>
        <v>0</v>
      </c>
      <c r="AB714" s="332">
        <f t="shared" si="242"/>
        <v>0</v>
      </c>
      <c r="AC714" s="332">
        <f t="shared" si="242"/>
        <v>0</v>
      </c>
      <c r="AD714" s="332">
        <f t="shared" si="242"/>
        <v>0</v>
      </c>
      <c r="AE714" s="332">
        <f t="shared" si="242"/>
        <v>0</v>
      </c>
      <c r="AF714" s="332">
        <f t="shared" si="242"/>
        <v>0</v>
      </c>
      <c r="AG714" s="332">
        <f t="shared" si="242"/>
        <v>0</v>
      </c>
      <c r="AH714" s="332">
        <f t="shared" si="242"/>
        <v>0</v>
      </c>
      <c r="AI714" s="332">
        <f t="shared" si="242"/>
        <v>0</v>
      </c>
      <c r="AJ714" s="332">
        <f t="shared" si="242"/>
        <v>0</v>
      </c>
      <c r="AK714" s="332">
        <f t="shared" si="242"/>
        <v>0</v>
      </c>
      <c r="AL714" s="332">
        <f t="shared" si="242"/>
        <v>0</v>
      </c>
      <c r="AM714" s="332">
        <f t="shared" si="242"/>
        <v>0</v>
      </c>
      <c r="AN714" s="332">
        <f t="shared" si="242"/>
        <v>0</v>
      </c>
      <c r="AO714" s="332">
        <f t="shared" si="242"/>
        <v>0</v>
      </c>
      <c r="AP714" s="332">
        <f t="shared" si="242"/>
        <v>0</v>
      </c>
      <c r="AQ714" s="332">
        <f t="shared" si="242"/>
        <v>0</v>
      </c>
      <c r="AR714" s="332">
        <f t="shared" si="242"/>
        <v>0</v>
      </c>
      <c r="AS714" s="332">
        <f t="shared" si="242"/>
        <v>0</v>
      </c>
      <c r="AT714" s="332">
        <f t="shared" si="242"/>
        <v>0</v>
      </c>
      <c r="AU714" s="332">
        <f t="shared" si="242"/>
        <v>0</v>
      </c>
      <c r="AV714" s="332">
        <f t="shared" si="242"/>
        <v>0</v>
      </c>
      <c r="AW714" s="332">
        <f t="shared" si="242"/>
        <v>0</v>
      </c>
      <c r="AX714" s="332">
        <f t="shared" si="242"/>
        <v>0</v>
      </c>
      <c r="AY714" s="332">
        <f t="shared" si="242"/>
        <v>0</v>
      </c>
      <c r="AZ714" s="332">
        <f t="shared" si="242"/>
        <v>0</v>
      </c>
      <c r="BA714" s="332">
        <f t="shared" si="242"/>
        <v>0</v>
      </c>
      <c r="BB714" s="332">
        <f t="shared" si="242"/>
        <v>0</v>
      </c>
      <c r="BC714" s="332">
        <f t="shared" si="242"/>
        <v>0</v>
      </c>
      <c r="BD714" s="332">
        <f t="shared" si="242"/>
        <v>0</v>
      </c>
      <c r="BE714" s="332">
        <f t="shared" si="242"/>
        <v>0</v>
      </c>
      <c r="BF714" s="332">
        <f t="shared" si="242"/>
        <v>0</v>
      </c>
      <c r="BG714" s="332">
        <f t="shared" si="242"/>
        <v>0</v>
      </c>
      <c r="BH714" s="332">
        <f t="shared" si="242"/>
        <v>0</v>
      </c>
      <c r="BI714" s="332">
        <f t="shared" si="242"/>
        <v>0</v>
      </c>
      <c r="BJ714" s="332">
        <f t="shared" si="242"/>
        <v>0</v>
      </c>
      <c r="BK714" s="332">
        <f t="shared" si="242"/>
        <v>0</v>
      </c>
      <c r="BL714" s="332">
        <f t="shared" si="242"/>
        <v>0</v>
      </c>
      <c r="BM714" s="332">
        <f t="shared" si="242"/>
        <v>0</v>
      </c>
      <c r="BN714" s="332">
        <f t="shared" si="242"/>
        <v>0</v>
      </c>
      <c r="BO714" s="332">
        <f t="shared" si="243"/>
        <v>0</v>
      </c>
      <c r="BP714" s="332">
        <f t="shared" si="243"/>
        <v>0</v>
      </c>
      <c r="BQ714" s="332">
        <f t="shared" si="243"/>
        <v>0</v>
      </c>
      <c r="BR714" s="332">
        <f t="shared" si="243"/>
        <v>0</v>
      </c>
      <c r="BS714" s="332">
        <f t="shared" si="243"/>
        <v>0</v>
      </c>
      <c r="BT714" s="332">
        <f t="shared" si="243"/>
        <v>0</v>
      </c>
      <c r="BU714" s="332">
        <f t="shared" si="243"/>
        <v>0</v>
      </c>
      <c r="BV714" s="332">
        <f t="shared" si="243"/>
        <v>0</v>
      </c>
      <c r="BW714" s="332">
        <f t="shared" si="243"/>
        <v>0</v>
      </c>
      <c r="BX714" s="332">
        <f t="shared" si="243"/>
        <v>0</v>
      </c>
      <c r="BZ714" s="332">
        <f t="shared" si="244"/>
        <v>0</v>
      </c>
      <c r="CA714" s="332">
        <f t="shared" si="244"/>
        <v>0</v>
      </c>
    </row>
    <row r="715" spans="7:79" hidden="1" x14ac:dyDescent="0.2">
      <c r="G715" s="332">
        <f t="shared" si="242"/>
        <v>0</v>
      </c>
      <c r="H715" s="332">
        <f t="shared" si="242"/>
        <v>0</v>
      </c>
      <c r="I715" s="332">
        <f t="shared" si="242"/>
        <v>0</v>
      </c>
      <c r="J715" s="332">
        <f t="shared" si="242"/>
        <v>0</v>
      </c>
      <c r="K715" s="332">
        <f t="shared" si="242"/>
        <v>0</v>
      </c>
      <c r="L715" s="332">
        <f t="shared" si="242"/>
        <v>0</v>
      </c>
      <c r="M715" s="332">
        <f t="shared" si="242"/>
        <v>0</v>
      </c>
      <c r="N715" s="332">
        <f t="shared" si="242"/>
        <v>0</v>
      </c>
      <c r="O715" s="332">
        <f t="shared" si="242"/>
        <v>0</v>
      </c>
      <c r="P715" s="332">
        <f t="shared" si="242"/>
        <v>0</v>
      </c>
      <c r="Q715" s="332">
        <f t="shared" si="242"/>
        <v>0</v>
      </c>
      <c r="R715" s="332">
        <f t="shared" si="242"/>
        <v>0</v>
      </c>
      <c r="S715" s="332">
        <f t="shared" si="242"/>
        <v>0</v>
      </c>
      <c r="T715" s="332">
        <f t="shared" si="242"/>
        <v>0</v>
      </c>
      <c r="U715" s="332">
        <f t="shared" si="242"/>
        <v>0</v>
      </c>
      <c r="V715" s="332">
        <f t="shared" si="242"/>
        <v>0</v>
      </c>
      <c r="W715" s="332">
        <f t="shared" si="242"/>
        <v>0</v>
      </c>
      <c r="X715" s="332">
        <f t="shared" si="242"/>
        <v>0</v>
      </c>
      <c r="Y715" s="332">
        <f t="shared" si="242"/>
        <v>0</v>
      </c>
      <c r="Z715" s="332">
        <f t="shared" si="242"/>
        <v>0</v>
      </c>
      <c r="AA715" s="332">
        <f t="shared" si="242"/>
        <v>0</v>
      </c>
      <c r="AB715" s="332">
        <f t="shared" si="242"/>
        <v>0</v>
      </c>
      <c r="AC715" s="332">
        <f t="shared" si="242"/>
        <v>0</v>
      </c>
      <c r="AD715" s="332">
        <f t="shared" si="242"/>
        <v>0</v>
      </c>
      <c r="AE715" s="332">
        <f t="shared" si="242"/>
        <v>0</v>
      </c>
      <c r="AF715" s="332">
        <f t="shared" si="242"/>
        <v>0</v>
      </c>
      <c r="AG715" s="332">
        <f t="shared" si="242"/>
        <v>0</v>
      </c>
      <c r="AH715" s="332">
        <f t="shared" si="242"/>
        <v>0</v>
      </c>
      <c r="AI715" s="332">
        <f t="shared" si="242"/>
        <v>0</v>
      </c>
      <c r="AJ715" s="332">
        <f t="shared" si="242"/>
        <v>0</v>
      </c>
      <c r="AK715" s="332">
        <f t="shared" si="242"/>
        <v>0</v>
      </c>
      <c r="AL715" s="332">
        <f t="shared" si="242"/>
        <v>0</v>
      </c>
      <c r="AM715" s="332">
        <f t="shared" si="242"/>
        <v>0</v>
      </c>
      <c r="AN715" s="332">
        <f t="shared" si="242"/>
        <v>0</v>
      </c>
      <c r="AO715" s="332">
        <f t="shared" si="242"/>
        <v>0</v>
      </c>
      <c r="AP715" s="332">
        <f t="shared" si="242"/>
        <v>0</v>
      </c>
      <c r="AQ715" s="332">
        <f t="shared" si="242"/>
        <v>0</v>
      </c>
      <c r="AR715" s="332">
        <f t="shared" si="242"/>
        <v>0</v>
      </c>
      <c r="AS715" s="332">
        <f t="shared" si="242"/>
        <v>0</v>
      </c>
      <c r="AT715" s="332">
        <f t="shared" si="242"/>
        <v>0</v>
      </c>
      <c r="AU715" s="332">
        <f t="shared" si="242"/>
        <v>0</v>
      </c>
      <c r="AV715" s="332">
        <f t="shared" si="242"/>
        <v>0</v>
      </c>
      <c r="AW715" s="332">
        <f t="shared" si="242"/>
        <v>0</v>
      </c>
      <c r="AX715" s="332">
        <f t="shared" si="242"/>
        <v>0</v>
      </c>
      <c r="AY715" s="332">
        <f t="shared" si="242"/>
        <v>0</v>
      </c>
      <c r="AZ715" s="332">
        <f t="shared" si="242"/>
        <v>0</v>
      </c>
      <c r="BA715" s="332">
        <f t="shared" si="242"/>
        <v>0</v>
      </c>
      <c r="BB715" s="332">
        <f t="shared" si="242"/>
        <v>0</v>
      </c>
      <c r="BC715" s="332">
        <f t="shared" si="242"/>
        <v>0</v>
      </c>
      <c r="BD715" s="332">
        <f t="shared" si="242"/>
        <v>0</v>
      </c>
      <c r="BE715" s="332">
        <f t="shared" si="242"/>
        <v>0</v>
      </c>
      <c r="BF715" s="332">
        <f t="shared" si="242"/>
        <v>0</v>
      </c>
      <c r="BG715" s="332">
        <f t="shared" si="242"/>
        <v>0</v>
      </c>
      <c r="BH715" s="332">
        <f t="shared" si="242"/>
        <v>0</v>
      </c>
      <c r="BI715" s="332">
        <f t="shared" si="242"/>
        <v>0</v>
      </c>
      <c r="BJ715" s="332">
        <f t="shared" si="242"/>
        <v>0</v>
      </c>
      <c r="BK715" s="332">
        <f t="shared" si="242"/>
        <v>0</v>
      </c>
      <c r="BL715" s="332">
        <f t="shared" si="242"/>
        <v>0</v>
      </c>
      <c r="BM715" s="332">
        <f t="shared" si="242"/>
        <v>0</v>
      </c>
      <c r="BN715" s="332">
        <f t="shared" si="242"/>
        <v>0</v>
      </c>
      <c r="BO715" s="332">
        <f t="shared" si="243"/>
        <v>0</v>
      </c>
      <c r="BP715" s="332">
        <f t="shared" si="243"/>
        <v>0</v>
      </c>
      <c r="BQ715" s="332">
        <f t="shared" si="243"/>
        <v>0</v>
      </c>
      <c r="BR715" s="332">
        <f t="shared" si="243"/>
        <v>0</v>
      </c>
      <c r="BS715" s="332">
        <f t="shared" si="243"/>
        <v>0</v>
      </c>
      <c r="BT715" s="332">
        <f t="shared" si="243"/>
        <v>0</v>
      </c>
      <c r="BU715" s="332">
        <f t="shared" si="243"/>
        <v>0</v>
      </c>
      <c r="BV715" s="332">
        <f t="shared" si="243"/>
        <v>0</v>
      </c>
      <c r="BW715" s="332">
        <f t="shared" si="243"/>
        <v>0</v>
      </c>
      <c r="BX715" s="332">
        <f t="shared" si="243"/>
        <v>0</v>
      </c>
      <c r="BZ715" s="332">
        <f t="shared" si="244"/>
        <v>0</v>
      </c>
      <c r="CA715" s="332">
        <f t="shared" si="244"/>
        <v>0</v>
      </c>
    </row>
    <row r="716" spans="7:79" hidden="1" x14ac:dyDescent="0.2">
      <c r="G716" s="332">
        <f t="shared" ref="G716:BR719" si="245">G360-BY360</f>
        <v>-633846</v>
      </c>
      <c r="H716" s="332">
        <f t="shared" si="245"/>
        <v>0</v>
      </c>
      <c r="I716" s="332">
        <f t="shared" si="245"/>
        <v>0</v>
      </c>
      <c r="J716" s="332">
        <f t="shared" si="245"/>
        <v>0</v>
      </c>
      <c r="K716" s="332">
        <f t="shared" si="245"/>
        <v>0</v>
      </c>
      <c r="L716" s="332">
        <f t="shared" si="245"/>
        <v>354961</v>
      </c>
      <c r="M716" s="332">
        <f t="shared" si="245"/>
        <v>0</v>
      </c>
      <c r="N716" s="332">
        <f t="shared" si="245"/>
        <v>0</v>
      </c>
      <c r="O716" s="332">
        <f t="shared" si="245"/>
        <v>0</v>
      </c>
      <c r="P716" s="332">
        <f t="shared" si="245"/>
        <v>0</v>
      </c>
      <c r="Q716" s="332">
        <f t="shared" si="245"/>
        <v>1469964</v>
      </c>
      <c r="R716" s="332">
        <f t="shared" si="245"/>
        <v>0</v>
      </c>
      <c r="S716" s="332">
        <f t="shared" si="245"/>
        <v>0</v>
      </c>
      <c r="T716" s="332">
        <f t="shared" si="245"/>
        <v>0</v>
      </c>
      <c r="U716" s="332">
        <f t="shared" si="245"/>
        <v>0</v>
      </c>
      <c r="V716" s="332">
        <f t="shared" si="245"/>
        <v>0</v>
      </c>
      <c r="W716" s="332">
        <f t="shared" si="245"/>
        <v>0</v>
      </c>
      <c r="X716" s="332">
        <f t="shared" si="245"/>
        <v>0</v>
      </c>
      <c r="Y716" s="332">
        <f t="shared" si="245"/>
        <v>0</v>
      </c>
      <c r="Z716" s="332">
        <f t="shared" si="245"/>
        <v>0</v>
      </c>
      <c r="AA716" s="332">
        <f t="shared" si="245"/>
        <v>0</v>
      </c>
      <c r="AB716" s="332">
        <f t="shared" si="245"/>
        <v>0</v>
      </c>
      <c r="AC716" s="332">
        <f t="shared" si="245"/>
        <v>0</v>
      </c>
      <c r="AD716" s="332">
        <f t="shared" si="245"/>
        <v>0</v>
      </c>
      <c r="AE716" s="332">
        <f t="shared" si="245"/>
        <v>0</v>
      </c>
      <c r="AF716" s="332">
        <f t="shared" si="245"/>
        <v>0</v>
      </c>
      <c r="AG716" s="332">
        <f t="shared" si="245"/>
        <v>0</v>
      </c>
      <c r="AH716" s="332">
        <f t="shared" si="245"/>
        <v>0</v>
      </c>
      <c r="AI716" s="332">
        <f t="shared" si="245"/>
        <v>0</v>
      </c>
      <c r="AJ716" s="332">
        <f t="shared" si="245"/>
        <v>0</v>
      </c>
      <c r="AK716" s="332">
        <f t="shared" si="245"/>
        <v>0</v>
      </c>
      <c r="AL716" s="332">
        <f t="shared" si="245"/>
        <v>0</v>
      </c>
      <c r="AM716" s="332">
        <f t="shared" si="245"/>
        <v>0</v>
      </c>
      <c r="AN716" s="332">
        <f t="shared" si="245"/>
        <v>0</v>
      </c>
      <c r="AO716" s="332">
        <f t="shared" si="245"/>
        <v>0</v>
      </c>
      <c r="AP716" s="332">
        <f t="shared" si="245"/>
        <v>0</v>
      </c>
      <c r="AQ716" s="332">
        <f t="shared" si="245"/>
        <v>0</v>
      </c>
      <c r="AR716" s="332">
        <f t="shared" si="245"/>
        <v>0</v>
      </c>
      <c r="AS716" s="332">
        <f t="shared" si="245"/>
        <v>0</v>
      </c>
      <c r="AT716" s="332">
        <f t="shared" si="245"/>
        <v>0</v>
      </c>
      <c r="AU716" s="332">
        <f t="shared" si="245"/>
        <v>0</v>
      </c>
      <c r="AV716" s="332">
        <f t="shared" si="245"/>
        <v>0</v>
      </c>
      <c r="AW716" s="332">
        <f t="shared" si="245"/>
        <v>0</v>
      </c>
      <c r="AX716" s="332">
        <f t="shared" si="245"/>
        <v>0</v>
      </c>
      <c r="AY716" s="332">
        <f t="shared" si="245"/>
        <v>0</v>
      </c>
      <c r="AZ716" s="332">
        <f t="shared" si="245"/>
        <v>-115323</v>
      </c>
      <c r="BA716" s="332">
        <f t="shared" si="245"/>
        <v>0</v>
      </c>
      <c r="BB716" s="332">
        <f t="shared" si="245"/>
        <v>0</v>
      </c>
      <c r="BC716" s="332">
        <f t="shared" si="245"/>
        <v>0</v>
      </c>
      <c r="BD716" s="332">
        <f t="shared" si="245"/>
        <v>0</v>
      </c>
      <c r="BE716" s="332">
        <f t="shared" si="245"/>
        <v>0</v>
      </c>
      <c r="BF716" s="332">
        <f t="shared" si="245"/>
        <v>0</v>
      </c>
      <c r="BG716" s="332">
        <f t="shared" si="245"/>
        <v>0</v>
      </c>
      <c r="BH716" s="332">
        <f t="shared" si="245"/>
        <v>0</v>
      </c>
      <c r="BI716" s="332">
        <f t="shared" si="245"/>
        <v>0</v>
      </c>
      <c r="BJ716" s="332">
        <f t="shared" si="245"/>
        <v>0</v>
      </c>
      <c r="BK716" s="332">
        <f t="shared" si="245"/>
        <v>0</v>
      </c>
      <c r="BL716" s="332">
        <f t="shared" si="245"/>
        <v>0</v>
      </c>
      <c r="BM716" s="332">
        <f t="shared" si="245"/>
        <v>0</v>
      </c>
      <c r="BN716" s="332">
        <f t="shared" si="245"/>
        <v>0</v>
      </c>
      <c r="BO716" s="332">
        <f t="shared" si="245"/>
        <v>-518523</v>
      </c>
      <c r="BP716" s="332">
        <f t="shared" si="245"/>
        <v>0</v>
      </c>
      <c r="BQ716" s="332">
        <f t="shared" si="245"/>
        <v>0</v>
      </c>
      <c r="BR716" s="332">
        <f t="shared" si="245"/>
        <v>0</v>
      </c>
      <c r="BS716" s="332">
        <f t="shared" ref="BS716:BX731" si="246">BS360-EK360</f>
        <v>0</v>
      </c>
      <c r="BT716" s="332">
        <f t="shared" si="246"/>
        <v>1824925</v>
      </c>
      <c r="BU716" s="332">
        <f t="shared" si="246"/>
        <v>0</v>
      </c>
      <c r="BV716" s="332">
        <f t="shared" si="246"/>
        <v>0</v>
      </c>
      <c r="BW716" s="332">
        <f t="shared" si="246"/>
        <v>0</v>
      </c>
      <c r="BX716" s="332">
        <f t="shared" si="246"/>
        <v>0</v>
      </c>
      <c r="BZ716" s="332">
        <f t="shared" ref="BZ716:CA731" si="247">BZ360-ER360</f>
        <v>0</v>
      </c>
      <c r="CA716" s="332">
        <f t="shared" si="247"/>
        <v>0</v>
      </c>
    </row>
    <row r="717" spans="7:79" hidden="1" x14ac:dyDescent="0.2">
      <c r="G717" s="332">
        <f t="shared" si="245"/>
        <v>-633846</v>
      </c>
      <c r="H717" s="332">
        <f t="shared" si="245"/>
        <v>0</v>
      </c>
      <c r="I717" s="332">
        <f t="shared" si="245"/>
        <v>0</v>
      </c>
      <c r="J717" s="332">
        <f t="shared" si="245"/>
        <v>0</v>
      </c>
      <c r="K717" s="332">
        <f t="shared" si="245"/>
        <v>0</v>
      </c>
      <c r="L717" s="332">
        <f t="shared" si="245"/>
        <v>354961</v>
      </c>
      <c r="M717" s="332">
        <f t="shared" si="245"/>
        <v>0</v>
      </c>
      <c r="N717" s="332">
        <f t="shared" si="245"/>
        <v>0</v>
      </c>
      <c r="O717" s="332">
        <f t="shared" si="245"/>
        <v>0</v>
      </c>
      <c r="P717" s="332">
        <f t="shared" si="245"/>
        <v>0</v>
      </c>
      <c r="Q717" s="332">
        <f t="shared" si="245"/>
        <v>1469964</v>
      </c>
      <c r="R717" s="332">
        <f t="shared" si="245"/>
        <v>0</v>
      </c>
      <c r="S717" s="332">
        <f t="shared" si="245"/>
        <v>0</v>
      </c>
      <c r="T717" s="332">
        <f t="shared" si="245"/>
        <v>0</v>
      </c>
      <c r="U717" s="332">
        <f t="shared" si="245"/>
        <v>0</v>
      </c>
      <c r="V717" s="332">
        <f t="shared" si="245"/>
        <v>0</v>
      </c>
      <c r="W717" s="332">
        <f t="shared" si="245"/>
        <v>0</v>
      </c>
      <c r="X717" s="332">
        <f t="shared" si="245"/>
        <v>0</v>
      </c>
      <c r="Y717" s="332">
        <f t="shared" si="245"/>
        <v>0</v>
      </c>
      <c r="Z717" s="332">
        <f t="shared" si="245"/>
        <v>0</v>
      </c>
      <c r="AA717" s="332">
        <f t="shared" si="245"/>
        <v>0</v>
      </c>
      <c r="AB717" s="332">
        <f t="shared" si="245"/>
        <v>0</v>
      </c>
      <c r="AC717" s="332">
        <f t="shared" si="245"/>
        <v>0</v>
      </c>
      <c r="AD717" s="332">
        <f t="shared" si="245"/>
        <v>0</v>
      </c>
      <c r="AE717" s="332">
        <f t="shared" si="245"/>
        <v>0</v>
      </c>
      <c r="AF717" s="332">
        <f t="shared" si="245"/>
        <v>0</v>
      </c>
      <c r="AG717" s="332">
        <f t="shared" si="245"/>
        <v>0</v>
      </c>
      <c r="AH717" s="332">
        <f t="shared" si="245"/>
        <v>0</v>
      </c>
      <c r="AI717" s="332">
        <f t="shared" si="245"/>
        <v>0</v>
      </c>
      <c r="AJ717" s="332">
        <f t="shared" si="245"/>
        <v>0</v>
      </c>
      <c r="AK717" s="332">
        <f t="shared" si="245"/>
        <v>0</v>
      </c>
      <c r="AL717" s="332">
        <f t="shared" si="245"/>
        <v>0</v>
      </c>
      <c r="AM717" s="332">
        <f t="shared" si="245"/>
        <v>0</v>
      </c>
      <c r="AN717" s="332">
        <f t="shared" si="245"/>
        <v>0</v>
      </c>
      <c r="AO717" s="332">
        <f t="shared" si="245"/>
        <v>0</v>
      </c>
      <c r="AP717" s="332">
        <f t="shared" si="245"/>
        <v>0</v>
      </c>
      <c r="AQ717" s="332">
        <f t="shared" si="245"/>
        <v>0</v>
      </c>
      <c r="AR717" s="332">
        <f t="shared" si="245"/>
        <v>0</v>
      </c>
      <c r="AS717" s="332">
        <f t="shared" si="245"/>
        <v>0</v>
      </c>
      <c r="AT717" s="332">
        <f t="shared" si="245"/>
        <v>0</v>
      </c>
      <c r="AU717" s="332">
        <f t="shared" si="245"/>
        <v>0</v>
      </c>
      <c r="AV717" s="332">
        <f t="shared" si="245"/>
        <v>0</v>
      </c>
      <c r="AW717" s="332">
        <f t="shared" si="245"/>
        <v>0</v>
      </c>
      <c r="AX717" s="332">
        <f t="shared" si="245"/>
        <v>0</v>
      </c>
      <c r="AY717" s="332">
        <f t="shared" si="245"/>
        <v>0</v>
      </c>
      <c r="AZ717" s="332">
        <f t="shared" si="245"/>
        <v>-115323</v>
      </c>
      <c r="BA717" s="332">
        <f t="shared" si="245"/>
        <v>0</v>
      </c>
      <c r="BB717" s="332">
        <f t="shared" si="245"/>
        <v>0</v>
      </c>
      <c r="BC717" s="332">
        <f t="shared" si="245"/>
        <v>0</v>
      </c>
      <c r="BD717" s="332">
        <f t="shared" si="245"/>
        <v>0</v>
      </c>
      <c r="BE717" s="332">
        <f t="shared" si="245"/>
        <v>0</v>
      </c>
      <c r="BF717" s="332">
        <f t="shared" si="245"/>
        <v>0</v>
      </c>
      <c r="BG717" s="332">
        <f t="shared" si="245"/>
        <v>0</v>
      </c>
      <c r="BH717" s="332">
        <f t="shared" si="245"/>
        <v>0</v>
      </c>
      <c r="BI717" s="332">
        <f t="shared" si="245"/>
        <v>0</v>
      </c>
      <c r="BJ717" s="332">
        <f t="shared" si="245"/>
        <v>0</v>
      </c>
      <c r="BK717" s="332">
        <f t="shared" si="245"/>
        <v>0</v>
      </c>
      <c r="BL717" s="332">
        <f t="shared" si="245"/>
        <v>0</v>
      </c>
      <c r="BM717" s="332">
        <f t="shared" si="245"/>
        <v>0</v>
      </c>
      <c r="BN717" s="332">
        <f t="shared" si="245"/>
        <v>0</v>
      </c>
      <c r="BO717" s="332">
        <f t="shared" si="245"/>
        <v>-518523</v>
      </c>
      <c r="BP717" s="332">
        <f t="shared" si="245"/>
        <v>0</v>
      </c>
      <c r="BQ717" s="332">
        <f t="shared" si="245"/>
        <v>0</v>
      </c>
      <c r="BR717" s="332">
        <f t="shared" si="245"/>
        <v>0</v>
      </c>
      <c r="BS717" s="332">
        <f t="shared" si="246"/>
        <v>0</v>
      </c>
      <c r="BT717" s="332">
        <f t="shared" si="246"/>
        <v>1824925</v>
      </c>
      <c r="BU717" s="332">
        <f t="shared" si="246"/>
        <v>0</v>
      </c>
      <c r="BV717" s="332">
        <f t="shared" si="246"/>
        <v>0</v>
      </c>
      <c r="BW717" s="332">
        <f t="shared" si="246"/>
        <v>0</v>
      </c>
      <c r="BX717" s="332">
        <f t="shared" si="246"/>
        <v>0</v>
      </c>
      <c r="BZ717" s="332">
        <f t="shared" si="247"/>
        <v>0</v>
      </c>
      <c r="CA717" s="332">
        <f t="shared" si="247"/>
        <v>0</v>
      </c>
    </row>
    <row r="718" spans="7:79" hidden="1" x14ac:dyDescent="0.2">
      <c r="G718" s="332">
        <f t="shared" si="245"/>
        <v>0</v>
      </c>
      <c r="H718" s="332">
        <f t="shared" si="245"/>
        <v>0</v>
      </c>
      <c r="I718" s="332">
        <f t="shared" si="245"/>
        <v>0</v>
      </c>
      <c r="J718" s="332">
        <f t="shared" si="245"/>
        <v>0</v>
      </c>
      <c r="K718" s="332">
        <f t="shared" si="245"/>
        <v>0</v>
      </c>
      <c r="L718" s="332">
        <f t="shared" si="245"/>
        <v>0</v>
      </c>
      <c r="M718" s="332">
        <f t="shared" si="245"/>
        <v>0</v>
      </c>
      <c r="N718" s="332">
        <f t="shared" si="245"/>
        <v>0</v>
      </c>
      <c r="O718" s="332">
        <f t="shared" si="245"/>
        <v>0</v>
      </c>
      <c r="P718" s="332">
        <f t="shared" si="245"/>
        <v>0</v>
      </c>
      <c r="Q718" s="332">
        <f t="shared" si="245"/>
        <v>0</v>
      </c>
      <c r="R718" s="332">
        <f t="shared" si="245"/>
        <v>0</v>
      </c>
      <c r="S718" s="332">
        <f t="shared" si="245"/>
        <v>0</v>
      </c>
      <c r="T718" s="332">
        <f t="shared" si="245"/>
        <v>0</v>
      </c>
      <c r="U718" s="332">
        <f t="shared" si="245"/>
        <v>0</v>
      </c>
      <c r="V718" s="332">
        <f t="shared" si="245"/>
        <v>0</v>
      </c>
      <c r="W718" s="332">
        <f t="shared" si="245"/>
        <v>0</v>
      </c>
      <c r="X718" s="332">
        <f t="shared" si="245"/>
        <v>0</v>
      </c>
      <c r="Y718" s="332">
        <f t="shared" si="245"/>
        <v>0</v>
      </c>
      <c r="Z718" s="332">
        <f t="shared" si="245"/>
        <v>0</v>
      </c>
      <c r="AA718" s="332">
        <f t="shared" si="245"/>
        <v>0</v>
      </c>
      <c r="AB718" s="332">
        <f t="shared" si="245"/>
        <v>0</v>
      </c>
      <c r="AC718" s="332">
        <f t="shared" si="245"/>
        <v>0</v>
      </c>
      <c r="AD718" s="332">
        <f t="shared" si="245"/>
        <v>0</v>
      </c>
      <c r="AE718" s="332">
        <f t="shared" si="245"/>
        <v>0</v>
      </c>
      <c r="AF718" s="332">
        <f t="shared" si="245"/>
        <v>0</v>
      </c>
      <c r="AG718" s="332">
        <f t="shared" si="245"/>
        <v>0</v>
      </c>
      <c r="AH718" s="332">
        <f t="shared" si="245"/>
        <v>0</v>
      </c>
      <c r="AI718" s="332">
        <f t="shared" si="245"/>
        <v>0</v>
      </c>
      <c r="AJ718" s="332">
        <f t="shared" si="245"/>
        <v>0</v>
      </c>
      <c r="AK718" s="332">
        <f t="shared" si="245"/>
        <v>0</v>
      </c>
      <c r="AL718" s="332">
        <f t="shared" si="245"/>
        <v>0</v>
      </c>
      <c r="AM718" s="332">
        <f t="shared" si="245"/>
        <v>0</v>
      </c>
      <c r="AN718" s="332">
        <f t="shared" si="245"/>
        <v>0</v>
      </c>
      <c r="AO718" s="332">
        <f t="shared" si="245"/>
        <v>0</v>
      </c>
      <c r="AP718" s="332">
        <f t="shared" si="245"/>
        <v>0</v>
      </c>
      <c r="AQ718" s="332">
        <f t="shared" si="245"/>
        <v>0</v>
      </c>
      <c r="AR718" s="332">
        <f t="shared" si="245"/>
        <v>0</v>
      </c>
      <c r="AS718" s="332">
        <f t="shared" si="245"/>
        <v>0</v>
      </c>
      <c r="AT718" s="332">
        <f t="shared" si="245"/>
        <v>0</v>
      </c>
      <c r="AU718" s="332">
        <f t="shared" si="245"/>
        <v>0</v>
      </c>
      <c r="AV718" s="332">
        <f t="shared" si="245"/>
        <v>0</v>
      </c>
      <c r="AW718" s="332">
        <f t="shared" si="245"/>
        <v>0</v>
      </c>
      <c r="AX718" s="332">
        <f t="shared" si="245"/>
        <v>0</v>
      </c>
      <c r="AY718" s="332">
        <f t="shared" si="245"/>
        <v>0</v>
      </c>
      <c r="AZ718" s="332">
        <f t="shared" si="245"/>
        <v>0</v>
      </c>
      <c r="BA718" s="332">
        <f t="shared" si="245"/>
        <v>0</v>
      </c>
      <c r="BB718" s="332">
        <f t="shared" si="245"/>
        <v>0</v>
      </c>
      <c r="BC718" s="332">
        <f t="shared" si="245"/>
        <v>0</v>
      </c>
      <c r="BD718" s="332">
        <f t="shared" si="245"/>
        <v>0</v>
      </c>
      <c r="BE718" s="332">
        <f t="shared" si="245"/>
        <v>0</v>
      </c>
      <c r="BF718" s="332">
        <f t="shared" si="245"/>
        <v>0</v>
      </c>
      <c r="BG718" s="332">
        <f t="shared" si="245"/>
        <v>0</v>
      </c>
      <c r="BH718" s="332">
        <f t="shared" si="245"/>
        <v>0</v>
      </c>
      <c r="BI718" s="332">
        <f t="shared" si="245"/>
        <v>0</v>
      </c>
      <c r="BJ718" s="332">
        <f t="shared" si="245"/>
        <v>0</v>
      </c>
      <c r="BK718" s="332">
        <f t="shared" si="245"/>
        <v>0</v>
      </c>
      <c r="BL718" s="332">
        <f t="shared" si="245"/>
        <v>0</v>
      </c>
      <c r="BM718" s="332">
        <f t="shared" si="245"/>
        <v>0</v>
      </c>
      <c r="BN718" s="332">
        <f t="shared" si="245"/>
        <v>0</v>
      </c>
      <c r="BO718" s="332">
        <f t="shared" si="245"/>
        <v>0</v>
      </c>
      <c r="BP718" s="332">
        <f t="shared" si="245"/>
        <v>0</v>
      </c>
      <c r="BQ718" s="332">
        <f t="shared" si="245"/>
        <v>0</v>
      </c>
      <c r="BR718" s="332">
        <f t="shared" si="245"/>
        <v>0</v>
      </c>
      <c r="BS718" s="332">
        <f t="shared" si="246"/>
        <v>0</v>
      </c>
      <c r="BT718" s="332">
        <f t="shared" si="246"/>
        <v>0</v>
      </c>
      <c r="BU718" s="332">
        <f t="shared" si="246"/>
        <v>0</v>
      </c>
      <c r="BV718" s="332">
        <f t="shared" si="246"/>
        <v>0</v>
      </c>
      <c r="BW718" s="332">
        <f t="shared" si="246"/>
        <v>0</v>
      </c>
      <c r="BX718" s="332">
        <f t="shared" si="246"/>
        <v>0</v>
      </c>
      <c r="BZ718" s="332">
        <f t="shared" si="247"/>
        <v>0</v>
      </c>
      <c r="CA718" s="332">
        <f t="shared" si="247"/>
        <v>0</v>
      </c>
    </row>
    <row r="719" spans="7:79" hidden="1" x14ac:dyDescent="0.2">
      <c r="G719" s="332">
        <f t="shared" si="245"/>
        <v>-1256940</v>
      </c>
      <c r="H719" s="332">
        <f t="shared" si="245"/>
        <v>0</v>
      </c>
      <c r="I719" s="332">
        <f t="shared" si="245"/>
        <v>0</v>
      </c>
      <c r="J719" s="332">
        <f t="shared" si="245"/>
        <v>0</v>
      </c>
      <c r="K719" s="332">
        <f t="shared" si="245"/>
        <v>0</v>
      </c>
      <c r="L719" s="332">
        <f t="shared" si="245"/>
        <v>-15296</v>
      </c>
      <c r="M719" s="332">
        <f t="shared" si="245"/>
        <v>0</v>
      </c>
      <c r="N719" s="332">
        <f t="shared" si="245"/>
        <v>0</v>
      </c>
      <c r="O719" s="332">
        <f t="shared" si="245"/>
        <v>0</v>
      </c>
      <c r="P719" s="332">
        <f t="shared" si="245"/>
        <v>0</v>
      </c>
      <c r="Q719" s="332">
        <f t="shared" si="245"/>
        <v>55166</v>
      </c>
      <c r="R719" s="332">
        <f t="shared" si="245"/>
        <v>0</v>
      </c>
      <c r="S719" s="332">
        <f t="shared" si="245"/>
        <v>0</v>
      </c>
      <c r="T719" s="332">
        <f t="shared" si="245"/>
        <v>0</v>
      </c>
      <c r="U719" s="332">
        <f t="shared" si="245"/>
        <v>0</v>
      </c>
      <c r="V719" s="332">
        <f t="shared" si="245"/>
        <v>-213073</v>
      </c>
      <c r="W719" s="332">
        <f t="shared" si="245"/>
        <v>0</v>
      </c>
      <c r="X719" s="332">
        <f t="shared" si="245"/>
        <v>0</v>
      </c>
      <c r="Y719" s="332">
        <f t="shared" si="245"/>
        <v>0</v>
      </c>
      <c r="Z719" s="332">
        <f t="shared" si="245"/>
        <v>0</v>
      </c>
      <c r="AA719" s="332">
        <f t="shared" si="245"/>
        <v>213073</v>
      </c>
      <c r="AB719" s="332">
        <f t="shared" si="245"/>
        <v>0</v>
      </c>
      <c r="AC719" s="332">
        <f t="shared" si="245"/>
        <v>0</v>
      </c>
      <c r="AD719" s="332">
        <f t="shared" si="245"/>
        <v>0</v>
      </c>
      <c r="AE719" s="332">
        <f t="shared" si="245"/>
        <v>0</v>
      </c>
      <c r="AF719" s="332">
        <f t="shared" si="245"/>
        <v>0</v>
      </c>
      <c r="AG719" s="332">
        <f t="shared" si="245"/>
        <v>0</v>
      </c>
      <c r="AH719" s="332">
        <f t="shared" si="245"/>
        <v>0</v>
      </c>
      <c r="AI719" s="332">
        <f t="shared" si="245"/>
        <v>0</v>
      </c>
      <c r="AJ719" s="332">
        <f t="shared" si="245"/>
        <v>0</v>
      </c>
      <c r="AK719" s="332">
        <f t="shared" si="245"/>
        <v>0</v>
      </c>
      <c r="AL719" s="332">
        <f t="shared" si="245"/>
        <v>0</v>
      </c>
      <c r="AM719" s="332">
        <f t="shared" si="245"/>
        <v>0</v>
      </c>
      <c r="AN719" s="332">
        <f t="shared" si="245"/>
        <v>0</v>
      </c>
      <c r="AO719" s="332">
        <f t="shared" si="245"/>
        <v>0</v>
      </c>
      <c r="AP719" s="332">
        <f t="shared" si="245"/>
        <v>0</v>
      </c>
      <c r="AQ719" s="332">
        <f t="shared" si="245"/>
        <v>0</v>
      </c>
      <c r="AR719" s="332">
        <f t="shared" si="245"/>
        <v>0</v>
      </c>
      <c r="AS719" s="332">
        <f t="shared" si="245"/>
        <v>0</v>
      </c>
      <c r="AT719" s="332">
        <f t="shared" si="245"/>
        <v>0</v>
      </c>
      <c r="AU719" s="332">
        <f t="shared" si="245"/>
        <v>0</v>
      </c>
      <c r="AV719" s="332">
        <f t="shared" si="245"/>
        <v>0</v>
      </c>
      <c r="AW719" s="332">
        <f t="shared" si="245"/>
        <v>0</v>
      </c>
      <c r="AX719" s="332">
        <f t="shared" si="245"/>
        <v>0</v>
      </c>
      <c r="AY719" s="332">
        <f t="shared" si="245"/>
        <v>0</v>
      </c>
      <c r="AZ719" s="332">
        <f t="shared" si="245"/>
        <v>-227461</v>
      </c>
      <c r="BA719" s="332">
        <f t="shared" si="245"/>
        <v>0</v>
      </c>
      <c r="BB719" s="332">
        <f t="shared" si="245"/>
        <v>0</v>
      </c>
      <c r="BC719" s="332">
        <f t="shared" si="245"/>
        <v>0</v>
      </c>
      <c r="BD719" s="332">
        <f t="shared" si="245"/>
        <v>0</v>
      </c>
      <c r="BE719" s="332">
        <f t="shared" si="245"/>
        <v>0</v>
      </c>
      <c r="BF719" s="332">
        <f t="shared" si="245"/>
        <v>0</v>
      </c>
      <c r="BG719" s="332">
        <f t="shared" si="245"/>
        <v>0</v>
      </c>
      <c r="BH719" s="332">
        <f t="shared" si="245"/>
        <v>0</v>
      </c>
      <c r="BI719" s="332">
        <f t="shared" si="245"/>
        <v>0</v>
      </c>
      <c r="BJ719" s="332">
        <f t="shared" si="245"/>
        <v>-232101</v>
      </c>
      <c r="BK719" s="332">
        <f t="shared" si="245"/>
        <v>0</v>
      </c>
      <c r="BL719" s="332">
        <f t="shared" si="245"/>
        <v>0</v>
      </c>
      <c r="BM719" s="332">
        <f t="shared" si="245"/>
        <v>0</v>
      </c>
      <c r="BN719" s="332">
        <f t="shared" si="245"/>
        <v>0</v>
      </c>
      <c r="BO719" s="332">
        <f t="shared" si="245"/>
        <v>-782082</v>
      </c>
      <c r="BP719" s="332">
        <f t="shared" si="245"/>
        <v>0</v>
      </c>
      <c r="BQ719" s="332">
        <f t="shared" si="245"/>
        <v>0</v>
      </c>
      <c r="BR719" s="332">
        <f t="shared" ref="BR719:BX734" si="248">BR363-EJ363</f>
        <v>0</v>
      </c>
      <c r="BS719" s="332">
        <f t="shared" si="246"/>
        <v>0</v>
      </c>
      <c r="BT719" s="332">
        <f t="shared" si="246"/>
        <v>39870</v>
      </c>
      <c r="BU719" s="332">
        <f t="shared" si="246"/>
        <v>0</v>
      </c>
      <c r="BV719" s="332">
        <f t="shared" si="246"/>
        <v>0</v>
      </c>
      <c r="BW719" s="332">
        <f t="shared" si="246"/>
        <v>0</v>
      </c>
      <c r="BX719" s="332">
        <f t="shared" si="246"/>
        <v>0</v>
      </c>
      <c r="BZ719" s="332">
        <f t="shared" si="247"/>
        <v>0</v>
      </c>
      <c r="CA719" s="332">
        <f t="shared" si="247"/>
        <v>0</v>
      </c>
    </row>
    <row r="720" spans="7:79" hidden="1" x14ac:dyDescent="0.2">
      <c r="G720" s="332">
        <f t="shared" ref="G720:BQ724" si="249">G364-BY364</f>
        <v>-1256940</v>
      </c>
      <c r="H720" s="332">
        <f t="shared" si="249"/>
        <v>0</v>
      </c>
      <c r="I720" s="332">
        <f t="shared" si="249"/>
        <v>0</v>
      </c>
      <c r="J720" s="332">
        <f t="shared" si="249"/>
        <v>0</v>
      </c>
      <c r="K720" s="332">
        <f t="shared" si="249"/>
        <v>0</v>
      </c>
      <c r="L720" s="332">
        <f t="shared" si="249"/>
        <v>-15296</v>
      </c>
      <c r="M720" s="332">
        <f t="shared" si="249"/>
        <v>0</v>
      </c>
      <c r="N720" s="332">
        <f t="shared" si="249"/>
        <v>0</v>
      </c>
      <c r="O720" s="332">
        <f t="shared" si="249"/>
        <v>0</v>
      </c>
      <c r="P720" s="332">
        <f t="shared" si="249"/>
        <v>0</v>
      </c>
      <c r="Q720" s="332">
        <f t="shared" si="249"/>
        <v>55166</v>
      </c>
      <c r="R720" s="332">
        <f t="shared" si="249"/>
        <v>0</v>
      </c>
      <c r="S720" s="332">
        <f t="shared" si="249"/>
        <v>0</v>
      </c>
      <c r="T720" s="332">
        <f t="shared" si="249"/>
        <v>0</v>
      </c>
      <c r="U720" s="332">
        <f t="shared" si="249"/>
        <v>0</v>
      </c>
      <c r="V720" s="332">
        <f t="shared" si="249"/>
        <v>-213073</v>
      </c>
      <c r="W720" s="332">
        <f t="shared" si="249"/>
        <v>0</v>
      </c>
      <c r="X720" s="332">
        <f t="shared" si="249"/>
        <v>0</v>
      </c>
      <c r="Y720" s="332">
        <f t="shared" si="249"/>
        <v>0</v>
      </c>
      <c r="Z720" s="332">
        <f t="shared" si="249"/>
        <v>0</v>
      </c>
      <c r="AA720" s="332">
        <f t="shared" si="249"/>
        <v>213073</v>
      </c>
      <c r="AB720" s="332">
        <f t="shared" si="249"/>
        <v>0</v>
      </c>
      <c r="AC720" s="332">
        <f t="shared" si="249"/>
        <v>0</v>
      </c>
      <c r="AD720" s="332">
        <f t="shared" si="249"/>
        <v>0</v>
      </c>
      <c r="AE720" s="332">
        <f t="shared" si="249"/>
        <v>0</v>
      </c>
      <c r="AF720" s="332">
        <f t="shared" si="249"/>
        <v>0</v>
      </c>
      <c r="AG720" s="332">
        <f t="shared" si="249"/>
        <v>0</v>
      </c>
      <c r="AH720" s="332">
        <f t="shared" si="249"/>
        <v>0</v>
      </c>
      <c r="AI720" s="332">
        <f t="shared" si="249"/>
        <v>0</v>
      </c>
      <c r="AJ720" s="332">
        <f t="shared" si="249"/>
        <v>0</v>
      </c>
      <c r="AK720" s="332">
        <f t="shared" si="249"/>
        <v>0</v>
      </c>
      <c r="AL720" s="332">
        <f t="shared" si="249"/>
        <v>0</v>
      </c>
      <c r="AM720" s="332">
        <f t="shared" si="249"/>
        <v>0</v>
      </c>
      <c r="AN720" s="332">
        <f t="shared" si="249"/>
        <v>0</v>
      </c>
      <c r="AO720" s="332">
        <f t="shared" si="249"/>
        <v>0</v>
      </c>
      <c r="AP720" s="332">
        <f t="shared" si="249"/>
        <v>0</v>
      </c>
      <c r="AQ720" s="332">
        <f t="shared" si="249"/>
        <v>0</v>
      </c>
      <c r="AR720" s="332">
        <f t="shared" si="249"/>
        <v>0</v>
      </c>
      <c r="AS720" s="332">
        <f t="shared" si="249"/>
        <v>0</v>
      </c>
      <c r="AT720" s="332">
        <f t="shared" si="249"/>
        <v>0</v>
      </c>
      <c r="AU720" s="332">
        <f t="shared" si="249"/>
        <v>0</v>
      </c>
      <c r="AV720" s="332">
        <f t="shared" si="249"/>
        <v>0</v>
      </c>
      <c r="AW720" s="332">
        <f t="shared" si="249"/>
        <v>0</v>
      </c>
      <c r="AX720" s="332">
        <f t="shared" si="249"/>
        <v>0</v>
      </c>
      <c r="AY720" s="332">
        <f t="shared" si="249"/>
        <v>0</v>
      </c>
      <c r="AZ720" s="332">
        <f t="shared" si="249"/>
        <v>-227461</v>
      </c>
      <c r="BA720" s="332">
        <f t="shared" si="249"/>
        <v>0</v>
      </c>
      <c r="BB720" s="332">
        <f t="shared" si="249"/>
        <v>0</v>
      </c>
      <c r="BC720" s="332">
        <f t="shared" si="249"/>
        <v>0</v>
      </c>
      <c r="BD720" s="332">
        <f t="shared" si="249"/>
        <v>0</v>
      </c>
      <c r="BE720" s="332">
        <f t="shared" si="249"/>
        <v>0</v>
      </c>
      <c r="BF720" s="332">
        <f t="shared" si="249"/>
        <v>0</v>
      </c>
      <c r="BG720" s="332">
        <f t="shared" si="249"/>
        <v>0</v>
      </c>
      <c r="BH720" s="332">
        <f t="shared" si="249"/>
        <v>0</v>
      </c>
      <c r="BI720" s="332">
        <f t="shared" si="249"/>
        <v>0</v>
      </c>
      <c r="BJ720" s="332">
        <f t="shared" si="249"/>
        <v>-232101</v>
      </c>
      <c r="BK720" s="332">
        <f t="shared" si="249"/>
        <v>0</v>
      </c>
      <c r="BL720" s="332">
        <f t="shared" si="249"/>
        <v>0</v>
      </c>
      <c r="BM720" s="332">
        <f t="shared" si="249"/>
        <v>0</v>
      </c>
      <c r="BN720" s="332">
        <f t="shared" si="249"/>
        <v>0</v>
      </c>
      <c r="BO720" s="332">
        <f t="shared" si="249"/>
        <v>-782082</v>
      </c>
      <c r="BP720" s="332">
        <f t="shared" si="249"/>
        <v>0</v>
      </c>
      <c r="BQ720" s="332">
        <f t="shared" si="249"/>
        <v>0</v>
      </c>
      <c r="BR720" s="332">
        <f t="shared" si="248"/>
        <v>0</v>
      </c>
      <c r="BS720" s="332">
        <f t="shared" si="246"/>
        <v>0</v>
      </c>
      <c r="BT720" s="332">
        <f t="shared" si="246"/>
        <v>39870</v>
      </c>
      <c r="BU720" s="332">
        <f t="shared" si="246"/>
        <v>0</v>
      </c>
      <c r="BV720" s="332">
        <f t="shared" si="246"/>
        <v>0</v>
      </c>
      <c r="BW720" s="332">
        <f t="shared" si="246"/>
        <v>0</v>
      </c>
      <c r="BX720" s="332">
        <f t="shared" si="246"/>
        <v>0</v>
      </c>
      <c r="BZ720" s="332">
        <f t="shared" si="247"/>
        <v>0</v>
      </c>
      <c r="CA720" s="332">
        <f t="shared" si="247"/>
        <v>0</v>
      </c>
    </row>
    <row r="721" spans="7:79" hidden="1" x14ac:dyDescent="0.2">
      <c r="G721" s="332">
        <f t="shared" si="249"/>
        <v>0</v>
      </c>
      <c r="H721" s="332">
        <f t="shared" si="249"/>
        <v>0</v>
      </c>
      <c r="I721" s="332">
        <f t="shared" si="249"/>
        <v>0</v>
      </c>
      <c r="J721" s="332">
        <f t="shared" si="249"/>
        <v>0</v>
      </c>
      <c r="K721" s="332">
        <f t="shared" si="249"/>
        <v>0</v>
      </c>
      <c r="L721" s="332">
        <f t="shared" si="249"/>
        <v>0</v>
      </c>
      <c r="M721" s="332">
        <f t="shared" si="249"/>
        <v>0</v>
      </c>
      <c r="N721" s="332">
        <f t="shared" si="249"/>
        <v>0</v>
      </c>
      <c r="O721" s="332">
        <f t="shared" si="249"/>
        <v>0</v>
      </c>
      <c r="P721" s="332">
        <f t="shared" si="249"/>
        <v>0</v>
      </c>
      <c r="Q721" s="332">
        <f t="shared" si="249"/>
        <v>0</v>
      </c>
      <c r="R721" s="332">
        <f t="shared" si="249"/>
        <v>0</v>
      </c>
      <c r="S721" s="332">
        <f t="shared" si="249"/>
        <v>0</v>
      </c>
      <c r="T721" s="332">
        <f t="shared" si="249"/>
        <v>0</v>
      </c>
      <c r="U721" s="332">
        <f t="shared" si="249"/>
        <v>0</v>
      </c>
      <c r="V721" s="332">
        <f t="shared" si="249"/>
        <v>0</v>
      </c>
      <c r="W721" s="332">
        <f t="shared" si="249"/>
        <v>0</v>
      </c>
      <c r="X721" s="332">
        <f t="shared" si="249"/>
        <v>0</v>
      </c>
      <c r="Y721" s="332">
        <f t="shared" si="249"/>
        <v>0</v>
      </c>
      <c r="Z721" s="332">
        <f t="shared" si="249"/>
        <v>0</v>
      </c>
      <c r="AA721" s="332">
        <f t="shared" si="249"/>
        <v>0</v>
      </c>
      <c r="AB721" s="332">
        <f t="shared" si="249"/>
        <v>0</v>
      </c>
      <c r="AC721" s="332">
        <f t="shared" si="249"/>
        <v>0</v>
      </c>
      <c r="AD721" s="332">
        <f t="shared" si="249"/>
        <v>0</v>
      </c>
      <c r="AE721" s="332">
        <f t="shared" si="249"/>
        <v>0</v>
      </c>
      <c r="AF721" s="332">
        <f t="shared" si="249"/>
        <v>0</v>
      </c>
      <c r="AG721" s="332">
        <f t="shared" si="249"/>
        <v>0</v>
      </c>
      <c r="AH721" s="332">
        <f t="shared" si="249"/>
        <v>0</v>
      </c>
      <c r="AI721" s="332">
        <f t="shared" si="249"/>
        <v>0</v>
      </c>
      <c r="AJ721" s="332">
        <f t="shared" si="249"/>
        <v>0</v>
      </c>
      <c r="AK721" s="332">
        <f t="shared" si="249"/>
        <v>0</v>
      </c>
      <c r="AL721" s="332">
        <f t="shared" si="249"/>
        <v>0</v>
      </c>
      <c r="AM721" s="332">
        <f t="shared" si="249"/>
        <v>0</v>
      </c>
      <c r="AN721" s="332">
        <f t="shared" si="249"/>
        <v>0</v>
      </c>
      <c r="AO721" s="332">
        <f t="shared" si="249"/>
        <v>0</v>
      </c>
      <c r="AP721" s="332">
        <f t="shared" si="249"/>
        <v>0</v>
      </c>
      <c r="AQ721" s="332">
        <f t="shared" si="249"/>
        <v>0</v>
      </c>
      <c r="AR721" s="332">
        <f t="shared" si="249"/>
        <v>0</v>
      </c>
      <c r="AS721" s="332">
        <f t="shared" si="249"/>
        <v>0</v>
      </c>
      <c r="AT721" s="332">
        <f t="shared" si="249"/>
        <v>0</v>
      </c>
      <c r="AU721" s="332">
        <f t="shared" si="249"/>
        <v>0</v>
      </c>
      <c r="AV721" s="332">
        <f t="shared" si="249"/>
        <v>0</v>
      </c>
      <c r="AW721" s="332">
        <f t="shared" si="249"/>
        <v>0</v>
      </c>
      <c r="AX721" s="332">
        <f t="shared" si="249"/>
        <v>0</v>
      </c>
      <c r="AY721" s="332">
        <f t="shared" si="249"/>
        <v>0</v>
      </c>
      <c r="AZ721" s="332">
        <f t="shared" si="249"/>
        <v>0</v>
      </c>
      <c r="BA721" s="332">
        <f t="shared" si="249"/>
        <v>0</v>
      </c>
      <c r="BB721" s="332">
        <f t="shared" si="249"/>
        <v>0</v>
      </c>
      <c r="BC721" s="332">
        <f t="shared" si="249"/>
        <v>0</v>
      </c>
      <c r="BD721" s="332">
        <f t="shared" si="249"/>
        <v>0</v>
      </c>
      <c r="BE721" s="332">
        <f t="shared" si="249"/>
        <v>0</v>
      </c>
      <c r="BF721" s="332">
        <f t="shared" si="249"/>
        <v>0</v>
      </c>
      <c r="BG721" s="332">
        <f t="shared" si="249"/>
        <v>0</v>
      </c>
      <c r="BH721" s="332">
        <f t="shared" si="249"/>
        <v>0</v>
      </c>
      <c r="BI721" s="332">
        <f t="shared" si="249"/>
        <v>0</v>
      </c>
      <c r="BJ721" s="332">
        <f t="shared" si="249"/>
        <v>0</v>
      </c>
      <c r="BK721" s="332">
        <f t="shared" si="249"/>
        <v>0</v>
      </c>
      <c r="BL721" s="332">
        <f t="shared" si="249"/>
        <v>0</v>
      </c>
      <c r="BM721" s="332">
        <f t="shared" si="249"/>
        <v>0</v>
      </c>
      <c r="BN721" s="332">
        <f t="shared" si="249"/>
        <v>0</v>
      </c>
      <c r="BO721" s="332">
        <f t="shared" si="249"/>
        <v>0</v>
      </c>
      <c r="BP721" s="332">
        <f t="shared" si="249"/>
        <v>0</v>
      </c>
      <c r="BQ721" s="332">
        <f t="shared" si="249"/>
        <v>0</v>
      </c>
      <c r="BR721" s="332">
        <f t="shared" si="248"/>
        <v>0</v>
      </c>
      <c r="BS721" s="332">
        <f t="shared" si="246"/>
        <v>0</v>
      </c>
      <c r="BT721" s="332">
        <f t="shared" si="246"/>
        <v>0</v>
      </c>
      <c r="BU721" s="332">
        <f t="shared" si="246"/>
        <v>0</v>
      </c>
      <c r="BV721" s="332">
        <f t="shared" si="246"/>
        <v>0</v>
      </c>
      <c r="BW721" s="332">
        <f t="shared" si="246"/>
        <v>0</v>
      </c>
      <c r="BX721" s="332">
        <f t="shared" si="246"/>
        <v>0</v>
      </c>
      <c r="BZ721" s="332">
        <f t="shared" si="247"/>
        <v>0</v>
      </c>
      <c r="CA721" s="332">
        <f t="shared" si="247"/>
        <v>0</v>
      </c>
    </row>
    <row r="722" spans="7:79" hidden="1" x14ac:dyDescent="0.2">
      <c r="G722" s="332">
        <f t="shared" si="249"/>
        <v>-203060</v>
      </c>
      <c r="H722" s="332">
        <f t="shared" si="249"/>
        <v>0</v>
      </c>
      <c r="I722" s="332">
        <f t="shared" si="249"/>
        <v>0</v>
      </c>
      <c r="J722" s="332">
        <f t="shared" si="249"/>
        <v>0</v>
      </c>
      <c r="K722" s="332">
        <f t="shared" si="249"/>
        <v>0</v>
      </c>
      <c r="L722" s="332">
        <f t="shared" si="249"/>
        <v>-41836</v>
      </c>
      <c r="M722" s="332">
        <f t="shared" si="249"/>
        <v>0</v>
      </c>
      <c r="N722" s="332">
        <f t="shared" si="249"/>
        <v>0</v>
      </c>
      <c r="O722" s="332">
        <f t="shared" si="249"/>
        <v>0</v>
      </c>
      <c r="P722" s="332">
        <f t="shared" si="249"/>
        <v>0</v>
      </c>
      <c r="Q722" s="332">
        <f t="shared" si="249"/>
        <v>0</v>
      </c>
      <c r="R722" s="332">
        <f t="shared" si="249"/>
        <v>0</v>
      </c>
      <c r="S722" s="332">
        <f t="shared" si="249"/>
        <v>0</v>
      </c>
      <c r="T722" s="332">
        <f t="shared" si="249"/>
        <v>0</v>
      </c>
      <c r="U722" s="332">
        <f t="shared" si="249"/>
        <v>0</v>
      </c>
      <c r="V722" s="332">
        <f t="shared" si="249"/>
        <v>0</v>
      </c>
      <c r="W722" s="332">
        <f t="shared" si="249"/>
        <v>0</v>
      </c>
      <c r="X722" s="332">
        <f t="shared" si="249"/>
        <v>0</v>
      </c>
      <c r="Y722" s="332">
        <f t="shared" si="249"/>
        <v>0</v>
      </c>
      <c r="Z722" s="332">
        <f t="shared" si="249"/>
        <v>0</v>
      </c>
      <c r="AA722" s="332">
        <f t="shared" si="249"/>
        <v>0</v>
      </c>
      <c r="AB722" s="332">
        <f t="shared" si="249"/>
        <v>0</v>
      </c>
      <c r="AC722" s="332">
        <f t="shared" si="249"/>
        <v>0</v>
      </c>
      <c r="AD722" s="332">
        <f t="shared" si="249"/>
        <v>0</v>
      </c>
      <c r="AE722" s="332">
        <f t="shared" si="249"/>
        <v>0</v>
      </c>
      <c r="AF722" s="332">
        <f t="shared" si="249"/>
        <v>0</v>
      </c>
      <c r="AG722" s="332">
        <f t="shared" si="249"/>
        <v>0</v>
      </c>
      <c r="AH722" s="332">
        <f t="shared" si="249"/>
        <v>0</v>
      </c>
      <c r="AI722" s="332">
        <f t="shared" si="249"/>
        <v>0</v>
      </c>
      <c r="AJ722" s="332">
        <f t="shared" si="249"/>
        <v>0</v>
      </c>
      <c r="AK722" s="332">
        <f t="shared" si="249"/>
        <v>0</v>
      </c>
      <c r="AL722" s="332">
        <f t="shared" si="249"/>
        <v>0</v>
      </c>
      <c r="AM722" s="332">
        <f t="shared" si="249"/>
        <v>0</v>
      </c>
      <c r="AN722" s="332">
        <f t="shared" si="249"/>
        <v>0</v>
      </c>
      <c r="AO722" s="332">
        <f t="shared" si="249"/>
        <v>0</v>
      </c>
      <c r="AP722" s="332">
        <f t="shared" si="249"/>
        <v>0</v>
      </c>
      <c r="AQ722" s="332">
        <f t="shared" si="249"/>
        <v>0</v>
      </c>
      <c r="AR722" s="332">
        <f t="shared" si="249"/>
        <v>0</v>
      </c>
      <c r="AS722" s="332">
        <f t="shared" si="249"/>
        <v>0</v>
      </c>
      <c r="AT722" s="332">
        <f t="shared" si="249"/>
        <v>0</v>
      </c>
      <c r="AU722" s="332">
        <f t="shared" si="249"/>
        <v>0</v>
      </c>
      <c r="AV722" s="332">
        <f t="shared" si="249"/>
        <v>0</v>
      </c>
      <c r="AW722" s="332">
        <f t="shared" si="249"/>
        <v>0</v>
      </c>
      <c r="AX722" s="332">
        <f t="shared" si="249"/>
        <v>0</v>
      </c>
      <c r="AY722" s="332">
        <f t="shared" si="249"/>
        <v>0</v>
      </c>
      <c r="AZ722" s="332">
        <f t="shared" si="249"/>
        <v>0</v>
      </c>
      <c r="BA722" s="332">
        <f t="shared" si="249"/>
        <v>0</v>
      </c>
      <c r="BB722" s="332">
        <f t="shared" si="249"/>
        <v>0</v>
      </c>
      <c r="BC722" s="332">
        <f t="shared" si="249"/>
        <v>0</v>
      </c>
      <c r="BD722" s="332">
        <f t="shared" si="249"/>
        <v>0</v>
      </c>
      <c r="BE722" s="332">
        <f t="shared" si="249"/>
        <v>0</v>
      </c>
      <c r="BF722" s="332">
        <f t="shared" si="249"/>
        <v>0</v>
      </c>
      <c r="BG722" s="332">
        <f t="shared" si="249"/>
        <v>0</v>
      </c>
      <c r="BH722" s="332">
        <f t="shared" si="249"/>
        <v>0</v>
      </c>
      <c r="BI722" s="332">
        <f t="shared" si="249"/>
        <v>0</v>
      </c>
      <c r="BJ722" s="332">
        <f t="shared" si="249"/>
        <v>0</v>
      </c>
      <c r="BK722" s="332">
        <f t="shared" si="249"/>
        <v>0</v>
      </c>
      <c r="BL722" s="332">
        <f t="shared" si="249"/>
        <v>0</v>
      </c>
      <c r="BM722" s="332">
        <f t="shared" si="249"/>
        <v>0</v>
      </c>
      <c r="BN722" s="332">
        <f t="shared" si="249"/>
        <v>0</v>
      </c>
      <c r="BO722" s="332">
        <f t="shared" si="249"/>
        <v>-161224</v>
      </c>
      <c r="BP722" s="332">
        <f t="shared" si="249"/>
        <v>0</v>
      </c>
      <c r="BQ722" s="332">
        <f t="shared" si="249"/>
        <v>0</v>
      </c>
      <c r="BR722" s="332">
        <f t="shared" si="248"/>
        <v>0</v>
      </c>
      <c r="BS722" s="332">
        <f t="shared" si="246"/>
        <v>0</v>
      </c>
      <c r="BT722" s="332">
        <f t="shared" si="246"/>
        <v>-41836</v>
      </c>
      <c r="BU722" s="332">
        <f t="shared" si="246"/>
        <v>0</v>
      </c>
      <c r="BV722" s="332">
        <f t="shared" si="246"/>
        <v>0</v>
      </c>
      <c r="BW722" s="332">
        <f t="shared" si="246"/>
        <v>0</v>
      </c>
      <c r="BX722" s="332">
        <f t="shared" si="246"/>
        <v>0</v>
      </c>
      <c r="BZ722" s="332">
        <f t="shared" si="247"/>
        <v>0</v>
      </c>
      <c r="CA722" s="332">
        <f t="shared" si="247"/>
        <v>0</v>
      </c>
    </row>
    <row r="723" spans="7:79" hidden="1" x14ac:dyDescent="0.2">
      <c r="G723" s="332">
        <f t="shared" si="249"/>
        <v>-203060</v>
      </c>
      <c r="H723" s="332">
        <f t="shared" si="249"/>
        <v>0</v>
      </c>
      <c r="I723" s="332">
        <f t="shared" si="249"/>
        <v>0</v>
      </c>
      <c r="J723" s="332">
        <f t="shared" si="249"/>
        <v>0</v>
      </c>
      <c r="K723" s="332">
        <f t="shared" si="249"/>
        <v>0</v>
      </c>
      <c r="L723" s="332">
        <f t="shared" si="249"/>
        <v>-41836</v>
      </c>
      <c r="M723" s="332">
        <f t="shared" si="249"/>
        <v>0</v>
      </c>
      <c r="N723" s="332">
        <f t="shared" si="249"/>
        <v>0</v>
      </c>
      <c r="O723" s="332">
        <f t="shared" si="249"/>
        <v>0</v>
      </c>
      <c r="P723" s="332">
        <f t="shared" si="249"/>
        <v>0</v>
      </c>
      <c r="Q723" s="332">
        <f t="shared" si="249"/>
        <v>0</v>
      </c>
      <c r="R723" s="332">
        <f t="shared" si="249"/>
        <v>0</v>
      </c>
      <c r="S723" s="332">
        <f t="shared" si="249"/>
        <v>0</v>
      </c>
      <c r="T723" s="332">
        <f t="shared" si="249"/>
        <v>0</v>
      </c>
      <c r="U723" s="332">
        <f t="shared" si="249"/>
        <v>0</v>
      </c>
      <c r="V723" s="332">
        <f t="shared" si="249"/>
        <v>0</v>
      </c>
      <c r="W723" s="332">
        <f t="shared" si="249"/>
        <v>0</v>
      </c>
      <c r="X723" s="332">
        <f t="shared" si="249"/>
        <v>0</v>
      </c>
      <c r="Y723" s="332">
        <f t="shared" si="249"/>
        <v>0</v>
      </c>
      <c r="Z723" s="332">
        <f t="shared" si="249"/>
        <v>0</v>
      </c>
      <c r="AA723" s="332">
        <f t="shared" si="249"/>
        <v>0</v>
      </c>
      <c r="AB723" s="332">
        <f t="shared" si="249"/>
        <v>0</v>
      </c>
      <c r="AC723" s="332">
        <f t="shared" si="249"/>
        <v>0</v>
      </c>
      <c r="AD723" s="332">
        <f t="shared" si="249"/>
        <v>0</v>
      </c>
      <c r="AE723" s="332">
        <f t="shared" si="249"/>
        <v>0</v>
      </c>
      <c r="AF723" s="332">
        <f t="shared" si="249"/>
        <v>0</v>
      </c>
      <c r="AG723" s="332">
        <f t="shared" si="249"/>
        <v>0</v>
      </c>
      <c r="AH723" s="332">
        <f t="shared" si="249"/>
        <v>0</v>
      </c>
      <c r="AI723" s="332">
        <f t="shared" si="249"/>
        <v>0</v>
      </c>
      <c r="AJ723" s="332">
        <f t="shared" si="249"/>
        <v>0</v>
      </c>
      <c r="AK723" s="332">
        <f t="shared" si="249"/>
        <v>0</v>
      </c>
      <c r="AL723" s="332">
        <f t="shared" si="249"/>
        <v>0</v>
      </c>
      <c r="AM723" s="332">
        <f t="shared" si="249"/>
        <v>0</v>
      </c>
      <c r="AN723" s="332">
        <f t="shared" si="249"/>
        <v>0</v>
      </c>
      <c r="AO723" s="332">
        <f t="shared" si="249"/>
        <v>0</v>
      </c>
      <c r="AP723" s="332">
        <f t="shared" si="249"/>
        <v>0</v>
      </c>
      <c r="AQ723" s="332">
        <f t="shared" si="249"/>
        <v>0</v>
      </c>
      <c r="AR723" s="332">
        <f t="shared" si="249"/>
        <v>0</v>
      </c>
      <c r="AS723" s="332">
        <f t="shared" si="249"/>
        <v>0</v>
      </c>
      <c r="AT723" s="332">
        <f t="shared" si="249"/>
        <v>0</v>
      </c>
      <c r="AU723" s="332">
        <f t="shared" si="249"/>
        <v>0</v>
      </c>
      <c r="AV723" s="332">
        <f t="shared" si="249"/>
        <v>0</v>
      </c>
      <c r="AW723" s="332">
        <f t="shared" si="249"/>
        <v>0</v>
      </c>
      <c r="AX723" s="332">
        <f t="shared" si="249"/>
        <v>0</v>
      </c>
      <c r="AY723" s="332">
        <f t="shared" si="249"/>
        <v>0</v>
      </c>
      <c r="AZ723" s="332">
        <f t="shared" si="249"/>
        <v>0</v>
      </c>
      <c r="BA723" s="332">
        <f t="shared" si="249"/>
        <v>0</v>
      </c>
      <c r="BB723" s="332">
        <f t="shared" si="249"/>
        <v>0</v>
      </c>
      <c r="BC723" s="332">
        <f t="shared" si="249"/>
        <v>0</v>
      </c>
      <c r="BD723" s="332">
        <f t="shared" si="249"/>
        <v>0</v>
      </c>
      <c r="BE723" s="332">
        <f t="shared" si="249"/>
        <v>0</v>
      </c>
      <c r="BF723" s="332">
        <f t="shared" si="249"/>
        <v>0</v>
      </c>
      <c r="BG723" s="332">
        <f t="shared" si="249"/>
        <v>0</v>
      </c>
      <c r="BH723" s="332">
        <f t="shared" si="249"/>
        <v>0</v>
      </c>
      <c r="BI723" s="332">
        <f t="shared" si="249"/>
        <v>0</v>
      </c>
      <c r="BJ723" s="332">
        <f t="shared" si="249"/>
        <v>0</v>
      </c>
      <c r="BK723" s="332">
        <f t="shared" si="249"/>
        <v>0</v>
      </c>
      <c r="BL723" s="332">
        <f t="shared" si="249"/>
        <v>0</v>
      </c>
      <c r="BM723" s="332">
        <f t="shared" si="249"/>
        <v>0</v>
      </c>
      <c r="BN723" s="332">
        <f t="shared" si="249"/>
        <v>0</v>
      </c>
      <c r="BO723" s="332">
        <f t="shared" si="249"/>
        <v>-161224</v>
      </c>
      <c r="BP723" s="332">
        <f t="shared" si="249"/>
        <v>0</v>
      </c>
      <c r="BQ723" s="332">
        <f t="shared" si="249"/>
        <v>0</v>
      </c>
      <c r="BR723" s="332">
        <f t="shared" si="248"/>
        <v>0</v>
      </c>
      <c r="BS723" s="332">
        <f t="shared" si="246"/>
        <v>0</v>
      </c>
      <c r="BT723" s="332">
        <f t="shared" si="246"/>
        <v>-41836</v>
      </c>
      <c r="BU723" s="332">
        <f t="shared" si="246"/>
        <v>0</v>
      </c>
      <c r="BV723" s="332">
        <f t="shared" si="246"/>
        <v>0</v>
      </c>
      <c r="BW723" s="332">
        <f t="shared" si="246"/>
        <v>0</v>
      </c>
      <c r="BX723" s="332">
        <f t="shared" si="246"/>
        <v>0</v>
      </c>
      <c r="BZ723" s="332">
        <f t="shared" si="247"/>
        <v>0</v>
      </c>
      <c r="CA723" s="332">
        <f t="shared" si="247"/>
        <v>0</v>
      </c>
    </row>
    <row r="724" spans="7:79" hidden="1" x14ac:dyDescent="0.2">
      <c r="G724" s="332">
        <f t="shared" si="249"/>
        <v>0</v>
      </c>
      <c r="H724" s="332">
        <f t="shared" si="249"/>
        <v>0</v>
      </c>
      <c r="I724" s="332">
        <f t="shared" si="249"/>
        <v>0</v>
      </c>
      <c r="J724" s="332">
        <f t="shared" ref="J724:BQ728" si="250">J368-CB368</f>
        <v>0</v>
      </c>
      <c r="K724" s="332">
        <f t="shared" si="250"/>
        <v>0</v>
      </c>
      <c r="L724" s="332">
        <f t="shared" si="250"/>
        <v>0</v>
      </c>
      <c r="M724" s="332">
        <f t="shared" si="250"/>
        <v>0</v>
      </c>
      <c r="N724" s="332">
        <f t="shared" si="250"/>
        <v>0</v>
      </c>
      <c r="O724" s="332">
        <f t="shared" si="250"/>
        <v>0</v>
      </c>
      <c r="P724" s="332">
        <f t="shared" si="250"/>
        <v>0</v>
      </c>
      <c r="Q724" s="332">
        <f t="shared" si="250"/>
        <v>0</v>
      </c>
      <c r="R724" s="332">
        <f t="shared" si="250"/>
        <v>0</v>
      </c>
      <c r="S724" s="332">
        <f t="shared" si="250"/>
        <v>0</v>
      </c>
      <c r="T724" s="332">
        <f t="shared" si="250"/>
        <v>0</v>
      </c>
      <c r="U724" s="332">
        <f t="shared" si="250"/>
        <v>0</v>
      </c>
      <c r="V724" s="332">
        <f t="shared" si="250"/>
        <v>0</v>
      </c>
      <c r="W724" s="332">
        <f t="shared" si="250"/>
        <v>0</v>
      </c>
      <c r="X724" s="332">
        <f t="shared" si="250"/>
        <v>0</v>
      </c>
      <c r="Y724" s="332">
        <f t="shared" si="250"/>
        <v>0</v>
      </c>
      <c r="Z724" s="332">
        <f t="shared" si="250"/>
        <v>0</v>
      </c>
      <c r="AA724" s="332">
        <f t="shared" si="250"/>
        <v>0</v>
      </c>
      <c r="AB724" s="332">
        <f t="shared" si="250"/>
        <v>0</v>
      </c>
      <c r="AC724" s="332">
        <f t="shared" si="250"/>
        <v>0</v>
      </c>
      <c r="AD724" s="332">
        <f t="shared" si="250"/>
        <v>0</v>
      </c>
      <c r="AE724" s="332">
        <f t="shared" si="250"/>
        <v>0</v>
      </c>
      <c r="AF724" s="332">
        <f t="shared" si="250"/>
        <v>0</v>
      </c>
      <c r="AG724" s="332">
        <f t="shared" si="250"/>
        <v>0</v>
      </c>
      <c r="AH724" s="332">
        <f t="shared" si="250"/>
        <v>0</v>
      </c>
      <c r="AI724" s="332">
        <f t="shared" si="250"/>
        <v>0</v>
      </c>
      <c r="AJ724" s="332">
        <f t="shared" si="250"/>
        <v>0</v>
      </c>
      <c r="AK724" s="332">
        <f t="shared" si="250"/>
        <v>0</v>
      </c>
      <c r="AL724" s="332">
        <f t="shared" si="250"/>
        <v>0</v>
      </c>
      <c r="AM724" s="332">
        <f t="shared" si="250"/>
        <v>0</v>
      </c>
      <c r="AN724" s="332">
        <f t="shared" si="250"/>
        <v>0</v>
      </c>
      <c r="AO724" s="332">
        <f t="shared" si="250"/>
        <v>0</v>
      </c>
      <c r="AP724" s="332">
        <f t="shared" si="250"/>
        <v>0</v>
      </c>
      <c r="AQ724" s="332">
        <f t="shared" si="250"/>
        <v>0</v>
      </c>
      <c r="AR724" s="332">
        <f t="shared" si="250"/>
        <v>0</v>
      </c>
      <c r="AS724" s="332">
        <f t="shared" si="250"/>
        <v>0</v>
      </c>
      <c r="AT724" s="332">
        <f t="shared" si="250"/>
        <v>0</v>
      </c>
      <c r="AU724" s="332">
        <f t="shared" si="250"/>
        <v>0</v>
      </c>
      <c r="AV724" s="332">
        <f t="shared" si="250"/>
        <v>0</v>
      </c>
      <c r="AW724" s="332">
        <f t="shared" si="250"/>
        <v>0</v>
      </c>
      <c r="AX724" s="332">
        <f t="shared" si="250"/>
        <v>0</v>
      </c>
      <c r="AY724" s="332">
        <f t="shared" si="250"/>
        <v>0</v>
      </c>
      <c r="AZ724" s="332">
        <f t="shared" si="250"/>
        <v>0</v>
      </c>
      <c r="BA724" s="332">
        <f t="shared" si="250"/>
        <v>0</v>
      </c>
      <c r="BB724" s="332">
        <f t="shared" si="250"/>
        <v>0</v>
      </c>
      <c r="BC724" s="332">
        <f t="shared" si="250"/>
        <v>0</v>
      </c>
      <c r="BD724" s="332">
        <f t="shared" si="250"/>
        <v>0</v>
      </c>
      <c r="BE724" s="332">
        <f t="shared" si="250"/>
        <v>0</v>
      </c>
      <c r="BF724" s="332">
        <f t="shared" si="250"/>
        <v>0</v>
      </c>
      <c r="BG724" s="332">
        <f t="shared" si="250"/>
        <v>0</v>
      </c>
      <c r="BH724" s="332">
        <f t="shared" si="250"/>
        <v>0</v>
      </c>
      <c r="BI724" s="332">
        <f t="shared" si="250"/>
        <v>0</v>
      </c>
      <c r="BJ724" s="332">
        <f t="shared" si="250"/>
        <v>0</v>
      </c>
      <c r="BK724" s="332">
        <f t="shared" si="250"/>
        <v>0</v>
      </c>
      <c r="BL724" s="332">
        <f t="shared" si="250"/>
        <v>0</v>
      </c>
      <c r="BM724" s="332">
        <f t="shared" si="250"/>
        <v>0</v>
      </c>
      <c r="BN724" s="332">
        <f t="shared" si="250"/>
        <v>0</v>
      </c>
      <c r="BO724" s="332">
        <f t="shared" si="250"/>
        <v>0</v>
      </c>
      <c r="BP724" s="332">
        <f t="shared" si="250"/>
        <v>0</v>
      </c>
      <c r="BQ724" s="332">
        <f t="shared" si="250"/>
        <v>0</v>
      </c>
      <c r="BR724" s="332">
        <f t="shared" si="248"/>
        <v>0</v>
      </c>
      <c r="BS724" s="332">
        <f t="shared" si="246"/>
        <v>0</v>
      </c>
      <c r="BT724" s="332">
        <f t="shared" si="246"/>
        <v>0</v>
      </c>
      <c r="BU724" s="332">
        <f t="shared" si="246"/>
        <v>0</v>
      </c>
      <c r="BV724" s="332">
        <f t="shared" si="246"/>
        <v>0</v>
      </c>
      <c r="BW724" s="332">
        <f t="shared" si="246"/>
        <v>0</v>
      </c>
      <c r="BX724" s="332">
        <f t="shared" si="246"/>
        <v>0</v>
      </c>
      <c r="BZ724" s="332">
        <f t="shared" si="247"/>
        <v>0</v>
      </c>
      <c r="CA724" s="332">
        <f t="shared" si="247"/>
        <v>0</v>
      </c>
    </row>
    <row r="725" spans="7:79" hidden="1" x14ac:dyDescent="0.2">
      <c r="G725" s="332">
        <f t="shared" ref="G725:V738" si="251">G369-BY369</f>
        <v>-530579</v>
      </c>
      <c r="H725" s="332">
        <f t="shared" si="251"/>
        <v>0</v>
      </c>
      <c r="I725" s="332">
        <f t="shared" si="251"/>
        <v>0</v>
      </c>
      <c r="J725" s="332">
        <f t="shared" si="250"/>
        <v>0</v>
      </c>
      <c r="K725" s="332">
        <f t="shared" si="250"/>
        <v>0</v>
      </c>
      <c r="L725" s="332">
        <f t="shared" si="250"/>
        <v>0</v>
      </c>
      <c r="M725" s="332">
        <f t="shared" si="250"/>
        <v>0</v>
      </c>
      <c r="N725" s="332">
        <f t="shared" si="250"/>
        <v>0</v>
      </c>
      <c r="O725" s="332">
        <f t="shared" si="250"/>
        <v>0</v>
      </c>
      <c r="P725" s="332">
        <f t="shared" si="250"/>
        <v>0</v>
      </c>
      <c r="Q725" s="332">
        <f t="shared" si="250"/>
        <v>87218</v>
      </c>
      <c r="R725" s="332">
        <f t="shared" si="250"/>
        <v>0</v>
      </c>
      <c r="S725" s="332">
        <f t="shared" si="250"/>
        <v>0</v>
      </c>
      <c r="T725" s="332">
        <f t="shared" si="250"/>
        <v>0</v>
      </c>
      <c r="U725" s="332">
        <f t="shared" si="250"/>
        <v>0</v>
      </c>
      <c r="V725" s="332">
        <f t="shared" si="250"/>
        <v>0</v>
      </c>
      <c r="W725" s="332">
        <f t="shared" si="250"/>
        <v>0</v>
      </c>
      <c r="X725" s="332">
        <f t="shared" si="250"/>
        <v>0</v>
      </c>
      <c r="Y725" s="332">
        <f t="shared" si="250"/>
        <v>0</v>
      </c>
      <c r="Z725" s="332">
        <f t="shared" si="250"/>
        <v>0</v>
      </c>
      <c r="AA725" s="332">
        <f t="shared" si="250"/>
        <v>0</v>
      </c>
      <c r="AB725" s="332">
        <f t="shared" si="250"/>
        <v>0</v>
      </c>
      <c r="AC725" s="332">
        <f t="shared" si="250"/>
        <v>0</v>
      </c>
      <c r="AD725" s="332">
        <f t="shared" si="250"/>
        <v>0</v>
      </c>
      <c r="AE725" s="332">
        <f t="shared" si="250"/>
        <v>0</v>
      </c>
      <c r="AF725" s="332">
        <f t="shared" si="250"/>
        <v>0</v>
      </c>
      <c r="AG725" s="332">
        <f t="shared" si="250"/>
        <v>0</v>
      </c>
      <c r="AH725" s="332">
        <f t="shared" si="250"/>
        <v>0</v>
      </c>
      <c r="AI725" s="332">
        <f t="shared" si="250"/>
        <v>0</v>
      </c>
      <c r="AJ725" s="332">
        <f t="shared" si="250"/>
        <v>0</v>
      </c>
      <c r="AK725" s="332">
        <f t="shared" si="250"/>
        <v>0</v>
      </c>
      <c r="AL725" s="332">
        <f t="shared" si="250"/>
        <v>0</v>
      </c>
      <c r="AM725" s="332">
        <f t="shared" si="250"/>
        <v>0</v>
      </c>
      <c r="AN725" s="332">
        <f t="shared" si="250"/>
        <v>0</v>
      </c>
      <c r="AO725" s="332">
        <f t="shared" si="250"/>
        <v>0</v>
      </c>
      <c r="AP725" s="332">
        <f t="shared" si="250"/>
        <v>0</v>
      </c>
      <c r="AQ725" s="332">
        <f t="shared" si="250"/>
        <v>0</v>
      </c>
      <c r="AR725" s="332">
        <f t="shared" si="250"/>
        <v>0</v>
      </c>
      <c r="AS725" s="332">
        <f t="shared" si="250"/>
        <v>0</v>
      </c>
      <c r="AT725" s="332">
        <f t="shared" si="250"/>
        <v>0</v>
      </c>
      <c r="AU725" s="332">
        <f t="shared" si="250"/>
        <v>-530579</v>
      </c>
      <c r="AV725" s="332">
        <f t="shared" si="250"/>
        <v>0</v>
      </c>
      <c r="AW725" s="332">
        <f t="shared" si="250"/>
        <v>0</v>
      </c>
      <c r="AX725" s="332">
        <f t="shared" si="250"/>
        <v>0</v>
      </c>
      <c r="AY725" s="332">
        <f t="shared" si="250"/>
        <v>0</v>
      </c>
      <c r="AZ725" s="332">
        <f t="shared" si="250"/>
        <v>0</v>
      </c>
      <c r="BA725" s="332">
        <f t="shared" si="250"/>
        <v>0</v>
      </c>
      <c r="BB725" s="332">
        <f t="shared" si="250"/>
        <v>0</v>
      </c>
      <c r="BC725" s="332">
        <f t="shared" si="250"/>
        <v>0</v>
      </c>
      <c r="BD725" s="332">
        <f t="shared" si="250"/>
        <v>0</v>
      </c>
      <c r="BE725" s="332">
        <f t="shared" si="250"/>
        <v>0</v>
      </c>
      <c r="BF725" s="332">
        <f t="shared" si="250"/>
        <v>0</v>
      </c>
      <c r="BG725" s="332">
        <f t="shared" si="250"/>
        <v>0</v>
      </c>
      <c r="BH725" s="332">
        <f t="shared" si="250"/>
        <v>0</v>
      </c>
      <c r="BI725" s="332">
        <f t="shared" si="250"/>
        <v>0</v>
      </c>
      <c r="BJ725" s="332">
        <f t="shared" si="250"/>
        <v>0</v>
      </c>
      <c r="BK725" s="332">
        <f t="shared" si="250"/>
        <v>0</v>
      </c>
      <c r="BL725" s="332">
        <f t="shared" si="250"/>
        <v>0</v>
      </c>
      <c r="BM725" s="332">
        <f t="shared" si="250"/>
        <v>0</v>
      </c>
      <c r="BN725" s="332">
        <f t="shared" si="250"/>
        <v>0</v>
      </c>
      <c r="BO725" s="332">
        <f t="shared" si="250"/>
        <v>0</v>
      </c>
      <c r="BP725" s="332">
        <f t="shared" si="250"/>
        <v>0</v>
      </c>
      <c r="BQ725" s="332">
        <f t="shared" si="250"/>
        <v>0</v>
      </c>
      <c r="BR725" s="332">
        <f t="shared" si="248"/>
        <v>0</v>
      </c>
      <c r="BS725" s="332">
        <f t="shared" si="246"/>
        <v>0</v>
      </c>
      <c r="BT725" s="332">
        <f t="shared" si="246"/>
        <v>87218</v>
      </c>
      <c r="BU725" s="332">
        <f t="shared" si="246"/>
        <v>0</v>
      </c>
      <c r="BV725" s="332">
        <f t="shared" si="246"/>
        <v>0</v>
      </c>
      <c r="BW725" s="332">
        <f t="shared" si="246"/>
        <v>0</v>
      </c>
      <c r="BX725" s="332">
        <f t="shared" si="246"/>
        <v>0</v>
      </c>
      <c r="BZ725" s="332">
        <f t="shared" si="247"/>
        <v>0</v>
      </c>
      <c r="CA725" s="332">
        <f t="shared" si="247"/>
        <v>0</v>
      </c>
    </row>
    <row r="726" spans="7:79" hidden="1" x14ac:dyDescent="0.2">
      <c r="G726" s="332">
        <f t="shared" si="251"/>
        <v>-530579</v>
      </c>
      <c r="H726" s="332">
        <f t="shared" si="251"/>
        <v>0</v>
      </c>
      <c r="I726" s="332">
        <f t="shared" si="251"/>
        <v>0</v>
      </c>
      <c r="J726" s="332">
        <f t="shared" si="250"/>
        <v>0</v>
      </c>
      <c r="K726" s="332">
        <f t="shared" si="250"/>
        <v>0</v>
      </c>
      <c r="L726" s="332">
        <f t="shared" si="250"/>
        <v>0</v>
      </c>
      <c r="M726" s="332">
        <f t="shared" si="250"/>
        <v>0</v>
      </c>
      <c r="N726" s="332">
        <f t="shared" si="250"/>
        <v>0</v>
      </c>
      <c r="O726" s="332">
        <f t="shared" si="250"/>
        <v>0</v>
      </c>
      <c r="P726" s="332">
        <f t="shared" si="250"/>
        <v>0</v>
      </c>
      <c r="Q726" s="332">
        <f t="shared" si="250"/>
        <v>87218</v>
      </c>
      <c r="R726" s="332">
        <f t="shared" si="250"/>
        <v>0</v>
      </c>
      <c r="S726" s="332">
        <f t="shared" si="250"/>
        <v>0</v>
      </c>
      <c r="T726" s="332">
        <f t="shared" si="250"/>
        <v>0</v>
      </c>
      <c r="U726" s="332">
        <f t="shared" si="250"/>
        <v>0</v>
      </c>
      <c r="V726" s="332">
        <f t="shared" si="250"/>
        <v>0</v>
      </c>
      <c r="W726" s="332">
        <f t="shared" si="250"/>
        <v>0</v>
      </c>
      <c r="X726" s="332">
        <f t="shared" si="250"/>
        <v>0</v>
      </c>
      <c r="Y726" s="332">
        <f t="shared" si="250"/>
        <v>0</v>
      </c>
      <c r="Z726" s="332">
        <f t="shared" si="250"/>
        <v>0</v>
      </c>
      <c r="AA726" s="332">
        <f t="shared" si="250"/>
        <v>0</v>
      </c>
      <c r="AB726" s="332">
        <f t="shared" si="250"/>
        <v>0</v>
      </c>
      <c r="AC726" s="332">
        <f t="shared" si="250"/>
        <v>0</v>
      </c>
      <c r="AD726" s="332">
        <f t="shared" si="250"/>
        <v>0</v>
      </c>
      <c r="AE726" s="332">
        <f t="shared" si="250"/>
        <v>0</v>
      </c>
      <c r="AF726" s="332">
        <f t="shared" si="250"/>
        <v>0</v>
      </c>
      <c r="AG726" s="332">
        <f t="shared" si="250"/>
        <v>0</v>
      </c>
      <c r="AH726" s="332">
        <f t="shared" si="250"/>
        <v>0</v>
      </c>
      <c r="AI726" s="332">
        <f t="shared" si="250"/>
        <v>0</v>
      </c>
      <c r="AJ726" s="332">
        <f t="shared" si="250"/>
        <v>0</v>
      </c>
      <c r="AK726" s="332">
        <f t="shared" si="250"/>
        <v>0</v>
      </c>
      <c r="AL726" s="332">
        <f t="shared" si="250"/>
        <v>0</v>
      </c>
      <c r="AM726" s="332">
        <f t="shared" si="250"/>
        <v>0</v>
      </c>
      <c r="AN726" s="332">
        <f t="shared" si="250"/>
        <v>0</v>
      </c>
      <c r="AO726" s="332">
        <f t="shared" si="250"/>
        <v>0</v>
      </c>
      <c r="AP726" s="332">
        <f t="shared" si="250"/>
        <v>0</v>
      </c>
      <c r="AQ726" s="332">
        <f t="shared" si="250"/>
        <v>0</v>
      </c>
      <c r="AR726" s="332">
        <f t="shared" si="250"/>
        <v>0</v>
      </c>
      <c r="AS726" s="332">
        <f t="shared" si="250"/>
        <v>0</v>
      </c>
      <c r="AT726" s="332">
        <f t="shared" si="250"/>
        <v>0</v>
      </c>
      <c r="AU726" s="332">
        <f t="shared" si="250"/>
        <v>-530579</v>
      </c>
      <c r="AV726" s="332">
        <f t="shared" si="250"/>
        <v>0</v>
      </c>
      <c r="AW726" s="332">
        <f t="shared" si="250"/>
        <v>0</v>
      </c>
      <c r="AX726" s="332">
        <f t="shared" si="250"/>
        <v>0</v>
      </c>
      <c r="AY726" s="332">
        <f t="shared" si="250"/>
        <v>0</v>
      </c>
      <c r="AZ726" s="332">
        <f t="shared" si="250"/>
        <v>0</v>
      </c>
      <c r="BA726" s="332">
        <f t="shared" si="250"/>
        <v>0</v>
      </c>
      <c r="BB726" s="332">
        <f t="shared" si="250"/>
        <v>0</v>
      </c>
      <c r="BC726" s="332">
        <f t="shared" si="250"/>
        <v>0</v>
      </c>
      <c r="BD726" s="332">
        <f t="shared" si="250"/>
        <v>0</v>
      </c>
      <c r="BE726" s="332">
        <f t="shared" si="250"/>
        <v>0</v>
      </c>
      <c r="BF726" s="332">
        <f t="shared" si="250"/>
        <v>0</v>
      </c>
      <c r="BG726" s="332">
        <f t="shared" si="250"/>
        <v>0</v>
      </c>
      <c r="BH726" s="332">
        <f t="shared" si="250"/>
        <v>0</v>
      </c>
      <c r="BI726" s="332">
        <f t="shared" si="250"/>
        <v>0</v>
      </c>
      <c r="BJ726" s="332">
        <f t="shared" si="250"/>
        <v>0</v>
      </c>
      <c r="BK726" s="332">
        <f t="shared" si="250"/>
        <v>0</v>
      </c>
      <c r="BL726" s="332">
        <f t="shared" si="250"/>
        <v>0</v>
      </c>
      <c r="BM726" s="332">
        <f t="shared" si="250"/>
        <v>0</v>
      </c>
      <c r="BN726" s="332">
        <f t="shared" si="250"/>
        <v>0</v>
      </c>
      <c r="BO726" s="332">
        <f t="shared" si="250"/>
        <v>0</v>
      </c>
      <c r="BP726" s="332">
        <f t="shared" si="250"/>
        <v>0</v>
      </c>
      <c r="BQ726" s="332">
        <f t="shared" si="250"/>
        <v>0</v>
      </c>
      <c r="BR726" s="332">
        <f t="shared" si="248"/>
        <v>0</v>
      </c>
      <c r="BS726" s="332">
        <f t="shared" si="246"/>
        <v>0</v>
      </c>
      <c r="BT726" s="332">
        <f t="shared" si="246"/>
        <v>87218</v>
      </c>
      <c r="BU726" s="332">
        <f t="shared" si="246"/>
        <v>0</v>
      </c>
      <c r="BV726" s="332">
        <f t="shared" si="246"/>
        <v>0</v>
      </c>
      <c r="BW726" s="332">
        <f t="shared" si="246"/>
        <v>0</v>
      </c>
      <c r="BX726" s="332">
        <f t="shared" si="246"/>
        <v>0</v>
      </c>
      <c r="BZ726" s="332">
        <f t="shared" si="247"/>
        <v>0</v>
      </c>
      <c r="CA726" s="332">
        <f t="shared" si="247"/>
        <v>0</v>
      </c>
    </row>
    <row r="727" spans="7:79" hidden="1" x14ac:dyDescent="0.2">
      <c r="G727" s="332">
        <f t="shared" si="251"/>
        <v>0</v>
      </c>
      <c r="H727" s="332">
        <f t="shared" si="251"/>
        <v>0</v>
      </c>
      <c r="I727" s="332">
        <f t="shared" si="251"/>
        <v>0</v>
      </c>
      <c r="J727" s="332">
        <f t="shared" si="250"/>
        <v>0</v>
      </c>
      <c r="K727" s="332">
        <f t="shared" si="250"/>
        <v>0</v>
      </c>
      <c r="L727" s="332">
        <f t="shared" si="250"/>
        <v>0</v>
      </c>
      <c r="M727" s="332">
        <f t="shared" si="250"/>
        <v>0</v>
      </c>
      <c r="N727" s="332">
        <f t="shared" si="250"/>
        <v>0</v>
      </c>
      <c r="O727" s="332">
        <f t="shared" si="250"/>
        <v>0</v>
      </c>
      <c r="P727" s="332">
        <f t="shared" si="250"/>
        <v>0</v>
      </c>
      <c r="Q727" s="332">
        <f t="shared" si="250"/>
        <v>0</v>
      </c>
      <c r="R727" s="332">
        <f t="shared" si="250"/>
        <v>0</v>
      </c>
      <c r="S727" s="332">
        <f t="shared" si="250"/>
        <v>0</v>
      </c>
      <c r="T727" s="332">
        <f t="shared" si="250"/>
        <v>0</v>
      </c>
      <c r="U727" s="332">
        <f t="shared" si="250"/>
        <v>0</v>
      </c>
      <c r="V727" s="332">
        <f t="shared" si="250"/>
        <v>0</v>
      </c>
      <c r="W727" s="332">
        <f t="shared" si="250"/>
        <v>0</v>
      </c>
      <c r="X727" s="332">
        <f t="shared" si="250"/>
        <v>0</v>
      </c>
      <c r="Y727" s="332">
        <f t="shared" si="250"/>
        <v>0</v>
      </c>
      <c r="Z727" s="332">
        <f t="shared" si="250"/>
        <v>0</v>
      </c>
      <c r="AA727" s="332">
        <f t="shared" si="250"/>
        <v>0</v>
      </c>
      <c r="AB727" s="332">
        <f t="shared" si="250"/>
        <v>0</v>
      </c>
      <c r="AC727" s="332">
        <f t="shared" si="250"/>
        <v>0</v>
      </c>
      <c r="AD727" s="332">
        <f t="shared" si="250"/>
        <v>0</v>
      </c>
      <c r="AE727" s="332">
        <f t="shared" si="250"/>
        <v>0</v>
      </c>
      <c r="AF727" s="332">
        <f t="shared" si="250"/>
        <v>0</v>
      </c>
      <c r="AG727" s="332">
        <f t="shared" si="250"/>
        <v>0</v>
      </c>
      <c r="AH727" s="332">
        <f t="shared" si="250"/>
        <v>0</v>
      </c>
      <c r="AI727" s="332">
        <f t="shared" si="250"/>
        <v>0</v>
      </c>
      <c r="AJ727" s="332">
        <f t="shared" si="250"/>
        <v>0</v>
      </c>
      <c r="AK727" s="332">
        <f t="shared" si="250"/>
        <v>0</v>
      </c>
      <c r="AL727" s="332">
        <f t="shared" si="250"/>
        <v>0</v>
      </c>
      <c r="AM727" s="332">
        <f t="shared" si="250"/>
        <v>0</v>
      </c>
      <c r="AN727" s="332">
        <f t="shared" si="250"/>
        <v>0</v>
      </c>
      <c r="AO727" s="332">
        <f t="shared" si="250"/>
        <v>0</v>
      </c>
      <c r="AP727" s="332">
        <f t="shared" si="250"/>
        <v>0</v>
      </c>
      <c r="AQ727" s="332">
        <f t="shared" si="250"/>
        <v>0</v>
      </c>
      <c r="AR727" s="332">
        <f t="shared" si="250"/>
        <v>0</v>
      </c>
      <c r="AS727" s="332">
        <f t="shared" si="250"/>
        <v>0</v>
      </c>
      <c r="AT727" s="332">
        <f t="shared" si="250"/>
        <v>0</v>
      </c>
      <c r="AU727" s="332">
        <f t="shared" si="250"/>
        <v>0</v>
      </c>
      <c r="AV727" s="332">
        <f t="shared" si="250"/>
        <v>0</v>
      </c>
      <c r="AW727" s="332">
        <f t="shared" si="250"/>
        <v>0</v>
      </c>
      <c r="AX727" s="332">
        <f t="shared" si="250"/>
        <v>0</v>
      </c>
      <c r="AY727" s="332">
        <f t="shared" si="250"/>
        <v>0</v>
      </c>
      <c r="AZ727" s="332">
        <f t="shared" si="250"/>
        <v>0</v>
      </c>
      <c r="BA727" s="332">
        <f t="shared" si="250"/>
        <v>0</v>
      </c>
      <c r="BB727" s="332">
        <f t="shared" si="250"/>
        <v>0</v>
      </c>
      <c r="BC727" s="332">
        <f t="shared" si="250"/>
        <v>0</v>
      </c>
      <c r="BD727" s="332">
        <f t="shared" si="250"/>
        <v>0</v>
      </c>
      <c r="BE727" s="332">
        <f t="shared" si="250"/>
        <v>0</v>
      </c>
      <c r="BF727" s="332">
        <f t="shared" si="250"/>
        <v>0</v>
      </c>
      <c r="BG727" s="332">
        <f t="shared" si="250"/>
        <v>0</v>
      </c>
      <c r="BH727" s="332">
        <f t="shared" si="250"/>
        <v>0</v>
      </c>
      <c r="BI727" s="332">
        <f t="shared" si="250"/>
        <v>0</v>
      </c>
      <c r="BJ727" s="332">
        <f t="shared" si="250"/>
        <v>0</v>
      </c>
      <c r="BK727" s="332">
        <f t="shared" si="250"/>
        <v>0</v>
      </c>
      <c r="BL727" s="332">
        <f t="shared" si="250"/>
        <v>0</v>
      </c>
      <c r="BM727" s="332">
        <f t="shared" si="250"/>
        <v>0</v>
      </c>
      <c r="BN727" s="332">
        <f t="shared" si="250"/>
        <v>0</v>
      </c>
      <c r="BO727" s="332">
        <f t="shared" si="250"/>
        <v>0</v>
      </c>
      <c r="BP727" s="332">
        <f t="shared" si="250"/>
        <v>0</v>
      </c>
      <c r="BQ727" s="332">
        <f t="shared" si="250"/>
        <v>0</v>
      </c>
      <c r="BR727" s="332">
        <f t="shared" si="248"/>
        <v>0</v>
      </c>
      <c r="BS727" s="332">
        <f t="shared" si="246"/>
        <v>0</v>
      </c>
      <c r="BT727" s="332">
        <f t="shared" si="246"/>
        <v>0</v>
      </c>
      <c r="BU727" s="332">
        <f t="shared" si="246"/>
        <v>0</v>
      </c>
      <c r="BV727" s="332">
        <f t="shared" si="246"/>
        <v>0</v>
      </c>
      <c r="BW727" s="332">
        <f t="shared" si="246"/>
        <v>0</v>
      </c>
      <c r="BX727" s="332">
        <f t="shared" si="246"/>
        <v>0</v>
      </c>
      <c r="BZ727" s="332">
        <f t="shared" si="247"/>
        <v>0</v>
      </c>
      <c r="CA727" s="332">
        <f t="shared" si="247"/>
        <v>0</v>
      </c>
    </row>
    <row r="728" spans="7:79" hidden="1" x14ac:dyDescent="0.2">
      <c r="G728" s="332">
        <f t="shared" si="251"/>
        <v>-881202</v>
      </c>
      <c r="H728" s="332">
        <f t="shared" si="251"/>
        <v>0</v>
      </c>
      <c r="I728" s="332">
        <f t="shared" si="251"/>
        <v>0</v>
      </c>
      <c r="J728" s="332">
        <f t="shared" si="250"/>
        <v>0</v>
      </c>
      <c r="K728" s="332">
        <f t="shared" si="250"/>
        <v>0</v>
      </c>
      <c r="L728" s="332">
        <f t="shared" si="250"/>
        <v>0</v>
      </c>
      <c r="M728" s="332">
        <f t="shared" si="250"/>
        <v>0</v>
      </c>
      <c r="N728" s="332">
        <f t="shared" si="250"/>
        <v>0</v>
      </c>
      <c r="O728" s="332">
        <f t="shared" si="250"/>
        <v>0</v>
      </c>
      <c r="P728" s="332">
        <f t="shared" si="250"/>
        <v>0</v>
      </c>
      <c r="Q728" s="332">
        <f t="shared" si="250"/>
        <v>88771</v>
      </c>
      <c r="R728" s="332">
        <f t="shared" si="250"/>
        <v>0</v>
      </c>
      <c r="S728" s="332">
        <f t="shared" si="250"/>
        <v>0</v>
      </c>
      <c r="T728" s="332">
        <f t="shared" si="250"/>
        <v>0</v>
      </c>
      <c r="U728" s="332">
        <f t="shared" si="250"/>
        <v>0</v>
      </c>
      <c r="V728" s="332">
        <f t="shared" si="250"/>
        <v>0</v>
      </c>
      <c r="W728" s="332">
        <f t="shared" si="250"/>
        <v>0</v>
      </c>
      <c r="X728" s="332">
        <f t="shared" si="250"/>
        <v>0</v>
      </c>
      <c r="Y728" s="332">
        <f t="shared" ref="Y728:BQ733" si="252">Y372-CQ372</f>
        <v>0</v>
      </c>
      <c r="Z728" s="332">
        <f t="shared" si="252"/>
        <v>0</v>
      </c>
      <c r="AA728" s="332">
        <f t="shared" si="252"/>
        <v>0</v>
      </c>
      <c r="AB728" s="332">
        <f t="shared" si="252"/>
        <v>0</v>
      </c>
      <c r="AC728" s="332">
        <f t="shared" si="252"/>
        <v>0</v>
      </c>
      <c r="AD728" s="332">
        <f t="shared" si="252"/>
        <v>0</v>
      </c>
      <c r="AE728" s="332">
        <f t="shared" si="252"/>
        <v>0</v>
      </c>
      <c r="AF728" s="332">
        <f t="shared" si="252"/>
        <v>0</v>
      </c>
      <c r="AG728" s="332">
        <f t="shared" si="252"/>
        <v>0</v>
      </c>
      <c r="AH728" s="332">
        <f t="shared" si="252"/>
        <v>0</v>
      </c>
      <c r="AI728" s="332">
        <f t="shared" si="252"/>
        <v>0</v>
      </c>
      <c r="AJ728" s="332">
        <f t="shared" si="252"/>
        <v>0</v>
      </c>
      <c r="AK728" s="332">
        <f t="shared" si="252"/>
        <v>0</v>
      </c>
      <c r="AL728" s="332">
        <f t="shared" si="252"/>
        <v>0</v>
      </c>
      <c r="AM728" s="332">
        <f t="shared" si="252"/>
        <v>0</v>
      </c>
      <c r="AN728" s="332">
        <f t="shared" si="252"/>
        <v>0</v>
      </c>
      <c r="AO728" s="332">
        <f t="shared" si="252"/>
        <v>0</v>
      </c>
      <c r="AP728" s="332">
        <f t="shared" si="252"/>
        <v>0</v>
      </c>
      <c r="AQ728" s="332">
        <f t="shared" si="252"/>
        <v>0</v>
      </c>
      <c r="AR728" s="332">
        <f t="shared" si="252"/>
        <v>0</v>
      </c>
      <c r="AS728" s="332">
        <f t="shared" si="252"/>
        <v>0</v>
      </c>
      <c r="AT728" s="332">
        <f t="shared" si="252"/>
        <v>0</v>
      </c>
      <c r="AU728" s="332">
        <f t="shared" si="252"/>
        <v>-179611</v>
      </c>
      <c r="AV728" s="332">
        <f t="shared" si="252"/>
        <v>0</v>
      </c>
      <c r="AW728" s="332">
        <f t="shared" si="252"/>
        <v>0</v>
      </c>
      <c r="AX728" s="332">
        <f t="shared" si="252"/>
        <v>0</v>
      </c>
      <c r="AY728" s="332">
        <f t="shared" si="252"/>
        <v>0</v>
      </c>
      <c r="AZ728" s="332">
        <f t="shared" si="252"/>
        <v>0</v>
      </c>
      <c r="BA728" s="332">
        <f t="shared" si="252"/>
        <v>0</v>
      </c>
      <c r="BB728" s="332">
        <f t="shared" si="252"/>
        <v>0</v>
      </c>
      <c r="BC728" s="332">
        <f t="shared" si="252"/>
        <v>0</v>
      </c>
      <c r="BD728" s="332">
        <f t="shared" si="252"/>
        <v>0</v>
      </c>
      <c r="BE728" s="332">
        <f t="shared" si="252"/>
        <v>0</v>
      </c>
      <c r="BF728" s="332">
        <f t="shared" si="252"/>
        <v>0</v>
      </c>
      <c r="BG728" s="332">
        <f t="shared" si="252"/>
        <v>0</v>
      </c>
      <c r="BH728" s="332">
        <f t="shared" si="252"/>
        <v>0</v>
      </c>
      <c r="BI728" s="332">
        <f t="shared" si="252"/>
        <v>0</v>
      </c>
      <c r="BJ728" s="332">
        <f t="shared" si="252"/>
        <v>0</v>
      </c>
      <c r="BK728" s="332">
        <f t="shared" si="252"/>
        <v>0</v>
      </c>
      <c r="BL728" s="332">
        <f t="shared" si="252"/>
        <v>0</v>
      </c>
      <c r="BM728" s="332">
        <f t="shared" si="252"/>
        <v>0</v>
      </c>
      <c r="BN728" s="332">
        <f t="shared" si="252"/>
        <v>0</v>
      </c>
      <c r="BO728" s="332">
        <f t="shared" si="252"/>
        <v>-701591</v>
      </c>
      <c r="BP728" s="332">
        <f t="shared" si="252"/>
        <v>0</v>
      </c>
      <c r="BQ728" s="332">
        <f t="shared" si="252"/>
        <v>0</v>
      </c>
      <c r="BR728" s="332">
        <f t="shared" si="248"/>
        <v>0</v>
      </c>
      <c r="BS728" s="332">
        <f t="shared" si="246"/>
        <v>0</v>
      </c>
      <c r="BT728" s="332">
        <f t="shared" si="246"/>
        <v>88771</v>
      </c>
      <c r="BU728" s="332">
        <f t="shared" si="246"/>
        <v>0</v>
      </c>
      <c r="BV728" s="332">
        <f t="shared" si="246"/>
        <v>0</v>
      </c>
      <c r="BW728" s="332">
        <f t="shared" si="246"/>
        <v>0</v>
      </c>
      <c r="BX728" s="332">
        <f t="shared" si="246"/>
        <v>0</v>
      </c>
      <c r="BZ728" s="332">
        <f t="shared" si="247"/>
        <v>0</v>
      </c>
      <c r="CA728" s="332">
        <f t="shared" si="247"/>
        <v>0</v>
      </c>
    </row>
    <row r="729" spans="7:79" hidden="1" x14ac:dyDescent="0.2">
      <c r="G729" s="332">
        <f t="shared" si="251"/>
        <v>-881202</v>
      </c>
      <c r="H729" s="332">
        <f t="shared" si="251"/>
        <v>0</v>
      </c>
      <c r="I729" s="332">
        <f t="shared" si="251"/>
        <v>0</v>
      </c>
      <c r="J729" s="332">
        <f t="shared" si="251"/>
        <v>0</v>
      </c>
      <c r="K729" s="332">
        <f t="shared" si="251"/>
        <v>0</v>
      </c>
      <c r="L729" s="332">
        <f t="shared" si="251"/>
        <v>0</v>
      </c>
      <c r="M729" s="332">
        <f t="shared" si="251"/>
        <v>0</v>
      </c>
      <c r="N729" s="332">
        <f t="shared" si="251"/>
        <v>0</v>
      </c>
      <c r="O729" s="332">
        <f t="shared" si="251"/>
        <v>0</v>
      </c>
      <c r="P729" s="332">
        <f t="shared" si="251"/>
        <v>0</v>
      </c>
      <c r="Q729" s="332">
        <f t="shared" si="251"/>
        <v>88771</v>
      </c>
      <c r="R729" s="332">
        <f t="shared" si="251"/>
        <v>0</v>
      </c>
      <c r="S729" s="332">
        <f t="shared" si="251"/>
        <v>0</v>
      </c>
      <c r="T729" s="332">
        <f t="shared" si="251"/>
        <v>0</v>
      </c>
      <c r="U729" s="332">
        <f t="shared" si="251"/>
        <v>0</v>
      </c>
      <c r="V729" s="332">
        <f t="shared" si="251"/>
        <v>0</v>
      </c>
      <c r="W729" s="332">
        <f t="shared" ref="W729:AL738" si="253">W373-CO373</f>
        <v>0</v>
      </c>
      <c r="X729" s="332">
        <f t="shared" si="253"/>
        <v>0</v>
      </c>
      <c r="Y729" s="332">
        <f t="shared" si="252"/>
        <v>0</v>
      </c>
      <c r="Z729" s="332">
        <f t="shared" si="252"/>
        <v>0</v>
      </c>
      <c r="AA729" s="332">
        <f t="shared" si="252"/>
        <v>0</v>
      </c>
      <c r="AB729" s="332">
        <f t="shared" si="252"/>
        <v>0</v>
      </c>
      <c r="AC729" s="332">
        <f t="shared" si="252"/>
        <v>0</v>
      </c>
      <c r="AD729" s="332">
        <f t="shared" si="252"/>
        <v>0</v>
      </c>
      <c r="AE729" s="332">
        <f t="shared" si="252"/>
        <v>0</v>
      </c>
      <c r="AF729" s="332">
        <f t="shared" si="252"/>
        <v>0</v>
      </c>
      <c r="AG729" s="332">
        <f t="shared" si="252"/>
        <v>0</v>
      </c>
      <c r="AH729" s="332">
        <f t="shared" si="252"/>
        <v>0</v>
      </c>
      <c r="AI729" s="332">
        <f t="shared" si="252"/>
        <v>0</v>
      </c>
      <c r="AJ729" s="332">
        <f t="shared" si="252"/>
        <v>0</v>
      </c>
      <c r="AK729" s="332">
        <f t="shared" si="252"/>
        <v>0</v>
      </c>
      <c r="AL729" s="332">
        <f t="shared" si="252"/>
        <v>0</v>
      </c>
      <c r="AM729" s="332">
        <f t="shared" si="252"/>
        <v>0</v>
      </c>
      <c r="AN729" s="332">
        <f t="shared" si="252"/>
        <v>0</v>
      </c>
      <c r="AO729" s="332">
        <f t="shared" si="252"/>
        <v>0</v>
      </c>
      <c r="AP729" s="332">
        <f t="shared" si="252"/>
        <v>0</v>
      </c>
      <c r="AQ729" s="332">
        <f t="shared" si="252"/>
        <v>0</v>
      </c>
      <c r="AR729" s="332">
        <f t="shared" si="252"/>
        <v>0</v>
      </c>
      <c r="AS729" s="332">
        <f t="shared" si="252"/>
        <v>0</v>
      </c>
      <c r="AT729" s="332">
        <f t="shared" si="252"/>
        <v>0</v>
      </c>
      <c r="AU729" s="332">
        <f t="shared" si="252"/>
        <v>-179611</v>
      </c>
      <c r="AV729" s="332">
        <f t="shared" si="252"/>
        <v>0</v>
      </c>
      <c r="AW729" s="332">
        <f t="shared" si="252"/>
        <v>0</v>
      </c>
      <c r="AX729" s="332">
        <f t="shared" si="252"/>
        <v>0</v>
      </c>
      <c r="AY729" s="332">
        <f t="shared" si="252"/>
        <v>0</v>
      </c>
      <c r="AZ729" s="332">
        <f t="shared" si="252"/>
        <v>0</v>
      </c>
      <c r="BA729" s="332">
        <f t="shared" si="252"/>
        <v>0</v>
      </c>
      <c r="BB729" s="332">
        <f t="shared" si="252"/>
        <v>0</v>
      </c>
      <c r="BC729" s="332">
        <f t="shared" si="252"/>
        <v>0</v>
      </c>
      <c r="BD729" s="332">
        <f t="shared" si="252"/>
        <v>0</v>
      </c>
      <c r="BE729" s="332">
        <f t="shared" si="252"/>
        <v>0</v>
      </c>
      <c r="BF729" s="332">
        <f t="shared" si="252"/>
        <v>0</v>
      </c>
      <c r="BG729" s="332">
        <f t="shared" si="252"/>
        <v>0</v>
      </c>
      <c r="BH729" s="332">
        <f t="shared" si="252"/>
        <v>0</v>
      </c>
      <c r="BI729" s="332">
        <f t="shared" si="252"/>
        <v>0</v>
      </c>
      <c r="BJ729" s="332">
        <f t="shared" si="252"/>
        <v>0</v>
      </c>
      <c r="BK729" s="332">
        <f t="shared" si="252"/>
        <v>0</v>
      </c>
      <c r="BL729" s="332">
        <f t="shared" si="252"/>
        <v>0</v>
      </c>
      <c r="BM729" s="332">
        <f t="shared" si="252"/>
        <v>0</v>
      </c>
      <c r="BN729" s="332">
        <f t="shared" si="252"/>
        <v>0</v>
      </c>
      <c r="BO729" s="332">
        <f t="shared" si="252"/>
        <v>-701591</v>
      </c>
      <c r="BP729" s="332">
        <f t="shared" si="252"/>
        <v>0</v>
      </c>
      <c r="BQ729" s="332">
        <f t="shared" si="252"/>
        <v>0</v>
      </c>
      <c r="BR729" s="332">
        <f t="shared" si="248"/>
        <v>0</v>
      </c>
      <c r="BS729" s="332">
        <f t="shared" si="246"/>
        <v>0</v>
      </c>
      <c r="BT729" s="332">
        <f t="shared" si="246"/>
        <v>88771</v>
      </c>
      <c r="BU729" s="332">
        <f t="shared" si="246"/>
        <v>0</v>
      </c>
      <c r="BV729" s="332">
        <f t="shared" si="246"/>
        <v>0</v>
      </c>
      <c r="BW729" s="332">
        <f t="shared" si="246"/>
        <v>0</v>
      </c>
      <c r="BX729" s="332">
        <f t="shared" si="246"/>
        <v>0</v>
      </c>
      <c r="BZ729" s="332">
        <f t="shared" si="247"/>
        <v>0</v>
      </c>
      <c r="CA729" s="332">
        <f t="shared" si="247"/>
        <v>0</v>
      </c>
    </row>
    <row r="730" spans="7:79" hidden="1" x14ac:dyDescent="0.2">
      <c r="G730" s="332">
        <f t="shared" si="251"/>
        <v>0</v>
      </c>
      <c r="H730" s="332">
        <f t="shared" si="251"/>
        <v>0</v>
      </c>
      <c r="I730" s="332">
        <f t="shared" si="251"/>
        <v>0</v>
      </c>
      <c r="J730" s="332">
        <f t="shared" si="251"/>
        <v>0</v>
      </c>
      <c r="K730" s="332">
        <f t="shared" si="251"/>
        <v>0</v>
      </c>
      <c r="L730" s="332">
        <f t="shared" si="251"/>
        <v>0</v>
      </c>
      <c r="M730" s="332">
        <f t="shared" si="251"/>
        <v>0</v>
      </c>
      <c r="N730" s="332">
        <f t="shared" si="251"/>
        <v>0</v>
      </c>
      <c r="O730" s="332">
        <f t="shared" si="251"/>
        <v>0</v>
      </c>
      <c r="P730" s="332">
        <f t="shared" si="251"/>
        <v>0</v>
      </c>
      <c r="Q730" s="332">
        <f t="shared" si="251"/>
        <v>0</v>
      </c>
      <c r="R730" s="332">
        <f t="shared" si="251"/>
        <v>0</v>
      </c>
      <c r="S730" s="332">
        <f t="shared" si="251"/>
        <v>0</v>
      </c>
      <c r="T730" s="332">
        <f t="shared" si="251"/>
        <v>0</v>
      </c>
      <c r="U730" s="332">
        <f t="shared" si="251"/>
        <v>0</v>
      </c>
      <c r="V730" s="332">
        <f t="shared" si="251"/>
        <v>0</v>
      </c>
      <c r="W730" s="332">
        <f t="shared" si="253"/>
        <v>0</v>
      </c>
      <c r="X730" s="332">
        <f t="shared" si="253"/>
        <v>0</v>
      </c>
      <c r="Y730" s="332">
        <f t="shared" si="252"/>
        <v>0</v>
      </c>
      <c r="Z730" s="332">
        <f t="shared" si="252"/>
        <v>0</v>
      </c>
      <c r="AA730" s="332">
        <f t="shared" si="252"/>
        <v>0</v>
      </c>
      <c r="AB730" s="332">
        <f t="shared" si="252"/>
        <v>0</v>
      </c>
      <c r="AC730" s="332">
        <f t="shared" si="252"/>
        <v>0</v>
      </c>
      <c r="AD730" s="332">
        <f t="shared" si="252"/>
        <v>0</v>
      </c>
      <c r="AE730" s="332">
        <f t="shared" si="252"/>
        <v>0</v>
      </c>
      <c r="AF730" s="332">
        <f t="shared" si="252"/>
        <v>0</v>
      </c>
      <c r="AG730" s="332">
        <f t="shared" si="252"/>
        <v>0</v>
      </c>
      <c r="AH730" s="332">
        <f t="shared" si="252"/>
        <v>0</v>
      </c>
      <c r="AI730" s="332">
        <f t="shared" si="252"/>
        <v>0</v>
      </c>
      <c r="AJ730" s="332">
        <f t="shared" si="252"/>
        <v>0</v>
      </c>
      <c r="AK730" s="332">
        <f t="shared" si="252"/>
        <v>0</v>
      </c>
      <c r="AL730" s="332">
        <f t="shared" si="252"/>
        <v>0</v>
      </c>
      <c r="AM730" s="332">
        <f t="shared" si="252"/>
        <v>0</v>
      </c>
      <c r="AN730" s="332">
        <f t="shared" si="252"/>
        <v>0</v>
      </c>
      <c r="AO730" s="332">
        <f t="shared" si="252"/>
        <v>0</v>
      </c>
      <c r="AP730" s="332">
        <f t="shared" si="252"/>
        <v>0</v>
      </c>
      <c r="AQ730" s="332">
        <f t="shared" si="252"/>
        <v>0</v>
      </c>
      <c r="AR730" s="332">
        <f t="shared" si="252"/>
        <v>0</v>
      </c>
      <c r="AS730" s="332">
        <f t="shared" si="252"/>
        <v>0</v>
      </c>
      <c r="AT730" s="332">
        <f t="shared" si="252"/>
        <v>0</v>
      </c>
      <c r="AU730" s="332">
        <f t="shared" si="252"/>
        <v>0</v>
      </c>
      <c r="AV730" s="332">
        <f t="shared" si="252"/>
        <v>0</v>
      </c>
      <c r="AW730" s="332">
        <f t="shared" si="252"/>
        <v>0</v>
      </c>
      <c r="AX730" s="332">
        <f t="shared" si="252"/>
        <v>0</v>
      </c>
      <c r="AY730" s="332">
        <f t="shared" si="252"/>
        <v>0</v>
      </c>
      <c r="AZ730" s="332">
        <f t="shared" si="252"/>
        <v>0</v>
      </c>
      <c r="BA730" s="332">
        <f t="shared" si="252"/>
        <v>0</v>
      </c>
      <c r="BB730" s="332">
        <f t="shared" si="252"/>
        <v>0</v>
      </c>
      <c r="BC730" s="332">
        <f t="shared" si="252"/>
        <v>0</v>
      </c>
      <c r="BD730" s="332">
        <f t="shared" si="252"/>
        <v>0</v>
      </c>
      <c r="BE730" s="332">
        <f t="shared" si="252"/>
        <v>0</v>
      </c>
      <c r="BF730" s="332">
        <f t="shared" si="252"/>
        <v>0</v>
      </c>
      <c r="BG730" s="332">
        <f t="shared" si="252"/>
        <v>0</v>
      </c>
      <c r="BH730" s="332">
        <f t="shared" si="252"/>
        <v>0</v>
      </c>
      <c r="BI730" s="332">
        <f t="shared" si="252"/>
        <v>0</v>
      </c>
      <c r="BJ730" s="332">
        <f t="shared" si="252"/>
        <v>0</v>
      </c>
      <c r="BK730" s="332">
        <f t="shared" si="252"/>
        <v>0</v>
      </c>
      <c r="BL730" s="332">
        <f t="shared" si="252"/>
        <v>0</v>
      </c>
      <c r="BM730" s="332">
        <f t="shared" si="252"/>
        <v>0</v>
      </c>
      <c r="BN730" s="332">
        <f t="shared" si="252"/>
        <v>0</v>
      </c>
      <c r="BO730" s="332">
        <f t="shared" si="252"/>
        <v>0</v>
      </c>
      <c r="BP730" s="332">
        <f t="shared" si="252"/>
        <v>0</v>
      </c>
      <c r="BQ730" s="332">
        <f t="shared" si="252"/>
        <v>0</v>
      </c>
      <c r="BR730" s="332">
        <f t="shared" si="248"/>
        <v>0</v>
      </c>
      <c r="BS730" s="332">
        <f t="shared" si="246"/>
        <v>0</v>
      </c>
      <c r="BT730" s="332">
        <f t="shared" si="246"/>
        <v>0</v>
      </c>
      <c r="BU730" s="332">
        <f t="shared" si="246"/>
        <v>0</v>
      </c>
      <c r="BV730" s="332">
        <f t="shared" si="246"/>
        <v>0</v>
      </c>
      <c r="BW730" s="332">
        <f t="shared" si="246"/>
        <v>0</v>
      </c>
      <c r="BX730" s="332">
        <f t="shared" si="246"/>
        <v>0</v>
      </c>
      <c r="BZ730" s="332">
        <f t="shared" si="247"/>
        <v>0</v>
      </c>
      <c r="CA730" s="332">
        <f t="shared" si="247"/>
        <v>0</v>
      </c>
    </row>
    <row r="731" spans="7:79" hidden="1" x14ac:dyDescent="0.2">
      <c r="G731" s="332">
        <f t="shared" si="251"/>
        <v>-185576</v>
      </c>
      <c r="H731" s="332">
        <f t="shared" si="251"/>
        <v>0</v>
      </c>
      <c r="I731" s="332">
        <f t="shared" si="251"/>
        <v>0</v>
      </c>
      <c r="J731" s="332">
        <f t="shared" si="251"/>
        <v>0</v>
      </c>
      <c r="K731" s="332">
        <f t="shared" si="251"/>
        <v>0</v>
      </c>
      <c r="L731" s="332">
        <f t="shared" si="251"/>
        <v>0</v>
      </c>
      <c r="M731" s="332">
        <f t="shared" si="251"/>
        <v>0</v>
      </c>
      <c r="N731" s="332">
        <f t="shared" si="251"/>
        <v>0</v>
      </c>
      <c r="O731" s="332">
        <f t="shared" si="251"/>
        <v>0</v>
      </c>
      <c r="P731" s="332">
        <f t="shared" si="251"/>
        <v>0</v>
      </c>
      <c r="Q731" s="332">
        <f t="shared" si="251"/>
        <v>0</v>
      </c>
      <c r="R731" s="332">
        <f t="shared" si="251"/>
        <v>0</v>
      </c>
      <c r="S731" s="332">
        <f t="shared" si="251"/>
        <v>0</v>
      </c>
      <c r="T731" s="332">
        <f t="shared" si="251"/>
        <v>0</v>
      </c>
      <c r="U731" s="332">
        <f t="shared" si="251"/>
        <v>0</v>
      </c>
      <c r="V731" s="332">
        <f t="shared" si="251"/>
        <v>0</v>
      </c>
      <c r="W731" s="332">
        <f t="shared" si="253"/>
        <v>0</v>
      </c>
      <c r="X731" s="332">
        <f t="shared" si="253"/>
        <v>0</v>
      </c>
      <c r="Y731" s="332">
        <f t="shared" si="252"/>
        <v>0</v>
      </c>
      <c r="Z731" s="332">
        <f t="shared" si="252"/>
        <v>0</v>
      </c>
      <c r="AA731" s="332">
        <f t="shared" si="252"/>
        <v>0</v>
      </c>
      <c r="AB731" s="332">
        <f t="shared" si="252"/>
        <v>0</v>
      </c>
      <c r="AC731" s="332">
        <f t="shared" si="252"/>
        <v>0</v>
      </c>
      <c r="AD731" s="332">
        <f t="shared" si="252"/>
        <v>0</v>
      </c>
      <c r="AE731" s="332">
        <f t="shared" si="252"/>
        <v>0</v>
      </c>
      <c r="AF731" s="332">
        <f t="shared" si="252"/>
        <v>0</v>
      </c>
      <c r="AG731" s="332">
        <f t="shared" si="252"/>
        <v>0</v>
      </c>
      <c r="AH731" s="332">
        <f t="shared" si="252"/>
        <v>0</v>
      </c>
      <c r="AI731" s="332">
        <f t="shared" si="252"/>
        <v>0</v>
      </c>
      <c r="AJ731" s="332">
        <f t="shared" si="252"/>
        <v>0</v>
      </c>
      <c r="AK731" s="332">
        <f t="shared" si="252"/>
        <v>0</v>
      </c>
      <c r="AL731" s="332">
        <f t="shared" si="252"/>
        <v>0</v>
      </c>
      <c r="AM731" s="332">
        <f t="shared" si="252"/>
        <v>0</v>
      </c>
      <c r="AN731" s="332">
        <f t="shared" si="252"/>
        <v>0</v>
      </c>
      <c r="AO731" s="332">
        <f t="shared" si="252"/>
        <v>0</v>
      </c>
      <c r="AP731" s="332">
        <f t="shared" si="252"/>
        <v>-55605</v>
      </c>
      <c r="AQ731" s="332">
        <f t="shared" si="252"/>
        <v>0</v>
      </c>
      <c r="AR731" s="332">
        <f t="shared" si="252"/>
        <v>0</v>
      </c>
      <c r="AS731" s="332">
        <f t="shared" si="252"/>
        <v>0</v>
      </c>
      <c r="AT731" s="332">
        <f t="shared" si="252"/>
        <v>0</v>
      </c>
      <c r="AU731" s="332">
        <f t="shared" si="252"/>
        <v>-129971</v>
      </c>
      <c r="AV731" s="332">
        <f t="shared" si="252"/>
        <v>0</v>
      </c>
      <c r="AW731" s="332">
        <f t="shared" si="252"/>
        <v>0</v>
      </c>
      <c r="AX731" s="332">
        <f t="shared" si="252"/>
        <v>0</v>
      </c>
      <c r="AY731" s="332">
        <f t="shared" si="252"/>
        <v>0</v>
      </c>
      <c r="AZ731" s="332">
        <f t="shared" si="252"/>
        <v>0</v>
      </c>
      <c r="BA731" s="332">
        <f t="shared" si="252"/>
        <v>0</v>
      </c>
      <c r="BB731" s="332">
        <f t="shared" si="252"/>
        <v>0</v>
      </c>
      <c r="BC731" s="332">
        <f t="shared" si="252"/>
        <v>0</v>
      </c>
      <c r="BD731" s="332">
        <f t="shared" si="252"/>
        <v>0</v>
      </c>
      <c r="BE731" s="332">
        <f t="shared" si="252"/>
        <v>0</v>
      </c>
      <c r="BF731" s="332">
        <f t="shared" si="252"/>
        <v>0</v>
      </c>
      <c r="BG731" s="332">
        <f t="shared" si="252"/>
        <v>0</v>
      </c>
      <c r="BH731" s="332">
        <f t="shared" si="252"/>
        <v>0</v>
      </c>
      <c r="BI731" s="332">
        <f t="shared" si="252"/>
        <v>0</v>
      </c>
      <c r="BJ731" s="332">
        <f t="shared" si="252"/>
        <v>0</v>
      </c>
      <c r="BK731" s="332">
        <f t="shared" si="252"/>
        <v>0</v>
      </c>
      <c r="BL731" s="332">
        <f t="shared" si="252"/>
        <v>0</v>
      </c>
      <c r="BM731" s="332">
        <f t="shared" si="252"/>
        <v>0</v>
      </c>
      <c r="BN731" s="332">
        <f t="shared" si="252"/>
        <v>0</v>
      </c>
      <c r="BO731" s="332">
        <f t="shared" si="252"/>
        <v>0</v>
      </c>
      <c r="BP731" s="332">
        <f t="shared" si="252"/>
        <v>0</v>
      </c>
      <c r="BQ731" s="332">
        <f t="shared" si="252"/>
        <v>0</v>
      </c>
      <c r="BR731" s="332">
        <f t="shared" si="248"/>
        <v>0</v>
      </c>
      <c r="BS731" s="332">
        <f t="shared" si="246"/>
        <v>0</v>
      </c>
      <c r="BT731" s="332">
        <f t="shared" si="246"/>
        <v>0</v>
      </c>
      <c r="BU731" s="332">
        <f t="shared" si="246"/>
        <v>0</v>
      </c>
      <c r="BV731" s="332">
        <f t="shared" si="246"/>
        <v>0</v>
      </c>
      <c r="BW731" s="332">
        <f t="shared" si="246"/>
        <v>0</v>
      </c>
      <c r="BX731" s="332">
        <f t="shared" si="246"/>
        <v>0</v>
      </c>
      <c r="BZ731" s="332">
        <f t="shared" si="247"/>
        <v>0</v>
      </c>
      <c r="CA731" s="332">
        <f t="shared" si="247"/>
        <v>0</v>
      </c>
    </row>
    <row r="732" spans="7:79" hidden="1" x14ac:dyDescent="0.2">
      <c r="G732" s="332">
        <f t="shared" si="251"/>
        <v>-185576</v>
      </c>
      <c r="H732" s="332">
        <f t="shared" si="251"/>
        <v>0</v>
      </c>
      <c r="I732" s="332">
        <f t="shared" si="251"/>
        <v>0</v>
      </c>
      <c r="J732" s="332">
        <f t="shared" si="251"/>
        <v>0</v>
      </c>
      <c r="K732" s="332">
        <f t="shared" si="251"/>
        <v>0</v>
      </c>
      <c r="L732" s="332">
        <f t="shared" si="251"/>
        <v>0</v>
      </c>
      <c r="M732" s="332">
        <f t="shared" si="251"/>
        <v>0</v>
      </c>
      <c r="N732" s="332">
        <f t="shared" si="251"/>
        <v>0</v>
      </c>
      <c r="O732" s="332">
        <f t="shared" si="251"/>
        <v>0</v>
      </c>
      <c r="P732" s="332">
        <f t="shared" si="251"/>
        <v>0</v>
      </c>
      <c r="Q732" s="332">
        <f t="shared" si="251"/>
        <v>0</v>
      </c>
      <c r="R732" s="332">
        <f t="shared" si="251"/>
        <v>0</v>
      </c>
      <c r="S732" s="332">
        <f t="shared" si="251"/>
        <v>0</v>
      </c>
      <c r="T732" s="332">
        <f t="shared" si="251"/>
        <v>0</v>
      </c>
      <c r="U732" s="332">
        <f t="shared" si="251"/>
        <v>0</v>
      </c>
      <c r="V732" s="332">
        <f t="shared" si="251"/>
        <v>0</v>
      </c>
      <c r="W732" s="332">
        <f t="shared" si="253"/>
        <v>0</v>
      </c>
      <c r="X732" s="332">
        <f t="shared" si="253"/>
        <v>0</v>
      </c>
      <c r="Y732" s="332">
        <f t="shared" si="252"/>
        <v>0</v>
      </c>
      <c r="Z732" s="332">
        <f t="shared" si="252"/>
        <v>0</v>
      </c>
      <c r="AA732" s="332">
        <f t="shared" si="252"/>
        <v>0</v>
      </c>
      <c r="AB732" s="332">
        <f t="shared" si="252"/>
        <v>0</v>
      </c>
      <c r="AC732" s="332">
        <f t="shared" si="252"/>
        <v>0</v>
      </c>
      <c r="AD732" s="332">
        <f t="shared" si="252"/>
        <v>0</v>
      </c>
      <c r="AE732" s="332">
        <f t="shared" si="252"/>
        <v>0</v>
      </c>
      <c r="AF732" s="332">
        <f t="shared" si="252"/>
        <v>0</v>
      </c>
      <c r="AG732" s="332">
        <f t="shared" si="252"/>
        <v>0</v>
      </c>
      <c r="AH732" s="332">
        <f t="shared" si="252"/>
        <v>0</v>
      </c>
      <c r="AI732" s="332">
        <f t="shared" si="252"/>
        <v>0</v>
      </c>
      <c r="AJ732" s="332">
        <f t="shared" si="252"/>
        <v>0</v>
      </c>
      <c r="AK732" s="332">
        <f t="shared" si="252"/>
        <v>0</v>
      </c>
      <c r="AL732" s="332">
        <f t="shared" si="252"/>
        <v>0</v>
      </c>
      <c r="AM732" s="332">
        <f t="shared" si="252"/>
        <v>0</v>
      </c>
      <c r="AN732" s="332">
        <f t="shared" si="252"/>
        <v>0</v>
      </c>
      <c r="AO732" s="332">
        <f t="shared" si="252"/>
        <v>0</v>
      </c>
      <c r="AP732" s="332">
        <f t="shared" si="252"/>
        <v>-55605</v>
      </c>
      <c r="AQ732" s="332">
        <f t="shared" si="252"/>
        <v>0</v>
      </c>
      <c r="AR732" s="332">
        <f t="shared" si="252"/>
        <v>0</v>
      </c>
      <c r="AS732" s="332">
        <f t="shared" si="252"/>
        <v>0</v>
      </c>
      <c r="AT732" s="332">
        <f t="shared" si="252"/>
        <v>0</v>
      </c>
      <c r="AU732" s="332">
        <f t="shared" si="252"/>
        <v>-129971</v>
      </c>
      <c r="AV732" s="332">
        <f t="shared" si="252"/>
        <v>0</v>
      </c>
      <c r="AW732" s="332">
        <f t="shared" si="252"/>
        <v>0</v>
      </c>
      <c r="AX732" s="332">
        <f t="shared" si="252"/>
        <v>0</v>
      </c>
      <c r="AY732" s="332">
        <f t="shared" si="252"/>
        <v>0</v>
      </c>
      <c r="AZ732" s="332">
        <f t="shared" si="252"/>
        <v>0</v>
      </c>
      <c r="BA732" s="332">
        <f t="shared" si="252"/>
        <v>0</v>
      </c>
      <c r="BB732" s="332">
        <f t="shared" si="252"/>
        <v>0</v>
      </c>
      <c r="BC732" s="332">
        <f t="shared" si="252"/>
        <v>0</v>
      </c>
      <c r="BD732" s="332">
        <f t="shared" si="252"/>
        <v>0</v>
      </c>
      <c r="BE732" s="332">
        <f t="shared" si="252"/>
        <v>0</v>
      </c>
      <c r="BF732" s="332">
        <f t="shared" si="252"/>
        <v>0</v>
      </c>
      <c r="BG732" s="332">
        <f t="shared" si="252"/>
        <v>0</v>
      </c>
      <c r="BH732" s="332">
        <f t="shared" si="252"/>
        <v>0</v>
      </c>
      <c r="BI732" s="332">
        <f t="shared" si="252"/>
        <v>0</v>
      </c>
      <c r="BJ732" s="332">
        <f t="shared" si="252"/>
        <v>0</v>
      </c>
      <c r="BK732" s="332">
        <f t="shared" si="252"/>
        <v>0</v>
      </c>
      <c r="BL732" s="332">
        <f t="shared" si="252"/>
        <v>0</v>
      </c>
      <c r="BM732" s="332">
        <f t="shared" si="252"/>
        <v>0</v>
      </c>
      <c r="BN732" s="332">
        <f t="shared" si="252"/>
        <v>0</v>
      </c>
      <c r="BO732" s="332">
        <f t="shared" si="252"/>
        <v>0</v>
      </c>
      <c r="BP732" s="332">
        <f t="shared" si="252"/>
        <v>0</v>
      </c>
      <c r="BQ732" s="332">
        <f t="shared" si="252"/>
        <v>0</v>
      </c>
      <c r="BR732" s="332">
        <f t="shared" si="248"/>
        <v>0</v>
      </c>
      <c r="BS732" s="332">
        <f t="shared" si="248"/>
        <v>0</v>
      </c>
      <c r="BT732" s="332">
        <f t="shared" si="248"/>
        <v>0</v>
      </c>
      <c r="BU732" s="332">
        <f t="shared" si="248"/>
        <v>0</v>
      </c>
      <c r="BV732" s="332">
        <f t="shared" si="248"/>
        <v>0</v>
      </c>
      <c r="BW732" s="332">
        <f t="shared" si="248"/>
        <v>0</v>
      </c>
      <c r="BX732" s="332">
        <f t="shared" si="248"/>
        <v>0</v>
      </c>
      <c r="BZ732" s="332">
        <f t="shared" ref="BZ732:CA738" si="254">BZ376-ER376</f>
        <v>0</v>
      </c>
      <c r="CA732" s="332">
        <f t="shared" si="254"/>
        <v>0</v>
      </c>
    </row>
    <row r="733" spans="7:79" hidden="1" x14ac:dyDescent="0.2">
      <c r="G733" s="332">
        <f t="shared" si="251"/>
        <v>0</v>
      </c>
      <c r="H733" s="332">
        <f t="shared" si="251"/>
        <v>0</v>
      </c>
      <c r="I733" s="332">
        <f t="shared" si="251"/>
        <v>0</v>
      </c>
      <c r="J733" s="332">
        <f t="shared" si="251"/>
        <v>0</v>
      </c>
      <c r="K733" s="332">
        <f t="shared" si="251"/>
        <v>0</v>
      </c>
      <c r="L733" s="332">
        <f t="shared" si="251"/>
        <v>0</v>
      </c>
      <c r="M733" s="332">
        <f t="shared" si="251"/>
        <v>0</v>
      </c>
      <c r="N733" s="332">
        <f t="shared" si="251"/>
        <v>0</v>
      </c>
      <c r="O733" s="332">
        <f t="shared" si="251"/>
        <v>0</v>
      </c>
      <c r="P733" s="332">
        <f t="shared" si="251"/>
        <v>0</v>
      </c>
      <c r="Q733" s="332">
        <f t="shared" si="251"/>
        <v>0</v>
      </c>
      <c r="R733" s="332">
        <f t="shared" si="251"/>
        <v>0</v>
      </c>
      <c r="S733" s="332">
        <f t="shared" si="251"/>
        <v>0</v>
      </c>
      <c r="T733" s="332">
        <f t="shared" si="251"/>
        <v>0</v>
      </c>
      <c r="U733" s="332">
        <f t="shared" si="251"/>
        <v>0</v>
      </c>
      <c r="V733" s="332">
        <f t="shared" si="251"/>
        <v>0</v>
      </c>
      <c r="W733" s="332">
        <f t="shared" si="253"/>
        <v>0</v>
      </c>
      <c r="X733" s="332">
        <f t="shared" si="253"/>
        <v>0</v>
      </c>
      <c r="Y733" s="332">
        <f t="shared" si="252"/>
        <v>0</v>
      </c>
      <c r="Z733" s="332">
        <f t="shared" si="252"/>
        <v>0</v>
      </c>
      <c r="AA733" s="332">
        <f t="shared" si="252"/>
        <v>0</v>
      </c>
      <c r="AB733" s="332">
        <f t="shared" si="252"/>
        <v>0</v>
      </c>
      <c r="AC733" s="332">
        <f t="shared" si="252"/>
        <v>0</v>
      </c>
      <c r="AD733" s="332">
        <f t="shared" si="252"/>
        <v>0</v>
      </c>
      <c r="AE733" s="332">
        <f t="shared" si="252"/>
        <v>0</v>
      </c>
      <c r="AF733" s="332">
        <f t="shared" si="252"/>
        <v>0</v>
      </c>
      <c r="AG733" s="332">
        <f t="shared" si="252"/>
        <v>0</v>
      </c>
      <c r="AH733" s="332">
        <f t="shared" si="252"/>
        <v>0</v>
      </c>
      <c r="AI733" s="332">
        <f t="shared" si="252"/>
        <v>0</v>
      </c>
      <c r="AJ733" s="332">
        <f t="shared" si="252"/>
        <v>0</v>
      </c>
      <c r="AK733" s="332">
        <f t="shared" si="252"/>
        <v>0</v>
      </c>
      <c r="AL733" s="332">
        <f t="shared" si="252"/>
        <v>0</v>
      </c>
      <c r="AM733" s="332">
        <f t="shared" si="252"/>
        <v>0</v>
      </c>
      <c r="AN733" s="332">
        <f t="shared" si="252"/>
        <v>0</v>
      </c>
      <c r="AO733" s="332">
        <f t="shared" si="252"/>
        <v>0</v>
      </c>
      <c r="AP733" s="332">
        <f t="shared" si="252"/>
        <v>0</v>
      </c>
      <c r="AQ733" s="332">
        <f t="shared" si="252"/>
        <v>0</v>
      </c>
      <c r="AR733" s="332">
        <f t="shared" si="252"/>
        <v>0</v>
      </c>
      <c r="AS733" s="332">
        <f t="shared" si="252"/>
        <v>0</v>
      </c>
      <c r="AT733" s="332">
        <f t="shared" si="252"/>
        <v>0</v>
      </c>
      <c r="AU733" s="332">
        <f t="shared" si="252"/>
        <v>0</v>
      </c>
      <c r="AV733" s="332">
        <f t="shared" si="252"/>
        <v>0</v>
      </c>
      <c r="AW733" s="332">
        <f t="shared" si="252"/>
        <v>0</v>
      </c>
      <c r="AX733" s="332">
        <f t="shared" si="252"/>
        <v>0</v>
      </c>
      <c r="AY733" s="332">
        <f t="shared" si="252"/>
        <v>0</v>
      </c>
      <c r="AZ733" s="332">
        <f t="shared" si="252"/>
        <v>0</v>
      </c>
      <c r="BA733" s="332">
        <f t="shared" si="252"/>
        <v>0</v>
      </c>
      <c r="BB733" s="332">
        <f t="shared" si="252"/>
        <v>0</v>
      </c>
      <c r="BC733" s="332">
        <f t="shared" ref="BC733:BR738" si="255">BC377-DU377</f>
        <v>0</v>
      </c>
      <c r="BD733" s="332">
        <f t="shared" si="255"/>
        <v>0</v>
      </c>
      <c r="BE733" s="332">
        <f t="shared" si="255"/>
        <v>0</v>
      </c>
      <c r="BF733" s="332">
        <f t="shared" si="255"/>
        <v>0</v>
      </c>
      <c r="BG733" s="332">
        <f t="shared" si="255"/>
        <v>0</v>
      </c>
      <c r="BH733" s="332">
        <f t="shared" si="255"/>
        <v>0</v>
      </c>
      <c r="BI733" s="332">
        <f t="shared" si="255"/>
        <v>0</v>
      </c>
      <c r="BJ733" s="332">
        <f t="shared" si="255"/>
        <v>0</v>
      </c>
      <c r="BK733" s="332">
        <f t="shared" si="255"/>
        <v>0</v>
      </c>
      <c r="BL733" s="332">
        <f t="shared" si="255"/>
        <v>0</v>
      </c>
      <c r="BM733" s="332">
        <f t="shared" si="255"/>
        <v>0</v>
      </c>
      <c r="BN733" s="332">
        <f t="shared" si="255"/>
        <v>0</v>
      </c>
      <c r="BO733" s="332">
        <f t="shared" si="255"/>
        <v>0</v>
      </c>
      <c r="BP733" s="332">
        <f t="shared" si="255"/>
        <v>0</v>
      </c>
      <c r="BQ733" s="332">
        <f t="shared" si="255"/>
        <v>0</v>
      </c>
      <c r="BR733" s="332">
        <f t="shared" si="248"/>
        <v>0</v>
      </c>
      <c r="BS733" s="332">
        <f t="shared" si="248"/>
        <v>0</v>
      </c>
      <c r="BT733" s="332">
        <f t="shared" si="248"/>
        <v>0</v>
      </c>
      <c r="BU733" s="332">
        <f t="shared" si="248"/>
        <v>0</v>
      </c>
      <c r="BV733" s="332">
        <f t="shared" si="248"/>
        <v>0</v>
      </c>
      <c r="BW733" s="332">
        <f t="shared" si="248"/>
        <v>0</v>
      </c>
      <c r="BX733" s="332">
        <f t="shared" si="248"/>
        <v>0</v>
      </c>
      <c r="BZ733" s="332">
        <f t="shared" si="254"/>
        <v>0</v>
      </c>
      <c r="CA733" s="332">
        <f t="shared" si="254"/>
        <v>0</v>
      </c>
    </row>
    <row r="734" spans="7:79" hidden="1" x14ac:dyDescent="0.2">
      <c r="G734" s="332">
        <f t="shared" si="251"/>
        <v>-56461</v>
      </c>
      <c r="H734" s="332">
        <f t="shared" si="251"/>
        <v>0</v>
      </c>
      <c r="I734" s="332">
        <f t="shared" si="251"/>
        <v>0</v>
      </c>
      <c r="J734" s="332">
        <f t="shared" si="251"/>
        <v>0</v>
      </c>
      <c r="K734" s="332">
        <f t="shared" si="251"/>
        <v>0</v>
      </c>
      <c r="L734" s="332">
        <f t="shared" si="251"/>
        <v>0</v>
      </c>
      <c r="M734" s="332">
        <f t="shared" si="251"/>
        <v>0</v>
      </c>
      <c r="N734" s="332">
        <f t="shared" si="251"/>
        <v>0</v>
      </c>
      <c r="O734" s="332">
        <f t="shared" si="251"/>
        <v>0</v>
      </c>
      <c r="P734" s="332">
        <f t="shared" si="251"/>
        <v>0</v>
      </c>
      <c r="Q734" s="332">
        <f t="shared" si="251"/>
        <v>46261</v>
      </c>
      <c r="R734" s="332">
        <f t="shared" si="251"/>
        <v>0</v>
      </c>
      <c r="S734" s="332">
        <f t="shared" si="251"/>
        <v>0</v>
      </c>
      <c r="T734" s="332">
        <f t="shared" si="251"/>
        <v>0</v>
      </c>
      <c r="U734" s="332">
        <f t="shared" si="251"/>
        <v>0</v>
      </c>
      <c r="V734" s="332">
        <f t="shared" si="251"/>
        <v>0</v>
      </c>
      <c r="W734" s="332">
        <f t="shared" si="253"/>
        <v>0</v>
      </c>
      <c r="X734" s="332">
        <f t="shared" si="253"/>
        <v>0</v>
      </c>
      <c r="Y734" s="332">
        <f t="shared" si="253"/>
        <v>0</v>
      </c>
      <c r="Z734" s="332">
        <f t="shared" si="253"/>
        <v>0</v>
      </c>
      <c r="AA734" s="332">
        <f t="shared" si="253"/>
        <v>0</v>
      </c>
      <c r="AB734" s="332">
        <f t="shared" si="253"/>
        <v>0</v>
      </c>
      <c r="AC734" s="332">
        <f t="shared" si="253"/>
        <v>0</v>
      </c>
      <c r="AD734" s="332">
        <f t="shared" si="253"/>
        <v>0</v>
      </c>
      <c r="AE734" s="332">
        <f t="shared" si="253"/>
        <v>0</v>
      </c>
      <c r="AF734" s="332">
        <f t="shared" si="253"/>
        <v>0</v>
      </c>
      <c r="AG734" s="332">
        <f t="shared" si="253"/>
        <v>0</v>
      </c>
      <c r="AH734" s="332">
        <f t="shared" si="253"/>
        <v>0</v>
      </c>
      <c r="AI734" s="332">
        <f t="shared" si="253"/>
        <v>0</v>
      </c>
      <c r="AJ734" s="332">
        <f t="shared" si="253"/>
        <v>0</v>
      </c>
      <c r="AK734" s="332">
        <f t="shared" si="253"/>
        <v>0</v>
      </c>
      <c r="AL734" s="332">
        <f t="shared" si="253"/>
        <v>0</v>
      </c>
      <c r="AM734" s="332">
        <f t="shared" ref="AM734:BB738" si="256">AM378-DE378</f>
        <v>0</v>
      </c>
      <c r="AN734" s="332">
        <f t="shared" si="256"/>
        <v>0</v>
      </c>
      <c r="AO734" s="332">
        <f t="shared" si="256"/>
        <v>0</v>
      </c>
      <c r="AP734" s="332">
        <f t="shared" si="256"/>
        <v>0</v>
      </c>
      <c r="AQ734" s="332">
        <f t="shared" si="256"/>
        <v>0</v>
      </c>
      <c r="AR734" s="332">
        <f t="shared" si="256"/>
        <v>0</v>
      </c>
      <c r="AS734" s="332">
        <f t="shared" si="256"/>
        <v>0</v>
      </c>
      <c r="AT734" s="332">
        <f t="shared" si="256"/>
        <v>0</v>
      </c>
      <c r="AU734" s="332">
        <f t="shared" si="256"/>
        <v>0</v>
      </c>
      <c r="AV734" s="332">
        <f t="shared" si="256"/>
        <v>0</v>
      </c>
      <c r="AW734" s="332">
        <f t="shared" si="256"/>
        <v>0</v>
      </c>
      <c r="AX734" s="332">
        <f t="shared" si="256"/>
        <v>0</v>
      </c>
      <c r="AY734" s="332">
        <f t="shared" si="256"/>
        <v>0</v>
      </c>
      <c r="AZ734" s="332">
        <f t="shared" si="256"/>
        <v>0</v>
      </c>
      <c r="BA734" s="332">
        <f t="shared" si="256"/>
        <v>0</v>
      </c>
      <c r="BB734" s="332">
        <f t="shared" si="256"/>
        <v>0</v>
      </c>
      <c r="BC734" s="332">
        <f t="shared" si="255"/>
        <v>0</v>
      </c>
      <c r="BD734" s="332">
        <f t="shared" si="255"/>
        <v>0</v>
      </c>
      <c r="BE734" s="332">
        <f t="shared" si="255"/>
        <v>0</v>
      </c>
      <c r="BF734" s="332">
        <f t="shared" si="255"/>
        <v>0</v>
      </c>
      <c r="BG734" s="332">
        <f t="shared" si="255"/>
        <v>0</v>
      </c>
      <c r="BH734" s="332">
        <f t="shared" si="255"/>
        <v>0</v>
      </c>
      <c r="BI734" s="332">
        <f t="shared" si="255"/>
        <v>0</v>
      </c>
      <c r="BJ734" s="332">
        <f t="shared" si="255"/>
        <v>0</v>
      </c>
      <c r="BK734" s="332">
        <f t="shared" si="255"/>
        <v>0</v>
      </c>
      <c r="BL734" s="332">
        <f t="shared" si="255"/>
        <v>0</v>
      </c>
      <c r="BM734" s="332">
        <f t="shared" si="255"/>
        <v>0</v>
      </c>
      <c r="BN734" s="332">
        <f t="shared" si="255"/>
        <v>0</v>
      </c>
      <c r="BO734" s="332">
        <f t="shared" si="255"/>
        <v>-56461</v>
      </c>
      <c r="BP734" s="332">
        <f t="shared" si="255"/>
        <v>0</v>
      </c>
      <c r="BQ734" s="332">
        <f t="shared" si="255"/>
        <v>0</v>
      </c>
      <c r="BR734" s="332">
        <f t="shared" si="248"/>
        <v>0</v>
      </c>
      <c r="BS734" s="332">
        <f t="shared" si="248"/>
        <v>0</v>
      </c>
      <c r="BT734" s="332">
        <f t="shared" si="248"/>
        <v>46261</v>
      </c>
      <c r="BU734" s="332">
        <f t="shared" si="248"/>
        <v>0</v>
      </c>
      <c r="BV734" s="332">
        <f t="shared" si="248"/>
        <v>0</v>
      </c>
      <c r="BW734" s="332">
        <f t="shared" si="248"/>
        <v>0</v>
      </c>
      <c r="BX734" s="332">
        <f t="shared" si="248"/>
        <v>0</v>
      </c>
      <c r="BZ734" s="332">
        <f t="shared" si="254"/>
        <v>0</v>
      </c>
      <c r="CA734" s="332">
        <f t="shared" si="254"/>
        <v>0</v>
      </c>
    </row>
    <row r="735" spans="7:79" hidden="1" x14ac:dyDescent="0.2">
      <c r="G735" s="332">
        <f t="shared" si="251"/>
        <v>-56461</v>
      </c>
      <c r="H735" s="332">
        <f t="shared" si="251"/>
        <v>0</v>
      </c>
      <c r="I735" s="332">
        <f t="shared" si="251"/>
        <v>0</v>
      </c>
      <c r="J735" s="332">
        <f t="shared" si="251"/>
        <v>0</v>
      </c>
      <c r="K735" s="332">
        <f t="shared" si="251"/>
        <v>0</v>
      </c>
      <c r="L735" s="332">
        <f t="shared" si="251"/>
        <v>0</v>
      </c>
      <c r="M735" s="332">
        <f t="shared" si="251"/>
        <v>0</v>
      </c>
      <c r="N735" s="332">
        <f t="shared" si="251"/>
        <v>0</v>
      </c>
      <c r="O735" s="332">
        <f t="shared" si="251"/>
        <v>0</v>
      </c>
      <c r="P735" s="332">
        <f t="shared" si="251"/>
        <v>0</v>
      </c>
      <c r="Q735" s="332">
        <f t="shared" si="251"/>
        <v>46261</v>
      </c>
      <c r="R735" s="332">
        <f t="shared" si="251"/>
        <v>0</v>
      </c>
      <c r="S735" s="332">
        <f t="shared" si="251"/>
        <v>0</v>
      </c>
      <c r="T735" s="332">
        <f t="shared" si="251"/>
        <v>0</v>
      </c>
      <c r="U735" s="332">
        <f t="shared" si="251"/>
        <v>0</v>
      </c>
      <c r="V735" s="332">
        <f t="shared" si="251"/>
        <v>0</v>
      </c>
      <c r="W735" s="332">
        <f t="shared" si="253"/>
        <v>0</v>
      </c>
      <c r="X735" s="332">
        <f t="shared" si="253"/>
        <v>0</v>
      </c>
      <c r="Y735" s="332">
        <f t="shared" si="253"/>
        <v>0</v>
      </c>
      <c r="Z735" s="332">
        <f t="shared" si="253"/>
        <v>0</v>
      </c>
      <c r="AA735" s="332">
        <f t="shared" si="253"/>
        <v>0</v>
      </c>
      <c r="AB735" s="332">
        <f t="shared" si="253"/>
        <v>0</v>
      </c>
      <c r="AC735" s="332">
        <f t="shared" si="253"/>
        <v>0</v>
      </c>
      <c r="AD735" s="332">
        <f t="shared" si="253"/>
        <v>0</v>
      </c>
      <c r="AE735" s="332">
        <f t="shared" si="253"/>
        <v>0</v>
      </c>
      <c r="AF735" s="332">
        <f t="shared" si="253"/>
        <v>0</v>
      </c>
      <c r="AG735" s="332">
        <f t="shared" si="253"/>
        <v>0</v>
      </c>
      <c r="AH735" s="332">
        <f t="shared" si="253"/>
        <v>0</v>
      </c>
      <c r="AI735" s="332">
        <f t="shared" si="253"/>
        <v>0</v>
      </c>
      <c r="AJ735" s="332">
        <f t="shared" si="253"/>
        <v>0</v>
      </c>
      <c r="AK735" s="332">
        <f t="shared" si="253"/>
        <v>0</v>
      </c>
      <c r="AL735" s="332">
        <f t="shared" si="253"/>
        <v>0</v>
      </c>
      <c r="AM735" s="332">
        <f t="shared" si="256"/>
        <v>0</v>
      </c>
      <c r="AN735" s="332">
        <f t="shared" si="256"/>
        <v>0</v>
      </c>
      <c r="AO735" s="332">
        <f t="shared" si="256"/>
        <v>0</v>
      </c>
      <c r="AP735" s="332">
        <f t="shared" si="256"/>
        <v>0</v>
      </c>
      <c r="AQ735" s="332">
        <f t="shared" si="256"/>
        <v>0</v>
      </c>
      <c r="AR735" s="332">
        <f t="shared" si="256"/>
        <v>0</v>
      </c>
      <c r="AS735" s="332">
        <f t="shared" si="256"/>
        <v>0</v>
      </c>
      <c r="AT735" s="332">
        <f t="shared" si="256"/>
        <v>0</v>
      </c>
      <c r="AU735" s="332">
        <f t="shared" si="256"/>
        <v>0</v>
      </c>
      <c r="AV735" s="332">
        <f t="shared" si="256"/>
        <v>0</v>
      </c>
      <c r="AW735" s="332">
        <f t="shared" si="256"/>
        <v>0</v>
      </c>
      <c r="AX735" s="332">
        <f t="shared" si="256"/>
        <v>0</v>
      </c>
      <c r="AY735" s="332">
        <f t="shared" si="256"/>
        <v>0</v>
      </c>
      <c r="AZ735" s="332">
        <f t="shared" si="256"/>
        <v>0</v>
      </c>
      <c r="BA735" s="332">
        <f t="shared" si="256"/>
        <v>0</v>
      </c>
      <c r="BB735" s="332">
        <f t="shared" si="256"/>
        <v>0</v>
      </c>
      <c r="BC735" s="332">
        <f t="shared" si="255"/>
        <v>0</v>
      </c>
      <c r="BD735" s="332">
        <f t="shared" si="255"/>
        <v>0</v>
      </c>
      <c r="BE735" s="332">
        <f t="shared" si="255"/>
        <v>0</v>
      </c>
      <c r="BF735" s="332">
        <f t="shared" si="255"/>
        <v>0</v>
      </c>
      <c r="BG735" s="332">
        <f t="shared" si="255"/>
        <v>0</v>
      </c>
      <c r="BH735" s="332">
        <f t="shared" si="255"/>
        <v>0</v>
      </c>
      <c r="BI735" s="332">
        <f t="shared" si="255"/>
        <v>0</v>
      </c>
      <c r="BJ735" s="332">
        <f t="shared" si="255"/>
        <v>0</v>
      </c>
      <c r="BK735" s="332">
        <f t="shared" si="255"/>
        <v>0</v>
      </c>
      <c r="BL735" s="332">
        <f t="shared" si="255"/>
        <v>0</v>
      </c>
      <c r="BM735" s="332">
        <f t="shared" si="255"/>
        <v>0</v>
      </c>
      <c r="BN735" s="332">
        <f t="shared" si="255"/>
        <v>0</v>
      </c>
      <c r="BO735" s="332">
        <f t="shared" si="255"/>
        <v>-56461</v>
      </c>
      <c r="BP735" s="332">
        <f t="shared" si="255"/>
        <v>0</v>
      </c>
      <c r="BQ735" s="332">
        <f t="shared" si="255"/>
        <v>0</v>
      </c>
      <c r="BR735" s="332">
        <f t="shared" si="255"/>
        <v>0</v>
      </c>
      <c r="BS735" s="332">
        <f t="shared" ref="BS735:BX738" si="257">BS379-EK379</f>
        <v>0</v>
      </c>
      <c r="BT735" s="332">
        <f t="shared" si="257"/>
        <v>46261</v>
      </c>
      <c r="BU735" s="332">
        <f t="shared" si="257"/>
        <v>0</v>
      </c>
      <c r="BV735" s="332">
        <f t="shared" si="257"/>
        <v>0</v>
      </c>
      <c r="BW735" s="332">
        <f t="shared" si="257"/>
        <v>0</v>
      </c>
      <c r="BX735" s="332">
        <f t="shared" si="257"/>
        <v>0</v>
      </c>
      <c r="BZ735" s="332">
        <f t="shared" si="254"/>
        <v>0</v>
      </c>
      <c r="CA735" s="332">
        <f t="shared" si="254"/>
        <v>0</v>
      </c>
    </row>
    <row r="736" spans="7:79" hidden="1" x14ac:dyDescent="0.2">
      <c r="G736" s="332">
        <f t="shared" si="251"/>
        <v>0</v>
      </c>
      <c r="H736" s="332">
        <f t="shared" si="251"/>
        <v>0</v>
      </c>
      <c r="I736" s="332">
        <f t="shared" si="251"/>
        <v>0</v>
      </c>
      <c r="J736" s="332">
        <f t="shared" si="251"/>
        <v>0</v>
      </c>
      <c r="K736" s="332">
        <f t="shared" si="251"/>
        <v>0</v>
      </c>
      <c r="L736" s="332">
        <f t="shared" si="251"/>
        <v>0</v>
      </c>
      <c r="M736" s="332">
        <f t="shared" si="251"/>
        <v>0</v>
      </c>
      <c r="N736" s="332">
        <f t="shared" si="251"/>
        <v>0</v>
      </c>
      <c r="O736" s="332">
        <f t="shared" si="251"/>
        <v>0</v>
      </c>
      <c r="P736" s="332">
        <f t="shared" si="251"/>
        <v>0</v>
      </c>
      <c r="Q736" s="332">
        <f t="shared" si="251"/>
        <v>0</v>
      </c>
      <c r="R736" s="332">
        <f t="shared" si="251"/>
        <v>0</v>
      </c>
      <c r="S736" s="332">
        <f t="shared" si="251"/>
        <v>0</v>
      </c>
      <c r="T736" s="332">
        <f t="shared" si="251"/>
        <v>0</v>
      </c>
      <c r="U736" s="332">
        <f t="shared" si="251"/>
        <v>0</v>
      </c>
      <c r="V736" s="332">
        <f t="shared" si="251"/>
        <v>0</v>
      </c>
      <c r="W736" s="332">
        <f t="shared" si="253"/>
        <v>0</v>
      </c>
      <c r="X736" s="332">
        <f t="shared" si="253"/>
        <v>0</v>
      </c>
      <c r="Y736" s="332">
        <f t="shared" si="253"/>
        <v>0</v>
      </c>
      <c r="Z736" s="332">
        <f t="shared" si="253"/>
        <v>0</v>
      </c>
      <c r="AA736" s="332">
        <f t="shared" si="253"/>
        <v>0</v>
      </c>
      <c r="AB736" s="332">
        <f t="shared" si="253"/>
        <v>0</v>
      </c>
      <c r="AC736" s="332">
        <f t="shared" si="253"/>
        <v>0</v>
      </c>
      <c r="AD736" s="332">
        <f t="shared" si="253"/>
        <v>0</v>
      </c>
      <c r="AE736" s="332">
        <f t="shared" si="253"/>
        <v>0</v>
      </c>
      <c r="AF736" s="332">
        <f t="shared" si="253"/>
        <v>0</v>
      </c>
      <c r="AG736" s="332">
        <f t="shared" si="253"/>
        <v>0</v>
      </c>
      <c r="AH736" s="332">
        <f t="shared" si="253"/>
        <v>0</v>
      </c>
      <c r="AI736" s="332">
        <f t="shared" si="253"/>
        <v>0</v>
      </c>
      <c r="AJ736" s="332">
        <f t="shared" si="253"/>
        <v>0</v>
      </c>
      <c r="AK736" s="332">
        <f t="shared" si="253"/>
        <v>0</v>
      </c>
      <c r="AL736" s="332">
        <f t="shared" si="253"/>
        <v>0</v>
      </c>
      <c r="AM736" s="332">
        <f t="shared" si="256"/>
        <v>0</v>
      </c>
      <c r="AN736" s="332">
        <f t="shared" si="256"/>
        <v>0</v>
      </c>
      <c r="AO736" s="332">
        <f t="shared" si="256"/>
        <v>0</v>
      </c>
      <c r="AP736" s="332">
        <f t="shared" si="256"/>
        <v>0</v>
      </c>
      <c r="AQ736" s="332">
        <f t="shared" si="256"/>
        <v>0</v>
      </c>
      <c r="AR736" s="332">
        <f t="shared" si="256"/>
        <v>0</v>
      </c>
      <c r="AS736" s="332">
        <f t="shared" si="256"/>
        <v>0</v>
      </c>
      <c r="AT736" s="332">
        <f t="shared" si="256"/>
        <v>0</v>
      </c>
      <c r="AU736" s="332">
        <f t="shared" si="256"/>
        <v>0</v>
      </c>
      <c r="AV736" s="332">
        <f t="shared" si="256"/>
        <v>0</v>
      </c>
      <c r="AW736" s="332">
        <f t="shared" si="256"/>
        <v>0</v>
      </c>
      <c r="AX736" s="332">
        <f t="shared" si="256"/>
        <v>0</v>
      </c>
      <c r="AY736" s="332">
        <f t="shared" si="256"/>
        <v>0</v>
      </c>
      <c r="AZ736" s="332">
        <f t="shared" si="256"/>
        <v>0</v>
      </c>
      <c r="BA736" s="332">
        <f t="shared" si="256"/>
        <v>0</v>
      </c>
      <c r="BB736" s="332">
        <f t="shared" si="256"/>
        <v>0</v>
      </c>
      <c r="BC736" s="332">
        <f t="shared" si="255"/>
        <v>0</v>
      </c>
      <c r="BD736" s="332">
        <f t="shared" si="255"/>
        <v>0</v>
      </c>
      <c r="BE736" s="332">
        <f t="shared" si="255"/>
        <v>0</v>
      </c>
      <c r="BF736" s="332">
        <f t="shared" si="255"/>
        <v>0</v>
      </c>
      <c r="BG736" s="332">
        <f t="shared" si="255"/>
        <v>0</v>
      </c>
      <c r="BH736" s="332">
        <f t="shared" si="255"/>
        <v>0</v>
      </c>
      <c r="BI736" s="332">
        <f t="shared" si="255"/>
        <v>0</v>
      </c>
      <c r="BJ736" s="332">
        <f t="shared" si="255"/>
        <v>0</v>
      </c>
      <c r="BK736" s="332">
        <f t="shared" si="255"/>
        <v>0</v>
      </c>
      <c r="BL736" s="332">
        <f t="shared" si="255"/>
        <v>0</v>
      </c>
      <c r="BM736" s="332">
        <f t="shared" si="255"/>
        <v>0</v>
      </c>
      <c r="BN736" s="332">
        <f t="shared" si="255"/>
        <v>0</v>
      </c>
      <c r="BO736" s="332">
        <f t="shared" si="255"/>
        <v>0</v>
      </c>
      <c r="BP736" s="332">
        <f t="shared" si="255"/>
        <v>0</v>
      </c>
      <c r="BQ736" s="332">
        <f t="shared" si="255"/>
        <v>0</v>
      </c>
      <c r="BR736" s="332">
        <f t="shared" si="255"/>
        <v>0</v>
      </c>
      <c r="BS736" s="332">
        <f t="shared" si="257"/>
        <v>0</v>
      </c>
      <c r="BT736" s="332">
        <f t="shared" si="257"/>
        <v>0</v>
      </c>
      <c r="BU736" s="332">
        <f t="shared" si="257"/>
        <v>0</v>
      </c>
      <c r="BV736" s="332">
        <f t="shared" si="257"/>
        <v>0</v>
      </c>
      <c r="BW736" s="332">
        <f t="shared" si="257"/>
        <v>0</v>
      </c>
      <c r="BX736" s="332">
        <f t="shared" si="257"/>
        <v>0</v>
      </c>
      <c r="BZ736" s="332">
        <f t="shared" si="254"/>
        <v>0</v>
      </c>
      <c r="CA736" s="332">
        <f t="shared" si="254"/>
        <v>0</v>
      </c>
    </row>
    <row r="737" spans="7:79" hidden="1" x14ac:dyDescent="0.2">
      <c r="G737" s="332">
        <f t="shared" si="251"/>
        <v>-410666</v>
      </c>
      <c r="H737" s="332">
        <f t="shared" si="251"/>
        <v>0</v>
      </c>
      <c r="I737" s="332">
        <f t="shared" si="251"/>
        <v>0</v>
      </c>
      <c r="J737" s="332">
        <f t="shared" si="251"/>
        <v>0</v>
      </c>
      <c r="K737" s="332">
        <f t="shared" si="251"/>
        <v>0</v>
      </c>
      <c r="L737" s="332">
        <f t="shared" si="251"/>
        <v>259191</v>
      </c>
      <c r="M737" s="332">
        <f t="shared" si="251"/>
        <v>0</v>
      </c>
      <c r="N737" s="332">
        <f t="shared" si="251"/>
        <v>0</v>
      </c>
      <c r="O737" s="332">
        <f t="shared" si="251"/>
        <v>0</v>
      </c>
      <c r="P737" s="332">
        <f t="shared" si="251"/>
        <v>0</v>
      </c>
      <c r="Q737" s="332">
        <f t="shared" si="251"/>
        <v>0</v>
      </c>
      <c r="R737" s="332">
        <f t="shared" si="251"/>
        <v>0</v>
      </c>
      <c r="S737" s="332">
        <f t="shared" si="251"/>
        <v>0</v>
      </c>
      <c r="T737" s="332">
        <f t="shared" si="251"/>
        <v>0</v>
      </c>
      <c r="U737" s="332">
        <f t="shared" si="251"/>
        <v>0</v>
      </c>
      <c r="V737" s="332">
        <f t="shared" si="251"/>
        <v>0</v>
      </c>
      <c r="W737" s="332">
        <f t="shared" si="253"/>
        <v>0</v>
      </c>
      <c r="X737" s="332">
        <f t="shared" si="253"/>
        <v>0</v>
      </c>
      <c r="Y737" s="332">
        <f t="shared" si="253"/>
        <v>0</v>
      </c>
      <c r="Z737" s="332">
        <f t="shared" si="253"/>
        <v>0</v>
      </c>
      <c r="AA737" s="332">
        <f t="shared" si="253"/>
        <v>0</v>
      </c>
      <c r="AB737" s="332">
        <f t="shared" si="253"/>
        <v>0</v>
      </c>
      <c r="AC737" s="332">
        <f t="shared" si="253"/>
        <v>0</v>
      </c>
      <c r="AD737" s="332">
        <f t="shared" si="253"/>
        <v>0</v>
      </c>
      <c r="AE737" s="332">
        <f t="shared" si="253"/>
        <v>0</v>
      </c>
      <c r="AF737" s="332">
        <f t="shared" si="253"/>
        <v>0</v>
      </c>
      <c r="AG737" s="332">
        <f t="shared" si="253"/>
        <v>0</v>
      </c>
      <c r="AH737" s="332">
        <f t="shared" si="253"/>
        <v>0</v>
      </c>
      <c r="AI737" s="332">
        <f t="shared" si="253"/>
        <v>0</v>
      </c>
      <c r="AJ737" s="332">
        <f t="shared" si="253"/>
        <v>0</v>
      </c>
      <c r="AK737" s="332">
        <f t="shared" si="253"/>
        <v>0</v>
      </c>
      <c r="AL737" s="332">
        <f t="shared" si="253"/>
        <v>0</v>
      </c>
      <c r="AM737" s="332">
        <f t="shared" si="256"/>
        <v>0</v>
      </c>
      <c r="AN737" s="332">
        <f t="shared" si="256"/>
        <v>0</v>
      </c>
      <c r="AO737" s="332">
        <f t="shared" si="256"/>
        <v>0</v>
      </c>
      <c r="AP737" s="332">
        <f t="shared" si="256"/>
        <v>0</v>
      </c>
      <c r="AQ737" s="332">
        <f t="shared" si="256"/>
        <v>0</v>
      </c>
      <c r="AR737" s="332">
        <f t="shared" si="256"/>
        <v>0</v>
      </c>
      <c r="AS737" s="332">
        <f t="shared" si="256"/>
        <v>0</v>
      </c>
      <c r="AT737" s="332">
        <f t="shared" si="256"/>
        <v>0</v>
      </c>
      <c r="AU737" s="332">
        <f t="shared" si="256"/>
        <v>0</v>
      </c>
      <c r="AV737" s="332">
        <f t="shared" si="256"/>
        <v>0</v>
      </c>
      <c r="AW737" s="332">
        <f t="shared" si="256"/>
        <v>0</v>
      </c>
      <c r="AX737" s="332">
        <f t="shared" si="256"/>
        <v>0</v>
      </c>
      <c r="AY737" s="332">
        <f t="shared" si="256"/>
        <v>0</v>
      </c>
      <c r="AZ737" s="332">
        <f t="shared" si="256"/>
        <v>0</v>
      </c>
      <c r="BA737" s="332">
        <f t="shared" si="256"/>
        <v>0</v>
      </c>
      <c r="BB737" s="332">
        <f t="shared" si="256"/>
        <v>0</v>
      </c>
      <c r="BC737" s="332">
        <f t="shared" si="255"/>
        <v>0</v>
      </c>
      <c r="BD737" s="332">
        <f t="shared" si="255"/>
        <v>0</v>
      </c>
      <c r="BE737" s="332">
        <f t="shared" si="255"/>
        <v>0</v>
      </c>
      <c r="BF737" s="332">
        <f t="shared" si="255"/>
        <v>0</v>
      </c>
      <c r="BG737" s="332">
        <f t="shared" si="255"/>
        <v>0</v>
      </c>
      <c r="BH737" s="332">
        <f t="shared" si="255"/>
        <v>0</v>
      </c>
      <c r="BI737" s="332">
        <f t="shared" si="255"/>
        <v>0</v>
      </c>
      <c r="BJ737" s="332">
        <f t="shared" si="255"/>
        <v>0</v>
      </c>
      <c r="BK737" s="332">
        <f t="shared" si="255"/>
        <v>0</v>
      </c>
      <c r="BL737" s="332">
        <f t="shared" si="255"/>
        <v>0</v>
      </c>
      <c r="BM737" s="332">
        <f t="shared" si="255"/>
        <v>0</v>
      </c>
      <c r="BN737" s="332">
        <f t="shared" si="255"/>
        <v>0</v>
      </c>
      <c r="BO737" s="332">
        <f t="shared" si="255"/>
        <v>-410666</v>
      </c>
      <c r="BP737" s="332">
        <f t="shared" si="255"/>
        <v>0</v>
      </c>
      <c r="BQ737" s="332">
        <f t="shared" si="255"/>
        <v>0</v>
      </c>
      <c r="BR737" s="332">
        <f t="shared" si="255"/>
        <v>0</v>
      </c>
      <c r="BS737" s="332">
        <f t="shared" si="257"/>
        <v>0</v>
      </c>
      <c r="BT737" s="332">
        <f t="shared" si="257"/>
        <v>259191</v>
      </c>
      <c r="BU737" s="332">
        <f t="shared" si="257"/>
        <v>0</v>
      </c>
      <c r="BV737" s="332">
        <f t="shared" si="257"/>
        <v>0</v>
      </c>
      <c r="BW737" s="332">
        <f t="shared" si="257"/>
        <v>0</v>
      </c>
      <c r="BX737" s="332">
        <f t="shared" si="257"/>
        <v>0</v>
      </c>
      <c r="BZ737" s="332">
        <f t="shared" si="254"/>
        <v>0</v>
      </c>
      <c r="CA737" s="332">
        <f t="shared" si="254"/>
        <v>0</v>
      </c>
    </row>
    <row r="738" spans="7:79" hidden="1" x14ac:dyDescent="0.2">
      <c r="G738" s="332">
        <f t="shared" si="251"/>
        <v>-410666</v>
      </c>
      <c r="H738" s="332">
        <f t="shared" si="251"/>
        <v>0</v>
      </c>
      <c r="I738" s="332">
        <f t="shared" si="251"/>
        <v>0</v>
      </c>
      <c r="J738" s="332">
        <f t="shared" si="251"/>
        <v>0</v>
      </c>
      <c r="K738" s="332">
        <f t="shared" si="251"/>
        <v>0</v>
      </c>
      <c r="L738" s="332">
        <f t="shared" si="251"/>
        <v>259191</v>
      </c>
      <c r="M738" s="332">
        <f t="shared" si="251"/>
        <v>0</v>
      </c>
      <c r="N738" s="332">
        <f t="shared" si="251"/>
        <v>0</v>
      </c>
      <c r="O738" s="332">
        <f t="shared" si="251"/>
        <v>0</v>
      </c>
      <c r="P738" s="332">
        <f t="shared" si="251"/>
        <v>0</v>
      </c>
      <c r="Q738" s="332">
        <f t="shared" si="251"/>
        <v>0</v>
      </c>
      <c r="R738" s="332">
        <f t="shared" si="251"/>
        <v>0</v>
      </c>
      <c r="S738" s="332">
        <f t="shared" si="251"/>
        <v>0</v>
      </c>
      <c r="T738" s="332">
        <f t="shared" si="251"/>
        <v>0</v>
      </c>
      <c r="U738" s="332">
        <f t="shared" si="251"/>
        <v>0</v>
      </c>
      <c r="V738" s="332">
        <f t="shared" si="251"/>
        <v>0</v>
      </c>
      <c r="W738" s="332">
        <f t="shared" si="253"/>
        <v>0</v>
      </c>
      <c r="X738" s="332">
        <f t="shared" si="253"/>
        <v>0</v>
      </c>
      <c r="Y738" s="332">
        <f t="shared" si="253"/>
        <v>0</v>
      </c>
      <c r="Z738" s="332">
        <f t="shared" si="253"/>
        <v>0</v>
      </c>
      <c r="AA738" s="332">
        <f t="shared" si="253"/>
        <v>0</v>
      </c>
      <c r="AB738" s="332">
        <f t="shared" si="253"/>
        <v>0</v>
      </c>
      <c r="AC738" s="332">
        <f t="shared" si="253"/>
        <v>0</v>
      </c>
      <c r="AD738" s="332">
        <f t="shared" si="253"/>
        <v>0</v>
      </c>
      <c r="AE738" s="332">
        <f t="shared" si="253"/>
        <v>0</v>
      </c>
      <c r="AF738" s="332">
        <f t="shared" si="253"/>
        <v>0</v>
      </c>
      <c r="AG738" s="332">
        <f t="shared" si="253"/>
        <v>0</v>
      </c>
      <c r="AH738" s="332">
        <f t="shared" si="253"/>
        <v>0</v>
      </c>
      <c r="AI738" s="332">
        <f t="shared" si="253"/>
        <v>0</v>
      </c>
      <c r="AJ738" s="332">
        <f t="shared" si="253"/>
        <v>0</v>
      </c>
      <c r="AK738" s="332">
        <f t="shared" si="253"/>
        <v>0</v>
      </c>
      <c r="AL738" s="332">
        <f t="shared" si="253"/>
        <v>0</v>
      </c>
      <c r="AM738" s="332">
        <f t="shared" si="256"/>
        <v>0</v>
      </c>
      <c r="AN738" s="332">
        <f t="shared" si="256"/>
        <v>0</v>
      </c>
      <c r="AO738" s="332">
        <f t="shared" si="256"/>
        <v>0</v>
      </c>
      <c r="AP738" s="332">
        <f t="shared" si="256"/>
        <v>0</v>
      </c>
      <c r="AQ738" s="332">
        <f t="shared" si="256"/>
        <v>0</v>
      </c>
      <c r="AR738" s="332">
        <f t="shared" si="256"/>
        <v>0</v>
      </c>
      <c r="AS738" s="332">
        <f t="shared" si="256"/>
        <v>0</v>
      </c>
      <c r="AT738" s="332">
        <f t="shared" si="256"/>
        <v>0</v>
      </c>
      <c r="AU738" s="332">
        <f t="shared" si="256"/>
        <v>0</v>
      </c>
      <c r="AV738" s="332">
        <f t="shared" si="256"/>
        <v>0</v>
      </c>
      <c r="AW738" s="332">
        <f t="shared" si="256"/>
        <v>0</v>
      </c>
      <c r="AX738" s="332">
        <f t="shared" si="256"/>
        <v>0</v>
      </c>
      <c r="AY738" s="332">
        <f t="shared" si="256"/>
        <v>0</v>
      </c>
      <c r="AZ738" s="332">
        <f t="shared" si="256"/>
        <v>0</v>
      </c>
      <c r="BA738" s="332">
        <f t="shared" si="256"/>
        <v>0</v>
      </c>
      <c r="BB738" s="332">
        <f t="shared" si="256"/>
        <v>0</v>
      </c>
      <c r="BC738" s="332">
        <f t="shared" si="255"/>
        <v>0</v>
      </c>
      <c r="BD738" s="332">
        <f t="shared" si="255"/>
        <v>0</v>
      </c>
      <c r="BE738" s="332">
        <f t="shared" si="255"/>
        <v>0</v>
      </c>
      <c r="BF738" s="332">
        <f t="shared" si="255"/>
        <v>0</v>
      </c>
      <c r="BG738" s="332">
        <f t="shared" si="255"/>
        <v>0</v>
      </c>
      <c r="BH738" s="332">
        <f t="shared" si="255"/>
        <v>0</v>
      </c>
      <c r="BI738" s="332">
        <f t="shared" si="255"/>
        <v>0</v>
      </c>
      <c r="BJ738" s="332">
        <f t="shared" si="255"/>
        <v>0</v>
      </c>
      <c r="BK738" s="332">
        <f t="shared" si="255"/>
        <v>0</v>
      </c>
      <c r="BL738" s="332">
        <f t="shared" si="255"/>
        <v>0</v>
      </c>
      <c r="BM738" s="332">
        <f t="shared" si="255"/>
        <v>0</v>
      </c>
      <c r="BN738" s="332">
        <f t="shared" si="255"/>
        <v>0</v>
      </c>
      <c r="BO738" s="332">
        <f t="shared" si="255"/>
        <v>-410666</v>
      </c>
      <c r="BP738" s="332">
        <f t="shared" si="255"/>
        <v>0</v>
      </c>
      <c r="BQ738" s="332">
        <f t="shared" si="255"/>
        <v>0</v>
      </c>
      <c r="BR738" s="332">
        <f t="shared" si="255"/>
        <v>0</v>
      </c>
      <c r="BS738" s="332">
        <f t="shared" si="257"/>
        <v>0</v>
      </c>
      <c r="BT738" s="332">
        <f t="shared" si="257"/>
        <v>259191</v>
      </c>
      <c r="BU738" s="332">
        <f t="shared" si="257"/>
        <v>0</v>
      </c>
      <c r="BV738" s="332">
        <f t="shared" si="257"/>
        <v>0</v>
      </c>
      <c r="BW738" s="332">
        <f t="shared" si="257"/>
        <v>0</v>
      </c>
      <c r="BX738" s="332">
        <f t="shared" si="257"/>
        <v>0</v>
      </c>
      <c r="BZ738" s="332">
        <f t="shared" si="254"/>
        <v>0</v>
      </c>
      <c r="CA738" s="332">
        <f t="shared" si="254"/>
        <v>0</v>
      </c>
    </row>
    <row r="739" spans="7:79" hidden="1" x14ac:dyDescent="0.2">
      <c r="G739" s="332">
        <f t="shared" ref="G739:BR740" si="258">G398-BY398</f>
        <v>0</v>
      </c>
      <c r="H739" s="332">
        <f t="shared" si="258"/>
        <v>0</v>
      </c>
      <c r="I739" s="332">
        <f t="shared" si="258"/>
        <v>0</v>
      </c>
      <c r="J739" s="332">
        <f t="shared" si="258"/>
        <v>0</v>
      </c>
      <c r="K739" s="332">
        <f t="shared" si="258"/>
        <v>0</v>
      </c>
      <c r="L739" s="332">
        <f t="shared" si="258"/>
        <v>0</v>
      </c>
      <c r="M739" s="332">
        <f t="shared" si="258"/>
        <v>0</v>
      </c>
      <c r="N739" s="332">
        <f t="shared" si="258"/>
        <v>0</v>
      </c>
      <c r="O739" s="332">
        <f t="shared" si="258"/>
        <v>0</v>
      </c>
      <c r="P739" s="332">
        <f t="shared" si="258"/>
        <v>0</v>
      </c>
      <c r="Q739" s="332">
        <f t="shared" si="258"/>
        <v>0</v>
      </c>
      <c r="R739" s="332">
        <f t="shared" si="258"/>
        <v>0</v>
      </c>
      <c r="S739" s="332">
        <f t="shared" si="258"/>
        <v>0</v>
      </c>
      <c r="T739" s="332">
        <f t="shared" si="258"/>
        <v>0</v>
      </c>
      <c r="U739" s="332">
        <f t="shared" si="258"/>
        <v>0</v>
      </c>
      <c r="V739" s="332">
        <f t="shared" si="258"/>
        <v>0</v>
      </c>
      <c r="W739" s="332">
        <f t="shared" si="258"/>
        <v>0</v>
      </c>
      <c r="X739" s="332">
        <f t="shared" si="258"/>
        <v>0</v>
      </c>
      <c r="Y739" s="332">
        <f t="shared" si="258"/>
        <v>0</v>
      </c>
      <c r="Z739" s="332">
        <f t="shared" si="258"/>
        <v>0</v>
      </c>
      <c r="AA739" s="332">
        <f t="shared" si="258"/>
        <v>0</v>
      </c>
      <c r="AB739" s="332">
        <f t="shared" si="258"/>
        <v>0</v>
      </c>
      <c r="AC739" s="332">
        <f t="shared" si="258"/>
        <v>0</v>
      </c>
      <c r="AD739" s="332">
        <f t="shared" si="258"/>
        <v>0</v>
      </c>
      <c r="AE739" s="332">
        <f t="shared" si="258"/>
        <v>0</v>
      </c>
      <c r="AF739" s="332">
        <f t="shared" si="258"/>
        <v>0</v>
      </c>
      <c r="AG739" s="332">
        <f t="shared" si="258"/>
        <v>0</v>
      </c>
      <c r="AH739" s="332">
        <f t="shared" si="258"/>
        <v>0</v>
      </c>
      <c r="AI739" s="332">
        <f t="shared" si="258"/>
        <v>0</v>
      </c>
      <c r="AJ739" s="332">
        <f t="shared" si="258"/>
        <v>0</v>
      </c>
      <c r="AK739" s="332">
        <f t="shared" si="258"/>
        <v>0</v>
      </c>
      <c r="AL739" s="332">
        <f t="shared" si="258"/>
        <v>0</v>
      </c>
      <c r="AM739" s="332">
        <f t="shared" si="258"/>
        <v>0</v>
      </c>
      <c r="AN739" s="332">
        <f t="shared" si="258"/>
        <v>0</v>
      </c>
      <c r="AO739" s="332">
        <f t="shared" si="258"/>
        <v>0</v>
      </c>
      <c r="AP739" s="332">
        <f t="shared" si="258"/>
        <v>0</v>
      </c>
      <c r="AQ739" s="332">
        <f t="shared" si="258"/>
        <v>0</v>
      </c>
      <c r="AR739" s="332">
        <f t="shared" si="258"/>
        <v>0</v>
      </c>
      <c r="AS739" s="332">
        <f t="shared" si="258"/>
        <v>0</v>
      </c>
      <c r="AT739" s="332">
        <f t="shared" si="258"/>
        <v>0</v>
      </c>
      <c r="AU739" s="332">
        <f t="shared" si="258"/>
        <v>0</v>
      </c>
      <c r="AV739" s="332">
        <f t="shared" si="258"/>
        <v>0</v>
      </c>
      <c r="AW739" s="332">
        <f t="shared" si="258"/>
        <v>0</v>
      </c>
      <c r="AX739" s="332">
        <f t="shared" si="258"/>
        <v>0</v>
      </c>
      <c r="AY739" s="332">
        <f t="shared" si="258"/>
        <v>0</v>
      </c>
      <c r="AZ739" s="332">
        <f t="shared" si="258"/>
        <v>0</v>
      </c>
      <c r="BA739" s="332">
        <f t="shared" si="258"/>
        <v>0</v>
      </c>
      <c r="BB739" s="332">
        <f t="shared" si="258"/>
        <v>0</v>
      </c>
      <c r="BC739" s="332">
        <f t="shared" si="258"/>
        <v>0</v>
      </c>
      <c r="BD739" s="332">
        <f t="shared" si="258"/>
        <v>0</v>
      </c>
      <c r="BE739" s="332">
        <f t="shared" si="258"/>
        <v>0</v>
      </c>
      <c r="BF739" s="332">
        <f t="shared" si="258"/>
        <v>0</v>
      </c>
      <c r="BG739" s="332">
        <f t="shared" si="258"/>
        <v>0</v>
      </c>
      <c r="BH739" s="332">
        <f t="shared" si="258"/>
        <v>0</v>
      </c>
      <c r="BI739" s="332">
        <f t="shared" si="258"/>
        <v>0</v>
      </c>
      <c r="BJ739" s="332">
        <f t="shared" si="258"/>
        <v>0</v>
      </c>
      <c r="BK739" s="332">
        <f t="shared" si="258"/>
        <v>0</v>
      </c>
      <c r="BL739" s="332">
        <f t="shared" si="258"/>
        <v>0</v>
      </c>
      <c r="BM739" s="332">
        <f t="shared" si="258"/>
        <v>0</v>
      </c>
      <c r="BN739" s="332">
        <f t="shared" si="258"/>
        <v>0</v>
      </c>
      <c r="BO739" s="332">
        <f t="shared" si="258"/>
        <v>0</v>
      </c>
      <c r="BP739" s="332">
        <f t="shared" si="258"/>
        <v>0</v>
      </c>
      <c r="BQ739" s="332">
        <f t="shared" si="258"/>
        <v>0</v>
      </c>
      <c r="BR739" s="332">
        <f t="shared" si="258"/>
        <v>0</v>
      </c>
      <c r="BS739" s="332">
        <f t="shared" ref="BS739:BX740" si="259">BS398-EK398</f>
        <v>0</v>
      </c>
      <c r="BT739" s="332">
        <f t="shared" si="259"/>
        <v>0</v>
      </c>
      <c r="BU739" s="332">
        <f t="shared" si="259"/>
        <v>0</v>
      </c>
      <c r="BV739" s="332">
        <f t="shared" si="259"/>
        <v>0</v>
      </c>
      <c r="BW739" s="332">
        <f t="shared" si="259"/>
        <v>0</v>
      </c>
      <c r="BX739" s="332">
        <f t="shared" si="259"/>
        <v>0</v>
      </c>
      <c r="BZ739" s="332">
        <f t="shared" ref="BZ739:CA740" si="260">BZ398-ER398</f>
        <v>0</v>
      </c>
      <c r="CA739" s="332">
        <f t="shared" si="260"/>
        <v>0</v>
      </c>
    </row>
    <row r="740" spans="7:79" hidden="1" x14ac:dyDescent="0.2">
      <c r="G740" s="332">
        <f t="shared" si="258"/>
        <v>0</v>
      </c>
      <c r="H740" s="332">
        <f t="shared" si="258"/>
        <v>0</v>
      </c>
      <c r="I740" s="332">
        <f t="shared" si="258"/>
        <v>0</v>
      </c>
      <c r="J740" s="332">
        <f t="shared" si="258"/>
        <v>0</v>
      </c>
      <c r="K740" s="332">
        <f t="shared" si="258"/>
        <v>0</v>
      </c>
      <c r="L740" s="332">
        <f t="shared" si="258"/>
        <v>0</v>
      </c>
      <c r="M740" s="332">
        <f t="shared" si="258"/>
        <v>0</v>
      </c>
      <c r="N740" s="332">
        <f t="shared" si="258"/>
        <v>0</v>
      </c>
      <c r="O740" s="332">
        <f t="shared" si="258"/>
        <v>0</v>
      </c>
      <c r="P740" s="332">
        <f t="shared" si="258"/>
        <v>0</v>
      </c>
      <c r="Q740" s="332">
        <f t="shared" si="258"/>
        <v>0</v>
      </c>
      <c r="R740" s="332">
        <f t="shared" si="258"/>
        <v>0</v>
      </c>
      <c r="S740" s="332">
        <f t="shared" si="258"/>
        <v>0</v>
      </c>
      <c r="T740" s="332">
        <f t="shared" si="258"/>
        <v>0</v>
      </c>
      <c r="U740" s="332">
        <f t="shared" si="258"/>
        <v>0</v>
      </c>
      <c r="V740" s="332">
        <f t="shared" si="258"/>
        <v>0</v>
      </c>
      <c r="W740" s="332">
        <f t="shared" si="258"/>
        <v>0</v>
      </c>
      <c r="X740" s="332">
        <f t="shared" si="258"/>
        <v>0</v>
      </c>
      <c r="Y740" s="332">
        <f t="shared" si="258"/>
        <v>0</v>
      </c>
      <c r="Z740" s="332">
        <f t="shared" si="258"/>
        <v>0</v>
      </c>
      <c r="AA740" s="332">
        <f t="shared" si="258"/>
        <v>0</v>
      </c>
      <c r="AB740" s="332">
        <f t="shared" si="258"/>
        <v>0</v>
      </c>
      <c r="AC740" s="332">
        <f t="shared" si="258"/>
        <v>0</v>
      </c>
      <c r="AD740" s="332">
        <f t="shared" si="258"/>
        <v>0</v>
      </c>
      <c r="AE740" s="332">
        <f t="shared" si="258"/>
        <v>0</v>
      </c>
      <c r="AF740" s="332">
        <f t="shared" si="258"/>
        <v>0</v>
      </c>
      <c r="AG740" s="332">
        <f t="shared" si="258"/>
        <v>0</v>
      </c>
      <c r="AH740" s="332">
        <f t="shared" si="258"/>
        <v>0</v>
      </c>
      <c r="AI740" s="332">
        <f t="shared" si="258"/>
        <v>0</v>
      </c>
      <c r="AJ740" s="332">
        <f t="shared" si="258"/>
        <v>0</v>
      </c>
      <c r="AK740" s="332">
        <f t="shared" si="258"/>
        <v>0</v>
      </c>
      <c r="AL740" s="332">
        <f t="shared" si="258"/>
        <v>0</v>
      </c>
      <c r="AM740" s="332">
        <f t="shared" si="258"/>
        <v>0</v>
      </c>
      <c r="AN740" s="332">
        <f t="shared" si="258"/>
        <v>0</v>
      </c>
      <c r="AO740" s="332">
        <f t="shared" si="258"/>
        <v>0</v>
      </c>
      <c r="AP740" s="332">
        <f t="shared" si="258"/>
        <v>0</v>
      </c>
      <c r="AQ740" s="332">
        <f t="shared" si="258"/>
        <v>0</v>
      </c>
      <c r="AR740" s="332">
        <f t="shared" si="258"/>
        <v>0</v>
      </c>
      <c r="AS740" s="332">
        <f t="shared" si="258"/>
        <v>0</v>
      </c>
      <c r="AT740" s="332">
        <f t="shared" si="258"/>
        <v>0</v>
      </c>
      <c r="AU740" s="332">
        <f t="shared" si="258"/>
        <v>0</v>
      </c>
      <c r="AV740" s="332">
        <f t="shared" si="258"/>
        <v>0</v>
      </c>
      <c r="AW740" s="332">
        <f t="shared" si="258"/>
        <v>0</v>
      </c>
      <c r="AX740" s="332">
        <f t="shared" si="258"/>
        <v>0</v>
      </c>
      <c r="AY740" s="332">
        <f t="shared" si="258"/>
        <v>0</v>
      </c>
      <c r="AZ740" s="332">
        <f t="shared" si="258"/>
        <v>0</v>
      </c>
      <c r="BA740" s="332">
        <f t="shared" si="258"/>
        <v>0</v>
      </c>
      <c r="BB740" s="332">
        <f t="shared" si="258"/>
        <v>0</v>
      </c>
      <c r="BC740" s="332">
        <f t="shared" si="258"/>
        <v>0</v>
      </c>
      <c r="BD740" s="332">
        <f t="shared" si="258"/>
        <v>0</v>
      </c>
      <c r="BE740" s="332">
        <f t="shared" si="258"/>
        <v>0</v>
      </c>
      <c r="BF740" s="332">
        <f t="shared" si="258"/>
        <v>0</v>
      </c>
      <c r="BG740" s="332">
        <f t="shared" si="258"/>
        <v>0</v>
      </c>
      <c r="BH740" s="332">
        <f t="shared" si="258"/>
        <v>0</v>
      </c>
      <c r="BI740" s="332">
        <f t="shared" si="258"/>
        <v>0</v>
      </c>
      <c r="BJ740" s="332">
        <f t="shared" si="258"/>
        <v>0</v>
      </c>
      <c r="BK740" s="332">
        <f t="shared" si="258"/>
        <v>0</v>
      </c>
      <c r="BL740" s="332">
        <f t="shared" si="258"/>
        <v>0</v>
      </c>
      <c r="BM740" s="332">
        <f t="shared" si="258"/>
        <v>0</v>
      </c>
      <c r="BN740" s="332">
        <f t="shared" si="258"/>
        <v>0</v>
      </c>
      <c r="BO740" s="332">
        <f t="shared" si="258"/>
        <v>0</v>
      </c>
      <c r="BP740" s="332">
        <f t="shared" si="258"/>
        <v>0</v>
      </c>
      <c r="BQ740" s="332">
        <f t="shared" si="258"/>
        <v>0</v>
      </c>
      <c r="BR740" s="332">
        <f t="shared" si="258"/>
        <v>0</v>
      </c>
      <c r="BS740" s="332">
        <f t="shared" si="259"/>
        <v>0</v>
      </c>
      <c r="BT740" s="332">
        <f t="shared" si="259"/>
        <v>0</v>
      </c>
      <c r="BU740" s="332">
        <f t="shared" si="259"/>
        <v>0</v>
      </c>
      <c r="BV740" s="332">
        <f t="shared" si="259"/>
        <v>0</v>
      </c>
      <c r="BW740" s="332">
        <f t="shared" si="259"/>
        <v>0</v>
      </c>
      <c r="BX740" s="332">
        <f t="shared" si="259"/>
        <v>0</v>
      </c>
      <c r="BZ740" s="332">
        <f t="shared" si="260"/>
        <v>0</v>
      </c>
      <c r="CA740" s="332">
        <f t="shared" si="260"/>
        <v>0</v>
      </c>
    </row>
    <row r="741" spans="7:79" hidden="1" x14ac:dyDescent="0.2"/>
    <row r="742" spans="7:79" hidden="1" x14ac:dyDescent="0.2"/>
  </sheetData>
  <mergeCells count="4">
    <mergeCell ref="G8:BV8"/>
    <mergeCell ref="BY8:EM8"/>
    <mergeCell ref="E164:BV164"/>
    <mergeCell ref="BY164:EN164"/>
  </mergeCells>
  <pageMargins left="0.70866141732283472" right="0.70866141732283472" top="0.74803149606299213" bottom="0.74803149606299213" header="0.31496062992125984" footer="0.31496062992125984"/>
  <pageSetup paperSize="9" scale="49" fitToWidth="2" fitToHeight="2" orientation="portrait" r:id="rId1"/>
  <rowBreaks count="1" manualBreakCount="1">
    <brk id="161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B40F1-9A84-40A3-9A92-EF725BA93136}">
  <sheetPr>
    <pageSetUpPr fitToPage="1"/>
  </sheetPr>
  <dimension ref="A1:EQ384"/>
  <sheetViews>
    <sheetView topLeftCell="A13" workbookViewId="0">
      <selection activeCell="R26" sqref="R26"/>
    </sheetView>
  </sheetViews>
  <sheetFormatPr defaultColWidth="10" defaultRowHeight="12.75" x14ac:dyDescent="0.2"/>
  <cols>
    <col min="1" max="1" width="1.85546875" style="332" customWidth="1"/>
    <col min="2" max="3" width="1" style="332" customWidth="1"/>
    <col min="4" max="4" width="34" style="332" customWidth="1"/>
    <col min="5" max="6" width="1" style="332" customWidth="1"/>
    <col min="7" max="7" width="17.85546875" style="332" customWidth="1"/>
    <col min="8" max="9" width="1" style="332" customWidth="1"/>
    <col min="10" max="11" width="1" style="332" hidden="1" customWidth="1"/>
    <col min="12" max="12" width="17.85546875" style="332" hidden="1" customWidth="1"/>
    <col min="13" max="14" width="1" style="332" hidden="1" customWidth="1"/>
    <col min="15" max="16" width="1" style="332" customWidth="1"/>
    <col min="17" max="17" width="17.85546875" style="332" customWidth="1"/>
    <col min="18" max="19" width="1" style="332" customWidth="1"/>
    <col min="20" max="21" width="1" style="332" hidden="1" customWidth="1"/>
    <col min="22" max="22" width="17.85546875" style="332" hidden="1" customWidth="1"/>
    <col min="23" max="26" width="1" style="332" hidden="1" customWidth="1"/>
    <col min="27" max="27" width="17.85546875" style="332" hidden="1" customWidth="1"/>
    <col min="28" max="31" width="1" style="332" hidden="1" customWidth="1"/>
    <col min="32" max="32" width="17.85546875" style="332" hidden="1" customWidth="1"/>
    <col min="33" max="36" width="1" style="332" hidden="1" customWidth="1"/>
    <col min="37" max="37" width="17.85546875" style="332" hidden="1" customWidth="1"/>
    <col min="38" max="41" width="1" style="332" hidden="1" customWidth="1"/>
    <col min="42" max="42" width="17.85546875" style="332" hidden="1" customWidth="1"/>
    <col min="43" max="46" width="1" style="332" hidden="1" customWidth="1"/>
    <col min="47" max="47" width="17.85546875" style="332" hidden="1" customWidth="1"/>
    <col min="48" max="50" width="1" style="332" hidden="1" customWidth="1"/>
    <col min="51" max="51" width="1.140625" style="332" hidden="1" customWidth="1"/>
    <col min="52" max="52" width="17.85546875" style="332" hidden="1" customWidth="1"/>
    <col min="53" max="56" width="1" style="332" hidden="1" customWidth="1"/>
    <col min="57" max="57" width="17.85546875" style="332" hidden="1" customWidth="1"/>
    <col min="58" max="61" width="1" style="332" hidden="1" customWidth="1"/>
    <col min="62" max="62" width="17.85546875" style="332" hidden="1" customWidth="1"/>
    <col min="63" max="66" width="1" style="332" hidden="1" customWidth="1"/>
    <col min="67" max="67" width="17.85546875" style="332" hidden="1" customWidth="1"/>
    <col min="68" max="69" width="1" style="332" hidden="1" customWidth="1"/>
    <col min="70" max="71" width="1" style="332" customWidth="1"/>
    <col min="72" max="72" width="17" style="332" customWidth="1"/>
    <col min="73" max="73" width="1" style="332" customWidth="1"/>
    <col min="74" max="74" width="3.5703125" style="332" customWidth="1"/>
    <col min="75" max="76" width="1" style="332" customWidth="1"/>
    <col min="77" max="77" width="17.85546875" style="332" customWidth="1"/>
    <col min="78" max="79" width="1" style="332" customWidth="1"/>
    <col min="80" max="81" width="1" style="332" hidden="1" customWidth="1"/>
    <col min="82" max="82" width="17.85546875" style="332" hidden="1" customWidth="1"/>
    <col min="83" max="84" width="1" style="332" hidden="1" customWidth="1"/>
    <col min="85" max="86" width="1" style="332" customWidth="1"/>
    <col min="87" max="87" width="17.85546875" style="332" customWidth="1"/>
    <col min="88" max="89" width="1" style="332" customWidth="1"/>
    <col min="90" max="91" width="1" style="332" hidden="1" customWidth="1"/>
    <col min="92" max="92" width="17.85546875" style="332" hidden="1" customWidth="1"/>
    <col min="93" max="96" width="1" style="332" hidden="1" customWidth="1"/>
    <col min="97" max="97" width="17.85546875" style="332" hidden="1" customWidth="1"/>
    <col min="98" max="101" width="1" style="332" hidden="1" customWidth="1"/>
    <col min="102" max="102" width="17.85546875" style="332" hidden="1" customWidth="1"/>
    <col min="103" max="106" width="1" style="332" hidden="1" customWidth="1"/>
    <col min="107" max="107" width="17.85546875" style="332" hidden="1" customWidth="1"/>
    <col min="108" max="111" width="1" style="332" hidden="1" customWidth="1"/>
    <col min="112" max="112" width="17.85546875" style="332" hidden="1" customWidth="1"/>
    <col min="113" max="116" width="1" style="332" hidden="1" customWidth="1"/>
    <col min="117" max="117" width="17.85546875" style="332" hidden="1" customWidth="1"/>
    <col min="118" max="121" width="1" style="332" hidden="1" customWidth="1"/>
    <col min="122" max="122" width="17.85546875" style="332" hidden="1" customWidth="1"/>
    <col min="123" max="126" width="1" style="332" hidden="1" customWidth="1"/>
    <col min="127" max="127" width="17.85546875" style="332" hidden="1" customWidth="1"/>
    <col min="128" max="131" width="1" style="332" hidden="1" customWidth="1"/>
    <col min="132" max="132" width="17.85546875" style="332" hidden="1" customWidth="1"/>
    <col min="133" max="136" width="1" style="332" hidden="1" customWidth="1"/>
    <col min="137" max="137" width="17.85546875" style="332" hidden="1" customWidth="1"/>
    <col min="138" max="139" width="1" style="332" hidden="1" customWidth="1"/>
    <col min="140" max="141" width="1" style="332" customWidth="1"/>
    <col min="142" max="142" width="17.85546875" style="332" customWidth="1"/>
    <col min="143" max="143" width="1" style="332" customWidth="1"/>
    <col min="144" max="144" width="2" style="332" customWidth="1"/>
    <col min="145" max="145" width="3.28515625" style="332" customWidth="1"/>
    <col min="146" max="146" width="17.42578125" style="332" customWidth="1"/>
    <col min="147" max="147" width="12.28515625" style="332" customWidth="1"/>
    <col min="148" max="16384" width="10" style="332"/>
  </cols>
  <sheetData>
    <row r="1" spans="1:147" x14ac:dyDescent="0.2"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>
        <f>1770000000+11234076861+1105000000</f>
        <v>14109076861</v>
      </c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  <c r="AJ1" s="333"/>
      <c r="AK1" s="333"/>
      <c r="AL1" s="333"/>
      <c r="AM1" s="333"/>
      <c r="AN1" s="333"/>
      <c r="AO1" s="333"/>
      <c r="AP1" s="333"/>
      <c r="AQ1" s="333"/>
      <c r="AR1" s="333"/>
      <c r="AS1" s="333"/>
      <c r="AT1" s="333"/>
      <c r="AU1" s="333"/>
      <c r="AV1" s="333"/>
      <c r="AW1" s="333"/>
      <c r="AX1" s="333"/>
      <c r="AY1" s="333"/>
      <c r="AZ1" s="333"/>
      <c r="BA1" s="333"/>
      <c r="BB1" s="333"/>
      <c r="BC1" s="333"/>
      <c r="BD1" s="333"/>
      <c r="BE1" s="333"/>
      <c r="BF1" s="333"/>
      <c r="BG1" s="333"/>
      <c r="BH1" s="333"/>
      <c r="BI1" s="333"/>
      <c r="BJ1" s="333"/>
      <c r="BK1" s="333"/>
      <c r="BL1" s="333"/>
      <c r="BM1" s="333"/>
      <c r="BN1" s="333"/>
      <c r="BO1" s="333"/>
      <c r="BP1" s="333"/>
      <c r="BQ1" s="333"/>
      <c r="BR1" s="333"/>
      <c r="BS1" s="333"/>
      <c r="BT1" s="333"/>
      <c r="BU1" s="333"/>
      <c r="BV1" s="333"/>
      <c r="BW1" s="333"/>
      <c r="BX1" s="333"/>
      <c r="BY1" s="333"/>
      <c r="BZ1" s="333"/>
      <c r="CA1" s="333"/>
      <c r="CB1" s="333"/>
      <c r="CC1" s="333"/>
      <c r="CD1" s="333"/>
      <c r="CE1" s="333"/>
      <c r="CF1" s="333"/>
      <c r="CG1" s="333"/>
      <c r="CH1" s="333"/>
      <c r="CI1" s="333"/>
      <c r="CJ1" s="333"/>
      <c r="CK1" s="333"/>
      <c r="CL1" s="333"/>
      <c r="CM1" s="333"/>
      <c r="CN1" s="333"/>
      <c r="CO1" s="333"/>
      <c r="CP1" s="333"/>
      <c r="CQ1" s="333"/>
      <c r="CR1" s="333"/>
      <c r="CS1" s="333"/>
      <c r="CT1" s="333"/>
      <c r="CU1" s="333"/>
      <c r="CV1" s="333"/>
      <c r="CW1" s="333"/>
      <c r="CX1" s="333"/>
      <c r="CY1" s="333"/>
      <c r="CZ1" s="333"/>
      <c r="DA1" s="333"/>
      <c r="DB1" s="333"/>
      <c r="DC1" s="333"/>
      <c r="DD1" s="333"/>
      <c r="DE1" s="333"/>
      <c r="DF1" s="333"/>
      <c r="DG1" s="333"/>
      <c r="DH1" s="333"/>
      <c r="DI1" s="333"/>
      <c r="DJ1" s="333"/>
      <c r="DK1" s="333"/>
      <c r="DL1" s="333"/>
      <c r="DM1" s="333"/>
      <c r="DN1" s="333"/>
      <c r="DO1" s="333"/>
      <c r="DP1" s="333"/>
      <c r="DQ1" s="333"/>
      <c r="DR1" s="333"/>
      <c r="DS1" s="333"/>
      <c r="DT1" s="333"/>
      <c r="DU1" s="333"/>
      <c r="DV1" s="333"/>
      <c r="DW1" s="333"/>
      <c r="DX1" s="333"/>
      <c r="DY1" s="333"/>
      <c r="DZ1" s="333"/>
      <c r="EA1" s="333"/>
      <c r="EB1" s="333"/>
      <c r="EC1" s="333"/>
      <c r="ED1" s="333"/>
      <c r="EE1" s="333"/>
      <c r="EF1" s="333"/>
      <c r="EG1" s="333"/>
      <c r="EH1" s="333"/>
      <c r="EI1" s="333"/>
      <c r="EJ1" s="333"/>
      <c r="EK1" s="333"/>
      <c r="EL1" s="333"/>
      <c r="EM1" s="333"/>
      <c r="EN1" s="333"/>
    </row>
    <row r="2" spans="1:147" ht="5.25" customHeight="1" x14ac:dyDescent="0.2">
      <c r="A2" s="333"/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  <c r="AI2" s="333"/>
      <c r="AJ2" s="333"/>
      <c r="AK2" s="333"/>
      <c r="AL2" s="333"/>
      <c r="AM2" s="333"/>
      <c r="AN2" s="333"/>
      <c r="AO2" s="333"/>
      <c r="AP2" s="333"/>
      <c r="AQ2" s="333"/>
      <c r="AR2" s="333"/>
      <c r="AS2" s="333"/>
      <c r="AT2" s="333"/>
      <c r="AU2" s="333"/>
      <c r="AV2" s="333"/>
      <c r="AW2" s="333"/>
      <c r="AX2" s="333"/>
      <c r="AY2" s="333"/>
      <c r="AZ2" s="333"/>
      <c r="BA2" s="333"/>
      <c r="BB2" s="333"/>
      <c r="BC2" s="333"/>
      <c r="BD2" s="333"/>
      <c r="BE2" s="333"/>
      <c r="BF2" s="333"/>
      <c r="BG2" s="333"/>
      <c r="BH2" s="333"/>
      <c r="BI2" s="333"/>
      <c r="BJ2" s="333"/>
      <c r="BK2" s="333"/>
      <c r="BL2" s="333"/>
      <c r="BM2" s="333"/>
      <c r="BN2" s="333"/>
      <c r="BO2" s="333"/>
      <c r="BP2" s="333"/>
      <c r="BQ2" s="333"/>
      <c r="BR2" s="333"/>
      <c r="BS2" s="333"/>
      <c r="BT2" s="333"/>
      <c r="BU2" s="333"/>
      <c r="BV2" s="333"/>
      <c r="BW2" s="333"/>
      <c r="BX2" s="333"/>
      <c r="BY2" s="333"/>
      <c r="BZ2" s="333"/>
      <c r="CA2" s="333"/>
      <c r="CB2" s="333"/>
      <c r="CC2" s="333"/>
      <c r="CD2" s="333"/>
      <c r="CE2" s="333"/>
      <c r="CF2" s="333"/>
      <c r="CG2" s="333"/>
      <c r="CH2" s="333"/>
      <c r="CI2" s="333"/>
      <c r="CJ2" s="333"/>
      <c r="CK2" s="333"/>
      <c r="CL2" s="333"/>
      <c r="CM2" s="333"/>
      <c r="CN2" s="333"/>
      <c r="CO2" s="333"/>
      <c r="CP2" s="333"/>
      <c r="CQ2" s="333"/>
      <c r="CR2" s="333"/>
      <c r="CS2" s="333"/>
      <c r="CT2" s="333"/>
      <c r="CU2" s="333"/>
      <c r="CV2" s="333"/>
      <c r="CW2" s="333"/>
      <c r="CX2" s="333"/>
      <c r="CY2" s="333"/>
      <c r="CZ2" s="333"/>
      <c r="DA2" s="333"/>
      <c r="DB2" s="333"/>
      <c r="DC2" s="333"/>
      <c r="DD2" s="333"/>
      <c r="DE2" s="333"/>
      <c r="DF2" s="333"/>
      <c r="DG2" s="333"/>
      <c r="DH2" s="333"/>
      <c r="DI2" s="333"/>
      <c r="DJ2" s="333"/>
      <c r="DK2" s="333"/>
      <c r="DL2" s="333"/>
      <c r="DM2" s="333"/>
      <c r="DN2" s="333"/>
      <c r="DO2" s="333"/>
      <c r="DP2" s="333"/>
      <c r="DQ2" s="333"/>
      <c r="DR2" s="333"/>
      <c r="DS2" s="333"/>
      <c r="DT2" s="333"/>
      <c r="DU2" s="333"/>
      <c r="DV2" s="333"/>
      <c r="DW2" s="333"/>
      <c r="DX2" s="333"/>
      <c r="DY2" s="333"/>
      <c r="DZ2" s="333"/>
      <c r="EA2" s="333"/>
      <c r="EB2" s="333"/>
      <c r="EC2" s="333"/>
      <c r="ED2" s="333"/>
      <c r="EE2" s="333"/>
      <c r="EF2" s="333"/>
      <c r="EG2" s="333"/>
      <c r="EH2" s="333"/>
      <c r="EI2" s="333"/>
      <c r="EJ2" s="333"/>
      <c r="EK2" s="333"/>
      <c r="EL2" s="333"/>
      <c r="EM2" s="333"/>
      <c r="EN2" s="333"/>
    </row>
    <row r="3" spans="1:147" x14ac:dyDescent="0.2">
      <c r="A3" s="333"/>
      <c r="B3" s="333"/>
      <c r="D3" s="333"/>
      <c r="EM3" s="333"/>
      <c r="EN3" s="333"/>
    </row>
    <row r="4" spans="1:147" x14ac:dyDescent="0.2">
      <c r="A4" s="333"/>
      <c r="B4" s="333"/>
      <c r="D4" s="349"/>
      <c r="E4" s="349"/>
      <c r="F4" s="349"/>
      <c r="EM4" s="333"/>
      <c r="EN4" s="333"/>
    </row>
    <row r="5" spans="1:147" x14ac:dyDescent="0.2">
      <c r="A5" s="333"/>
      <c r="B5" s="333"/>
      <c r="EM5" s="333"/>
      <c r="EN5" s="333"/>
    </row>
    <row r="6" spans="1:147" x14ac:dyDescent="0.2">
      <c r="A6" s="333"/>
      <c r="B6" s="333"/>
      <c r="EM6" s="333"/>
      <c r="EN6" s="333"/>
    </row>
    <row r="7" spans="1:147" ht="15.75" x14ac:dyDescent="0.25">
      <c r="A7" s="333"/>
      <c r="B7" s="333"/>
      <c r="D7" s="481" t="s">
        <v>358</v>
      </c>
      <c r="E7" s="415"/>
      <c r="F7" s="415"/>
      <c r="G7" s="336"/>
      <c r="H7" s="336"/>
      <c r="I7" s="336"/>
      <c r="J7" s="336"/>
      <c r="K7" s="336"/>
      <c r="L7" s="336"/>
      <c r="M7" s="336"/>
      <c r="N7" s="336"/>
      <c r="O7" s="336"/>
      <c r="P7" s="336"/>
      <c r="Q7" s="336"/>
      <c r="R7" s="336"/>
      <c r="S7" s="336"/>
      <c r="T7" s="336"/>
      <c r="U7" s="336"/>
      <c r="V7" s="336"/>
      <c r="W7" s="336"/>
      <c r="X7" s="336"/>
      <c r="Y7" s="336"/>
      <c r="Z7" s="336"/>
      <c r="AA7" s="336"/>
      <c r="AB7" s="336"/>
      <c r="AC7" s="336"/>
      <c r="AD7" s="336"/>
      <c r="AE7" s="336"/>
      <c r="AF7" s="336"/>
      <c r="AG7" s="336"/>
      <c r="AH7" s="336"/>
      <c r="AI7" s="336"/>
      <c r="AJ7" s="336"/>
      <c r="AK7" s="336"/>
      <c r="AL7" s="336"/>
      <c r="AM7" s="336"/>
      <c r="AN7" s="336"/>
      <c r="AO7" s="336"/>
      <c r="AP7" s="336"/>
      <c r="AQ7" s="336"/>
      <c r="AR7" s="336"/>
      <c r="AS7" s="336"/>
      <c r="AT7" s="336"/>
      <c r="AU7" s="336"/>
      <c r="AV7" s="336"/>
      <c r="AW7" s="336"/>
      <c r="AX7" s="336"/>
      <c r="AY7" s="336"/>
      <c r="AZ7" s="336"/>
      <c r="BA7" s="336"/>
      <c r="BB7" s="336"/>
      <c r="BC7" s="336"/>
      <c r="BD7" s="336"/>
      <c r="BE7" s="336"/>
      <c r="BF7" s="336"/>
      <c r="BG7" s="336"/>
      <c r="BH7" s="336"/>
      <c r="BI7" s="336"/>
      <c r="BJ7" s="336"/>
      <c r="BK7" s="336"/>
      <c r="BL7" s="336"/>
      <c r="BM7" s="336"/>
      <c r="BN7" s="336"/>
      <c r="BO7" s="336"/>
      <c r="BP7" s="336"/>
      <c r="BQ7" s="336"/>
      <c r="BR7" s="336"/>
      <c r="BS7" s="336"/>
      <c r="BT7" s="336"/>
      <c r="BU7" s="336"/>
      <c r="BV7" s="336"/>
      <c r="BW7" s="336"/>
      <c r="BX7" s="336"/>
      <c r="BY7" s="336"/>
      <c r="BZ7" s="336"/>
      <c r="CA7" s="336"/>
      <c r="CB7" s="336"/>
      <c r="CC7" s="336"/>
      <c r="CD7" s="336"/>
      <c r="CE7" s="336"/>
      <c r="CF7" s="336"/>
      <c r="CG7" s="336"/>
      <c r="CH7" s="336"/>
      <c r="CI7" s="336"/>
      <c r="CJ7" s="336"/>
      <c r="CK7" s="336"/>
      <c r="CL7" s="336"/>
      <c r="CM7" s="336"/>
      <c r="CN7" s="336"/>
      <c r="CO7" s="336"/>
      <c r="CP7" s="336"/>
      <c r="CQ7" s="336"/>
      <c r="CR7" s="336"/>
      <c r="CS7" s="336"/>
      <c r="CT7" s="336"/>
      <c r="CU7" s="336"/>
      <c r="CV7" s="336"/>
      <c r="CW7" s="336"/>
      <c r="CX7" s="336"/>
      <c r="CY7" s="336"/>
      <c r="CZ7" s="336"/>
      <c r="DA7" s="336"/>
      <c r="DB7" s="336"/>
      <c r="DC7" s="336"/>
      <c r="DD7" s="336"/>
      <c r="DE7" s="336"/>
      <c r="DF7" s="336"/>
      <c r="DG7" s="336"/>
      <c r="DH7" s="336"/>
      <c r="DI7" s="336"/>
      <c r="DJ7" s="336"/>
      <c r="DK7" s="336"/>
      <c r="DL7" s="336"/>
      <c r="DM7" s="336"/>
      <c r="DN7" s="336"/>
      <c r="DO7" s="336"/>
      <c r="DP7" s="336"/>
      <c r="DQ7" s="336"/>
      <c r="DR7" s="336"/>
      <c r="DS7" s="336"/>
      <c r="DT7" s="336"/>
      <c r="DU7" s="336"/>
      <c r="DV7" s="336"/>
      <c r="DW7" s="336"/>
      <c r="DX7" s="336"/>
      <c r="DY7" s="336"/>
      <c r="DZ7" s="336"/>
      <c r="EA7" s="336"/>
      <c r="EB7" s="336"/>
      <c r="EC7" s="336"/>
      <c r="ED7" s="336"/>
      <c r="EE7" s="336"/>
      <c r="EF7" s="336"/>
      <c r="EG7" s="336"/>
      <c r="EH7" s="336"/>
      <c r="EI7" s="336"/>
      <c r="EJ7" s="336"/>
      <c r="EK7" s="336"/>
      <c r="EL7" s="336"/>
      <c r="EM7" s="336"/>
      <c r="EN7" s="336"/>
      <c r="EO7" s="333"/>
    </row>
    <row r="8" spans="1:147" ht="15" customHeight="1" x14ac:dyDescent="0.2">
      <c r="A8" s="333"/>
      <c r="B8" s="333"/>
      <c r="D8" s="337"/>
      <c r="E8" s="373"/>
      <c r="F8" s="376"/>
      <c r="G8" s="853" t="str">
        <f>[10]Summary!H8</f>
        <v>2022/23</v>
      </c>
      <c r="H8" s="853"/>
      <c r="I8" s="853"/>
      <c r="J8" s="853"/>
      <c r="K8" s="853"/>
      <c r="L8" s="854"/>
      <c r="M8" s="854"/>
      <c r="N8" s="854"/>
      <c r="O8" s="854"/>
      <c r="P8" s="854"/>
      <c r="Q8" s="854"/>
      <c r="R8" s="854"/>
      <c r="S8" s="854"/>
      <c r="T8" s="854"/>
      <c r="U8" s="854"/>
      <c r="V8" s="854"/>
      <c r="W8" s="854"/>
      <c r="X8" s="854"/>
      <c r="Y8" s="854"/>
      <c r="Z8" s="854"/>
      <c r="AA8" s="854"/>
      <c r="AB8" s="854"/>
      <c r="AC8" s="854"/>
      <c r="AD8" s="854"/>
      <c r="AE8" s="854"/>
      <c r="AF8" s="854"/>
      <c r="AG8" s="854"/>
      <c r="AH8" s="854"/>
      <c r="AI8" s="854"/>
      <c r="AJ8" s="854"/>
      <c r="AK8" s="854"/>
      <c r="AL8" s="854"/>
      <c r="AM8" s="854"/>
      <c r="AN8" s="854"/>
      <c r="AO8" s="854"/>
      <c r="AP8" s="854"/>
      <c r="AQ8" s="854"/>
      <c r="AR8" s="854"/>
      <c r="AS8" s="854"/>
      <c r="AT8" s="854"/>
      <c r="AU8" s="854"/>
      <c r="AV8" s="854"/>
      <c r="AW8" s="854"/>
      <c r="AX8" s="854"/>
      <c r="AY8" s="854"/>
      <c r="AZ8" s="854"/>
      <c r="BA8" s="854"/>
      <c r="BB8" s="854"/>
      <c r="BC8" s="854"/>
      <c r="BD8" s="854"/>
      <c r="BE8" s="854"/>
      <c r="BF8" s="854"/>
      <c r="BG8" s="854"/>
      <c r="BH8" s="854"/>
      <c r="BI8" s="854"/>
      <c r="BJ8" s="854"/>
      <c r="BK8" s="854"/>
      <c r="BL8" s="854"/>
      <c r="BM8" s="854"/>
      <c r="BN8" s="854"/>
      <c r="BO8" s="854"/>
      <c r="BP8" s="854"/>
      <c r="BQ8" s="854"/>
      <c r="BR8" s="854"/>
      <c r="BS8" s="854"/>
      <c r="BT8" s="854"/>
      <c r="BU8" s="465"/>
      <c r="BV8" s="465"/>
      <c r="BW8" s="464"/>
      <c r="BX8" s="465"/>
      <c r="BY8" s="853" t="str">
        <f>[10]Summary!BZ8</f>
        <v>2021/22</v>
      </c>
      <c r="BZ8" s="853"/>
      <c r="CA8" s="853"/>
      <c r="CB8" s="853"/>
      <c r="CC8" s="853"/>
      <c r="CD8" s="854"/>
      <c r="CE8" s="854"/>
      <c r="CF8" s="854"/>
      <c r="CG8" s="854"/>
      <c r="CH8" s="854"/>
      <c r="CI8" s="854"/>
      <c r="CJ8" s="854"/>
      <c r="CK8" s="854"/>
      <c r="CL8" s="854"/>
      <c r="CM8" s="854"/>
      <c r="CN8" s="854"/>
      <c r="CO8" s="854"/>
      <c r="CP8" s="854"/>
      <c r="CQ8" s="854"/>
      <c r="CR8" s="854"/>
      <c r="CS8" s="854"/>
      <c r="CT8" s="854"/>
      <c r="CU8" s="854"/>
      <c r="CV8" s="854"/>
      <c r="CW8" s="854"/>
      <c r="CX8" s="854"/>
      <c r="CY8" s="854"/>
      <c r="CZ8" s="854"/>
      <c r="DA8" s="854"/>
      <c r="DB8" s="854"/>
      <c r="DC8" s="854"/>
      <c r="DD8" s="854"/>
      <c r="DE8" s="854"/>
      <c r="DF8" s="854"/>
      <c r="DG8" s="854"/>
      <c r="DH8" s="854"/>
      <c r="DI8" s="854"/>
      <c r="DJ8" s="854"/>
      <c r="DK8" s="854"/>
      <c r="DL8" s="854"/>
      <c r="DM8" s="854"/>
      <c r="DN8" s="854"/>
      <c r="DO8" s="854"/>
      <c r="DP8" s="854"/>
      <c r="DQ8" s="854"/>
      <c r="DR8" s="854"/>
      <c r="DS8" s="854"/>
      <c r="DT8" s="854"/>
      <c r="DU8" s="854"/>
      <c r="DV8" s="854"/>
      <c r="DW8" s="854"/>
      <c r="DX8" s="854"/>
      <c r="DY8" s="854"/>
      <c r="DZ8" s="854"/>
      <c r="EA8" s="854"/>
      <c r="EB8" s="854"/>
      <c r="EC8" s="854"/>
      <c r="ED8" s="854"/>
      <c r="EE8" s="854"/>
      <c r="EF8" s="854"/>
      <c r="EG8" s="854"/>
      <c r="EH8" s="854"/>
      <c r="EI8" s="854"/>
      <c r="EJ8" s="854"/>
      <c r="EK8" s="854"/>
      <c r="EL8" s="854"/>
      <c r="EM8" s="376"/>
      <c r="EN8" s="376"/>
      <c r="EO8" s="345"/>
    </row>
    <row r="9" spans="1:147" ht="18" customHeight="1" x14ac:dyDescent="0.2">
      <c r="A9" s="333"/>
      <c r="B9" s="333"/>
      <c r="D9" s="345"/>
      <c r="E9" s="351"/>
      <c r="F9" s="333"/>
      <c r="G9" s="121" t="str">
        <f>[10]Domlongtermissues!G9</f>
        <v>Budget</v>
      </c>
      <c r="H9" s="121"/>
      <c r="I9" s="121"/>
      <c r="J9" s="294"/>
      <c r="K9" s="121"/>
      <c r="L9" s="121" t="s">
        <v>4</v>
      </c>
      <c r="M9" s="121"/>
      <c r="N9" s="121"/>
      <c r="O9" s="294"/>
      <c r="P9" s="121"/>
      <c r="Q9" s="121" t="s">
        <v>5</v>
      </c>
      <c r="R9" s="121"/>
      <c r="S9" s="121"/>
      <c r="T9" s="294"/>
      <c r="U9" s="121"/>
      <c r="V9" s="121" t="s">
        <v>6</v>
      </c>
      <c r="W9" s="121"/>
      <c r="X9" s="121"/>
      <c r="Y9" s="294"/>
      <c r="Z9" s="121"/>
      <c r="AA9" s="121" t="s">
        <v>7</v>
      </c>
      <c r="AB9" s="121"/>
      <c r="AC9" s="121"/>
      <c r="AD9" s="294"/>
      <c r="AE9" s="121"/>
      <c r="AF9" s="121" t="s">
        <v>8</v>
      </c>
      <c r="AG9" s="121"/>
      <c r="AH9" s="121"/>
      <c r="AI9" s="294"/>
      <c r="AJ9" s="121"/>
      <c r="AK9" s="121" t="s">
        <v>9</v>
      </c>
      <c r="AL9" s="121"/>
      <c r="AM9" s="121"/>
      <c r="AN9" s="294"/>
      <c r="AO9" s="121"/>
      <c r="AP9" s="121" t="s">
        <v>10</v>
      </c>
      <c r="AQ9" s="121"/>
      <c r="AR9" s="121"/>
      <c r="AS9" s="294"/>
      <c r="AT9" s="121"/>
      <c r="AU9" s="121" t="s">
        <v>11</v>
      </c>
      <c r="AV9" s="121"/>
      <c r="AW9" s="121"/>
      <c r="AX9" s="294"/>
      <c r="AY9" s="121"/>
      <c r="AZ9" s="121" t="s">
        <v>12</v>
      </c>
      <c r="BA9" s="121"/>
      <c r="BB9" s="121"/>
      <c r="BC9" s="294"/>
      <c r="BD9" s="121"/>
      <c r="BE9" s="121" t="s">
        <v>13</v>
      </c>
      <c r="BF9" s="121"/>
      <c r="BG9" s="121"/>
      <c r="BH9" s="294"/>
      <c r="BI9" s="121"/>
      <c r="BJ9" s="121" t="s">
        <v>14</v>
      </c>
      <c r="BK9" s="121"/>
      <c r="BL9" s="121"/>
      <c r="BM9" s="294"/>
      <c r="BN9" s="121"/>
      <c r="BO9" s="121" t="s">
        <v>15</v>
      </c>
      <c r="BP9" s="121"/>
      <c r="BQ9" s="121"/>
      <c r="BR9" s="294"/>
      <c r="BS9" s="121"/>
      <c r="BT9" s="121" t="s">
        <v>16</v>
      </c>
      <c r="BU9" s="121"/>
      <c r="BV9" s="121"/>
      <c r="BW9" s="211"/>
      <c r="BX9" s="121"/>
      <c r="BY9" s="13" t="str">
        <f>[10]Domlongtermissues!BY9</f>
        <v>Preliminary</v>
      </c>
      <c r="BZ9" s="121"/>
      <c r="CA9" s="121"/>
      <c r="CB9" s="294"/>
      <c r="CC9" s="121"/>
      <c r="CD9" s="121" t="s">
        <v>4</v>
      </c>
      <c r="CE9" s="121"/>
      <c r="CF9" s="121"/>
      <c r="CG9" s="294"/>
      <c r="CH9" s="121"/>
      <c r="CI9" s="121" t="s">
        <v>5</v>
      </c>
      <c r="CJ9" s="121"/>
      <c r="CK9" s="121"/>
      <c r="CL9" s="294"/>
      <c r="CM9" s="121"/>
      <c r="CN9" s="121" t="s">
        <v>6</v>
      </c>
      <c r="CO9" s="121"/>
      <c r="CP9" s="121"/>
      <c r="CQ9" s="294"/>
      <c r="CR9" s="121"/>
      <c r="CS9" s="121" t="s">
        <v>7</v>
      </c>
      <c r="CT9" s="121"/>
      <c r="CU9" s="121"/>
      <c r="CV9" s="294"/>
      <c r="CW9" s="121"/>
      <c r="CX9" s="121" t="s">
        <v>8</v>
      </c>
      <c r="CY9" s="121"/>
      <c r="CZ9" s="121"/>
      <c r="DA9" s="294"/>
      <c r="DB9" s="121"/>
      <c r="DC9" s="121" t="s">
        <v>9</v>
      </c>
      <c r="DD9" s="121"/>
      <c r="DE9" s="121"/>
      <c r="DF9" s="294"/>
      <c r="DG9" s="121"/>
      <c r="DH9" s="121" t="s">
        <v>10</v>
      </c>
      <c r="DI9" s="121"/>
      <c r="DJ9" s="121"/>
      <c r="DK9" s="294"/>
      <c r="DL9" s="121"/>
      <c r="DM9" s="121" t="s">
        <v>11</v>
      </c>
      <c r="DN9" s="121"/>
      <c r="DO9" s="121"/>
      <c r="DP9" s="294"/>
      <c r="DQ9" s="121"/>
      <c r="DR9" s="121" t="s">
        <v>12</v>
      </c>
      <c r="DS9" s="121"/>
      <c r="DT9" s="121"/>
      <c r="DU9" s="294"/>
      <c r="DV9" s="121"/>
      <c r="DW9" s="121" t="s">
        <v>13</v>
      </c>
      <c r="DX9" s="121"/>
      <c r="DY9" s="121"/>
      <c r="DZ9" s="294"/>
      <c r="EA9" s="121"/>
      <c r="EB9" s="121" t="s">
        <v>14</v>
      </c>
      <c r="EC9" s="121"/>
      <c r="ED9" s="121"/>
      <c r="EE9" s="294"/>
      <c r="EF9" s="121"/>
      <c r="EG9" s="121" t="s">
        <v>15</v>
      </c>
      <c r="EH9" s="121"/>
      <c r="EI9" s="121"/>
      <c r="EJ9" s="294"/>
      <c r="EK9" s="121"/>
      <c r="EL9" s="121" t="s">
        <v>16</v>
      </c>
      <c r="EM9" s="333"/>
      <c r="EN9" s="333"/>
      <c r="EO9" s="345"/>
    </row>
    <row r="10" spans="1:147" x14ac:dyDescent="0.2">
      <c r="A10" s="333"/>
      <c r="B10" s="333"/>
      <c r="D10" s="346" t="s">
        <v>18</v>
      </c>
      <c r="E10" s="421"/>
      <c r="F10" s="422"/>
      <c r="G10" s="76" t="s">
        <v>19</v>
      </c>
      <c r="H10" s="76"/>
      <c r="I10" s="76"/>
      <c r="J10" s="74"/>
      <c r="K10" s="76"/>
      <c r="L10" s="76"/>
      <c r="M10" s="76"/>
      <c r="N10" s="76"/>
      <c r="O10" s="74"/>
      <c r="P10" s="76"/>
      <c r="Q10" s="76"/>
      <c r="R10" s="76"/>
      <c r="S10" s="76"/>
      <c r="T10" s="74"/>
      <c r="U10" s="76"/>
      <c r="V10" s="76"/>
      <c r="W10" s="76"/>
      <c r="X10" s="76"/>
      <c r="Y10" s="74"/>
      <c r="Z10" s="76"/>
      <c r="AA10" s="76"/>
      <c r="AB10" s="76"/>
      <c r="AC10" s="76"/>
      <c r="AD10" s="74"/>
      <c r="AE10" s="76"/>
      <c r="AF10" s="76"/>
      <c r="AG10" s="76"/>
      <c r="AH10" s="76"/>
      <c r="AI10" s="74"/>
      <c r="AJ10" s="76"/>
      <c r="AK10" s="76"/>
      <c r="AL10" s="76"/>
      <c r="AM10" s="76"/>
      <c r="AN10" s="74"/>
      <c r="AO10" s="76"/>
      <c r="AP10" s="76"/>
      <c r="AQ10" s="76"/>
      <c r="AR10" s="76"/>
      <c r="AS10" s="74"/>
      <c r="AT10" s="76"/>
      <c r="AU10" s="76"/>
      <c r="AV10" s="76"/>
      <c r="AW10" s="76"/>
      <c r="AX10" s="74"/>
      <c r="AY10" s="76"/>
      <c r="AZ10" s="76"/>
      <c r="BA10" s="76"/>
      <c r="BB10" s="76"/>
      <c r="BC10" s="74"/>
      <c r="BD10" s="76"/>
      <c r="BE10" s="76"/>
      <c r="BF10" s="76"/>
      <c r="BG10" s="76"/>
      <c r="BH10" s="74"/>
      <c r="BI10" s="76"/>
      <c r="BJ10" s="76"/>
      <c r="BK10" s="76"/>
      <c r="BL10" s="76"/>
      <c r="BM10" s="74"/>
      <c r="BN10" s="76"/>
      <c r="BO10" s="76"/>
      <c r="BP10" s="76"/>
      <c r="BQ10" s="76"/>
      <c r="BR10" s="74"/>
      <c r="BS10" s="76"/>
      <c r="BT10" s="76"/>
      <c r="BU10" s="76"/>
      <c r="BV10" s="76"/>
      <c r="BW10" s="74"/>
      <c r="BX10" s="76"/>
      <c r="BY10" s="76" t="s">
        <v>20</v>
      </c>
      <c r="BZ10" s="76"/>
      <c r="CA10" s="76"/>
      <c r="CB10" s="74"/>
      <c r="CC10" s="76"/>
      <c r="CD10" s="76"/>
      <c r="CE10" s="76"/>
      <c r="CF10" s="76"/>
      <c r="CG10" s="74"/>
      <c r="CH10" s="76"/>
      <c r="CI10" s="76"/>
      <c r="CJ10" s="76"/>
      <c r="CK10" s="76"/>
      <c r="CL10" s="74"/>
      <c r="CM10" s="76"/>
      <c r="CN10" s="76"/>
      <c r="CO10" s="76"/>
      <c r="CP10" s="76"/>
      <c r="CQ10" s="74"/>
      <c r="CR10" s="76"/>
      <c r="CS10" s="76"/>
      <c r="CT10" s="76"/>
      <c r="CU10" s="76"/>
      <c r="CV10" s="74"/>
      <c r="CW10" s="76"/>
      <c r="CX10" s="76"/>
      <c r="CY10" s="76"/>
      <c r="CZ10" s="76"/>
      <c r="DA10" s="74"/>
      <c r="DB10" s="76"/>
      <c r="DC10" s="76"/>
      <c r="DD10" s="76"/>
      <c r="DE10" s="76"/>
      <c r="DF10" s="74"/>
      <c r="DG10" s="76"/>
      <c r="DH10" s="76"/>
      <c r="DI10" s="76"/>
      <c r="DJ10" s="76"/>
      <c r="DK10" s="74"/>
      <c r="DL10" s="76"/>
      <c r="DM10" s="76"/>
      <c r="DN10" s="76"/>
      <c r="DO10" s="76"/>
      <c r="DP10" s="74"/>
      <c r="DQ10" s="76"/>
      <c r="DR10" s="76"/>
      <c r="DS10" s="76"/>
      <c r="DT10" s="76"/>
      <c r="DU10" s="74"/>
      <c r="DV10" s="76"/>
      <c r="DW10" s="76"/>
      <c r="DX10" s="76"/>
      <c r="DY10" s="76"/>
      <c r="DZ10" s="74"/>
      <c r="EA10" s="76"/>
      <c r="EB10" s="76"/>
      <c r="EC10" s="76"/>
      <c r="ED10" s="76"/>
      <c r="EE10" s="74"/>
      <c r="EF10" s="76"/>
      <c r="EG10" s="76"/>
      <c r="EH10" s="76"/>
      <c r="EI10" s="76"/>
      <c r="EJ10" s="74"/>
      <c r="EK10" s="76"/>
      <c r="EL10" s="76"/>
      <c r="EM10" s="376"/>
      <c r="EN10" s="376"/>
      <c r="EO10" s="345"/>
    </row>
    <row r="11" spans="1:147" x14ac:dyDescent="0.2">
      <c r="A11" s="333"/>
      <c r="B11" s="333"/>
      <c r="D11" s="424"/>
      <c r="E11" s="377"/>
      <c r="F11" s="378"/>
      <c r="G11" s="378"/>
      <c r="H11" s="378"/>
      <c r="I11" s="378"/>
      <c r="J11" s="377"/>
      <c r="K11" s="378"/>
      <c r="L11" s="378"/>
      <c r="M11" s="378"/>
      <c r="N11" s="378"/>
      <c r="O11" s="377"/>
      <c r="P11" s="378"/>
      <c r="Q11" s="378"/>
      <c r="R11" s="378"/>
      <c r="S11" s="378"/>
      <c r="T11" s="377"/>
      <c r="U11" s="378"/>
      <c r="V11" s="378"/>
      <c r="W11" s="378"/>
      <c r="X11" s="378"/>
      <c r="Y11" s="377"/>
      <c r="Z11" s="378"/>
      <c r="AA11" s="378"/>
      <c r="AB11" s="378"/>
      <c r="AC11" s="378"/>
      <c r="AD11" s="377"/>
      <c r="AE11" s="378"/>
      <c r="AF11" s="378"/>
      <c r="AG11" s="378"/>
      <c r="AH11" s="378"/>
      <c r="AI11" s="377"/>
      <c r="AJ11" s="378"/>
      <c r="AK11" s="378"/>
      <c r="AL11" s="378"/>
      <c r="AM11" s="378"/>
      <c r="AN11" s="377"/>
      <c r="AO11" s="378"/>
      <c r="AP11" s="378"/>
      <c r="AQ11" s="378"/>
      <c r="AR11" s="378"/>
      <c r="AS11" s="377"/>
      <c r="AT11" s="378"/>
      <c r="AU11" s="378"/>
      <c r="AV11" s="378"/>
      <c r="AW11" s="378"/>
      <c r="AX11" s="377"/>
      <c r="AY11" s="378"/>
      <c r="AZ11" s="378"/>
      <c r="BA11" s="378"/>
      <c r="BB11" s="378"/>
      <c r="BC11" s="377"/>
      <c r="BD11" s="378"/>
      <c r="BE11" s="378"/>
      <c r="BF11" s="378"/>
      <c r="BG11" s="378"/>
      <c r="BH11" s="377"/>
      <c r="BI11" s="378"/>
      <c r="BJ11" s="378"/>
      <c r="BK11" s="378"/>
      <c r="BL11" s="378"/>
      <c r="BM11" s="377"/>
      <c r="BN11" s="378"/>
      <c r="BO11" s="378"/>
      <c r="BP11" s="378"/>
      <c r="BQ11" s="378"/>
      <c r="BR11" s="377"/>
      <c r="BS11" s="378"/>
      <c r="BT11" s="333"/>
      <c r="BU11" s="333"/>
      <c r="BV11" s="333"/>
      <c r="BW11" s="351"/>
      <c r="BX11" s="333"/>
      <c r="BY11" s="378"/>
      <c r="BZ11" s="378"/>
      <c r="CA11" s="378"/>
      <c r="CB11" s="377"/>
      <c r="CC11" s="378"/>
      <c r="CD11" s="378"/>
      <c r="CE11" s="378"/>
      <c r="CF11" s="378"/>
      <c r="CG11" s="377"/>
      <c r="CH11" s="378"/>
      <c r="CI11" s="378"/>
      <c r="CJ11" s="378"/>
      <c r="CK11" s="378"/>
      <c r="CL11" s="377"/>
      <c r="CM11" s="378"/>
      <c r="CN11" s="378"/>
      <c r="CO11" s="378"/>
      <c r="CP11" s="378"/>
      <c r="CQ11" s="377"/>
      <c r="CR11" s="378"/>
      <c r="CS11" s="378"/>
      <c r="CT11" s="378"/>
      <c r="CU11" s="378"/>
      <c r="CV11" s="377"/>
      <c r="CW11" s="378"/>
      <c r="CX11" s="378"/>
      <c r="CY11" s="378"/>
      <c r="CZ11" s="378"/>
      <c r="DA11" s="377"/>
      <c r="DB11" s="378"/>
      <c r="DC11" s="378"/>
      <c r="DD11" s="378"/>
      <c r="DE11" s="378"/>
      <c r="DF11" s="377"/>
      <c r="DG11" s="378"/>
      <c r="DH11" s="378"/>
      <c r="DI11" s="378"/>
      <c r="DJ11" s="378"/>
      <c r="DK11" s="377"/>
      <c r="DL11" s="378"/>
      <c r="DM11" s="378"/>
      <c r="DN11" s="378"/>
      <c r="DO11" s="378"/>
      <c r="DP11" s="377"/>
      <c r="DQ11" s="378"/>
      <c r="DR11" s="378"/>
      <c r="DS11" s="378"/>
      <c r="DT11" s="378"/>
      <c r="DU11" s="377"/>
      <c r="DV11" s="378"/>
      <c r="DW11" s="378"/>
      <c r="DX11" s="378"/>
      <c r="DY11" s="378"/>
      <c r="DZ11" s="377"/>
      <c r="EA11" s="378"/>
      <c r="EB11" s="378"/>
      <c r="EC11" s="378"/>
      <c r="ED11" s="378"/>
      <c r="EE11" s="377"/>
      <c r="EF11" s="378"/>
      <c r="EG11" s="378"/>
      <c r="EH11" s="378"/>
      <c r="EI11" s="378"/>
      <c r="EJ11" s="377"/>
      <c r="EK11" s="378"/>
      <c r="EL11" s="333"/>
      <c r="EM11" s="333"/>
      <c r="EN11" s="333"/>
      <c r="EO11" s="345"/>
    </row>
    <row r="12" spans="1:147" s="349" customFormat="1" x14ac:dyDescent="0.2">
      <c r="A12" s="334"/>
      <c r="B12" s="334"/>
      <c r="D12" s="352" t="s">
        <v>359</v>
      </c>
      <c r="E12" s="354"/>
      <c r="F12" s="334"/>
      <c r="G12" s="482">
        <f>SUM(G13:G16)</f>
        <v>81292000</v>
      </c>
      <c r="H12" s="482"/>
      <c r="I12" s="482"/>
      <c r="J12" s="483"/>
      <c r="K12" s="482"/>
      <c r="L12" s="380">
        <f>SUM(L13:L16)</f>
        <v>4376147</v>
      </c>
      <c r="M12" s="380"/>
      <c r="N12" s="380"/>
      <c r="O12" s="379"/>
      <c r="P12" s="380"/>
      <c r="Q12" s="380">
        <f>SUM(Q13:Q16)</f>
        <v>6862829</v>
      </c>
      <c r="R12" s="380"/>
      <c r="S12" s="380"/>
      <c r="T12" s="379"/>
      <c r="U12" s="380"/>
      <c r="V12" s="380">
        <f>SUM(V13:V16)</f>
        <v>0</v>
      </c>
      <c r="W12" s="380"/>
      <c r="X12" s="380"/>
      <c r="Y12" s="379"/>
      <c r="Z12" s="380"/>
      <c r="AA12" s="380">
        <f>SUM(AA13:AA16)</f>
        <v>0</v>
      </c>
      <c r="AB12" s="380"/>
      <c r="AC12" s="380"/>
      <c r="AD12" s="379"/>
      <c r="AE12" s="380"/>
      <c r="AF12" s="380">
        <f>SUM(AF13:AF16)</f>
        <v>0</v>
      </c>
      <c r="AG12" s="380"/>
      <c r="AH12" s="380"/>
      <c r="AI12" s="379"/>
      <c r="AJ12" s="380"/>
      <c r="AK12" s="380">
        <f>SUM(AK13:AK16)</f>
        <v>0</v>
      </c>
      <c r="AL12" s="380"/>
      <c r="AM12" s="380"/>
      <c r="AN12" s="379"/>
      <c r="AO12" s="380"/>
      <c r="AP12" s="380">
        <f>SUM(AP13:AP16)</f>
        <v>0</v>
      </c>
      <c r="AQ12" s="380"/>
      <c r="AR12" s="380"/>
      <c r="AS12" s="379"/>
      <c r="AT12" s="380"/>
      <c r="AU12" s="380">
        <f>SUM(AU13:AU16)</f>
        <v>0</v>
      </c>
      <c r="AV12" s="380"/>
      <c r="AW12" s="380"/>
      <c r="AX12" s="379"/>
      <c r="AY12" s="380"/>
      <c r="AZ12" s="380">
        <f>SUM(AZ13:AZ16)</f>
        <v>0</v>
      </c>
      <c r="BA12" s="380"/>
      <c r="BB12" s="380"/>
      <c r="BC12" s="379"/>
      <c r="BD12" s="380"/>
      <c r="BE12" s="380">
        <f>SUM(BE13:BE16)</f>
        <v>0</v>
      </c>
      <c r="BF12" s="380"/>
      <c r="BG12" s="380"/>
      <c r="BH12" s="379"/>
      <c r="BI12" s="380"/>
      <c r="BJ12" s="380">
        <f>SUM(BJ13:BJ16)</f>
        <v>0</v>
      </c>
      <c r="BK12" s="380"/>
      <c r="BL12" s="380"/>
      <c r="BM12" s="379"/>
      <c r="BN12" s="380"/>
      <c r="BO12" s="380">
        <f>SUM(BO13:BO16)</f>
        <v>0</v>
      </c>
      <c r="BP12" s="380"/>
      <c r="BQ12" s="380"/>
      <c r="BR12" s="379"/>
      <c r="BS12" s="380"/>
      <c r="BT12" s="380">
        <f>SUM(BT13:BT16)</f>
        <v>11238976</v>
      </c>
      <c r="BU12" s="380"/>
      <c r="BV12" s="380"/>
      <c r="BW12" s="379"/>
      <c r="BX12" s="380"/>
      <c r="BY12" s="380">
        <f>SUM(BY13:BY16)</f>
        <v>116875373</v>
      </c>
      <c r="BZ12" s="482"/>
      <c r="CA12" s="482"/>
      <c r="CB12" s="483"/>
      <c r="CC12" s="482"/>
      <c r="CD12" s="380">
        <f>SUM(CD13:CD16)</f>
        <v>10543716</v>
      </c>
      <c r="CE12" s="380"/>
      <c r="CF12" s="380"/>
      <c r="CG12" s="379"/>
      <c r="CH12" s="380"/>
      <c r="CI12" s="380">
        <f>SUM(CI13:CI16)</f>
        <v>3539413</v>
      </c>
      <c r="CJ12" s="380"/>
      <c r="CK12" s="380"/>
      <c r="CL12" s="379"/>
      <c r="CM12" s="380"/>
      <c r="CN12" s="380">
        <f>SUM(CN13:CN16)</f>
        <v>8139018</v>
      </c>
      <c r="CO12" s="380"/>
      <c r="CP12" s="380"/>
      <c r="CQ12" s="379"/>
      <c r="CR12" s="380"/>
      <c r="CS12" s="380">
        <f>SUM(CS13:CS16)</f>
        <v>3832286</v>
      </c>
      <c r="CT12" s="380"/>
      <c r="CU12" s="380"/>
      <c r="CV12" s="379"/>
      <c r="CW12" s="380"/>
      <c r="CX12" s="380">
        <f>SUM(CX13:CX16)</f>
        <v>4717776</v>
      </c>
      <c r="CY12" s="380"/>
      <c r="CZ12" s="380"/>
      <c r="DA12" s="379"/>
      <c r="DB12" s="380"/>
      <c r="DC12" s="380">
        <f>SUM(DC13:DC16)</f>
        <v>2448861</v>
      </c>
      <c r="DD12" s="380"/>
      <c r="DE12" s="380"/>
      <c r="DF12" s="379"/>
      <c r="DG12" s="380"/>
      <c r="DH12" s="380">
        <f>SUM(DH13:DH16)</f>
        <v>5208735</v>
      </c>
      <c r="DI12" s="380"/>
      <c r="DJ12" s="380"/>
      <c r="DK12" s="379"/>
      <c r="DL12" s="380"/>
      <c r="DM12" s="380">
        <f>SUM(DM13:DM16)</f>
        <v>5066529</v>
      </c>
      <c r="DN12" s="380"/>
      <c r="DO12" s="380"/>
      <c r="DP12" s="379"/>
      <c r="DQ12" s="380"/>
      <c r="DR12" s="380">
        <f>SUM(DR13:DR16)</f>
        <v>4155980</v>
      </c>
      <c r="DS12" s="380"/>
      <c r="DT12" s="380"/>
      <c r="DU12" s="379"/>
      <c r="DV12" s="380"/>
      <c r="DW12" s="380">
        <f>SUM(DW13:DW16)</f>
        <v>60254886</v>
      </c>
      <c r="DX12" s="380"/>
      <c r="DY12" s="380"/>
      <c r="DZ12" s="379"/>
      <c r="EA12" s="380"/>
      <c r="EB12" s="380">
        <f>SUM(EB13:EB16)</f>
        <v>3707089</v>
      </c>
      <c r="EC12" s="380"/>
      <c r="ED12" s="380"/>
      <c r="EE12" s="379"/>
      <c r="EF12" s="380"/>
      <c r="EG12" s="380">
        <f>SUM(EG13:EG16)</f>
        <v>5261084</v>
      </c>
      <c r="EH12" s="380"/>
      <c r="EI12" s="380"/>
      <c r="EJ12" s="379"/>
      <c r="EK12" s="380"/>
      <c r="EL12" s="380">
        <f>SUM(EL13:EL16)</f>
        <v>14083129</v>
      </c>
      <c r="EM12" s="334"/>
      <c r="EN12" s="334"/>
      <c r="EO12" s="352"/>
    </row>
    <row r="13" spans="1:147" x14ac:dyDescent="0.2">
      <c r="A13" s="333"/>
      <c r="B13" s="333"/>
      <c r="D13" s="345" t="s">
        <v>360</v>
      </c>
      <c r="E13" s="351"/>
      <c r="F13" s="381"/>
      <c r="G13" s="425">
        <f>G18</f>
        <v>81292000</v>
      </c>
      <c r="H13" s="427"/>
      <c r="I13" s="484"/>
      <c r="J13" s="485"/>
      <c r="K13" s="381"/>
      <c r="L13" s="425">
        <f>L18</f>
        <v>513949</v>
      </c>
      <c r="M13" s="427"/>
      <c r="N13" s="378"/>
      <c r="O13" s="377"/>
      <c r="P13" s="381"/>
      <c r="Q13" s="425">
        <f>Q18</f>
        <v>384648</v>
      </c>
      <c r="R13" s="427"/>
      <c r="S13" s="378"/>
      <c r="T13" s="377"/>
      <c r="U13" s="381"/>
      <c r="V13" s="425">
        <f>V18</f>
        <v>0</v>
      </c>
      <c r="W13" s="427"/>
      <c r="X13" s="378"/>
      <c r="Y13" s="377"/>
      <c r="Z13" s="381"/>
      <c r="AA13" s="425">
        <f>AA18</f>
        <v>0</v>
      </c>
      <c r="AB13" s="427"/>
      <c r="AC13" s="378"/>
      <c r="AD13" s="377"/>
      <c r="AE13" s="381"/>
      <c r="AF13" s="425">
        <f>AF18</f>
        <v>0</v>
      </c>
      <c r="AG13" s="427"/>
      <c r="AH13" s="378"/>
      <c r="AI13" s="377"/>
      <c r="AJ13" s="381"/>
      <c r="AK13" s="425">
        <f>AK18</f>
        <v>0</v>
      </c>
      <c r="AL13" s="427"/>
      <c r="AM13" s="378"/>
      <c r="AN13" s="377"/>
      <c r="AO13" s="381"/>
      <c r="AP13" s="425">
        <f>AP18</f>
        <v>0</v>
      </c>
      <c r="AQ13" s="427"/>
      <c r="AR13" s="378"/>
      <c r="AS13" s="377"/>
      <c r="AT13" s="381"/>
      <c r="AU13" s="425">
        <f>AU18</f>
        <v>0</v>
      </c>
      <c r="AV13" s="427"/>
      <c r="AW13" s="378"/>
      <c r="AX13" s="377"/>
      <c r="AY13" s="381"/>
      <c r="AZ13" s="425">
        <f>AZ18</f>
        <v>0</v>
      </c>
      <c r="BA13" s="427"/>
      <c r="BB13" s="378"/>
      <c r="BC13" s="377"/>
      <c r="BD13" s="381"/>
      <c r="BE13" s="425">
        <f>BE18</f>
        <v>0</v>
      </c>
      <c r="BF13" s="427"/>
      <c r="BG13" s="378"/>
      <c r="BH13" s="377"/>
      <c r="BI13" s="381"/>
      <c r="BJ13" s="425">
        <f>BJ18</f>
        <v>0</v>
      </c>
      <c r="BK13" s="427"/>
      <c r="BL13" s="378"/>
      <c r="BM13" s="377"/>
      <c r="BN13" s="381"/>
      <c r="BO13" s="425">
        <f>BO18</f>
        <v>0</v>
      </c>
      <c r="BP13" s="427"/>
      <c r="BQ13" s="377"/>
      <c r="BR13" s="377"/>
      <c r="BS13" s="381"/>
      <c r="BT13" s="425">
        <f>BT18</f>
        <v>898597</v>
      </c>
      <c r="BU13" s="427"/>
      <c r="BV13" s="378"/>
      <c r="BW13" s="377"/>
      <c r="BX13" s="381"/>
      <c r="BY13" s="425">
        <f>BY18</f>
        <v>61373397</v>
      </c>
      <c r="BZ13" s="427"/>
      <c r="CA13" s="484"/>
      <c r="CB13" s="485"/>
      <c r="CC13" s="381"/>
      <c r="CD13" s="425">
        <f>CD18</f>
        <v>168655</v>
      </c>
      <c r="CE13" s="427"/>
      <c r="CF13" s="378"/>
      <c r="CG13" s="377"/>
      <c r="CH13" s="381"/>
      <c r="CI13" s="425">
        <f>CI18</f>
        <v>364413</v>
      </c>
      <c r="CJ13" s="427"/>
      <c r="CK13" s="378"/>
      <c r="CL13" s="377"/>
      <c r="CM13" s="381"/>
      <c r="CN13" s="425">
        <f>CN18</f>
        <v>197910</v>
      </c>
      <c r="CO13" s="427"/>
      <c r="CP13" s="378"/>
      <c r="CQ13" s="377"/>
      <c r="CR13" s="381"/>
      <c r="CS13" s="425">
        <f>CS18</f>
        <v>286915</v>
      </c>
      <c r="CT13" s="427"/>
      <c r="CU13" s="378"/>
      <c r="CV13" s="377"/>
      <c r="CW13" s="381"/>
      <c r="CX13" s="425">
        <f>CX18</f>
        <v>263897</v>
      </c>
      <c r="CY13" s="427"/>
      <c r="CZ13" s="378"/>
      <c r="DA13" s="377"/>
      <c r="DB13" s="381"/>
      <c r="DC13" s="425">
        <f>DC18</f>
        <v>151237</v>
      </c>
      <c r="DD13" s="427"/>
      <c r="DE13" s="378"/>
      <c r="DF13" s="377"/>
      <c r="DG13" s="381"/>
      <c r="DH13" s="425">
        <f>DH18</f>
        <v>467133</v>
      </c>
      <c r="DI13" s="427"/>
      <c r="DJ13" s="378"/>
      <c r="DK13" s="377"/>
      <c r="DL13" s="381"/>
      <c r="DM13" s="425">
        <f>DM18</f>
        <v>387424</v>
      </c>
      <c r="DN13" s="427"/>
      <c r="DO13" s="378"/>
      <c r="DP13" s="377"/>
      <c r="DQ13" s="381"/>
      <c r="DR13" s="425">
        <f>DR18</f>
        <v>493196</v>
      </c>
      <c r="DS13" s="427"/>
      <c r="DT13" s="378"/>
      <c r="DU13" s="377"/>
      <c r="DV13" s="381"/>
      <c r="DW13" s="425">
        <f>DW18</f>
        <v>57929886</v>
      </c>
      <c r="DX13" s="427"/>
      <c r="DY13" s="378"/>
      <c r="DZ13" s="377"/>
      <c r="EA13" s="381"/>
      <c r="EB13" s="425">
        <f>EB18</f>
        <v>409969</v>
      </c>
      <c r="EC13" s="427"/>
      <c r="ED13" s="378"/>
      <c r="EE13" s="377"/>
      <c r="EF13" s="381"/>
      <c r="EG13" s="425">
        <f>EG18</f>
        <v>252762</v>
      </c>
      <c r="EH13" s="427"/>
      <c r="EI13" s="378"/>
      <c r="EJ13" s="377"/>
      <c r="EK13" s="381"/>
      <c r="EL13" s="425">
        <f>EL18</f>
        <v>533068</v>
      </c>
      <c r="EM13" s="427"/>
      <c r="EN13" s="333"/>
      <c r="EO13" s="345"/>
      <c r="EP13" s="349"/>
      <c r="EQ13" s="349"/>
    </row>
    <row r="14" spans="1:147" x14ac:dyDescent="0.2">
      <c r="A14" s="333"/>
      <c r="B14" s="333"/>
      <c r="D14" s="345" t="s">
        <v>361</v>
      </c>
      <c r="E14" s="351"/>
      <c r="F14" s="377"/>
      <c r="G14" s="378">
        <f>G97</f>
        <v>0</v>
      </c>
      <c r="H14" s="428"/>
      <c r="I14" s="378"/>
      <c r="J14" s="377"/>
      <c r="K14" s="377"/>
      <c r="L14" s="378">
        <f>L97</f>
        <v>3035000</v>
      </c>
      <c r="M14" s="428"/>
      <c r="N14" s="378"/>
      <c r="O14" s="377"/>
      <c r="P14" s="377"/>
      <c r="Q14" s="378">
        <f>Q97</f>
        <v>3410000</v>
      </c>
      <c r="R14" s="428"/>
      <c r="S14" s="378"/>
      <c r="T14" s="377"/>
      <c r="U14" s="377"/>
      <c r="V14" s="378">
        <f>V97</f>
        <v>0</v>
      </c>
      <c r="W14" s="428"/>
      <c r="X14" s="378"/>
      <c r="Y14" s="377"/>
      <c r="Z14" s="377"/>
      <c r="AA14" s="378">
        <f>AA97</f>
        <v>0</v>
      </c>
      <c r="AB14" s="428"/>
      <c r="AC14" s="378"/>
      <c r="AD14" s="377"/>
      <c r="AE14" s="377"/>
      <c r="AF14" s="378">
        <f>AF97</f>
        <v>0</v>
      </c>
      <c r="AG14" s="428"/>
      <c r="AH14" s="378"/>
      <c r="AI14" s="377"/>
      <c r="AJ14" s="377"/>
      <c r="AK14" s="378">
        <f>AK97</f>
        <v>0</v>
      </c>
      <c r="AL14" s="428"/>
      <c r="AM14" s="378"/>
      <c r="AN14" s="377"/>
      <c r="AO14" s="377"/>
      <c r="AP14" s="378">
        <f>AP97</f>
        <v>0</v>
      </c>
      <c r="AQ14" s="428"/>
      <c r="AR14" s="378"/>
      <c r="AS14" s="377"/>
      <c r="AT14" s="377"/>
      <c r="AU14" s="378">
        <f>AU97</f>
        <v>0</v>
      </c>
      <c r="AV14" s="428"/>
      <c r="AW14" s="378"/>
      <c r="AX14" s="377"/>
      <c r="AY14" s="377"/>
      <c r="AZ14" s="378">
        <f>AZ97</f>
        <v>0</v>
      </c>
      <c r="BA14" s="428"/>
      <c r="BB14" s="378"/>
      <c r="BC14" s="377"/>
      <c r="BD14" s="377"/>
      <c r="BE14" s="378">
        <f>BE97</f>
        <v>0</v>
      </c>
      <c r="BF14" s="428"/>
      <c r="BG14" s="378"/>
      <c r="BH14" s="377"/>
      <c r="BI14" s="377"/>
      <c r="BJ14" s="378">
        <f>BJ97</f>
        <v>0</v>
      </c>
      <c r="BK14" s="428"/>
      <c r="BL14" s="378"/>
      <c r="BM14" s="377"/>
      <c r="BN14" s="377"/>
      <c r="BO14" s="378">
        <f>BO97</f>
        <v>0</v>
      </c>
      <c r="BP14" s="428"/>
      <c r="BQ14" s="377"/>
      <c r="BR14" s="377"/>
      <c r="BS14" s="377"/>
      <c r="BT14" s="378">
        <f>BT97</f>
        <v>6445000</v>
      </c>
      <c r="BU14" s="428"/>
      <c r="BV14" s="378"/>
      <c r="BW14" s="377"/>
      <c r="BX14" s="377"/>
      <c r="BY14" s="378">
        <f>BY97</f>
        <v>48025000</v>
      </c>
      <c r="BZ14" s="428"/>
      <c r="CA14" s="378"/>
      <c r="CB14" s="377"/>
      <c r="CC14" s="377"/>
      <c r="CD14" s="378">
        <f>CD97</f>
        <v>10180000</v>
      </c>
      <c r="CE14" s="428"/>
      <c r="CF14" s="378"/>
      <c r="CG14" s="377"/>
      <c r="CH14" s="377"/>
      <c r="CI14" s="378">
        <f>CI97</f>
        <v>3175000</v>
      </c>
      <c r="CJ14" s="428"/>
      <c r="CK14" s="378"/>
      <c r="CL14" s="377"/>
      <c r="CM14" s="377"/>
      <c r="CN14" s="378">
        <f>CN97</f>
        <v>6985000</v>
      </c>
      <c r="CO14" s="428"/>
      <c r="CP14" s="378"/>
      <c r="CQ14" s="377"/>
      <c r="CR14" s="377"/>
      <c r="CS14" s="378">
        <f>CS97</f>
        <v>3165000</v>
      </c>
      <c r="CT14" s="428"/>
      <c r="CU14" s="378"/>
      <c r="CV14" s="377"/>
      <c r="CW14" s="377"/>
      <c r="CX14" s="378">
        <f>CX97</f>
        <v>4370000</v>
      </c>
      <c r="CY14" s="428"/>
      <c r="CZ14" s="378"/>
      <c r="DA14" s="377"/>
      <c r="DB14" s="377"/>
      <c r="DC14" s="378">
        <f>DC97</f>
        <v>2270000</v>
      </c>
      <c r="DD14" s="428"/>
      <c r="DE14" s="378"/>
      <c r="DF14" s="377"/>
      <c r="DG14" s="377"/>
      <c r="DH14" s="378">
        <f>DH97</f>
        <v>4260000</v>
      </c>
      <c r="DI14" s="428"/>
      <c r="DJ14" s="378"/>
      <c r="DK14" s="377"/>
      <c r="DL14" s="377"/>
      <c r="DM14" s="378">
        <f>DM97</f>
        <v>3475000</v>
      </c>
      <c r="DN14" s="428"/>
      <c r="DO14" s="378"/>
      <c r="DP14" s="377"/>
      <c r="DQ14" s="377"/>
      <c r="DR14" s="378">
        <f>DR97</f>
        <v>3320000</v>
      </c>
      <c r="DS14" s="428"/>
      <c r="DT14" s="378"/>
      <c r="DU14" s="377"/>
      <c r="DV14" s="377"/>
      <c r="DW14" s="378">
        <f>DW97</f>
        <v>2325000</v>
      </c>
      <c r="DX14" s="428"/>
      <c r="DY14" s="378"/>
      <c r="DZ14" s="377"/>
      <c r="EA14" s="377"/>
      <c r="EB14" s="378">
        <f>EB97</f>
        <v>2615000</v>
      </c>
      <c r="EC14" s="428"/>
      <c r="ED14" s="378"/>
      <c r="EE14" s="377"/>
      <c r="EF14" s="377"/>
      <c r="EG14" s="378">
        <f>EG97</f>
        <v>1885000</v>
      </c>
      <c r="EH14" s="428"/>
      <c r="EI14" s="378"/>
      <c r="EJ14" s="377"/>
      <c r="EK14" s="377"/>
      <c r="EL14" s="378">
        <f>EL97</f>
        <v>13355000</v>
      </c>
      <c r="EM14" s="428"/>
      <c r="EN14" s="333"/>
      <c r="EO14" s="345"/>
      <c r="EP14" s="349"/>
      <c r="EQ14" s="349"/>
    </row>
    <row r="15" spans="1:147" x14ac:dyDescent="0.2">
      <c r="A15" s="333"/>
      <c r="B15" s="333"/>
      <c r="D15" s="345" t="s">
        <v>362</v>
      </c>
      <c r="E15" s="351"/>
      <c r="F15" s="377"/>
      <c r="G15" s="378">
        <f>G112</f>
        <v>0</v>
      </c>
      <c r="H15" s="428"/>
      <c r="I15" s="484"/>
      <c r="J15" s="485"/>
      <c r="K15" s="377"/>
      <c r="L15" s="378">
        <f>L112</f>
        <v>827198</v>
      </c>
      <c r="M15" s="428"/>
      <c r="N15" s="484"/>
      <c r="O15" s="485"/>
      <c r="P15" s="377"/>
      <c r="Q15" s="378">
        <f>Q112</f>
        <v>3068181</v>
      </c>
      <c r="R15" s="428"/>
      <c r="S15" s="378"/>
      <c r="T15" s="377"/>
      <c r="U15" s="377"/>
      <c r="V15" s="378">
        <f>V112</f>
        <v>0</v>
      </c>
      <c r="W15" s="428"/>
      <c r="X15" s="378"/>
      <c r="Y15" s="377"/>
      <c r="Z15" s="377"/>
      <c r="AA15" s="378">
        <f>AA112</f>
        <v>0</v>
      </c>
      <c r="AB15" s="428"/>
      <c r="AC15" s="378"/>
      <c r="AD15" s="377"/>
      <c r="AE15" s="377"/>
      <c r="AF15" s="378">
        <f>AF112</f>
        <v>0</v>
      </c>
      <c r="AG15" s="428"/>
      <c r="AH15" s="378"/>
      <c r="AI15" s="377"/>
      <c r="AJ15" s="377"/>
      <c r="AK15" s="378">
        <f>AK112</f>
        <v>0</v>
      </c>
      <c r="AL15" s="428"/>
      <c r="AM15" s="378"/>
      <c r="AN15" s="377"/>
      <c r="AO15" s="377"/>
      <c r="AP15" s="378">
        <f>AP112</f>
        <v>0</v>
      </c>
      <c r="AQ15" s="428"/>
      <c r="AR15" s="378"/>
      <c r="AS15" s="377"/>
      <c r="AT15" s="377"/>
      <c r="AU15" s="378">
        <f>AU112</f>
        <v>0</v>
      </c>
      <c r="AV15" s="428"/>
      <c r="AW15" s="378"/>
      <c r="AX15" s="377"/>
      <c r="AY15" s="377"/>
      <c r="AZ15" s="378">
        <f>AZ112</f>
        <v>0</v>
      </c>
      <c r="BA15" s="428"/>
      <c r="BB15" s="378"/>
      <c r="BC15" s="377"/>
      <c r="BD15" s="377"/>
      <c r="BE15" s="378">
        <f>BE112</f>
        <v>0</v>
      </c>
      <c r="BF15" s="428"/>
      <c r="BG15" s="378"/>
      <c r="BH15" s="377"/>
      <c r="BI15" s="377"/>
      <c r="BJ15" s="378">
        <f>BJ112</f>
        <v>0</v>
      </c>
      <c r="BK15" s="428"/>
      <c r="BL15" s="378"/>
      <c r="BM15" s="377"/>
      <c r="BN15" s="377"/>
      <c r="BO15" s="378">
        <f>BO112</f>
        <v>0</v>
      </c>
      <c r="BP15" s="428"/>
      <c r="BQ15" s="377"/>
      <c r="BR15" s="377"/>
      <c r="BS15" s="377"/>
      <c r="BT15" s="378">
        <f>BT112</f>
        <v>3895379</v>
      </c>
      <c r="BU15" s="428"/>
      <c r="BV15" s="378"/>
      <c r="BW15" s="377"/>
      <c r="BX15" s="377"/>
      <c r="BY15" s="378">
        <f>BY112</f>
        <v>7476976</v>
      </c>
      <c r="BZ15" s="428"/>
      <c r="CA15" s="484"/>
      <c r="CB15" s="485"/>
      <c r="CC15" s="377"/>
      <c r="CD15" s="378">
        <f>CD112</f>
        <v>195061</v>
      </c>
      <c r="CE15" s="428"/>
      <c r="CF15" s="484"/>
      <c r="CG15" s="485"/>
      <c r="CH15" s="377"/>
      <c r="CI15" s="378">
        <f>CI112</f>
        <v>0</v>
      </c>
      <c r="CJ15" s="428"/>
      <c r="CK15" s="378"/>
      <c r="CL15" s="377"/>
      <c r="CM15" s="377"/>
      <c r="CN15" s="378">
        <f>CN112</f>
        <v>956108</v>
      </c>
      <c r="CO15" s="428"/>
      <c r="CP15" s="378"/>
      <c r="CQ15" s="377"/>
      <c r="CR15" s="377"/>
      <c r="CS15" s="378">
        <f>CS112</f>
        <v>380371</v>
      </c>
      <c r="CT15" s="428"/>
      <c r="CU15" s="378"/>
      <c r="CV15" s="377"/>
      <c r="CW15" s="377"/>
      <c r="CX15" s="378">
        <f>CX112</f>
        <v>83879</v>
      </c>
      <c r="CY15" s="428"/>
      <c r="CZ15" s="378"/>
      <c r="DA15" s="377"/>
      <c r="DB15" s="377"/>
      <c r="DC15" s="378">
        <f>DC112</f>
        <v>27624</v>
      </c>
      <c r="DD15" s="428"/>
      <c r="DE15" s="378"/>
      <c r="DF15" s="377"/>
      <c r="DG15" s="377"/>
      <c r="DH15" s="378">
        <f>DH112</f>
        <v>481602</v>
      </c>
      <c r="DI15" s="428"/>
      <c r="DJ15" s="378"/>
      <c r="DK15" s="377"/>
      <c r="DL15" s="377"/>
      <c r="DM15" s="378">
        <f>DM112</f>
        <v>1204105</v>
      </c>
      <c r="DN15" s="428"/>
      <c r="DO15" s="378"/>
      <c r="DP15" s="377"/>
      <c r="DQ15" s="377"/>
      <c r="DR15" s="378">
        <f>DR112</f>
        <v>342784</v>
      </c>
      <c r="DS15" s="428"/>
      <c r="DT15" s="378"/>
      <c r="DU15" s="377"/>
      <c r="DV15" s="377"/>
      <c r="DW15" s="378">
        <f>DW112</f>
        <v>0</v>
      </c>
      <c r="DX15" s="428"/>
      <c r="DY15" s="378"/>
      <c r="DZ15" s="377"/>
      <c r="EA15" s="377"/>
      <c r="EB15" s="378">
        <f>EB112</f>
        <v>682120</v>
      </c>
      <c r="EC15" s="428"/>
      <c r="ED15" s="378"/>
      <c r="EE15" s="377"/>
      <c r="EF15" s="377"/>
      <c r="EG15" s="378">
        <f>EG112</f>
        <v>3123322</v>
      </c>
      <c r="EH15" s="428"/>
      <c r="EI15" s="378"/>
      <c r="EJ15" s="377"/>
      <c r="EK15" s="377"/>
      <c r="EL15" s="378">
        <f>EL112</f>
        <v>195061</v>
      </c>
      <c r="EM15" s="428"/>
      <c r="EN15" s="333"/>
      <c r="EO15" s="345"/>
      <c r="EP15" s="349"/>
      <c r="EQ15" s="349"/>
    </row>
    <row r="16" spans="1:147" ht="12.75" customHeight="1" x14ac:dyDescent="0.2">
      <c r="A16" s="333"/>
      <c r="B16" s="333"/>
      <c r="D16" s="345" t="s">
        <v>363</v>
      </c>
      <c r="E16" s="351"/>
      <c r="F16" s="390"/>
      <c r="G16" s="429">
        <f>G190</f>
        <v>0</v>
      </c>
      <c r="H16" s="430"/>
      <c r="I16" s="484"/>
      <c r="J16" s="485"/>
      <c r="K16" s="390"/>
      <c r="L16" s="429">
        <f>L190</f>
        <v>0</v>
      </c>
      <c r="M16" s="430"/>
      <c r="N16" s="484"/>
      <c r="O16" s="485"/>
      <c r="P16" s="390"/>
      <c r="Q16" s="429">
        <f>Q190</f>
        <v>0</v>
      </c>
      <c r="R16" s="430"/>
      <c r="S16" s="378"/>
      <c r="T16" s="377"/>
      <c r="U16" s="390"/>
      <c r="V16" s="429">
        <f>V190</f>
        <v>0</v>
      </c>
      <c r="W16" s="430"/>
      <c r="X16" s="378"/>
      <c r="Y16" s="377"/>
      <c r="Z16" s="390"/>
      <c r="AA16" s="429">
        <f>AA190</f>
        <v>0</v>
      </c>
      <c r="AB16" s="430"/>
      <c r="AC16" s="378"/>
      <c r="AD16" s="377"/>
      <c r="AE16" s="390"/>
      <c r="AF16" s="429">
        <f>AF190</f>
        <v>0</v>
      </c>
      <c r="AG16" s="430"/>
      <c r="AH16" s="378"/>
      <c r="AI16" s="377"/>
      <c r="AJ16" s="390"/>
      <c r="AK16" s="429">
        <f>AK190</f>
        <v>0</v>
      </c>
      <c r="AL16" s="430"/>
      <c r="AM16" s="378"/>
      <c r="AN16" s="377"/>
      <c r="AO16" s="390"/>
      <c r="AP16" s="429">
        <f>AP190</f>
        <v>0</v>
      </c>
      <c r="AQ16" s="430"/>
      <c r="AR16" s="378"/>
      <c r="AS16" s="377"/>
      <c r="AT16" s="390"/>
      <c r="AU16" s="429">
        <f>AU190</f>
        <v>0</v>
      </c>
      <c r="AV16" s="430"/>
      <c r="AW16" s="378"/>
      <c r="AX16" s="377"/>
      <c r="AY16" s="390"/>
      <c r="AZ16" s="429">
        <f>AZ190</f>
        <v>0</v>
      </c>
      <c r="BA16" s="430"/>
      <c r="BB16" s="378"/>
      <c r="BC16" s="377"/>
      <c r="BD16" s="390"/>
      <c r="BE16" s="429">
        <f>BE190</f>
        <v>0</v>
      </c>
      <c r="BF16" s="430"/>
      <c r="BG16" s="378"/>
      <c r="BH16" s="377"/>
      <c r="BI16" s="390"/>
      <c r="BJ16" s="429">
        <f>BJ190</f>
        <v>0</v>
      </c>
      <c r="BK16" s="430"/>
      <c r="BL16" s="378"/>
      <c r="BM16" s="377"/>
      <c r="BN16" s="390"/>
      <c r="BO16" s="429">
        <f>BO190</f>
        <v>0</v>
      </c>
      <c r="BP16" s="430"/>
      <c r="BQ16" s="378"/>
      <c r="BR16" s="377"/>
      <c r="BS16" s="390"/>
      <c r="BT16" s="429">
        <f>BT190</f>
        <v>0</v>
      </c>
      <c r="BU16" s="430"/>
      <c r="BV16" s="378"/>
      <c r="BW16" s="377"/>
      <c r="BX16" s="390"/>
      <c r="BY16" s="429">
        <f>BY190</f>
        <v>0</v>
      </c>
      <c r="BZ16" s="430"/>
      <c r="CA16" s="484"/>
      <c r="CB16" s="485"/>
      <c r="CC16" s="390"/>
      <c r="CD16" s="429">
        <f>CD190</f>
        <v>0</v>
      </c>
      <c r="CE16" s="430"/>
      <c r="CF16" s="484"/>
      <c r="CG16" s="485"/>
      <c r="CH16" s="390"/>
      <c r="CI16" s="429">
        <f>CI190</f>
        <v>0</v>
      </c>
      <c r="CJ16" s="430"/>
      <c r="CK16" s="378"/>
      <c r="CL16" s="377"/>
      <c r="CM16" s="390"/>
      <c r="CN16" s="429">
        <f>CN190</f>
        <v>0</v>
      </c>
      <c r="CO16" s="430"/>
      <c r="CP16" s="378"/>
      <c r="CQ16" s="377"/>
      <c r="CR16" s="390"/>
      <c r="CS16" s="429">
        <f>CS190</f>
        <v>0</v>
      </c>
      <c r="CT16" s="430"/>
      <c r="CU16" s="378"/>
      <c r="CV16" s="377"/>
      <c r="CW16" s="390"/>
      <c r="CX16" s="429">
        <f>CX190</f>
        <v>0</v>
      </c>
      <c r="CY16" s="430"/>
      <c r="CZ16" s="378"/>
      <c r="DA16" s="377"/>
      <c r="DB16" s="390"/>
      <c r="DC16" s="429">
        <f>DC190</f>
        <v>0</v>
      </c>
      <c r="DD16" s="430"/>
      <c r="DE16" s="378"/>
      <c r="DF16" s="377"/>
      <c r="DG16" s="390"/>
      <c r="DH16" s="429">
        <f>DH190</f>
        <v>0</v>
      </c>
      <c r="DI16" s="430"/>
      <c r="DJ16" s="378"/>
      <c r="DK16" s="377"/>
      <c r="DL16" s="390"/>
      <c r="DM16" s="429">
        <f>DM190</f>
        <v>0</v>
      </c>
      <c r="DN16" s="430"/>
      <c r="DO16" s="378"/>
      <c r="DP16" s="377"/>
      <c r="DQ16" s="390"/>
      <c r="DR16" s="429">
        <f>DR190</f>
        <v>0</v>
      </c>
      <c r="DS16" s="430"/>
      <c r="DT16" s="378"/>
      <c r="DU16" s="377"/>
      <c r="DV16" s="390"/>
      <c r="DW16" s="429">
        <f>DW190</f>
        <v>0</v>
      </c>
      <c r="DX16" s="430"/>
      <c r="DY16" s="378"/>
      <c r="DZ16" s="377"/>
      <c r="EA16" s="390"/>
      <c r="EB16" s="429">
        <f>EB190</f>
        <v>0</v>
      </c>
      <c r="EC16" s="430"/>
      <c r="ED16" s="378"/>
      <c r="EE16" s="377"/>
      <c r="EF16" s="390"/>
      <c r="EG16" s="429">
        <f>EG190</f>
        <v>0</v>
      </c>
      <c r="EH16" s="430"/>
      <c r="EI16" s="378"/>
      <c r="EJ16" s="377"/>
      <c r="EK16" s="390"/>
      <c r="EL16" s="429">
        <f>EL190</f>
        <v>0</v>
      </c>
      <c r="EM16" s="430"/>
      <c r="EN16" s="333"/>
      <c r="EO16" s="345"/>
      <c r="EP16" s="349"/>
      <c r="EQ16" s="349"/>
    </row>
    <row r="17" spans="1:147" x14ac:dyDescent="0.2">
      <c r="A17" s="333"/>
      <c r="B17" s="333"/>
      <c r="D17" s="345"/>
      <c r="E17" s="351"/>
      <c r="F17" s="333"/>
      <c r="G17" s="486"/>
      <c r="H17" s="378"/>
      <c r="I17" s="378"/>
      <c r="J17" s="377"/>
      <c r="K17" s="378"/>
      <c r="L17" s="378"/>
      <c r="M17" s="378"/>
      <c r="N17" s="378"/>
      <c r="O17" s="377"/>
      <c r="P17" s="425"/>
      <c r="Q17" s="378"/>
      <c r="R17" s="425"/>
      <c r="S17" s="378"/>
      <c r="T17" s="377"/>
      <c r="U17" s="425"/>
      <c r="V17" s="378"/>
      <c r="W17" s="425"/>
      <c r="X17" s="378"/>
      <c r="Y17" s="377"/>
      <c r="Z17" s="425"/>
      <c r="AA17" s="378"/>
      <c r="AB17" s="425"/>
      <c r="AC17" s="378"/>
      <c r="AD17" s="377"/>
      <c r="AE17" s="425"/>
      <c r="AF17" s="378"/>
      <c r="AG17" s="425"/>
      <c r="AH17" s="378"/>
      <c r="AI17" s="377"/>
      <c r="AJ17" s="425"/>
      <c r="AK17" s="378"/>
      <c r="AL17" s="425"/>
      <c r="AM17" s="378"/>
      <c r="AN17" s="377"/>
      <c r="AO17" s="425"/>
      <c r="AP17" s="378"/>
      <c r="AQ17" s="425"/>
      <c r="AR17" s="378"/>
      <c r="AS17" s="377"/>
      <c r="AT17" s="378"/>
      <c r="AU17" s="378"/>
      <c r="AV17" s="378"/>
      <c r="AW17" s="378"/>
      <c r="AX17" s="377"/>
      <c r="AY17" s="378"/>
      <c r="AZ17" s="378"/>
      <c r="BA17" s="425"/>
      <c r="BB17" s="378"/>
      <c r="BC17" s="377"/>
      <c r="BD17" s="378"/>
      <c r="BE17" s="378"/>
      <c r="BF17" s="378"/>
      <c r="BG17" s="378"/>
      <c r="BH17" s="377"/>
      <c r="BI17" s="425"/>
      <c r="BJ17" s="378"/>
      <c r="BK17" s="425"/>
      <c r="BL17" s="378"/>
      <c r="BM17" s="377"/>
      <c r="BN17" s="425"/>
      <c r="BO17" s="378"/>
      <c r="BP17" s="425"/>
      <c r="BQ17" s="378"/>
      <c r="BR17" s="377"/>
      <c r="BS17" s="378"/>
      <c r="BT17" s="378"/>
      <c r="BU17" s="378"/>
      <c r="BV17" s="378"/>
      <c r="BW17" s="377"/>
      <c r="BX17" s="378"/>
      <c r="BY17" s="378"/>
      <c r="BZ17" s="378"/>
      <c r="CA17" s="378"/>
      <c r="CB17" s="377"/>
      <c r="CC17" s="378"/>
      <c r="CD17" s="378"/>
      <c r="CE17" s="378"/>
      <c r="CF17" s="378"/>
      <c r="CG17" s="377"/>
      <c r="CH17" s="425"/>
      <c r="CI17" s="378"/>
      <c r="CJ17" s="425"/>
      <c r="CK17" s="378"/>
      <c r="CL17" s="377"/>
      <c r="CM17" s="425"/>
      <c r="CN17" s="378"/>
      <c r="CO17" s="425"/>
      <c r="CP17" s="378"/>
      <c r="CQ17" s="377"/>
      <c r="CR17" s="425"/>
      <c r="CS17" s="378"/>
      <c r="CT17" s="425"/>
      <c r="CU17" s="378"/>
      <c r="CV17" s="377"/>
      <c r="CW17" s="425"/>
      <c r="CX17" s="378"/>
      <c r="CY17" s="425"/>
      <c r="CZ17" s="378"/>
      <c r="DA17" s="377"/>
      <c r="DB17" s="425"/>
      <c r="DC17" s="378"/>
      <c r="DD17" s="425"/>
      <c r="DE17" s="378"/>
      <c r="DF17" s="377"/>
      <c r="DG17" s="425"/>
      <c r="DH17" s="378"/>
      <c r="DI17" s="425"/>
      <c r="DJ17" s="378"/>
      <c r="DK17" s="377"/>
      <c r="DL17" s="378"/>
      <c r="DM17" s="378"/>
      <c r="DN17" s="378"/>
      <c r="DO17" s="378"/>
      <c r="DP17" s="377"/>
      <c r="DQ17" s="378"/>
      <c r="DR17" s="378"/>
      <c r="DS17" s="425"/>
      <c r="DT17" s="378"/>
      <c r="DU17" s="377"/>
      <c r="DV17" s="378"/>
      <c r="DW17" s="378"/>
      <c r="DX17" s="378"/>
      <c r="DY17" s="378"/>
      <c r="DZ17" s="377"/>
      <c r="EA17" s="425"/>
      <c r="EB17" s="378"/>
      <c r="EC17" s="425"/>
      <c r="ED17" s="378"/>
      <c r="EE17" s="377"/>
      <c r="EF17" s="425"/>
      <c r="EG17" s="378"/>
      <c r="EH17" s="425"/>
      <c r="EI17" s="378"/>
      <c r="EJ17" s="377"/>
      <c r="EK17" s="378"/>
      <c r="EL17" s="378"/>
      <c r="EM17" s="333"/>
      <c r="EN17" s="333"/>
      <c r="EO17" s="345"/>
      <c r="EP17" s="349"/>
      <c r="EQ17" s="349"/>
    </row>
    <row r="18" spans="1:147" s="349" customFormat="1" ht="12.75" customHeight="1" x14ac:dyDescent="0.2">
      <c r="A18" s="334"/>
      <c r="B18" s="334"/>
      <c r="D18" s="352" t="s">
        <v>364</v>
      </c>
      <c r="E18" s="354"/>
      <c r="F18" s="487"/>
      <c r="G18" s="488">
        <f>SUM(G19:G22)</f>
        <v>81292000</v>
      </c>
      <c r="H18" s="488"/>
      <c r="I18" s="431"/>
      <c r="J18" s="432"/>
      <c r="K18" s="488"/>
      <c r="L18" s="488">
        <f>SUM(L19:L22)</f>
        <v>513949</v>
      </c>
      <c r="M18" s="488"/>
      <c r="N18" s="431"/>
      <c r="O18" s="432"/>
      <c r="P18" s="488"/>
      <c r="Q18" s="488">
        <f>SUM(Q19:Q22)</f>
        <v>384648</v>
      </c>
      <c r="R18" s="488"/>
      <c r="S18" s="431"/>
      <c r="T18" s="432"/>
      <c r="U18" s="488"/>
      <c r="V18" s="488">
        <f>SUM(V19:V22)</f>
        <v>0</v>
      </c>
      <c r="W18" s="488"/>
      <c r="X18" s="431"/>
      <c r="Y18" s="432"/>
      <c r="Z18" s="488"/>
      <c r="AA18" s="488">
        <f>SUM(AA19:AA22)</f>
        <v>0</v>
      </c>
      <c r="AB18" s="488"/>
      <c r="AC18" s="431"/>
      <c r="AD18" s="432"/>
      <c r="AE18" s="488"/>
      <c r="AF18" s="488">
        <f>SUM(AF19:AF22)</f>
        <v>0</v>
      </c>
      <c r="AG18" s="488"/>
      <c r="AH18" s="431"/>
      <c r="AI18" s="432"/>
      <c r="AJ18" s="488"/>
      <c r="AK18" s="488">
        <f>SUM(AK19:AK22)</f>
        <v>0</v>
      </c>
      <c r="AL18" s="488"/>
      <c r="AM18" s="431"/>
      <c r="AN18" s="432"/>
      <c r="AO18" s="488"/>
      <c r="AP18" s="488">
        <f>SUM(AP19:AP22)</f>
        <v>0</v>
      </c>
      <c r="AQ18" s="488"/>
      <c r="AR18" s="431"/>
      <c r="AS18" s="432"/>
      <c r="AT18" s="488"/>
      <c r="AU18" s="488">
        <f>SUM(AU19:AU22)</f>
        <v>0</v>
      </c>
      <c r="AV18" s="488"/>
      <c r="AW18" s="431"/>
      <c r="AX18" s="432"/>
      <c r="AY18" s="488"/>
      <c r="AZ18" s="488">
        <f>SUM(AZ19:AZ22)</f>
        <v>0</v>
      </c>
      <c r="BA18" s="488"/>
      <c r="BB18" s="431"/>
      <c r="BC18" s="432"/>
      <c r="BD18" s="488"/>
      <c r="BE18" s="488">
        <f>SUM(BE19:BE22)</f>
        <v>0</v>
      </c>
      <c r="BF18" s="488"/>
      <c r="BG18" s="431"/>
      <c r="BH18" s="432"/>
      <c r="BI18" s="488"/>
      <c r="BJ18" s="488">
        <f>SUM(BJ19:BJ22)</f>
        <v>0</v>
      </c>
      <c r="BK18" s="488"/>
      <c r="BL18" s="431"/>
      <c r="BM18" s="432"/>
      <c r="BN18" s="488"/>
      <c r="BO18" s="488">
        <f>SUM(BO19:BO22)</f>
        <v>0</v>
      </c>
      <c r="BP18" s="488"/>
      <c r="BQ18" s="431"/>
      <c r="BR18" s="432"/>
      <c r="BS18" s="488"/>
      <c r="BT18" s="488">
        <f>SUM(BT19:BT22)</f>
        <v>898597</v>
      </c>
      <c r="BU18" s="488"/>
      <c r="BV18" s="431"/>
      <c r="BW18" s="432"/>
      <c r="BX18" s="488"/>
      <c r="BY18" s="488">
        <f>SUM(BY19:BY22)</f>
        <v>61373397</v>
      </c>
      <c r="BZ18" s="488"/>
      <c r="CA18" s="431"/>
      <c r="CB18" s="432"/>
      <c r="CC18" s="488"/>
      <c r="CD18" s="488">
        <f>SUM(CD19:CD22)</f>
        <v>168655</v>
      </c>
      <c r="CE18" s="488"/>
      <c r="CF18" s="431"/>
      <c r="CG18" s="432"/>
      <c r="CH18" s="488"/>
      <c r="CI18" s="488">
        <f>SUM(CI19:CI22)</f>
        <v>364413</v>
      </c>
      <c r="CJ18" s="488"/>
      <c r="CK18" s="431"/>
      <c r="CL18" s="432"/>
      <c r="CM18" s="488"/>
      <c r="CN18" s="488">
        <f>SUM(CN19:CN22)</f>
        <v>197910</v>
      </c>
      <c r="CO18" s="488"/>
      <c r="CP18" s="431"/>
      <c r="CQ18" s="432"/>
      <c r="CR18" s="488"/>
      <c r="CS18" s="488">
        <f>SUM(CS19:CS22)</f>
        <v>286915</v>
      </c>
      <c r="CT18" s="488"/>
      <c r="CU18" s="431"/>
      <c r="CV18" s="432"/>
      <c r="CW18" s="488"/>
      <c r="CX18" s="488">
        <f>SUM(CX19:CX22)</f>
        <v>263897</v>
      </c>
      <c r="CY18" s="488"/>
      <c r="CZ18" s="431"/>
      <c r="DA18" s="432"/>
      <c r="DB18" s="488"/>
      <c r="DC18" s="488">
        <f>SUM(DC19:DC22)</f>
        <v>151237</v>
      </c>
      <c r="DD18" s="488"/>
      <c r="DE18" s="431"/>
      <c r="DF18" s="432"/>
      <c r="DG18" s="488"/>
      <c r="DH18" s="488">
        <f>SUM(DH19:DH22)</f>
        <v>467133</v>
      </c>
      <c r="DI18" s="488"/>
      <c r="DJ18" s="431"/>
      <c r="DK18" s="432"/>
      <c r="DL18" s="488"/>
      <c r="DM18" s="488">
        <f>SUM(DM19:DM22)</f>
        <v>387424</v>
      </c>
      <c r="DN18" s="488"/>
      <c r="DO18" s="431"/>
      <c r="DP18" s="432"/>
      <c r="DQ18" s="488"/>
      <c r="DR18" s="488">
        <f>SUM(DR19:DR22)</f>
        <v>493196</v>
      </c>
      <c r="DS18" s="488"/>
      <c r="DT18" s="431"/>
      <c r="DU18" s="432"/>
      <c r="DV18" s="488"/>
      <c r="DW18" s="488">
        <f>SUM(DW19:DW22)</f>
        <v>57929886</v>
      </c>
      <c r="DX18" s="488"/>
      <c r="DY18" s="431"/>
      <c r="DZ18" s="432"/>
      <c r="EA18" s="488"/>
      <c r="EB18" s="488">
        <f>SUM(EB19:EB22)</f>
        <v>409969</v>
      </c>
      <c r="EC18" s="488"/>
      <c r="ED18" s="431"/>
      <c r="EE18" s="432"/>
      <c r="EF18" s="488"/>
      <c r="EG18" s="488">
        <f>SUM(EG19:EG22)</f>
        <v>252762</v>
      </c>
      <c r="EH18" s="488"/>
      <c r="EI18" s="431"/>
      <c r="EJ18" s="432"/>
      <c r="EK18" s="488"/>
      <c r="EL18" s="488">
        <f>SUM(EL19:EL22)</f>
        <v>533068</v>
      </c>
      <c r="EM18" s="487"/>
      <c r="EN18" s="334"/>
      <c r="EO18" s="352"/>
    </row>
    <row r="19" spans="1:147" ht="12.75" customHeight="1" x14ac:dyDescent="0.2">
      <c r="A19" s="333"/>
      <c r="B19" s="333"/>
      <c r="D19" s="345" t="s">
        <v>365</v>
      </c>
      <c r="E19" s="351"/>
      <c r="F19" s="351"/>
      <c r="G19" s="425">
        <f>G24+G76</f>
        <v>77792000</v>
      </c>
      <c r="H19" s="440"/>
      <c r="I19" s="436"/>
      <c r="J19" s="437"/>
      <c r="K19" s="437"/>
      <c r="L19" s="436">
        <f>L24+L76</f>
        <v>0</v>
      </c>
      <c r="M19" s="440"/>
      <c r="N19" s="436"/>
      <c r="O19" s="437"/>
      <c r="P19" s="437"/>
      <c r="Q19" s="436">
        <f>Q24+Q76</f>
        <v>0</v>
      </c>
      <c r="R19" s="440"/>
      <c r="S19" s="436"/>
      <c r="T19" s="437"/>
      <c r="U19" s="437"/>
      <c r="V19" s="436">
        <f>V24+V76</f>
        <v>0</v>
      </c>
      <c r="W19" s="440"/>
      <c r="X19" s="436"/>
      <c r="Y19" s="437"/>
      <c r="Z19" s="437"/>
      <c r="AA19" s="436">
        <f>AA24+AA76</f>
        <v>0</v>
      </c>
      <c r="AB19" s="440"/>
      <c r="AC19" s="436"/>
      <c r="AD19" s="437"/>
      <c r="AE19" s="437"/>
      <c r="AF19" s="436">
        <f>AF24+AF76</f>
        <v>0</v>
      </c>
      <c r="AG19" s="440"/>
      <c r="AH19" s="436"/>
      <c r="AI19" s="437"/>
      <c r="AJ19" s="437"/>
      <c r="AK19" s="436">
        <f>AK24+AK76</f>
        <v>0</v>
      </c>
      <c r="AL19" s="440"/>
      <c r="AM19" s="436"/>
      <c r="AN19" s="437"/>
      <c r="AO19" s="437"/>
      <c r="AP19" s="436">
        <f>AP24+AP76</f>
        <v>0</v>
      </c>
      <c r="AQ19" s="440"/>
      <c r="AR19" s="436"/>
      <c r="AS19" s="437"/>
      <c r="AT19" s="437"/>
      <c r="AU19" s="436">
        <f>AU24+AU76</f>
        <v>0</v>
      </c>
      <c r="AV19" s="440"/>
      <c r="AW19" s="436"/>
      <c r="AX19" s="437"/>
      <c r="AY19" s="437"/>
      <c r="AZ19" s="436">
        <f>AZ24+AZ76</f>
        <v>0</v>
      </c>
      <c r="BA19" s="440"/>
      <c r="BB19" s="436"/>
      <c r="BC19" s="437"/>
      <c r="BD19" s="437"/>
      <c r="BE19" s="436">
        <f>BE24+BE76</f>
        <v>0</v>
      </c>
      <c r="BF19" s="440"/>
      <c r="BG19" s="436"/>
      <c r="BH19" s="437"/>
      <c r="BI19" s="437"/>
      <c r="BJ19" s="436">
        <f>BJ24+BJ76</f>
        <v>0</v>
      </c>
      <c r="BK19" s="440"/>
      <c r="BL19" s="436"/>
      <c r="BM19" s="437"/>
      <c r="BN19" s="437"/>
      <c r="BO19" s="436">
        <f>BO24+BO76</f>
        <v>0</v>
      </c>
      <c r="BP19" s="440"/>
      <c r="BQ19" s="436"/>
      <c r="BR19" s="437"/>
      <c r="BS19" s="437"/>
      <c r="BT19" s="436">
        <f>BT24+BT76</f>
        <v>0</v>
      </c>
      <c r="BU19" s="440"/>
      <c r="BV19" s="436"/>
      <c r="BW19" s="437"/>
      <c r="BX19" s="437"/>
      <c r="BY19" s="436">
        <f>BY24+BY76</f>
        <v>57718349</v>
      </c>
      <c r="BZ19" s="440"/>
      <c r="CA19" s="436"/>
      <c r="CB19" s="437"/>
      <c r="CC19" s="437"/>
      <c r="CD19" s="436">
        <f>CD24+CD76</f>
        <v>0</v>
      </c>
      <c r="CE19" s="440"/>
      <c r="CF19" s="436"/>
      <c r="CG19" s="437"/>
      <c r="CH19" s="437"/>
      <c r="CI19" s="436">
        <f>CI24+CI76</f>
        <v>0</v>
      </c>
      <c r="CJ19" s="440"/>
      <c r="CK19" s="436"/>
      <c r="CL19" s="437"/>
      <c r="CM19" s="437"/>
      <c r="CN19" s="436">
        <f>CN24+CN76</f>
        <v>0</v>
      </c>
      <c r="CO19" s="440"/>
      <c r="CP19" s="436"/>
      <c r="CQ19" s="437"/>
      <c r="CR19" s="437"/>
      <c r="CS19" s="436">
        <f>CS24+CS76</f>
        <v>0</v>
      </c>
      <c r="CT19" s="440"/>
      <c r="CU19" s="436"/>
      <c r="CV19" s="437"/>
      <c r="CW19" s="437"/>
      <c r="CX19" s="436">
        <f>CX24+CX76</f>
        <v>0</v>
      </c>
      <c r="CY19" s="440"/>
      <c r="CZ19" s="436"/>
      <c r="DA19" s="437"/>
      <c r="DB19" s="437"/>
      <c r="DC19" s="436">
        <f>DC24+DC76</f>
        <v>0</v>
      </c>
      <c r="DD19" s="440"/>
      <c r="DE19" s="436"/>
      <c r="DF19" s="437"/>
      <c r="DG19" s="437"/>
      <c r="DH19" s="436">
        <f>DH24+DH76</f>
        <v>0</v>
      </c>
      <c r="DI19" s="440"/>
      <c r="DJ19" s="436"/>
      <c r="DK19" s="437"/>
      <c r="DL19" s="437"/>
      <c r="DM19" s="436">
        <f>DM24+DM76</f>
        <v>0</v>
      </c>
      <c r="DN19" s="440"/>
      <c r="DO19" s="436"/>
      <c r="DP19" s="437"/>
      <c r="DQ19" s="437"/>
      <c r="DR19" s="436">
        <f>DR24+DR76</f>
        <v>0</v>
      </c>
      <c r="DS19" s="440"/>
      <c r="DT19" s="436"/>
      <c r="DU19" s="437"/>
      <c r="DV19" s="437"/>
      <c r="DW19" s="436">
        <f>DW24+DW76</f>
        <v>57718349</v>
      </c>
      <c r="DX19" s="440"/>
      <c r="DY19" s="436"/>
      <c r="DZ19" s="437"/>
      <c r="EA19" s="437"/>
      <c r="EB19" s="436">
        <f>EB24+EB76</f>
        <v>0</v>
      </c>
      <c r="EC19" s="440"/>
      <c r="ED19" s="436"/>
      <c r="EE19" s="437"/>
      <c r="EF19" s="437"/>
      <c r="EG19" s="436">
        <f>EG24+EG76</f>
        <v>0</v>
      </c>
      <c r="EH19" s="440"/>
      <c r="EI19" s="436"/>
      <c r="EJ19" s="437"/>
      <c r="EK19" s="437"/>
      <c r="EL19" s="436">
        <f>EL24+EL76</f>
        <v>0</v>
      </c>
      <c r="EM19" s="365"/>
      <c r="EN19" s="333"/>
      <c r="EO19" s="345"/>
      <c r="EP19" s="349"/>
      <c r="EQ19" s="349"/>
    </row>
    <row r="20" spans="1:147" ht="12.75" customHeight="1" x14ac:dyDescent="0.2">
      <c r="A20" s="333"/>
      <c r="B20" s="333"/>
      <c r="D20" s="345" t="s">
        <v>366</v>
      </c>
      <c r="E20" s="351"/>
      <c r="F20" s="351"/>
      <c r="G20" s="436">
        <v>0</v>
      </c>
      <c r="H20" s="440"/>
      <c r="I20" s="436"/>
      <c r="J20" s="437"/>
      <c r="K20" s="437"/>
      <c r="L20" s="436">
        <v>0</v>
      </c>
      <c r="M20" s="440"/>
      <c r="N20" s="436"/>
      <c r="O20" s="437"/>
      <c r="P20" s="437"/>
      <c r="Q20" s="436">
        <v>6</v>
      </c>
      <c r="R20" s="440"/>
      <c r="S20" s="436"/>
      <c r="T20" s="437"/>
      <c r="U20" s="437"/>
      <c r="V20" s="436">
        <v>0</v>
      </c>
      <c r="W20" s="440"/>
      <c r="X20" s="436"/>
      <c r="Y20" s="437"/>
      <c r="Z20" s="437"/>
      <c r="AA20" s="436">
        <v>0</v>
      </c>
      <c r="AB20" s="440"/>
      <c r="AC20" s="436"/>
      <c r="AD20" s="437"/>
      <c r="AE20" s="437"/>
      <c r="AF20" s="436">
        <v>0</v>
      </c>
      <c r="AG20" s="440"/>
      <c r="AH20" s="436"/>
      <c r="AI20" s="437"/>
      <c r="AJ20" s="437"/>
      <c r="AK20" s="436">
        <v>0</v>
      </c>
      <c r="AL20" s="440"/>
      <c r="AM20" s="436"/>
      <c r="AN20" s="437"/>
      <c r="AO20" s="437"/>
      <c r="AP20" s="436">
        <v>0</v>
      </c>
      <c r="AQ20" s="440"/>
      <c r="AR20" s="436"/>
      <c r="AS20" s="437"/>
      <c r="AT20" s="437"/>
      <c r="AU20" s="436">
        <v>0</v>
      </c>
      <c r="AV20" s="440"/>
      <c r="AW20" s="436"/>
      <c r="AX20" s="437"/>
      <c r="AY20" s="437"/>
      <c r="AZ20" s="436">
        <v>0</v>
      </c>
      <c r="BA20" s="440"/>
      <c r="BB20" s="436"/>
      <c r="BC20" s="437"/>
      <c r="BD20" s="437"/>
      <c r="BE20" s="436">
        <v>0</v>
      </c>
      <c r="BF20" s="440"/>
      <c r="BG20" s="436"/>
      <c r="BH20" s="437"/>
      <c r="BI20" s="437"/>
      <c r="BJ20" s="436">
        <v>0</v>
      </c>
      <c r="BK20" s="440"/>
      <c r="BL20" s="436"/>
      <c r="BM20" s="437"/>
      <c r="BN20" s="437"/>
      <c r="BO20" s="436">
        <v>0</v>
      </c>
      <c r="BP20" s="440"/>
      <c r="BQ20" s="436"/>
      <c r="BR20" s="437"/>
      <c r="BS20" s="437"/>
      <c r="BT20" s="436">
        <f t="shared" ref="BT20:BT22" si="0">SUM(L20:BO20)</f>
        <v>6</v>
      </c>
      <c r="BU20" s="440"/>
      <c r="BV20" s="436"/>
      <c r="BW20" s="437"/>
      <c r="BX20" s="437"/>
      <c r="BY20" s="436">
        <v>0</v>
      </c>
      <c r="BZ20" s="440"/>
      <c r="CA20" s="436"/>
      <c r="CB20" s="437"/>
      <c r="CC20" s="437"/>
      <c r="CD20" s="436">
        <v>0</v>
      </c>
      <c r="CE20" s="440"/>
      <c r="CF20" s="436"/>
      <c r="CG20" s="437"/>
      <c r="CH20" s="437"/>
      <c r="CI20" s="436">
        <v>0</v>
      </c>
      <c r="CJ20" s="440"/>
      <c r="CK20" s="436"/>
      <c r="CL20" s="437"/>
      <c r="CM20" s="437"/>
      <c r="CN20" s="436">
        <v>0</v>
      </c>
      <c r="CO20" s="440"/>
      <c r="CP20" s="436"/>
      <c r="CQ20" s="437"/>
      <c r="CR20" s="437"/>
      <c r="CS20" s="436">
        <v>0</v>
      </c>
      <c r="CT20" s="440"/>
      <c r="CU20" s="436"/>
      <c r="CV20" s="437"/>
      <c r="CW20" s="437"/>
      <c r="CX20" s="436">
        <v>0</v>
      </c>
      <c r="CY20" s="440"/>
      <c r="CZ20" s="436"/>
      <c r="DA20" s="437"/>
      <c r="DB20" s="437"/>
      <c r="DC20" s="436">
        <v>0</v>
      </c>
      <c r="DD20" s="440"/>
      <c r="DE20" s="436"/>
      <c r="DF20" s="437"/>
      <c r="DG20" s="437"/>
      <c r="DH20" s="436">
        <v>0</v>
      </c>
      <c r="DI20" s="440"/>
      <c r="DJ20" s="436"/>
      <c r="DK20" s="437"/>
      <c r="DL20" s="437"/>
      <c r="DM20" s="436">
        <v>0</v>
      </c>
      <c r="DN20" s="440"/>
      <c r="DO20" s="436"/>
      <c r="DP20" s="437"/>
      <c r="DQ20" s="437"/>
      <c r="DR20" s="436">
        <v>0</v>
      </c>
      <c r="DS20" s="440"/>
      <c r="DT20" s="436"/>
      <c r="DU20" s="437"/>
      <c r="DV20" s="437"/>
      <c r="DW20" s="436">
        <v>0</v>
      </c>
      <c r="DX20" s="440"/>
      <c r="DY20" s="436"/>
      <c r="DZ20" s="437"/>
      <c r="EA20" s="437"/>
      <c r="EB20" s="436">
        <v>0</v>
      </c>
      <c r="EC20" s="440"/>
      <c r="ED20" s="436"/>
      <c r="EE20" s="437"/>
      <c r="EF20" s="437"/>
      <c r="EG20" s="436">
        <v>0</v>
      </c>
      <c r="EH20" s="440"/>
      <c r="EI20" s="436"/>
      <c r="EJ20" s="437"/>
      <c r="EK20" s="437"/>
      <c r="EL20" s="436">
        <f>SUM(CD20:CI20)</f>
        <v>0</v>
      </c>
      <c r="EM20" s="440"/>
      <c r="EN20" s="333"/>
      <c r="EO20" s="345"/>
      <c r="EP20" s="349"/>
      <c r="EQ20" s="349"/>
    </row>
    <row r="21" spans="1:147" ht="12.75" customHeight="1" x14ac:dyDescent="0.2">
      <c r="A21" s="333"/>
      <c r="B21" s="333"/>
      <c r="D21" s="345" t="s">
        <v>312</v>
      </c>
      <c r="E21" s="351"/>
      <c r="F21" s="351"/>
      <c r="G21" s="436">
        <v>3500000</v>
      </c>
      <c r="H21" s="440"/>
      <c r="I21" s="436"/>
      <c r="J21" s="437"/>
      <c r="K21" s="437"/>
      <c r="L21" s="436">
        <v>513949</v>
      </c>
      <c r="M21" s="440"/>
      <c r="N21" s="436"/>
      <c r="O21" s="437"/>
      <c r="P21" s="437"/>
      <c r="Q21" s="436">
        <v>384642</v>
      </c>
      <c r="R21" s="440"/>
      <c r="S21" s="436"/>
      <c r="T21" s="437"/>
      <c r="U21" s="437"/>
      <c r="V21" s="436">
        <v>0</v>
      </c>
      <c r="W21" s="440"/>
      <c r="X21" s="436"/>
      <c r="Y21" s="437"/>
      <c r="Z21" s="437"/>
      <c r="AA21" s="436">
        <v>0</v>
      </c>
      <c r="AB21" s="440"/>
      <c r="AC21" s="436"/>
      <c r="AD21" s="437"/>
      <c r="AE21" s="437"/>
      <c r="AF21" s="436">
        <v>0</v>
      </c>
      <c r="AG21" s="440"/>
      <c r="AH21" s="436"/>
      <c r="AI21" s="437"/>
      <c r="AJ21" s="437"/>
      <c r="AK21" s="436">
        <v>0</v>
      </c>
      <c r="AL21" s="440"/>
      <c r="AM21" s="436"/>
      <c r="AN21" s="437"/>
      <c r="AO21" s="437"/>
      <c r="AP21" s="436">
        <v>0</v>
      </c>
      <c r="AQ21" s="440"/>
      <c r="AR21" s="436"/>
      <c r="AS21" s="437"/>
      <c r="AT21" s="437"/>
      <c r="AU21" s="436">
        <v>0</v>
      </c>
      <c r="AV21" s="440"/>
      <c r="AW21" s="436"/>
      <c r="AX21" s="437"/>
      <c r="AY21" s="437"/>
      <c r="AZ21" s="436">
        <v>0</v>
      </c>
      <c r="BA21" s="440"/>
      <c r="BB21" s="436"/>
      <c r="BC21" s="437"/>
      <c r="BD21" s="437"/>
      <c r="BE21" s="436">
        <v>0</v>
      </c>
      <c r="BF21" s="440"/>
      <c r="BG21" s="436"/>
      <c r="BH21" s="437"/>
      <c r="BI21" s="437"/>
      <c r="BJ21" s="436">
        <v>0</v>
      </c>
      <c r="BK21" s="440"/>
      <c r="BL21" s="436"/>
      <c r="BM21" s="437"/>
      <c r="BN21" s="437"/>
      <c r="BO21" s="436">
        <v>0</v>
      </c>
      <c r="BP21" s="440"/>
      <c r="BQ21" s="436"/>
      <c r="BR21" s="437"/>
      <c r="BS21" s="437"/>
      <c r="BT21" s="436">
        <f>SUM(L21:BO21)</f>
        <v>898591</v>
      </c>
      <c r="BU21" s="440"/>
      <c r="BV21" s="436"/>
      <c r="BW21" s="437"/>
      <c r="BX21" s="437"/>
      <c r="BY21" s="436">
        <v>3655048</v>
      </c>
      <c r="BZ21" s="440"/>
      <c r="CA21" s="436"/>
      <c r="CB21" s="437"/>
      <c r="CC21" s="437"/>
      <c r="CD21" s="436">
        <v>168655</v>
      </c>
      <c r="CE21" s="440"/>
      <c r="CF21" s="436"/>
      <c r="CG21" s="437"/>
      <c r="CH21" s="437"/>
      <c r="CI21" s="436">
        <v>364413</v>
      </c>
      <c r="CJ21" s="440"/>
      <c r="CK21" s="436"/>
      <c r="CL21" s="437"/>
      <c r="CM21" s="437"/>
      <c r="CN21" s="436">
        <v>197910</v>
      </c>
      <c r="CO21" s="440"/>
      <c r="CP21" s="436"/>
      <c r="CQ21" s="437"/>
      <c r="CR21" s="437"/>
      <c r="CS21" s="436">
        <v>286915</v>
      </c>
      <c r="CT21" s="440"/>
      <c r="CU21" s="436"/>
      <c r="CV21" s="437"/>
      <c r="CW21" s="437"/>
      <c r="CX21" s="436">
        <v>263897</v>
      </c>
      <c r="CY21" s="440"/>
      <c r="CZ21" s="436"/>
      <c r="DA21" s="437"/>
      <c r="DB21" s="437"/>
      <c r="DC21" s="436">
        <v>151237</v>
      </c>
      <c r="DD21" s="440"/>
      <c r="DE21" s="436"/>
      <c r="DF21" s="437"/>
      <c r="DG21" s="437"/>
      <c r="DH21" s="436">
        <v>467133</v>
      </c>
      <c r="DI21" s="440"/>
      <c r="DJ21" s="436"/>
      <c r="DK21" s="437"/>
      <c r="DL21" s="437"/>
      <c r="DM21" s="436">
        <v>387424</v>
      </c>
      <c r="DN21" s="440"/>
      <c r="DO21" s="436"/>
      <c r="DP21" s="437"/>
      <c r="DQ21" s="437"/>
      <c r="DR21" s="436">
        <v>493196</v>
      </c>
      <c r="DS21" s="440"/>
      <c r="DT21" s="436"/>
      <c r="DU21" s="437"/>
      <c r="DV21" s="437"/>
      <c r="DW21" s="436">
        <v>211537</v>
      </c>
      <c r="DX21" s="440"/>
      <c r="DY21" s="436"/>
      <c r="DZ21" s="437"/>
      <c r="EA21" s="437"/>
      <c r="EB21" s="436">
        <v>409969</v>
      </c>
      <c r="EC21" s="440"/>
      <c r="ED21" s="436"/>
      <c r="EE21" s="437"/>
      <c r="EF21" s="437"/>
      <c r="EG21" s="436">
        <v>252762</v>
      </c>
      <c r="EH21" s="440"/>
      <c r="EI21" s="436"/>
      <c r="EJ21" s="437"/>
      <c r="EK21" s="437"/>
      <c r="EL21" s="436">
        <f t="shared" ref="EL21:EL22" si="1">SUM(CD21:CI21)</f>
        <v>533068</v>
      </c>
      <c r="EM21" s="440"/>
      <c r="EN21" s="333"/>
      <c r="EO21" s="345"/>
      <c r="EP21" s="349"/>
      <c r="EQ21" s="349"/>
    </row>
    <row r="22" spans="1:147" x14ac:dyDescent="0.2">
      <c r="A22" s="333"/>
      <c r="B22" s="333"/>
      <c r="D22" s="345" t="s">
        <v>367</v>
      </c>
      <c r="E22" s="351"/>
      <c r="F22" s="373"/>
      <c r="G22" s="448">
        <v>0</v>
      </c>
      <c r="H22" s="449"/>
      <c r="I22" s="436"/>
      <c r="J22" s="437"/>
      <c r="K22" s="450"/>
      <c r="L22" s="448">
        <v>0</v>
      </c>
      <c r="M22" s="449"/>
      <c r="N22" s="436"/>
      <c r="O22" s="437"/>
      <c r="P22" s="450"/>
      <c r="Q22" s="448">
        <v>0</v>
      </c>
      <c r="R22" s="449"/>
      <c r="S22" s="436"/>
      <c r="T22" s="437"/>
      <c r="U22" s="450"/>
      <c r="V22" s="448">
        <v>0</v>
      </c>
      <c r="W22" s="449"/>
      <c r="X22" s="436"/>
      <c r="Y22" s="437"/>
      <c r="Z22" s="450"/>
      <c r="AA22" s="448">
        <v>0</v>
      </c>
      <c r="AB22" s="449"/>
      <c r="AC22" s="436"/>
      <c r="AD22" s="437"/>
      <c r="AE22" s="450"/>
      <c r="AF22" s="448">
        <v>0</v>
      </c>
      <c r="AG22" s="449"/>
      <c r="AH22" s="436"/>
      <c r="AI22" s="437"/>
      <c r="AJ22" s="450"/>
      <c r="AK22" s="448">
        <v>0</v>
      </c>
      <c r="AL22" s="449"/>
      <c r="AM22" s="436"/>
      <c r="AN22" s="437"/>
      <c r="AO22" s="450"/>
      <c r="AP22" s="448">
        <v>0</v>
      </c>
      <c r="AQ22" s="449"/>
      <c r="AR22" s="436"/>
      <c r="AS22" s="437"/>
      <c r="AT22" s="450"/>
      <c r="AU22" s="448">
        <v>0</v>
      </c>
      <c r="AV22" s="449"/>
      <c r="AW22" s="436"/>
      <c r="AX22" s="437"/>
      <c r="AY22" s="450"/>
      <c r="AZ22" s="448">
        <v>0</v>
      </c>
      <c r="BA22" s="449"/>
      <c r="BB22" s="436"/>
      <c r="BC22" s="437"/>
      <c r="BD22" s="450"/>
      <c r="BE22" s="448">
        <v>0</v>
      </c>
      <c r="BF22" s="449"/>
      <c r="BG22" s="436"/>
      <c r="BH22" s="437"/>
      <c r="BI22" s="450"/>
      <c r="BJ22" s="448">
        <v>0</v>
      </c>
      <c r="BK22" s="449"/>
      <c r="BL22" s="436"/>
      <c r="BM22" s="437"/>
      <c r="BN22" s="450"/>
      <c r="BO22" s="448">
        <v>0</v>
      </c>
      <c r="BP22" s="449"/>
      <c r="BQ22" s="436"/>
      <c r="BR22" s="437"/>
      <c r="BS22" s="450"/>
      <c r="BT22" s="448">
        <f t="shared" si="0"/>
        <v>0</v>
      </c>
      <c r="BU22" s="449"/>
      <c r="BV22" s="436"/>
      <c r="BW22" s="437"/>
      <c r="BX22" s="450"/>
      <c r="BY22" s="448">
        <v>0</v>
      </c>
      <c r="BZ22" s="449"/>
      <c r="CA22" s="436"/>
      <c r="CB22" s="437"/>
      <c r="CC22" s="450"/>
      <c r="CD22" s="448">
        <v>0</v>
      </c>
      <c r="CE22" s="449"/>
      <c r="CF22" s="436"/>
      <c r="CG22" s="437"/>
      <c r="CH22" s="450"/>
      <c r="CI22" s="448">
        <v>0</v>
      </c>
      <c r="CJ22" s="449"/>
      <c r="CK22" s="436"/>
      <c r="CL22" s="437"/>
      <c r="CM22" s="450"/>
      <c r="CN22" s="448">
        <v>0</v>
      </c>
      <c r="CO22" s="449"/>
      <c r="CP22" s="436"/>
      <c r="CQ22" s="437"/>
      <c r="CR22" s="450"/>
      <c r="CS22" s="448">
        <v>0</v>
      </c>
      <c r="CT22" s="449"/>
      <c r="CU22" s="436"/>
      <c r="CV22" s="437"/>
      <c r="CW22" s="450"/>
      <c r="CX22" s="448">
        <v>0</v>
      </c>
      <c r="CY22" s="449"/>
      <c r="CZ22" s="436"/>
      <c r="DA22" s="437"/>
      <c r="DB22" s="450"/>
      <c r="DC22" s="448">
        <v>0</v>
      </c>
      <c r="DD22" s="449"/>
      <c r="DE22" s="436"/>
      <c r="DF22" s="437"/>
      <c r="DG22" s="450"/>
      <c r="DH22" s="448">
        <v>0</v>
      </c>
      <c r="DI22" s="449"/>
      <c r="DJ22" s="436"/>
      <c r="DK22" s="437"/>
      <c r="DL22" s="450"/>
      <c r="DM22" s="448">
        <v>0</v>
      </c>
      <c r="DN22" s="449"/>
      <c r="DO22" s="436"/>
      <c r="DP22" s="437"/>
      <c r="DQ22" s="450"/>
      <c r="DR22" s="448">
        <v>0</v>
      </c>
      <c r="DS22" s="449"/>
      <c r="DT22" s="436"/>
      <c r="DU22" s="437"/>
      <c r="DV22" s="450"/>
      <c r="DW22" s="448">
        <v>0</v>
      </c>
      <c r="DX22" s="449"/>
      <c r="DY22" s="436"/>
      <c r="DZ22" s="437"/>
      <c r="EA22" s="450"/>
      <c r="EB22" s="448">
        <v>0</v>
      </c>
      <c r="EC22" s="449"/>
      <c r="ED22" s="436"/>
      <c r="EE22" s="437"/>
      <c r="EF22" s="450"/>
      <c r="EG22" s="448">
        <v>0</v>
      </c>
      <c r="EH22" s="449"/>
      <c r="EI22" s="436"/>
      <c r="EJ22" s="437"/>
      <c r="EK22" s="450"/>
      <c r="EL22" s="448">
        <f t="shared" si="1"/>
        <v>0</v>
      </c>
      <c r="EM22" s="449"/>
      <c r="EN22" s="333"/>
      <c r="EO22" s="345"/>
      <c r="EP22" s="349"/>
      <c r="EQ22" s="349"/>
    </row>
    <row r="23" spans="1:147" x14ac:dyDescent="0.2">
      <c r="A23" s="333"/>
      <c r="B23" s="333"/>
      <c r="D23" s="345"/>
      <c r="E23" s="351"/>
      <c r="F23" s="333"/>
      <c r="G23" s="436"/>
      <c r="H23" s="436"/>
      <c r="I23" s="436"/>
      <c r="J23" s="437"/>
      <c r="K23" s="436"/>
      <c r="L23" s="436"/>
      <c r="M23" s="436"/>
      <c r="N23" s="436"/>
      <c r="O23" s="437"/>
      <c r="P23" s="436"/>
      <c r="Q23" s="436"/>
      <c r="R23" s="436"/>
      <c r="S23" s="436"/>
      <c r="T23" s="437"/>
      <c r="U23" s="436"/>
      <c r="V23" s="436"/>
      <c r="W23" s="436"/>
      <c r="X23" s="436"/>
      <c r="Y23" s="437"/>
      <c r="Z23" s="436"/>
      <c r="AA23" s="436"/>
      <c r="AB23" s="436"/>
      <c r="AC23" s="436"/>
      <c r="AD23" s="437"/>
      <c r="AE23" s="436"/>
      <c r="AF23" s="436"/>
      <c r="AG23" s="436"/>
      <c r="AH23" s="436"/>
      <c r="AI23" s="437"/>
      <c r="AJ23" s="436"/>
      <c r="AK23" s="436"/>
      <c r="AL23" s="436"/>
      <c r="AM23" s="436"/>
      <c r="AN23" s="437"/>
      <c r="AO23" s="436"/>
      <c r="AP23" s="436"/>
      <c r="AQ23" s="436"/>
      <c r="AR23" s="436"/>
      <c r="AS23" s="437"/>
      <c r="AT23" s="436"/>
      <c r="AU23" s="436"/>
      <c r="AV23" s="436"/>
      <c r="AW23" s="436"/>
      <c r="AX23" s="437"/>
      <c r="AY23" s="436"/>
      <c r="AZ23" s="436"/>
      <c r="BA23" s="436"/>
      <c r="BB23" s="436"/>
      <c r="BC23" s="437"/>
      <c r="BD23" s="436"/>
      <c r="BE23" s="436"/>
      <c r="BF23" s="436"/>
      <c r="BG23" s="436"/>
      <c r="BH23" s="437"/>
      <c r="BI23" s="436"/>
      <c r="BJ23" s="436"/>
      <c r="BK23" s="436"/>
      <c r="BL23" s="436"/>
      <c r="BM23" s="437"/>
      <c r="BN23" s="436"/>
      <c r="BO23" s="436"/>
      <c r="BP23" s="436"/>
      <c r="BQ23" s="436"/>
      <c r="BR23" s="437"/>
      <c r="BS23" s="436"/>
      <c r="BT23" s="436"/>
      <c r="BU23" s="436"/>
      <c r="BV23" s="436"/>
      <c r="BW23" s="437"/>
      <c r="BX23" s="436"/>
      <c r="BY23" s="436"/>
      <c r="BZ23" s="436"/>
      <c r="CA23" s="436"/>
      <c r="CB23" s="437"/>
      <c r="CC23" s="436"/>
      <c r="CD23" s="436"/>
      <c r="CE23" s="436"/>
      <c r="CF23" s="436"/>
      <c r="CG23" s="437"/>
      <c r="CH23" s="436"/>
      <c r="CI23" s="436"/>
      <c r="CJ23" s="436"/>
      <c r="CK23" s="436"/>
      <c r="CL23" s="437"/>
      <c r="CM23" s="436"/>
      <c r="CN23" s="436"/>
      <c r="CO23" s="436"/>
      <c r="CP23" s="436"/>
      <c r="CQ23" s="437"/>
      <c r="CR23" s="436"/>
      <c r="CS23" s="436"/>
      <c r="CT23" s="436"/>
      <c r="CU23" s="436"/>
      <c r="CV23" s="437"/>
      <c r="CW23" s="436"/>
      <c r="CX23" s="436"/>
      <c r="CY23" s="436"/>
      <c r="CZ23" s="436"/>
      <c r="DA23" s="437"/>
      <c r="DB23" s="436"/>
      <c r="DC23" s="436"/>
      <c r="DD23" s="436"/>
      <c r="DE23" s="436"/>
      <c r="DF23" s="437"/>
      <c r="DG23" s="436"/>
      <c r="DH23" s="436"/>
      <c r="DI23" s="436"/>
      <c r="DJ23" s="436"/>
      <c r="DK23" s="437"/>
      <c r="DL23" s="436"/>
      <c r="DM23" s="436"/>
      <c r="DN23" s="436"/>
      <c r="DO23" s="436"/>
      <c r="DP23" s="437"/>
      <c r="DQ23" s="436"/>
      <c r="DR23" s="436"/>
      <c r="DS23" s="436"/>
      <c r="DT23" s="436"/>
      <c r="DU23" s="437"/>
      <c r="DV23" s="436"/>
      <c r="DW23" s="436"/>
      <c r="DX23" s="436"/>
      <c r="DY23" s="436"/>
      <c r="DZ23" s="437"/>
      <c r="EA23" s="436"/>
      <c r="EB23" s="436"/>
      <c r="EC23" s="436"/>
      <c r="ED23" s="436"/>
      <c r="EE23" s="437"/>
      <c r="EF23" s="436"/>
      <c r="EG23" s="436"/>
      <c r="EH23" s="436"/>
      <c r="EI23" s="436"/>
      <c r="EJ23" s="437"/>
      <c r="EK23" s="436"/>
      <c r="EL23" s="436"/>
      <c r="EM23" s="333"/>
      <c r="EN23" s="333"/>
      <c r="EO23" s="345"/>
      <c r="EP23" s="349"/>
      <c r="EQ23" s="349"/>
    </row>
    <row r="24" spans="1:147" s="349" customFormat="1" x14ac:dyDescent="0.2">
      <c r="A24" s="334"/>
      <c r="B24" s="334"/>
      <c r="D24" s="352" t="s">
        <v>314</v>
      </c>
      <c r="E24" s="354"/>
      <c r="F24" s="334"/>
      <c r="G24" s="431">
        <f>SUM(G25:G26)</f>
        <v>0</v>
      </c>
      <c r="H24" s="431"/>
      <c r="I24" s="431"/>
      <c r="J24" s="432"/>
      <c r="K24" s="431"/>
      <c r="L24" s="431">
        <f>SUM(L25:L26)</f>
        <v>0</v>
      </c>
      <c r="M24" s="431"/>
      <c r="N24" s="431"/>
      <c r="O24" s="432"/>
      <c r="P24" s="431"/>
      <c r="Q24" s="431">
        <f>SUM(Q25:Q26)</f>
        <v>0</v>
      </c>
      <c r="R24" s="431"/>
      <c r="S24" s="431"/>
      <c r="T24" s="432"/>
      <c r="U24" s="431"/>
      <c r="V24" s="431">
        <f>SUM(V25:V26)</f>
        <v>0</v>
      </c>
      <c r="W24" s="431"/>
      <c r="X24" s="431"/>
      <c r="Y24" s="432"/>
      <c r="Z24" s="431"/>
      <c r="AA24" s="431">
        <f>SUM(AA25:AA26)</f>
        <v>0</v>
      </c>
      <c r="AB24" s="431"/>
      <c r="AC24" s="431"/>
      <c r="AD24" s="432"/>
      <c r="AE24" s="431"/>
      <c r="AF24" s="431">
        <f>SUM(AF25:AF26)</f>
        <v>0</v>
      </c>
      <c r="AG24" s="431"/>
      <c r="AH24" s="431"/>
      <c r="AI24" s="432"/>
      <c r="AJ24" s="431"/>
      <c r="AK24" s="431">
        <f>SUM(AK25:AK26)</f>
        <v>0</v>
      </c>
      <c r="AL24" s="431"/>
      <c r="AM24" s="431"/>
      <c r="AN24" s="432"/>
      <c r="AO24" s="431"/>
      <c r="AP24" s="431">
        <f>SUM(AP25:AP26)</f>
        <v>0</v>
      </c>
      <c r="AQ24" s="431"/>
      <c r="AR24" s="431"/>
      <c r="AS24" s="432"/>
      <c r="AT24" s="431"/>
      <c r="AU24" s="431">
        <f>SUM(AU25:AU26)</f>
        <v>0</v>
      </c>
      <c r="AV24" s="431"/>
      <c r="AW24" s="431"/>
      <c r="AX24" s="432"/>
      <c r="AY24" s="431"/>
      <c r="AZ24" s="431">
        <f>SUM(AZ25:AZ26)</f>
        <v>0</v>
      </c>
      <c r="BA24" s="431"/>
      <c r="BB24" s="431"/>
      <c r="BC24" s="432"/>
      <c r="BD24" s="431"/>
      <c r="BE24" s="431">
        <f>SUM(BE25:BE26)</f>
        <v>0</v>
      </c>
      <c r="BF24" s="431"/>
      <c r="BG24" s="431"/>
      <c r="BH24" s="432"/>
      <c r="BI24" s="431"/>
      <c r="BJ24" s="431">
        <f>SUM(BJ25:BJ26)</f>
        <v>0</v>
      </c>
      <c r="BK24" s="431"/>
      <c r="BL24" s="431"/>
      <c r="BM24" s="432"/>
      <c r="BN24" s="431"/>
      <c r="BO24" s="431">
        <f>SUM(BO25:BO26)</f>
        <v>0</v>
      </c>
      <c r="BP24" s="431"/>
      <c r="BQ24" s="431"/>
      <c r="BR24" s="432"/>
      <c r="BS24" s="333"/>
      <c r="BT24" s="431">
        <f>SUM(BT25:BT26)</f>
        <v>0</v>
      </c>
      <c r="BU24" s="436"/>
      <c r="BV24" s="431"/>
      <c r="BW24" s="432"/>
      <c r="BX24" s="431"/>
      <c r="BY24" s="431">
        <f>SUM(BY25:BY26)</f>
        <v>57718349</v>
      </c>
      <c r="BZ24" s="431"/>
      <c r="CA24" s="431"/>
      <c r="CB24" s="432"/>
      <c r="CC24" s="431"/>
      <c r="CD24" s="431">
        <f>SUM(CD25:CD26)</f>
        <v>0</v>
      </c>
      <c r="CE24" s="431"/>
      <c r="CF24" s="431"/>
      <c r="CG24" s="432"/>
      <c r="CH24" s="431"/>
      <c r="CI24" s="431">
        <f>SUM(CI25:CI26)</f>
        <v>0</v>
      </c>
      <c r="CJ24" s="431"/>
      <c r="CK24" s="431"/>
      <c r="CL24" s="432"/>
      <c r="CM24" s="431"/>
      <c r="CN24" s="431">
        <f>SUM(CN25:CN26)</f>
        <v>0</v>
      </c>
      <c r="CO24" s="431"/>
      <c r="CP24" s="431"/>
      <c r="CQ24" s="432"/>
      <c r="CR24" s="431"/>
      <c r="CS24" s="431">
        <f>SUM(CS25:CS26)</f>
        <v>0</v>
      </c>
      <c r="CT24" s="431"/>
      <c r="CU24" s="431"/>
      <c r="CV24" s="432"/>
      <c r="CW24" s="431"/>
      <c r="CX24" s="431">
        <f>SUM(CX25:CX26)</f>
        <v>0</v>
      </c>
      <c r="CY24" s="431"/>
      <c r="CZ24" s="431"/>
      <c r="DA24" s="432"/>
      <c r="DB24" s="431"/>
      <c r="DC24" s="431">
        <f>SUM(DC25:DC26)</f>
        <v>0</v>
      </c>
      <c r="DD24" s="431"/>
      <c r="DE24" s="431"/>
      <c r="DF24" s="432"/>
      <c r="DG24" s="431"/>
      <c r="DH24" s="431">
        <f>SUM(DH25:DH26)</f>
        <v>0</v>
      </c>
      <c r="DI24" s="431"/>
      <c r="DJ24" s="431"/>
      <c r="DK24" s="432"/>
      <c r="DL24" s="431"/>
      <c r="DM24" s="431">
        <f>SUM(DM25:DM26)</f>
        <v>0</v>
      </c>
      <c r="DN24" s="431"/>
      <c r="DO24" s="431"/>
      <c r="DP24" s="432"/>
      <c r="DQ24" s="431"/>
      <c r="DR24" s="431">
        <f>SUM(DR25:DR26)</f>
        <v>0</v>
      </c>
      <c r="DS24" s="431"/>
      <c r="DT24" s="431"/>
      <c r="DU24" s="432"/>
      <c r="DV24" s="431"/>
      <c r="DW24" s="431">
        <f>SUM(DW25:DW26)</f>
        <v>57718349</v>
      </c>
      <c r="DX24" s="431"/>
      <c r="DY24" s="431"/>
      <c r="DZ24" s="432"/>
      <c r="EA24" s="431"/>
      <c r="EB24" s="431">
        <f>SUM(EB25:EB26)</f>
        <v>0</v>
      </c>
      <c r="EC24" s="431"/>
      <c r="ED24" s="431"/>
      <c r="EE24" s="432"/>
      <c r="EF24" s="431"/>
      <c r="EG24" s="431">
        <f>SUM(EG25:EG26)</f>
        <v>0</v>
      </c>
      <c r="EH24" s="431"/>
      <c r="EI24" s="431"/>
      <c r="EJ24" s="432"/>
      <c r="EK24" s="431"/>
      <c r="EL24" s="431">
        <f>SUM(EL25:EL26)</f>
        <v>0</v>
      </c>
      <c r="EM24" s="334"/>
      <c r="EN24" s="334"/>
      <c r="EO24" s="352"/>
    </row>
    <row r="25" spans="1:147" x14ac:dyDescent="0.2">
      <c r="A25" s="333"/>
      <c r="B25" s="333"/>
      <c r="D25" s="345" t="s">
        <v>368</v>
      </c>
      <c r="E25" s="351"/>
      <c r="F25" s="358"/>
      <c r="G25" s="434">
        <f>G29+G33+G37+G41+G45+G49+G53+G57+G61+G65+G69+G73</f>
        <v>0</v>
      </c>
      <c r="H25" s="435"/>
      <c r="I25" s="436"/>
      <c r="J25" s="437"/>
      <c r="K25" s="438"/>
      <c r="L25" s="434">
        <f>L29+L33+L37+L41+L45+L49+L53+L57+L61+L65+L69+L73</f>
        <v>0</v>
      </c>
      <c r="M25" s="435"/>
      <c r="N25" s="436"/>
      <c r="O25" s="437"/>
      <c r="P25" s="438"/>
      <c r="Q25" s="434">
        <f>Q29+Q33+Q37+Q41+Q45+Q49+Q53+Q57+Q61+Q65+Q69+Q73</f>
        <v>0</v>
      </c>
      <c r="R25" s="435"/>
      <c r="S25" s="436"/>
      <c r="T25" s="447"/>
      <c r="U25" s="438"/>
      <c r="V25" s="434">
        <f>V29+V33+V37+V41+V45+V49+V53+V57+V61+V65+V69+V73</f>
        <v>0</v>
      </c>
      <c r="W25" s="435"/>
      <c r="X25" s="436"/>
      <c r="Y25" s="437"/>
      <c r="Z25" s="438"/>
      <c r="AA25" s="434">
        <f>AA29+AA33+AA37+AA41+AA45+AA49+AA53+AA57+AA61+AA65+AA69+AA73</f>
        <v>0</v>
      </c>
      <c r="AB25" s="435"/>
      <c r="AC25" s="436"/>
      <c r="AD25" s="437"/>
      <c r="AE25" s="438"/>
      <c r="AF25" s="434">
        <f>AF29+AF33+AF37+AF41+AF45+AF49+AF53+AF57+AF61+AF65+AF69+AF73</f>
        <v>0</v>
      </c>
      <c r="AG25" s="435"/>
      <c r="AH25" s="436"/>
      <c r="AI25" s="437"/>
      <c r="AJ25" s="438"/>
      <c r="AK25" s="434">
        <f>AK29+AK33+AK37+AK41+AK45+AK49+AK53+AK57+AK61+AK65+AK69+AK73</f>
        <v>0</v>
      </c>
      <c r="AL25" s="435"/>
      <c r="AM25" s="436"/>
      <c r="AN25" s="437"/>
      <c r="AO25" s="438"/>
      <c r="AP25" s="434">
        <f>AP29+AP33+AP37+AP41+AP45+AP49+AP53+AP57+AP61+AP65+AP69+AP73</f>
        <v>0</v>
      </c>
      <c r="AQ25" s="435"/>
      <c r="AR25" s="436"/>
      <c r="AS25" s="437"/>
      <c r="AT25" s="438"/>
      <c r="AU25" s="434">
        <f>AU29+AU33+AU37+AU41+AU45+AU49+AU53+AU57+AU61+AU65+AU69+AU73</f>
        <v>0</v>
      </c>
      <c r="AV25" s="435"/>
      <c r="AW25" s="436"/>
      <c r="AX25" s="437"/>
      <c r="AY25" s="438"/>
      <c r="AZ25" s="434">
        <f>AZ29+AZ33+AZ37+AZ41+AZ45+AZ49+AZ53+AZ57+AZ61+AZ65+AZ69+AZ73</f>
        <v>0</v>
      </c>
      <c r="BA25" s="435"/>
      <c r="BB25" s="436"/>
      <c r="BC25" s="437"/>
      <c r="BD25" s="438"/>
      <c r="BE25" s="434">
        <f>BE29+BE33+BE37+BE41+BE45+BE49+BE53+BE57+BE61+BE65+BE69+BE73</f>
        <v>0</v>
      </c>
      <c r="BF25" s="435"/>
      <c r="BG25" s="436"/>
      <c r="BH25" s="437"/>
      <c r="BI25" s="438"/>
      <c r="BJ25" s="434">
        <f>BJ29+BJ33+BJ37+BJ41+BJ45+BJ49+BJ53+BJ57+BJ61+BJ65+BJ69+BJ73</f>
        <v>0</v>
      </c>
      <c r="BK25" s="435"/>
      <c r="BL25" s="436"/>
      <c r="BM25" s="437"/>
      <c r="BN25" s="438"/>
      <c r="BO25" s="434">
        <f>BO29+BO33+BO37+BO41+BO45+BO49+BO53+BO57+BO61+BO65+BO69+BO73</f>
        <v>0</v>
      </c>
      <c r="BP25" s="435"/>
      <c r="BQ25" s="436"/>
      <c r="BR25" s="437"/>
      <c r="BS25" s="358"/>
      <c r="BT25" s="434">
        <f>BT29+BT33+BT37+BT41+BT45+BT49+BT53+BT57+BT61+BT65+BT69+BT73</f>
        <v>0</v>
      </c>
      <c r="BU25" s="435"/>
      <c r="BV25" s="436"/>
      <c r="BW25" s="437"/>
      <c r="BX25" s="438"/>
      <c r="BY25" s="434">
        <f>BY29+BY33+BY37+BY41+BY45+BY49+BY53+BY57+BY61+BY65+BY69+BY73</f>
        <v>37521037</v>
      </c>
      <c r="BZ25" s="435"/>
      <c r="CA25" s="436"/>
      <c r="CB25" s="437"/>
      <c r="CC25" s="438"/>
      <c r="CD25" s="434">
        <f>CD29+CD33+CD37+CD41+CD45+CD49+CD53+CD57+CD61+CD65+CD69+CD73</f>
        <v>0</v>
      </c>
      <c r="CE25" s="435"/>
      <c r="CF25" s="436"/>
      <c r="CG25" s="437"/>
      <c r="CH25" s="438"/>
      <c r="CI25" s="434">
        <f>CI29+CI33+CI37+CI41+CI45+CI49+CI53+CI57+CI61+CI65+CI69+CI73</f>
        <v>0</v>
      </c>
      <c r="CJ25" s="435"/>
      <c r="CK25" s="436"/>
      <c r="CL25" s="447"/>
      <c r="CM25" s="438"/>
      <c r="CN25" s="434">
        <f>CN29+CN33+CN37+CN41+CN45+CN49+CN53+CN57+CN61+CN65+CN69+CN73</f>
        <v>0</v>
      </c>
      <c r="CO25" s="435"/>
      <c r="CP25" s="436"/>
      <c r="CQ25" s="437"/>
      <c r="CR25" s="438"/>
      <c r="CS25" s="434">
        <f>CS29+CS33+CS37+CS41+CS45+CS49+CS53+CS57+CS61+CS65+CS69+CS73</f>
        <v>0</v>
      </c>
      <c r="CT25" s="435"/>
      <c r="CU25" s="436"/>
      <c r="CV25" s="437"/>
      <c r="CW25" s="438"/>
      <c r="CX25" s="434">
        <f>CX29+CX33+CX37+CX41+CX45+CX49+CX53+CX57+CX61+CX65+CX69+CX73</f>
        <v>0</v>
      </c>
      <c r="CY25" s="435"/>
      <c r="CZ25" s="436"/>
      <c r="DA25" s="437"/>
      <c r="DB25" s="438"/>
      <c r="DC25" s="434">
        <f>DC29+DC33+DC37+DC41+DC45+DC49+DC53+DC57+DC61+DC65+DC69+DC73</f>
        <v>0</v>
      </c>
      <c r="DD25" s="435"/>
      <c r="DE25" s="436"/>
      <c r="DF25" s="437"/>
      <c r="DG25" s="438"/>
      <c r="DH25" s="434">
        <f>DH29+DH33+DH37+DH41+DH45+DH49+DH53+DH57+DH61+DH65+DH69+DH73</f>
        <v>0</v>
      </c>
      <c r="DI25" s="435"/>
      <c r="DJ25" s="436"/>
      <c r="DK25" s="437"/>
      <c r="DL25" s="438"/>
      <c r="DM25" s="434">
        <f>DM29+DM33+DM37+DM41+DM45+DM49+DM53+DM57+DM61+DM65+DM69+DM73</f>
        <v>0</v>
      </c>
      <c r="DN25" s="435"/>
      <c r="DO25" s="436"/>
      <c r="DP25" s="437"/>
      <c r="DQ25" s="438"/>
      <c r="DR25" s="434">
        <f>DR29+DR33+DR37+DR41+DR45+DR49+DR53+DR57+DR61+DR65+DR69+DR73</f>
        <v>0</v>
      </c>
      <c r="DS25" s="435"/>
      <c r="DT25" s="436"/>
      <c r="DU25" s="437"/>
      <c r="DV25" s="438"/>
      <c r="DW25" s="434">
        <f>DW29+DW33+DW37+DW41+DW45+DW49+DW53+DW57+DW61+DW65+DW69+DW73</f>
        <v>37521037</v>
      </c>
      <c r="DX25" s="435"/>
      <c r="DY25" s="436"/>
      <c r="DZ25" s="437"/>
      <c r="EA25" s="438"/>
      <c r="EB25" s="434">
        <f>EB29+EB33+EB37+EB41+EB45+EB49+EB53+EB57+EB61+EB65+EB69+EB73</f>
        <v>0</v>
      </c>
      <c r="EC25" s="435"/>
      <c r="ED25" s="436"/>
      <c r="EE25" s="437"/>
      <c r="EF25" s="438"/>
      <c r="EG25" s="434">
        <f>EG29+EG33+EG37+EG41+EG45+EG49+EG53+EG57+EG61+EG65+EG69+EG73</f>
        <v>0</v>
      </c>
      <c r="EH25" s="435"/>
      <c r="EI25" s="436"/>
      <c r="EJ25" s="437"/>
      <c r="EK25" s="438"/>
      <c r="EL25" s="434">
        <f>EL29+EL33+EL37+EL41+EL45+EL49+EL53+EL57+EL61+EL65+EL69+EL73</f>
        <v>0</v>
      </c>
      <c r="EM25" s="360"/>
      <c r="EN25" s="333"/>
      <c r="EO25" s="345"/>
      <c r="EP25" s="349"/>
      <c r="EQ25" s="349"/>
    </row>
    <row r="26" spans="1:147" x14ac:dyDescent="0.2">
      <c r="A26" s="333"/>
      <c r="B26" s="333"/>
      <c r="D26" s="345" t="s">
        <v>318</v>
      </c>
      <c r="E26" s="351"/>
      <c r="F26" s="373"/>
      <c r="G26" s="448">
        <f>G30+G34+G38+G42+G46+G50+G54+G58+G62+G66+G70+G74</f>
        <v>0</v>
      </c>
      <c r="H26" s="449"/>
      <c r="I26" s="436"/>
      <c r="J26" s="437"/>
      <c r="K26" s="450"/>
      <c r="L26" s="448">
        <f>L30+L34+L38+L42+L46+L50+L54+L58+L62+L66+L70+L74</f>
        <v>0</v>
      </c>
      <c r="M26" s="449"/>
      <c r="N26" s="436"/>
      <c r="O26" s="437"/>
      <c r="P26" s="450"/>
      <c r="Q26" s="448">
        <f>Q30+Q34+Q38+Q42+Q46+Q50+Q54+Q58+Q62+Q66+Q70+Q74</f>
        <v>0</v>
      </c>
      <c r="R26" s="449"/>
      <c r="S26" s="436"/>
      <c r="T26" s="447"/>
      <c r="U26" s="450"/>
      <c r="V26" s="448">
        <f>V30+V34+V38+V42+V46+V50+V54+V58+V62+V66+V70+V74</f>
        <v>0</v>
      </c>
      <c r="W26" s="449"/>
      <c r="X26" s="436"/>
      <c r="Y26" s="437"/>
      <c r="Z26" s="450"/>
      <c r="AA26" s="448">
        <f>AA30+AA34+AA38+AA42+AA46+AA50+AA54+AA58+AA62+AA66+AA70+AA74</f>
        <v>0</v>
      </c>
      <c r="AB26" s="449"/>
      <c r="AC26" s="436"/>
      <c r="AD26" s="437"/>
      <c r="AE26" s="450"/>
      <c r="AF26" s="448">
        <f>AF30+AF34+AF38+AF42+AF46+AF50+AF54+AF58+AF62+AF66+AF70+AF74</f>
        <v>0</v>
      </c>
      <c r="AG26" s="449"/>
      <c r="AH26" s="436"/>
      <c r="AI26" s="437"/>
      <c r="AJ26" s="450"/>
      <c r="AK26" s="448">
        <f>AK30+AK34+AK38+AK42+AK46+AK50+AK54+AK58+AK62+AK66+AK70+AK74</f>
        <v>0</v>
      </c>
      <c r="AL26" s="449"/>
      <c r="AM26" s="436"/>
      <c r="AN26" s="437"/>
      <c r="AO26" s="450"/>
      <c r="AP26" s="448">
        <f>AP30+AP34+AP38+AP42+AP46+AP50+AP54+AP58+AP62+AP66+AP70+AP74</f>
        <v>0</v>
      </c>
      <c r="AQ26" s="449"/>
      <c r="AR26" s="436"/>
      <c r="AS26" s="437"/>
      <c r="AT26" s="450"/>
      <c r="AU26" s="448">
        <f>AU30+AU34+AU38+AU42+AU46+AU50+AU54+AU58+AU62+AU66+AU70+AU74</f>
        <v>0</v>
      </c>
      <c r="AV26" s="449"/>
      <c r="AW26" s="436"/>
      <c r="AX26" s="437"/>
      <c r="AY26" s="450"/>
      <c r="AZ26" s="448">
        <f>AZ30+AZ34+AZ38+AZ42+AZ46+AZ50+AZ54+AZ58+AZ62+AZ66+AZ70+AZ74</f>
        <v>0</v>
      </c>
      <c r="BA26" s="449"/>
      <c r="BB26" s="436"/>
      <c r="BC26" s="437"/>
      <c r="BD26" s="450"/>
      <c r="BE26" s="448">
        <f>BE30+BE34+BE38+BE42+BE46+BE50+BE54+BE58+BE62+BE66+BE70+BE74</f>
        <v>0</v>
      </c>
      <c r="BF26" s="449"/>
      <c r="BG26" s="436"/>
      <c r="BH26" s="437"/>
      <c r="BI26" s="450"/>
      <c r="BJ26" s="448">
        <f>BJ30+BJ34+BJ38+BJ42+BJ46+BJ50+BJ54+BJ58+BJ62+BJ66+BJ70+BJ74</f>
        <v>0</v>
      </c>
      <c r="BK26" s="449"/>
      <c r="BL26" s="436"/>
      <c r="BM26" s="437"/>
      <c r="BN26" s="450"/>
      <c r="BO26" s="448">
        <f>BO30+BO34+BO38+BO42+BO46+BO50+BO54+BO58+BO62+BO66+BO70+BO74</f>
        <v>0</v>
      </c>
      <c r="BP26" s="449"/>
      <c r="BQ26" s="436"/>
      <c r="BR26" s="437"/>
      <c r="BS26" s="373"/>
      <c r="BT26" s="448">
        <f>BT30+BT34+BT38+BT42+BT46+BT50+BT54+BT58+BT62+BT66+BT70+BT74</f>
        <v>0</v>
      </c>
      <c r="BU26" s="449"/>
      <c r="BV26" s="436"/>
      <c r="BW26" s="437"/>
      <c r="BX26" s="450"/>
      <c r="BY26" s="448">
        <f>BY30+BY34+BY38+BY42+BY46+BY50+BY54+BY58+BY62+BY66+BY70+BY74</f>
        <v>20197312</v>
      </c>
      <c r="BZ26" s="449"/>
      <c r="CA26" s="436"/>
      <c r="CB26" s="437"/>
      <c r="CC26" s="450"/>
      <c r="CD26" s="448">
        <f>CD30+CD34+CD38+CD42+CD46+CD50+CD54+CD58+CD62+CD66+CD70+CD74</f>
        <v>0</v>
      </c>
      <c r="CE26" s="449"/>
      <c r="CF26" s="436"/>
      <c r="CG26" s="437"/>
      <c r="CH26" s="450"/>
      <c r="CI26" s="448">
        <f>CI30+CI34+CI38+CI42+CI46+CI50+CI54+CI58+CI62+CI66+CI70+CI74</f>
        <v>0</v>
      </c>
      <c r="CJ26" s="449"/>
      <c r="CK26" s="436"/>
      <c r="CL26" s="447"/>
      <c r="CM26" s="450"/>
      <c r="CN26" s="448">
        <f>CN30+CN34+CN38+CN42+CN46+CN50+CN54+CN58+CN62+CN66+CN70+CN74</f>
        <v>0</v>
      </c>
      <c r="CO26" s="449"/>
      <c r="CP26" s="436"/>
      <c r="CQ26" s="437"/>
      <c r="CR26" s="450"/>
      <c r="CS26" s="448">
        <f>CS30+CS34+CS38+CS42+CS46+CS50+CS54+CS58+CS62+CS66+CS70+CS74</f>
        <v>0</v>
      </c>
      <c r="CT26" s="449"/>
      <c r="CU26" s="436"/>
      <c r="CV26" s="437"/>
      <c r="CW26" s="450"/>
      <c r="CX26" s="448">
        <f>CX30+CX34+CX38+CX42+CX46+CX50+CX54+CX58+CX62+CX66+CX70+CX74</f>
        <v>0</v>
      </c>
      <c r="CY26" s="449"/>
      <c r="CZ26" s="436"/>
      <c r="DA26" s="437"/>
      <c r="DB26" s="450"/>
      <c r="DC26" s="448">
        <f>DC30+DC34+DC38+DC42+DC46+DC50+DC54+DC58+DC62+DC66+DC70+DC74</f>
        <v>0</v>
      </c>
      <c r="DD26" s="449"/>
      <c r="DE26" s="436"/>
      <c r="DF26" s="437"/>
      <c r="DG26" s="450"/>
      <c r="DH26" s="448">
        <f>DH30+DH34+DH38+DH42+DH46+DH50+DH54+DH58+DH62+DH66+DH70+DH74</f>
        <v>0</v>
      </c>
      <c r="DI26" s="449"/>
      <c r="DJ26" s="436"/>
      <c r="DK26" s="437"/>
      <c r="DL26" s="450"/>
      <c r="DM26" s="448">
        <f>DM30+DM34+DM38+DM42+DM46+DM50+DM54+DM58+DM62+DM66+DM70+DM74</f>
        <v>0</v>
      </c>
      <c r="DN26" s="449"/>
      <c r="DO26" s="436"/>
      <c r="DP26" s="437"/>
      <c r="DQ26" s="450"/>
      <c r="DR26" s="448">
        <f>DR30+DR34+DR38+DR42+DR46+DR50+DR54+DR58+DR62+DR66+DR70+DR74</f>
        <v>0</v>
      </c>
      <c r="DS26" s="449"/>
      <c r="DT26" s="436"/>
      <c r="DU26" s="437"/>
      <c r="DV26" s="450"/>
      <c r="DW26" s="448">
        <f>DW30+DW34+DW38+DW42+DW46+DW50+DW54+DW58+DW62+DW66+DW70+DW74</f>
        <v>20197312</v>
      </c>
      <c r="DX26" s="449"/>
      <c r="DY26" s="436"/>
      <c r="DZ26" s="437"/>
      <c r="EA26" s="450"/>
      <c r="EB26" s="448">
        <f>EB30+EB34+EB38+EB42+EB46+EB50+EB54+EB58+EB62+EB66+EB70+EB74</f>
        <v>0</v>
      </c>
      <c r="EC26" s="449"/>
      <c r="ED26" s="436"/>
      <c r="EE26" s="437"/>
      <c r="EF26" s="450"/>
      <c r="EG26" s="448">
        <f>EG30+EG34+EG38+EG42+EG46+EG50+EG54+EG58+EG62+EG66+EG70+EG74</f>
        <v>0</v>
      </c>
      <c r="EH26" s="449"/>
      <c r="EI26" s="436"/>
      <c r="EJ26" s="437"/>
      <c r="EK26" s="450"/>
      <c r="EL26" s="448">
        <f>EL30+EL34+EL38+EL42+EL46+EL50+EL54+EL58+EL62+EL66+EL70+EL74</f>
        <v>0</v>
      </c>
      <c r="EM26" s="375"/>
      <c r="EN26" s="333"/>
      <c r="EO26" s="345"/>
      <c r="EP26" s="349"/>
      <c r="EQ26" s="349"/>
    </row>
    <row r="27" spans="1:147" x14ac:dyDescent="0.2">
      <c r="A27" s="333"/>
      <c r="B27" s="333"/>
      <c r="D27" s="345"/>
      <c r="E27" s="351"/>
      <c r="F27" s="333"/>
      <c r="G27" s="436"/>
      <c r="H27" s="436"/>
      <c r="I27" s="436"/>
      <c r="J27" s="437"/>
      <c r="K27" s="436"/>
      <c r="L27" s="436"/>
      <c r="M27" s="436"/>
      <c r="N27" s="436"/>
      <c r="O27" s="437"/>
      <c r="P27" s="436"/>
      <c r="Q27" s="436"/>
      <c r="R27" s="436"/>
      <c r="S27" s="436"/>
      <c r="T27" s="437"/>
      <c r="U27" s="436"/>
      <c r="V27" s="436"/>
      <c r="W27" s="436"/>
      <c r="X27" s="436"/>
      <c r="Y27" s="437"/>
      <c r="Z27" s="436"/>
      <c r="AA27" s="436"/>
      <c r="AB27" s="436"/>
      <c r="AC27" s="436"/>
      <c r="AD27" s="437"/>
      <c r="AE27" s="436"/>
      <c r="AF27" s="436"/>
      <c r="AG27" s="436"/>
      <c r="AH27" s="436"/>
      <c r="AI27" s="437"/>
      <c r="AJ27" s="436"/>
      <c r="AK27" s="436"/>
      <c r="AL27" s="436"/>
      <c r="AM27" s="436"/>
      <c r="AN27" s="437"/>
      <c r="AO27" s="436"/>
      <c r="AP27" s="436"/>
      <c r="AQ27" s="436"/>
      <c r="AR27" s="436"/>
      <c r="AS27" s="437"/>
      <c r="AT27" s="436"/>
      <c r="AU27" s="436"/>
      <c r="AV27" s="436"/>
      <c r="AW27" s="436"/>
      <c r="AX27" s="437"/>
      <c r="AY27" s="436"/>
      <c r="AZ27" s="436"/>
      <c r="BA27" s="436"/>
      <c r="BB27" s="436"/>
      <c r="BC27" s="437"/>
      <c r="BD27" s="436"/>
      <c r="BE27" s="436"/>
      <c r="BF27" s="436"/>
      <c r="BG27" s="436"/>
      <c r="BH27" s="437"/>
      <c r="BI27" s="436"/>
      <c r="BJ27" s="436"/>
      <c r="BK27" s="436"/>
      <c r="BL27" s="436"/>
      <c r="BM27" s="437"/>
      <c r="BN27" s="436"/>
      <c r="BO27" s="436"/>
      <c r="BP27" s="436"/>
      <c r="BQ27" s="436"/>
      <c r="BR27" s="437"/>
      <c r="BS27" s="333"/>
      <c r="BT27" s="436"/>
      <c r="BU27" s="436"/>
      <c r="BV27" s="436"/>
      <c r="BW27" s="437"/>
      <c r="BX27" s="436"/>
      <c r="BY27" s="436"/>
      <c r="BZ27" s="436"/>
      <c r="CA27" s="436"/>
      <c r="CB27" s="437"/>
      <c r="CC27" s="436"/>
      <c r="CD27" s="436"/>
      <c r="CE27" s="436"/>
      <c r="CF27" s="436"/>
      <c r="CG27" s="437"/>
      <c r="CH27" s="436"/>
      <c r="CI27" s="436"/>
      <c r="CJ27" s="436"/>
      <c r="CK27" s="436"/>
      <c r="CL27" s="437"/>
      <c r="CM27" s="436"/>
      <c r="CN27" s="436"/>
      <c r="CO27" s="436"/>
      <c r="CP27" s="436"/>
      <c r="CQ27" s="437"/>
      <c r="CR27" s="436"/>
      <c r="CS27" s="436"/>
      <c r="CT27" s="436"/>
      <c r="CU27" s="436"/>
      <c r="CV27" s="437"/>
      <c r="CW27" s="436"/>
      <c r="CX27" s="436"/>
      <c r="CY27" s="436"/>
      <c r="CZ27" s="436"/>
      <c r="DA27" s="437"/>
      <c r="DB27" s="436"/>
      <c r="DC27" s="436"/>
      <c r="DD27" s="436"/>
      <c r="DE27" s="436"/>
      <c r="DF27" s="437"/>
      <c r="DG27" s="436"/>
      <c r="DH27" s="436"/>
      <c r="DI27" s="436"/>
      <c r="DJ27" s="436"/>
      <c r="DK27" s="437"/>
      <c r="DL27" s="436"/>
      <c r="DM27" s="436"/>
      <c r="DN27" s="436"/>
      <c r="DO27" s="436"/>
      <c r="DP27" s="437"/>
      <c r="DQ27" s="436"/>
      <c r="DR27" s="436"/>
      <c r="DS27" s="436"/>
      <c r="DT27" s="436"/>
      <c r="DU27" s="437"/>
      <c r="DV27" s="436"/>
      <c r="DW27" s="436"/>
      <c r="DX27" s="436"/>
      <c r="DY27" s="436"/>
      <c r="DZ27" s="437"/>
      <c r="EA27" s="436"/>
      <c r="EB27" s="436"/>
      <c r="EC27" s="436"/>
      <c r="ED27" s="436"/>
      <c r="EE27" s="437"/>
      <c r="EF27" s="436"/>
      <c r="EG27" s="436"/>
      <c r="EH27" s="436"/>
      <c r="EI27" s="436"/>
      <c r="EJ27" s="437"/>
      <c r="EK27" s="436"/>
      <c r="EL27" s="436"/>
      <c r="EM27" s="333"/>
      <c r="EN27" s="333"/>
      <c r="EO27" s="345"/>
      <c r="EP27" s="349"/>
      <c r="EQ27" s="349"/>
    </row>
    <row r="28" spans="1:147" ht="12.75" customHeight="1" x14ac:dyDescent="0.2">
      <c r="A28" s="333"/>
      <c r="B28" s="333"/>
      <c r="D28" s="345" t="s">
        <v>369</v>
      </c>
      <c r="E28" s="351"/>
      <c r="F28" s="333"/>
      <c r="G28" s="436">
        <v>0</v>
      </c>
      <c r="H28" s="436"/>
      <c r="I28" s="436"/>
      <c r="J28" s="437"/>
      <c r="K28" s="333"/>
      <c r="L28" s="436">
        <f>SUM(L29:L30)</f>
        <v>0</v>
      </c>
      <c r="M28" s="436"/>
      <c r="N28" s="436"/>
      <c r="O28" s="437"/>
      <c r="P28" s="333"/>
      <c r="Q28" s="436">
        <f>SUM(Q29:Q30)</f>
        <v>0</v>
      </c>
      <c r="R28" s="436"/>
      <c r="S28" s="436"/>
      <c r="T28" s="437"/>
      <c r="U28" s="333"/>
      <c r="V28" s="436">
        <f>SUM(V29:V30)</f>
        <v>0</v>
      </c>
      <c r="W28" s="436"/>
      <c r="X28" s="436"/>
      <c r="Y28" s="437"/>
      <c r="Z28" s="333"/>
      <c r="AA28" s="436">
        <f>SUM(AA29:AA30)</f>
        <v>0</v>
      </c>
      <c r="AB28" s="436"/>
      <c r="AC28" s="436"/>
      <c r="AD28" s="437"/>
      <c r="AE28" s="333"/>
      <c r="AF28" s="436">
        <f>SUM(AF29:AF30)</f>
        <v>0</v>
      </c>
      <c r="AG28" s="436"/>
      <c r="AH28" s="436"/>
      <c r="AI28" s="437"/>
      <c r="AJ28" s="333"/>
      <c r="AK28" s="436">
        <f>SUM(AK29:AK30)</f>
        <v>0</v>
      </c>
      <c r="AL28" s="436"/>
      <c r="AM28" s="436"/>
      <c r="AN28" s="437"/>
      <c r="AO28" s="333"/>
      <c r="AP28" s="436">
        <f>SUM(AP29:AP30)</f>
        <v>0</v>
      </c>
      <c r="AQ28" s="436"/>
      <c r="AR28" s="436"/>
      <c r="AS28" s="437"/>
      <c r="AT28" s="333"/>
      <c r="AU28" s="436">
        <f>SUM(AU29:AU30)</f>
        <v>0</v>
      </c>
      <c r="AV28" s="436"/>
      <c r="AW28" s="436"/>
      <c r="AX28" s="437"/>
      <c r="AY28" s="333"/>
      <c r="AZ28" s="436">
        <f>SUM(AZ29:AZ30)</f>
        <v>0</v>
      </c>
      <c r="BA28" s="436"/>
      <c r="BB28" s="436"/>
      <c r="BC28" s="437"/>
      <c r="BD28" s="333"/>
      <c r="BE28" s="436">
        <f>SUM(BE29:BE30)</f>
        <v>0</v>
      </c>
      <c r="BF28" s="436"/>
      <c r="BG28" s="436"/>
      <c r="BH28" s="437"/>
      <c r="BI28" s="333"/>
      <c r="BJ28" s="436">
        <f>SUM(BJ29:BJ30)</f>
        <v>0</v>
      </c>
      <c r="BK28" s="436"/>
      <c r="BL28" s="436"/>
      <c r="BM28" s="437"/>
      <c r="BN28" s="333"/>
      <c r="BO28" s="436">
        <f>SUM(BO29:BO30)</f>
        <v>0</v>
      </c>
      <c r="BP28" s="436"/>
      <c r="BQ28" s="436"/>
      <c r="BR28" s="437"/>
      <c r="BS28" s="333"/>
      <c r="BT28" s="448">
        <f>SUM(BT29:BT30)</f>
        <v>0</v>
      </c>
      <c r="BU28" s="436"/>
      <c r="BV28" s="436"/>
      <c r="BW28" s="437"/>
      <c r="BX28" s="333"/>
      <c r="BY28" s="436">
        <f>SUM(BY29:BY30)</f>
        <v>57718349</v>
      </c>
      <c r="BZ28" s="436"/>
      <c r="CA28" s="436"/>
      <c r="CB28" s="437"/>
      <c r="CC28" s="333"/>
      <c r="CD28" s="436">
        <f>SUM(CD29:CD30)</f>
        <v>0</v>
      </c>
      <c r="CE28" s="436"/>
      <c r="CF28" s="436"/>
      <c r="CG28" s="437"/>
      <c r="CH28" s="333"/>
      <c r="CI28" s="436">
        <f>SUM(CI29:CI30)</f>
        <v>0</v>
      </c>
      <c r="CJ28" s="436"/>
      <c r="CK28" s="436"/>
      <c r="CL28" s="437"/>
      <c r="CM28" s="333"/>
      <c r="CN28" s="436">
        <f>SUM(CN29:CN30)</f>
        <v>0</v>
      </c>
      <c r="CO28" s="436"/>
      <c r="CP28" s="436"/>
      <c r="CQ28" s="437"/>
      <c r="CR28" s="333"/>
      <c r="CS28" s="436">
        <f>SUM(CS29:CS30)</f>
        <v>0</v>
      </c>
      <c r="CT28" s="436"/>
      <c r="CU28" s="436"/>
      <c r="CV28" s="437"/>
      <c r="CW28" s="333"/>
      <c r="CX28" s="436">
        <f>SUM(CX29:CX30)</f>
        <v>0</v>
      </c>
      <c r="CY28" s="436"/>
      <c r="CZ28" s="436"/>
      <c r="DA28" s="437"/>
      <c r="DB28" s="333"/>
      <c r="DC28" s="436">
        <f>SUM(DC29:DC30)</f>
        <v>0</v>
      </c>
      <c r="DD28" s="436"/>
      <c r="DE28" s="436"/>
      <c r="DF28" s="437"/>
      <c r="DG28" s="333"/>
      <c r="DH28" s="436">
        <f>SUM(DH29:DH30)</f>
        <v>0</v>
      </c>
      <c r="DI28" s="436"/>
      <c r="DJ28" s="436"/>
      <c r="DK28" s="437"/>
      <c r="DL28" s="333"/>
      <c r="DM28" s="436">
        <f>SUM(DM29:DM30)</f>
        <v>0</v>
      </c>
      <c r="DN28" s="436"/>
      <c r="DO28" s="436"/>
      <c r="DP28" s="437"/>
      <c r="DQ28" s="333"/>
      <c r="DR28" s="436">
        <f>SUM(DR29:DR30)</f>
        <v>0</v>
      </c>
      <c r="DS28" s="436"/>
      <c r="DT28" s="436"/>
      <c r="DU28" s="437"/>
      <c r="DV28" s="333"/>
      <c r="DW28" s="436">
        <f>SUM(DW29:DW30)</f>
        <v>57718349</v>
      </c>
      <c r="DX28" s="436"/>
      <c r="DY28" s="436"/>
      <c r="DZ28" s="437"/>
      <c r="EA28" s="333"/>
      <c r="EB28" s="436">
        <f>SUM(EB29:EB30)</f>
        <v>0</v>
      </c>
      <c r="EC28" s="436"/>
      <c r="ED28" s="436"/>
      <c r="EE28" s="437"/>
      <c r="EF28" s="333"/>
      <c r="EG28" s="436">
        <f>SUM(EG29:EG30)</f>
        <v>0</v>
      </c>
      <c r="EH28" s="436"/>
      <c r="EI28" s="436"/>
      <c r="EJ28" s="437"/>
      <c r="EK28" s="333"/>
      <c r="EL28" s="436">
        <f>SUM(EL29:EL30)</f>
        <v>0</v>
      </c>
      <c r="EM28" s="436"/>
      <c r="EN28" s="333"/>
      <c r="EO28" s="345"/>
      <c r="EP28" s="349"/>
      <c r="EQ28" s="349"/>
    </row>
    <row r="29" spans="1:147" ht="12.75" customHeight="1" x14ac:dyDescent="0.2">
      <c r="A29" s="333"/>
      <c r="B29" s="333"/>
      <c r="D29" s="345" t="s">
        <v>368</v>
      </c>
      <c r="E29" s="351"/>
      <c r="F29" s="358"/>
      <c r="G29" s="434">
        <v>0</v>
      </c>
      <c r="H29" s="435"/>
      <c r="I29" s="436"/>
      <c r="J29" s="437"/>
      <c r="K29" s="358"/>
      <c r="L29" s="434">
        <v>0</v>
      </c>
      <c r="M29" s="435"/>
      <c r="N29" s="436"/>
      <c r="O29" s="437"/>
      <c r="P29" s="358"/>
      <c r="Q29" s="434">
        <v>0</v>
      </c>
      <c r="R29" s="435"/>
      <c r="S29" s="436"/>
      <c r="T29" s="437"/>
      <c r="U29" s="358"/>
      <c r="V29" s="434">
        <v>0</v>
      </c>
      <c r="W29" s="435"/>
      <c r="X29" s="436"/>
      <c r="Y29" s="437"/>
      <c r="Z29" s="358"/>
      <c r="AA29" s="434">
        <v>0</v>
      </c>
      <c r="AB29" s="435"/>
      <c r="AC29" s="436"/>
      <c r="AD29" s="437"/>
      <c r="AE29" s="358"/>
      <c r="AF29" s="434">
        <v>0</v>
      </c>
      <c r="AG29" s="435"/>
      <c r="AH29" s="436"/>
      <c r="AI29" s="437"/>
      <c r="AJ29" s="358"/>
      <c r="AK29" s="434">
        <v>0</v>
      </c>
      <c r="AL29" s="435"/>
      <c r="AM29" s="436"/>
      <c r="AN29" s="437"/>
      <c r="AO29" s="358"/>
      <c r="AP29" s="434">
        <v>0</v>
      </c>
      <c r="AQ29" s="435"/>
      <c r="AR29" s="436"/>
      <c r="AS29" s="437"/>
      <c r="AT29" s="358"/>
      <c r="AU29" s="434">
        <v>0</v>
      </c>
      <c r="AV29" s="435"/>
      <c r="AW29" s="436"/>
      <c r="AX29" s="437"/>
      <c r="AY29" s="358"/>
      <c r="AZ29" s="434">
        <v>0</v>
      </c>
      <c r="BA29" s="435"/>
      <c r="BB29" s="436"/>
      <c r="BC29" s="437"/>
      <c r="BD29" s="358"/>
      <c r="BE29" s="434">
        <v>0</v>
      </c>
      <c r="BF29" s="435"/>
      <c r="BG29" s="436"/>
      <c r="BH29" s="437"/>
      <c r="BI29" s="358"/>
      <c r="BJ29" s="434">
        <v>0</v>
      </c>
      <c r="BK29" s="435"/>
      <c r="BL29" s="436"/>
      <c r="BM29" s="437"/>
      <c r="BN29" s="358"/>
      <c r="BO29" s="434">
        <v>0</v>
      </c>
      <c r="BP29" s="435"/>
      <c r="BQ29" s="436"/>
      <c r="BR29" s="437"/>
      <c r="BS29" s="358"/>
      <c r="BT29" s="436">
        <f>SUM(L29:BO29)</f>
        <v>0</v>
      </c>
      <c r="BU29" s="435"/>
      <c r="BV29" s="436"/>
      <c r="BW29" s="437"/>
      <c r="BX29" s="358"/>
      <c r="BY29" s="434">
        <v>37521037</v>
      </c>
      <c r="BZ29" s="435"/>
      <c r="CA29" s="436"/>
      <c r="CB29" s="437"/>
      <c r="CC29" s="358"/>
      <c r="CD29" s="434">
        <v>0</v>
      </c>
      <c r="CE29" s="435"/>
      <c r="CF29" s="436"/>
      <c r="CG29" s="437"/>
      <c r="CH29" s="358"/>
      <c r="CI29" s="434">
        <v>0</v>
      </c>
      <c r="CJ29" s="435"/>
      <c r="CK29" s="436"/>
      <c r="CL29" s="437"/>
      <c r="CM29" s="358"/>
      <c r="CN29" s="434">
        <v>0</v>
      </c>
      <c r="CO29" s="435"/>
      <c r="CP29" s="436"/>
      <c r="CQ29" s="437"/>
      <c r="CR29" s="358"/>
      <c r="CS29" s="434">
        <v>0</v>
      </c>
      <c r="CT29" s="435"/>
      <c r="CU29" s="436"/>
      <c r="CV29" s="437"/>
      <c r="CW29" s="358"/>
      <c r="CX29" s="434">
        <v>0</v>
      </c>
      <c r="CY29" s="435"/>
      <c r="CZ29" s="436"/>
      <c r="DA29" s="437"/>
      <c r="DB29" s="358"/>
      <c r="DC29" s="434">
        <v>0</v>
      </c>
      <c r="DD29" s="435"/>
      <c r="DE29" s="436"/>
      <c r="DF29" s="437"/>
      <c r="DG29" s="358"/>
      <c r="DH29" s="434">
        <v>0</v>
      </c>
      <c r="DI29" s="435"/>
      <c r="DJ29" s="436"/>
      <c r="DK29" s="437"/>
      <c r="DL29" s="358"/>
      <c r="DM29" s="434">
        <v>0</v>
      </c>
      <c r="DN29" s="435"/>
      <c r="DO29" s="436"/>
      <c r="DP29" s="437"/>
      <c r="DQ29" s="358"/>
      <c r="DR29" s="434">
        <v>0</v>
      </c>
      <c r="DS29" s="435"/>
      <c r="DT29" s="436"/>
      <c r="DU29" s="437"/>
      <c r="DV29" s="358"/>
      <c r="DW29" s="434">
        <v>37521037</v>
      </c>
      <c r="DX29" s="435"/>
      <c r="DY29" s="436"/>
      <c r="DZ29" s="437"/>
      <c r="EA29" s="358"/>
      <c r="EB29" s="434">
        <v>0</v>
      </c>
      <c r="EC29" s="435"/>
      <c r="ED29" s="436"/>
      <c r="EE29" s="437"/>
      <c r="EF29" s="358"/>
      <c r="EG29" s="434">
        <v>0</v>
      </c>
      <c r="EH29" s="435"/>
      <c r="EI29" s="436"/>
      <c r="EJ29" s="437"/>
      <c r="EK29" s="358"/>
      <c r="EL29" s="434">
        <f>SUM(CD29:CI29)</f>
        <v>0</v>
      </c>
      <c r="EM29" s="435">
        <f>SUM(CE29:CO29)</f>
        <v>0</v>
      </c>
      <c r="EN29" s="333"/>
      <c r="EO29" s="345"/>
      <c r="EP29" s="349"/>
      <c r="EQ29" s="349"/>
    </row>
    <row r="30" spans="1:147" ht="12.75" customHeight="1" x14ac:dyDescent="0.2">
      <c r="A30" s="333"/>
      <c r="B30" s="333"/>
      <c r="D30" s="345" t="s">
        <v>318</v>
      </c>
      <c r="E30" s="351"/>
      <c r="F30" s="373"/>
      <c r="G30" s="448">
        <v>0</v>
      </c>
      <c r="H30" s="449"/>
      <c r="I30" s="436"/>
      <c r="J30" s="437"/>
      <c r="K30" s="373"/>
      <c r="L30" s="448">
        <v>0</v>
      </c>
      <c r="M30" s="449"/>
      <c r="N30" s="436"/>
      <c r="O30" s="437"/>
      <c r="P30" s="373"/>
      <c r="Q30" s="448">
        <v>0</v>
      </c>
      <c r="R30" s="449"/>
      <c r="S30" s="436"/>
      <c r="T30" s="437"/>
      <c r="U30" s="373"/>
      <c r="V30" s="448">
        <v>0</v>
      </c>
      <c r="W30" s="449"/>
      <c r="X30" s="436"/>
      <c r="Y30" s="437"/>
      <c r="Z30" s="373"/>
      <c r="AA30" s="448">
        <v>0</v>
      </c>
      <c r="AB30" s="449"/>
      <c r="AC30" s="436"/>
      <c r="AD30" s="437"/>
      <c r="AE30" s="373"/>
      <c r="AF30" s="448">
        <v>0</v>
      </c>
      <c r="AG30" s="449"/>
      <c r="AH30" s="436"/>
      <c r="AI30" s="437"/>
      <c r="AJ30" s="373"/>
      <c r="AK30" s="448">
        <v>0</v>
      </c>
      <c r="AL30" s="449"/>
      <c r="AM30" s="436"/>
      <c r="AN30" s="437"/>
      <c r="AO30" s="373"/>
      <c r="AP30" s="448">
        <v>0</v>
      </c>
      <c r="AQ30" s="449"/>
      <c r="AR30" s="436"/>
      <c r="AS30" s="437"/>
      <c r="AT30" s="373"/>
      <c r="AU30" s="448">
        <v>0</v>
      </c>
      <c r="AV30" s="449"/>
      <c r="AW30" s="436"/>
      <c r="AX30" s="437"/>
      <c r="AY30" s="373"/>
      <c r="AZ30" s="448">
        <v>0</v>
      </c>
      <c r="BA30" s="449"/>
      <c r="BB30" s="436"/>
      <c r="BC30" s="437"/>
      <c r="BD30" s="373"/>
      <c r="BE30" s="448">
        <v>0</v>
      </c>
      <c r="BF30" s="449"/>
      <c r="BG30" s="436"/>
      <c r="BH30" s="437"/>
      <c r="BI30" s="373"/>
      <c r="BJ30" s="448">
        <v>0</v>
      </c>
      <c r="BK30" s="449"/>
      <c r="BL30" s="436"/>
      <c r="BM30" s="437"/>
      <c r="BN30" s="373"/>
      <c r="BO30" s="448">
        <v>0</v>
      </c>
      <c r="BP30" s="449"/>
      <c r="BQ30" s="436"/>
      <c r="BR30" s="437"/>
      <c r="BS30" s="373"/>
      <c r="BT30" s="448">
        <f>SUM(L30:BO30)</f>
        <v>0</v>
      </c>
      <c r="BU30" s="449"/>
      <c r="BV30" s="436"/>
      <c r="BW30" s="437"/>
      <c r="BX30" s="373"/>
      <c r="BY30" s="448">
        <v>20197312</v>
      </c>
      <c r="BZ30" s="449"/>
      <c r="CA30" s="436"/>
      <c r="CB30" s="437"/>
      <c r="CC30" s="373"/>
      <c r="CD30" s="448">
        <v>0</v>
      </c>
      <c r="CE30" s="449"/>
      <c r="CF30" s="436"/>
      <c r="CG30" s="437"/>
      <c r="CH30" s="373"/>
      <c r="CI30" s="448">
        <v>0</v>
      </c>
      <c r="CJ30" s="449"/>
      <c r="CK30" s="436"/>
      <c r="CL30" s="437"/>
      <c r="CM30" s="373"/>
      <c r="CN30" s="448">
        <v>0</v>
      </c>
      <c r="CO30" s="449"/>
      <c r="CP30" s="436"/>
      <c r="CQ30" s="437"/>
      <c r="CR30" s="373"/>
      <c r="CS30" s="448">
        <v>0</v>
      </c>
      <c r="CT30" s="449"/>
      <c r="CU30" s="436"/>
      <c r="CV30" s="437"/>
      <c r="CW30" s="373"/>
      <c r="CX30" s="448">
        <v>0</v>
      </c>
      <c r="CY30" s="449"/>
      <c r="CZ30" s="436"/>
      <c r="DA30" s="437"/>
      <c r="DB30" s="373"/>
      <c r="DC30" s="448">
        <v>0</v>
      </c>
      <c r="DD30" s="449"/>
      <c r="DE30" s="436"/>
      <c r="DF30" s="437"/>
      <c r="DG30" s="373"/>
      <c r="DH30" s="448">
        <v>0</v>
      </c>
      <c r="DI30" s="449"/>
      <c r="DJ30" s="436"/>
      <c r="DK30" s="437"/>
      <c r="DL30" s="373"/>
      <c r="DM30" s="448">
        <v>0</v>
      </c>
      <c r="DN30" s="449"/>
      <c r="DO30" s="436"/>
      <c r="DP30" s="437"/>
      <c r="DQ30" s="373"/>
      <c r="DR30" s="448">
        <v>0</v>
      </c>
      <c r="DS30" s="449"/>
      <c r="DT30" s="436"/>
      <c r="DU30" s="437"/>
      <c r="DV30" s="373"/>
      <c r="DW30" s="448">
        <v>20197312</v>
      </c>
      <c r="DX30" s="449"/>
      <c r="DY30" s="436"/>
      <c r="DZ30" s="437"/>
      <c r="EA30" s="373"/>
      <c r="EB30" s="448">
        <v>0</v>
      </c>
      <c r="EC30" s="449"/>
      <c r="ED30" s="436"/>
      <c r="EE30" s="437"/>
      <c r="EF30" s="373"/>
      <c r="EG30" s="448">
        <v>0</v>
      </c>
      <c r="EH30" s="449"/>
      <c r="EI30" s="436"/>
      <c r="EJ30" s="437"/>
      <c r="EK30" s="373"/>
      <c r="EL30" s="448">
        <f>SUM(CD30:CI30)</f>
        <v>0</v>
      </c>
      <c r="EM30" s="449">
        <f>SUM(CE30:CO30)</f>
        <v>0</v>
      </c>
      <c r="EN30" s="333"/>
      <c r="EO30" s="345"/>
      <c r="EP30" s="349"/>
      <c r="EQ30" s="349"/>
    </row>
    <row r="31" spans="1:147" ht="12.75" hidden="1" customHeight="1" x14ac:dyDescent="0.2">
      <c r="A31" s="333"/>
      <c r="B31" s="333"/>
      <c r="D31" s="345"/>
      <c r="E31" s="351"/>
      <c r="F31" s="333"/>
      <c r="G31" s="436"/>
      <c r="H31" s="436"/>
      <c r="I31" s="436"/>
      <c r="J31" s="437"/>
      <c r="K31" s="436"/>
      <c r="L31" s="436"/>
      <c r="M31" s="436"/>
      <c r="N31" s="436"/>
      <c r="O31" s="437"/>
      <c r="P31" s="436"/>
      <c r="Q31" s="436"/>
      <c r="R31" s="436"/>
      <c r="S31" s="436"/>
      <c r="T31" s="437"/>
      <c r="U31" s="436"/>
      <c r="V31" s="436"/>
      <c r="W31" s="436"/>
      <c r="X31" s="436"/>
      <c r="Y31" s="437"/>
      <c r="Z31" s="436"/>
      <c r="AA31" s="436"/>
      <c r="AB31" s="436"/>
      <c r="AC31" s="436"/>
      <c r="AD31" s="437"/>
      <c r="AE31" s="436"/>
      <c r="AF31" s="436"/>
      <c r="AG31" s="436"/>
      <c r="AH31" s="436"/>
      <c r="AI31" s="437"/>
      <c r="AJ31" s="436"/>
      <c r="AK31" s="436"/>
      <c r="AL31" s="436"/>
      <c r="AM31" s="436"/>
      <c r="AN31" s="437"/>
      <c r="AO31" s="436"/>
      <c r="AP31" s="436"/>
      <c r="AQ31" s="436"/>
      <c r="AR31" s="436"/>
      <c r="AS31" s="437"/>
      <c r="AT31" s="436"/>
      <c r="AU31" s="436"/>
      <c r="AV31" s="436"/>
      <c r="AW31" s="436"/>
      <c r="AX31" s="437"/>
      <c r="AY31" s="436"/>
      <c r="AZ31" s="436"/>
      <c r="BA31" s="436"/>
      <c r="BB31" s="436"/>
      <c r="BC31" s="437"/>
      <c r="BD31" s="436"/>
      <c r="BE31" s="436"/>
      <c r="BF31" s="436"/>
      <c r="BG31" s="436"/>
      <c r="BH31" s="437"/>
      <c r="BI31" s="436"/>
      <c r="BJ31" s="436"/>
      <c r="BK31" s="436"/>
      <c r="BL31" s="436"/>
      <c r="BM31" s="437"/>
      <c r="BN31" s="436"/>
      <c r="BO31" s="436"/>
      <c r="BP31" s="436"/>
      <c r="BQ31" s="436"/>
      <c r="BR31" s="437"/>
      <c r="BS31" s="436"/>
      <c r="BT31" s="436"/>
      <c r="BU31" s="436"/>
      <c r="BV31" s="436"/>
      <c r="BW31" s="437"/>
      <c r="BX31" s="436"/>
      <c r="BY31" s="436"/>
      <c r="BZ31" s="436"/>
      <c r="CA31" s="436"/>
      <c r="CB31" s="437"/>
      <c r="CC31" s="436"/>
      <c r="CD31" s="436"/>
      <c r="CE31" s="436"/>
      <c r="CF31" s="436"/>
      <c r="CG31" s="437"/>
      <c r="CH31" s="436"/>
      <c r="CI31" s="436"/>
      <c r="CJ31" s="436"/>
      <c r="CK31" s="436"/>
      <c r="CL31" s="437"/>
      <c r="CM31" s="436"/>
      <c r="CN31" s="436"/>
      <c r="CO31" s="436"/>
      <c r="CP31" s="436"/>
      <c r="CQ31" s="437"/>
      <c r="CR31" s="436"/>
      <c r="CS31" s="436"/>
      <c r="CT31" s="436"/>
      <c r="CU31" s="436"/>
      <c r="CV31" s="437"/>
      <c r="CW31" s="436"/>
      <c r="CX31" s="436"/>
      <c r="CY31" s="436"/>
      <c r="CZ31" s="436"/>
      <c r="DA31" s="437"/>
      <c r="DB31" s="436"/>
      <c r="DC31" s="436"/>
      <c r="DD31" s="436"/>
      <c r="DE31" s="436"/>
      <c r="DF31" s="437"/>
      <c r="DG31" s="436"/>
      <c r="DH31" s="436"/>
      <c r="DI31" s="436"/>
      <c r="DJ31" s="436"/>
      <c r="DK31" s="437"/>
      <c r="DL31" s="436"/>
      <c r="DM31" s="436"/>
      <c r="DN31" s="436"/>
      <c r="DO31" s="436"/>
      <c r="DP31" s="437"/>
      <c r="DQ31" s="436"/>
      <c r="DR31" s="436"/>
      <c r="DS31" s="436"/>
      <c r="DT31" s="436"/>
      <c r="DU31" s="437"/>
      <c r="DV31" s="436"/>
      <c r="DW31" s="436"/>
      <c r="DX31" s="436"/>
      <c r="DY31" s="436"/>
      <c r="DZ31" s="437"/>
      <c r="EA31" s="436"/>
      <c r="EB31" s="436"/>
      <c r="EC31" s="436"/>
      <c r="ED31" s="436"/>
      <c r="EE31" s="437"/>
      <c r="EF31" s="436"/>
      <c r="EG31" s="436"/>
      <c r="EH31" s="436"/>
      <c r="EI31" s="436"/>
      <c r="EJ31" s="437"/>
      <c r="EK31" s="436"/>
      <c r="EL31" s="436"/>
      <c r="EM31" s="333"/>
      <c r="EN31" s="333"/>
      <c r="EO31" s="345"/>
      <c r="EP31" s="349"/>
      <c r="EQ31" s="349"/>
    </row>
    <row r="32" spans="1:147" ht="12.75" hidden="1" customHeight="1" x14ac:dyDescent="0.2">
      <c r="A32" s="333"/>
      <c r="B32" s="333"/>
      <c r="D32" s="345" t="s">
        <v>315</v>
      </c>
      <c r="E32" s="351"/>
      <c r="F32" s="333"/>
      <c r="G32" s="436">
        <v>0</v>
      </c>
      <c r="H32" s="436"/>
      <c r="I32" s="436"/>
      <c r="J32" s="437"/>
      <c r="K32" s="333"/>
      <c r="L32" s="436">
        <f>SUM(L33:L34)</f>
        <v>0</v>
      </c>
      <c r="M32" s="436"/>
      <c r="N32" s="436"/>
      <c r="O32" s="437"/>
      <c r="P32" s="333"/>
      <c r="Q32" s="436">
        <f>SUM(Q33:Q34)</f>
        <v>0</v>
      </c>
      <c r="R32" s="436"/>
      <c r="S32" s="436"/>
      <c r="T32" s="437"/>
      <c r="U32" s="333"/>
      <c r="V32" s="436">
        <f>SUM(V33:V34)</f>
        <v>0</v>
      </c>
      <c r="W32" s="436"/>
      <c r="X32" s="436"/>
      <c r="Y32" s="437"/>
      <c r="Z32" s="333"/>
      <c r="AA32" s="436">
        <f>SUM(AA33:AA34)</f>
        <v>0</v>
      </c>
      <c r="AB32" s="436"/>
      <c r="AC32" s="436"/>
      <c r="AD32" s="437"/>
      <c r="AE32" s="333"/>
      <c r="AF32" s="436">
        <f>SUM(AF33:AF34)</f>
        <v>0</v>
      </c>
      <c r="AG32" s="436"/>
      <c r="AH32" s="436"/>
      <c r="AI32" s="437"/>
      <c r="AJ32" s="333"/>
      <c r="AK32" s="436">
        <f>SUM(AK33:AK34)</f>
        <v>0</v>
      </c>
      <c r="AL32" s="436"/>
      <c r="AM32" s="436"/>
      <c r="AN32" s="437"/>
      <c r="AO32" s="333"/>
      <c r="AP32" s="436">
        <f>SUM(AP33:AP34)</f>
        <v>0</v>
      </c>
      <c r="AQ32" s="436"/>
      <c r="AR32" s="436"/>
      <c r="AS32" s="437"/>
      <c r="AT32" s="333"/>
      <c r="AU32" s="436">
        <f>SUM(AU33:AU34)</f>
        <v>0</v>
      </c>
      <c r="AV32" s="436"/>
      <c r="AW32" s="436"/>
      <c r="AX32" s="437"/>
      <c r="AY32" s="333"/>
      <c r="AZ32" s="436">
        <f>SUM(AZ33:AZ34)</f>
        <v>0</v>
      </c>
      <c r="BA32" s="436"/>
      <c r="BB32" s="436"/>
      <c r="BC32" s="437"/>
      <c r="BD32" s="333"/>
      <c r="BE32" s="436">
        <f>SUM(BE33:BE34)</f>
        <v>0</v>
      </c>
      <c r="BF32" s="436"/>
      <c r="BG32" s="436"/>
      <c r="BH32" s="437"/>
      <c r="BI32" s="333"/>
      <c r="BJ32" s="436">
        <f>SUM(BJ33:BJ34)</f>
        <v>0</v>
      </c>
      <c r="BK32" s="436"/>
      <c r="BL32" s="436"/>
      <c r="BM32" s="437"/>
      <c r="BN32" s="333"/>
      <c r="BO32" s="436">
        <f>SUM(BO33:BO34)</f>
        <v>0</v>
      </c>
      <c r="BP32" s="436"/>
      <c r="BQ32" s="436"/>
      <c r="BR32" s="437"/>
      <c r="BS32" s="333"/>
      <c r="BT32" s="448">
        <f>SUM(BT33:BT34)</f>
        <v>0</v>
      </c>
      <c r="BU32" s="436"/>
      <c r="BV32" s="436"/>
      <c r="BW32" s="437"/>
      <c r="BX32" s="333"/>
      <c r="BY32" s="436">
        <f>SUM(BY33:BY34)</f>
        <v>0</v>
      </c>
      <c r="BZ32" s="436"/>
      <c r="CA32" s="436"/>
      <c r="CB32" s="437"/>
      <c r="CC32" s="333"/>
      <c r="CD32" s="436">
        <f>SUM(CD33:CD34)</f>
        <v>0</v>
      </c>
      <c r="CE32" s="436"/>
      <c r="CF32" s="436"/>
      <c r="CG32" s="437"/>
      <c r="CH32" s="333"/>
      <c r="CI32" s="436">
        <f>SUM(CI33:CI34)</f>
        <v>0</v>
      </c>
      <c r="CJ32" s="436"/>
      <c r="CK32" s="436"/>
      <c r="CL32" s="437"/>
      <c r="CM32" s="333"/>
      <c r="CN32" s="436">
        <f>SUM(CN33:CN34)</f>
        <v>0</v>
      </c>
      <c r="CO32" s="436"/>
      <c r="CP32" s="436"/>
      <c r="CQ32" s="437"/>
      <c r="CR32" s="333"/>
      <c r="CS32" s="436">
        <f>SUM(CS33:CS34)</f>
        <v>0</v>
      </c>
      <c r="CT32" s="436"/>
      <c r="CU32" s="436"/>
      <c r="CV32" s="437"/>
      <c r="CW32" s="333"/>
      <c r="CX32" s="436">
        <f>SUM(CX33:CX34)</f>
        <v>0</v>
      </c>
      <c r="CY32" s="436"/>
      <c r="CZ32" s="436"/>
      <c r="DA32" s="437"/>
      <c r="DB32" s="333"/>
      <c r="DC32" s="436">
        <f>SUM(DC33:DC34)</f>
        <v>0</v>
      </c>
      <c r="DD32" s="436"/>
      <c r="DE32" s="436"/>
      <c r="DF32" s="437"/>
      <c r="DG32" s="333"/>
      <c r="DH32" s="436">
        <f>SUM(DH33:DH34)</f>
        <v>0</v>
      </c>
      <c r="DI32" s="436"/>
      <c r="DJ32" s="436"/>
      <c r="DK32" s="437"/>
      <c r="DL32" s="333"/>
      <c r="DM32" s="436">
        <f>SUM(DM33:DM34)</f>
        <v>0</v>
      </c>
      <c r="DN32" s="436"/>
      <c r="DO32" s="436"/>
      <c r="DP32" s="437"/>
      <c r="DQ32" s="333"/>
      <c r="DR32" s="436">
        <f>SUM(DR33:DR34)</f>
        <v>0</v>
      </c>
      <c r="DS32" s="436"/>
      <c r="DT32" s="436"/>
      <c r="DU32" s="437"/>
      <c r="DV32" s="333"/>
      <c r="DW32" s="436">
        <f>SUM(DW33:DW34)</f>
        <v>0</v>
      </c>
      <c r="DX32" s="436"/>
      <c r="DY32" s="436"/>
      <c r="DZ32" s="437"/>
      <c r="EA32" s="333"/>
      <c r="EB32" s="436">
        <f>SUM(EB33:EB34)</f>
        <v>0</v>
      </c>
      <c r="EC32" s="436"/>
      <c r="ED32" s="436"/>
      <c r="EE32" s="437"/>
      <c r="EF32" s="333"/>
      <c r="EG32" s="436">
        <f>SUM(EG33:EG34)</f>
        <v>0</v>
      </c>
      <c r="EH32" s="436"/>
      <c r="EI32" s="436"/>
      <c r="EJ32" s="437"/>
      <c r="EK32" s="333"/>
      <c r="EL32" s="436">
        <f>SUM(EL33:EL34)</f>
        <v>0</v>
      </c>
      <c r="EM32" s="436"/>
      <c r="EN32" s="333"/>
      <c r="EO32" s="345"/>
      <c r="EP32" s="349"/>
      <c r="EQ32" s="349"/>
    </row>
    <row r="33" spans="1:147" ht="12.75" hidden="1" customHeight="1" x14ac:dyDescent="0.2">
      <c r="A33" s="333"/>
      <c r="B33" s="333"/>
      <c r="D33" s="345" t="s">
        <v>368</v>
      </c>
      <c r="E33" s="351"/>
      <c r="F33" s="358"/>
      <c r="G33" s="434">
        <v>0</v>
      </c>
      <c r="H33" s="435"/>
      <c r="I33" s="436"/>
      <c r="J33" s="437"/>
      <c r="K33" s="358"/>
      <c r="L33" s="434">
        <v>0</v>
      </c>
      <c r="M33" s="435"/>
      <c r="N33" s="436"/>
      <c r="O33" s="437"/>
      <c r="P33" s="358"/>
      <c r="Q33" s="434">
        <v>0</v>
      </c>
      <c r="R33" s="435"/>
      <c r="S33" s="436"/>
      <c r="T33" s="437"/>
      <c r="U33" s="358"/>
      <c r="V33" s="434">
        <v>0</v>
      </c>
      <c r="W33" s="435"/>
      <c r="X33" s="436"/>
      <c r="Y33" s="437"/>
      <c r="Z33" s="358"/>
      <c r="AA33" s="434">
        <v>0</v>
      </c>
      <c r="AB33" s="435"/>
      <c r="AC33" s="436"/>
      <c r="AD33" s="437"/>
      <c r="AE33" s="358"/>
      <c r="AF33" s="434">
        <v>0</v>
      </c>
      <c r="AG33" s="435"/>
      <c r="AH33" s="436"/>
      <c r="AI33" s="437"/>
      <c r="AJ33" s="358"/>
      <c r="AK33" s="434">
        <v>0</v>
      </c>
      <c r="AL33" s="435"/>
      <c r="AM33" s="436"/>
      <c r="AN33" s="437"/>
      <c r="AO33" s="358"/>
      <c r="AP33" s="434">
        <v>0</v>
      </c>
      <c r="AQ33" s="435"/>
      <c r="AR33" s="436"/>
      <c r="AS33" s="437"/>
      <c r="AT33" s="358"/>
      <c r="AU33" s="434">
        <v>0</v>
      </c>
      <c r="AV33" s="435"/>
      <c r="AW33" s="436"/>
      <c r="AX33" s="437"/>
      <c r="AY33" s="358"/>
      <c r="AZ33" s="434">
        <v>0</v>
      </c>
      <c r="BA33" s="435"/>
      <c r="BB33" s="436"/>
      <c r="BC33" s="437"/>
      <c r="BD33" s="358"/>
      <c r="BE33" s="434">
        <v>0</v>
      </c>
      <c r="BF33" s="435"/>
      <c r="BG33" s="436"/>
      <c r="BH33" s="437"/>
      <c r="BI33" s="358"/>
      <c r="BJ33" s="434">
        <v>0</v>
      </c>
      <c r="BK33" s="435"/>
      <c r="BL33" s="436"/>
      <c r="BM33" s="437"/>
      <c r="BN33" s="358"/>
      <c r="BO33" s="434">
        <v>0</v>
      </c>
      <c r="BP33" s="435"/>
      <c r="BQ33" s="436"/>
      <c r="BR33" s="437"/>
      <c r="BS33" s="358"/>
      <c r="BT33" s="436">
        <f>SUM(L33:BO33)</f>
        <v>0</v>
      </c>
      <c r="BU33" s="435"/>
      <c r="BV33" s="436"/>
      <c r="BW33" s="437"/>
      <c r="BX33" s="358"/>
      <c r="BY33" s="434">
        <f>SUM(Q33:BT33)</f>
        <v>0</v>
      </c>
      <c r="BZ33" s="435"/>
      <c r="CA33" s="436"/>
      <c r="CB33" s="437"/>
      <c r="CC33" s="358"/>
      <c r="CD33" s="434">
        <v>0</v>
      </c>
      <c r="CE33" s="435"/>
      <c r="CF33" s="436"/>
      <c r="CG33" s="437"/>
      <c r="CH33" s="358"/>
      <c r="CI33" s="434">
        <v>0</v>
      </c>
      <c r="CJ33" s="435"/>
      <c r="CK33" s="436"/>
      <c r="CL33" s="437"/>
      <c r="CM33" s="358"/>
      <c r="CN33" s="434">
        <v>0</v>
      </c>
      <c r="CO33" s="435"/>
      <c r="CP33" s="436"/>
      <c r="CQ33" s="437"/>
      <c r="CR33" s="358"/>
      <c r="CS33" s="434">
        <v>0</v>
      </c>
      <c r="CT33" s="435"/>
      <c r="CU33" s="436"/>
      <c r="CV33" s="437"/>
      <c r="CW33" s="358"/>
      <c r="CX33" s="434">
        <v>0</v>
      </c>
      <c r="CY33" s="435"/>
      <c r="CZ33" s="436"/>
      <c r="DA33" s="437"/>
      <c r="DB33" s="358"/>
      <c r="DC33" s="434">
        <v>0</v>
      </c>
      <c r="DD33" s="435"/>
      <c r="DE33" s="436"/>
      <c r="DF33" s="437"/>
      <c r="DG33" s="358"/>
      <c r="DH33" s="434">
        <v>0</v>
      </c>
      <c r="DI33" s="435"/>
      <c r="DJ33" s="436"/>
      <c r="DK33" s="437"/>
      <c r="DL33" s="358"/>
      <c r="DM33" s="434">
        <v>0</v>
      </c>
      <c r="DN33" s="435"/>
      <c r="DO33" s="436"/>
      <c r="DP33" s="437"/>
      <c r="DQ33" s="358"/>
      <c r="DR33" s="434">
        <v>0</v>
      </c>
      <c r="DS33" s="435"/>
      <c r="DT33" s="436"/>
      <c r="DU33" s="437"/>
      <c r="DV33" s="358"/>
      <c r="DW33" s="434">
        <v>0</v>
      </c>
      <c r="DX33" s="435"/>
      <c r="DY33" s="436"/>
      <c r="DZ33" s="437"/>
      <c r="EA33" s="358"/>
      <c r="EB33" s="434">
        <v>0</v>
      </c>
      <c r="EC33" s="435"/>
      <c r="ED33" s="436"/>
      <c r="EE33" s="437"/>
      <c r="EF33" s="358"/>
      <c r="EG33" s="434">
        <v>0</v>
      </c>
      <c r="EH33" s="435"/>
      <c r="EI33" s="436"/>
      <c r="EJ33" s="437"/>
      <c r="EK33" s="358"/>
      <c r="EL33" s="434">
        <f>SUM(CD33:EG33)</f>
        <v>0</v>
      </c>
      <c r="EM33" s="435">
        <f>SUM(CE33:CO33)</f>
        <v>0</v>
      </c>
      <c r="EN33" s="333"/>
      <c r="EO33" s="345"/>
      <c r="EP33" s="349"/>
      <c r="EQ33" s="349"/>
    </row>
    <row r="34" spans="1:147" ht="12.75" hidden="1" customHeight="1" x14ac:dyDescent="0.2">
      <c r="A34" s="333"/>
      <c r="B34" s="333"/>
      <c r="D34" s="345" t="s">
        <v>318</v>
      </c>
      <c r="E34" s="351"/>
      <c r="F34" s="373"/>
      <c r="G34" s="448">
        <v>0</v>
      </c>
      <c r="H34" s="449"/>
      <c r="I34" s="436"/>
      <c r="J34" s="437"/>
      <c r="K34" s="373"/>
      <c r="L34" s="448">
        <v>0</v>
      </c>
      <c r="M34" s="449"/>
      <c r="N34" s="436"/>
      <c r="O34" s="437"/>
      <c r="P34" s="373"/>
      <c r="Q34" s="448">
        <v>0</v>
      </c>
      <c r="R34" s="449"/>
      <c r="S34" s="436"/>
      <c r="T34" s="437"/>
      <c r="U34" s="373"/>
      <c r="V34" s="448">
        <v>0</v>
      </c>
      <c r="W34" s="449"/>
      <c r="X34" s="436"/>
      <c r="Y34" s="437"/>
      <c r="Z34" s="373"/>
      <c r="AA34" s="448">
        <v>0</v>
      </c>
      <c r="AB34" s="449"/>
      <c r="AC34" s="436"/>
      <c r="AD34" s="437"/>
      <c r="AE34" s="373"/>
      <c r="AF34" s="448">
        <v>0</v>
      </c>
      <c r="AG34" s="449"/>
      <c r="AH34" s="436"/>
      <c r="AI34" s="437"/>
      <c r="AJ34" s="373"/>
      <c r="AK34" s="448">
        <v>0</v>
      </c>
      <c r="AL34" s="449"/>
      <c r="AM34" s="436"/>
      <c r="AN34" s="437"/>
      <c r="AO34" s="373"/>
      <c r="AP34" s="448">
        <v>0</v>
      </c>
      <c r="AQ34" s="449"/>
      <c r="AR34" s="436"/>
      <c r="AS34" s="437"/>
      <c r="AT34" s="373"/>
      <c r="AU34" s="448">
        <v>0</v>
      </c>
      <c r="AV34" s="449"/>
      <c r="AW34" s="436"/>
      <c r="AX34" s="437"/>
      <c r="AY34" s="373"/>
      <c r="AZ34" s="448">
        <v>0</v>
      </c>
      <c r="BA34" s="449"/>
      <c r="BB34" s="436"/>
      <c r="BC34" s="437"/>
      <c r="BD34" s="373"/>
      <c r="BE34" s="448">
        <v>0</v>
      </c>
      <c r="BF34" s="449"/>
      <c r="BG34" s="436"/>
      <c r="BH34" s="437"/>
      <c r="BI34" s="373"/>
      <c r="BJ34" s="448">
        <v>0</v>
      </c>
      <c r="BK34" s="449"/>
      <c r="BL34" s="436"/>
      <c r="BM34" s="437"/>
      <c r="BN34" s="373"/>
      <c r="BO34" s="448">
        <v>0</v>
      </c>
      <c r="BP34" s="449"/>
      <c r="BQ34" s="436"/>
      <c r="BR34" s="437"/>
      <c r="BS34" s="373"/>
      <c r="BT34" s="448">
        <f>SUM(L34:BO34)</f>
        <v>0</v>
      </c>
      <c r="BU34" s="449"/>
      <c r="BV34" s="436"/>
      <c r="BW34" s="437"/>
      <c r="BX34" s="373"/>
      <c r="BY34" s="448">
        <f>SUM(Q34:BT34)</f>
        <v>0</v>
      </c>
      <c r="BZ34" s="449"/>
      <c r="CA34" s="436"/>
      <c r="CB34" s="437"/>
      <c r="CC34" s="373"/>
      <c r="CD34" s="448">
        <v>0</v>
      </c>
      <c r="CE34" s="449"/>
      <c r="CF34" s="436"/>
      <c r="CG34" s="437"/>
      <c r="CH34" s="373"/>
      <c r="CI34" s="448">
        <v>0</v>
      </c>
      <c r="CJ34" s="449"/>
      <c r="CK34" s="436"/>
      <c r="CL34" s="437"/>
      <c r="CM34" s="373"/>
      <c r="CN34" s="448">
        <v>0</v>
      </c>
      <c r="CO34" s="449"/>
      <c r="CP34" s="436"/>
      <c r="CQ34" s="437"/>
      <c r="CR34" s="373"/>
      <c r="CS34" s="448">
        <v>0</v>
      </c>
      <c r="CT34" s="449"/>
      <c r="CU34" s="436"/>
      <c r="CV34" s="437"/>
      <c r="CW34" s="373"/>
      <c r="CX34" s="448">
        <v>0</v>
      </c>
      <c r="CY34" s="449"/>
      <c r="CZ34" s="436"/>
      <c r="DA34" s="437"/>
      <c r="DB34" s="373"/>
      <c r="DC34" s="448">
        <v>0</v>
      </c>
      <c r="DD34" s="449"/>
      <c r="DE34" s="436"/>
      <c r="DF34" s="437"/>
      <c r="DG34" s="373"/>
      <c r="DH34" s="448">
        <v>0</v>
      </c>
      <c r="DI34" s="449"/>
      <c r="DJ34" s="436"/>
      <c r="DK34" s="437"/>
      <c r="DL34" s="373"/>
      <c r="DM34" s="448">
        <v>0</v>
      </c>
      <c r="DN34" s="449"/>
      <c r="DO34" s="436"/>
      <c r="DP34" s="437"/>
      <c r="DQ34" s="373"/>
      <c r="DR34" s="448">
        <v>0</v>
      </c>
      <c r="DS34" s="449"/>
      <c r="DT34" s="436"/>
      <c r="DU34" s="437"/>
      <c r="DV34" s="373"/>
      <c r="DW34" s="448">
        <v>0</v>
      </c>
      <c r="DX34" s="449"/>
      <c r="DY34" s="436"/>
      <c r="DZ34" s="437"/>
      <c r="EA34" s="373"/>
      <c r="EB34" s="448">
        <v>0</v>
      </c>
      <c r="EC34" s="449"/>
      <c r="ED34" s="436"/>
      <c r="EE34" s="437"/>
      <c r="EF34" s="373"/>
      <c r="EG34" s="448">
        <v>0</v>
      </c>
      <c r="EH34" s="449"/>
      <c r="EI34" s="436"/>
      <c r="EJ34" s="437"/>
      <c r="EK34" s="373"/>
      <c r="EL34" s="448">
        <f>SUM(CD34:EG34)</f>
        <v>0</v>
      </c>
      <c r="EM34" s="449">
        <f>SUM(CE34:CO34)</f>
        <v>0</v>
      </c>
      <c r="EN34" s="333"/>
      <c r="EO34" s="345"/>
      <c r="EP34" s="349"/>
      <c r="EQ34" s="349"/>
    </row>
    <row r="35" spans="1:147" hidden="1" x14ac:dyDescent="0.2">
      <c r="A35" s="333"/>
      <c r="B35" s="333"/>
      <c r="D35" s="345"/>
      <c r="E35" s="351"/>
      <c r="F35" s="333"/>
      <c r="G35" s="436"/>
      <c r="H35" s="436"/>
      <c r="I35" s="436"/>
      <c r="J35" s="437"/>
      <c r="K35" s="436"/>
      <c r="L35" s="436"/>
      <c r="M35" s="436"/>
      <c r="N35" s="436"/>
      <c r="O35" s="437"/>
      <c r="P35" s="436"/>
      <c r="Q35" s="436"/>
      <c r="R35" s="436"/>
      <c r="S35" s="436"/>
      <c r="T35" s="437"/>
      <c r="U35" s="436"/>
      <c r="V35" s="436"/>
      <c r="W35" s="436"/>
      <c r="X35" s="436"/>
      <c r="Y35" s="437"/>
      <c r="Z35" s="436"/>
      <c r="AA35" s="436"/>
      <c r="AB35" s="436"/>
      <c r="AC35" s="436"/>
      <c r="AD35" s="437"/>
      <c r="AE35" s="436"/>
      <c r="AF35" s="436"/>
      <c r="AG35" s="436"/>
      <c r="AH35" s="436"/>
      <c r="AI35" s="437"/>
      <c r="AJ35" s="436"/>
      <c r="AK35" s="436"/>
      <c r="AL35" s="436"/>
      <c r="AM35" s="436"/>
      <c r="AN35" s="437"/>
      <c r="AO35" s="436"/>
      <c r="AP35" s="436"/>
      <c r="AQ35" s="436"/>
      <c r="AR35" s="436"/>
      <c r="AS35" s="437"/>
      <c r="AT35" s="436"/>
      <c r="AU35" s="436"/>
      <c r="AV35" s="436"/>
      <c r="AW35" s="436"/>
      <c r="AX35" s="437"/>
      <c r="AY35" s="436"/>
      <c r="AZ35" s="436"/>
      <c r="BA35" s="436"/>
      <c r="BB35" s="436"/>
      <c r="BC35" s="437"/>
      <c r="BD35" s="436"/>
      <c r="BE35" s="436"/>
      <c r="BF35" s="436"/>
      <c r="BG35" s="436"/>
      <c r="BH35" s="437"/>
      <c r="BI35" s="436"/>
      <c r="BJ35" s="436"/>
      <c r="BK35" s="436"/>
      <c r="BL35" s="436"/>
      <c r="BM35" s="437"/>
      <c r="BN35" s="436"/>
      <c r="BO35" s="436"/>
      <c r="BP35" s="436"/>
      <c r="BQ35" s="436"/>
      <c r="BR35" s="437"/>
      <c r="BS35" s="436"/>
      <c r="BT35" s="436"/>
      <c r="BU35" s="436"/>
      <c r="BV35" s="436"/>
      <c r="BW35" s="437"/>
      <c r="BX35" s="436"/>
      <c r="BY35" s="436"/>
      <c r="BZ35" s="436"/>
      <c r="CA35" s="436"/>
      <c r="CB35" s="437"/>
      <c r="CC35" s="436"/>
      <c r="CD35" s="436"/>
      <c r="CE35" s="436"/>
      <c r="CF35" s="436"/>
      <c r="CG35" s="437"/>
      <c r="CH35" s="436"/>
      <c r="CI35" s="436"/>
      <c r="CJ35" s="436"/>
      <c r="CK35" s="436"/>
      <c r="CL35" s="437"/>
      <c r="CM35" s="436"/>
      <c r="CN35" s="436"/>
      <c r="CO35" s="436"/>
      <c r="CP35" s="436"/>
      <c r="CQ35" s="437"/>
      <c r="CR35" s="436"/>
      <c r="CS35" s="436"/>
      <c r="CT35" s="436"/>
      <c r="CU35" s="436"/>
      <c r="CV35" s="437"/>
      <c r="CW35" s="436"/>
      <c r="CX35" s="436"/>
      <c r="CY35" s="436"/>
      <c r="CZ35" s="436"/>
      <c r="DA35" s="437"/>
      <c r="DB35" s="436"/>
      <c r="DC35" s="436"/>
      <c r="DD35" s="436"/>
      <c r="DE35" s="436"/>
      <c r="DF35" s="437"/>
      <c r="DG35" s="436"/>
      <c r="DH35" s="436"/>
      <c r="DI35" s="436"/>
      <c r="DJ35" s="436"/>
      <c r="DK35" s="437"/>
      <c r="DL35" s="436"/>
      <c r="DM35" s="436"/>
      <c r="DN35" s="436"/>
      <c r="DO35" s="436"/>
      <c r="DP35" s="437"/>
      <c r="DQ35" s="436"/>
      <c r="DR35" s="436"/>
      <c r="DS35" s="436"/>
      <c r="DT35" s="436"/>
      <c r="DU35" s="437"/>
      <c r="DV35" s="436"/>
      <c r="DW35" s="436"/>
      <c r="DX35" s="436"/>
      <c r="DY35" s="436"/>
      <c r="DZ35" s="437"/>
      <c r="EA35" s="436"/>
      <c r="EB35" s="436"/>
      <c r="EC35" s="436"/>
      <c r="ED35" s="436"/>
      <c r="EE35" s="437"/>
      <c r="EF35" s="436"/>
      <c r="EG35" s="436"/>
      <c r="EH35" s="436"/>
      <c r="EI35" s="436"/>
      <c r="EJ35" s="437"/>
      <c r="EK35" s="436"/>
      <c r="EL35" s="436"/>
      <c r="EM35" s="333"/>
      <c r="EN35" s="333"/>
      <c r="EO35" s="345"/>
      <c r="EP35" s="349"/>
      <c r="EQ35" s="349"/>
    </row>
    <row r="36" spans="1:147" hidden="1" x14ac:dyDescent="0.2">
      <c r="A36" s="333"/>
      <c r="B36" s="333"/>
      <c r="D36" s="345" t="s">
        <v>319</v>
      </c>
      <c r="E36" s="351"/>
      <c r="F36" s="333"/>
      <c r="G36" s="436">
        <v>0</v>
      </c>
      <c r="H36" s="436"/>
      <c r="I36" s="436"/>
      <c r="J36" s="437"/>
      <c r="K36" s="333"/>
      <c r="L36" s="436">
        <f>SUM(L37:L38)</f>
        <v>0</v>
      </c>
      <c r="M36" s="436"/>
      <c r="N36" s="436"/>
      <c r="O36" s="437"/>
      <c r="P36" s="333"/>
      <c r="Q36" s="436">
        <f>SUM(Q37:Q38)</f>
        <v>0</v>
      </c>
      <c r="R36" s="436"/>
      <c r="S36" s="436"/>
      <c r="T36" s="437"/>
      <c r="U36" s="333"/>
      <c r="V36" s="436">
        <f>SUM(V37:V38)</f>
        <v>0</v>
      </c>
      <c r="W36" s="436"/>
      <c r="X36" s="436"/>
      <c r="Y36" s="437"/>
      <c r="Z36" s="333"/>
      <c r="AA36" s="436">
        <f>SUM(AA37:AA38)</f>
        <v>0</v>
      </c>
      <c r="AB36" s="436"/>
      <c r="AC36" s="436"/>
      <c r="AD36" s="437"/>
      <c r="AE36" s="333"/>
      <c r="AF36" s="436">
        <f>SUM(AF37:AF38)</f>
        <v>0</v>
      </c>
      <c r="AG36" s="436"/>
      <c r="AH36" s="436"/>
      <c r="AI36" s="437"/>
      <c r="AJ36" s="333"/>
      <c r="AK36" s="436">
        <f>SUM(AK37:AK38)</f>
        <v>0</v>
      </c>
      <c r="AL36" s="436"/>
      <c r="AM36" s="436"/>
      <c r="AN36" s="437"/>
      <c r="AO36" s="333"/>
      <c r="AP36" s="436">
        <f>SUM(AP37:AP38)</f>
        <v>0</v>
      </c>
      <c r="AQ36" s="436"/>
      <c r="AR36" s="436"/>
      <c r="AS36" s="437"/>
      <c r="AT36" s="333"/>
      <c r="AU36" s="436">
        <f>SUM(AU37:AU38)</f>
        <v>0</v>
      </c>
      <c r="AV36" s="436"/>
      <c r="AW36" s="436"/>
      <c r="AX36" s="437"/>
      <c r="AY36" s="333"/>
      <c r="AZ36" s="436">
        <f>SUM(AZ37:AZ38)</f>
        <v>0</v>
      </c>
      <c r="BA36" s="436"/>
      <c r="BB36" s="436"/>
      <c r="BC36" s="437"/>
      <c r="BD36" s="333"/>
      <c r="BE36" s="436">
        <f>SUM(BE37:BE38)</f>
        <v>0</v>
      </c>
      <c r="BF36" s="436"/>
      <c r="BG36" s="436"/>
      <c r="BH36" s="437"/>
      <c r="BI36" s="333"/>
      <c r="BJ36" s="436">
        <f>SUM(BJ37:BJ38)</f>
        <v>0</v>
      </c>
      <c r="BK36" s="436"/>
      <c r="BL36" s="436"/>
      <c r="BM36" s="437"/>
      <c r="BN36" s="333"/>
      <c r="BO36" s="436">
        <f>SUM(BO37:BO38)</f>
        <v>0</v>
      </c>
      <c r="BP36" s="436"/>
      <c r="BQ36" s="436"/>
      <c r="BR36" s="437"/>
      <c r="BS36" s="333"/>
      <c r="BT36" s="436">
        <f>SUM(BT37:BT38)</f>
        <v>0</v>
      </c>
      <c r="BU36" s="436"/>
      <c r="BV36" s="436"/>
      <c r="BW36" s="437"/>
      <c r="BX36" s="333"/>
      <c r="BY36" s="436">
        <f>SUM(BY37:BY38)</f>
        <v>0</v>
      </c>
      <c r="BZ36" s="436"/>
      <c r="CA36" s="436"/>
      <c r="CB36" s="437"/>
      <c r="CC36" s="333"/>
      <c r="CD36" s="436">
        <f>SUM(CD37:CD38)</f>
        <v>0</v>
      </c>
      <c r="CE36" s="436"/>
      <c r="CF36" s="436"/>
      <c r="CG36" s="437"/>
      <c r="CH36" s="333"/>
      <c r="CI36" s="436">
        <f>SUM(CI37:CI38)</f>
        <v>0</v>
      </c>
      <c r="CJ36" s="436"/>
      <c r="CK36" s="436"/>
      <c r="CL36" s="437"/>
      <c r="CM36" s="333"/>
      <c r="CN36" s="436">
        <f>SUM(CN37:CN38)</f>
        <v>0</v>
      </c>
      <c r="CO36" s="436"/>
      <c r="CP36" s="436"/>
      <c r="CQ36" s="437"/>
      <c r="CR36" s="333"/>
      <c r="CS36" s="436">
        <f>SUM(CS37:CS38)</f>
        <v>0</v>
      </c>
      <c r="CT36" s="436"/>
      <c r="CU36" s="436"/>
      <c r="CV36" s="437"/>
      <c r="CW36" s="333"/>
      <c r="CX36" s="436">
        <f>SUM(CX37:CX38)</f>
        <v>0</v>
      </c>
      <c r="CY36" s="436"/>
      <c r="CZ36" s="436"/>
      <c r="DA36" s="437"/>
      <c r="DB36" s="333"/>
      <c r="DC36" s="436">
        <f>SUM(DC37:DC38)</f>
        <v>0</v>
      </c>
      <c r="DD36" s="436"/>
      <c r="DE36" s="436"/>
      <c r="DF36" s="437"/>
      <c r="DG36" s="333"/>
      <c r="DH36" s="436">
        <f>SUM(DH37:DH38)</f>
        <v>0</v>
      </c>
      <c r="DI36" s="436"/>
      <c r="DJ36" s="436"/>
      <c r="DK36" s="437"/>
      <c r="DL36" s="333"/>
      <c r="DM36" s="436">
        <f>SUM(DM37:DM38)</f>
        <v>0</v>
      </c>
      <c r="DN36" s="436"/>
      <c r="DO36" s="436"/>
      <c r="DP36" s="437"/>
      <c r="DQ36" s="333"/>
      <c r="DR36" s="436">
        <f>SUM(DR37:DR38)</f>
        <v>0</v>
      </c>
      <c r="DS36" s="436"/>
      <c r="DT36" s="436"/>
      <c r="DU36" s="437"/>
      <c r="DV36" s="333"/>
      <c r="DW36" s="436">
        <f>SUM(DW37:DW38)</f>
        <v>0</v>
      </c>
      <c r="DX36" s="436"/>
      <c r="DY36" s="436"/>
      <c r="DZ36" s="437"/>
      <c r="EA36" s="333"/>
      <c r="EB36" s="436">
        <f>SUM(EB37:EB38)</f>
        <v>0</v>
      </c>
      <c r="EC36" s="436"/>
      <c r="ED36" s="436"/>
      <c r="EE36" s="437"/>
      <c r="EF36" s="333"/>
      <c r="EG36" s="436">
        <f>SUM(EG37:EG38)</f>
        <v>0</v>
      </c>
      <c r="EH36" s="436"/>
      <c r="EI36" s="436"/>
      <c r="EJ36" s="437"/>
      <c r="EK36" s="333"/>
      <c r="EL36" s="436">
        <f>SUM(EL37:EL38)</f>
        <v>0</v>
      </c>
      <c r="EM36" s="436"/>
      <c r="EN36" s="333"/>
      <c r="EO36" s="345"/>
      <c r="EP36" s="349"/>
      <c r="EQ36" s="349"/>
    </row>
    <row r="37" spans="1:147" hidden="1" x14ac:dyDescent="0.2">
      <c r="A37" s="333"/>
      <c r="B37" s="333"/>
      <c r="D37" s="345" t="s">
        <v>368</v>
      </c>
      <c r="E37" s="351"/>
      <c r="F37" s="358"/>
      <c r="G37" s="434">
        <v>0</v>
      </c>
      <c r="H37" s="435"/>
      <c r="I37" s="436"/>
      <c r="J37" s="437"/>
      <c r="K37" s="358"/>
      <c r="L37" s="434">
        <v>0</v>
      </c>
      <c r="M37" s="435"/>
      <c r="N37" s="436"/>
      <c r="O37" s="437"/>
      <c r="P37" s="358"/>
      <c r="Q37" s="434">
        <v>0</v>
      </c>
      <c r="R37" s="435"/>
      <c r="S37" s="436"/>
      <c r="T37" s="437"/>
      <c r="U37" s="358"/>
      <c r="V37" s="434">
        <v>0</v>
      </c>
      <c r="W37" s="435"/>
      <c r="X37" s="436"/>
      <c r="Y37" s="437"/>
      <c r="Z37" s="358"/>
      <c r="AA37" s="434">
        <v>0</v>
      </c>
      <c r="AB37" s="435"/>
      <c r="AC37" s="436"/>
      <c r="AD37" s="437"/>
      <c r="AE37" s="358"/>
      <c r="AF37" s="434">
        <v>0</v>
      </c>
      <c r="AG37" s="435"/>
      <c r="AH37" s="436"/>
      <c r="AI37" s="437"/>
      <c r="AJ37" s="358"/>
      <c r="AK37" s="434">
        <v>0</v>
      </c>
      <c r="AL37" s="435"/>
      <c r="AM37" s="436"/>
      <c r="AN37" s="437"/>
      <c r="AO37" s="358"/>
      <c r="AP37" s="434">
        <v>0</v>
      </c>
      <c r="AQ37" s="435"/>
      <c r="AR37" s="436"/>
      <c r="AS37" s="437"/>
      <c r="AT37" s="358"/>
      <c r="AU37" s="434">
        <v>0</v>
      </c>
      <c r="AV37" s="435"/>
      <c r="AW37" s="436"/>
      <c r="AX37" s="437"/>
      <c r="AY37" s="358"/>
      <c r="AZ37" s="434">
        <v>0</v>
      </c>
      <c r="BA37" s="435"/>
      <c r="BB37" s="436"/>
      <c r="BC37" s="437"/>
      <c r="BD37" s="358"/>
      <c r="BE37" s="434">
        <v>0</v>
      </c>
      <c r="BF37" s="435"/>
      <c r="BG37" s="436"/>
      <c r="BH37" s="437"/>
      <c r="BI37" s="358"/>
      <c r="BJ37" s="434">
        <v>0</v>
      </c>
      <c r="BK37" s="435"/>
      <c r="BL37" s="436"/>
      <c r="BM37" s="437"/>
      <c r="BN37" s="358"/>
      <c r="BO37" s="434">
        <v>0</v>
      </c>
      <c r="BP37" s="435"/>
      <c r="BQ37" s="436"/>
      <c r="BR37" s="437"/>
      <c r="BS37" s="358"/>
      <c r="BT37" s="434">
        <f>SUM(L37:BO37)</f>
        <v>0</v>
      </c>
      <c r="BU37" s="435"/>
      <c r="BV37" s="436"/>
      <c r="BW37" s="437"/>
      <c r="BX37" s="358"/>
      <c r="BY37" s="434">
        <f>SUM(Q37:BT37)</f>
        <v>0</v>
      </c>
      <c r="BZ37" s="435"/>
      <c r="CA37" s="436"/>
      <c r="CB37" s="437"/>
      <c r="CC37" s="358"/>
      <c r="CD37" s="434">
        <v>0</v>
      </c>
      <c r="CE37" s="435"/>
      <c r="CF37" s="436"/>
      <c r="CG37" s="437"/>
      <c r="CH37" s="358"/>
      <c r="CI37" s="434">
        <v>0</v>
      </c>
      <c r="CJ37" s="435"/>
      <c r="CK37" s="436"/>
      <c r="CL37" s="437"/>
      <c r="CM37" s="358"/>
      <c r="CN37" s="434">
        <v>0</v>
      </c>
      <c r="CO37" s="435"/>
      <c r="CP37" s="436"/>
      <c r="CQ37" s="437"/>
      <c r="CR37" s="358"/>
      <c r="CS37" s="434">
        <v>0</v>
      </c>
      <c r="CT37" s="435"/>
      <c r="CU37" s="436"/>
      <c r="CV37" s="437"/>
      <c r="CW37" s="358"/>
      <c r="CX37" s="434">
        <v>0</v>
      </c>
      <c r="CY37" s="435"/>
      <c r="CZ37" s="436"/>
      <c r="DA37" s="437"/>
      <c r="DB37" s="358"/>
      <c r="DC37" s="434">
        <v>0</v>
      </c>
      <c r="DD37" s="435"/>
      <c r="DE37" s="436"/>
      <c r="DF37" s="437"/>
      <c r="DG37" s="358"/>
      <c r="DH37" s="434">
        <v>0</v>
      </c>
      <c r="DI37" s="435"/>
      <c r="DJ37" s="436"/>
      <c r="DK37" s="437"/>
      <c r="DL37" s="358"/>
      <c r="DM37" s="434">
        <v>0</v>
      </c>
      <c r="DN37" s="435"/>
      <c r="DO37" s="436"/>
      <c r="DP37" s="437"/>
      <c r="DQ37" s="358"/>
      <c r="DR37" s="434">
        <v>0</v>
      </c>
      <c r="DS37" s="435"/>
      <c r="DT37" s="436"/>
      <c r="DU37" s="437"/>
      <c r="DV37" s="358"/>
      <c r="DW37" s="434">
        <v>0</v>
      </c>
      <c r="DX37" s="435"/>
      <c r="DY37" s="436"/>
      <c r="DZ37" s="437"/>
      <c r="EA37" s="358"/>
      <c r="EB37" s="434">
        <v>0</v>
      </c>
      <c r="EC37" s="435"/>
      <c r="ED37" s="436"/>
      <c r="EE37" s="437"/>
      <c r="EF37" s="358"/>
      <c r="EG37" s="434">
        <v>0</v>
      </c>
      <c r="EH37" s="435"/>
      <c r="EI37" s="436"/>
      <c r="EJ37" s="437"/>
      <c r="EK37" s="358"/>
      <c r="EL37" s="434">
        <f>SUM(CD37:EG37)</f>
        <v>0</v>
      </c>
      <c r="EM37" s="435"/>
      <c r="EN37" s="333"/>
      <c r="EO37" s="345"/>
      <c r="EP37" s="349"/>
      <c r="EQ37" s="349"/>
    </row>
    <row r="38" spans="1:147" hidden="1" x14ac:dyDescent="0.2">
      <c r="A38" s="333"/>
      <c r="B38" s="333"/>
      <c r="D38" s="345" t="s">
        <v>318</v>
      </c>
      <c r="E38" s="351"/>
      <c r="F38" s="373"/>
      <c r="G38" s="448">
        <v>0</v>
      </c>
      <c r="H38" s="449"/>
      <c r="I38" s="436"/>
      <c r="J38" s="437"/>
      <c r="K38" s="373"/>
      <c r="L38" s="448">
        <v>0</v>
      </c>
      <c r="M38" s="449"/>
      <c r="N38" s="436"/>
      <c r="O38" s="437"/>
      <c r="P38" s="373"/>
      <c r="Q38" s="448">
        <v>0</v>
      </c>
      <c r="R38" s="449"/>
      <c r="S38" s="436"/>
      <c r="T38" s="437"/>
      <c r="U38" s="373"/>
      <c r="V38" s="448">
        <v>0</v>
      </c>
      <c r="W38" s="449"/>
      <c r="X38" s="436"/>
      <c r="Y38" s="437"/>
      <c r="Z38" s="373"/>
      <c r="AA38" s="448">
        <v>0</v>
      </c>
      <c r="AB38" s="449"/>
      <c r="AC38" s="436"/>
      <c r="AD38" s="437"/>
      <c r="AE38" s="373"/>
      <c r="AF38" s="448">
        <v>0</v>
      </c>
      <c r="AG38" s="449"/>
      <c r="AH38" s="436"/>
      <c r="AI38" s="437"/>
      <c r="AJ38" s="373"/>
      <c r="AK38" s="448">
        <v>0</v>
      </c>
      <c r="AL38" s="449"/>
      <c r="AM38" s="436"/>
      <c r="AN38" s="437"/>
      <c r="AO38" s="373"/>
      <c r="AP38" s="448">
        <v>0</v>
      </c>
      <c r="AQ38" s="449"/>
      <c r="AR38" s="436"/>
      <c r="AS38" s="437"/>
      <c r="AT38" s="373"/>
      <c r="AU38" s="448">
        <v>0</v>
      </c>
      <c r="AV38" s="449"/>
      <c r="AW38" s="436"/>
      <c r="AX38" s="437"/>
      <c r="AY38" s="373"/>
      <c r="AZ38" s="448">
        <v>0</v>
      </c>
      <c r="BA38" s="449"/>
      <c r="BB38" s="436"/>
      <c r="BC38" s="437"/>
      <c r="BD38" s="373"/>
      <c r="BE38" s="448">
        <v>0</v>
      </c>
      <c r="BF38" s="449"/>
      <c r="BG38" s="436"/>
      <c r="BH38" s="437"/>
      <c r="BI38" s="373"/>
      <c r="BJ38" s="448">
        <v>0</v>
      </c>
      <c r="BK38" s="449"/>
      <c r="BL38" s="436"/>
      <c r="BM38" s="437"/>
      <c r="BN38" s="373"/>
      <c r="BO38" s="448">
        <v>0</v>
      </c>
      <c r="BP38" s="449"/>
      <c r="BQ38" s="436"/>
      <c r="BR38" s="437"/>
      <c r="BS38" s="373"/>
      <c r="BT38" s="448">
        <f>SUM(L38:BO38)</f>
        <v>0</v>
      </c>
      <c r="BU38" s="449"/>
      <c r="BV38" s="436"/>
      <c r="BW38" s="437"/>
      <c r="BX38" s="373"/>
      <c r="BY38" s="448">
        <f>SUM(Q38:BT38)</f>
        <v>0</v>
      </c>
      <c r="BZ38" s="449"/>
      <c r="CA38" s="436"/>
      <c r="CB38" s="437"/>
      <c r="CC38" s="373"/>
      <c r="CD38" s="448">
        <v>0</v>
      </c>
      <c r="CE38" s="449"/>
      <c r="CF38" s="436"/>
      <c r="CG38" s="437"/>
      <c r="CH38" s="373"/>
      <c r="CI38" s="448">
        <v>0</v>
      </c>
      <c r="CJ38" s="449"/>
      <c r="CK38" s="436"/>
      <c r="CL38" s="437"/>
      <c r="CM38" s="373"/>
      <c r="CN38" s="448">
        <v>0</v>
      </c>
      <c r="CO38" s="449"/>
      <c r="CP38" s="436"/>
      <c r="CQ38" s="437"/>
      <c r="CR38" s="373"/>
      <c r="CS38" s="448">
        <v>0</v>
      </c>
      <c r="CT38" s="449"/>
      <c r="CU38" s="436"/>
      <c r="CV38" s="437"/>
      <c r="CW38" s="373"/>
      <c r="CX38" s="448">
        <v>0</v>
      </c>
      <c r="CY38" s="449"/>
      <c r="CZ38" s="436"/>
      <c r="DA38" s="437"/>
      <c r="DB38" s="373"/>
      <c r="DC38" s="448">
        <v>0</v>
      </c>
      <c r="DD38" s="449"/>
      <c r="DE38" s="436"/>
      <c r="DF38" s="437"/>
      <c r="DG38" s="373"/>
      <c r="DH38" s="448">
        <v>0</v>
      </c>
      <c r="DI38" s="449"/>
      <c r="DJ38" s="436"/>
      <c r="DK38" s="437"/>
      <c r="DL38" s="373"/>
      <c r="DM38" s="448">
        <v>0</v>
      </c>
      <c r="DN38" s="449"/>
      <c r="DO38" s="436"/>
      <c r="DP38" s="437"/>
      <c r="DQ38" s="373"/>
      <c r="DR38" s="448">
        <v>0</v>
      </c>
      <c r="DS38" s="449"/>
      <c r="DT38" s="436"/>
      <c r="DU38" s="437"/>
      <c r="DV38" s="373"/>
      <c r="DW38" s="448">
        <v>0</v>
      </c>
      <c r="DX38" s="449"/>
      <c r="DY38" s="436"/>
      <c r="DZ38" s="437"/>
      <c r="EA38" s="373"/>
      <c r="EB38" s="448">
        <v>0</v>
      </c>
      <c r="EC38" s="449"/>
      <c r="ED38" s="436"/>
      <c r="EE38" s="437"/>
      <c r="EF38" s="373"/>
      <c r="EG38" s="448">
        <v>0</v>
      </c>
      <c r="EH38" s="449"/>
      <c r="EI38" s="436"/>
      <c r="EJ38" s="437"/>
      <c r="EK38" s="373"/>
      <c r="EL38" s="448">
        <f>SUM(CD38:EG38)</f>
        <v>0</v>
      </c>
      <c r="EM38" s="449"/>
      <c r="EN38" s="333"/>
      <c r="EO38" s="345"/>
      <c r="EP38" s="349"/>
      <c r="EQ38" s="349"/>
    </row>
    <row r="39" spans="1:147" ht="12.75" hidden="1" customHeight="1" x14ac:dyDescent="0.2">
      <c r="A39" s="333"/>
      <c r="B39" s="333"/>
      <c r="D39" s="345"/>
      <c r="E39" s="351"/>
      <c r="F39" s="333"/>
      <c r="G39" s="436"/>
      <c r="H39" s="436"/>
      <c r="I39" s="436"/>
      <c r="J39" s="437"/>
      <c r="K39" s="436"/>
      <c r="L39" s="436"/>
      <c r="M39" s="436"/>
      <c r="N39" s="436"/>
      <c r="O39" s="437"/>
      <c r="P39" s="436"/>
      <c r="Q39" s="436"/>
      <c r="R39" s="436"/>
      <c r="S39" s="436"/>
      <c r="T39" s="437"/>
      <c r="U39" s="436"/>
      <c r="V39" s="436"/>
      <c r="W39" s="436"/>
      <c r="X39" s="436"/>
      <c r="Y39" s="437"/>
      <c r="Z39" s="436"/>
      <c r="AA39" s="436"/>
      <c r="AB39" s="436"/>
      <c r="AC39" s="436"/>
      <c r="AD39" s="437"/>
      <c r="AE39" s="436"/>
      <c r="AF39" s="436"/>
      <c r="AG39" s="436"/>
      <c r="AH39" s="436"/>
      <c r="AI39" s="437"/>
      <c r="AJ39" s="436"/>
      <c r="AK39" s="436"/>
      <c r="AL39" s="436"/>
      <c r="AM39" s="436"/>
      <c r="AN39" s="437"/>
      <c r="AO39" s="436"/>
      <c r="AP39" s="436"/>
      <c r="AQ39" s="436"/>
      <c r="AR39" s="436"/>
      <c r="AS39" s="437"/>
      <c r="AT39" s="436"/>
      <c r="AU39" s="436"/>
      <c r="AV39" s="436"/>
      <c r="AW39" s="436"/>
      <c r="AX39" s="437"/>
      <c r="AY39" s="436"/>
      <c r="AZ39" s="436"/>
      <c r="BA39" s="436"/>
      <c r="BB39" s="436"/>
      <c r="BC39" s="437"/>
      <c r="BD39" s="436"/>
      <c r="BE39" s="436"/>
      <c r="BF39" s="436"/>
      <c r="BG39" s="436"/>
      <c r="BH39" s="437"/>
      <c r="BI39" s="436"/>
      <c r="BJ39" s="436"/>
      <c r="BK39" s="436"/>
      <c r="BL39" s="436"/>
      <c r="BM39" s="437"/>
      <c r="BN39" s="436"/>
      <c r="BO39" s="436"/>
      <c r="BP39" s="436"/>
      <c r="BQ39" s="436"/>
      <c r="BR39" s="437"/>
      <c r="BS39" s="436"/>
      <c r="BT39" s="436"/>
      <c r="BU39" s="436"/>
      <c r="BV39" s="436"/>
      <c r="BW39" s="437"/>
      <c r="BX39" s="436"/>
      <c r="BY39" s="436"/>
      <c r="BZ39" s="436"/>
      <c r="CA39" s="436"/>
      <c r="CB39" s="437"/>
      <c r="CC39" s="436"/>
      <c r="CD39" s="436"/>
      <c r="CE39" s="436"/>
      <c r="CF39" s="436"/>
      <c r="CG39" s="437"/>
      <c r="CH39" s="436"/>
      <c r="CI39" s="436"/>
      <c r="CJ39" s="436"/>
      <c r="CK39" s="436"/>
      <c r="CL39" s="437"/>
      <c r="CM39" s="436"/>
      <c r="CN39" s="436"/>
      <c r="CO39" s="436"/>
      <c r="CP39" s="436"/>
      <c r="CQ39" s="437"/>
      <c r="CR39" s="436"/>
      <c r="CS39" s="436"/>
      <c r="CT39" s="436"/>
      <c r="CU39" s="436"/>
      <c r="CV39" s="437"/>
      <c r="CW39" s="436"/>
      <c r="CX39" s="436"/>
      <c r="CY39" s="436"/>
      <c r="CZ39" s="436"/>
      <c r="DA39" s="437"/>
      <c r="DB39" s="436"/>
      <c r="DC39" s="436"/>
      <c r="DD39" s="436"/>
      <c r="DE39" s="436"/>
      <c r="DF39" s="437"/>
      <c r="DG39" s="436"/>
      <c r="DH39" s="436"/>
      <c r="DI39" s="436"/>
      <c r="DJ39" s="436"/>
      <c r="DK39" s="437"/>
      <c r="DL39" s="436"/>
      <c r="DM39" s="436"/>
      <c r="DN39" s="436"/>
      <c r="DO39" s="436"/>
      <c r="DP39" s="437"/>
      <c r="DQ39" s="436"/>
      <c r="DR39" s="436"/>
      <c r="DS39" s="436"/>
      <c r="DT39" s="436"/>
      <c r="DU39" s="437"/>
      <c r="DV39" s="436"/>
      <c r="DW39" s="436"/>
      <c r="DX39" s="436"/>
      <c r="DY39" s="436"/>
      <c r="DZ39" s="437"/>
      <c r="EA39" s="436"/>
      <c r="EB39" s="436"/>
      <c r="EC39" s="436"/>
      <c r="ED39" s="436"/>
      <c r="EE39" s="437"/>
      <c r="EF39" s="436"/>
      <c r="EG39" s="436"/>
      <c r="EH39" s="436"/>
      <c r="EI39" s="436"/>
      <c r="EJ39" s="437"/>
      <c r="EK39" s="436"/>
      <c r="EL39" s="436"/>
      <c r="EM39" s="333"/>
      <c r="EN39" s="333"/>
      <c r="EO39" s="345"/>
      <c r="EP39" s="349"/>
      <c r="EQ39" s="349"/>
    </row>
    <row r="40" spans="1:147" ht="12.75" hidden="1" customHeight="1" x14ac:dyDescent="0.2">
      <c r="A40" s="333"/>
      <c r="B40" s="333"/>
      <c r="D40" s="345" t="s">
        <v>320</v>
      </c>
      <c r="E40" s="351"/>
      <c r="F40" s="333"/>
      <c r="G40" s="436">
        <f>SUM(G41:G42)</f>
        <v>0</v>
      </c>
      <c r="H40" s="436"/>
      <c r="I40" s="436"/>
      <c r="J40" s="437"/>
      <c r="K40" s="436"/>
      <c r="L40" s="436">
        <f>SUM(L41:L42)</f>
        <v>0</v>
      </c>
      <c r="M40" s="436"/>
      <c r="N40" s="436"/>
      <c r="O40" s="437"/>
      <c r="P40" s="333"/>
      <c r="Q40" s="436">
        <f>SUM(Q41:Q42)</f>
        <v>0</v>
      </c>
      <c r="R40" s="436"/>
      <c r="S40" s="436"/>
      <c r="T40" s="437"/>
      <c r="U40" s="333"/>
      <c r="V40" s="436">
        <f>SUM(V41:V42)</f>
        <v>0</v>
      </c>
      <c r="W40" s="436"/>
      <c r="X40" s="436"/>
      <c r="Y40" s="437"/>
      <c r="Z40" s="333"/>
      <c r="AA40" s="436">
        <f>SUM(AA41:AA42)</f>
        <v>0</v>
      </c>
      <c r="AB40" s="436"/>
      <c r="AC40" s="436"/>
      <c r="AD40" s="437"/>
      <c r="AE40" s="333"/>
      <c r="AF40" s="436">
        <f>SUM(AF41:AF42)</f>
        <v>0</v>
      </c>
      <c r="AG40" s="436"/>
      <c r="AH40" s="436"/>
      <c r="AI40" s="437"/>
      <c r="AJ40" s="333"/>
      <c r="AK40" s="436">
        <f>SUM(AK41:AK42)</f>
        <v>0</v>
      </c>
      <c r="AL40" s="436"/>
      <c r="AM40" s="436"/>
      <c r="AN40" s="437"/>
      <c r="AO40" s="333"/>
      <c r="AP40" s="436">
        <f>SUM(AP41:AP42)</f>
        <v>0</v>
      </c>
      <c r="AQ40" s="436"/>
      <c r="AR40" s="436"/>
      <c r="AS40" s="437"/>
      <c r="AT40" s="333"/>
      <c r="AU40" s="436">
        <f>SUM(AU41:AU42)</f>
        <v>0</v>
      </c>
      <c r="AV40" s="436"/>
      <c r="AW40" s="436"/>
      <c r="AX40" s="437"/>
      <c r="AY40" s="333"/>
      <c r="AZ40" s="436">
        <f>SUM(AZ41:AZ42)</f>
        <v>0</v>
      </c>
      <c r="BA40" s="436"/>
      <c r="BB40" s="436"/>
      <c r="BC40" s="437"/>
      <c r="BD40" s="333"/>
      <c r="BE40" s="436">
        <f>SUM(BE41:BE42)</f>
        <v>0</v>
      </c>
      <c r="BF40" s="436"/>
      <c r="BG40" s="436"/>
      <c r="BH40" s="437"/>
      <c r="BI40" s="333"/>
      <c r="BJ40" s="436">
        <f>SUM(BJ41:BJ42)</f>
        <v>0</v>
      </c>
      <c r="BK40" s="436"/>
      <c r="BL40" s="436"/>
      <c r="BM40" s="437"/>
      <c r="BN40" s="333"/>
      <c r="BO40" s="436">
        <f>SUM(BO41:BO42)</f>
        <v>0</v>
      </c>
      <c r="BP40" s="436"/>
      <c r="BQ40" s="436"/>
      <c r="BR40" s="437"/>
      <c r="BS40" s="436"/>
      <c r="BT40" s="436">
        <f>SUM(BT41:BT42)</f>
        <v>0</v>
      </c>
      <c r="BU40" s="436"/>
      <c r="BV40" s="436"/>
      <c r="BW40" s="437"/>
      <c r="BX40" s="436"/>
      <c r="BY40" s="436">
        <f>SUM(BY41:BY42)</f>
        <v>0</v>
      </c>
      <c r="BZ40" s="436"/>
      <c r="CA40" s="436"/>
      <c r="CB40" s="437"/>
      <c r="CC40" s="436"/>
      <c r="CD40" s="436">
        <f>SUM(CD41:CD42)</f>
        <v>0</v>
      </c>
      <c r="CE40" s="436"/>
      <c r="CF40" s="436"/>
      <c r="CG40" s="437"/>
      <c r="CH40" s="333"/>
      <c r="CI40" s="436">
        <f>SUM(CI41:CI42)</f>
        <v>0</v>
      </c>
      <c r="CJ40" s="436"/>
      <c r="CK40" s="436"/>
      <c r="CL40" s="437"/>
      <c r="CM40" s="333"/>
      <c r="CN40" s="436">
        <f>SUM(CN41:CN42)</f>
        <v>0</v>
      </c>
      <c r="CO40" s="436"/>
      <c r="CP40" s="436"/>
      <c r="CQ40" s="437"/>
      <c r="CR40" s="333"/>
      <c r="CS40" s="436">
        <f>SUM(CS41:CS42)</f>
        <v>0</v>
      </c>
      <c r="CT40" s="436"/>
      <c r="CU40" s="436"/>
      <c r="CV40" s="437"/>
      <c r="CW40" s="333"/>
      <c r="CX40" s="436">
        <f>SUM(CX41:CX42)</f>
        <v>0</v>
      </c>
      <c r="CY40" s="436"/>
      <c r="CZ40" s="436"/>
      <c r="DA40" s="437"/>
      <c r="DB40" s="333"/>
      <c r="DC40" s="436">
        <f>SUM(DC41:DC42)</f>
        <v>0</v>
      </c>
      <c r="DD40" s="436"/>
      <c r="DE40" s="436"/>
      <c r="DF40" s="437"/>
      <c r="DG40" s="333"/>
      <c r="DH40" s="436">
        <f>SUM(DH41:DH42)</f>
        <v>0</v>
      </c>
      <c r="DI40" s="436"/>
      <c r="DJ40" s="436"/>
      <c r="DK40" s="437"/>
      <c r="DL40" s="333"/>
      <c r="DM40" s="436">
        <f>SUM(DM41:DM42)</f>
        <v>0</v>
      </c>
      <c r="DN40" s="436"/>
      <c r="DO40" s="436"/>
      <c r="DP40" s="437"/>
      <c r="DQ40" s="333"/>
      <c r="DR40" s="436">
        <f>SUM(DR41:DR42)</f>
        <v>0</v>
      </c>
      <c r="DS40" s="436"/>
      <c r="DT40" s="436"/>
      <c r="DU40" s="437"/>
      <c r="DV40" s="333"/>
      <c r="DW40" s="436">
        <f>SUM(DW41:DW42)</f>
        <v>0</v>
      </c>
      <c r="DX40" s="436"/>
      <c r="DY40" s="436"/>
      <c r="DZ40" s="437"/>
      <c r="EA40" s="333"/>
      <c r="EB40" s="436">
        <f>SUM(EB41:EB42)</f>
        <v>0</v>
      </c>
      <c r="EC40" s="436"/>
      <c r="ED40" s="436"/>
      <c r="EE40" s="437"/>
      <c r="EF40" s="333"/>
      <c r="EG40" s="436">
        <f>SUM(EG41:EG42)</f>
        <v>0</v>
      </c>
      <c r="EH40" s="436"/>
      <c r="EI40" s="436"/>
      <c r="EJ40" s="437"/>
      <c r="EK40" s="436"/>
      <c r="EL40" s="436">
        <f>SUM(EL41:EL42)</f>
        <v>0</v>
      </c>
      <c r="EM40" s="333"/>
      <c r="EN40" s="333"/>
      <c r="EO40" s="345"/>
      <c r="EP40" s="349"/>
      <c r="EQ40" s="349"/>
    </row>
    <row r="41" spans="1:147" ht="12.75" hidden="1" customHeight="1" x14ac:dyDescent="0.2">
      <c r="A41" s="333"/>
      <c r="B41" s="333"/>
      <c r="D41" s="345" t="s">
        <v>368</v>
      </c>
      <c r="E41" s="351"/>
      <c r="F41" s="358"/>
      <c r="G41" s="434">
        <v>0</v>
      </c>
      <c r="H41" s="435"/>
      <c r="I41" s="436"/>
      <c r="J41" s="437"/>
      <c r="K41" s="438"/>
      <c r="L41" s="434">
        <v>0</v>
      </c>
      <c r="M41" s="435"/>
      <c r="N41" s="436"/>
      <c r="O41" s="437"/>
      <c r="P41" s="358"/>
      <c r="Q41" s="434">
        <v>0</v>
      </c>
      <c r="R41" s="435"/>
      <c r="S41" s="436"/>
      <c r="T41" s="437"/>
      <c r="U41" s="358"/>
      <c r="V41" s="434">
        <v>0</v>
      </c>
      <c r="W41" s="435"/>
      <c r="X41" s="436"/>
      <c r="Y41" s="437"/>
      <c r="Z41" s="358"/>
      <c r="AA41" s="434">
        <v>0</v>
      </c>
      <c r="AB41" s="435"/>
      <c r="AC41" s="436"/>
      <c r="AD41" s="437"/>
      <c r="AE41" s="358"/>
      <c r="AF41" s="434">
        <v>0</v>
      </c>
      <c r="AG41" s="435"/>
      <c r="AH41" s="436"/>
      <c r="AI41" s="437"/>
      <c r="AJ41" s="358"/>
      <c r="AK41" s="434">
        <v>0</v>
      </c>
      <c r="AL41" s="435"/>
      <c r="AM41" s="436"/>
      <c r="AN41" s="437"/>
      <c r="AO41" s="358"/>
      <c r="AP41" s="434">
        <v>0</v>
      </c>
      <c r="AQ41" s="435"/>
      <c r="AR41" s="436"/>
      <c r="AS41" s="437"/>
      <c r="AT41" s="358"/>
      <c r="AU41" s="434">
        <v>0</v>
      </c>
      <c r="AV41" s="435"/>
      <c r="AW41" s="436"/>
      <c r="AX41" s="437"/>
      <c r="AY41" s="358"/>
      <c r="AZ41" s="434">
        <v>0</v>
      </c>
      <c r="BA41" s="435"/>
      <c r="BB41" s="436"/>
      <c r="BC41" s="437"/>
      <c r="BD41" s="358"/>
      <c r="BE41" s="434">
        <v>0</v>
      </c>
      <c r="BF41" s="435"/>
      <c r="BG41" s="436"/>
      <c r="BH41" s="437"/>
      <c r="BI41" s="358"/>
      <c r="BJ41" s="434">
        <v>0</v>
      </c>
      <c r="BK41" s="435"/>
      <c r="BL41" s="436"/>
      <c r="BM41" s="437"/>
      <c r="BN41" s="358"/>
      <c r="BO41" s="434">
        <v>0</v>
      </c>
      <c r="BP41" s="435"/>
      <c r="BQ41" s="436"/>
      <c r="BR41" s="437"/>
      <c r="BS41" s="438"/>
      <c r="BT41" s="434">
        <f>SUM(L41:BO41)</f>
        <v>0</v>
      </c>
      <c r="BU41" s="435"/>
      <c r="BV41" s="436"/>
      <c r="BW41" s="437"/>
      <c r="BX41" s="438"/>
      <c r="BY41" s="434">
        <v>0</v>
      </c>
      <c r="BZ41" s="435"/>
      <c r="CA41" s="436"/>
      <c r="CB41" s="437"/>
      <c r="CC41" s="438"/>
      <c r="CD41" s="434">
        <v>0</v>
      </c>
      <c r="CE41" s="435"/>
      <c r="CF41" s="436"/>
      <c r="CG41" s="437"/>
      <c r="CH41" s="358"/>
      <c r="CI41" s="434">
        <v>0</v>
      </c>
      <c r="CJ41" s="435"/>
      <c r="CK41" s="436"/>
      <c r="CL41" s="437"/>
      <c r="CM41" s="358"/>
      <c r="CN41" s="434">
        <v>0</v>
      </c>
      <c r="CO41" s="435"/>
      <c r="CP41" s="436"/>
      <c r="CQ41" s="437"/>
      <c r="CR41" s="358"/>
      <c r="CS41" s="434">
        <v>0</v>
      </c>
      <c r="CT41" s="435"/>
      <c r="CU41" s="436"/>
      <c r="CV41" s="437"/>
      <c r="CW41" s="358"/>
      <c r="CX41" s="434">
        <v>0</v>
      </c>
      <c r="CY41" s="435"/>
      <c r="CZ41" s="436"/>
      <c r="DA41" s="437"/>
      <c r="DB41" s="358"/>
      <c r="DC41" s="434">
        <v>0</v>
      </c>
      <c r="DD41" s="435"/>
      <c r="DE41" s="436"/>
      <c r="DF41" s="437"/>
      <c r="DG41" s="358"/>
      <c r="DH41" s="434">
        <v>0</v>
      </c>
      <c r="DI41" s="435"/>
      <c r="DJ41" s="436"/>
      <c r="DK41" s="437"/>
      <c r="DL41" s="358"/>
      <c r="DM41" s="434">
        <v>0</v>
      </c>
      <c r="DN41" s="435"/>
      <c r="DO41" s="436"/>
      <c r="DP41" s="437"/>
      <c r="DQ41" s="358"/>
      <c r="DR41" s="434">
        <v>0</v>
      </c>
      <c r="DS41" s="435"/>
      <c r="DT41" s="436"/>
      <c r="DU41" s="437"/>
      <c r="DV41" s="358"/>
      <c r="DW41" s="434">
        <v>0</v>
      </c>
      <c r="DX41" s="435"/>
      <c r="DY41" s="436"/>
      <c r="DZ41" s="437"/>
      <c r="EA41" s="358"/>
      <c r="EB41" s="434">
        <v>0</v>
      </c>
      <c r="EC41" s="435"/>
      <c r="ED41" s="436"/>
      <c r="EE41" s="437"/>
      <c r="EF41" s="358"/>
      <c r="EG41" s="434">
        <v>0</v>
      </c>
      <c r="EH41" s="435"/>
      <c r="EI41" s="436"/>
      <c r="EJ41" s="437"/>
      <c r="EK41" s="438"/>
      <c r="EL41" s="434">
        <f>SUM(CD41:DM41)</f>
        <v>0</v>
      </c>
      <c r="EM41" s="360"/>
      <c r="EN41" s="333"/>
      <c r="EO41" s="345"/>
      <c r="EP41" s="349"/>
      <c r="EQ41" s="349"/>
    </row>
    <row r="42" spans="1:147" ht="12.75" hidden="1" customHeight="1" x14ac:dyDescent="0.2">
      <c r="A42" s="333"/>
      <c r="B42" s="333"/>
      <c r="D42" s="345" t="s">
        <v>318</v>
      </c>
      <c r="E42" s="351"/>
      <c r="F42" s="373"/>
      <c r="G42" s="448">
        <v>0</v>
      </c>
      <c r="H42" s="449"/>
      <c r="I42" s="436"/>
      <c r="J42" s="437"/>
      <c r="K42" s="450"/>
      <c r="L42" s="448">
        <v>0</v>
      </c>
      <c r="M42" s="449"/>
      <c r="N42" s="436"/>
      <c r="O42" s="437"/>
      <c r="P42" s="373"/>
      <c r="Q42" s="448">
        <v>0</v>
      </c>
      <c r="R42" s="449"/>
      <c r="S42" s="436"/>
      <c r="T42" s="437"/>
      <c r="U42" s="373"/>
      <c r="V42" s="448">
        <v>0</v>
      </c>
      <c r="W42" s="449"/>
      <c r="X42" s="436"/>
      <c r="Y42" s="437"/>
      <c r="Z42" s="373"/>
      <c r="AA42" s="448">
        <v>0</v>
      </c>
      <c r="AB42" s="449"/>
      <c r="AC42" s="436"/>
      <c r="AD42" s="437"/>
      <c r="AE42" s="373"/>
      <c r="AF42" s="448">
        <v>0</v>
      </c>
      <c r="AG42" s="449"/>
      <c r="AH42" s="436"/>
      <c r="AI42" s="437"/>
      <c r="AJ42" s="373"/>
      <c r="AK42" s="448">
        <v>0</v>
      </c>
      <c r="AL42" s="449"/>
      <c r="AM42" s="436"/>
      <c r="AN42" s="437"/>
      <c r="AO42" s="373"/>
      <c r="AP42" s="448">
        <v>0</v>
      </c>
      <c r="AQ42" s="449"/>
      <c r="AR42" s="436"/>
      <c r="AS42" s="437"/>
      <c r="AT42" s="373"/>
      <c r="AU42" s="448">
        <v>0</v>
      </c>
      <c r="AV42" s="449"/>
      <c r="AW42" s="436"/>
      <c r="AX42" s="437"/>
      <c r="AY42" s="373"/>
      <c r="AZ42" s="448">
        <v>0</v>
      </c>
      <c r="BA42" s="449"/>
      <c r="BB42" s="436"/>
      <c r="BC42" s="437"/>
      <c r="BD42" s="373"/>
      <c r="BE42" s="448">
        <v>0</v>
      </c>
      <c r="BF42" s="449"/>
      <c r="BG42" s="436"/>
      <c r="BH42" s="437"/>
      <c r="BI42" s="373"/>
      <c r="BJ42" s="448">
        <v>0</v>
      </c>
      <c r="BK42" s="449"/>
      <c r="BL42" s="436"/>
      <c r="BM42" s="437"/>
      <c r="BN42" s="373"/>
      <c r="BO42" s="448">
        <v>0</v>
      </c>
      <c r="BP42" s="449"/>
      <c r="BQ42" s="436"/>
      <c r="BR42" s="437"/>
      <c r="BS42" s="450"/>
      <c r="BT42" s="448">
        <f>SUM(L42:BO42)</f>
        <v>0</v>
      </c>
      <c r="BU42" s="449"/>
      <c r="BV42" s="436"/>
      <c r="BW42" s="437"/>
      <c r="BX42" s="450"/>
      <c r="BY42" s="448">
        <v>0</v>
      </c>
      <c r="BZ42" s="449"/>
      <c r="CA42" s="436"/>
      <c r="CB42" s="437"/>
      <c r="CC42" s="450"/>
      <c r="CD42" s="448">
        <v>0</v>
      </c>
      <c r="CE42" s="449"/>
      <c r="CF42" s="436"/>
      <c r="CG42" s="437"/>
      <c r="CH42" s="373"/>
      <c r="CI42" s="448">
        <v>0</v>
      </c>
      <c r="CJ42" s="449"/>
      <c r="CK42" s="436"/>
      <c r="CL42" s="437"/>
      <c r="CM42" s="373"/>
      <c r="CN42" s="448">
        <v>0</v>
      </c>
      <c r="CO42" s="449"/>
      <c r="CP42" s="436"/>
      <c r="CQ42" s="437"/>
      <c r="CR42" s="373"/>
      <c r="CS42" s="448">
        <v>0</v>
      </c>
      <c r="CT42" s="449"/>
      <c r="CU42" s="436"/>
      <c r="CV42" s="437"/>
      <c r="CW42" s="373"/>
      <c r="CX42" s="448">
        <v>0</v>
      </c>
      <c r="CY42" s="449"/>
      <c r="CZ42" s="436"/>
      <c r="DA42" s="437"/>
      <c r="DB42" s="373"/>
      <c r="DC42" s="448">
        <v>0</v>
      </c>
      <c r="DD42" s="449"/>
      <c r="DE42" s="436"/>
      <c r="DF42" s="437"/>
      <c r="DG42" s="373"/>
      <c r="DH42" s="448">
        <v>0</v>
      </c>
      <c r="DI42" s="449"/>
      <c r="DJ42" s="436"/>
      <c r="DK42" s="437"/>
      <c r="DL42" s="373"/>
      <c r="DM42" s="448">
        <v>0</v>
      </c>
      <c r="DN42" s="449"/>
      <c r="DO42" s="436"/>
      <c r="DP42" s="437"/>
      <c r="DQ42" s="373"/>
      <c r="DR42" s="448">
        <v>0</v>
      </c>
      <c r="DS42" s="449"/>
      <c r="DT42" s="436"/>
      <c r="DU42" s="437"/>
      <c r="DV42" s="373"/>
      <c r="DW42" s="448">
        <v>0</v>
      </c>
      <c r="DX42" s="449"/>
      <c r="DY42" s="436"/>
      <c r="DZ42" s="437"/>
      <c r="EA42" s="373"/>
      <c r="EB42" s="448">
        <v>0</v>
      </c>
      <c r="EC42" s="449"/>
      <c r="ED42" s="436"/>
      <c r="EE42" s="437"/>
      <c r="EF42" s="373"/>
      <c r="EG42" s="448">
        <v>0</v>
      </c>
      <c r="EH42" s="449"/>
      <c r="EI42" s="436"/>
      <c r="EJ42" s="437"/>
      <c r="EK42" s="450"/>
      <c r="EL42" s="448">
        <f>SUM(CD42:DM42)</f>
        <v>0</v>
      </c>
      <c r="EM42" s="375"/>
      <c r="EN42" s="333"/>
      <c r="EO42" s="345"/>
      <c r="EP42" s="349"/>
      <c r="EQ42" s="349"/>
    </row>
    <row r="43" spans="1:147" ht="12.75" hidden="1" customHeight="1" x14ac:dyDescent="0.2">
      <c r="A43" s="333"/>
      <c r="B43" s="333"/>
      <c r="D43" s="345"/>
      <c r="E43" s="351"/>
      <c r="F43" s="333"/>
      <c r="G43" s="436"/>
      <c r="H43" s="436"/>
      <c r="I43" s="436"/>
      <c r="J43" s="437"/>
      <c r="K43" s="436"/>
      <c r="L43" s="436"/>
      <c r="M43" s="436"/>
      <c r="N43" s="436"/>
      <c r="O43" s="437"/>
      <c r="P43" s="333"/>
      <c r="Q43" s="436"/>
      <c r="R43" s="436"/>
      <c r="S43" s="436"/>
      <c r="T43" s="437"/>
      <c r="U43" s="333"/>
      <c r="V43" s="436"/>
      <c r="W43" s="436"/>
      <c r="X43" s="436"/>
      <c r="Y43" s="437"/>
      <c r="Z43" s="333"/>
      <c r="AA43" s="436"/>
      <c r="AB43" s="436"/>
      <c r="AC43" s="436"/>
      <c r="AD43" s="437"/>
      <c r="AE43" s="333"/>
      <c r="AF43" s="436"/>
      <c r="AG43" s="436"/>
      <c r="AH43" s="436"/>
      <c r="AI43" s="437"/>
      <c r="AJ43" s="333"/>
      <c r="AK43" s="436"/>
      <c r="AL43" s="436"/>
      <c r="AM43" s="436"/>
      <c r="AN43" s="437"/>
      <c r="AO43" s="333"/>
      <c r="AP43" s="436"/>
      <c r="AQ43" s="436"/>
      <c r="AR43" s="436"/>
      <c r="AS43" s="437"/>
      <c r="AT43" s="333"/>
      <c r="AU43" s="436"/>
      <c r="AV43" s="436"/>
      <c r="AW43" s="436"/>
      <c r="AX43" s="437"/>
      <c r="AY43" s="333"/>
      <c r="AZ43" s="436"/>
      <c r="BA43" s="436"/>
      <c r="BB43" s="436"/>
      <c r="BC43" s="437"/>
      <c r="BD43" s="333"/>
      <c r="BE43" s="436"/>
      <c r="BF43" s="436"/>
      <c r="BG43" s="436"/>
      <c r="BH43" s="437"/>
      <c r="BI43" s="333"/>
      <c r="BJ43" s="436"/>
      <c r="BK43" s="436"/>
      <c r="BL43" s="436"/>
      <c r="BM43" s="437"/>
      <c r="BN43" s="333"/>
      <c r="BO43" s="436"/>
      <c r="BP43" s="436"/>
      <c r="BQ43" s="436"/>
      <c r="BR43" s="437"/>
      <c r="BS43" s="436"/>
      <c r="BT43" s="436"/>
      <c r="BU43" s="436"/>
      <c r="BV43" s="436"/>
      <c r="BW43" s="437"/>
      <c r="BX43" s="436"/>
      <c r="BY43" s="436"/>
      <c r="BZ43" s="436"/>
      <c r="CA43" s="436"/>
      <c r="CB43" s="437"/>
      <c r="CC43" s="436"/>
      <c r="CD43" s="436"/>
      <c r="CE43" s="436"/>
      <c r="CF43" s="436"/>
      <c r="CG43" s="437"/>
      <c r="CH43" s="333"/>
      <c r="CI43" s="436"/>
      <c r="CJ43" s="436"/>
      <c r="CK43" s="436"/>
      <c r="CL43" s="437"/>
      <c r="CM43" s="333"/>
      <c r="CN43" s="436"/>
      <c r="CO43" s="436"/>
      <c r="CP43" s="436"/>
      <c r="CQ43" s="437"/>
      <c r="CR43" s="333"/>
      <c r="CS43" s="436"/>
      <c r="CT43" s="436"/>
      <c r="CU43" s="436"/>
      <c r="CV43" s="437"/>
      <c r="CW43" s="333"/>
      <c r="CX43" s="436"/>
      <c r="CY43" s="436"/>
      <c r="CZ43" s="436"/>
      <c r="DA43" s="437"/>
      <c r="DB43" s="333"/>
      <c r="DC43" s="436"/>
      <c r="DD43" s="436"/>
      <c r="DE43" s="436"/>
      <c r="DF43" s="437"/>
      <c r="DG43" s="333"/>
      <c r="DH43" s="436"/>
      <c r="DI43" s="436"/>
      <c r="DJ43" s="436"/>
      <c r="DK43" s="437"/>
      <c r="DL43" s="333"/>
      <c r="DM43" s="436"/>
      <c r="DN43" s="436"/>
      <c r="DO43" s="436"/>
      <c r="DP43" s="437"/>
      <c r="DQ43" s="333"/>
      <c r="DR43" s="436"/>
      <c r="DS43" s="436"/>
      <c r="DT43" s="436"/>
      <c r="DU43" s="437"/>
      <c r="DV43" s="333"/>
      <c r="DW43" s="436"/>
      <c r="DX43" s="436"/>
      <c r="DY43" s="436"/>
      <c r="DZ43" s="437"/>
      <c r="EA43" s="333"/>
      <c r="EB43" s="436"/>
      <c r="EC43" s="436"/>
      <c r="ED43" s="436"/>
      <c r="EE43" s="437"/>
      <c r="EF43" s="333"/>
      <c r="EG43" s="436"/>
      <c r="EH43" s="436"/>
      <c r="EI43" s="436"/>
      <c r="EJ43" s="437"/>
      <c r="EK43" s="436"/>
      <c r="EL43" s="436"/>
      <c r="EM43" s="333"/>
      <c r="EN43" s="333"/>
      <c r="EO43" s="345"/>
      <c r="EP43" s="349"/>
      <c r="EQ43" s="349"/>
    </row>
    <row r="44" spans="1:147" ht="12.75" hidden="1" customHeight="1" x14ac:dyDescent="0.2">
      <c r="A44" s="333"/>
      <c r="B44" s="333"/>
      <c r="D44" s="345" t="s">
        <v>321</v>
      </c>
      <c r="E44" s="351"/>
      <c r="F44" s="333"/>
      <c r="G44" s="436">
        <v>0</v>
      </c>
      <c r="H44" s="436"/>
      <c r="I44" s="436"/>
      <c r="J44" s="437"/>
      <c r="K44" s="333"/>
      <c r="L44" s="436">
        <f>SUM(L45:L46)</f>
        <v>0</v>
      </c>
      <c r="M44" s="436"/>
      <c r="N44" s="436"/>
      <c r="O44" s="437"/>
      <c r="P44" s="333"/>
      <c r="Q44" s="436">
        <f>SUM(Q45:Q46)</f>
        <v>0</v>
      </c>
      <c r="R44" s="436"/>
      <c r="S44" s="436"/>
      <c r="T44" s="437"/>
      <c r="U44" s="333"/>
      <c r="V44" s="436">
        <f>SUM(V45:V46)</f>
        <v>0</v>
      </c>
      <c r="W44" s="436"/>
      <c r="X44" s="436"/>
      <c r="Y44" s="437"/>
      <c r="Z44" s="333"/>
      <c r="AA44" s="436">
        <f>SUM(AA45:AA46)</f>
        <v>0</v>
      </c>
      <c r="AB44" s="436"/>
      <c r="AC44" s="436"/>
      <c r="AD44" s="437"/>
      <c r="AE44" s="333"/>
      <c r="AF44" s="436">
        <f>SUM(AF45:AF46)</f>
        <v>0</v>
      </c>
      <c r="AG44" s="436"/>
      <c r="AH44" s="436"/>
      <c r="AI44" s="437"/>
      <c r="AJ44" s="333"/>
      <c r="AK44" s="436">
        <f>SUM(AK45:AK46)</f>
        <v>0</v>
      </c>
      <c r="AL44" s="436"/>
      <c r="AM44" s="436"/>
      <c r="AN44" s="437"/>
      <c r="AO44" s="333"/>
      <c r="AP44" s="436">
        <f>SUM(AP45:AP46)</f>
        <v>0</v>
      </c>
      <c r="AQ44" s="436"/>
      <c r="AR44" s="436"/>
      <c r="AS44" s="437"/>
      <c r="AT44" s="333"/>
      <c r="AU44" s="436">
        <f>SUM(AU45:AU46)</f>
        <v>0</v>
      </c>
      <c r="AV44" s="436"/>
      <c r="AW44" s="436"/>
      <c r="AX44" s="437"/>
      <c r="AY44" s="333"/>
      <c r="AZ44" s="436">
        <f>SUM(AZ45:AZ46)</f>
        <v>0</v>
      </c>
      <c r="BA44" s="436"/>
      <c r="BB44" s="436"/>
      <c r="BC44" s="437"/>
      <c r="BD44" s="333"/>
      <c r="BE44" s="436">
        <f>SUM(BE45:BE46)</f>
        <v>0</v>
      </c>
      <c r="BF44" s="436"/>
      <c r="BG44" s="436"/>
      <c r="BH44" s="437"/>
      <c r="BI44" s="333"/>
      <c r="BJ44" s="436">
        <f>SUM(BJ45:BJ46)</f>
        <v>0</v>
      </c>
      <c r="BK44" s="436"/>
      <c r="BL44" s="436"/>
      <c r="BM44" s="437"/>
      <c r="BN44" s="333"/>
      <c r="BO44" s="436">
        <f>SUM(BO45:BO46)</f>
        <v>0</v>
      </c>
      <c r="BP44" s="436"/>
      <c r="BQ44" s="436"/>
      <c r="BR44" s="437"/>
      <c r="BS44" s="333"/>
      <c r="BT44" s="448">
        <f>SUM(BT45:BT46)</f>
        <v>0</v>
      </c>
      <c r="BU44" s="436"/>
      <c r="BV44" s="436"/>
      <c r="BW44" s="437"/>
      <c r="BX44" s="333"/>
      <c r="BY44" s="436">
        <f>SUM(BY45:BY46)</f>
        <v>0</v>
      </c>
      <c r="BZ44" s="436"/>
      <c r="CA44" s="436"/>
      <c r="CB44" s="437"/>
      <c r="CC44" s="333"/>
      <c r="CD44" s="436">
        <f>SUM(CD45:CD46)</f>
        <v>0</v>
      </c>
      <c r="CE44" s="436"/>
      <c r="CF44" s="436"/>
      <c r="CG44" s="437"/>
      <c r="CH44" s="333"/>
      <c r="CI44" s="436">
        <f>SUM(CI45:CI46)</f>
        <v>0</v>
      </c>
      <c r="CJ44" s="436"/>
      <c r="CK44" s="436"/>
      <c r="CL44" s="437"/>
      <c r="CM44" s="333"/>
      <c r="CN44" s="436">
        <f>SUM(CN45:CN46)</f>
        <v>0</v>
      </c>
      <c r="CO44" s="436"/>
      <c r="CP44" s="436"/>
      <c r="CQ44" s="437"/>
      <c r="CR44" s="333"/>
      <c r="CS44" s="436">
        <f>SUM(CS45:CS46)</f>
        <v>0</v>
      </c>
      <c r="CT44" s="436"/>
      <c r="CU44" s="436"/>
      <c r="CV44" s="437"/>
      <c r="CW44" s="333"/>
      <c r="CX44" s="436">
        <f>SUM(CX45:CX46)</f>
        <v>0</v>
      </c>
      <c r="CY44" s="436"/>
      <c r="CZ44" s="436"/>
      <c r="DA44" s="437"/>
      <c r="DB44" s="333"/>
      <c r="DC44" s="436">
        <f>SUM(DC45:DC46)</f>
        <v>0</v>
      </c>
      <c r="DD44" s="436"/>
      <c r="DE44" s="436"/>
      <c r="DF44" s="437"/>
      <c r="DG44" s="333"/>
      <c r="DH44" s="436">
        <f>SUM(DH45:DH46)</f>
        <v>0</v>
      </c>
      <c r="DI44" s="436"/>
      <c r="DJ44" s="436"/>
      <c r="DK44" s="437"/>
      <c r="DL44" s="333"/>
      <c r="DM44" s="436">
        <f>SUM(DM45:DM46)</f>
        <v>0</v>
      </c>
      <c r="DN44" s="436"/>
      <c r="DO44" s="436"/>
      <c r="DP44" s="437"/>
      <c r="DQ44" s="333"/>
      <c r="DR44" s="436">
        <f>SUM(DR45:DR46)</f>
        <v>0</v>
      </c>
      <c r="DS44" s="436"/>
      <c r="DT44" s="436"/>
      <c r="DU44" s="437"/>
      <c r="DV44" s="333"/>
      <c r="DW44" s="436">
        <f>SUM(DW45:DW46)</f>
        <v>0</v>
      </c>
      <c r="DX44" s="436"/>
      <c r="DY44" s="436"/>
      <c r="DZ44" s="437"/>
      <c r="EA44" s="333"/>
      <c r="EB44" s="436">
        <f>SUM(EB45:EB46)</f>
        <v>0</v>
      </c>
      <c r="EC44" s="436"/>
      <c r="ED44" s="436"/>
      <c r="EE44" s="437"/>
      <c r="EF44" s="333"/>
      <c r="EG44" s="436">
        <f>SUM(EG45:EG46)</f>
        <v>0</v>
      </c>
      <c r="EH44" s="436"/>
      <c r="EI44" s="436"/>
      <c r="EJ44" s="437"/>
      <c r="EK44" s="333"/>
      <c r="EL44" s="436">
        <f>SUM(EL45:EL46)</f>
        <v>0</v>
      </c>
      <c r="EM44" s="436"/>
      <c r="EN44" s="333"/>
      <c r="EO44" s="345"/>
      <c r="EP44" s="349"/>
      <c r="EQ44" s="349"/>
    </row>
    <row r="45" spans="1:147" ht="12.75" hidden="1" customHeight="1" x14ac:dyDescent="0.2">
      <c r="A45" s="333"/>
      <c r="B45" s="333"/>
      <c r="D45" s="345" t="s">
        <v>368</v>
      </c>
      <c r="E45" s="351"/>
      <c r="F45" s="358"/>
      <c r="G45" s="434">
        <v>0</v>
      </c>
      <c r="H45" s="435"/>
      <c r="I45" s="436"/>
      <c r="J45" s="437"/>
      <c r="K45" s="358"/>
      <c r="L45" s="434">
        <v>0</v>
      </c>
      <c r="M45" s="435"/>
      <c r="N45" s="436"/>
      <c r="O45" s="437"/>
      <c r="P45" s="358"/>
      <c r="Q45" s="434">
        <v>0</v>
      </c>
      <c r="R45" s="435"/>
      <c r="S45" s="436"/>
      <c r="T45" s="437"/>
      <c r="U45" s="358"/>
      <c r="V45" s="434">
        <v>0</v>
      </c>
      <c r="W45" s="435"/>
      <c r="X45" s="436"/>
      <c r="Y45" s="437"/>
      <c r="Z45" s="358"/>
      <c r="AA45" s="434">
        <v>0</v>
      </c>
      <c r="AB45" s="435"/>
      <c r="AC45" s="436"/>
      <c r="AD45" s="437"/>
      <c r="AE45" s="358"/>
      <c r="AF45" s="434">
        <v>0</v>
      </c>
      <c r="AG45" s="435"/>
      <c r="AH45" s="436"/>
      <c r="AI45" s="437"/>
      <c r="AJ45" s="358"/>
      <c r="AK45" s="434">
        <v>0</v>
      </c>
      <c r="AL45" s="435"/>
      <c r="AM45" s="436"/>
      <c r="AN45" s="437"/>
      <c r="AO45" s="358"/>
      <c r="AP45" s="434">
        <v>0</v>
      </c>
      <c r="AQ45" s="435"/>
      <c r="AR45" s="436"/>
      <c r="AS45" s="437"/>
      <c r="AT45" s="358"/>
      <c r="AU45" s="434">
        <v>0</v>
      </c>
      <c r="AV45" s="435"/>
      <c r="AW45" s="436"/>
      <c r="AX45" s="437"/>
      <c r="AY45" s="358"/>
      <c r="AZ45" s="434">
        <v>0</v>
      </c>
      <c r="BA45" s="435"/>
      <c r="BB45" s="436"/>
      <c r="BC45" s="437"/>
      <c r="BD45" s="358"/>
      <c r="BE45" s="434">
        <v>0</v>
      </c>
      <c r="BF45" s="435"/>
      <c r="BG45" s="436"/>
      <c r="BH45" s="437"/>
      <c r="BI45" s="358"/>
      <c r="BJ45" s="434">
        <v>0</v>
      </c>
      <c r="BK45" s="435"/>
      <c r="BL45" s="436"/>
      <c r="BM45" s="437"/>
      <c r="BN45" s="358"/>
      <c r="BO45" s="434">
        <v>0</v>
      </c>
      <c r="BP45" s="435"/>
      <c r="BQ45" s="436"/>
      <c r="BR45" s="437"/>
      <c r="BS45" s="358"/>
      <c r="BT45" s="436">
        <f>SUM(L45:BO45)</f>
        <v>0</v>
      </c>
      <c r="BU45" s="435"/>
      <c r="BV45" s="436"/>
      <c r="BW45" s="437"/>
      <c r="BX45" s="358"/>
      <c r="BY45" s="434">
        <f>SUM(Q45:BT45)</f>
        <v>0</v>
      </c>
      <c r="BZ45" s="435"/>
      <c r="CA45" s="436"/>
      <c r="CB45" s="437"/>
      <c r="CC45" s="358"/>
      <c r="CD45" s="434">
        <v>0</v>
      </c>
      <c r="CE45" s="435"/>
      <c r="CF45" s="436"/>
      <c r="CG45" s="437"/>
      <c r="CH45" s="358"/>
      <c r="CI45" s="434">
        <v>0</v>
      </c>
      <c r="CJ45" s="435"/>
      <c r="CK45" s="436"/>
      <c r="CL45" s="437"/>
      <c r="CM45" s="358"/>
      <c r="CN45" s="434">
        <v>0</v>
      </c>
      <c r="CO45" s="435"/>
      <c r="CP45" s="436"/>
      <c r="CQ45" s="437"/>
      <c r="CR45" s="358"/>
      <c r="CS45" s="434">
        <v>0</v>
      </c>
      <c r="CT45" s="435"/>
      <c r="CU45" s="436"/>
      <c r="CV45" s="437"/>
      <c r="CW45" s="358"/>
      <c r="CX45" s="434">
        <v>0</v>
      </c>
      <c r="CY45" s="435"/>
      <c r="CZ45" s="436"/>
      <c r="DA45" s="437"/>
      <c r="DB45" s="358"/>
      <c r="DC45" s="434">
        <v>0</v>
      </c>
      <c r="DD45" s="435"/>
      <c r="DE45" s="436"/>
      <c r="DF45" s="437"/>
      <c r="DG45" s="358"/>
      <c r="DH45" s="434">
        <v>0</v>
      </c>
      <c r="DI45" s="435"/>
      <c r="DJ45" s="436"/>
      <c r="DK45" s="437"/>
      <c r="DL45" s="358"/>
      <c r="DM45" s="434">
        <v>0</v>
      </c>
      <c r="DN45" s="435"/>
      <c r="DO45" s="436"/>
      <c r="DP45" s="437"/>
      <c r="DQ45" s="358"/>
      <c r="DR45" s="434">
        <v>0</v>
      </c>
      <c r="DS45" s="435"/>
      <c r="DT45" s="436"/>
      <c r="DU45" s="437"/>
      <c r="DV45" s="358"/>
      <c r="DW45" s="434">
        <v>0</v>
      </c>
      <c r="DX45" s="435"/>
      <c r="DY45" s="436"/>
      <c r="DZ45" s="437"/>
      <c r="EA45" s="358"/>
      <c r="EB45" s="434">
        <v>0</v>
      </c>
      <c r="EC45" s="435"/>
      <c r="ED45" s="436"/>
      <c r="EE45" s="437"/>
      <c r="EF45" s="358"/>
      <c r="EG45" s="434">
        <v>0</v>
      </c>
      <c r="EH45" s="435"/>
      <c r="EI45" s="436"/>
      <c r="EJ45" s="437"/>
      <c r="EK45" s="358"/>
      <c r="EL45" s="434">
        <f>SUM(CD45:EG45)</f>
        <v>0</v>
      </c>
      <c r="EM45" s="435">
        <f>SUM(CE45:CO45)</f>
        <v>0</v>
      </c>
      <c r="EN45" s="333"/>
      <c r="EO45" s="345"/>
      <c r="EP45" s="349"/>
      <c r="EQ45" s="349"/>
    </row>
    <row r="46" spans="1:147" ht="12.75" hidden="1" customHeight="1" x14ac:dyDescent="0.2">
      <c r="A46" s="333"/>
      <c r="B46" s="333"/>
      <c r="D46" s="345" t="s">
        <v>318</v>
      </c>
      <c r="E46" s="351"/>
      <c r="F46" s="373"/>
      <c r="G46" s="448">
        <v>0</v>
      </c>
      <c r="H46" s="449"/>
      <c r="I46" s="436"/>
      <c r="J46" s="437"/>
      <c r="K46" s="373"/>
      <c r="L46" s="448">
        <v>0</v>
      </c>
      <c r="M46" s="449"/>
      <c r="N46" s="436"/>
      <c r="O46" s="437"/>
      <c r="P46" s="373"/>
      <c r="Q46" s="448">
        <v>0</v>
      </c>
      <c r="R46" s="449"/>
      <c r="S46" s="436"/>
      <c r="T46" s="437"/>
      <c r="U46" s="373"/>
      <c r="V46" s="448">
        <v>0</v>
      </c>
      <c r="W46" s="449"/>
      <c r="X46" s="436"/>
      <c r="Y46" s="437"/>
      <c r="Z46" s="373"/>
      <c r="AA46" s="448">
        <v>0</v>
      </c>
      <c r="AB46" s="449"/>
      <c r="AC46" s="436"/>
      <c r="AD46" s="437"/>
      <c r="AE46" s="373"/>
      <c r="AF46" s="448">
        <v>0</v>
      </c>
      <c r="AG46" s="449"/>
      <c r="AH46" s="436"/>
      <c r="AI46" s="437"/>
      <c r="AJ46" s="373"/>
      <c r="AK46" s="448">
        <v>0</v>
      </c>
      <c r="AL46" s="449"/>
      <c r="AM46" s="436"/>
      <c r="AN46" s="437"/>
      <c r="AO46" s="373"/>
      <c r="AP46" s="448">
        <v>0</v>
      </c>
      <c r="AQ46" s="449"/>
      <c r="AR46" s="436"/>
      <c r="AS46" s="437"/>
      <c r="AT46" s="373"/>
      <c r="AU46" s="448">
        <v>0</v>
      </c>
      <c r="AV46" s="449"/>
      <c r="AW46" s="436"/>
      <c r="AX46" s="437"/>
      <c r="AY46" s="373"/>
      <c r="AZ46" s="448">
        <v>0</v>
      </c>
      <c r="BA46" s="449"/>
      <c r="BB46" s="436"/>
      <c r="BC46" s="437"/>
      <c r="BD46" s="373"/>
      <c r="BE46" s="448">
        <v>0</v>
      </c>
      <c r="BF46" s="449"/>
      <c r="BG46" s="436"/>
      <c r="BH46" s="437"/>
      <c r="BI46" s="373"/>
      <c r="BJ46" s="448">
        <v>0</v>
      </c>
      <c r="BK46" s="449"/>
      <c r="BL46" s="436"/>
      <c r="BM46" s="437"/>
      <c r="BN46" s="373"/>
      <c r="BO46" s="448">
        <v>0</v>
      </c>
      <c r="BP46" s="449"/>
      <c r="BQ46" s="436"/>
      <c r="BR46" s="437"/>
      <c r="BS46" s="373"/>
      <c r="BT46" s="448">
        <f>SUM(L46:BO46)</f>
        <v>0</v>
      </c>
      <c r="BU46" s="449"/>
      <c r="BV46" s="436"/>
      <c r="BW46" s="437"/>
      <c r="BX46" s="373"/>
      <c r="BY46" s="448">
        <f>SUM(Q46:BT46)</f>
        <v>0</v>
      </c>
      <c r="BZ46" s="449"/>
      <c r="CA46" s="436"/>
      <c r="CB46" s="437"/>
      <c r="CC46" s="373"/>
      <c r="CD46" s="448">
        <v>0</v>
      </c>
      <c r="CE46" s="449"/>
      <c r="CF46" s="436"/>
      <c r="CG46" s="437"/>
      <c r="CH46" s="373"/>
      <c r="CI46" s="448">
        <v>0</v>
      </c>
      <c r="CJ46" s="449"/>
      <c r="CK46" s="436"/>
      <c r="CL46" s="437"/>
      <c r="CM46" s="373"/>
      <c r="CN46" s="448">
        <v>0</v>
      </c>
      <c r="CO46" s="449"/>
      <c r="CP46" s="436"/>
      <c r="CQ46" s="437"/>
      <c r="CR46" s="373"/>
      <c r="CS46" s="448">
        <v>0</v>
      </c>
      <c r="CT46" s="449"/>
      <c r="CU46" s="436"/>
      <c r="CV46" s="437"/>
      <c r="CW46" s="373"/>
      <c r="CX46" s="448">
        <v>0</v>
      </c>
      <c r="CY46" s="449"/>
      <c r="CZ46" s="436"/>
      <c r="DA46" s="437"/>
      <c r="DB46" s="373"/>
      <c r="DC46" s="448">
        <v>0</v>
      </c>
      <c r="DD46" s="449"/>
      <c r="DE46" s="436"/>
      <c r="DF46" s="437"/>
      <c r="DG46" s="373"/>
      <c r="DH46" s="448">
        <v>0</v>
      </c>
      <c r="DI46" s="449"/>
      <c r="DJ46" s="436"/>
      <c r="DK46" s="437"/>
      <c r="DL46" s="373"/>
      <c r="DM46" s="448">
        <v>0</v>
      </c>
      <c r="DN46" s="449"/>
      <c r="DO46" s="436"/>
      <c r="DP46" s="437"/>
      <c r="DQ46" s="373"/>
      <c r="DR46" s="448">
        <v>0</v>
      </c>
      <c r="DS46" s="449"/>
      <c r="DT46" s="436"/>
      <c r="DU46" s="437"/>
      <c r="DV46" s="373"/>
      <c r="DW46" s="448">
        <v>0</v>
      </c>
      <c r="DX46" s="449"/>
      <c r="DY46" s="436"/>
      <c r="DZ46" s="437"/>
      <c r="EA46" s="373"/>
      <c r="EB46" s="448">
        <v>0</v>
      </c>
      <c r="EC46" s="449"/>
      <c r="ED46" s="436"/>
      <c r="EE46" s="437"/>
      <c r="EF46" s="373"/>
      <c r="EG46" s="448">
        <v>0</v>
      </c>
      <c r="EH46" s="449"/>
      <c r="EI46" s="436"/>
      <c r="EJ46" s="437"/>
      <c r="EK46" s="373"/>
      <c r="EL46" s="448">
        <f>SUM(CD46:EG46)</f>
        <v>0</v>
      </c>
      <c r="EM46" s="449">
        <f>SUM(CE46:CO46)</f>
        <v>0</v>
      </c>
      <c r="EN46" s="333"/>
      <c r="EO46" s="345"/>
      <c r="EP46" s="349"/>
      <c r="EQ46" s="349"/>
    </row>
    <row r="47" spans="1:147" hidden="1" x14ac:dyDescent="0.2">
      <c r="A47" s="333"/>
      <c r="B47" s="333"/>
      <c r="D47" s="345"/>
      <c r="E47" s="351"/>
      <c r="F47" s="333"/>
      <c r="G47" s="436"/>
      <c r="H47" s="436"/>
      <c r="I47" s="436"/>
      <c r="J47" s="437"/>
      <c r="K47" s="436"/>
      <c r="L47" s="436"/>
      <c r="M47" s="436"/>
      <c r="N47" s="436"/>
      <c r="O47" s="437"/>
      <c r="P47" s="436"/>
      <c r="Q47" s="436"/>
      <c r="R47" s="436"/>
      <c r="S47" s="436"/>
      <c r="T47" s="437"/>
      <c r="U47" s="436"/>
      <c r="V47" s="436"/>
      <c r="W47" s="436"/>
      <c r="X47" s="436"/>
      <c r="Y47" s="437"/>
      <c r="Z47" s="436"/>
      <c r="AA47" s="436"/>
      <c r="AB47" s="436"/>
      <c r="AC47" s="436"/>
      <c r="AD47" s="437"/>
      <c r="AE47" s="436"/>
      <c r="AF47" s="436"/>
      <c r="AG47" s="436"/>
      <c r="AH47" s="436"/>
      <c r="AI47" s="437"/>
      <c r="AJ47" s="436"/>
      <c r="AK47" s="436"/>
      <c r="AL47" s="436"/>
      <c r="AM47" s="436"/>
      <c r="AN47" s="437"/>
      <c r="AO47" s="436"/>
      <c r="AP47" s="436"/>
      <c r="AQ47" s="436"/>
      <c r="AR47" s="436"/>
      <c r="AS47" s="437"/>
      <c r="AT47" s="436"/>
      <c r="AU47" s="436"/>
      <c r="AV47" s="436"/>
      <c r="AW47" s="436"/>
      <c r="AX47" s="437"/>
      <c r="AY47" s="436"/>
      <c r="AZ47" s="436"/>
      <c r="BA47" s="436"/>
      <c r="BB47" s="436"/>
      <c r="BC47" s="437"/>
      <c r="BD47" s="436"/>
      <c r="BE47" s="436"/>
      <c r="BF47" s="436"/>
      <c r="BG47" s="436"/>
      <c r="BH47" s="437"/>
      <c r="BI47" s="436"/>
      <c r="BJ47" s="436"/>
      <c r="BK47" s="436"/>
      <c r="BL47" s="436"/>
      <c r="BM47" s="437"/>
      <c r="BN47" s="436"/>
      <c r="BO47" s="436"/>
      <c r="BP47" s="436"/>
      <c r="BQ47" s="436"/>
      <c r="BR47" s="437"/>
      <c r="BS47" s="436"/>
      <c r="BT47" s="436"/>
      <c r="BU47" s="436"/>
      <c r="BV47" s="436"/>
      <c r="BW47" s="437"/>
      <c r="BX47" s="436"/>
      <c r="BY47" s="436"/>
      <c r="BZ47" s="436"/>
      <c r="CA47" s="436"/>
      <c r="CB47" s="437"/>
      <c r="CC47" s="436"/>
      <c r="CD47" s="436"/>
      <c r="CE47" s="436"/>
      <c r="CF47" s="436"/>
      <c r="CG47" s="437"/>
      <c r="CH47" s="436"/>
      <c r="CI47" s="436"/>
      <c r="CJ47" s="436"/>
      <c r="CK47" s="436"/>
      <c r="CL47" s="437"/>
      <c r="CM47" s="436"/>
      <c r="CN47" s="436"/>
      <c r="CO47" s="436"/>
      <c r="CP47" s="436"/>
      <c r="CQ47" s="437"/>
      <c r="CR47" s="436"/>
      <c r="CS47" s="436"/>
      <c r="CT47" s="436"/>
      <c r="CU47" s="436"/>
      <c r="CV47" s="437"/>
      <c r="CW47" s="436"/>
      <c r="CX47" s="436"/>
      <c r="CY47" s="436"/>
      <c r="CZ47" s="436"/>
      <c r="DA47" s="437"/>
      <c r="DB47" s="436"/>
      <c r="DC47" s="436"/>
      <c r="DD47" s="436"/>
      <c r="DE47" s="436"/>
      <c r="DF47" s="437"/>
      <c r="DG47" s="436"/>
      <c r="DH47" s="436"/>
      <c r="DI47" s="436"/>
      <c r="DJ47" s="436"/>
      <c r="DK47" s="437"/>
      <c r="DL47" s="436"/>
      <c r="DM47" s="436"/>
      <c r="DN47" s="436"/>
      <c r="DO47" s="436"/>
      <c r="DP47" s="437"/>
      <c r="DQ47" s="436"/>
      <c r="DR47" s="436"/>
      <c r="DS47" s="436"/>
      <c r="DT47" s="436"/>
      <c r="DU47" s="437"/>
      <c r="DV47" s="436"/>
      <c r="DW47" s="436"/>
      <c r="DX47" s="436"/>
      <c r="DY47" s="436"/>
      <c r="DZ47" s="437"/>
      <c r="EA47" s="436"/>
      <c r="EB47" s="436"/>
      <c r="EC47" s="436"/>
      <c r="ED47" s="436"/>
      <c r="EE47" s="437"/>
      <c r="EF47" s="436"/>
      <c r="EG47" s="436"/>
      <c r="EH47" s="436"/>
      <c r="EI47" s="436"/>
      <c r="EJ47" s="437"/>
      <c r="EK47" s="436"/>
      <c r="EL47" s="436"/>
      <c r="EM47" s="333"/>
      <c r="EN47" s="333"/>
      <c r="EO47" s="345"/>
      <c r="EP47" s="349"/>
      <c r="EQ47" s="349"/>
    </row>
    <row r="48" spans="1:147" hidden="1" x14ac:dyDescent="0.2">
      <c r="A48" s="333"/>
      <c r="B48" s="333"/>
      <c r="D48" s="345" t="s">
        <v>322</v>
      </c>
      <c r="E48" s="351"/>
      <c r="F48" s="333"/>
      <c r="G48" s="436">
        <v>0</v>
      </c>
      <c r="H48" s="436"/>
      <c r="I48" s="436"/>
      <c r="J48" s="437"/>
      <c r="K48" s="333"/>
      <c r="L48" s="436">
        <f>SUM(L49:L50)</f>
        <v>0</v>
      </c>
      <c r="M48" s="436"/>
      <c r="N48" s="436"/>
      <c r="O48" s="437"/>
      <c r="P48" s="333"/>
      <c r="Q48" s="436">
        <f>SUM(Q49:Q50)</f>
        <v>0</v>
      </c>
      <c r="R48" s="436"/>
      <c r="S48" s="436"/>
      <c r="T48" s="437"/>
      <c r="U48" s="333"/>
      <c r="V48" s="436">
        <f>SUM(V49:V50)</f>
        <v>0</v>
      </c>
      <c r="W48" s="436"/>
      <c r="X48" s="436"/>
      <c r="Y48" s="437"/>
      <c r="Z48" s="333"/>
      <c r="AA48" s="436">
        <f>SUM(AA49:AA50)</f>
        <v>0</v>
      </c>
      <c r="AB48" s="436"/>
      <c r="AC48" s="436"/>
      <c r="AD48" s="437"/>
      <c r="AE48" s="333"/>
      <c r="AF48" s="436">
        <f>SUM(AF49:AF50)</f>
        <v>0</v>
      </c>
      <c r="AG48" s="436"/>
      <c r="AH48" s="436"/>
      <c r="AI48" s="437"/>
      <c r="AJ48" s="333"/>
      <c r="AK48" s="436">
        <f>SUM(AK49:AK50)</f>
        <v>0</v>
      </c>
      <c r="AL48" s="436"/>
      <c r="AM48" s="436"/>
      <c r="AN48" s="437"/>
      <c r="AO48" s="333"/>
      <c r="AP48" s="436">
        <f>SUM(AP49:AP50)</f>
        <v>0</v>
      </c>
      <c r="AQ48" s="436"/>
      <c r="AR48" s="436"/>
      <c r="AS48" s="437"/>
      <c r="AT48" s="333"/>
      <c r="AU48" s="436">
        <f>SUM(AU49:AU50)</f>
        <v>0</v>
      </c>
      <c r="AV48" s="436"/>
      <c r="AW48" s="436"/>
      <c r="AX48" s="437"/>
      <c r="AY48" s="333"/>
      <c r="AZ48" s="436">
        <f>SUM(AZ49:AZ50)</f>
        <v>0</v>
      </c>
      <c r="BA48" s="436"/>
      <c r="BB48" s="436"/>
      <c r="BC48" s="437"/>
      <c r="BD48" s="333"/>
      <c r="BE48" s="436">
        <f>SUM(BE49:BE50)</f>
        <v>0</v>
      </c>
      <c r="BF48" s="436"/>
      <c r="BG48" s="436"/>
      <c r="BH48" s="437"/>
      <c r="BI48" s="333"/>
      <c r="BJ48" s="436">
        <f>SUM(BJ49:BJ50)</f>
        <v>0</v>
      </c>
      <c r="BK48" s="436"/>
      <c r="BL48" s="436"/>
      <c r="BM48" s="437"/>
      <c r="BN48" s="333"/>
      <c r="BO48" s="436">
        <f>SUM(BO49:BO50)</f>
        <v>0</v>
      </c>
      <c r="BP48" s="436"/>
      <c r="BQ48" s="436"/>
      <c r="BR48" s="437"/>
      <c r="BS48" s="333"/>
      <c r="BT48" s="436">
        <f>SUM(BT49:BT50)</f>
        <v>0</v>
      </c>
      <c r="BU48" s="436"/>
      <c r="BV48" s="436"/>
      <c r="BW48" s="437"/>
      <c r="BX48" s="333"/>
      <c r="BY48" s="436">
        <f>SUM(BY49:BY50)</f>
        <v>0</v>
      </c>
      <c r="BZ48" s="436"/>
      <c r="CA48" s="436"/>
      <c r="CB48" s="437"/>
      <c r="CC48" s="333"/>
      <c r="CD48" s="436">
        <f>SUM(CD49:CD50)</f>
        <v>0</v>
      </c>
      <c r="CE48" s="436"/>
      <c r="CF48" s="436"/>
      <c r="CG48" s="437"/>
      <c r="CH48" s="333"/>
      <c r="CI48" s="436">
        <f>SUM(CI49:CI50)</f>
        <v>0</v>
      </c>
      <c r="CJ48" s="436"/>
      <c r="CK48" s="436"/>
      <c r="CL48" s="437"/>
      <c r="CM48" s="333"/>
      <c r="CN48" s="436">
        <f>SUM(CN49:CN50)</f>
        <v>0</v>
      </c>
      <c r="CO48" s="436"/>
      <c r="CP48" s="436"/>
      <c r="CQ48" s="437"/>
      <c r="CR48" s="333"/>
      <c r="CS48" s="436">
        <f>SUM(CS49:CS50)</f>
        <v>0</v>
      </c>
      <c r="CT48" s="436"/>
      <c r="CU48" s="436"/>
      <c r="CV48" s="437"/>
      <c r="CW48" s="333"/>
      <c r="CX48" s="436">
        <f>SUM(CX49:CX50)</f>
        <v>0</v>
      </c>
      <c r="CY48" s="436"/>
      <c r="CZ48" s="436"/>
      <c r="DA48" s="437"/>
      <c r="DB48" s="333"/>
      <c r="DC48" s="436">
        <f>SUM(DC49:DC50)</f>
        <v>0</v>
      </c>
      <c r="DD48" s="436"/>
      <c r="DE48" s="436"/>
      <c r="DF48" s="437"/>
      <c r="DG48" s="333"/>
      <c r="DH48" s="436">
        <f>SUM(DH49:DH50)</f>
        <v>0</v>
      </c>
      <c r="DI48" s="436"/>
      <c r="DJ48" s="436"/>
      <c r="DK48" s="437"/>
      <c r="DL48" s="333"/>
      <c r="DM48" s="436">
        <f>SUM(DM49:DM50)</f>
        <v>0</v>
      </c>
      <c r="DN48" s="436"/>
      <c r="DO48" s="436"/>
      <c r="DP48" s="437"/>
      <c r="DQ48" s="333"/>
      <c r="DR48" s="436">
        <f>SUM(DR49:DR50)</f>
        <v>0</v>
      </c>
      <c r="DS48" s="436"/>
      <c r="DT48" s="436"/>
      <c r="DU48" s="437"/>
      <c r="DV48" s="333"/>
      <c r="DW48" s="436">
        <f>SUM(DW49:DW50)</f>
        <v>0</v>
      </c>
      <c r="DX48" s="436"/>
      <c r="DY48" s="436"/>
      <c r="DZ48" s="437"/>
      <c r="EA48" s="333"/>
      <c r="EB48" s="436">
        <f>SUM(EB49:EB50)</f>
        <v>0</v>
      </c>
      <c r="EC48" s="436"/>
      <c r="ED48" s="436"/>
      <c r="EE48" s="437"/>
      <c r="EF48" s="333"/>
      <c r="EG48" s="436">
        <f>SUM(EG49:EG50)</f>
        <v>0</v>
      </c>
      <c r="EH48" s="436"/>
      <c r="EI48" s="436"/>
      <c r="EJ48" s="437"/>
      <c r="EK48" s="333"/>
      <c r="EL48" s="436">
        <f>SUM(EL49:EL50)</f>
        <v>0</v>
      </c>
      <c r="EM48" s="436"/>
      <c r="EN48" s="333"/>
      <c r="EO48" s="345"/>
      <c r="EP48" s="349"/>
      <c r="EQ48" s="349"/>
    </row>
    <row r="49" spans="1:147" hidden="1" x14ac:dyDescent="0.2">
      <c r="A49" s="333"/>
      <c r="B49" s="333"/>
      <c r="D49" s="345" t="s">
        <v>368</v>
      </c>
      <c r="E49" s="351"/>
      <c r="F49" s="358"/>
      <c r="G49" s="434">
        <v>0</v>
      </c>
      <c r="H49" s="435"/>
      <c r="I49" s="436"/>
      <c r="J49" s="437"/>
      <c r="K49" s="358"/>
      <c r="L49" s="434">
        <v>0</v>
      </c>
      <c r="M49" s="435"/>
      <c r="N49" s="436"/>
      <c r="O49" s="437"/>
      <c r="P49" s="358"/>
      <c r="Q49" s="434">
        <v>0</v>
      </c>
      <c r="R49" s="435"/>
      <c r="S49" s="436"/>
      <c r="T49" s="437"/>
      <c r="U49" s="358"/>
      <c r="V49" s="434">
        <v>0</v>
      </c>
      <c r="W49" s="435"/>
      <c r="X49" s="436"/>
      <c r="Y49" s="437"/>
      <c r="Z49" s="358"/>
      <c r="AA49" s="434">
        <v>0</v>
      </c>
      <c r="AB49" s="435"/>
      <c r="AC49" s="436"/>
      <c r="AD49" s="437"/>
      <c r="AE49" s="358"/>
      <c r="AF49" s="434">
        <v>0</v>
      </c>
      <c r="AG49" s="435"/>
      <c r="AH49" s="436"/>
      <c r="AI49" s="437"/>
      <c r="AJ49" s="358"/>
      <c r="AK49" s="434">
        <v>0</v>
      </c>
      <c r="AL49" s="435"/>
      <c r="AM49" s="436"/>
      <c r="AN49" s="437"/>
      <c r="AO49" s="358"/>
      <c r="AP49" s="434">
        <v>0</v>
      </c>
      <c r="AQ49" s="435"/>
      <c r="AR49" s="436"/>
      <c r="AS49" s="437"/>
      <c r="AT49" s="358"/>
      <c r="AU49" s="434">
        <v>0</v>
      </c>
      <c r="AV49" s="435"/>
      <c r="AW49" s="436"/>
      <c r="AX49" s="437"/>
      <c r="AY49" s="358"/>
      <c r="AZ49" s="434">
        <v>0</v>
      </c>
      <c r="BA49" s="435"/>
      <c r="BB49" s="436"/>
      <c r="BC49" s="437"/>
      <c r="BD49" s="358"/>
      <c r="BE49" s="434">
        <v>0</v>
      </c>
      <c r="BF49" s="435"/>
      <c r="BG49" s="436"/>
      <c r="BH49" s="437"/>
      <c r="BI49" s="358"/>
      <c r="BJ49" s="434">
        <v>0</v>
      </c>
      <c r="BK49" s="435"/>
      <c r="BL49" s="436"/>
      <c r="BM49" s="437"/>
      <c r="BN49" s="358"/>
      <c r="BO49" s="434">
        <v>0</v>
      </c>
      <c r="BP49" s="435"/>
      <c r="BQ49" s="436"/>
      <c r="BR49" s="437"/>
      <c r="BS49" s="358"/>
      <c r="BT49" s="434">
        <f>SUM(L49:BO49)</f>
        <v>0</v>
      </c>
      <c r="BU49" s="435"/>
      <c r="BV49" s="436"/>
      <c r="BW49" s="437"/>
      <c r="BX49" s="358"/>
      <c r="BY49" s="434">
        <f>SUM(Q49:BT49)</f>
        <v>0</v>
      </c>
      <c r="BZ49" s="435"/>
      <c r="CA49" s="436"/>
      <c r="CB49" s="437"/>
      <c r="CC49" s="358"/>
      <c r="CD49" s="434">
        <v>0</v>
      </c>
      <c r="CE49" s="435"/>
      <c r="CF49" s="436"/>
      <c r="CG49" s="437"/>
      <c r="CH49" s="358"/>
      <c r="CI49" s="434">
        <v>0</v>
      </c>
      <c r="CJ49" s="435"/>
      <c r="CK49" s="436"/>
      <c r="CL49" s="437"/>
      <c r="CM49" s="358"/>
      <c r="CN49" s="434">
        <v>0</v>
      </c>
      <c r="CO49" s="435"/>
      <c r="CP49" s="436"/>
      <c r="CQ49" s="437"/>
      <c r="CR49" s="358"/>
      <c r="CS49" s="434">
        <v>0</v>
      </c>
      <c r="CT49" s="435"/>
      <c r="CU49" s="436"/>
      <c r="CV49" s="437"/>
      <c r="CW49" s="358"/>
      <c r="CX49" s="434">
        <v>0</v>
      </c>
      <c r="CY49" s="435"/>
      <c r="CZ49" s="436"/>
      <c r="DA49" s="437"/>
      <c r="DB49" s="358"/>
      <c r="DC49" s="434">
        <v>0</v>
      </c>
      <c r="DD49" s="435"/>
      <c r="DE49" s="436"/>
      <c r="DF49" s="437"/>
      <c r="DG49" s="358"/>
      <c r="DH49" s="434">
        <v>0</v>
      </c>
      <c r="DI49" s="435"/>
      <c r="DJ49" s="436"/>
      <c r="DK49" s="437"/>
      <c r="DL49" s="358"/>
      <c r="DM49" s="434">
        <v>0</v>
      </c>
      <c r="DN49" s="435"/>
      <c r="DO49" s="436"/>
      <c r="DP49" s="437"/>
      <c r="DQ49" s="358"/>
      <c r="DR49" s="434">
        <v>0</v>
      </c>
      <c r="DS49" s="435"/>
      <c r="DT49" s="436"/>
      <c r="DU49" s="437"/>
      <c r="DV49" s="358"/>
      <c r="DW49" s="434">
        <v>0</v>
      </c>
      <c r="DX49" s="435"/>
      <c r="DY49" s="436"/>
      <c r="DZ49" s="437"/>
      <c r="EA49" s="358"/>
      <c r="EB49" s="434">
        <v>0</v>
      </c>
      <c r="EC49" s="435"/>
      <c r="ED49" s="436"/>
      <c r="EE49" s="437"/>
      <c r="EF49" s="358"/>
      <c r="EG49" s="434">
        <v>0</v>
      </c>
      <c r="EH49" s="435"/>
      <c r="EI49" s="436"/>
      <c r="EJ49" s="437"/>
      <c r="EK49" s="358"/>
      <c r="EL49" s="434">
        <f>SUM(CD49:EG49)</f>
        <v>0</v>
      </c>
      <c r="EM49" s="435"/>
      <c r="EN49" s="333"/>
      <c r="EO49" s="345"/>
      <c r="EP49" s="349"/>
      <c r="EQ49" s="349"/>
    </row>
    <row r="50" spans="1:147" hidden="1" x14ac:dyDescent="0.2">
      <c r="A50" s="333"/>
      <c r="B50" s="333"/>
      <c r="D50" s="345" t="s">
        <v>318</v>
      </c>
      <c r="E50" s="351"/>
      <c r="F50" s="373"/>
      <c r="G50" s="448">
        <v>0</v>
      </c>
      <c r="H50" s="449"/>
      <c r="I50" s="436"/>
      <c r="J50" s="437"/>
      <c r="K50" s="373"/>
      <c r="L50" s="448">
        <v>0</v>
      </c>
      <c r="M50" s="449"/>
      <c r="N50" s="436"/>
      <c r="O50" s="437"/>
      <c r="P50" s="373"/>
      <c r="Q50" s="448">
        <v>0</v>
      </c>
      <c r="R50" s="449"/>
      <c r="S50" s="436"/>
      <c r="T50" s="437"/>
      <c r="U50" s="373"/>
      <c r="V50" s="448">
        <v>0</v>
      </c>
      <c r="W50" s="449"/>
      <c r="X50" s="436"/>
      <c r="Y50" s="437"/>
      <c r="Z50" s="373"/>
      <c r="AA50" s="448">
        <v>0</v>
      </c>
      <c r="AB50" s="449"/>
      <c r="AC50" s="436"/>
      <c r="AD50" s="437"/>
      <c r="AE50" s="373"/>
      <c r="AF50" s="448">
        <v>0</v>
      </c>
      <c r="AG50" s="449"/>
      <c r="AH50" s="436"/>
      <c r="AI50" s="437"/>
      <c r="AJ50" s="373"/>
      <c r="AK50" s="448">
        <v>0</v>
      </c>
      <c r="AL50" s="449"/>
      <c r="AM50" s="436"/>
      <c r="AN50" s="437"/>
      <c r="AO50" s="373"/>
      <c r="AP50" s="448">
        <v>0</v>
      </c>
      <c r="AQ50" s="449"/>
      <c r="AR50" s="436"/>
      <c r="AS50" s="437"/>
      <c r="AT50" s="373"/>
      <c r="AU50" s="448">
        <v>0</v>
      </c>
      <c r="AV50" s="449"/>
      <c r="AW50" s="436"/>
      <c r="AX50" s="437"/>
      <c r="AY50" s="373"/>
      <c r="AZ50" s="448">
        <v>0</v>
      </c>
      <c r="BA50" s="449"/>
      <c r="BB50" s="436"/>
      <c r="BC50" s="437"/>
      <c r="BD50" s="373"/>
      <c r="BE50" s="448">
        <v>0</v>
      </c>
      <c r="BF50" s="449"/>
      <c r="BG50" s="436"/>
      <c r="BH50" s="437"/>
      <c r="BI50" s="373"/>
      <c r="BJ50" s="448">
        <v>0</v>
      </c>
      <c r="BK50" s="449"/>
      <c r="BL50" s="436"/>
      <c r="BM50" s="437"/>
      <c r="BN50" s="373"/>
      <c r="BO50" s="448">
        <v>0</v>
      </c>
      <c r="BP50" s="449"/>
      <c r="BQ50" s="436"/>
      <c r="BR50" s="437"/>
      <c r="BS50" s="373"/>
      <c r="BT50" s="448">
        <f>SUM(L50:BO50)</f>
        <v>0</v>
      </c>
      <c r="BU50" s="449"/>
      <c r="BV50" s="436"/>
      <c r="BW50" s="437"/>
      <c r="BX50" s="373"/>
      <c r="BY50" s="448">
        <f>SUM(Q50:BT50)</f>
        <v>0</v>
      </c>
      <c r="BZ50" s="449"/>
      <c r="CA50" s="436"/>
      <c r="CB50" s="437"/>
      <c r="CC50" s="373"/>
      <c r="CD50" s="448">
        <v>0</v>
      </c>
      <c r="CE50" s="449"/>
      <c r="CF50" s="436"/>
      <c r="CG50" s="437"/>
      <c r="CH50" s="373"/>
      <c r="CI50" s="448">
        <v>0</v>
      </c>
      <c r="CJ50" s="449"/>
      <c r="CK50" s="436"/>
      <c r="CL50" s="437"/>
      <c r="CM50" s="373"/>
      <c r="CN50" s="448">
        <v>0</v>
      </c>
      <c r="CO50" s="449"/>
      <c r="CP50" s="436"/>
      <c r="CQ50" s="437"/>
      <c r="CR50" s="373"/>
      <c r="CS50" s="448">
        <v>0</v>
      </c>
      <c r="CT50" s="449"/>
      <c r="CU50" s="436"/>
      <c r="CV50" s="437"/>
      <c r="CW50" s="373"/>
      <c r="CX50" s="448">
        <v>0</v>
      </c>
      <c r="CY50" s="449"/>
      <c r="CZ50" s="436"/>
      <c r="DA50" s="437"/>
      <c r="DB50" s="373"/>
      <c r="DC50" s="448">
        <v>0</v>
      </c>
      <c r="DD50" s="449"/>
      <c r="DE50" s="436"/>
      <c r="DF50" s="437"/>
      <c r="DG50" s="373"/>
      <c r="DH50" s="448">
        <v>0</v>
      </c>
      <c r="DI50" s="449"/>
      <c r="DJ50" s="436"/>
      <c r="DK50" s="437"/>
      <c r="DL50" s="373"/>
      <c r="DM50" s="448">
        <v>0</v>
      </c>
      <c r="DN50" s="449"/>
      <c r="DO50" s="436"/>
      <c r="DP50" s="437"/>
      <c r="DQ50" s="373"/>
      <c r="DR50" s="448">
        <v>0</v>
      </c>
      <c r="DS50" s="449"/>
      <c r="DT50" s="436"/>
      <c r="DU50" s="437"/>
      <c r="DV50" s="373"/>
      <c r="DW50" s="448">
        <v>0</v>
      </c>
      <c r="DX50" s="449"/>
      <c r="DY50" s="436"/>
      <c r="DZ50" s="437"/>
      <c r="EA50" s="373"/>
      <c r="EB50" s="448">
        <v>0</v>
      </c>
      <c r="EC50" s="449"/>
      <c r="ED50" s="436"/>
      <c r="EE50" s="437"/>
      <c r="EF50" s="373"/>
      <c r="EG50" s="448">
        <v>0</v>
      </c>
      <c r="EH50" s="449"/>
      <c r="EI50" s="436"/>
      <c r="EJ50" s="437"/>
      <c r="EK50" s="373"/>
      <c r="EL50" s="448">
        <f>SUM(CD50:EG50)</f>
        <v>0</v>
      </c>
      <c r="EM50" s="449"/>
      <c r="EN50" s="333"/>
      <c r="EO50" s="345"/>
      <c r="EP50" s="349"/>
      <c r="EQ50" s="349"/>
    </row>
    <row r="51" spans="1:147" ht="12.75" hidden="1" customHeight="1" x14ac:dyDescent="0.2">
      <c r="A51" s="333"/>
      <c r="B51" s="333"/>
      <c r="D51" s="345"/>
      <c r="E51" s="351"/>
      <c r="F51" s="333"/>
      <c r="G51" s="436"/>
      <c r="H51" s="436"/>
      <c r="I51" s="436"/>
      <c r="J51" s="437"/>
      <c r="K51" s="436"/>
      <c r="L51" s="436"/>
      <c r="M51" s="436"/>
      <c r="N51" s="436"/>
      <c r="O51" s="437"/>
      <c r="P51" s="436"/>
      <c r="Q51" s="436"/>
      <c r="R51" s="436"/>
      <c r="S51" s="436"/>
      <c r="T51" s="437"/>
      <c r="U51" s="436"/>
      <c r="V51" s="436"/>
      <c r="W51" s="436"/>
      <c r="X51" s="436"/>
      <c r="Y51" s="437"/>
      <c r="Z51" s="436"/>
      <c r="AA51" s="436"/>
      <c r="AB51" s="436"/>
      <c r="AC51" s="436"/>
      <c r="AD51" s="437"/>
      <c r="AE51" s="436"/>
      <c r="AF51" s="436"/>
      <c r="AG51" s="436"/>
      <c r="AH51" s="436"/>
      <c r="AI51" s="437"/>
      <c r="AJ51" s="436"/>
      <c r="AK51" s="436"/>
      <c r="AL51" s="436"/>
      <c r="AM51" s="436"/>
      <c r="AN51" s="437"/>
      <c r="AO51" s="436"/>
      <c r="AP51" s="436"/>
      <c r="AQ51" s="436"/>
      <c r="AR51" s="436"/>
      <c r="AS51" s="437"/>
      <c r="AT51" s="436"/>
      <c r="AU51" s="436"/>
      <c r="AV51" s="436"/>
      <c r="AW51" s="436"/>
      <c r="AX51" s="437"/>
      <c r="AY51" s="436"/>
      <c r="AZ51" s="436"/>
      <c r="BA51" s="436"/>
      <c r="BB51" s="436"/>
      <c r="BC51" s="437"/>
      <c r="BD51" s="436"/>
      <c r="BE51" s="436"/>
      <c r="BF51" s="436"/>
      <c r="BG51" s="436"/>
      <c r="BH51" s="437"/>
      <c r="BI51" s="436"/>
      <c r="BJ51" s="436"/>
      <c r="BK51" s="436"/>
      <c r="BL51" s="436"/>
      <c r="BM51" s="437"/>
      <c r="BN51" s="436"/>
      <c r="BO51" s="436"/>
      <c r="BP51" s="436"/>
      <c r="BQ51" s="436"/>
      <c r="BR51" s="437"/>
      <c r="BS51" s="436"/>
      <c r="BT51" s="436"/>
      <c r="BU51" s="436"/>
      <c r="BV51" s="436"/>
      <c r="BW51" s="437"/>
      <c r="BX51" s="436"/>
      <c r="BY51" s="436"/>
      <c r="BZ51" s="436"/>
      <c r="CA51" s="436"/>
      <c r="CB51" s="437"/>
      <c r="CC51" s="436"/>
      <c r="CD51" s="436"/>
      <c r="CE51" s="436"/>
      <c r="CF51" s="436"/>
      <c r="CG51" s="437"/>
      <c r="CH51" s="436"/>
      <c r="CI51" s="436"/>
      <c r="CJ51" s="436"/>
      <c r="CK51" s="436"/>
      <c r="CL51" s="437"/>
      <c r="CM51" s="436"/>
      <c r="CN51" s="436"/>
      <c r="CO51" s="436"/>
      <c r="CP51" s="436"/>
      <c r="CQ51" s="437"/>
      <c r="CR51" s="436"/>
      <c r="CS51" s="436"/>
      <c r="CT51" s="436"/>
      <c r="CU51" s="436"/>
      <c r="CV51" s="437"/>
      <c r="CW51" s="436"/>
      <c r="CX51" s="436"/>
      <c r="CY51" s="436"/>
      <c r="CZ51" s="436"/>
      <c r="DA51" s="437"/>
      <c r="DB51" s="436"/>
      <c r="DC51" s="436"/>
      <c r="DD51" s="436"/>
      <c r="DE51" s="436"/>
      <c r="DF51" s="437"/>
      <c r="DG51" s="436"/>
      <c r="DH51" s="436"/>
      <c r="DI51" s="436"/>
      <c r="DJ51" s="436"/>
      <c r="DK51" s="437"/>
      <c r="DL51" s="436"/>
      <c r="DM51" s="436"/>
      <c r="DN51" s="436"/>
      <c r="DO51" s="436"/>
      <c r="DP51" s="437"/>
      <c r="DQ51" s="436"/>
      <c r="DR51" s="436"/>
      <c r="DS51" s="436"/>
      <c r="DT51" s="436"/>
      <c r="DU51" s="437"/>
      <c r="DV51" s="436"/>
      <c r="DW51" s="436"/>
      <c r="DX51" s="436"/>
      <c r="DY51" s="436"/>
      <c r="DZ51" s="437"/>
      <c r="EA51" s="436"/>
      <c r="EB51" s="436"/>
      <c r="EC51" s="436"/>
      <c r="ED51" s="436"/>
      <c r="EE51" s="437"/>
      <c r="EF51" s="436"/>
      <c r="EG51" s="436"/>
      <c r="EH51" s="436"/>
      <c r="EI51" s="436"/>
      <c r="EJ51" s="437"/>
      <c r="EK51" s="436"/>
      <c r="EL51" s="436"/>
      <c r="EM51" s="333"/>
      <c r="EN51" s="333"/>
      <c r="EO51" s="345"/>
      <c r="EP51" s="349"/>
      <c r="EQ51" s="349"/>
    </row>
    <row r="52" spans="1:147" ht="12.75" hidden="1" customHeight="1" x14ac:dyDescent="0.2">
      <c r="A52" s="333"/>
      <c r="B52" s="333"/>
      <c r="D52" s="345" t="s">
        <v>323</v>
      </c>
      <c r="E52" s="351"/>
      <c r="F52" s="333"/>
      <c r="G52" s="436">
        <f>SUM(G53:G54)</f>
        <v>0</v>
      </c>
      <c r="H52" s="436"/>
      <c r="I52" s="436"/>
      <c r="J52" s="437"/>
      <c r="K52" s="436"/>
      <c r="L52" s="436">
        <f>SUM(L53:L54)</f>
        <v>0</v>
      </c>
      <c r="M52" s="436"/>
      <c r="N52" s="436"/>
      <c r="O52" s="437"/>
      <c r="P52" s="333"/>
      <c r="Q52" s="436">
        <f>SUM(Q53:Q54)</f>
        <v>0</v>
      </c>
      <c r="R52" s="436"/>
      <c r="S52" s="436"/>
      <c r="T52" s="437"/>
      <c r="U52" s="333"/>
      <c r="V52" s="436">
        <f>SUM(V53:V54)</f>
        <v>0</v>
      </c>
      <c r="W52" s="436"/>
      <c r="X52" s="436"/>
      <c r="Y52" s="437"/>
      <c r="Z52" s="333"/>
      <c r="AA52" s="436">
        <f>SUM(AA53:AA54)</f>
        <v>0</v>
      </c>
      <c r="AB52" s="436"/>
      <c r="AC52" s="436"/>
      <c r="AD52" s="437"/>
      <c r="AE52" s="333"/>
      <c r="AF52" s="436">
        <f>SUM(AF53:AF54)</f>
        <v>0</v>
      </c>
      <c r="AG52" s="436"/>
      <c r="AH52" s="436"/>
      <c r="AI52" s="437"/>
      <c r="AJ52" s="333"/>
      <c r="AK52" s="436">
        <f>SUM(AK53:AK54)</f>
        <v>0</v>
      </c>
      <c r="AL52" s="436"/>
      <c r="AM52" s="436"/>
      <c r="AN52" s="437"/>
      <c r="AO52" s="333"/>
      <c r="AP52" s="436">
        <f>SUM(AP53:AP54)</f>
        <v>0</v>
      </c>
      <c r="AQ52" s="436"/>
      <c r="AR52" s="436"/>
      <c r="AS52" s="437"/>
      <c r="AT52" s="333"/>
      <c r="AU52" s="436">
        <f>SUM(AU53:AU54)</f>
        <v>0</v>
      </c>
      <c r="AV52" s="436"/>
      <c r="AW52" s="436"/>
      <c r="AX52" s="437"/>
      <c r="AY52" s="333"/>
      <c r="AZ52" s="436">
        <f>SUM(AZ53:AZ54)</f>
        <v>0</v>
      </c>
      <c r="BA52" s="436"/>
      <c r="BB52" s="436"/>
      <c r="BC52" s="437"/>
      <c r="BD52" s="333"/>
      <c r="BE52" s="436">
        <f>SUM(BE53:BE54)</f>
        <v>0</v>
      </c>
      <c r="BF52" s="436"/>
      <c r="BG52" s="436"/>
      <c r="BH52" s="437"/>
      <c r="BI52" s="333"/>
      <c r="BJ52" s="436">
        <f>SUM(BJ53:BJ54)</f>
        <v>0</v>
      </c>
      <c r="BK52" s="436"/>
      <c r="BL52" s="436"/>
      <c r="BM52" s="437"/>
      <c r="BN52" s="333"/>
      <c r="BO52" s="436">
        <f>SUM(BO53:BO54)</f>
        <v>0</v>
      </c>
      <c r="BP52" s="436"/>
      <c r="BQ52" s="436"/>
      <c r="BR52" s="437"/>
      <c r="BS52" s="436"/>
      <c r="BT52" s="436">
        <f>SUM(BT53:BT54)</f>
        <v>0</v>
      </c>
      <c r="BU52" s="436"/>
      <c r="BV52" s="436"/>
      <c r="BW52" s="437"/>
      <c r="BX52" s="436"/>
      <c r="BY52" s="436">
        <f>SUM(BY53:BY54)</f>
        <v>0</v>
      </c>
      <c r="BZ52" s="436"/>
      <c r="CA52" s="436"/>
      <c r="CB52" s="437"/>
      <c r="CC52" s="436"/>
      <c r="CD52" s="436">
        <f>SUM(CD53:CD54)</f>
        <v>0</v>
      </c>
      <c r="CE52" s="436"/>
      <c r="CF52" s="436"/>
      <c r="CG52" s="437"/>
      <c r="CH52" s="333"/>
      <c r="CI52" s="436">
        <f>SUM(CI53:CI54)</f>
        <v>0</v>
      </c>
      <c r="CJ52" s="436"/>
      <c r="CK52" s="436"/>
      <c r="CL52" s="437"/>
      <c r="CM52" s="333"/>
      <c r="CN52" s="436">
        <f>SUM(CN53:CN54)</f>
        <v>0</v>
      </c>
      <c r="CO52" s="436"/>
      <c r="CP52" s="436"/>
      <c r="CQ52" s="437"/>
      <c r="CR52" s="333"/>
      <c r="CS52" s="436">
        <f>SUM(CS53:CS54)</f>
        <v>0</v>
      </c>
      <c r="CT52" s="436"/>
      <c r="CU52" s="436"/>
      <c r="CV52" s="437"/>
      <c r="CW52" s="333"/>
      <c r="CX52" s="436">
        <f>SUM(CX53:CX54)</f>
        <v>0</v>
      </c>
      <c r="CY52" s="436"/>
      <c r="CZ52" s="436"/>
      <c r="DA52" s="437"/>
      <c r="DB52" s="333"/>
      <c r="DC52" s="436">
        <f>SUM(DC53:DC54)</f>
        <v>0</v>
      </c>
      <c r="DD52" s="436"/>
      <c r="DE52" s="436"/>
      <c r="DF52" s="437"/>
      <c r="DG52" s="333"/>
      <c r="DH52" s="436">
        <f>SUM(DH53:DH54)</f>
        <v>0</v>
      </c>
      <c r="DI52" s="436"/>
      <c r="DJ52" s="436"/>
      <c r="DK52" s="437"/>
      <c r="DL52" s="333"/>
      <c r="DM52" s="436">
        <f>SUM(DM53:DM54)</f>
        <v>0</v>
      </c>
      <c r="DN52" s="436"/>
      <c r="DO52" s="436"/>
      <c r="DP52" s="437"/>
      <c r="DQ52" s="333"/>
      <c r="DR52" s="436">
        <f>SUM(DR53:DR54)</f>
        <v>0</v>
      </c>
      <c r="DS52" s="436"/>
      <c r="DT52" s="436"/>
      <c r="DU52" s="437"/>
      <c r="DV52" s="333"/>
      <c r="DW52" s="436">
        <f>SUM(DW53:DW54)</f>
        <v>0</v>
      </c>
      <c r="DX52" s="436"/>
      <c r="DY52" s="436"/>
      <c r="DZ52" s="437"/>
      <c r="EA52" s="333"/>
      <c r="EB52" s="436">
        <f>SUM(EB53:EB54)</f>
        <v>0</v>
      </c>
      <c r="EC52" s="436"/>
      <c r="ED52" s="436"/>
      <c r="EE52" s="437"/>
      <c r="EF52" s="333"/>
      <c r="EG52" s="436">
        <f>SUM(EG53:EG54)</f>
        <v>0</v>
      </c>
      <c r="EH52" s="436"/>
      <c r="EI52" s="436"/>
      <c r="EJ52" s="437"/>
      <c r="EK52" s="436"/>
      <c r="EL52" s="436">
        <f>SUM(EL53:EL54)</f>
        <v>0</v>
      </c>
      <c r="EM52" s="333"/>
      <c r="EN52" s="333"/>
      <c r="EO52" s="345"/>
      <c r="EP52" s="349"/>
      <c r="EQ52" s="349"/>
    </row>
    <row r="53" spans="1:147" ht="12.75" hidden="1" customHeight="1" x14ac:dyDescent="0.2">
      <c r="A53" s="333"/>
      <c r="B53" s="333"/>
      <c r="D53" s="345" t="s">
        <v>368</v>
      </c>
      <c r="E53" s="351"/>
      <c r="F53" s="358"/>
      <c r="G53" s="434">
        <v>0</v>
      </c>
      <c r="H53" s="435"/>
      <c r="I53" s="436"/>
      <c r="J53" s="437"/>
      <c r="K53" s="438"/>
      <c r="L53" s="434">
        <v>0</v>
      </c>
      <c r="M53" s="435"/>
      <c r="N53" s="436"/>
      <c r="O53" s="437"/>
      <c r="P53" s="358"/>
      <c r="Q53" s="434">
        <v>0</v>
      </c>
      <c r="R53" s="435"/>
      <c r="S53" s="436"/>
      <c r="T53" s="437"/>
      <c r="U53" s="358"/>
      <c r="V53" s="434">
        <v>0</v>
      </c>
      <c r="W53" s="435"/>
      <c r="X53" s="436"/>
      <c r="Y53" s="437"/>
      <c r="Z53" s="358"/>
      <c r="AA53" s="434">
        <v>0</v>
      </c>
      <c r="AB53" s="435"/>
      <c r="AC53" s="436"/>
      <c r="AD53" s="437"/>
      <c r="AE53" s="358"/>
      <c r="AF53" s="434">
        <v>0</v>
      </c>
      <c r="AG53" s="435"/>
      <c r="AH53" s="436"/>
      <c r="AI53" s="437"/>
      <c r="AJ53" s="358"/>
      <c r="AK53" s="434">
        <v>0</v>
      </c>
      <c r="AL53" s="435"/>
      <c r="AM53" s="436"/>
      <c r="AN53" s="437"/>
      <c r="AO53" s="358"/>
      <c r="AP53" s="434">
        <v>0</v>
      </c>
      <c r="AQ53" s="435"/>
      <c r="AR53" s="436"/>
      <c r="AS53" s="437"/>
      <c r="AT53" s="358"/>
      <c r="AU53" s="434">
        <v>0</v>
      </c>
      <c r="AV53" s="435"/>
      <c r="AW53" s="436"/>
      <c r="AX53" s="437"/>
      <c r="AY53" s="358"/>
      <c r="AZ53" s="434">
        <v>0</v>
      </c>
      <c r="BA53" s="435"/>
      <c r="BB53" s="436"/>
      <c r="BC53" s="437"/>
      <c r="BD53" s="358"/>
      <c r="BE53" s="434">
        <v>0</v>
      </c>
      <c r="BF53" s="435"/>
      <c r="BG53" s="436"/>
      <c r="BH53" s="437"/>
      <c r="BI53" s="358"/>
      <c r="BJ53" s="434">
        <v>0</v>
      </c>
      <c r="BK53" s="435"/>
      <c r="BL53" s="436"/>
      <c r="BM53" s="437"/>
      <c r="BN53" s="358"/>
      <c r="BO53" s="434">
        <v>0</v>
      </c>
      <c r="BP53" s="435"/>
      <c r="BQ53" s="436"/>
      <c r="BR53" s="437"/>
      <c r="BS53" s="438"/>
      <c r="BT53" s="434">
        <f>SUM(L53:BO53)</f>
        <v>0</v>
      </c>
      <c r="BU53" s="435"/>
      <c r="BV53" s="436"/>
      <c r="BW53" s="437"/>
      <c r="BX53" s="438"/>
      <c r="BY53" s="434">
        <v>0</v>
      </c>
      <c r="BZ53" s="435"/>
      <c r="CA53" s="436"/>
      <c r="CB53" s="437"/>
      <c r="CC53" s="438"/>
      <c r="CD53" s="434">
        <v>0</v>
      </c>
      <c r="CE53" s="435"/>
      <c r="CF53" s="436"/>
      <c r="CG53" s="437"/>
      <c r="CH53" s="358"/>
      <c r="CI53" s="434">
        <v>0</v>
      </c>
      <c r="CJ53" s="435"/>
      <c r="CK53" s="436"/>
      <c r="CL53" s="437"/>
      <c r="CM53" s="358"/>
      <c r="CN53" s="434">
        <v>0</v>
      </c>
      <c r="CO53" s="435"/>
      <c r="CP53" s="436"/>
      <c r="CQ53" s="437"/>
      <c r="CR53" s="358"/>
      <c r="CS53" s="434">
        <v>0</v>
      </c>
      <c r="CT53" s="435"/>
      <c r="CU53" s="436"/>
      <c r="CV53" s="437"/>
      <c r="CW53" s="358"/>
      <c r="CX53" s="434">
        <v>0</v>
      </c>
      <c r="CY53" s="435"/>
      <c r="CZ53" s="436"/>
      <c r="DA53" s="437"/>
      <c r="DB53" s="358"/>
      <c r="DC53" s="434">
        <v>0</v>
      </c>
      <c r="DD53" s="435"/>
      <c r="DE53" s="436"/>
      <c r="DF53" s="437"/>
      <c r="DG53" s="358"/>
      <c r="DH53" s="434">
        <v>0</v>
      </c>
      <c r="DI53" s="435"/>
      <c r="DJ53" s="436"/>
      <c r="DK53" s="437"/>
      <c r="DL53" s="358"/>
      <c r="DM53" s="434">
        <v>0</v>
      </c>
      <c r="DN53" s="435"/>
      <c r="DO53" s="436"/>
      <c r="DP53" s="437"/>
      <c r="DQ53" s="358"/>
      <c r="DR53" s="434">
        <v>0</v>
      </c>
      <c r="DS53" s="435"/>
      <c r="DT53" s="436"/>
      <c r="DU53" s="437"/>
      <c r="DV53" s="358"/>
      <c r="DW53" s="434">
        <v>0</v>
      </c>
      <c r="DX53" s="435"/>
      <c r="DY53" s="436"/>
      <c r="DZ53" s="437"/>
      <c r="EA53" s="358"/>
      <c r="EB53" s="434">
        <v>0</v>
      </c>
      <c r="EC53" s="435"/>
      <c r="ED53" s="436"/>
      <c r="EE53" s="437"/>
      <c r="EF53" s="358"/>
      <c r="EG53" s="434">
        <v>0</v>
      </c>
      <c r="EH53" s="435"/>
      <c r="EI53" s="436"/>
      <c r="EJ53" s="437"/>
      <c r="EK53" s="438"/>
      <c r="EL53" s="434">
        <f>SUM(CD53:DM53)</f>
        <v>0</v>
      </c>
      <c r="EM53" s="360"/>
      <c r="EN53" s="333"/>
      <c r="EO53" s="345"/>
      <c r="EP53" s="349"/>
      <c r="EQ53" s="349"/>
    </row>
    <row r="54" spans="1:147" ht="12.75" hidden="1" customHeight="1" x14ac:dyDescent="0.2">
      <c r="A54" s="333"/>
      <c r="B54" s="333"/>
      <c r="D54" s="345" t="s">
        <v>318</v>
      </c>
      <c r="E54" s="351"/>
      <c r="F54" s="373"/>
      <c r="G54" s="448">
        <v>0</v>
      </c>
      <c r="H54" s="449"/>
      <c r="I54" s="436"/>
      <c r="J54" s="437"/>
      <c r="K54" s="450"/>
      <c r="L54" s="448">
        <v>0</v>
      </c>
      <c r="M54" s="449"/>
      <c r="N54" s="436"/>
      <c r="O54" s="437"/>
      <c r="P54" s="373"/>
      <c r="Q54" s="448">
        <v>0</v>
      </c>
      <c r="R54" s="449"/>
      <c r="S54" s="436"/>
      <c r="T54" s="437"/>
      <c r="U54" s="373"/>
      <c r="V54" s="448">
        <v>0</v>
      </c>
      <c r="W54" s="449"/>
      <c r="X54" s="436"/>
      <c r="Y54" s="437"/>
      <c r="Z54" s="373"/>
      <c r="AA54" s="448">
        <v>0</v>
      </c>
      <c r="AB54" s="449"/>
      <c r="AC54" s="436"/>
      <c r="AD54" s="437"/>
      <c r="AE54" s="373"/>
      <c r="AF54" s="448">
        <v>0</v>
      </c>
      <c r="AG54" s="449"/>
      <c r="AH54" s="436"/>
      <c r="AI54" s="437"/>
      <c r="AJ54" s="373"/>
      <c r="AK54" s="448">
        <v>0</v>
      </c>
      <c r="AL54" s="449"/>
      <c r="AM54" s="436"/>
      <c r="AN54" s="437"/>
      <c r="AO54" s="373"/>
      <c r="AP54" s="448">
        <v>0</v>
      </c>
      <c r="AQ54" s="449"/>
      <c r="AR54" s="436"/>
      <c r="AS54" s="437"/>
      <c r="AT54" s="373"/>
      <c r="AU54" s="448">
        <v>0</v>
      </c>
      <c r="AV54" s="449"/>
      <c r="AW54" s="436"/>
      <c r="AX54" s="437"/>
      <c r="AY54" s="373"/>
      <c r="AZ54" s="448">
        <v>0</v>
      </c>
      <c r="BA54" s="449"/>
      <c r="BB54" s="436"/>
      <c r="BC54" s="437"/>
      <c r="BD54" s="373"/>
      <c r="BE54" s="448">
        <v>0</v>
      </c>
      <c r="BF54" s="449"/>
      <c r="BG54" s="436"/>
      <c r="BH54" s="437"/>
      <c r="BI54" s="373"/>
      <c r="BJ54" s="448">
        <v>0</v>
      </c>
      <c r="BK54" s="449"/>
      <c r="BL54" s="436"/>
      <c r="BM54" s="437"/>
      <c r="BN54" s="373"/>
      <c r="BO54" s="448">
        <v>0</v>
      </c>
      <c r="BP54" s="449"/>
      <c r="BQ54" s="436"/>
      <c r="BR54" s="437"/>
      <c r="BS54" s="450"/>
      <c r="BT54" s="448">
        <f>SUM(L54:BO54)</f>
        <v>0</v>
      </c>
      <c r="BU54" s="449"/>
      <c r="BV54" s="436"/>
      <c r="BW54" s="437"/>
      <c r="BX54" s="450"/>
      <c r="BY54" s="448">
        <v>0</v>
      </c>
      <c r="BZ54" s="449"/>
      <c r="CA54" s="436"/>
      <c r="CB54" s="437"/>
      <c r="CC54" s="450"/>
      <c r="CD54" s="448">
        <v>0</v>
      </c>
      <c r="CE54" s="449"/>
      <c r="CF54" s="436"/>
      <c r="CG54" s="437"/>
      <c r="CH54" s="373"/>
      <c r="CI54" s="448">
        <v>0</v>
      </c>
      <c r="CJ54" s="449"/>
      <c r="CK54" s="436"/>
      <c r="CL54" s="437"/>
      <c r="CM54" s="373"/>
      <c r="CN54" s="448">
        <v>0</v>
      </c>
      <c r="CO54" s="449"/>
      <c r="CP54" s="436"/>
      <c r="CQ54" s="437"/>
      <c r="CR54" s="373"/>
      <c r="CS54" s="448">
        <v>0</v>
      </c>
      <c r="CT54" s="449"/>
      <c r="CU54" s="436"/>
      <c r="CV54" s="437"/>
      <c r="CW54" s="373"/>
      <c r="CX54" s="448">
        <v>0</v>
      </c>
      <c r="CY54" s="449"/>
      <c r="CZ54" s="436"/>
      <c r="DA54" s="437"/>
      <c r="DB54" s="373"/>
      <c r="DC54" s="448">
        <v>0</v>
      </c>
      <c r="DD54" s="449"/>
      <c r="DE54" s="436"/>
      <c r="DF54" s="437"/>
      <c r="DG54" s="373"/>
      <c r="DH54" s="448">
        <v>0</v>
      </c>
      <c r="DI54" s="449"/>
      <c r="DJ54" s="436"/>
      <c r="DK54" s="437"/>
      <c r="DL54" s="373"/>
      <c r="DM54" s="448">
        <v>0</v>
      </c>
      <c r="DN54" s="449"/>
      <c r="DO54" s="436"/>
      <c r="DP54" s="437"/>
      <c r="DQ54" s="373"/>
      <c r="DR54" s="448">
        <v>0</v>
      </c>
      <c r="DS54" s="449"/>
      <c r="DT54" s="436"/>
      <c r="DU54" s="437"/>
      <c r="DV54" s="373"/>
      <c r="DW54" s="448">
        <v>0</v>
      </c>
      <c r="DX54" s="449"/>
      <c r="DY54" s="436"/>
      <c r="DZ54" s="437"/>
      <c r="EA54" s="373"/>
      <c r="EB54" s="448">
        <v>0</v>
      </c>
      <c r="EC54" s="449"/>
      <c r="ED54" s="436"/>
      <c r="EE54" s="437"/>
      <c r="EF54" s="373"/>
      <c r="EG54" s="448">
        <v>0</v>
      </c>
      <c r="EH54" s="449"/>
      <c r="EI54" s="436"/>
      <c r="EJ54" s="437"/>
      <c r="EK54" s="450"/>
      <c r="EL54" s="448">
        <f>SUM(CD54:DM54)</f>
        <v>0</v>
      </c>
      <c r="EM54" s="375"/>
      <c r="EN54" s="333"/>
      <c r="EO54" s="345"/>
      <c r="EP54" s="349"/>
      <c r="EQ54" s="349"/>
    </row>
    <row r="55" spans="1:147" ht="12.75" hidden="1" customHeight="1" x14ac:dyDescent="0.2">
      <c r="A55" s="333"/>
      <c r="B55" s="333"/>
      <c r="D55" s="345"/>
      <c r="E55" s="351"/>
      <c r="F55" s="333"/>
      <c r="G55" s="436"/>
      <c r="H55" s="436"/>
      <c r="I55" s="436"/>
      <c r="J55" s="437"/>
      <c r="K55" s="436"/>
      <c r="L55" s="436"/>
      <c r="M55" s="436"/>
      <c r="N55" s="436"/>
      <c r="O55" s="437"/>
      <c r="P55" s="333"/>
      <c r="Q55" s="436"/>
      <c r="R55" s="436"/>
      <c r="S55" s="436"/>
      <c r="T55" s="437"/>
      <c r="U55" s="333"/>
      <c r="V55" s="436"/>
      <c r="W55" s="436"/>
      <c r="X55" s="436"/>
      <c r="Y55" s="437"/>
      <c r="Z55" s="333"/>
      <c r="AA55" s="436"/>
      <c r="AB55" s="436"/>
      <c r="AC55" s="436"/>
      <c r="AD55" s="437"/>
      <c r="AE55" s="333"/>
      <c r="AF55" s="436"/>
      <c r="AG55" s="436"/>
      <c r="AH55" s="436"/>
      <c r="AI55" s="437"/>
      <c r="AJ55" s="333"/>
      <c r="AK55" s="436"/>
      <c r="AL55" s="436"/>
      <c r="AM55" s="436"/>
      <c r="AN55" s="437"/>
      <c r="AO55" s="333"/>
      <c r="AP55" s="436"/>
      <c r="AQ55" s="436"/>
      <c r="AR55" s="436"/>
      <c r="AS55" s="437"/>
      <c r="AT55" s="333"/>
      <c r="AU55" s="436"/>
      <c r="AV55" s="436"/>
      <c r="AW55" s="436"/>
      <c r="AX55" s="437"/>
      <c r="AY55" s="333"/>
      <c r="AZ55" s="436"/>
      <c r="BA55" s="436"/>
      <c r="BB55" s="436"/>
      <c r="BC55" s="437"/>
      <c r="BD55" s="333"/>
      <c r="BE55" s="436"/>
      <c r="BF55" s="436"/>
      <c r="BG55" s="436"/>
      <c r="BH55" s="437"/>
      <c r="BI55" s="333"/>
      <c r="BJ55" s="436"/>
      <c r="BK55" s="436"/>
      <c r="BL55" s="436"/>
      <c r="BM55" s="437"/>
      <c r="BN55" s="333"/>
      <c r="BO55" s="436"/>
      <c r="BP55" s="436"/>
      <c r="BQ55" s="436"/>
      <c r="BR55" s="437"/>
      <c r="BS55" s="436"/>
      <c r="BT55" s="436"/>
      <c r="BU55" s="436"/>
      <c r="BV55" s="436"/>
      <c r="BW55" s="437"/>
      <c r="BX55" s="436"/>
      <c r="BY55" s="436"/>
      <c r="BZ55" s="436"/>
      <c r="CA55" s="436"/>
      <c r="CB55" s="437"/>
      <c r="CC55" s="436"/>
      <c r="CD55" s="436"/>
      <c r="CE55" s="436"/>
      <c r="CF55" s="436"/>
      <c r="CG55" s="437"/>
      <c r="CH55" s="333"/>
      <c r="CI55" s="436"/>
      <c r="CJ55" s="436"/>
      <c r="CK55" s="436"/>
      <c r="CL55" s="437"/>
      <c r="CM55" s="333"/>
      <c r="CN55" s="436"/>
      <c r="CO55" s="436"/>
      <c r="CP55" s="436"/>
      <c r="CQ55" s="437"/>
      <c r="CR55" s="333"/>
      <c r="CS55" s="436"/>
      <c r="CT55" s="436"/>
      <c r="CU55" s="436"/>
      <c r="CV55" s="437"/>
      <c r="CW55" s="333"/>
      <c r="CX55" s="436"/>
      <c r="CY55" s="436"/>
      <c r="CZ55" s="436"/>
      <c r="DA55" s="437"/>
      <c r="DB55" s="333"/>
      <c r="DC55" s="436"/>
      <c r="DD55" s="436"/>
      <c r="DE55" s="436"/>
      <c r="DF55" s="437"/>
      <c r="DG55" s="333"/>
      <c r="DH55" s="436"/>
      <c r="DI55" s="436"/>
      <c r="DJ55" s="436"/>
      <c r="DK55" s="437"/>
      <c r="DL55" s="333"/>
      <c r="DM55" s="436"/>
      <c r="DN55" s="436"/>
      <c r="DO55" s="436"/>
      <c r="DP55" s="437"/>
      <c r="DQ55" s="333"/>
      <c r="DR55" s="436"/>
      <c r="DS55" s="436"/>
      <c r="DT55" s="436"/>
      <c r="DU55" s="437"/>
      <c r="DV55" s="333"/>
      <c r="DW55" s="436"/>
      <c r="DX55" s="436"/>
      <c r="DY55" s="436"/>
      <c r="DZ55" s="437"/>
      <c r="EA55" s="333"/>
      <c r="EB55" s="436"/>
      <c r="EC55" s="436"/>
      <c r="ED55" s="436"/>
      <c r="EE55" s="437"/>
      <c r="EF55" s="333"/>
      <c r="EG55" s="436"/>
      <c r="EH55" s="436"/>
      <c r="EI55" s="436"/>
      <c r="EJ55" s="437"/>
      <c r="EK55" s="436"/>
      <c r="EL55" s="436"/>
      <c r="EM55" s="333"/>
      <c r="EN55" s="333"/>
      <c r="EO55" s="345"/>
      <c r="EP55" s="349"/>
      <c r="EQ55" s="349"/>
    </row>
    <row r="56" spans="1:147" ht="12.75" hidden="1" customHeight="1" x14ac:dyDescent="0.2">
      <c r="A56" s="333"/>
      <c r="B56" s="333"/>
      <c r="D56" s="345" t="s">
        <v>324</v>
      </c>
      <c r="E56" s="351"/>
      <c r="F56" s="333"/>
      <c r="G56" s="436">
        <v>0</v>
      </c>
      <c r="H56" s="436"/>
      <c r="I56" s="436"/>
      <c r="J56" s="437"/>
      <c r="K56" s="333"/>
      <c r="L56" s="436">
        <f>SUM(L57:L58)</f>
        <v>0</v>
      </c>
      <c r="M56" s="436"/>
      <c r="N56" s="436"/>
      <c r="O56" s="437"/>
      <c r="P56" s="333"/>
      <c r="Q56" s="436">
        <f>SUM(Q57:Q58)</f>
        <v>0</v>
      </c>
      <c r="R56" s="436"/>
      <c r="S56" s="436"/>
      <c r="T56" s="437"/>
      <c r="U56" s="333"/>
      <c r="V56" s="436">
        <f>SUM(V57:V58)</f>
        <v>0</v>
      </c>
      <c r="W56" s="436"/>
      <c r="X56" s="436"/>
      <c r="Y56" s="437"/>
      <c r="Z56" s="333"/>
      <c r="AA56" s="436">
        <f>SUM(AA57:AA58)</f>
        <v>0</v>
      </c>
      <c r="AB56" s="436"/>
      <c r="AC56" s="436"/>
      <c r="AD56" s="437"/>
      <c r="AE56" s="333"/>
      <c r="AF56" s="436">
        <f>SUM(AF57:AF58)</f>
        <v>0</v>
      </c>
      <c r="AG56" s="436"/>
      <c r="AH56" s="436"/>
      <c r="AI56" s="437"/>
      <c r="AJ56" s="333"/>
      <c r="AK56" s="436">
        <f>SUM(AK57:AK58)</f>
        <v>0</v>
      </c>
      <c r="AL56" s="436"/>
      <c r="AM56" s="436"/>
      <c r="AN56" s="437"/>
      <c r="AO56" s="333"/>
      <c r="AP56" s="436">
        <f>SUM(AP57:AP58)</f>
        <v>0</v>
      </c>
      <c r="AQ56" s="436"/>
      <c r="AR56" s="436"/>
      <c r="AS56" s="437"/>
      <c r="AT56" s="333"/>
      <c r="AU56" s="436">
        <f>SUM(AU57:AU58)</f>
        <v>0</v>
      </c>
      <c r="AV56" s="436"/>
      <c r="AW56" s="436"/>
      <c r="AX56" s="437"/>
      <c r="AY56" s="333"/>
      <c r="AZ56" s="436">
        <f>SUM(AZ57:AZ58)</f>
        <v>0</v>
      </c>
      <c r="BA56" s="436"/>
      <c r="BB56" s="436"/>
      <c r="BC56" s="437"/>
      <c r="BD56" s="333"/>
      <c r="BE56" s="436">
        <f>SUM(BE57:BE58)</f>
        <v>0</v>
      </c>
      <c r="BF56" s="436"/>
      <c r="BG56" s="436"/>
      <c r="BH56" s="437"/>
      <c r="BI56" s="333"/>
      <c r="BJ56" s="436">
        <f>SUM(BJ57:BJ58)</f>
        <v>0</v>
      </c>
      <c r="BK56" s="436"/>
      <c r="BL56" s="436"/>
      <c r="BM56" s="437"/>
      <c r="BN56" s="333"/>
      <c r="BO56" s="436">
        <f>SUM(BO57:BO58)</f>
        <v>0</v>
      </c>
      <c r="BP56" s="436"/>
      <c r="BQ56" s="436"/>
      <c r="BR56" s="437"/>
      <c r="BS56" s="333"/>
      <c r="BT56" s="448">
        <f>SUM(BT57:BT58)</f>
        <v>0</v>
      </c>
      <c r="BU56" s="436"/>
      <c r="BV56" s="436"/>
      <c r="BW56" s="437"/>
      <c r="BX56" s="333"/>
      <c r="BY56" s="436">
        <f>SUM(BY57:BY58)</f>
        <v>0</v>
      </c>
      <c r="BZ56" s="436"/>
      <c r="CA56" s="436"/>
      <c r="CB56" s="437"/>
      <c r="CC56" s="333"/>
      <c r="CD56" s="436">
        <f>SUM(CD57:CD58)</f>
        <v>0</v>
      </c>
      <c r="CE56" s="436"/>
      <c r="CF56" s="436"/>
      <c r="CG56" s="437"/>
      <c r="CH56" s="333"/>
      <c r="CI56" s="436">
        <f>SUM(CI57:CI58)</f>
        <v>0</v>
      </c>
      <c r="CJ56" s="436"/>
      <c r="CK56" s="436"/>
      <c r="CL56" s="437"/>
      <c r="CM56" s="333"/>
      <c r="CN56" s="436">
        <f>SUM(CN57:CN58)</f>
        <v>0</v>
      </c>
      <c r="CO56" s="436"/>
      <c r="CP56" s="436"/>
      <c r="CQ56" s="437"/>
      <c r="CR56" s="333"/>
      <c r="CS56" s="436">
        <f>SUM(CS57:CS58)</f>
        <v>0</v>
      </c>
      <c r="CT56" s="436"/>
      <c r="CU56" s="436"/>
      <c r="CV56" s="437"/>
      <c r="CW56" s="333"/>
      <c r="CX56" s="436">
        <f>SUM(CX57:CX58)</f>
        <v>0</v>
      </c>
      <c r="CY56" s="436"/>
      <c r="CZ56" s="436"/>
      <c r="DA56" s="437"/>
      <c r="DB56" s="333"/>
      <c r="DC56" s="436">
        <f>SUM(DC57:DC58)</f>
        <v>0</v>
      </c>
      <c r="DD56" s="436"/>
      <c r="DE56" s="436"/>
      <c r="DF56" s="437"/>
      <c r="DG56" s="333"/>
      <c r="DH56" s="436">
        <f>SUM(DH57:DH58)</f>
        <v>0</v>
      </c>
      <c r="DI56" s="436"/>
      <c r="DJ56" s="436"/>
      <c r="DK56" s="437"/>
      <c r="DL56" s="333"/>
      <c r="DM56" s="436">
        <f>SUM(DM57:DM58)</f>
        <v>0</v>
      </c>
      <c r="DN56" s="436"/>
      <c r="DO56" s="436"/>
      <c r="DP56" s="437"/>
      <c r="DQ56" s="333"/>
      <c r="DR56" s="436">
        <f>SUM(DR57:DR58)</f>
        <v>0</v>
      </c>
      <c r="DS56" s="436"/>
      <c r="DT56" s="436"/>
      <c r="DU56" s="437"/>
      <c r="DV56" s="333"/>
      <c r="DW56" s="436">
        <f>SUM(DW57:DW58)</f>
        <v>0</v>
      </c>
      <c r="DX56" s="436"/>
      <c r="DY56" s="436"/>
      <c r="DZ56" s="437"/>
      <c r="EA56" s="333"/>
      <c r="EB56" s="436">
        <f>SUM(EB57:EB58)</f>
        <v>0</v>
      </c>
      <c r="EC56" s="436"/>
      <c r="ED56" s="436"/>
      <c r="EE56" s="437"/>
      <c r="EF56" s="333"/>
      <c r="EG56" s="436">
        <f>SUM(EG57:EG58)</f>
        <v>0</v>
      </c>
      <c r="EH56" s="436"/>
      <c r="EI56" s="436"/>
      <c r="EJ56" s="437"/>
      <c r="EK56" s="333"/>
      <c r="EL56" s="436">
        <f>SUM(EL57:EL58)</f>
        <v>0</v>
      </c>
      <c r="EM56" s="436"/>
      <c r="EN56" s="333"/>
      <c r="EO56" s="345"/>
      <c r="EP56" s="349"/>
      <c r="EQ56" s="349"/>
    </row>
    <row r="57" spans="1:147" ht="12.75" hidden="1" customHeight="1" x14ac:dyDescent="0.2">
      <c r="A57" s="333"/>
      <c r="B57" s="333"/>
      <c r="D57" s="345" t="s">
        <v>368</v>
      </c>
      <c r="E57" s="351"/>
      <c r="F57" s="358"/>
      <c r="G57" s="434">
        <v>0</v>
      </c>
      <c r="H57" s="435"/>
      <c r="I57" s="436"/>
      <c r="J57" s="437"/>
      <c r="K57" s="358"/>
      <c r="L57" s="434">
        <v>0</v>
      </c>
      <c r="M57" s="435"/>
      <c r="N57" s="436"/>
      <c r="O57" s="437"/>
      <c r="P57" s="358"/>
      <c r="Q57" s="434">
        <v>0</v>
      </c>
      <c r="R57" s="435"/>
      <c r="S57" s="436"/>
      <c r="T57" s="437"/>
      <c r="U57" s="358"/>
      <c r="V57" s="434">
        <v>0</v>
      </c>
      <c r="W57" s="435"/>
      <c r="X57" s="436"/>
      <c r="Y57" s="437"/>
      <c r="Z57" s="358"/>
      <c r="AA57" s="434">
        <v>0</v>
      </c>
      <c r="AB57" s="435"/>
      <c r="AC57" s="436"/>
      <c r="AD57" s="437"/>
      <c r="AE57" s="358"/>
      <c r="AF57" s="434">
        <v>0</v>
      </c>
      <c r="AG57" s="435"/>
      <c r="AH57" s="436"/>
      <c r="AI57" s="437"/>
      <c r="AJ57" s="358"/>
      <c r="AK57" s="434">
        <v>0</v>
      </c>
      <c r="AL57" s="435"/>
      <c r="AM57" s="436"/>
      <c r="AN57" s="437"/>
      <c r="AO57" s="358"/>
      <c r="AP57" s="434">
        <v>0</v>
      </c>
      <c r="AQ57" s="435"/>
      <c r="AR57" s="436"/>
      <c r="AS57" s="437"/>
      <c r="AT57" s="358"/>
      <c r="AU57" s="434">
        <v>0</v>
      </c>
      <c r="AV57" s="435"/>
      <c r="AW57" s="436"/>
      <c r="AX57" s="437"/>
      <c r="AY57" s="358"/>
      <c r="AZ57" s="434">
        <v>0</v>
      </c>
      <c r="BA57" s="435"/>
      <c r="BB57" s="436"/>
      <c r="BC57" s="437"/>
      <c r="BD57" s="358"/>
      <c r="BE57" s="434">
        <v>0</v>
      </c>
      <c r="BF57" s="435"/>
      <c r="BG57" s="436"/>
      <c r="BH57" s="437"/>
      <c r="BI57" s="358"/>
      <c r="BJ57" s="434">
        <v>0</v>
      </c>
      <c r="BK57" s="435"/>
      <c r="BL57" s="436"/>
      <c r="BM57" s="437"/>
      <c r="BN57" s="358"/>
      <c r="BO57" s="434">
        <v>0</v>
      </c>
      <c r="BP57" s="435"/>
      <c r="BQ57" s="436"/>
      <c r="BR57" s="437"/>
      <c r="BS57" s="358"/>
      <c r="BT57" s="436">
        <f>SUM(L57:BO57)</f>
        <v>0</v>
      </c>
      <c r="BU57" s="435"/>
      <c r="BV57" s="436"/>
      <c r="BW57" s="437"/>
      <c r="BX57" s="358"/>
      <c r="BY57" s="434">
        <f>SUM(Q57:BT57)</f>
        <v>0</v>
      </c>
      <c r="BZ57" s="435"/>
      <c r="CA57" s="436"/>
      <c r="CB57" s="437"/>
      <c r="CC57" s="358"/>
      <c r="CD57" s="434">
        <v>0</v>
      </c>
      <c r="CE57" s="435"/>
      <c r="CF57" s="436"/>
      <c r="CG57" s="437"/>
      <c r="CH57" s="358"/>
      <c r="CI57" s="434">
        <v>0</v>
      </c>
      <c r="CJ57" s="435"/>
      <c r="CK57" s="436"/>
      <c r="CL57" s="437"/>
      <c r="CM57" s="358"/>
      <c r="CN57" s="434">
        <v>0</v>
      </c>
      <c r="CO57" s="435"/>
      <c r="CP57" s="436"/>
      <c r="CQ57" s="437"/>
      <c r="CR57" s="358"/>
      <c r="CS57" s="434">
        <v>0</v>
      </c>
      <c r="CT57" s="435"/>
      <c r="CU57" s="436"/>
      <c r="CV57" s="437"/>
      <c r="CW57" s="358"/>
      <c r="CX57" s="434">
        <v>0</v>
      </c>
      <c r="CY57" s="435"/>
      <c r="CZ57" s="436"/>
      <c r="DA57" s="437"/>
      <c r="DB57" s="358"/>
      <c r="DC57" s="434">
        <v>0</v>
      </c>
      <c r="DD57" s="435"/>
      <c r="DE57" s="436"/>
      <c r="DF57" s="437"/>
      <c r="DG57" s="358"/>
      <c r="DH57" s="434">
        <v>0</v>
      </c>
      <c r="DI57" s="435"/>
      <c r="DJ57" s="436"/>
      <c r="DK57" s="437"/>
      <c r="DL57" s="358"/>
      <c r="DM57" s="434">
        <v>0</v>
      </c>
      <c r="DN57" s="435"/>
      <c r="DO57" s="436"/>
      <c r="DP57" s="437"/>
      <c r="DQ57" s="358"/>
      <c r="DR57" s="434">
        <v>0</v>
      </c>
      <c r="DS57" s="435"/>
      <c r="DT57" s="436"/>
      <c r="DU57" s="437"/>
      <c r="DV57" s="358"/>
      <c r="DW57" s="434">
        <v>0</v>
      </c>
      <c r="DX57" s="435"/>
      <c r="DY57" s="436"/>
      <c r="DZ57" s="437"/>
      <c r="EA57" s="358"/>
      <c r="EB57" s="434">
        <v>0</v>
      </c>
      <c r="EC57" s="435"/>
      <c r="ED57" s="436"/>
      <c r="EE57" s="437"/>
      <c r="EF57" s="358"/>
      <c r="EG57" s="434">
        <v>0</v>
      </c>
      <c r="EH57" s="435"/>
      <c r="EI57" s="436"/>
      <c r="EJ57" s="437"/>
      <c r="EK57" s="358"/>
      <c r="EL57" s="434">
        <f>SUM(CD57:EG57)</f>
        <v>0</v>
      </c>
      <c r="EM57" s="435">
        <f>SUM(CE57:CO57)</f>
        <v>0</v>
      </c>
      <c r="EN57" s="333"/>
      <c r="EO57" s="345"/>
      <c r="EP57" s="349"/>
      <c r="EQ57" s="349"/>
    </row>
    <row r="58" spans="1:147" ht="12.75" hidden="1" customHeight="1" x14ac:dyDescent="0.2">
      <c r="A58" s="333"/>
      <c r="B58" s="333"/>
      <c r="D58" s="345" t="s">
        <v>318</v>
      </c>
      <c r="E58" s="351"/>
      <c r="F58" s="373"/>
      <c r="G58" s="448">
        <v>0</v>
      </c>
      <c r="H58" s="449"/>
      <c r="I58" s="436"/>
      <c r="J58" s="437"/>
      <c r="K58" s="373"/>
      <c r="L58" s="448">
        <v>0</v>
      </c>
      <c r="M58" s="449"/>
      <c r="N58" s="436"/>
      <c r="O58" s="437"/>
      <c r="P58" s="373"/>
      <c r="Q58" s="448">
        <v>0</v>
      </c>
      <c r="R58" s="449"/>
      <c r="S58" s="436"/>
      <c r="T58" s="437"/>
      <c r="U58" s="373"/>
      <c r="V58" s="448">
        <v>0</v>
      </c>
      <c r="W58" s="449"/>
      <c r="X58" s="436"/>
      <c r="Y58" s="437"/>
      <c r="Z58" s="373"/>
      <c r="AA58" s="448">
        <v>0</v>
      </c>
      <c r="AB58" s="449"/>
      <c r="AC58" s="436"/>
      <c r="AD58" s="437"/>
      <c r="AE58" s="373"/>
      <c r="AF58" s="448">
        <v>0</v>
      </c>
      <c r="AG58" s="449"/>
      <c r="AH58" s="436"/>
      <c r="AI58" s="437"/>
      <c r="AJ58" s="373"/>
      <c r="AK58" s="448">
        <v>0</v>
      </c>
      <c r="AL58" s="449"/>
      <c r="AM58" s="436"/>
      <c r="AN58" s="437"/>
      <c r="AO58" s="373"/>
      <c r="AP58" s="448">
        <v>0</v>
      </c>
      <c r="AQ58" s="449"/>
      <c r="AR58" s="436"/>
      <c r="AS58" s="437"/>
      <c r="AT58" s="373"/>
      <c r="AU58" s="448">
        <v>0</v>
      </c>
      <c r="AV58" s="449"/>
      <c r="AW58" s="436"/>
      <c r="AX58" s="437"/>
      <c r="AY58" s="373"/>
      <c r="AZ58" s="448">
        <v>0</v>
      </c>
      <c r="BA58" s="449"/>
      <c r="BB58" s="436"/>
      <c r="BC58" s="437"/>
      <c r="BD58" s="373"/>
      <c r="BE58" s="448">
        <v>0</v>
      </c>
      <c r="BF58" s="449"/>
      <c r="BG58" s="436"/>
      <c r="BH58" s="437"/>
      <c r="BI58" s="373"/>
      <c r="BJ58" s="448">
        <v>0</v>
      </c>
      <c r="BK58" s="449"/>
      <c r="BL58" s="436"/>
      <c r="BM58" s="437"/>
      <c r="BN58" s="373"/>
      <c r="BO58" s="448">
        <v>0</v>
      </c>
      <c r="BP58" s="449"/>
      <c r="BQ58" s="436"/>
      <c r="BR58" s="437"/>
      <c r="BS58" s="373"/>
      <c r="BT58" s="448">
        <f>SUM(L58:BO58)</f>
        <v>0</v>
      </c>
      <c r="BU58" s="449"/>
      <c r="BV58" s="436"/>
      <c r="BW58" s="437"/>
      <c r="BX58" s="373"/>
      <c r="BY58" s="448">
        <f>SUM(Q58:BT58)</f>
        <v>0</v>
      </c>
      <c r="BZ58" s="449"/>
      <c r="CA58" s="436"/>
      <c r="CB58" s="437"/>
      <c r="CC58" s="373"/>
      <c r="CD58" s="448">
        <v>0</v>
      </c>
      <c r="CE58" s="449"/>
      <c r="CF58" s="436"/>
      <c r="CG58" s="437"/>
      <c r="CH58" s="373"/>
      <c r="CI58" s="448">
        <v>0</v>
      </c>
      <c r="CJ58" s="449"/>
      <c r="CK58" s="436"/>
      <c r="CL58" s="437"/>
      <c r="CM58" s="373"/>
      <c r="CN58" s="448">
        <v>0</v>
      </c>
      <c r="CO58" s="449"/>
      <c r="CP58" s="436"/>
      <c r="CQ58" s="437"/>
      <c r="CR58" s="373"/>
      <c r="CS58" s="448">
        <v>0</v>
      </c>
      <c r="CT58" s="449"/>
      <c r="CU58" s="436"/>
      <c r="CV58" s="437"/>
      <c r="CW58" s="373"/>
      <c r="CX58" s="448">
        <v>0</v>
      </c>
      <c r="CY58" s="449"/>
      <c r="CZ58" s="436"/>
      <c r="DA58" s="437"/>
      <c r="DB58" s="373"/>
      <c r="DC58" s="448">
        <v>0</v>
      </c>
      <c r="DD58" s="449"/>
      <c r="DE58" s="436"/>
      <c r="DF58" s="437"/>
      <c r="DG58" s="373"/>
      <c r="DH58" s="448">
        <v>0</v>
      </c>
      <c r="DI58" s="449"/>
      <c r="DJ58" s="436"/>
      <c r="DK58" s="437"/>
      <c r="DL58" s="373"/>
      <c r="DM58" s="448">
        <v>0</v>
      </c>
      <c r="DN58" s="449"/>
      <c r="DO58" s="436"/>
      <c r="DP58" s="437"/>
      <c r="DQ58" s="373"/>
      <c r="DR58" s="448">
        <v>0</v>
      </c>
      <c r="DS58" s="449"/>
      <c r="DT58" s="436"/>
      <c r="DU58" s="437"/>
      <c r="DV58" s="373"/>
      <c r="DW58" s="448">
        <v>0</v>
      </c>
      <c r="DX58" s="449"/>
      <c r="DY58" s="436"/>
      <c r="DZ58" s="437"/>
      <c r="EA58" s="373"/>
      <c r="EB58" s="448">
        <v>0</v>
      </c>
      <c r="EC58" s="449"/>
      <c r="ED58" s="436"/>
      <c r="EE58" s="437"/>
      <c r="EF58" s="373"/>
      <c r="EG58" s="448">
        <v>0</v>
      </c>
      <c r="EH58" s="449"/>
      <c r="EI58" s="436"/>
      <c r="EJ58" s="437"/>
      <c r="EK58" s="373"/>
      <c r="EL58" s="448">
        <f>SUM(CD58:EG58)</f>
        <v>0</v>
      </c>
      <c r="EM58" s="449">
        <f>SUM(CE58:CO58)</f>
        <v>0</v>
      </c>
      <c r="EN58" s="333"/>
      <c r="EO58" s="345"/>
      <c r="EP58" s="349"/>
      <c r="EQ58" s="349"/>
    </row>
    <row r="59" spans="1:147" hidden="1" x14ac:dyDescent="0.2">
      <c r="A59" s="333"/>
      <c r="B59" s="333"/>
      <c r="D59" s="345"/>
      <c r="E59" s="351"/>
      <c r="F59" s="333"/>
      <c r="G59" s="436"/>
      <c r="H59" s="436"/>
      <c r="I59" s="436"/>
      <c r="J59" s="437"/>
      <c r="K59" s="436"/>
      <c r="L59" s="436"/>
      <c r="M59" s="436"/>
      <c r="N59" s="436"/>
      <c r="O59" s="437"/>
      <c r="P59" s="436"/>
      <c r="Q59" s="436"/>
      <c r="R59" s="436"/>
      <c r="S59" s="436"/>
      <c r="T59" s="437"/>
      <c r="U59" s="436"/>
      <c r="V59" s="436"/>
      <c r="W59" s="436"/>
      <c r="X59" s="436"/>
      <c r="Y59" s="437"/>
      <c r="Z59" s="436"/>
      <c r="AA59" s="436"/>
      <c r="AB59" s="436"/>
      <c r="AC59" s="436"/>
      <c r="AD59" s="437"/>
      <c r="AE59" s="436"/>
      <c r="AF59" s="436"/>
      <c r="AG59" s="436"/>
      <c r="AH59" s="436"/>
      <c r="AI59" s="437"/>
      <c r="AJ59" s="436"/>
      <c r="AK59" s="436"/>
      <c r="AL59" s="436"/>
      <c r="AM59" s="436"/>
      <c r="AN59" s="437"/>
      <c r="AO59" s="436"/>
      <c r="AP59" s="436"/>
      <c r="AQ59" s="436"/>
      <c r="AR59" s="436"/>
      <c r="AS59" s="437"/>
      <c r="AT59" s="436"/>
      <c r="AU59" s="436"/>
      <c r="AV59" s="436"/>
      <c r="AW59" s="436"/>
      <c r="AX59" s="437"/>
      <c r="AY59" s="436"/>
      <c r="AZ59" s="436"/>
      <c r="BA59" s="436"/>
      <c r="BB59" s="436"/>
      <c r="BC59" s="437"/>
      <c r="BD59" s="436"/>
      <c r="BE59" s="436"/>
      <c r="BF59" s="436"/>
      <c r="BG59" s="436"/>
      <c r="BH59" s="437"/>
      <c r="BI59" s="436"/>
      <c r="BJ59" s="436"/>
      <c r="BK59" s="436"/>
      <c r="BL59" s="436"/>
      <c r="BM59" s="437"/>
      <c r="BN59" s="436"/>
      <c r="BO59" s="436"/>
      <c r="BP59" s="436"/>
      <c r="BQ59" s="436"/>
      <c r="BR59" s="437"/>
      <c r="BS59" s="436"/>
      <c r="BT59" s="436"/>
      <c r="BU59" s="436"/>
      <c r="BV59" s="436"/>
      <c r="BW59" s="437"/>
      <c r="BX59" s="436"/>
      <c r="BY59" s="436"/>
      <c r="BZ59" s="436"/>
      <c r="CA59" s="436"/>
      <c r="CB59" s="437"/>
      <c r="CC59" s="436"/>
      <c r="CD59" s="436"/>
      <c r="CE59" s="436"/>
      <c r="CF59" s="436"/>
      <c r="CG59" s="437"/>
      <c r="CH59" s="436"/>
      <c r="CI59" s="436"/>
      <c r="CJ59" s="436"/>
      <c r="CK59" s="436"/>
      <c r="CL59" s="437"/>
      <c r="CM59" s="436"/>
      <c r="CN59" s="436"/>
      <c r="CO59" s="436"/>
      <c r="CP59" s="436"/>
      <c r="CQ59" s="437"/>
      <c r="CR59" s="436"/>
      <c r="CS59" s="436"/>
      <c r="CT59" s="436"/>
      <c r="CU59" s="436"/>
      <c r="CV59" s="437"/>
      <c r="CW59" s="436"/>
      <c r="CX59" s="436"/>
      <c r="CY59" s="436"/>
      <c r="CZ59" s="436"/>
      <c r="DA59" s="437"/>
      <c r="DB59" s="436"/>
      <c r="DC59" s="436"/>
      <c r="DD59" s="436"/>
      <c r="DE59" s="436"/>
      <c r="DF59" s="437"/>
      <c r="DG59" s="436"/>
      <c r="DH59" s="436"/>
      <c r="DI59" s="436"/>
      <c r="DJ59" s="436"/>
      <c r="DK59" s="437"/>
      <c r="DL59" s="436"/>
      <c r="DM59" s="436"/>
      <c r="DN59" s="436"/>
      <c r="DO59" s="436"/>
      <c r="DP59" s="437"/>
      <c r="DQ59" s="436"/>
      <c r="DR59" s="436"/>
      <c r="DS59" s="436"/>
      <c r="DT59" s="436"/>
      <c r="DU59" s="437"/>
      <c r="DV59" s="436"/>
      <c r="DW59" s="436"/>
      <c r="DX59" s="436"/>
      <c r="DY59" s="436"/>
      <c r="DZ59" s="437"/>
      <c r="EA59" s="436"/>
      <c r="EB59" s="436"/>
      <c r="EC59" s="436"/>
      <c r="ED59" s="436"/>
      <c r="EE59" s="437"/>
      <c r="EF59" s="436"/>
      <c r="EG59" s="436"/>
      <c r="EH59" s="436"/>
      <c r="EI59" s="436"/>
      <c r="EJ59" s="437"/>
      <c r="EK59" s="436"/>
      <c r="EL59" s="436"/>
      <c r="EM59" s="333"/>
      <c r="EN59" s="333"/>
      <c r="EO59" s="345"/>
      <c r="EP59" s="349"/>
      <c r="EQ59" s="349"/>
    </row>
    <row r="60" spans="1:147" hidden="1" x14ac:dyDescent="0.2">
      <c r="A60" s="333"/>
      <c r="B60" s="333"/>
      <c r="D60" s="345" t="s">
        <v>325</v>
      </c>
      <c r="E60" s="351"/>
      <c r="F60" s="333"/>
      <c r="G60" s="436">
        <v>0</v>
      </c>
      <c r="H60" s="436"/>
      <c r="I60" s="436"/>
      <c r="J60" s="437"/>
      <c r="K60" s="333"/>
      <c r="L60" s="436">
        <f>SUM(L61:L62)</f>
        <v>0</v>
      </c>
      <c r="M60" s="436"/>
      <c r="N60" s="436"/>
      <c r="O60" s="437"/>
      <c r="P60" s="333"/>
      <c r="Q60" s="436">
        <f>SUM(Q61:Q62)</f>
        <v>0</v>
      </c>
      <c r="R60" s="436"/>
      <c r="S60" s="436"/>
      <c r="T60" s="437"/>
      <c r="U60" s="333"/>
      <c r="V60" s="436">
        <f>SUM(V61:V62)</f>
        <v>0</v>
      </c>
      <c r="W60" s="436"/>
      <c r="X60" s="436"/>
      <c r="Y60" s="437"/>
      <c r="Z60" s="333"/>
      <c r="AA60" s="436">
        <f>SUM(AA61:AA62)</f>
        <v>0</v>
      </c>
      <c r="AB60" s="436"/>
      <c r="AC60" s="436"/>
      <c r="AD60" s="437"/>
      <c r="AE60" s="333"/>
      <c r="AF60" s="436">
        <f>SUM(AF61:AF62)</f>
        <v>0</v>
      </c>
      <c r="AG60" s="436"/>
      <c r="AH60" s="436"/>
      <c r="AI60" s="437"/>
      <c r="AJ60" s="333"/>
      <c r="AK60" s="436">
        <f>SUM(AK61:AK62)</f>
        <v>0</v>
      </c>
      <c r="AL60" s="436"/>
      <c r="AM60" s="436"/>
      <c r="AN60" s="437"/>
      <c r="AO60" s="333"/>
      <c r="AP60" s="436">
        <f>SUM(AP61:AP62)</f>
        <v>0</v>
      </c>
      <c r="AQ60" s="436"/>
      <c r="AR60" s="436"/>
      <c r="AS60" s="437"/>
      <c r="AT60" s="333"/>
      <c r="AU60" s="436">
        <f>SUM(AU61:AU62)</f>
        <v>0</v>
      </c>
      <c r="AV60" s="436"/>
      <c r="AW60" s="436"/>
      <c r="AX60" s="437"/>
      <c r="AY60" s="333"/>
      <c r="AZ60" s="436">
        <f>SUM(AZ61:AZ62)</f>
        <v>0</v>
      </c>
      <c r="BA60" s="436"/>
      <c r="BB60" s="436"/>
      <c r="BC60" s="437"/>
      <c r="BD60" s="333"/>
      <c r="BE60" s="436">
        <f>SUM(BE61:BE62)</f>
        <v>0</v>
      </c>
      <c r="BF60" s="436"/>
      <c r="BG60" s="436"/>
      <c r="BH60" s="437"/>
      <c r="BI60" s="333"/>
      <c r="BJ60" s="436">
        <f>SUM(BJ61:BJ62)</f>
        <v>0</v>
      </c>
      <c r="BK60" s="436"/>
      <c r="BL60" s="436"/>
      <c r="BM60" s="437"/>
      <c r="BN60" s="333"/>
      <c r="BO60" s="436">
        <f>SUM(BO61:BO62)</f>
        <v>0</v>
      </c>
      <c r="BP60" s="436"/>
      <c r="BQ60" s="436"/>
      <c r="BR60" s="437"/>
      <c r="BS60" s="333"/>
      <c r="BT60" s="436">
        <f>SUM(BT61:BT62)</f>
        <v>0</v>
      </c>
      <c r="BU60" s="436"/>
      <c r="BV60" s="436"/>
      <c r="BW60" s="437"/>
      <c r="BX60" s="333"/>
      <c r="BY60" s="436">
        <f>SUM(BY61:BY62)</f>
        <v>0</v>
      </c>
      <c r="BZ60" s="436"/>
      <c r="CA60" s="436"/>
      <c r="CB60" s="437"/>
      <c r="CC60" s="333"/>
      <c r="CD60" s="436">
        <f>SUM(CD61:CD62)</f>
        <v>0</v>
      </c>
      <c r="CE60" s="436"/>
      <c r="CF60" s="436"/>
      <c r="CG60" s="437"/>
      <c r="CH60" s="333"/>
      <c r="CI60" s="436">
        <f>SUM(CI61:CI62)</f>
        <v>0</v>
      </c>
      <c r="CJ60" s="436"/>
      <c r="CK60" s="436"/>
      <c r="CL60" s="437"/>
      <c r="CM60" s="333"/>
      <c r="CN60" s="436">
        <f>SUM(CN61:CN62)</f>
        <v>0</v>
      </c>
      <c r="CO60" s="436"/>
      <c r="CP60" s="436"/>
      <c r="CQ60" s="437"/>
      <c r="CR60" s="333"/>
      <c r="CS60" s="436">
        <f>SUM(CS61:CS62)</f>
        <v>0</v>
      </c>
      <c r="CT60" s="436"/>
      <c r="CU60" s="436"/>
      <c r="CV60" s="437"/>
      <c r="CW60" s="333"/>
      <c r="CX60" s="436">
        <f>SUM(CX61:CX62)</f>
        <v>0</v>
      </c>
      <c r="CY60" s="436"/>
      <c r="CZ60" s="436"/>
      <c r="DA60" s="437"/>
      <c r="DB60" s="333"/>
      <c r="DC60" s="436">
        <f>SUM(DC61:DC62)</f>
        <v>0</v>
      </c>
      <c r="DD60" s="436"/>
      <c r="DE60" s="436"/>
      <c r="DF60" s="437"/>
      <c r="DG60" s="333"/>
      <c r="DH60" s="436">
        <f>SUM(DH61:DH62)</f>
        <v>0</v>
      </c>
      <c r="DI60" s="436"/>
      <c r="DJ60" s="436"/>
      <c r="DK60" s="437"/>
      <c r="DL60" s="333"/>
      <c r="DM60" s="436">
        <f>SUM(DM61:DM62)</f>
        <v>0</v>
      </c>
      <c r="DN60" s="436"/>
      <c r="DO60" s="436"/>
      <c r="DP60" s="437"/>
      <c r="DQ60" s="333"/>
      <c r="DR60" s="436">
        <f>SUM(DR61:DR62)</f>
        <v>0</v>
      </c>
      <c r="DS60" s="436"/>
      <c r="DT60" s="436"/>
      <c r="DU60" s="437"/>
      <c r="DV60" s="333"/>
      <c r="DW60" s="436">
        <f>SUM(DW61:DW62)</f>
        <v>0</v>
      </c>
      <c r="DX60" s="436"/>
      <c r="DY60" s="436"/>
      <c r="DZ60" s="437"/>
      <c r="EA60" s="333"/>
      <c r="EB60" s="436">
        <f>SUM(EB61:EB62)</f>
        <v>0</v>
      </c>
      <c r="EC60" s="436"/>
      <c r="ED60" s="436"/>
      <c r="EE60" s="437"/>
      <c r="EF60" s="333"/>
      <c r="EG60" s="436">
        <f>SUM(EG61:EG62)</f>
        <v>0</v>
      </c>
      <c r="EH60" s="436"/>
      <c r="EI60" s="436"/>
      <c r="EJ60" s="437"/>
      <c r="EK60" s="333"/>
      <c r="EL60" s="436">
        <f>SUM(EL61:EL62)</f>
        <v>0</v>
      </c>
      <c r="EM60" s="436"/>
      <c r="EN60" s="333"/>
      <c r="EO60" s="345"/>
      <c r="EP60" s="349"/>
      <c r="EQ60" s="349"/>
    </row>
    <row r="61" spans="1:147" hidden="1" x14ac:dyDescent="0.2">
      <c r="A61" s="333"/>
      <c r="B61" s="333"/>
      <c r="D61" s="345" t="s">
        <v>368</v>
      </c>
      <c r="E61" s="351"/>
      <c r="F61" s="358"/>
      <c r="G61" s="434">
        <v>0</v>
      </c>
      <c r="H61" s="435"/>
      <c r="I61" s="436"/>
      <c r="J61" s="437"/>
      <c r="K61" s="358"/>
      <c r="L61" s="434">
        <v>0</v>
      </c>
      <c r="M61" s="435"/>
      <c r="N61" s="436"/>
      <c r="O61" s="437"/>
      <c r="P61" s="358"/>
      <c r="Q61" s="434">
        <v>0</v>
      </c>
      <c r="R61" s="435"/>
      <c r="S61" s="436"/>
      <c r="T61" s="437"/>
      <c r="U61" s="358"/>
      <c r="V61" s="434">
        <v>0</v>
      </c>
      <c r="W61" s="435"/>
      <c r="X61" s="436"/>
      <c r="Y61" s="437"/>
      <c r="Z61" s="358"/>
      <c r="AA61" s="434">
        <v>0</v>
      </c>
      <c r="AB61" s="435"/>
      <c r="AC61" s="436"/>
      <c r="AD61" s="437"/>
      <c r="AE61" s="358"/>
      <c r="AF61" s="434">
        <v>0</v>
      </c>
      <c r="AG61" s="435"/>
      <c r="AH61" s="436"/>
      <c r="AI61" s="437"/>
      <c r="AJ61" s="358"/>
      <c r="AK61" s="434">
        <v>0</v>
      </c>
      <c r="AL61" s="435"/>
      <c r="AM61" s="436"/>
      <c r="AN61" s="437"/>
      <c r="AO61" s="358"/>
      <c r="AP61" s="434">
        <v>0</v>
      </c>
      <c r="AQ61" s="435"/>
      <c r="AR61" s="436"/>
      <c r="AS61" s="437"/>
      <c r="AT61" s="358"/>
      <c r="AU61" s="434">
        <v>0</v>
      </c>
      <c r="AV61" s="435"/>
      <c r="AW61" s="436"/>
      <c r="AX61" s="437"/>
      <c r="AY61" s="358"/>
      <c r="AZ61" s="434">
        <v>0</v>
      </c>
      <c r="BA61" s="435"/>
      <c r="BB61" s="436"/>
      <c r="BC61" s="437"/>
      <c r="BD61" s="358"/>
      <c r="BE61" s="434">
        <v>0</v>
      </c>
      <c r="BF61" s="435"/>
      <c r="BG61" s="436"/>
      <c r="BH61" s="437"/>
      <c r="BI61" s="358"/>
      <c r="BJ61" s="434">
        <v>0</v>
      </c>
      <c r="BK61" s="435"/>
      <c r="BL61" s="436"/>
      <c r="BM61" s="437"/>
      <c r="BN61" s="358"/>
      <c r="BO61" s="434">
        <v>0</v>
      </c>
      <c r="BP61" s="435"/>
      <c r="BQ61" s="436"/>
      <c r="BR61" s="437"/>
      <c r="BS61" s="358"/>
      <c r="BT61" s="434">
        <f>SUM(L61:BO61)</f>
        <v>0</v>
      </c>
      <c r="BU61" s="435"/>
      <c r="BV61" s="436"/>
      <c r="BW61" s="437"/>
      <c r="BX61" s="358"/>
      <c r="BY61" s="434">
        <f>SUM(Q61:BT61)</f>
        <v>0</v>
      </c>
      <c r="BZ61" s="435"/>
      <c r="CA61" s="436"/>
      <c r="CB61" s="437"/>
      <c r="CC61" s="358"/>
      <c r="CD61" s="434">
        <v>0</v>
      </c>
      <c r="CE61" s="435"/>
      <c r="CF61" s="436"/>
      <c r="CG61" s="437"/>
      <c r="CH61" s="358"/>
      <c r="CI61" s="434">
        <v>0</v>
      </c>
      <c r="CJ61" s="435"/>
      <c r="CK61" s="436"/>
      <c r="CL61" s="437"/>
      <c r="CM61" s="358"/>
      <c r="CN61" s="434">
        <v>0</v>
      </c>
      <c r="CO61" s="435"/>
      <c r="CP61" s="436"/>
      <c r="CQ61" s="437"/>
      <c r="CR61" s="358"/>
      <c r="CS61" s="434">
        <v>0</v>
      </c>
      <c r="CT61" s="435"/>
      <c r="CU61" s="436"/>
      <c r="CV61" s="437"/>
      <c r="CW61" s="358"/>
      <c r="CX61" s="434">
        <v>0</v>
      </c>
      <c r="CY61" s="435"/>
      <c r="CZ61" s="436"/>
      <c r="DA61" s="437"/>
      <c r="DB61" s="358"/>
      <c r="DC61" s="434">
        <v>0</v>
      </c>
      <c r="DD61" s="435"/>
      <c r="DE61" s="436"/>
      <c r="DF61" s="437"/>
      <c r="DG61" s="358"/>
      <c r="DH61" s="434">
        <v>0</v>
      </c>
      <c r="DI61" s="435"/>
      <c r="DJ61" s="436"/>
      <c r="DK61" s="437"/>
      <c r="DL61" s="358"/>
      <c r="DM61" s="434">
        <v>0</v>
      </c>
      <c r="DN61" s="435"/>
      <c r="DO61" s="436"/>
      <c r="DP61" s="437"/>
      <c r="DQ61" s="358"/>
      <c r="DR61" s="434">
        <v>0</v>
      </c>
      <c r="DS61" s="435"/>
      <c r="DT61" s="436"/>
      <c r="DU61" s="437"/>
      <c r="DV61" s="358"/>
      <c r="DW61" s="434">
        <v>0</v>
      </c>
      <c r="DX61" s="435"/>
      <c r="DY61" s="436"/>
      <c r="DZ61" s="437"/>
      <c r="EA61" s="358"/>
      <c r="EB61" s="434">
        <v>0</v>
      </c>
      <c r="EC61" s="435"/>
      <c r="ED61" s="436"/>
      <c r="EE61" s="437"/>
      <c r="EF61" s="358"/>
      <c r="EG61" s="434">
        <v>0</v>
      </c>
      <c r="EH61" s="435"/>
      <c r="EI61" s="436"/>
      <c r="EJ61" s="437"/>
      <c r="EK61" s="358"/>
      <c r="EL61" s="434">
        <f>SUM(CD61:EG61)</f>
        <v>0</v>
      </c>
      <c r="EM61" s="435"/>
      <c r="EN61" s="333"/>
      <c r="EO61" s="345"/>
      <c r="EP61" s="349"/>
      <c r="EQ61" s="349"/>
    </row>
    <row r="62" spans="1:147" hidden="1" x14ac:dyDescent="0.2">
      <c r="A62" s="333"/>
      <c r="B62" s="333"/>
      <c r="D62" s="345" t="s">
        <v>318</v>
      </c>
      <c r="E62" s="351"/>
      <c r="F62" s="373"/>
      <c r="G62" s="448">
        <v>0</v>
      </c>
      <c r="H62" s="449"/>
      <c r="I62" s="436"/>
      <c r="J62" s="437"/>
      <c r="K62" s="373"/>
      <c r="L62" s="448">
        <v>0</v>
      </c>
      <c r="M62" s="449"/>
      <c r="N62" s="436"/>
      <c r="O62" s="437"/>
      <c r="P62" s="373"/>
      <c r="Q62" s="448">
        <v>0</v>
      </c>
      <c r="R62" s="449"/>
      <c r="S62" s="436"/>
      <c r="T62" s="437"/>
      <c r="U62" s="373"/>
      <c r="V62" s="448">
        <v>0</v>
      </c>
      <c r="W62" s="449"/>
      <c r="X62" s="436"/>
      <c r="Y62" s="437"/>
      <c r="Z62" s="373"/>
      <c r="AA62" s="448">
        <v>0</v>
      </c>
      <c r="AB62" s="449"/>
      <c r="AC62" s="436"/>
      <c r="AD62" s="437"/>
      <c r="AE62" s="373"/>
      <c r="AF62" s="448">
        <v>0</v>
      </c>
      <c r="AG62" s="449"/>
      <c r="AH62" s="436"/>
      <c r="AI62" s="437"/>
      <c r="AJ62" s="373"/>
      <c r="AK62" s="448">
        <v>0</v>
      </c>
      <c r="AL62" s="449"/>
      <c r="AM62" s="436"/>
      <c r="AN62" s="437"/>
      <c r="AO62" s="373"/>
      <c r="AP62" s="448">
        <v>0</v>
      </c>
      <c r="AQ62" s="449"/>
      <c r="AR62" s="436"/>
      <c r="AS62" s="437"/>
      <c r="AT62" s="373"/>
      <c r="AU62" s="448">
        <v>0</v>
      </c>
      <c r="AV62" s="449"/>
      <c r="AW62" s="436"/>
      <c r="AX62" s="437"/>
      <c r="AY62" s="373"/>
      <c r="AZ62" s="448">
        <v>0</v>
      </c>
      <c r="BA62" s="449"/>
      <c r="BB62" s="436"/>
      <c r="BC62" s="437"/>
      <c r="BD62" s="373"/>
      <c r="BE62" s="448">
        <v>0</v>
      </c>
      <c r="BF62" s="449"/>
      <c r="BG62" s="436"/>
      <c r="BH62" s="437"/>
      <c r="BI62" s="373"/>
      <c r="BJ62" s="448">
        <v>0</v>
      </c>
      <c r="BK62" s="449"/>
      <c r="BL62" s="436"/>
      <c r="BM62" s="437"/>
      <c r="BN62" s="373"/>
      <c r="BO62" s="448">
        <v>0</v>
      </c>
      <c r="BP62" s="449"/>
      <c r="BQ62" s="436"/>
      <c r="BR62" s="437"/>
      <c r="BS62" s="373"/>
      <c r="BT62" s="448">
        <f>SUM(L62:BO62)</f>
        <v>0</v>
      </c>
      <c r="BU62" s="449"/>
      <c r="BV62" s="436"/>
      <c r="BW62" s="437"/>
      <c r="BX62" s="373"/>
      <c r="BY62" s="448">
        <f>SUM(Q62:BT62)</f>
        <v>0</v>
      </c>
      <c r="BZ62" s="449"/>
      <c r="CA62" s="436"/>
      <c r="CB62" s="437"/>
      <c r="CC62" s="373"/>
      <c r="CD62" s="448">
        <v>0</v>
      </c>
      <c r="CE62" s="449"/>
      <c r="CF62" s="436"/>
      <c r="CG62" s="437"/>
      <c r="CH62" s="373"/>
      <c r="CI62" s="448">
        <v>0</v>
      </c>
      <c r="CJ62" s="449"/>
      <c r="CK62" s="436"/>
      <c r="CL62" s="437"/>
      <c r="CM62" s="373"/>
      <c r="CN62" s="448">
        <v>0</v>
      </c>
      <c r="CO62" s="449"/>
      <c r="CP62" s="436"/>
      <c r="CQ62" s="437"/>
      <c r="CR62" s="373"/>
      <c r="CS62" s="448">
        <v>0</v>
      </c>
      <c r="CT62" s="449"/>
      <c r="CU62" s="436"/>
      <c r="CV62" s="437"/>
      <c r="CW62" s="373"/>
      <c r="CX62" s="448">
        <v>0</v>
      </c>
      <c r="CY62" s="449"/>
      <c r="CZ62" s="436"/>
      <c r="DA62" s="437"/>
      <c r="DB62" s="373"/>
      <c r="DC62" s="448">
        <v>0</v>
      </c>
      <c r="DD62" s="449"/>
      <c r="DE62" s="436"/>
      <c r="DF62" s="437"/>
      <c r="DG62" s="373"/>
      <c r="DH62" s="448">
        <v>0</v>
      </c>
      <c r="DI62" s="449"/>
      <c r="DJ62" s="436"/>
      <c r="DK62" s="437"/>
      <c r="DL62" s="373"/>
      <c r="DM62" s="448">
        <v>0</v>
      </c>
      <c r="DN62" s="449"/>
      <c r="DO62" s="436"/>
      <c r="DP62" s="437"/>
      <c r="DQ62" s="373"/>
      <c r="DR62" s="448">
        <v>0</v>
      </c>
      <c r="DS62" s="449"/>
      <c r="DT62" s="436"/>
      <c r="DU62" s="437"/>
      <c r="DV62" s="373"/>
      <c r="DW62" s="448">
        <v>0</v>
      </c>
      <c r="DX62" s="449"/>
      <c r="DY62" s="436"/>
      <c r="DZ62" s="437"/>
      <c r="EA62" s="373"/>
      <c r="EB62" s="448">
        <v>0</v>
      </c>
      <c r="EC62" s="449"/>
      <c r="ED62" s="436"/>
      <c r="EE62" s="437"/>
      <c r="EF62" s="373"/>
      <c r="EG62" s="448">
        <v>0</v>
      </c>
      <c r="EH62" s="449"/>
      <c r="EI62" s="436"/>
      <c r="EJ62" s="437"/>
      <c r="EK62" s="373"/>
      <c r="EL62" s="448">
        <f>SUM(CD62:EG62)</f>
        <v>0</v>
      </c>
      <c r="EM62" s="449"/>
      <c r="EN62" s="333"/>
      <c r="EO62" s="345"/>
      <c r="EP62" s="349"/>
      <c r="EQ62" s="349"/>
    </row>
    <row r="63" spans="1:147" ht="12.75" hidden="1" customHeight="1" x14ac:dyDescent="0.2">
      <c r="A63" s="333"/>
      <c r="B63" s="333"/>
      <c r="D63" s="345"/>
      <c r="E63" s="351"/>
      <c r="F63" s="333"/>
      <c r="G63" s="436"/>
      <c r="H63" s="436"/>
      <c r="I63" s="436"/>
      <c r="J63" s="437"/>
      <c r="K63" s="436"/>
      <c r="L63" s="436"/>
      <c r="M63" s="436"/>
      <c r="N63" s="436"/>
      <c r="O63" s="437"/>
      <c r="P63" s="436"/>
      <c r="Q63" s="436"/>
      <c r="R63" s="436"/>
      <c r="S63" s="436"/>
      <c r="T63" s="437"/>
      <c r="U63" s="436"/>
      <c r="V63" s="436"/>
      <c r="W63" s="436"/>
      <c r="X63" s="436"/>
      <c r="Y63" s="437"/>
      <c r="Z63" s="436"/>
      <c r="AA63" s="436"/>
      <c r="AB63" s="436"/>
      <c r="AC63" s="436"/>
      <c r="AD63" s="437"/>
      <c r="AE63" s="436"/>
      <c r="AF63" s="436"/>
      <c r="AG63" s="436"/>
      <c r="AH63" s="436"/>
      <c r="AI63" s="437"/>
      <c r="AJ63" s="436"/>
      <c r="AK63" s="436"/>
      <c r="AL63" s="436"/>
      <c r="AM63" s="436"/>
      <c r="AN63" s="437"/>
      <c r="AO63" s="436"/>
      <c r="AP63" s="436"/>
      <c r="AQ63" s="436"/>
      <c r="AR63" s="436"/>
      <c r="AS63" s="437"/>
      <c r="AT63" s="436"/>
      <c r="AU63" s="436"/>
      <c r="AV63" s="436"/>
      <c r="AW63" s="436"/>
      <c r="AX63" s="437"/>
      <c r="AY63" s="436"/>
      <c r="AZ63" s="436"/>
      <c r="BA63" s="436"/>
      <c r="BB63" s="436"/>
      <c r="BC63" s="437"/>
      <c r="BD63" s="436"/>
      <c r="BE63" s="436"/>
      <c r="BF63" s="436"/>
      <c r="BG63" s="436"/>
      <c r="BH63" s="437"/>
      <c r="BI63" s="436"/>
      <c r="BJ63" s="436"/>
      <c r="BK63" s="436"/>
      <c r="BL63" s="436"/>
      <c r="BM63" s="437"/>
      <c r="BN63" s="436"/>
      <c r="BO63" s="436"/>
      <c r="BP63" s="436"/>
      <c r="BQ63" s="436"/>
      <c r="BR63" s="437"/>
      <c r="BS63" s="436"/>
      <c r="BT63" s="436"/>
      <c r="BU63" s="436"/>
      <c r="BV63" s="436"/>
      <c r="BW63" s="437"/>
      <c r="BX63" s="436"/>
      <c r="BY63" s="436"/>
      <c r="BZ63" s="436"/>
      <c r="CA63" s="436"/>
      <c r="CB63" s="437"/>
      <c r="CC63" s="436"/>
      <c r="CD63" s="436"/>
      <c r="CE63" s="436"/>
      <c r="CF63" s="436"/>
      <c r="CG63" s="437"/>
      <c r="CH63" s="436"/>
      <c r="CI63" s="436"/>
      <c r="CJ63" s="436"/>
      <c r="CK63" s="436"/>
      <c r="CL63" s="437"/>
      <c r="CM63" s="436"/>
      <c r="CN63" s="436"/>
      <c r="CO63" s="436"/>
      <c r="CP63" s="436"/>
      <c r="CQ63" s="437"/>
      <c r="CR63" s="436"/>
      <c r="CS63" s="436"/>
      <c r="CT63" s="436"/>
      <c r="CU63" s="436"/>
      <c r="CV63" s="437"/>
      <c r="CW63" s="436"/>
      <c r="CX63" s="436"/>
      <c r="CY63" s="436"/>
      <c r="CZ63" s="436"/>
      <c r="DA63" s="437"/>
      <c r="DB63" s="436"/>
      <c r="DC63" s="436"/>
      <c r="DD63" s="436"/>
      <c r="DE63" s="436"/>
      <c r="DF63" s="437"/>
      <c r="DG63" s="436"/>
      <c r="DH63" s="436"/>
      <c r="DI63" s="436"/>
      <c r="DJ63" s="436"/>
      <c r="DK63" s="437"/>
      <c r="DL63" s="436"/>
      <c r="DM63" s="436"/>
      <c r="DN63" s="436"/>
      <c r="DO63" s="436"/>
      <c r="DP63" s="437"/>
      <c r="DQ63" s="436"/>
      <c r="DR63" s="436"/>
      <c r="DS63" s="436"/>
      <c r="DT63" s="436"/>
      <c r="DU63" s="437"/>
      <c r="DV63" s="436"/>
      <c r="DW63" s="436"/>
      <c r="DX63" s="436"/>
      <c r="DY63" s="436"/>
      <c r="DZ63" s="437"/>
      <c r="EA63" s="436"/>
      <c r="EB63" s="436"/>
      <c r="EC63" s="436"/>
      <c r="ED63" s="436"/>
      <c r="EE63" s="437"/>
      <c r="EF63" s="436"/>
      <c r="EG63" s="436"/>
      <c r="EH63" s="436"/>
      <c r="EI63" s="436"/>
      <c r="EJ63" s="437"/>
      <c r="EK63" s="436"/>
      <c r="EL63" s="436"/>
      <c r="EM63" s="333"/>
      <c r="EN63" s="333"/>
      <c r="EO63" s="345"/>
      <c r="EP63" s="349"/>
      <c r="EQ63" s="349"/>
    </row>
    <row r="64" spans="1:147" ht="12.75" hidden="1" customHeight="1" x14ac:dyDescent="0.2">
      <c r="A64" s="333"/>
      <c r="B64" s="333"/>
      <c r="D64" s="345" t="s">
        <v>326</v>
      </c>
      <c r="E64" s="351"/>
      <c r="F64" s="333"/>
      <c r="G64" s="436">
        <f>SUM(G65:G66)</f>
        <v>0</v>
      </c>
      <c r="H64" s="436"/>
      <c r="I64" s="436"/>
      <c r="J64" s="437"/>
      <c r="K64" s="436"/>
      <c r="L64" s="436">
        <f>SUM(L65:L66)</f>
        <v>0</v>
      </c>
      <c r="M64" s="436"/>
      <c r="N64" s="436"/>
      <c r="O64" s="437"/>
      <c r="P64" s="333"/>
      <c r="Q64" s="436">
        <f>SUM(Q65:Q66)</f>
        <v>0</v>
      </c>
      <c r="R64" s="436"/>
      <c r="S64" s="436"/>
      <c r="T64" s="437"/>
      <c r="U64" s="333"/>
      <c r="V64" s="436">
        <f>SUM(V65:V66)</f>
        <v>0</v>
      </c>
      <c r="W64" s="436"/>
      <c r="X64" s="436"/>
      <c r="Y64" s="437"/>
      <c r="Z64" s="333"/>
      <c r="AA64" s="436">
        <f>SUM(AA65:AA66)</f>
        <v>0</v>
      </c>
      <c r="AB64" s="436"/>
      <c r="AC64" s="436"/>
      <c r="AD64" s="437"/>
      <c r="AE64" s="333"/>
      <c r="AF64" s="436">
        <f>SUM(AF65:AF66)</f>
        <v>0</v>
      </c>
      <c r="AG64" s="436"/>
      <c r="AH64" s="436"/>
      <c r="AI64" s="437"/>
      <c r="AJ64" s="333"/>
      <c r="AK64" s="436">
        <f>SUM(AK65:AK66)</f>
        <v>0</v>
      </c>
      <c r="AL64" s="436"/>
      <c r="AM64" s="436"/>
      <c r="AN64" s="437"/>
      <c r="AO64" s="333"/>
      <c r="AP64" s="436">
        <f>SUM(AP65:AP66)</f>
        <v>0</v>
      </c>
      <c r="AQ64" s="436"/>
      <c r="AR64" s="436"/>
      <c r="AS64" s="437"/>
      <c r="AT64" s="333"/>
      <c r="AU64" s="436">
        <f>SUM(AU65:AU66)</f>
        <v>0</v>
      </c>
      <c r="AV64" s="436"/>
      <c r="AW64" s="436"/>
      <c r="AX64" s="437"/>
      <c r="AY64" s="333"/>
      <c r="AZ64" s="436">
        <f>SUM(AZ65:AZ66)</f>
        <v>0</v>
      </c>
      <c r="BA64" s="436"/>
      <c r="BB64" s="436"/>
      <c r="BC64" s="437"/>
      <c r="BD64" s="333"/>
      <c r="BE64" s="436">
        <f>SUM(BE65:BE66)</f>
        <v>0</v>
      </c>
      <c r="BF64" s="436"/>
      <c r="BG64" s="436"/>
      <c r="BH64" s="437"/>
      <c r="BI64" s="333"/>
      <c r="BJ64" s="436">
        <f>SUM(BJ65:BJ66)</f>
        <v>0</v>
      </c>
      <c r="BK64" s="436"/>
      <c r="BL64" s="436"/>
      <c r="BM64" s="437"/>
      <c r="BN64" s="333"/>
      <c r="BO64" s="436">
        <f>SUM(BO65:BO66)</f>
        <v>0</v>
      </c>
      <c r="BP64" s="436"/>
      <c r="BQ64" s="436"/>
      <c r="BR64" s="437"/>
      <c r="BS64" s="436"/>
      <c r="BT64" s="436">
        <f>SUM(BT65:BT66)</f>
        <v>0</v>
      </c>
      <c r="BU64" s="436"/>
      <c r="BV64" s="436"/>
      <c r="BW64" s="437"/>
      <c r="BX64" s="436"/>
      <c r="BY64" s="436">
        <f>SUM(BY65:BY66)</f>
        <v>0</v>
      </c>
      <c r="BZ64" s="436"/>
      <c r="CA64" s="436"/>
      <c r="CB64" s="437"/>
      <c r="CC64" s="436"/>
      <c r="CD64" s="436">
        <f>SUM(CD65:CD66)</f>
        <v>0</v>
      </c>
      <c r="CE64" s="436"/>
      <c r="CF64" s="436"/>
      <c r="CG64" s="437"/>
      <c r="CH64" s="333"/>
      <c r="CI64" s="436">
        <f>SUM(CI65:CI66)</f>
        <v>0</v>
      </c>
      <c r="CJ64" s="436"/>
      <c r="CK64" s="436"/>
      <c r="CL64" s="437"/>
      <c r="CM64" s="333"/>
      <c r="CN64" s="436">
        <f>SUM(CN65:CN66)</f>
        <v>0</v>
      </c>
      <c r="CO64" s="436"/>
      <c r="CP64" s="436"/>
      <c r="CQ64" s="437"/>
      <c r="CR64" s="333"/>
      <c r="CS64" s="436">
        <f>SUM(CS65:CS66)</f>
        <v>0</v>
      </c>
      <c r="CT64" s="436"/>
      <c r="CU64" s="436"/>
      <c r="CV64" s="437"/>
      <c r="CW64" s="333"/>
      <c r="CX64" s="436">
        <f>SUM(CX65:CX66)</f>
        <v>0</v>
      </c>
      <c r="CY64" s="436"/>
      <c r="CZ64" s="436"/>
      <c r="DA64" s="437"/>
      <c r="DB64" s="333"/>
      <c r="DC64" s="436">
        <f>SUM(DC65:DC66)</f>
        <v>0</v>
      </c>
      <c r="DD64" s="436"/>
      <c r="DE64" s="436"/>
      <c r="DF64" s="437"/>
      <c r="DG64" s="333"/>
      <c r="DH64" s="436">
        <f>SUM(DH65:DH66)</f>
        <v>0</v>
      </c>
      <c r="DI64" s="436"/>
      <c r="DJ64" s="436"/>
      <c r="DK64" s="437"/>
      <c r="DL64" s="333"/>
      <c r="DM64" s="436">
        <f>SUM(DM65:DM66)</f>
        <v>0</v>
      </c>
      <c r="DN64" s="436"/>
      <c r="DO64" s="436"/>
      <c r="DP64" s="437"/>
      <c r="DQ64" s="333"/>
      <c r="DR64" s="436">
        <f>SUM(DR65:DR66)</f>
        <v>0</v>
      </c>
      <c r="DS64" s="436"/>
      <c r="DT64" s="436"/>
      <c r="DU64" s="437"/>
      <c r="DV64" s="333"/>
      <c r="DW64" s="436">
        <f>SUM(DW65:DW66)</f>
        <v>0</v>
      </c>
      <c r="DX64" s="436"/>
      <c r="DY64" s="436"/>
      <c r="DZ64" s="437"/>
      <c r="EA64" s="333"/>
      <c r="EB64" s="436">
        <f>SUM(EB65:EB66)</f>
        <v>0</v>
      </c>
      <c r="EC64" s="436"/>
      <c r="ED64" s="436"/>
      <c r="EE64" s="437"/>
      <c r="EF64" s="333"/>
      <c r="EG64" s="436">
        <f>SUM(EG65:EG66)</f>
        <v>0</v>
      </c>
      <c r="EH64" s="436"/>
      <c r="EI64" s="436"/>
      <c r="EJ64" s="437"/>
      <c r="EK64" s="436"/>
      <c r="EL64" s="436">
        <f>SUM(EL65:EL66)</f>
        <v>0</v>
      </c>
      <c r="EM64" s="333"/>
      <c r="EN64" s="333"/>
      <c r="EO64" s="345"/>
      <c r="EP64" s="349"/>
      <c r="EQ64" s="349"/>
    </row>
    <row r="65" spans="1:147" ht="12.75" hidden="1" customHeight="1" x14ac:dyDescent="0.2">
      <c r="A65" s="333"/>
      <c r="B65" s="333"/>
      <c r="D65" s="345" t="s">
        <v>368</v>
      </c>
      <c r="E65" s="351"/>
      <c r="F65" s="358"/>
      <c r="G65" s="434">
        <v>0</v>
      </c>
      <c r="H65" s="435"/>
      <c r="I65" s="436"/>
      <c r="J65" s="437"/>
      <c r="K65" s="438"/>
      <c r="L65" s="434">
        <v>0</v>
      </c>
      <c r="M65" s="435"/>
      <c r="N65" s="436"/>
      <c r="O65" s="437"/>
      <c r="P65" s="358"/>
      <c r="Q65" s="434">
        <v>0</v>
      </c>
      <c r="R65" s="435"/>
      <c r="S65" s="436"/>
      <c r="T65" s="437"/>
      <c r="U65" s="358"/>
      <c r="V65" s="434">
        <v>0</v>
      </c>
      <c r="W65" s="435"/>
      <c r="X65" s="436"/>
      <c r="Y65" s="437"/>
      <c r="Z65" s="358"/>
      <c r="AA65" s="434">
        <v>0</v>
      </c>
      <c r="AB65" s="435"/>
      <c r="AC65" s="436"/>
      <c r="AD65" s="437"/>
      <c r="AE65" s="358"/>
      <c r="AF65" s="434">
        <v>0</v>
      </c>
      <c r="AG65" s="435"/>
      <c r="AH65" s="436"/>
      <c r="AI65" s="437"/>
      <c r="AJ65" s="358"/>
      <c r="AK65" s="434">
        <v>0</v>
      </c>
      <c r="AL65" s="435"/>
      <c r="AM65" s="436"/>
      <c r="AN65" s="437"/>
      <c r="AO65" s="358"/>
      <c r="AP65" s="434">
        <v>0</v>
      </c>
      <c r="AQ65" s="435"/>
      <c r="AR65" s="436"/>
      <c r="AS65" s="437"/>
      <c r="AT65" s="358"/>
      <c r="AU65" s="434">
        <v>0</v>
      </c>
      <c r="AV65" s="435"/>
      <c r="AW65" s="436"/>
      <c r="AX65" s="437"/>
      <c r="AY65" s="358"/>
      <c r="AZ65" s="434">
        <v>0</v>
      </c>
      <c r="BA65" s="435"/>
      <c r="BB65" s="436"/>
      <c r="BC65" s="437"/>
      <c r="BD65" s="358"/>
      <c r="BE65" s="434">
        <v>0</v>
      </c>
      <c r="BF65" s="435"/>
      <c r="BG65" s="436"/>
      <c r="BH65" s="437"/>
      <c r="BI65" s="358"/>
      <c r="BJ65" s="434">
        <v>0</v>
      </c>
      <c r="BK65" s="435"/>
      <c r="BL65" s="436"/>
      <c r="BM65" s="437"/>
      <c r="BN65" s="358"/>
      <c r="BO65" s="434">
        <v>0</v>
      </c>
      <c r="BP65" s="435"/>
      <c r="BQ65" s="436"/>
      <c r="BR65" s="437"/>
      <c r="BS65" s="438"/>
      <c r="BT65" s="434">
        <f>SUM(L65:BO65)</f>
        <v>0</v>
      </c>
      <c r="BU65" s="435"/>
      <c r="BV65" s="436"/>
      <c r="BW65" s="437"/>
      <c r="BX65" s="438"/>
      <c r="BY65" s="434">
        <v>0</v>
      </c>
      <c r="BZ65" s="435"/>
      <c r="CA65" s="436"/>
      <c r="CB65" s="437"/>
      <c r="CC65" s="438"/>
      <c r="CD65" s="434">
        <v>0</v>
      </c>
      <c r="CE65" s="435"/>
      <c r="CF65" s="436"/>
      <c r="CG65" s="437"/>
      <c r="CH65" s="358"/>
      <c r="CI65" s="434">
        <v>0</v>
      </c>
      <c r="CJ65" s="435"/>
      <c r="CK65" s="436"/>
      <c r="CL65" s="437"/>
      <c r="CM65" s="358"/>
      <c r="CN65" s="434">
        <v>0</v>
      </c>
      <c r="CO65" s="435"/>
      <c r="CP65" s="436"/>
      <c r="CQ65" s="437"/>
      <c r="CR65" s="358"/>
      <c r="CS65" s="434">
        <v>0</v>
      </c>
      <c r="CT65" s="435"/>
      <c r="CU65" s="436"/>
      <c r="CV65" s="437"/>
      <c r="CW65" s="358"/>
      <c r="CX65" s="434">
        <v>0</v>
      </c>
      <c r="CY65" s="435"/>
      <c r="CZ65" s="436"/>
      <c r="DA65" s="437"/>
      <c r="DB65" s="358"/>
      <c r="DC65" s="434">
        <v>0</v>
      </c>
      <c r="DD65" s="435"/>
      <c r="DE65" s="436"/>
      <c r="DF65" s="437"/>
      <c r="DG65" s="358"/>
      <c r="DH65" s="434">
        <v>0</v>
      </c>
      <c r="DI65" s="435"/>
      <c r="DJ65" s="436"/>
      <c r="DK65" s="437"/>
      <c r="DL65" s="358"/>
      <c r="DM65" s="434">
        <v>0</v>
      </c>
      <c r="DN65" s="435"/>
      <c r="DO65" s="436"/>
      <c r="DP65" s="437"/>
      <c r="DQ65" s="358"/>
      <c r="DR65" s="434">
        <v>0</v>
      </c>
      <c r="DS65" s="435"/>
      <c r="DT65" s="436"/>
      <c r="DU65" s="437"/>
      <c r="DV65" s="358"/>
      <c r="DW65" s="434">
        <v>0</v>
      </c>
      <c r="DX65" s="435"/>
      <c r="DY65" s="436"/>
      <c r="DZ65" s="437"/>
      <c r="EA65" s="358"/>
      <c r="EB65" s="434">
        <v>0</v>
      </c>
      <c r="EC65" s="435"/>
      <c r="ED65" s="436"/>
      <c r="EE65" s="437"/>
      <c r="EF65" s="358"/>
      <c r="EG65" s="434">
        <v>0</v>
      </c>
      <c r="EH65" s="435"/>
      <c r="EI65" s="436"/>
      <c r="EJ65" s="437"/>
      <c r="EK65" s="438"/>
      <c r="EL65" s="434">
        <f>SUM(CD65:DM65)</f>
        <v>0</v>
      </c>
      <c r="EM65" s="360"/>
      <c r="EN65" s="333"/>
      <c r="EO65" s="345"/>
      <c r="EP65" s="349"/>
      <c r="EQ65" s="349"/>
    </row>
    <row r="66" spans="1:147" ht="12.75" hidden="1" customHeight="1" x14ac:dyDescent="0.2">
      <c r="A66" s="333"/>
      <c r="B66" s="333"/>
      <c r="D66" s="345" t="s">
        <v>318</v>
      </c>
      <c r="E66" s="351"/>
      <c r="F66" s="373"/>
      <c r="G66" s="448">
        <v>0</v>
      </c>
      <c r="H66" s="449"/>
      <c r="I66" s="436"/>
      <c r="J66" s="437"/>
      <c r="K66" s="450"/>
      <c r="L66" s="448">
        <v>0</v>
      </c>
      <c r="M66" s="449"/>
      <c r="N66" s="436"/>
      <c r="O66" s="437"/>
      <c r="P66" s="373"/>
      <c r="Q66" s="448">
        <v>0</v>
      </c>
      <c r="R66" s="449"/>
      <c r="S66" s="436"/>
      <c r="T66" s="437"/>
      <c r="U66" s="373"/>
      <c r="V66" s="448">
        <v>0</v>
      </c>
      <c r="W66" s="449"/>
      <c r="X66" s="436"/>
      <c r="Y66" s="437"/>
      <c r="Z66" s="373"/>
      <c r="AA66" s="448">
        <v>0</v>
      </c>
      <c r="AB66" s="449"/>
      <c r="AC66" s="436"/>
      <c r="AD66" s="437"/>
      <c r="AE66" s="373"/>
      <c r="AF66" s="448">
        <v>0</v>
      </c>
      <c r="AG66" s="449"/>
      <c r="AH66" s="436"/>
      <c r="AI66" s="437"/>
      <c r="AJ66" s="373"/>
      <c r="AK66" s="448">
        <v>0</v>
      </c>
      <c r="AL66" s="449"/>
      <c r="AM66" s="436"/>
      <c r="AN66" s="437"/>
      <c r="AO66" s="373"/>
      <c r="AP66" s="448">
        <v>0</v>
      </c>
      <c r="AQ66" s="449"/>
      <c r="AR66" s="436"/>
      <c r="AS66" s="437"/>
      <c r="AT66" s="373"/>
      <c r="AU66" s="448">
        <v>0</v>
      </c>
      <c r="AV66" s="449"/>
      <c r="AW66" s="436"/>
      <c r="AX66" s="437"/>
      <c r="AY66" s="373"/>
      <c r="AZ66" s="448">
        <v>0</v>
      </c>
      <c r="BA66" s="449"/>
      <c r="BB66" s="436"/>
      <c r="BC66" s="437"/>
      <c r="BD66" s="373"/>
      <c r="BE66" s="448">
        <v>0</v>
      </c>
      <c r="BF66" s="449"/>
      <c r="BG66" s="436"/>
      <c r="BH66" s="437"/>
      <c r="BI66" s="373"/>
      <c r="BJ66" s="448">
        <v>0</v>
      </c>
      <c r="BK66" s="449"/>
      <c r="BL66" s="436"/>
      <c r="BM66" s="437"/>
      <c r="BN66" s="373"/>
      <c r="BO66" s="448">
        <v>0</v>
      </c>
      <c r="BP66" s="449"/>
      <c r="BQ66" s="436"/>
      <c r="BR66" s="437"/>
      <c r="BS66" s="450"/>
      <c r="BT66" s="448">
        <f>SUM(L66:BO66)</f>
        <v>0</v>
      </c>
      <c r="BU66" s="449"/>
      <c r="BV66" s="436"/>
      <c r="BW66" s="437"/>
      <c r="BX66" s="450"/>
      <c r="BY66" s="448">
        <v>0</v>
      </c>
      <c r="BZ66" s="449"/>
      <c r="CA66" s="436"/>
      <c r="CB66" s="437"/>
      <c r="CC66" s="450"/>
      <c r="CD66" s="448">
        <v>0</v>
      </c>
      <c r="CE66" s="449"/>
      <c r="CF66" s="436"/>
      <c r="CG66" s="437"/>
      <c r="CH66" s="373"/>
      <c r="CI66" s="448">
        <v>0</v>
      </c>
      <c r="CJ66" s="449"/>
      <c r="CK66" s="436"/>
      <c r="CL66" s="437"/>
      <c r="CM66" s="373"/>
      <c r="CN66" s="448">
        <v>0</v>
      </c>
      <c r="CO66" s="449"/>
      <c r="CP66" s="436"/>
      <c r="CQ66" s="437"/>
      <c r="CR66" s="373"/>
      <c r="CS66" s="448">
        <v>0</v>
      </c>
      <c r="CT66" s="449"/>
      <c r="CU66" s="436"/>
      <c r="CV66" s="437"/>
      <c r="CW66" s="373"/>
      <c r="CX66" s="448">
        <v>0</v>
      </c>
      <c r="CY66" s="449"/>
      <c r="CZ66" s="436"/>
      <c r="DA66" s="437"/>
      <c r="DB66" s="373"/>
      <c r="DC66" s="448">
        <v>0</v>
      </c>
      <c r="DD66" s="449"/>
      <c r="DE66" s="436"/>
      <c r="DF66" s="437"/>
      <c r="DG66" s="373"/>
      <c r="DH66" s="448">
        <v>0</v>
      </c>
      <c r="DI66" s="449"/>
      <c r="DJ66" s="436"/>
      <c r="DK66" s="437"/>
      <c r="DL66" s="373"/>
      <c r="DM66" s="448">
        <v>0</v>
      </c>
      <c r="DN66" s="449"/>
      <c r="DO66" s="436"/>
      <c r="DP66" s="437"/>
      <c r="DQ66" s="373"/>
      <c r="DR66" s="448">
        <v>0</v>
      </c>
      <c r="DS66" s="449"/>
      <c r="DT66" s="436"/>
      <c r="DU66" s="437"/>
      <c r="DV66" s="373"/>
      <c r="DW66" s="448">
        <v>0</v>
      </c>
      <c r="DX66" s="449"/>
      <c r="DY66" s="436"/>
      <c r="DZ66" s="437"/>
      <c r="EA66" s="373"/>
      <c r="EB66" s="448">
        <v>0</v>
      </c>
      <c r="EC66" s="449"/>
      <c r="ED66" s="436"/>
      <c r="EE66" s="437"/>
      <c r="EF66" s="373"/>
      <c r="EG66" s="448">
        <v>0</v>
      </c>
      <c r="EH66" s="449"/>
      <c r="EI66" s="436"/>
      <c r="EJ66" s="437"/>
      <c r="EK66" s="450"/>
      <c r="EL66" s="448">
        <f>SUM(CD66:DM66)</f>
        <v>0</v>
      </c>
      <c r="EM66" s="375"/>
      <c r="EN66" s="333"/>
      <c r="EO66" s="345"/>
      <c r="EP66" s="349"/>
      <c r="EQ66" s="349"/>
    </row>
    <row r="67" spans="1:147" ht="12.75" hidden="1" customHeight="1" x14ac:dyDescent="0.2">
      <c r="A67" s="333"/>
      <c r="B67" s="333"/>
      <c r="D67" s="345"/>
      <c r="E67" s="351"/>
      <c r="F67" s="333"/>
      <c r="G67" s="436"/>
      <c r="H67" s="436"/>
      <c r="I67" s="436"/>
      <c r="J67" s="437"/>
      <c r="K67" s="436"/>
      <c r="L67" s="436"/>
      <c r="M67" s="436"/>
      <c r="N67" s="436"/>
      <c r="O67" s="437"/>
      <c r="P67" s="333"/>
      <c r="Q67" s="436"/>
      <c r="R67" s="436"/>
      <c r="S67" s="436"/>
      <c r="T67" s="437"/>
      <c r="U67" s="333"/>
      <c r="V67" s="436"/>
      <c r="W67" s="436"/>
      <c r="X67" s="436"/>
      <c r="Y67" s="437"/>
      <c r="Z67" s="333"/>
      <c r="AA67" s="436"/>
      <c r="AB67" s="436"/>
      <c r="AC67" s="436"/>
      <c r="AD67" s="437"/>
      <c r="AE67" s="333"/>
      <c r="AF67" s="436"/>
      <c r="AG67" s="436"/>
      <c r="AH67" s="436"/>
      <c r="AI67" s="437"/>
      <c r="AJ67" s="333"/>
      <c r="AK67" s="436"/>
      <c r="AL67" s="436"/>
      <c r="AM67" s="436"/>
      <c r="AN67" s="437"/>
      <c r="AO67" s="333"/>
      <c r="AP67" s="436"/>
      <c r="AQ67" s="436"/>
      <c r="AR67" s="436"/>
      <c r="AS67" s="437"/>
      <c r="AT67" s="333"/>
      <c r="AU67" s="436"/>
      <c r="AV67" s="436"/>
      <c r="AW67" s="436"/>
      <c r="AX67" s="437"/>
      <c r="AY67" s="333"/>
      <c r="AZ67" s="436"/>
      <c r="BA67" s="436"/>
      <c r="BB67" s="436"/>
      <c r="BC67" s="437"/>
      <c r="BD67" s="333"/>
      <c r="BE67" s="436"/>
      <c r="BF67" s="436"/>
      <c r="BG67" s="436"/>
      <c r="BH67" s="437"/>
      <c r="BI67" s="333"/>
      <c r="BJ67" s="436"/>
      <c r="BK67" s="436"/>
      <c r="BL67" s="436"/>
      <c r="BM67" s="437"/>
      <c r="BN67" s="333"/>
      <c r="BO67" s="436"/>
      <c r="BP67" s="436"/>
      <c r="BQ67" s="436"/>
      <c r="BR67" s="437"/>
      <c r="BS67" s="436"/>
      <c r="BT67" s="436"/>
      <c r="BU67" s="436"/>
      <c r="BV67" s="436"/>
      <c r="BW67" s="437"/>
      <c r="BX67" s="436"/>
      <c r="BY67" s="436"/>
      <c r="BZ67" s="436"/>
      <c r="CA67" s="436"/>
      <c r="CB67" s="437"/>
      <c r="CC67" s="436"/>
      <c r="CD67" s="436"/>
      <c r="CE67" s="436"/>
      <c r="CF67" s="436"/>
      <c r="CG67" s="437"/>
      <c r="CH67" s="333"/>
      <c r="CI67" s="436"/>
      <c r="CJ67" s="436"/>
      <c r="CK67" s="436"/>
      <c r="CL67" s="437"/>
      <c r="CM67" s="333"/>
      <c r="CN67" s="436"/>
      <c r="CO67" s="436"/>
      <c r="CP67" s="436"/>
      <c r="CQ67" s="437"/>
      <c r="CR67" s="333"/>
      <c r="CS67" s="436"/>
      <c r="CT67" s="436"/>
      <c r="CU67" s="436"/>
      <c r="CV67" s="437"/>
      <c r="CW67" s="333"/>
      <c r="CX67" s="436"/>
      <c r="CY67" s="436"/>
      <c r="CZ67" s="436"/>
      <c r="DA67" s="437"/>
      <c r="DB67" s="333"/>
      <c r="DC67" s="436"/>
      <c r="DD67" s="436"/>
      <c r="DE67" s="436"/>
      <c r="DF67" s="437"/>
      <c r="DG67" s="333"/>
      <c r="DH67" s="436"/>
      <c r="DI67" s="436"/>
      <c r="DJ67" s="436"/>
      <c r="DK67" s="437"/>
      <c r="DL67" s="333"/>
      <c r="DM67" s="436"/>
      <c r="DN67" s="436"/>
      <c r="DO67" s="436"/>
      <c r="DP67" s="437"/>
      <c r="DQ67" s="333"/>
      <c r="DR67" s="436"/>
      <c r="DS67" s="436"/>
      <c r="DT67" s="436"/>
      <c r="DU67" s="437"/>
      <c r="DV67" s="333"/>
      <c r="DW67" s="436"/>
      <c r="DX67" s="436"/>
      <c r="DY67" s="436"/>
      <c r="DZ67" s="437"/>
      <c r="EA67" s="333"/>
      <c r="EB67" s="436"/>
      <c r="EC67" s="436"/>
      <c r="ED67" s="436"/>
      <c r="EE67" s="437"/>
      <c r="EF67" s="333"/>
      <c r="EG67" s="436"/>
      <c r="EH67" s="436"/>
      <c r="EI67" s="436"/>
      <c r="EJ67" s="437"/>
      <c r="EK67" s="436"/>
      <c r="EL67" s="436"/>
      <c r="EM67" s="333"/>
      <c r="EN67" s="333"/>
      <c r="EO67" s="345"/>
      <c r="EP67" s="349"/>
      <c r="EQ67" s="349"/>
    </row>
    <row r="68" spans="1:147" ht="12.75" hidden="1" customHeight="1" x14ac:dyDescent="0.2">
      <c r="A68" s="333"/>
      <c r="B68" s="333"/>
      <c r="D68" s="345" t="s">
        <v>355</v>
      </c>
      <c r="E68" s="351"/>
      <c r="F68" s="333"/>
      <c r="G68" s="436">
        <f>SUM(G69:G70)</f>
        <v>0</v>
      </c>
      <c r="H68" s="436"/>
      <c r="I68" s="436"/>
      <c r="J68" s="437"/>
      <c r="K68" s="436"/>
      <c r="L68" s="436">
        <f>SUM(L69:L70)</f>
        <v>0</v>
      </c>
      <c r="M68" s="436"/>
      <c r="N68" s="436"/>
      <c r="O68" s="437"/>
      <c r="P68" s="333"/>
      <c r="Q68" s="436">
        <f>SUM(Q69:Q70)</f>
        <v>0</v>
      </c>
      <c r="R68" s="436"/>
      <c r="S68" s="436"/>
      <c r="T68" s="437"/>
      <c r="U68" s="333"/>
      <c r="V68" s="436">
        <f>SUM(V69:V70)</f>
        <v>0</v>
      </c>
      <c r="W68" s="436"/>
      <c r="X68" s="436"/>
      <c r="Y68" s="437"/>
      <c r="Z68" s="333"/>
      <c r="AA68" s="436">
        <f>SUM(AA69:AA70)</f>
        <v>0</v>
      </c>
      <c r="AB68" s="436"/>
      <c r="AC68" s="436"/>
      <c r="AD68" s="437"/>
      <c r="AE68" s="333"/>
      <c r="AF68" s="436">
        <f>SUM(AF69:AF70)</f>
        <v>0</v>
      </c>
      <c r="AG68" s="436"/>
      <c r="AH68" s="436"/>
      <c r="AI68" s="437"/>
      <c r="AJ68" s="333"/>
      <c r="AK68" s="436">
        <f>SUM(AK69:AK70)</f>
        <v>0</v>
      </c>
      <c r="AL68" s="436"/>
      <c r="AM68" s="436"/>
      <c r="AN68" s="437"/>
      <c r="AO68" s="333"/>
      <c r="AP68" s="436">
        <f>SUM(AP69:AP70)</f>
        <v>0</v>
      </c>
      <c r="AQ68" s="436"/>
      <c r="AR68" s="436"/>
      <c r="AS68" s="437"/>
      <c r="AT68" s="333"/>
      <c r="AU68" s="436">
        <f>SUM(AU69:AU70)</f>
        <v>0</v>
      </c>
      <c r="AV68" s="436"/>
      <c r="AW68" s="436"/>
      <c r="AX68" s="437"/>
      <c r="AY68" s="333"/>
      <c r="AZ68" s="436">
        <f>SUM(AZ69:AZ70)</f>
        <v>0</v>
      </c>
      <c r="BA68" s="436"/>
      <c r="BB68" s="436"/>
      <c r="BC68" s="437"/>
      <c r="BD68" s="333"/>
      <c r="BE68" s="436">
        <f>SUM(BE69:BE70)</f>
        <v>0</v>
      </c>
      <c r="BF68" s="436"/>
      <c r="BG68" s="436"/>
      <c r="BH68" s="437"/>
      <c r="BI68" s="333"/>
      <c r="BJ68" s="436">
        <f>SUM(BJ69:BJ70)</f>
        <v>0</v>
      </c>
      <c r="BK68" s="436"/>
      <c r="BL68" s="436"/>
      <c r="BM68" s="437"/>
      <c r="BN68" s="333"/>
      <c r="BO68" s="436">
        <f>SUM(BO69:BO70)</f>
        <v>0</v>
      </c>
      <c r="BP68" s="436"/>
      <c r="BQ68" s="436"/>
      <c r="BR68" s="437"/>
      <c r="BS68" s="436"/>
      <c r="BT68" s="436">
        <f>SUM(BT69:BT70)</f>
        <v>0</v>
      </c>
      <c r="BU68" s="436"/>
      <c r="BV68" s="436"/>
      <c r="BW68" s="437"/>
      <c r="BX68" s="436"/>
      <c r="BY68" s="436">
        <f>SUM(BY69:BY70)</f>
        <v>0</v>
      </c>
      <c r="BZ68" s="436"/>
      <c r="CA68" s="436"/>
      <c r="CB68" s="437"/>
      <c r="CC68" s="436"/>
      <c r="CD68" s="436">
        <f>SUM(CD69:CD70)</f>
        <v>0</v>
      </c>
      <c r="CE68" s="436"/>
      <c r="CF68" s="436"/>
      <c r="CG68" s="437"/>
      <c r="CH68" s="333"/>
      <c r="CI68" s="436">
        <f>SUM(CI69:CI70)</f>
        <v>0</v>
      </c>
      <c r="CJ68" s="436"/>
      <c r="CK68" s="436"/>
      <c r="CL68" s="437"/>
      <c r="CM68" s="333"/>
      <c r="CN68" s="436">
        <f>SUM(CN69:CN70)</f>
        <v>0</v>
      </c>
      <c r="CO68" s="436"/>
      <c r="CP68" s="436"/>
      <c r="CQ68" s="437"/>
      <c r="CR68" s="333"/>
      <c r="CS68" s="436">
        <f>SUM(CS69:CS70)</f>
        <v>0</v>
      </c>
      <c r="CT68" s="436"/>
      <c r="CU68" s="436"/>
      <c r="CV68" s="437"/>
      <c r="CW68" s="333"/>
      <c r="CX68" s="436">
        <f>SUM(CX69:CX70)</f>
        <v>0</v>
      </c>
      <c r="CY68" s="436"/>
      <c r="CZ68" s="436"/>
      <c r="DA68" s="437"/>
      <c r="DB68" s="333"/>
      <c r="DC68" s="436">
        <f>SUM(DC69:DC70)</f>
        <v>0</v>
      </c>
      <c r="DD68" s="436"/>
      <c r="DE68" s="436"/>
      <c r="DF68" s="437"/>
      <c r="DG68" s="333"/>
      <c r="DH68" s="436">
        <f>SUM(DH69:DH70)</f>
        <v>0</v>
      </c>
      <c r="DI68" s="436"/>
      <c r="DJ68" s="436"/>
      <c r="DK68" s="437"/>
      <c r="DL68" s="333"/>
      <c r="DM68" s="436">
        <f>SUM(DM69:DM70)</f>
        <v>0</v>
      </c>
      <c r="DN68" s="436"/>
      <c r="DO68" s="436"/>
      <c r="DP68" s="437"/>
      <c r="DQ68" s="333"/>
      <c r="DR68" s="436">
        <f>SUM(DR69:DR70)</f>
        <v>0</v>
      </c>
      <c r="DS68" s="436"/>
      <c r="DT68" s="436"/>
      <c r="DU68" s="437"/>
      <c r="DV68" s="333"/>
      <c r="DW68" s="436">
        <f>SUM(DW69:DW70)</f>
        <v>0</v>
      </c>
      <c r="DX68" s="436"/>
      <c r="DY68" s="436"/>
      <c r="DZ68" s="437"/>
      <c r="EA68" s="333"/>
      <c r="EB68" s="436">
        <f>SUM(EB69:EB70)</f>
        <v>0</v>
      </c>
      <c r="EC68" s="436"/>
      <c r="ED68" s="436"/>
      <c r="EE68" s="437"/>
      <c r="EF68" s="333"/>
      <c r="EG68" s="436">
        <f>SUM(EG69:EG70)</f>
        <v>0</v>
      </c>
      <c r="EH68" s="436"/>
      <c r="EI68" s="436"/>
      <c r="EJ68" s="437"/>
      <c r="EK68" s="436"/>
      <c r="EL68" s="436">
        <f>SUM(EL69:EL70)</f>
        <v>0</v>
      </c>
      <c r="EM68" s="333"/>
      <c r="EN68" s="333"/>
      <c r="EO68" s="345"/>
      <c r="EP68" s="349"/>
      <c r="EQ68" s="349"/>
    </row>
    <row r="69" spans="1:147" ht="12.75" hidden="1" customHeight="1" x14ac:dyDescent="0.2">
      <c r="A69" s="333"/>
      <c r="B69" s="333"/>
      <c r="D69" s="345" t="s">
        <v>368</v>
      </c>
      <c r="E69" s="351"/>
      <c r="F69" s="358"/>
      <c r="G69" s="434">
        <v>0</v>
      </c>
      <c r="H69" s="435"/>
      <c r="I69" s="436"/>
      <c r="J69" s="437"/>
      <c r="K69" s="438"/>
      <c r="L69" s="434">
        <v>0</v>
      </c>
      <c r="M69" s="435"/>
      <c r="N69" s="436"/>
      <c r="O69" s="437"/>
      <c r="P69" s="358"/>
      <c r="Q69" s="434">
        <v>0</v>
      </c>
      <c r="R69" s="435"/>
      <c r="S69" s="436"/>
      <c r="T69" s="437"/>
      <c r="U69" s="358"/>
      <c r="V69" s="434">
        <v>0</v>
      </c>
      <c r="W69" s="435"/>
      <c r="X69" s="436"/>
      <c r="Y69" s="437"/>
      <c r="Z69" s="358"/>
      <c r="AA69" s="434">
        <v>0</v>
      </c>
      <c r="AB69" s="435"/>
      <c r="AC69" s="436"/>
      <c r="AD69" s="437"/>
      <c r="AE69" s="358"/>
      <c r="AF69" s="434">
        <v>0</v>
      </c>
      <c r="AG69" s="435"/>
      <c r="AH69" s="436"/>
      <c r="AI69" s="437"/>
      <c r="AJ69" s="358"/>
      <c r="AK69" s="434">
        <v>0</v>
      </c>
      <c r="AL69" s="435"/>
      <c r="AM69" s="436"/>
      <c r="AN69" s="437"/>
      <c r="AO69" s="358"/>
      <c r="AP69" s="434">
        <v>0</v>
      </c>
      <c r="AQ69" s="435"/>
      <c r="AR69" s="436"/>
      <c r="AS69" s="437"/>
      <c r="AT69" s="358"/>
      <c r="AU69" s="434">
        <v>0</v>
      </c>
      <c r="AV69" s="435"/>
      <c r="AW69" s="436"/>
      <c r="AX69" s="437"/>
      <c r="AY69" s="358"/>
      <c r="AZ69" s="434">
        <v>0</v>
      </c>
      <c r="BA69" s="435"/>
      <c r="BB69" s="436"/>
      <c r="BC69" s="437"/>
      <c r="BD69" s="358"/>
      <c r="BE69" s="434">
        <v>0</v>
      </c>
      <c r="BF69" s="435"/>
      <c r="BG69" s="436"/>
      <c r="BH69" s="437"/>
      <c r="BI69" s="358"/>
      <c r="BJ69" s="434">
        <v>0</v>
      </c>
      <c r="BK69" s="435"/>
      <c r="BL69" s="436"/>
      <c r="BM69" s="437"/>
      <c r="BN69" s="358"/>
      <c r="BO69" s="434">
        <v>0</v>
      </c>
      <c r="BP69" s="435"/>
      <c r="BQ69" s="436"/>
      <c r="BR69" s="437"/>
      <c r="BS69" s="438"/>
      <c r="BT69" s="434">
        <f>SUM(L69:BO69)</f>
        <v>0</v>
      </c>
      <c r="BU69" s="435"/>
      <c r="BV69" s="436"/>
      <c r="BW69" s="437"/>
      <c r="BX69" s="438"/>
      <c r="BY69" s="434">
        <v>0</v>
      </c>
      <c r="BZ69" s="435"/>
      <c r="CA69" s="436"/>
      <c r="CB69" s="437"/>
      <c r="CC69" s="438"/>
      <c r="CD69" s="434">
        <v>0</v>
      </c>
      <c r="CE69" s="435"/>
      <c r="CF69" s="436"/>
      <c r="CG69" s="437"/>
      <c r="CH69" s="358"/>
      <c r="CI69" s="434">
        <v>0</v>
      </c>
      <c r="CJ69" s="435"/>
      <c r="CK69" s="436"/>
      <c r="CL69" s="437"/>
      <c r="CM69" s="358"/>
      <c r="CN69" s="434">
        <v>0</v>
      </c>
      <c r="CO69" s="435"/>
      <c r="CP69" s="436"/>
      <c r="CQ69" s="437"/>
      <c r="CR69" s="358"/>
      <c r="CS69" s="434">
        <v>0</v>
      </c>
      <c r="CT69" s="435"/>
      <c r="CU69" s="436"/>
      <c r="CV69" s="437"/>
      <c r="CW69" s="358"/>
      <c r="CX69" s="434">
        <v>0</v>
      </c>
      <c r="CY69" s="435"/>
      <c r="CZ69" s="436"/>
      <c r="DA69" s="437"/>
      <c r="DB69" s="358"/>
      <c r="DC69" s="434">
        <v>0</v>
      </c>
      <c r="DD69" s="435"/>
      <c r="DE69" s="436"/>
      <c r="DF69" s="437"/>
      <c r="DG69" s="358"/>
      <c r="DH69" s="434">
        <v>0</v>
      </c>
      <c r="DI69" s="435"/>
      <c r="DJ69" s="436"/>
      <c r="DK69" s="437"/>
      <c r="DL69" s="358"/>
      <c r="DM69" s="434">
        <v>0</v>
      </c>
      <c r="DN69" s="435"/>
      <c r="DO69" s="436"/>
      <c r="DP69" s="437"/>
      <c r="DQ69" s="358"/>
      <c r="DR69" s="434">
        <v>0</v>
      </c>
      <c r="DS69" s="435"/>
      <c r="DT69" s="436"/>
      <c r="DU69" s="437"/>
      <c r="DV69" s="358"/>
      <c r="DW69" s="434">
        <v>0</v>
      </c>
      <c r="DX69" s="435"/>
      <c r="DY69" s="436"/>
      <c r="DZ69" s="437"/>
      <c r="EA69" s="358"/>
      <c r="EB69" s="434">
        <v>0</v>
      </c>
      <c r="EC69" s="435"/>
      <c r="ED69" s="436"/>
      <c r="EE69" s="437"/>
      <c r="EF69" s="358"/>
      <c r="EG69" s="434">
        <v>0</v>
      </c>
      <c r="EH69" s="435"/>
      <c r="EI69" s="436"/>
      <c r="EJ69" s="437"/>
      <c r="EK69" s="438"/>
      <c r="EL69" s="434">
        <f>SUM(CD69:DM69)</f>
        <v>0</v>
      </c>
      <c r="EM69" s="360"/>
      <c r="EN69" s="333"/>
      <c r="EO69" s="345"/>
      <c r="EP69" s="349"/>
      <c r="EQ69" s="349"/>
    </row>
    <row r="70" spans="1:147" ht="12.75" hidden="1" customHeight="1" x14ac:dyDescent="0.2">
      <c r="A70" s="333"/>
      <c r="B70" s="333"/>
      <c r="D70" s="345" t="s">
        <v>318</v>
      </c>
      <c r="E70" s="351"/>
      <c r="F70" s="373"/>
      <c r="G70" s="448">
        <v>0</v>
      </c>
      <c r="H70" s="449"/>
      <c r="I70" s="436"/>
      <c r="J70" s="437"/>
      <c r="K70" s="450"/>
      <c r="L70" s="448">
        <v>0</v>
      </c>
      <c r="M70" s="449"/>
      <c r="N70" s="436"/>
      <c r="O70" s="437"/>
      <c r="P70" s="373"/>
      <c r="Q70" s="448">
        <v>0</v>
      </c>
      <c r="R70" s="449"/>
      <c r="S70" s="436"/>
      <c r="T70" s="437"/>
      <c r="U70" s="373"/>
      <c r="V70" s="448">
        <v>0</v>
      </c>
      <c r="W70" s="449"/>
      <c r="X70" s="436"/>
      <c r="Y70" s="437"/>
      <c r="Z70" s="373"/>
      <c r="AA70" s="448">
        <v>0</v>
      </c>
      <c r="AB70" s="449"/>
      <c r="AC70" s="436"/>
      <c r="AD70" s="437"/>
      <c r="AE70" s="373"/>
      <c r="AF70" s="448">
        <v>0</v>
      </c>
      <c r="AG70" s="449"/>
      <c r="AH70" s="436"/>
      <c r="AI70" s="437"/>
      <c r="AJ70" s="373"/>
      <c r="AK70" s="448">
        <v>0</v>
      </c>
      <c r="AL70" s="449"/>
      <c r="AM70" s="436"/>
      <c r="AN70" s="437"/>
      <c r="AO70" s="373"/>
      <c r="AP70" s="448">
        <v>0</v>
      </c>
      <c r="AQ70" s="449"/>
      <c r="AR70" s="436"/>
      <c r="AS70" s="437"/>
      <c r="AT70" s="373"/>
      <c r="AU70" s="448">
        <v>0</v>
      </c>
      <c r="AV70" s="449"/>
      <c r="AW70" s="436"/>
      <c r="AX70" s="437"/>
      <c r="AY70" s="373"/>
      <c r="AZ70" s="448">
        <v>0</v>
      </c>
      <c r="BA70" s="449"/>
      <c r="BB70" s="436"/>
      <c r="BC70" s="437"/>
      <c r="BD70" s="373"/>
      <c r="BE70" s="448">
        <v>0</v>
      </c>
      <c r="BF70" s="449"/>
      <c r="BG70" s="436"/>
      <c r="BH70" s="437"/>
      <c r="BI70" s="373"/>
      <c r="BJ70" s="448">
        <v>0</v>
      </c>
      <c r="BK70" s="449"/>
      <c r="BL70" s="436"/>
      <c r="BM70" s="437"/>
      <c r="BN70" s="373"/>
      <c r="BO70" s="448">
        <v>0</v>
      </c>
      <c r="BP70" s="449"/>
      <c r="BQ70" s="436"/>
      <c r="BR70" s="437"/>
      <c r="BS70" s="450"/>
      <c r="BT70" s="448">
        <f>SUM(L70:BO70)</f>
        <v>0</v>
      </c>
      <c r="BU70" s="449"/>
      <c r="BV70" s="436"/>
      <c r="BW70" s="437"/>
      <c r="BX70" s="450"/>
      <c r="BY70" s="448">
        <v>0</v>
      </c>
      <c r="BZ70" s="449"/>
      <c r="CA70" s="436"/>
      <c r="CB70" s="437"/>
      <c r="CC70" s="450"/>
      <c r="CD70" s="448">
        <v>0</v>
      </c>
      <c r="CE70" s="449"/>
      <c r="CF70" s="436"/>
      <c r="CG70" s="437"/>
      <c r="CH70" s="373"/>
      <c r="CI70" s="448">
        <v>0</v>
      </c>
      <c r="CJ70" s="449"/>
      <c r="CK70" s="436"/>
      <c r="CL70" s="437"/>
      <c r="CM70" s="373"/>
      <c r="CN70" s="448">
        <v>0</v>
      </c>
      <c r="CO70" s="449"/>
      <c r="CP70" s="436"/>
      <c r="CQ70" s="437"/>
      <c r="CR70" s="373"/>
      <c r="CS70" s="448">
        <v>0</v>
      </c>
      <c r="CT70" s="449"/>
      <c r="CU70" s="436"/>
      <c r="CV70" s="437"/>
      <c r="CW70" s="373"/>
      <c r="CX70" s="448">
        <v>0</v>
      </c>
      <c r="CY70" s="449"/>
      <c r="CZ70" s="436"/>
      <c r="DA70" s="437"/>
      <c r="DB70" s="373"/>
      <c r="DC70" s="448">
        <v>0</v>
      </c>
      <c r="DD70" s="449"/>
      <c r="DE70" s="436"/>
      <c r="DF70" s="437"/>
      <c r="DG70" s="373"/>
      <c r="DH70" s="448">
        <v>0</v>
      </c>
      <c r="DI70" s="449"/>
      <c r="DJ70" s="436"/>
      <c r="DK70" s="437"/>
      <c r="DL70" s="373"/>
      <c r="DM70" s="448">
        <v>0</v>
      </c>
      <c r="DN70" s="449"/>
      <c r="DO70" s="436"/>
      <c r="DP70" s="437"/>
      <c r="DQ70" s="373"/>
      <c r="DR70" s="448">
        <v>0</v>
      </c>
      <c r="DS70" s="449"/>
      <c r="DT70" s="436"/>
      <c r="DU70" s="437"/>
      <c r="DV70" s="373"/>
      <c r="DW70" s="448">
        <v>0</v>
      </c>
      <c r="DX70" s="449"/>
      <c r="DY70" s="436"/>
      <c r="DZ70" s="437"/>
      <c r="EA70" s="373"/>
      <c r="EB70" s="448">
        <v>0</v>
      </c>
      <c r="EC70" s="449"/>
      <c r="ED70" s="436"/>
      <c r="EE70" s="437"/>
      <c r="EF70" s="373"/>
      <c r="EG70" s="448">
        <v>0</v>
      </c>
      <c r="EH70" s="449"/>
      <c r="EI70" s="436"/>
      <c r="EJ70" s="437"/>
      <c r="EK70" s="450"/>
      <c r="EL70" s="448">
        <f>SUM(CD70:DM70)</f>
        <v>0</v>
      </c>
      <c r="EM70" s="375"/>
      <c r="EN70" s="333"/>
      <c r="EO70" s="345"/>
      <c r="EP70" s="349"/>
      <c r="EQ70" s="349"/>
    </row>
    <row r="71" spans="1:147" ht="12.75" hidden="1" customHeight="1" x14ac:dyDescent="0.2">
      <c r="A71" s="333"/>
      <c r="B71" s="333"/>
      <c r="D71" s="345"/>
      <c r="E71" s="351"/>
      <c r="F71" s="333"/>
      <c r="G71" s="436"/>
      <c r="H71" s="436"/>
      <c r="I71" s="436"/>
      <c r="J71" s="437"/>
      <c r="K71" s="436"/>
      <c r="L71" s="436"/>
      <c r="M71" s="436"/>
      <c r="N71" s="436"/>
      <c r="O71" s="437"/>
      <c r="P71" s="333"/>
      <c r="Q71" s="436"/>
      <c r="R71" s="436"/>
      <c r="S71" s="436"/>
      <c r="T71" s="437"/>
      <c r="U71" s="333"/>
      <c r="V71" s="436"/>
      <c r="W71" s="436"/>
      <c r="X71" s="436"/>
      <c r="Y71" s="437"/>
      <c r="Z71" s="333"/>
      <c r="AA71" s="436"/>
      <c r="AB71" s="436"/>
      <c r="AC71" s="436"/>
      <c r="AD71" s="437"/>
      <c r="AE71" s="333"/>
      <c r="AF71" s="436"/>
      <c r="AG71" s="436"/>
      <c r="AH71" s="436"/>
      <c r="AI71" s="437"/>
      <c r="AJ71" s="333"/>
      <c r="AK71" s="436"/>
      <c r="AL71" s="436"/>
      <c r="AM71" s="436"/>
      <c r="AN71" s="437"/>
      <c r="AO71" s="333"/>
      <c r="AP71" s="436"/>
      <c r="AQ71" s="436"/>
      <c r="AR71" s="436"/>
      <c r="AS71" s="437"/>
      <c r="AT71" s="333"/>
      <c r="AU71" s="436"/>
      <c r="AV71" s="436"/>
      <c r="AW71" s="436"/>
      <c r="AX71" s="437"/>
      <c r="AY71" s="333"/>
      <c r="AZ71" s="436"/>
      <c r="BA71" s="436"/>
      <c r="BB71" s="436"/>
      <c r="BC71" s="437"/>
      <c r="BD71" s="333"/>
      <c r="BE71" s="436"/>
      <c r="BF71" s="436"/>
      <c r="BG71" s="436"/>
      <c r="BH71" s="437"/>
      <c r="BI71" s="333"/>
      <c r="BJ71" s="436"/>
      <c r="BK71" s="436"/>
      <c r="BL71" s="436"/>
      <c r="BM71" s="437"/>
      <c r="BN71" s="333"/>
      <c r="BO71" s="436"/>
      <c r="BP71" s="436"/>
      <c r="BQ71" s="436"/>
      <c r="BR71" s="437"/>
      <c r="BS71" s="436"/>
      <c r="BT71" s="436"/>
      <c r="BU71" s="436"/>
      <c r="BV71" s="436"/>
      <c r="BW71" s="437"/>
      <c r="BX71" s="436"/>
      <c r="BY71" s="436"/>
      <c r="BZ71" s="436"/>
      <c r="CA71" s="436"/>
      <c r="CB71" s="437"/>
      <c r="CC71" s="436"/>
      <c r="CD71" s="436"/>
      <c r="CE71" s="436"/>
      <c r="CF71" s="436"/>
      <c r="CG71" s="437"/>
      <c r="CH71" s="333"/>
      <c r="CI71" s="436"/>
      <c r="CJ71" s="436"/>
      <c r="CK71" s="436"/>
      <c r="CL71" s="437"/>
      <c r="CM71" s="333"/>
      <c r="CN71" s="436"/>
      <c r="CO71" s="436"/>
      <c r="CP71" s="436"/>
      <c r="CQ71" s="437"/>
      <c r="CR71" s="333"/>
      <c r="CS71" s="436"/>
      <c r="CT71" s="436"/>
      <c r="CU71" s="436"/>
      <c r="CV71" s="437"/>
      <c r="CW71" s="333"/>
      <c r="CX71" s="436"/>
      <c r="CY71" s="436"/>
      <c r="CZ71" s="436"/>
      <c r="DA71" s="437"/>
      <c r="DB71" s="333"/>
      <c r="DC71" s="436"/>
      <c r="DD71" s="436"/>
      <c r="DE71" s="436"/>
      <c r="DF71" s="437"/>
      <c r="DG71" s="333"/>
      <c r="DH71" s="436"/>
      <c r="DI71" s="436"/>
      <c r="DJ71" s="436"/>
      <c r="DK71" s="437"/>
      <c r="DL71" s="333"/>
      <c r="DM71" s="436"/>
      <c r="DN71" s="436"/>
      <c r="DO71" s="436"/>
      <c r="DP71" s="437"/>
      <c r="DQ71" s="333"/>
      <c r="DR71" s="436"/>
      <c r="DS71" s="436"/>
      <c r="DT71" s="436"/>
      <c r="DU71" s="437"/>
      <c r="DV71" s="333"/>
      <c r="DW71" s="436"/>
      <c r="DX71" s="436"/>
      <c r="DY71" s="436"/>
      <c r="DZ71" s="437"/>
      <c r="EA71" s="333"/>
      <c r="EB71" s="436"/>
      <c r="EC71" s="436"/>
      <c r="ED71" s="436"/>
      <c r="EE71" s="437"/>
      <c r="EF71" s="333"/>
      <c r="EG71" s="436"/>
      <c r="EH71" s="436"/>
      <c r="EI71" s="436"/>
      <c r="EJ71" s="437"/>
      <c r="EK71" s="436"/>
      <c r="EL71" s="436"/>
      <c r="EM71" s="333"/>
      <c r="EN71" s="333"/>
      <c r="EO71" s="345"/>
      <c r="EP71" s="349"/>
      <c r="EQ71" s="349"/>
    </row>
    <row r="72" spans="1:147" ht="12.75" hidden="1" customHeight="1" x14ac:dyDescent="0.2">
      <c r="A72" s="333"/>
      <c r="B72" s="333"/>
      <c r="D72" s="345" t="s">
        <v>355</v>
      </c>
      <c r="E72" s="351"/>
      <c r="F72" s="333"/>
      <c r="G72" s="436">
        <f>SUM(G73:G74)</f>
        <v>0</v>
      </c>
      <c r="H72" s="436"/>
      <c r="I72" s="436"/>
      <c r="J72" s="437"/>
      <c r="K72" s="436"/>
      <c r="L72" s="436">
        <f>SUM(L73:L74)</f>
        <v>0</v>
      </c>
      <c r="M72" s="436"/>
      <c r="N72" s="436"/>
      <c r="O72" s="437"/>
      <c r="P72" s="333"/>
      <c r="Q72" s="436">
        <f>SUM(Q73:Q74)</f>
        <v>0</v>
      </c>
      <c r="R72" s="436"/>
      <c r="S72" s="436"/>
      <c r="T72" s="437"/>
      <c r="U72" s="333"/>
      <c r="V72" s="436">
        <f>SUM(V73:V74)</f>
        <v>0</v>
      </c>
      <c r="W72" s="436"/>
      <c r="X72" s="436"/>
      <c r="Y72" s="437"/>
      <c r="Z72" s="333"/>
      <c r="AA72" s="436">
        <f>SUM(AA73:AA74)</f>
        <v>0</v>
      </c>
      <c r="AB72" s="436"/>
      <c r="AC72" s="436"/>
      <c r="AD72" s="437"/>
      <c r="AE72" s="333"/>
      <c r="AF72" s="436">
        <f>SUM(AF73:AF74)</f>
        <v>0</v>
      </c>
      <c r="AG72" s="436"/>
      <c r="AH72" s="436"/>
      <c r="AI72" s="437"/>
      <c r="AJ72" s="333"/>
      <c r="AK72" s="436">
        <f>SUM(AK73:AK74)</f>
        <v>0</v>
      </c>
      <c r="AL72" s="436"/>
      <c r="AM72" s="436"/>
      <c r="AN72" s="437"/>
      <c r="AO72" s="333"/>
      <c r="AP72" s="436">
        <f>SUM(AP73:AP74)</f>
        <v>0</v>
      </c>
      <c r="AQ72" s="436"/>
      <c r="AR72" s="436"/>
      <c r="AS72" s="437"/>
      <c r="AT72" s="333"/>
      <c r="AU72" s="436">
        <f>SUM(AU73:AU74)</f>
        <v>0</v>
      </c>
      <c r="AV72" s="436"/>
      <c r="AW72" s="436"/>
      <c r="AX72" s="437"/>
      <c r="AY72" s="333"/>
      <c r="AZ72" s="436">
        <f>SUM(AZ73:AZ74)</f>
        <v>0</v>
      </c>
      <c r="BA72" s="436"/>
      <c r="BB72" s="436"/>
      <c r="BC72" s="437"/>
      <c r="BD72" s="333"/>
      <c r="BE72" s="436">
        <f>SUM(BE73:BE74)</f>
        <v>0</v>
      </c>
      <c r="BF72" s="436"/>
      <c r="BG72" s="436"/>
      <c r="BH72" s="437"/>
      <c r="BI72" s="333"/>
      <c r="BJ72" s="436">
        <f>SUM(BJ73:BJ74)</f>
        <v>0</v>
      </c>
      <c r="BK72" s="436"/>
      <c r="BL72" s="436"/>
      <c r="BM72" s="437"/>
      <c r="BN72" s="333"/>
      <c r="BO72" s="436">
        <f>SUM(BO73:BO74)</f>
        <v>0</v>
      </c>
      <c r="BP72" s="436"/>
      <c r="BQ72" s="436"/>
      <c r="BR72" s="437"/>
      <c r="BS72" s="436"/>
      <c r="BT72" s="436">
        <f>SUM(BT73:BT74)</f>
        <v>0</v>
      </c>
      <c r="BU72" s="436"/>
      <c r="BV72" s="436"/>
      <c r="BW72" s="437"/>
      <c r="BX72" s="436"/>
      <c r="BY72" s="436">
        <f>SUM(BY73:BY74)</f>
        <v>0</v>
      </c>
      <c r="BZ72" s="436"/>
      <c r="CA72" s="436"/>
      <c r="CB72" s="437"/>
      <c r="CC72" s="436"/>
      <c r="CD72" s="436">
        <f>SUM(CD73:CD74)</f>
        <v>0</v>
      </c>
      <c r="CE72" s="436"/>
      <c r="CF72" s="436"/>
      <c r="CG72" s="437"/>
      <c r="CH72" s="333"/>
      <c r="CI72" s="436">
        <f>SUM(CI73:CI74)</f>
        <v>0</v>
      </c>
      <c r="CJ72" s="436"/>
      <c r="CK72" s="436"/>
      <c r="CL72" s="437"/>
      <c r="CM72" s="333"/>
      <c r="CN72" s="436">
        <f>SUM(CN73:CN74)</f>
        <v>0</v>
      </c>
      <c r="CO72" s="436"/>
      <c r="CP72" s="436"/>
      <c r="CQ72" s="437"/>
      <c r="CR72" s="333"/>
      <c r="CS72" s="436">
        <f>SUM(CS73:CS74)</f>
        <v>0</v>
      </c>
      <c r="CT72" s="436"/>
      <c r="CU72" s="436"/>
      <c r="CV72" s="437"/>
      <c r="CW72" s="333"/>
      <c r="CX72" s="436">
        <f>SUM(CX73:CX74)</f>
        <v>0</v>
      </c>
      <c r="CY72" s="436"/>
      <c r="CZ72" s="436"/>
      <c r="DA72" s="437"/>
      <c r="DB72" s="333"/>
      <c r="DC72" s="436">
        <f>SUM(DC73:DC74)</f>
        <v>0</v>
      </c>
      <c r="DD72" s="436"/>
      <c r="DE72" s="436"/>
      <c r="DF72" s="437"/>
      <c r="DG72" s="333"/>
      <c r="DH72" s="436">
        <f>SUM(DH73:DH74)</f>
        <v>0</v>
      </c>
      <c r="DI72" s="436"/>
      <c r="DJ72" s="436"/>
      <c r="DK72" s="437"/>
      <c r="DL72" s="333"/>
      <c r="DM72" s="436">
        <f>SUM(DM73:DM74)</f>
        <v>0</v>
      </c>
      <c r="DN72" s="436"/>
      <c r="DO72" s="436"/>
      <c r="DP72" s="437"/>
      <c r="DQ72" s="333"/>
      <c r="DR72" s="436">
        <f>SUM(DR73:DR74)</f>
        <v>0</v>
      </c>
      <c r="DS72" s="436"/>
      <c r="DT72" s="436"/>
      <c r="DU72" s="437"/>
      <c r="DV72" s="333"/>
      <c r="DW72" s="436">
        <f>SUM(DW73:DW74)</f>
        <v>0</v>
      </c>
      <c r="DX72" s="436"/>
      <c r="DY72" s="436"/>
      <c r="DZ72" s="437"/>
      <c r="EA72" s="333"/>
      <c r="EB72" s="436">
        <f>SUM(EB73:EB74)</f>
        <v>0</v>
      </c>
      <c r="EC72" s="436"/>
      <c r="ED72" s="436"/>
      <c r="EE72" s="437"/>
      <c r="EF72" s="333"/>
      <c r="EG72" s="436">
        <f>SUM(EG73:EG74)</f>
        <v>0</v>
      </c>
      <c r="EH72" s="436"/>
      <c r="EI72" s="436"/>
      <c r="EJ72" s="437"/>
      <c r="EK72" s="436"/>
      <c r="EL72" s="436">
        <f>SUM(EL73:EL74)</f>
        <v>0</v>
      </c>
      <c r="EM72" s="333"/>
      <c r="EN72" s="333"/>
      <c r="EO72" s="345"/>
      <c r="EP72" s="349"/>
      <c r="EQ72" s="349"/>
    </row>
    <row r="73" spans="1:147" ht="12.75" hidden="1" customHeight="1" x14ac:dyDescent="0.2">
      <c r="A73" s="333"/>
      <c r="B73" s="333"/>
      <c r="D73" s="345" t="s">
        <v>368</v>
      </c>
      <c r="E73" s="351"/>
      <c r="F73" s="358"/>
      <c r="G73" s="434">
        <v>0</v>
      </c>
      <c r="H73" s="435"/>
      <c r="I73" s="436"/>
      <c r="J73" s="437"/>
      <c r="K73" s="438"/>
      <c r="L73" s="434">
        <v>0</v>
      </c>
      <c r="M73" s="435"/>
      <c r="N73" s="436"/>
      <c r="O73" s="437"/>
      <c r="P73" s="358"/>
      <c r="Q73" s="434">
        <v>0</v>
      </c>
      <c r="R73" s="435"/>
      <c r="S73" s="436"/>
      <c r="T73" s="437"/>
      <c r="U73" s="358"/>
      <c r="V73" s="434">
        <v>0</v>
      </c>
      <c r="W73" s="435"/>
      <c r="X73" s="436"/>
      <c r="Y73" s="437"/>
      <c r="Z73" s="358"/>
      <c r="AA73" s="434">
        <v>0</v>
      </c>
      <c r="AB73" s="435"/>
      <c r="AC73" s="436"/>
      <c r="AD73" s="437"/>
      <c r="AE73" s="358"/>
      <c r="AF73" s="434">
        <v>0</v>
      </c>
      <c r="AG73" s="435"/>
      <c r="AH73" s="436"/>
      <c r="AI73" s="437"/>
      <c r="AJ73" s="358"/>
      <c r="AK73" s="434">
        <v>0</v>
      </c>
      <c r="AL73" s="435"/>
      <c r="AM73" s="436"/>
      <c r="AN73" s="437"/>
      <c r="AO73" s="358"/>
      <c r="AP73" s="434">
        <v>0</v>
      </c>
      <c r="AQ73" s="435"/>
      <c r="AR73" s="436"/>
      <c r="AS73" s="437"/>
      <c r="AT73" s="358"/>
      <c r="AU73" s="434">
        <v>0</v>
      </c>
      <c r="AV73" s="435"/>
      <c r="AW73" s="436"/>
      <c r="AX73" s="437"/>
      <c r="AY73" s="358"/>
      <c r="AZ73" s="434">
        <v>0</v>
      </c>
      <c r="BA73" s="435"/>
      <c r="BB73" s="436"/>
      <c r="BC73" s="437"/>
      <c r="BD73" s="358"/>
      <c r="BE73" s="434">
        <v>0</v>
      </c>
      <c r="BF73" s="435"/>
      <c r="BG73" s="436"/>
      <c r="BH73" s="437"/>
      <c r="BI73" s="358"/>
      <c r="BJ73" s="434">
        <v>0</v>
      </c>
      <c r="BK73" s="435"/>
      <c r="BL73" s="436"/>
      <c r="BM73" s="437"/>
      <c r="BN73" s="358"/>
      <c r="BO73" s="434">
        <v>0</v>
      </c>
      <c r="BP73" s="435"/>
      <c r="BQ73" s="436"/>
      <c r="BR73" s="437"/>
      <c r="BS73" s="438"/>
      <c r="BT73" s="434">
        <f>SUM(L73:BO73)</f>
        <v>0</v>
      </c>
      <c r="BU73" s="435"/>
      <c r="BV73" s="436"/>
      <c r="BW73" s="437"/>
      <c r="BX73" s="438"/>
      <c r="BY73" s="434">
        <v>0</v>
      </c>
      <c r="BZ73" s="435"/>
      <c r="CA73" s="436"/>
      <c r="CB73" s="437"/>
      <c r="CC73" s="438"/>
      <c r="CD73" s="434">
        <v>0</v>
      </c>
      <c r="CE73" s="435"/>
      <c r="CF73" s="436"/>
      <c r="CG73" s="437"/>
      <c r="CH73" s="358"/>
      <c r="CI73" s="434">
        <v>0</v>
      </c>
      <c r="CJ73" s="435"/>
      <c r="CK73" s="436"/>
      <c r="CL73" s="437"/>
      <c r="CM73" s="358"/>
      <c r="CN73" s="434">
        <v>0</v>
      </c>
      <c r="CO73" s="435"/>
      <c r="CP73" s="436"/>
      <c r="CQ73" s="437"/>
      <c r="CR73" s="358"/>
      <c r="CS73" s="434">
        <v>0</v>
      </c>
      <c r="CT73" s="435"/>
      <c r="CU73" s="436"/>
      <c r="CV73" s="437"/>
      <c r="CW73" s="358"/>
      <c r="CX73" s="434">
        <v>0</v>
      </c>
      <c r="CY73" s="435"/>
      <c r="CZ73" s="436"/>
      <c r="DA73" s="437"/>
      <c r="DB73" s="358"/>
      <c r="DC73" s="434">
        <v>0</v>
      </c>
      <c r="DD73" s="435"/>
      <c r="DE73" s="436"/>
      <c r="DF73" s="437"/>
      <c r="DG73" s="358"/>
      <c r="DH73" s="434">
        <v>0</v>
      </c>
      <c r="DI73" s="435"/>
      <c r="DJ73" s="436"/>
      <c r="DK73" s="437"/>
      <c r="DL73" s="358"/>
      <c r="DM73" s="434">
        <v>0</v>
      </c>
      <c r="DN73" s="435"/>
      <c r="DO73" s="436"/>
      <c r="DP73" s="437"/>
      <c r="DQ73" s="358"/>
      <c r="DR73" s="434">
        <v>0</v>
      </c>
      <c r="DS73" s="435"/>
      <c r="DT73" s="436"/>
      <c r="DU73" s="437"/>
      <c r="DV73" s="358"/>
      <c r="DW73" s="434">
        <v>0</v>
      </c>
      <c r="DX73" s="435"/>
      <c r="DY73" s="436"/>
      <c r="DZ73" s="437"/>
      <c r="EA73" s="358"/>
      <c r="EB73" s="434">
        <v>0</v>
      </c>
      <c r="EC73" s="435"/>
      <c r="ED73" s="436"/>
      <c r="EE73" s="437"/>
      <c r="EF73" s="358"/>
      <c r="EG73" s="434">
        <v>0</v>
      </c>
      <c r="EH73" s="435"/>
      <c r="EI73" s="436"/>
      <c r="EJ73" s="437"/>
      <c r="EK73" s="438"/>
      <c r="EL73" s="434">
        <f>SUM(CD73:DM73)</f>
        <v>0</v>
      </c>
      <c r="EM73" s="360"/>
      <c r="EN73" s="333"/>
      <c r="EO73" s="345"/>
      <c r="EP73" s="349"/>
      <c r="EQ73" s="349"/>
    </row>
    <row r="74" spans="1:147" ht="12.75" hidden="1" customHeight="1" x14ac:dyDescent="0.2">
      <c r="A74" s="333"/>
      <c r="B74" s="333"/>
      <c r="D74" s="345" t="s">
        <v>318</v>
      </c>
      <c r="E74" s="351"/>
      <c r="F74" s="373"/>
      <c r="G74" s="448">
        <v>0</v>
      </c>
      <c r="H74" s="449"/>
      <c r="I74" s="436"/>
      <c r="J74" s="437"/>
      <c r="K74" s="450"/>
      <c r="L74" s="448">
        <v>0</v>
      </c>
      <c r="M74" s="449"/>
      <c r="N74" s="436"/>
      <c r="O74" s="437"/>
      <c r="P74" s="373"/>
      <c r="Q74" s="448">
        <v>0</v>
      </c>
      <c r="R74" s="449"/>
      <c r="S74" s="436"/>
      <c r="T74" s="437"/>
      <c r="U74" s="373"/>
      <c r="V74" s="448">
        <v>0</v>
      </c>
      <c r="W74" s="449"/>
      <c r="X74" s="436"/>
      <c r="Y74" s="437"/>
      <c r="Z74" s="373"/>
      <c r="AA74" s="448">
        <v>0</v>
      </c>
      <c r="AB74" s="449"/>
      <c r="AC74" s="436"/>
      <c r="AD74" s="437"/>
      <c r="AE74" s="373"/>
      <c r="AF74" s="448">
        <v>0</v>
      </c>
      <c r="AG74" s="449"/>
      <c r="AH74" s="436"/>
      <c r="AI74" s="437"/>
      <c r="AJ74" s="373"/>
      <c r="AK74" s="448">
        <v>0</v>
      </c>
      <c r="AL74" s="449"/>
      <c r="AM74" s="436"/>
      <c r="AN74" s="437"/>
      <c r="AO74" s="373"/>
      <c r="AP74" s="448">
        <v>0</v>
      </c>
      <c r="AQ74" s="449"/>
      <c r="AR74" s="436"/>
      <c r="AS74" s="437"/>
      <c r="AT74" s="373"/>
      <c r="AU74" s="448">
        <v>0</v>
      </c>
      <c r="AV74" s="449"/>
      <c r="AW74" s="436"/>
      <c r="AX74" s="437"/>
      <c r="AY74" s="373"/>
      <c r="AZ74" s="448">
        <v>0</v>
      </c>
      <c r="BA74" s="449"/>
      <c r="BB74" s="436"/>
      <c r="BC74" s="437"/>
      <c r="BD74" s="373"/>
      <c r="BE74" s="448">
        <v>0</v>
      </c>
      <c r="BF74" s="449"/>
      <c r="BG74" s="436"/>
      <c r="BH74" s="437"/>
      <c r="BI74" s="373"/>
      <c r="BJ74" s="448">
        <v>0</v>
      </c>
      <c r="BK74" s="449"/>
      <c r="BL74" s="436"/>
      <c r="BM74" s="437"/>
      <c r="BN74" s="373"/>
      <c r="BO74" s="448">
        <v>0</v>
      </c>
      <c r="BP74" s="449"/>
      <c r="BQ74" s="436"/>
      <c r="BR74" s="437"/>
      <c r="BS74" s="450"/>
      <c r="BT74" s="448">
        <f>SUM(L74:BO74)</f>
        <v>0</v>
      </c>
      <c r="BU74" s="449"/>
      <c r="BV74" s="436"/>
      <c r="BW74" s="437"/>
      <c r="BX74" s="450"/>
      <c r="BY74" s="448">
        <v>0</v>
      </c>
      <c r="BZ74" s="449"/>
      <c r="CA74" s="436"/>
      <c r="CB74" s="437"/>
      <c r="CC74" s="450"/>
      <c r="CD74" s="448">
        <v>0</v>
      </c>
      <c r="CE74" s="449"/>
      <c r="CF74" s="436"/>
      <c r="CG74" s="437"/>
      <c r="CH74" s="373"/>
      <c r="CI74" s="448">
        <v>0</v>
      </c>
      <c r="CJ74" s="449"/>
      <c r="CK74" s="436"/>
      <c r="CL74" s="437"/>
      <c r="CM74" s="373"/>
      <c r="CN74" s="448">
        <v>0</v>
      </c>
      <c r="CO74" s="449"/>
      <c r="CP74" s="436"/>
      <c r="CQ74" s="437"/>
      <c r="CR74" s="373"/>
      <c r="CS74" s="448">
        <v>0</v>
      </c>
      <c r="CT74" s="449"/>
      <c r="CU74" s="436"/>
      <c r="CV74" s="437"/>
      <c r="CW74" s="373"/>
      <c r="CX74" s="448">
        <v>0</v>
      </c>
      <c r="CY74" s="449"/>
      <c r="CZ74" s="436"/>
      <c r="DA74" s="437"/>
      <c r="DB74" s="373"/>
      <c r="DC74" s="448">
        <v>0</v>
      </c>
      <c r="DD74" s="449"/>
      <c r="DE74" s="436"/>
      <c r="DF74" s="437"/>
      <c r="DG74" s="373"/>
      <c r="DH74" s="448">
        <v>0</v>
      </c>
      <c r="DI74" s="449"/>
      <c r="DJ74" s="436"/>
      <c r="DK74" s="437"/>
      <c r="DL74" s="373"/>
      <c r="DM74" s="448">
        <v>0</v>
      </c>
      <c r="DN74" s="449"/>
      <c r="DO74" s="436"/>
      <c r="DP74" s="437"/>
      <c r="DQ74" s="373"/>
      <c r="DR74" s="448">
        <v>0</v>
      </c>
      <c r="DS74" s="449"/>
      <c r="DT74" s="436"/>
      <c r="DU74" s="437"/>
      <c r="DV74" s="373"/>
      <c r="DW74" s="448">
        <v>0</v>
      </c>
      <c r="DX74" s="449"/>
      <c r="DY74" s="436"/>
      <c r="DZ74" s="437"/>
      <c r="EA74" s="373"/>
      <c r="EB74" s="448">
        <v>0</v>
      </c>
      <c r="EC74" s="449"/>
      <c r="ED74" s="436"/>
      <c r="EE74" s="437"/>
      <c r="EF74" s="373"/>
      <c r="EG74" s="448">
        <v>0</v>
      </c>
      <c r="EH74" s="449"/>
      <c r="EI74" s="436"/>
      <c r="EJ74" s="437"/>
      <c r="EK74" s="450"/>
      <c r="EL74" s="448">
        <f>SUM(CD74:DM74)</f>
        <v>0</v>
      </c>
      <c r="EM74" s="375"/>
      <c r="EN74" s="333"/>
      <c r="EO74" s="345"/>
      <c r="EP74" s="349"/>
      <c r="EQ74" s="349"/>
    </row>
    <row r="75" spans="1:147" ht="12.75" customHeight="1" x14ac:dyDescent="0.2">
      <c r="A75" s="333"/>
      <c r="B75" s="333"/>
      <c r="D75" s="345"/>
      <c r="E75" s="351"/>
      <c r="F75" s="333"/>
      <c r="G75" s="436"/>
      <c r="H75" s="436"/>
      <c r="I75" s="436"/>
      <c r="J75" s="437"/>
      <c r="K75" s="436"/>
      <c r="L75" s="436"/>
      <c r="M75" s="436"/>
      <c r="N75" s="436"/>
      <c r="O75" s="437"/>
      <c r="P75" s="333"/>
      <c r="Q75" s="436"/>
      <c r="R75" s="436"/>
      <c r="S75" s="436"/>
      <c r="T75" s="437"/>
      <c r="U75" s="333"/>
      <c r="V75" s="436"/>
      <c r="W75" s="436"/>
      <c r="X75" s="436"/>
      <c r="Y75" s="437"/>
      <c r="Z75" s="333"/>
      <c r="AA75" s="436"/>
      <c r="AB75" s="436"/>
      <c r="AC75" s="436"/>
      <c r="AD75" s="437"/>
      <c r="AE75" s="333"/>
      <c r="AF75" s="436"/>
      <c r="AG75" s="436"/>
      <c r="AH75" s="436"/>
      <c r="AI75" s="437"/>
      <c r="AJ75" s="333"/>
      <c r="AK75" s="436"/>
      <c r="AL75" s="436"/>
      <c r="AM75" s="436"/>
      <c r="AN75" s="437"/>
      <c r="AO75" s="333"/>
      <c r="AP75" s="436"/>
      <c r="AQ75" s="436"/>
      <c r="AR75" s="436"/>
      <c r="AS75" s="437"/>
      <c r="AT75" s="333"/>
      <c r="AU75" s="436"/>
      <c r="AV75" s="436"/>
      <c r="AW75" s="436"/>
      <c r="AX75" s="437"/>
      <c r="AY75" s="333"/>
      <c r="AZ75" s="436"/>
      <c r="BA75" s="436"/>
      <c r="BB75" s="436"/>
      <c r="BC75" s="437"/>
      <c r="BD75" s="333"/>
      <c r="BE75" s="436"/>
      <c r="BF75" s="436"/>
      <c r="BG75" s="436"/>
      <c r="BH75" s="437"/>
      <c r="BI75" s="333"/>
      <c r="BJ75" s="436"/>
      <c r="BK75" s="436"/>
      <c r="BL75" s="436"/>
      <c r="BM75" s="437"/>
      <c r="BN75" s="333"/>
      <c r="BO75" s="436"/>
      <c r="BP75" s="436"/>
      <c r="BQ75" s="436"/>
      <c r="BR75" s="437"/>
      <c r="BS75" s="436"/>
      <c r="BT75" s="436"/>
      <c r="BU75" s="436"/>
      <c r="BV75" s="436"/>
      <c r="BW75" s="437"/>
      <c r="BX75" s="436"/>
      <c r="BY75" s="436"/>
      <c r="BZ75" s="436"/>
      <c r="CA75" s="436"/>
      <c r="CB75" s="437"/>
      <c r="CC75" s="436"/>
      <c r="CD75" s="436"/>
      <c r="CE75" s="436"/>
      <c r="CF75" s="436"/>
      <c r="CG75" s="437"/>
      <c r="CH75" s="333"/>
      <c r="CI75" s="436"/>
      <c r="CJ75" s="436"/>
      <c r="CK75" s="436"/>
      <c r="CL75" s="437"/>
      <c r="CM75" s="333"/>
      <c r="CN75" s="436"/>
      <c r="CO75" s="436"/>
      <c r="CP75" s="436"/>
      <c r="CQ75" s="437"/>
      <c r="CR75" s="333"/>
      <c r="CS75" s="436"/>
      <c r="CT75" s="436"/>
      <c r="CU75" s="436"/>
      <c r="CV75" s="437"/>
      <c r="CW75" s="333"/>
      <c r="CX75" s="436"/>
      <c r="CY75" s="436"/>
      <c r="CZ75" s="436"/>
      <c r="DA75" s="437"/>
      <c r="DB75" s="333"/>
      <c r="DC75" s="436"/>
      <c r="DD75" s="436"/>
      <c r="DE75" s="436"/>
      <c r="DF75" s="437"/>
      <c r="DG75" s="333"/>
      <c r="DH75" s="436"/>
      <c r="DI75" s="436"/>
      <c r="DJ75" s="436"/>
      <c r="DK75" s="437"/>
      <c r="DL75" s="333"/>
      <c r="DM75" s="436"/>
      <c r="DN75" s="436"/>
      <c r="DO75" s="436"/>
      <c r="DP75" s="437"/>
      <c r="DQ75" s="333"/>
      <c r="DR75" s="436"/>
      <c r="DS75" s="436"/>
      <c r="DT75" s="436"/>
      <c r="DU75" s="437"/>
      <c r="DV75" s="333"/>
      <c r="DW75" s="436"/>
      <c r="DX75" s="436"/>
      <c r="DY75" s="436"/>
      <c r="DZ75" s="437"/>
      <c r="EA75" s="333"/>
      <c r="EB75" s="436"/>
      <c r="EC75" s="436"/>
      <c r="ED75" s="436"/>
      <c r="EE75" s="437"/>
      <c r="EF75" s="333"/>
      <c r="EG75" s="436"/>
      <c r="EH75" s="436"/>
      <c r="EI75" s="436"/>
      <c r="EJ75" s="437"/>
      <c r="EK75" s="436"/>
      <c r="EL75" s="436"/>
      <c r="EM75" s="333"/>
      <c r="EN75" s="333"/>
      <c r="EO75" s="345"/>
      <c r="EP75" s="349"/>
      <c r="EQ75" s="349"/>
    </row>
    <row r="76" spans="1:147" s="349" customFormat="1" ht="12.75" customHeight="1" x14ac:dyDescent="0.2">
      <c r="A76" s="334"/>
      <c r="B76" s="334"/>
      <c r="D76" s="352" t="s">
        <v>328</v>
      </c>
      <c r="E76" s="354"/>
      <c r="F76" s="487"/>
      <c r="G76" s="488">
        <f>SUM(G77:G95)</f>
        <v>77792000</v>
      </c>
      <c r="H76" s="488"/>
      <c r="I76" s="431"/>
      <c r="J76" s="432"/>
      <c r="K76" s="488"/>
      <c r="L76" s="488">
        <f>SUM(L77:L95)</f>
        <v>0</v>
      </c>
      <c r="M76" s="488"/>
      <c r="N76" s="431"/>
      <c r="O76" s="432"/>
      <c r="P76" s="488"/>
      <c r="Q76" s="488">
        <f>SUM(Q77:Q95)</f>
        <v>0</v>
      </c>
      <c r="R76" s="488"/>
      <c r="S76" s="431"/>
      <c r="T76" s="432"/>
      <c r="U76" s="488"/>
      <c r="V76" s="488">
        <f>SUM(V77:V95)</f>
        <v>0</v>
      </c>
      <c r="W76" s="488"/>
      <c r="X76" s="431"/>
      <c r="Y76" s="432"/>
      <c r="Z76" s="488"/>
      <c r="AA76" s="488">
        <f>SUM(AA77:AA95)</f>
        <v>0</v>
      </c>
      <c r="AB76" s="488"/>
      <c r="AC76" s="431"/>
      <c r="AD76" s="432"/>
      <c r="AE76" s="488"/>
      <c r="AF76" s="488">
        <f>SUM(AF77:AF95)</f>
        <v>0</v>
      </c>
      <c r="AG76" s="488"/>
      <c r="AH76" s="431"/>
      <c r="AI76" s="432"/>
      <c r="AJ76" s="488"/>
      <c r="AK76" s="488">
        <f>SUM(AK77:AK95)</f>
        <v>0</v>
      </c>
      <c r="AL76" s="488"/>
      <c r="AM76" s="431"/>
      <c r="AN76" s="432"/>
      <c r="AO76" s="488"/>
      <c r="AP76" s="488">
        <f>SUM(AP77:AP95)</f>
        <v>0</v>
      </c>
      <c r="AQ76" s="488"/>
      <c r="AR76" s="431"/>
      <c r="AS76" s="432"/>
      <c r="AT76" s="488"/>
      <c r="AU76" s="488">
        <f>SUM(AU77:AU95)</f>
        <v>0</v>
      </c>
      <c r="AV76" s="488"/>
      <c r="AW76" s="431"/>
      <c r="AX76" s="432"/>
      <c r="AY76" s="488"/>
      <c r="AZ76" s="488">
        <f>SUM(AZ77:AZ95)</f>
        <v>0</v>
      </c>
      <c r="BA76" s="488"/>
      <c r="BB76" s="431"/>
      <c r="BC76" s="432"/>
      <c r="BD76" s="488"/>
      <c r="BE76" s="488">
        <f>SUM(BE77:BE95)</f>
        <v>0</v>
      </c>
      <c r="BF76" s="488"/>
      <c r="BG76" s="431"/>
      <c r="BH76" s="432"/>
      <c r="BI76" s="488"/>
      <c r="BJ76" s="488">
        <f>SUM(BJ77:BJ95)</f>
        <v>0</v>
      </c>
      <c r="BK76" s="488"/>
      <c r="BL76" s="431"/>
      <c r="BM76" s="432"/>
      <c r="BN76" s="488"/>
      <c r="BO76" s="488">
        <f>SUM(BO77:BO95)</f>
        <v>0</v>
      </c>
      <c r="BP76" s="488"/>
      <c r="BQ76" s="431"/>
      <c r="BR76" s="432"/>
      <c r="BS76" s="488"/>
      <c r="BT76" s="488">
        <f>SUM(BT77:BT96)</f>
        <v>0</v>
      </c>
      <c r="BU76" s="488"/>
      <c r="BV76" s="431"/>
      <c r="BW76" s="432"/>
      <c r="BX76" s="488"/>
      <c r="BY76" s="488">
        <f>SUM(BY77:BY95)</f>
        <v>0</v>
      </c>
      <c r="BZ76" s="488"/>
      <c r="CA76" s="431"/>
      <c r="CB76" s="432"/>
      <c r="CC76" s="488"/>
      <c r="CD76" s="488">
        <f>SUM(CD77:CD95)</f>
        <v>0</v>
      </c>
      <c r="CE76" s="488"/>
      <c r="CF76" s="431"/>
      <c r="CG76" s="432"/>
      <c r="CH76" s="488"/>
      <c r="CI76" s="488">
        <f>SUM(CI77:CI95)</f>
        <v>0</v>
      </c>
      <c r="CJ76" s="488"/>
      <c r="CK76" s="431"/>
      <c r="CL76" s="432"/>
      <c r="CM76" s="488"/>
      <c r="CN76" s="488">
        <f>SUM(CN77:CN95)</f>
        <v>0</v>
      </c>
      <c r="CO76" s="488"/>
      <c r="CP76" s="431"/>
      <c r="CQ76" s="432"/>
      <c r="CR76" s="488"/>
      <c r="CS76" s="488">
        <f>SUM(CS77:CS95)</f>
        <v>0</v>
      </c>
      <c r="CT76" s="488"/>
      <c r="CU76" s="431"/>
      <c r="CV76" s="432"/>
      <c r="CW76" s="488"/>
      <c r="CX76" s="488">
        <f>SUM(CX77:CX95)</f>
        <v>0</v>
      </c>
      <c r="CY76" s="488"/>
      <c r="CZ76" s="431"/>
      <c r="DA76" s="432"/>
      <c r="DB76" s="488"/>
      <c r="DC76" s="488">
        <f>SUM(DC77:DC95)</f>
        <v>0</v>
      </c>
      <c r="DD76" s="488"/>
      <c r="DE76" s="431"/>
      <c r="DF76" s="432"/>
      <c r="DG76" s="488"/>
      <c r="DH76" s="488">
        <f>SUM(DH77:DH95)</f>
        <v>0</v>
      </c>
      <c r="DI76" s="488"/>
      <c r="DJ76" s="431"/>
      <c r="DK76" s="432"/>
      <c r="DL76" s="488"/>
      <c r="DM76" s="488">
        <f>SUM(DM77:DM95)</f>
        <v>0</v>
      </c>
      <c r="DN76" s="488"/>
      <c r="DO76" s="431"/>
      <c r="DP76" s="432"/>
      <c r="DQ76" s="488"/>
      <c r="DR76" s="488">
        <f>SUM(DR77:DR95)</f>
        <v>0</v>
      </c>
      <c r="DS76" s="488"/>
      <c r="DT76" s="431"/>
      <c r="DU76" s="432"/>
      <c r="DV76" s="488"/>
      <c r="DW76" s="488">
        <f>SUM(DW77:DW95)</f>
        <v>0</v>
      </c>
      <c r="DX76" s="488"/>
      <c r="DY76" s="431"/>
      <c r="DZ76" s="432"/>
      <c r="EA76" s="488"/>
      <c r="EB76" s="488">
        <f>SUM(EB77:EB95)</f>
        <v>0</v>
      </c>
      <c r="EC76" s="488"/>
      <c r="ED76" s="431"/>
      <c r="EE76" s="432"/>
      <c r="EF76" s="488"/>
      <c r="EG76" s="488">
        <f>SUM(EG77:EG95)</f>
        <v>0</v>
      </c>
      <c r="EH76" s="488"/>
      <c r="EI76" s="431"/>
      <c r="EJ76" s="432"/>
      <c r="EK76" s="488"/>
      <c r="EL76" s="488">
        <f>SUM(EL77:EL96)</f>
        <v>0</v>
      </c>
      <c r="EM76" s="487"/>
      <c r="EN76" s="334"/>
      <c r="EO76" s="352"/>
    </row>
    <row r="77" spans="1:147" ht="12.75" customHeight="1" x14ac:dyDescent="0.2">
      <c r="A77" s="333"/>
      <c r="B77" s="333"/>
      <c r="D77" s="345" t="s">
        <v>370</v>
      </c>
      <c r="E77" s="351"/>
      <c r="F77" s="351"/>
      <c r="G77" s="425">
        <f>81292000-3500000</f>
        <v>77792000</v>
      </c>
      <c r="H77" s="440"/>
      <c r="I77" s="436"/>
      <c r="J77" s="437"/>
      <c r="K77" s="437"/>
      <c r="L77" s="425">
        <v>0</v>
      </c>
      <c r="M77" s="440"/>
      <c r="N77" s="436"/>
      <c r="O77" s="437"/>
      <c r="P77" s="437"/>
      <c r="Q77" s="425">
        <v>0</v>
      </c>
      <c r="R77" s="440"/>
      <c r="S77" s="436"/>
      <c r="T77" s="437"/>
      <c r="U77" s="437"/>
      <c r="V77" s="425">
        <v>0</v>
      </c>
      <c r="W77" s="440"/>
      <c r="X77" s="436"/>
      <c r="Y77" s="437"/>
      <c r="Z77" s="437"/>
      <c r="AA77" s="425">
        <v>0</v>
      </c>
      <c r="AB77" s="440"/>
      <c r="AC77" s="436"/>
      <c r="AD77" s="437"/>
      <c r="AE77" s="437"/>
      <c r="AF77" s="425">
        <v>0</v>
      </c>
      <c r="AG77" s="440"/>
      <c r="AH77" s="436"/>
      <c r="AI77" s="437"/>
      <c r="AJ77" s="437"/>
      <c r="AK77" s="425">
        <v>0</v>
      </c>
      <c r="AL77" s="440"/>
      <c r="AM77" s="436"/>
      <c r="AN77" s="437"/>
      <c r="AO77" s="437"/>
      <c r="AP77" s="425">
        <v>0</v>
      </c>
      <c r="AQ77" s="440"/>
      <c r="AR77" s="436"/>
      <c r="AS77" s="437"/>
      <c r="AT77" s="437"/>
      <c r="AU77" s="425">
        <v>0</v>
      </c>
      <c r="AV77" s="440"/>
      <c r="AW77" s="436"/>
      <c r="AX77" s="437"/>
      <c r="AY77" s="437"/>
      <c r="AZ77" s="425">
        <v>0</v>
      </c>
      <c r="BA77" s="440"/>
      <c r="BB77" s="436"/>
      <c r="BC77" s="437"/>
      <c r="BD77" s="437"/>
      <c r="BE77" s="425">
        <v>0</v>
      </c>
      <c r="BF77" s="440"/>
      <c r="BG77" s="436"/>
      <c r="BH77" s="437"/>
      <c r="BI77" s="437"/>
      <c r="BJ77" s="425">
        <v>0</v>
      </c>
      <c r="BK77" s="440"/>
      <c r="BL77" s="436"/>
      <c r="BM77" s="437"/>
      <c r="BN77" s="437"/>
      <c r="BO77" s="425">
        <v>0</v>
      </c>
      <c r="BP77" s="440"/>
      <c r="BQ77" s="436"/>
      <c r="BR77" s="437"/>
      <c r="BS77" s="437"/>
      <c r="BT77" s="436">
        <f>SUM(L77:BO77)</f>
        <v>0</v>
      </c>
      <c r="BU77" s="440"/>
      <c r="BV77" s="436"/>
      <c r="BW77" s="437"/>
      <c r="BX77" s="437"/>
      <c r="BY77" s="425">
        <v>0</v>
      </c>
      <c r="BZ77" s="440"/>
      <c r="CA77" s="436"/>
      <c r="CB77" s="437"/>
      <c r="CC77" s="437"/>
      <c r="CD77" s="425">
        <v>0</v>
      </c>
      <c r="CE77" s="440"/>
      <c r="CF77" s="436"/>
      <c r="CG77" s="437"/>
      <c r="CH77" s="437"/>
      <c r="CI77" s="425">
        <v>0</v>
      </c>
      <c r="CJ77" s="440"/>
      <c r="CK77" s="436"/>
      <c r="CL77" s="437"/>
      <c r="CM77" s="437"/>
      <c r="CN77" s="425">
        <v>0</v>
      </c>
      <c r="CO77" s="440"/>
      <c r="CP77" s="436"/>
      <c r="CQ77" s="437"/>
      <c r="CR77" s="437"/>
      <c r="CS77" s="425">
        <v>0</v>
      </c>
      <c r="CT77" s="440"/>
      <c r="CU77" s="436"/>
      <c r="CV77" s="437"/>
      <c r="CW77" s="437"/>
      <c r="CX77" s="425">
        <v>0</v>
      </c>
      <c r="CY77" s="440"/>
      <c r="CZ77" s="436"/>
      <c r="DA77" s="437"/>
      <c r="DB77" s="437"/>
      <c r="DC77" s="425">
        <v>0</v>
      </c>
      <c r="DD77" s="440"/>
      <c r="DE77" s="436"/>
      <c r="DF77" s="437"/>
      <c r="DG77" s="437"/>
      <c r="DH77" s="425">
        <v>0</v>
      </c>
      <c r="DI77" s="440"/>
      <c r="DJ77" s="436"/>
      <c r="DK77" s="437"/>
      <c r="DL77" s="437"/>
      <c r="DM77" s="425">
        <v>0</v>
      </c>
      <c r="DN77" s="440"/>
      <c r="DO77" s="436"/>
      <c r="DP77" s="437"/>
      <c r="DQ77" s="437"/>
      <c r="DR77" s="425">
        <v>0</v>
      </c>
      <c r="DS77" s="440"/>
      <c r="DT77" s="436"/>
      <c r="DU77" s="437"/>
      <c r="DV77" s="437"/>
      <c r="DW77" s="425">
        <v>0</v>
      </c>
      <c r="DX77" s="440"/>
      <c r="DY77" s="436"/>
      <c r="DZ77" s="437"/>
      <c r="EA77" s="437"/>
      <c r="EB77" s="425">
        <v>0</v>
      </c>
      <c r="EC77" s="440"/>
      <c r="ED77" s="436"/>
      <c r="EE77" s="437"/>
      <c r="EF77" s="437"/>
      <c r="EG77" s="425">
        <v>0</v>
      </c>
      <c r="EH77" s="440"/>
      <c r="EI77" s="436"/>
      <c r="EJ77" s="437"/>
      <c r="EK77" s="437"/>
      <c r="EL77" s="436">
        <f>SUM(CD77:CD77)</f>
        <v>0</v>
      </c>
      <c r="EM77" s="365"/>
      <c r="EN77" s="333"/>
      <c r="EO77" s="345"/>
      <c r="EP77" s="349"/>
      <c r="EQ77" s="349"/>
    </row>
    <row r="78" spans="1:147" ht="12.75" hidden="1" customHeight="1" x14ac:dyDescent="0.2">
      <c r="A78" s="333"/>
      <c r="B78" s="333"/>
      <c r="D78" s="345" t="s">
        <v>371</v>
      </c>
      <c r="E78" s="351"/>
      <c r="F78" s="351"/>
      <c r="G78" s="378">
        <v>0</v>
      </c>
      <c r="H78" s="440"/>
      <c r="I78" s="436"/>
      <c r="J78" s="437"/>
      <c r="K78" s="437"/>
      <c r="L78" s="378">
        <v>0</v>
      </c>
      <c r="M78" s="440"/>
      <c r="N78" s="436"/>
      <c r="O78" s="437"/>
      <c r="P78" s="437"/>
      <c r="Q78" s="378">
        <v>0</v>
      </c>
      <c r="R78" s="440"/>
      <c r="S78" s="436"/>
      <c r="T78" s="437"/>
      <c r="U78" s="437"/>
      <c r="V78" s="378">
        <v>0</v>
      </c>
      <c r="W78" s="440"/>
      <c r="X78" s="436"/>
      <c r="Y78" s="437"/>
      <c r="Z78" s="437"/>
      <c r="AA78" s="378">
        <v>0</v>
      </c>
      <c r="AB78" s="440"/>
      <c r="AC78" s="436"/>
      <c r="AD78" s="437"/>
      <c r="AE78" s="437"/>
      <c r="AF78" s="378">
        <v>0</v>
      </c>
      <c r="AG78" s="440"/>
      <c r="AH78" s="436"/>
      <c r="AI78" s="437"/>
      <c r="AJ78" s="437"/>
      <c r="AK78" s="378">
        <v>0</v>
      </c>
      <c r="AL78" s="440"/>
      <c r="AM78" s="436"/>
      <c r="AN78" s="437"/>
      <c r="AO78" s="437"/>
      <c r="AP78" s="378">
        <v>0</v>
      </c>
      <c r="AQ78" s="440"/>
      <c r="AR78" s="436"/>
      <c r="AS78" s="437"/>
      <c r="AT78" s="437"/>
      <c r="AU78" s="378">
        <v>0</v>
      </c>
      <c r="AV78" s="440"/>
      <c r="AW78" s="436"/>
      <c r="AX78" s="437"/>
      <c r="AY78" s="437"/>
      <c r="AZ78" s="378">
        <v>0</v>
      </c>
      <c r="BA78" s="440"/>
      <c r="BB78" s="436"/>
      <c r="BC78" s="437"/>
      <c r="BD78" s="437"/>
      <c r="BE78" s="378">
        <v>0</v>
      </c>
      <c r="BF78" s="440"/>
      <c r="BG78" s="436"/>
      <c r="BH78" s="437"/>
      <c r="BI78" s="437"/>
      <c r="BJ78" s="378">
        <v>0</v>
      </c>
      <c r="BK78" s="440"/>
      <c r="BL78" s="436"/>
      <c r="BM78" s="437"/>
      <c r="BN78" s="437"/>
      <c r="BO78" s="378">
        <v>0</v>
      </c>
      <c r="BP78" s="440"/>
      <c r="BQ78" s="436"/>
      <c r="BR78" s="437"/>
      <c r="BS78" s="437"/>
      <c r="BT78" s="436">
        <f t="shared" ref="BT78:BT92" si="2">SUM(L78:BO78)</f>
        <v>0</v>
      </c>
      <c r="BU78" s="440"/>
      <c r="BV78" s="436"/>
      <c r="BW78" s="437"/>
      <c r="BX78" s="437"/>
      <c r="BY78" s="378">
        <v>0</v>
      </c>
      <c r="BZ78" s="440"/>
      <c r="CA78" s="436"/>
      <c r="CB78" s="437"/>
      <c r="CC78" s="437"/>
      <c r="CD78" s="378">
        <v>0</v>
      </c>
      <c r="CE78" s="440"/>
      <c r="CF78" s="436"/>
      <c r="CG78" s="437"/>
      <c r="CH78" s="437"/>
      <c r="CI78" s="378">
        <v>0</v>
      </c>
      <c r="CJ78" s="440"/>
      <c r="CK78" s="436"/>
      <c r="CL78" s="437"/>
      <c r="CM78" s="437"/>
      <c r="CN78" s="378">
        <v>0</v>
      </c>
      <c r="CO78" s="440"/>
      <c r="CP78" s="436"/>
      <c r="CQ78" s="437"/>
      <c r="CR78" s="437"/>
      <c r="CS78" s="378">
        <v>0</v>
      </c>
      <c r="CT78" s="440"/>
      <c r="CU78" s="436"/>
      <c r="CV78" s="437"/>
      <c r="CW78" s="437"/>
      <c r="CX78" s="378">
        <v>0</v>
      </c>
      <c r="CY78" s="440"/>
      <c r="CZ78" s="436"/>
      <c r="DA78" s="437"/>
      <c r="DB78" s="437"/>
      <c r="DC78" s="378">
        <v>0</v>
      </c>
      <c r="DD78" s="440"/>
      <c r="DE78" s="436"/>
      <c r="DF78" s="437"/>
      <c r="DG78" s="437"/>
      <c r="DH78" s="378">
        <v>0</v>
      </c>
      <c r="DI78" s="440"/>
      <c r="DJ78" s="436"/>
      <c r="DK78" s="437"/>
      <c r="DL78" s="437"/>
      <c r="DM78" s="378">
        <v>0</v>
      </c>
      <c r="DN78" s="440"/>
      <c r="DO78" s="436"/>
      <c r="DP78" s="437"/>
      <c r="DQ78" s="437"/>
      <c r="DR78" s="378">
        <v>0</v>
      </c>
      <c r="DS78" s="440"/>
      <c r="DT78" s="436"/>
      <c r="DU78" s="437"/>
      <c r="DV78" s="437"/>
      <c r="DW78" s="378">
        <v>0</v>
      </c>
      <c r="DX78" s="440"/>
      <c r="DY78" s="436"/>
      <c r="DZ78" s="437"/>
      <c r="EA78" s="437"/>
      <c r="EB78" s="378">
        <v>0</v>
      </c>
      <c r="EC78" s="440"/>
      <c r="ED78" s="436"/>
      <c r="EE78" s="437"/>
      <c r="EF78" s="437"/>
      <c r="EG78" s="378">
        <v>0</v>
      </c>
      <c r="EH78" s="440"/>
      <c r="EI78" s="436"/>
      <c r="EJ78" s="437"/>
      <c r="EK78" s="437"/>
      <c r="EL78" s="436">
        <f t="shared" ref="EL78:EL94" si="3">SUM(CD78:EG78)</f>
        <v>0</v>
      </c>
      <c r="EM78" s="365"/>
      <c r="EN78" s="333"/>
      <c r="EO78" s="345"/>
      <c r="EP78" s="349"/>
      <c r="EQ78" s="349"/>
    </row>
    <row r="79" spans="1:147" ht="12.75" hidden="1" customHeight="1" x14ac:dyDescent="0.2">
      <c r="A79" s="333"/>
      <c r="B79" s="333"/>
      <c r="D79" s="345" t="s">
        <v>372</v>
      </c>
      <c r="E79" s="351"/>
      <c r="F79" s="351"/>
      <c r="G79" s="378">
        <v>0</v>
      </c>
      <c r="H79" s="440"/>
      <c r="I79" s="436"/>
      <c r="J79" s="437"/>
      <c r="K79" s="437"/>
      <c r="L79" s="378">
        <v>0</v>
      </c>
      <c r="M79" s="440"/>
      <c r="N79" s="436"/>
      <c r="O79" s="437"/>
      <c r="P79" s="437"/>
      <c r="Q79" s="378">
        <v>0</v>
      </c>
      <c r="R79" s="440"/>
      <c r="S79" s="436"/>
      <c r="T79" s="437"/>
      <c r="U79" s="437"/>
      <c r="V79" s="378">
        <v>0</v>
      </c>
      <c r="W79" s="440"/>
      <c r="X79" s="436"/>
      <c r="Y79" s="437"/>
      <c r="Z79" s="437"/>
      <c r="AA79" s="378">
        <v>0</v>
      </c>
      <c r="AB79" s="440"/>
      <c r="AC79" s="436"/>
      <c r="AD79" s="437"/>
      <c r="AE79" s="437"/>
      <c r="AF79" s="378">
        <v>0</v>
      </c>
      <c r="AG79" s="440"/>
      <c r="AH79" s="436"/>
      <c r="AI79" s="437"/>
      <c r="AJ79" s="437"/>
      <c r="AK79" s="378">
        <v>0</v>
      </c>
      <c r="AL79" s="440"/>
      <c r="AM79" s="436"/>
      <c r="AN79" s="437"/>
      <c r="AO79" s="437"/>
      <c r="AP79" s="378">
        <v>0</v>
      </c>
      <c r="AQ79" s="440"/>
      <c r="AR79" s="436"/>
      <c r="AS79" s="437"/>
      <c r="AT79" s="437"/>
      <c r="AU79" s="378">
        <v>0</v>
      </c>
      <c r="AV79" s="440"/>
      <c r="AW79" s="436"/>
      <c r="AX79" s="437"/>
      <c r="AY79" s="437"/>
      <c r="AZ79" s="378">
        <v>0</v>
      </c>
      <c r="BA79" s="440"/>
      <c r="BB79" s="436"/>
      <c r="BC79" s="437"/>
      <c r="BD79" s="437"/>
      <c r="BE79" s="378">
        <v>0</v>
      </c>
      <c r="BF79" s="440"/>
      <c r="BG79" s="436"/>
      <c r="BH79" s="437"/>
      <c r="BI79" s="437"/>
      <c r="BJ79" s="378">
        <v>0</v>
      </c>
      <c r="BK79" s="440"/>
      <c r="BL79" s="436"/>
      <c r="BM79" s="437"/>
      <c r="BN79" s="437"/>
      <c r="BO79" s="378">
        <v>0</v>
      </c>
      <c r="BP79" s="440"/>
      <c r="BQ79" s="436"/>
      <c r="BR79" s="437"/>
      <c r="BS79" s="437"/>
      <c r="BT79" s="436">
        <f t="shared" si="2"/>
        <v>0</v>
      </c>
      <c r="BU79" s="440"/>
      <c r="BV79" s="436"/>
      <c r="BW79" s="437"/>
      <c r="BX79" s="437"/>
      <c r="BY79" s="378">
        <v>0</v>
      </c>
      <c r="BZ79" s="440"/>
      <c r="CA79" s="436"/>
      <c r="CB79" s="437"/>
      <c r="CC79" s="437"/>
      <c r="CD79" s="378">
        <v>0</v>
      </c>
      <c r="CE79" s="440"/>
      <c r="CF79" s="436"/>
      <c r="CG79" s="437"/>
      <c r="CH79" s="437"/>
      <c r="CI79" s="378">
        <v>0</v>
      </c>
      <c r="CJ79" s="440"/>
      <c r="CK79" s="436"/>
      <c r="CL79" s="437"/>
      <c r="CM79" s="437"/>
      <c r="CN79" s="378">
        <v>0</v>
      </c>
      <c r="CO79" s="440"/>
      <c r="CP79" s="436"/>
      <c r="CQ79" s="437"/>
      <c r="CR79" s="437"/>
      <c r="CS79" s="378">
        <v>0</v>
      </c>
      <c r="CT79" s="440"/>
      <c r="CU79" s="436"/>
      <c r="CV79" s="437"/>
      <c r="CW79" s="437"/>
      <c r="CX79" s="378">
        <v>0</v>
      </c>
      <c r="CY79" s="440"/>
      <c r="CZ79" s="436"/>
      <c r="DA79" s="437"/>
      <c r="DB79" s="437"/>
      <c r="DC79" s="378">
        <v>0</v>
      </c>
      <c r="DD79" s="440"/>
      <c r="DE79" s="436"/>
      <c r="DF79" s="437"/>
      <c r="DG79" s="437"/>
      <c r="DH79" s="378">
        <v>0</v>
      </c>
      <c r="DI79" s="440"/>
      <c r="DJ79" s="436"/>
      <c r="DK79" s="437"/>
      <c r="DL79" s="437"/>
      <c r="DM79" s="378">
        <v>0</v>
      </c>
      <c r="DN79" s="440"/>
      <c r="DO79" s="436"/>
      <c r="DP79" s="437"/>
      <c r="DQ79" s="437"/>
      <c r="DR79" s="378">
        <v>0</v>
      </c>
      <c r="DS79" s="440"/>
      <c r="DT79" s="436"/>
      <c r="DU79" s="437"/>
      <c r="DV79" s="437"/>
      <c r="DW79" s="378">
        <v>0</v>
      </c>
      <c r="DX79" s="440"/>
      <c r="DY79" s="436"/>
      <c r="DZ79" s="437"/>
      <c r="EA79" s="437"/>
      <c r="EB79" s="378">
        <v>0</v>
      </c>
      <c r="EC79" s="440"/>
      <c r="ED79" s="436"/>
      <c r="EE79" s="437"/>
      <c r="EF79" s="437"/>
      <c r="EG79" s="378">
        <v>0</v>
      </c>
      <c r="EH79" s="440"/>
      <c r="EI79" s="436"/>
      <c r="EJ79" s="437"/>
      <c r="EK79" s="437"/>
      <c r="EL79" s="436">
        <f t="shared" si="3"/>
        <v>0</v>
      </c>
      <c r="EM79" s="365"/>
      <c r="EN79" s="333"/>
      <c r="EO79" s="345"/>
      <c r="EP79" s="349"/>
      <c r="EQ79" s="349"/>
    </row>
    <row r="80" spans="1:147" ht="12.75" hidden="1" customHeight="1" x14ac:dyDescent="0.2">
      <c r="A80" s="333"/>
      <c r="B80" s="333"/>
      <c r="D80" s="345" t="s">
        <v>373</v>
      </c>
      <c r="E80" s="351"/>
      <c r="F80" s="351"/>
      <c r="G80" s="378">
        <v>0</v>
      </c>
      <c r="H80" s="440"/>
      <c r="I80" s="436"/>
      <c r="J80" s="437"/>
      <c r="K80" s="437"/>
      <c r="L80" s="378">
        <v>0</v>
      </c>
      <c r="M80" s="440"/>
      <c r="N80" s="436"/>
      <c r="O80" s="437"/>
      <c r="P80" s="437"/>
      <c r="Q80" s="378">
        <v>0</v>
      </c>
      <c r="R80" s="440"/>
      <c r="S80" s="436"/>
      <c r="T80" s="437"/>
      <c r="U80" s="437"/>
      <c r="V80" s="378">
        <v>0</v>
      </c>
      <c r="W80" s="440"/>
      <c r="X80" s="436"/>
      <c r="Y80" s="437"/>
      <c r="Z80" s="437"/>
      <c r="AA80" s="378">
        <v>0</v>
      </c>
      <c r="AB80" s="440"/>
      <c r="AC80" s="436"/>
      <c r="AD80" s="437"/>
      <c r="AE80" s="437"/>
      <c r="AF80" s="378">
        <v>0</v>
      </c>
      <c r="AG80" s="440"/>
      <c r="AH80" s="436"/>
      <c r="AI80" s="437"/>
      <c r="AJ80" s="437"/>
      <c r="AK80" s="378">
        <v>0</v>
      </c>
      <c r="AL80" s="440"/>
      <c r="AM80" s="436"/>
      <c r="AN80" s="437"/>
      <c r="AO80" s="437"/>
      <c r="AP80" s="378">
        <v>0</v>
      </c>
      <c r="AQ80" s="440"/>
      <c r="AR80" s="436"/>
      <c r="AS80" s="437"/>
      <c r="AT80" s="437"/>
      <c r="AU80" s="378">
        <v>0</v>
      </c>
      <c r="AV80" s="440"/>
      <c r="AW80" s="436"/>
      <c r="AX80" s="437"/>
      <c r="AY80" s="437"/>
      <c r="AZ80" s="378">
        <v>0</v>
      </c>
      <c r="BA80" s="440"/>
      <c r="BB80" s="436"/>
      <c r="BC80" s="437"/>
      <c r="BD80" s="437"/>
      <c r="BE80" s="378">
        <v>0</v>
      </c>
      <c r="BF80" s="440"/>
      <c r="BG80" s="436"/>
      <c r="BH80" s="437"/>
      <c r="BI80" s="437"/>
      <c r="BJ80" s="378">
        <v>0</v>
      </c>
      <c r="BK80" s="440"/>
      <c r="BL80" s="436"/>
      <c r="BM80" s="437"/>
      <c r="BN80" s="437"/>
      <c r="BO80" s="378">
        <v>0</v>
      </c>
      <c r="BP80" s="440"/>
      <c r="BQ80" s="436"/>
      <c r="BR80" s="437"/>
      <c r="BS80" s="437"/>
      <c r="BT80" s="436">
        <f t="shared" si="2"/>
        <v>0</v>
      </c>
      <c r="BU80" s="440"/>
      <c r="BV80" s="436"/>
      <c r="BW80" s="437"/>
      <c r="BX80" s="437"/>
      <c r="BY80" s="378">
        <v>0</v>
      </c>
      <c r="BZ80" s="440"/>
      <c r="CA80" s="436"/>
      <c r="CB80" s="437"/>
      <c r="CC80" s="437"/>
      <c r="CD80" s="378">
        <v>0</v>
      </c>
      <c r="CE80" s="440"/>
      <c r="CF80" s="436"/>
      <c r="CG80" s="437"/>
      <c r="CH80" s="437"/>
      <c r="CI80" s="378">
        <v>0</v>
      </c>
      <c r="CJ80" s="440"/>
      <c r="CK80" s="436"/>
      <c r="CL80" s="437"/>
      <c r="CM80" s="437"/>
      <c r="CN80" s="378">
        <v>0</v>
      </c>
      <c r="CO80" s="440"/>
      <c r="CP80" s="436"/>
      <c r="CQ80" s="437"/>
      <c r="CR80" s="437"/>
      <c r="CS80" s="378">
        <v>0</v>
      </c>
      <c r="CT80" s="440"/>
      <c r="CU80" s="436"/>
      <c r="CV80" s="437"/>
      <c r="CW80" s="437"/>
      <c r="CX80" s="378">
        <v>0</v>
      </c>
      <c r="CY80" s="440"/>
      <c r="CZ80" s="436"/>
      <c r="DA80" s="437"/>
      <c r="DB80" s="437"/>
      <c r="DC80" s="378">
        <v>0</v>
      </c>
      <c r="DD80" s="440"/>
      <c r="DE80" s="436"/>
      <c r="DF80" s="437"/>
      <c r="DG80" s="437"/>
      <c r="DH80" s="378">
        <v>0</v>
      </c>
      <c r="DI80" s="440"/>
      <c r="DJ80" s="436"/>
      <c r="DK80" s="437"/>
      <c r="DL80" s="437"/>
      <c r="DM80" s="378">
        <v>0</v>
      </c>
      <c r="DN80" s="440"/>
      <c r="DO80" s="436"/>
      <c r="DP80" s="437"/>
      <c r="DQ80" s="437"/>
      <c r="DR80" s="378">
        <v>0</v>
      </c>
      <c r="DS80" s="440"/>
      <c r="DT80" s="436"/>
      <c r="DU80" s="437"/>
      <c r="DV80" s="437"/>
      <c r="DW80" s="378">
        <v>0</v>
      </c>
      <c r="DX80" s="440"/>
      <c r="DY80" s="436"/>
      <c r="DZ80" s="437"/>
      <c r="EA80" s="437"/>
      <c r="EB80" s="378">
        <v>0</v>
      </c>
      <c r="EC80" s="440"/>
      <c r="ED80" s="436"/>
      <c r="EE80" s="437"/>
      <c r="EF80" s="437"/>
      <c r="EG80" s="378">
        <v>0</v>
      </c>
      <c r="EH80" s="440"/>
      <c r="EI80" s="436"/>
      <c r="EJ80" s="437"/>
      <c r="EK80" s="437"/>
      <c r="EL80" s="436">
        <f t="shared" si="3"/>
        <v>0</v>
      </c>
      <c r="EM80" s="365"/>
      <c r="EN80" s="333"/>
      <c r="EO80" s="345"/>
      <c r="EP80" s="349"/>
      <c r="EQ80" s="349"/>
    </row>
    <row r="81" spans="1:147" ht="12.75" hidden="1" customHeight="1" x14ac:dyDescent="0.2">
      <c r="A81" s="333"/>
      <c r="B81" s="333"/>
      <c r="D81" s="345" t="s">
        <v>331</v>
      </c>
      <c r="E81" s="351"/>
      <c r="F81" s="351"/>
      <c r="G81" s="378">
        <v>0</v>
      </c>
      <c r="H81" s="440"/>
      <c r="I81" s="436"/>
      <c r="J81" s="437"/>
      <c r="K81" s="437"/>
      <c r="L81" s="378">
        <v>0</v>
      </c>
      <c r="M81" s="440"/>
      <c r="N81" s="436"/>
      <c r="O81" s="437"/>
      <c r="P81" s="437"/>
      <c r="Q81" s="378">
        <v>0</v>
      </c>
      <c r="R81" s="440"/>
      <c r="S81" s="436"/>
      <c r="T81" s="437"/>
      <c r="U81" s="437"/>
      <c r="V81" s="378">
        <v>0</v>
      </c>
      <c r="W81" s="440"/>
      <c r="X81" s="436"/>
      <c r="Y81" s="437"/>
      <c r="Z81" s="437"/>
      <c r="AA81" s="378">
        <v>0</v>
      </c>
      <c r="AB81" s="440"/>
      <c r="AC81" s="436"/>
      <c r="AD81" s="437"/>
      <c r="AE81" s="437"/>
      <c r="AF81" s="378">
        <v>0</v>
      </c>
      <c r="AG81" s="440"/>
      <c r="AH81" s="436"/>
      <c r="AI81" s="437"/>
      <c r="AJ81" s="437"/>
      <c r="AK81" s="378">
        <v>0</v>
      </c>
      <c r="AL81" s="440"/>
      <c r="AM81" s="436"/>
      <c r="AN81" s="437"/>
      <c r="AO81" s="437"/>
      <c r="AP81" s="378">
        <v>0</v>
      </c>
      <c r="AQ81" s="440"/>
      <c r="AR81" s="436"/>
      <c r="AS81" s="437"/>
      <c r="AT81" s="437"/>
      <c r="AU81" s="378">
        <v>0</v>
      </c>
      <c r="AV81" s="440"/>
      <c r="AW81" s="436"/>
      <c r="AX81" s="437"/>
      <c r="AY81" s="437"/>
      <c r="AZ81" s="378">
        <v>0</v>
      </c>
      <c r="BA81" s="440"/>
      <c r="BB81" s="436"/>
      <c r="BC81" s="437"/>
      <c r="BD81" s="437"/>
      <c r="BE81" s="378">
        <v>0</v>
      </c>
      <c r="BF81" s="440"/>
      <c r="BG81" s="436"/>
      <c r="BH81" s="437"/>
      <c r="BI81" s="437"/>
      <c r="BJ81" s="378">
        <v>0</v>
      </c>
      <c r="BK81" s="440"/>
      <c r="BL81" s="436"/>
      <c r="BM81" s="437"/>
      <c r="BN81" s="437"/>
      <c r="BO81" s="378">
        <v>0</v>
      </c>
      <c r="BP81" s="440"/>
      <c r="BQ81" s="436"/>
      <c r="BR81" s="437"/>
      <c r="BS81" s="437"/>
      <c r="BT81" s="436">
        <f t="shared" si="2"/>
        <v>0</v>
      </c>
      <c r="BU81" s="440"/>
      <c r="BV81" s="436"/>
      <c r="BW81" s="437"/>
      <c r="BX81" s="437"/>
      <c r="BY81" s="378">
        <v>0</v>
      </c>
      <c r="BZ81" s="440"/>
      <c r="CA81" s="436"/>
      <c r="CB81" s="437"/>
      <c r="CC81" s="437"/>
      <c r="CD81" s="378">
        <v>0</v>
      </c>
      <c r="CE81" s="440"/>
      <c r="CF81" s="436"/>
      <c r="CG81" s="437"/>
      <c r="CH81" s="437"/>
      <c r="CI81" s="378">
        <v>0</v>
      </c>
      <c r="CJ81" s="440"/>
      <c r="CK81" s="436"/>
      <c r="CL81" s="437"/>
      <c r="CM81" s="437"/>
      <c r="CN81" s="378">
        <v>0</v>
      </c>
      <c r="CO81" s="440"/>
      <c r="CP81" s="436"/>
      <c r="CQ81" s="437"/>
      <c r="CR81" s="437"/>
      <c r="CS81" s="378">
        <v>0</v>
      </c>
      <c r="CT81" s="440"/>
      <c r="CU81" s="436"/>
      <c r="CV81" s="437"/>
      <c r="CW81" s="437"/>
      <c r="CX81" s="378">
        <v>0</v>
      </c>
      <c r="CY81" s="440"/>
      <c r="CZ81" s="436"/>
      <c r="DA81" s="437"/>
      <c r="DB81" s="437"/>
      <c r="DC81" s="378">
        <v>0</v>
      </c>
      <c r="DD81" s="440"/>
      <c r="DE81" s="436"/>
      <c r="DF81" s="437"/>
      <c r="DG81" s="437"/>
      <c r="DH81" s="378">
        <v>0</v>
      </c>
      <c r="DI81" s="440"/>
      <c r="DJ81" s="436"/>
      <c r="DK81" s="437"/>
      <c r="DL81" s="437"/>
      <c r="DM81" s="378">
        <v>0</v>
      </c>
      <c r="DN81" s="440"/>
      <c r="DO81" s="436"/>
      <c r="DP81" s="437"/>
      <c r="DQ81" s="437"/>
      <c r="DR81" s="378">
        <v>0</v>
      </c>
      <c r="DS81" s="440"/>
      <c r="DT81" s="436"/>
      <c r="DU81" s="437"/>
      <c r="DV81" s="437"/>
      <c r="DW81" s="378">
        <v>0</v>
      </c>
      <c r="DX81" s="440"/>
      <c r="DY81" s="436"/>
      <c r="DZ81" s="437"/>
      <c r="EA81" s="437"/>
      <c r="EB81" s="378">
        <v>0</v>
      </c>
      <c r="EC81" s="440"/>
      <c r="ED81" s="436"/>
      <c r="EE81" s="437"/>
      <c r="EF81" s="437"/>
      <c r="EG81" s="378">
        <v>0</v>
      </c>
      <c r="EH81" s="440"/>
      <c r="EI81" s="436"/>
      <c r="EJ81" s="437"/>
      <c r="EK81" s="437"/>
      <c r="EL81" s="436">
        <f t="shared" si="3"/>
        <v>0</v>
      </c>
      <c r="EM81" s="365"/>
      <c r="EN81" s="333"/>
      <c r="EO81" s="345"/>
      <c r="EP81" s="349"/>
      <c r="EQ81" s="349"/>
    </row>
    <row r="82" spans="1:147" ht="12.75" hidden="1" customHeight="1" x14ac:dyDescent="0.2">
      <c r="A82" s="333"/>
      <c r="B82" s="333"/>
      <c r="D82" s="345" t="s">
        <v>332</v>
      </c>
      <c r="E82" s="351"/>
      <c r="F82" s="351"/>
      <c r="G82" s="378">
        <v>0</v>
      </c>
      <c r="H82" s="440"/>
      <c r="I82" s="436"/>
      <c r="J82" s="437"/>
      <c r="K82" s="437"/>
      <c r="L82" s="378">
        <v>0</v>
      </c>
      <c r="M82" s="440"/>
      <c r="N82" s="436"/>
      <c r="O82" s="437"/>
      <c r="P82" s="437"/>
      <c r="Q82" s="378">
        <v>0</v>
      </c>
      <c r="R82" s="440"/>
      <c r="S82" s="436"/>
      <c r="T82" s="437"/>
      <c r="U82" s="437"/>
      <c r="V82" s="378">
        <v>0</v>
      </c>
      <c r="W82" s="440"/>
      <c r="X82" s="436"/>
      <c r="Y82" s="437"/>
      <c r="Z82" s="437"/>
      <c r="AA82" s="378">
        <v>0</v>
      </c>
      <c r="AB82" s="440"/>
      <c r="AC82" s="436"/>
      <c r="AD82" s="437"/>
      <c r="AE82" s="437"/>
      <c r="AF82" s="378">
        <v>0</v>
      </c>
      <c r="AG82" s="440"/>
      <c r="AH82" s="436"/>
      <c r="AI82" s="437"/>
      <c r="AJ82" s="437"/>
      <c r="AK82" s="378">
        <v>0</v>
      </c>
      <c r="AL82" s="440"/>
      <c r="AM82" s="436"/>
      <c r="AN82" s="437"/>
      <c r="AO82" s="437"/>
      <c r="AP82" s="378">
        <v>0</v>
      </c>
      <c r="AQ82" s="440"/>
      <c r="AR82" s="436"/>
      <c r="AS82" s="437"/>
      <c r="AT82" s="437"/>
      <c r="AU82" s="378">
        <v>0</v>
      </c>
      <c r="AV82" s="440"/>
      <c r="AW82" s="436"/>
      <c r="AX82" s="437"/>
      <c r="AY82" s="437"/>
      <c r="AZ82" s="378">
        <v>0</v>
      </c>
      <c r="BA82" s="440"/>
      <c r="BB82" s="436"/>
      <c r="BC82" s="437"/>
      <c r="BD82" s="437"/>
      <c r="BE82" s="378">
        <v>0</v>
      </c>
      <c r="BF82" s="440"/>
      <c r="BG82" s="436"/>
      <c r="BH82" s="437"/>
      <c r="BI82" s="437"/>
      <c r="BJ82" s="378">
        <v>0</v>
      </c>
      <c r="BK82" s="440"/>
      <c r="BL82" s="436"/>
      <c r="BM82" s="437"/>
      <c r="BN82" s="437"/>
      <c r="BO82" s="378">
        <v>0</v>
      </c>
      <c r="BP82" s="440"/>
      <c r="BQ82" s="436"/>
      <c r="BR82" s="437"/>
      <c r="BS82" s="437"/>
      <c r="BT82" s="436">
        <f t="shared" si="2"/>
        <v>0</v>
      </c>
      <c r="BU82" s="440"/>
      <c r="BV82" s="436"/>
      <c r="BW82" s="437"/>
      <c r="BX82" s="437"/>
      <c r="BY82" s="378">
        <v>0</v>
      </c>
      <c r="BZ82" s="440"/>
      <c r="CA82" s="436"/>
      <c r="CB82" s="437"/>
      <c r="CC82" s="437"/>
      <c r="CD82" s="378">
        <v>0</v>
      </c>
      <c r="CE82" s="440"/>
      <c r="CF82" s="436"/>
      <c r="CG82" s="437"/>
      <c r="CH82" s="437"/>
      <c r="CI82" s="378">
        <v>0</v>
      </c>
      <c r="CJ82" s="440"/>
      <c r="CK82" s="436"/>
      <c r="CL82" s="437"/>
      <c r="CM82" s="437"/>
      <c r="CN82" s="378">
        <v>0</v>
      </c>
      <c r="CO82" s="440"/>
      <c r="CP82" s="436"/>
      <c r="CQ82" s="437"/>
      <c r="CR82" s="437"/>
      <c r="CS82" s="378">
        <v>0</v>
      </c>
      <c r="CT82" s="440"/>
      <c r="CU82" s="436"/>
      <c r="CV82" s="437"/>
      <c r="CW82" s="437"/>
      <c r="CX82" s="378">
        <v>0</v>
      </c>
      <c r="CY82" s="440"/>
      <c r="CZ82" s="436"/>
      <c r="DA82" s="437"/>
      <c r="DB82" s="437"/>
      <c r="DC82" s="378">
        <v>0</v>
      </c>
      <c r="DD82" s="440"/>
      <c r="DE82" s="436"/>
      <c r="DF82" s="437"/>
      <c r="DG82" s="437"/>
      <c r="DH82" s="378">
        <v>0</v>
      </c>
      <c r="DI82" s="440"/>
      <c r="DJ82" s="436"/>
      <c r="DK82" s="437"/>
      <c r="DL82" s="437"/>
      <c r="DM82" s="378">
        <v>0</v>
      </c>
      <c r="DN82" s="440"/>
      <c r="DO82" s="436"/>
      <c r="DP82" s="437"/>
      <c r="DQ82" s="437"/>
      <c r="DR82" s="378">
        <v>0</v>
      </c>
      <c r="DS82" s="440"/>
      <c r="DT82" s="436"/>
      <c r="DU82" s="437"/>
      <c r="DV82" s="437"/>
      <c r="DW82" s="378">
        <v>0</v>
      </c>
      <c r="DX82" s="440"/>
      <c r="DY82" s="436"/>
      <c r="DZ82" s="437"/>
      <c r="EA82" s="437"/>
      <c r="EB82" s="378">
        <v>0</v>
      </c>
      <c r="EC82" s="440"/>
      <c r="ED82" s="436"/>
      <c r="EE82" s="437"/>
      <c r="EF82" s="437"/>
      <c r="EG82" s="378">
        <v>0</v>
      </c>
      <c r="EH82" s="440"/>
      <c r="EI82" s="436"/>
      <c r="EJ82" s="437"/>
      <c r="EK82" s="437"/>
      <c r="EL82" s="436">
        <f t="shared" si="3"/>
        <v>0</v>
      </c>
      <c r="EM82" s="365"/>
      <c r="EN82" s="333"/>
      <c r="EO82" s="345"/>
      <c r="EP82" s="349"/>
      <c r="EQ82" s="349"/>
    </row>
    <row r="83" spans="1:147" ht="12.75" hidden="1" customHeight="1" x14ac:dyDescent="0.2">
      <c r="A83" s="333"/>
      <c r="B83" s="333"/>
      <c r="D83" s="345" t="s">
        <v>333</v>
      </c>
      <c r="E83" s="351"/>
      <c r="F83" s="351"/>
      <c r="G83" s="378">
        <v>0</v>
      </c>
      <c r="H83" s="440"/>
      <c r="I83" s="436"/>
      <c r="J83" s="437"/>
      <c r="K83" s="437"/>
      <c r="L83" s="378">
        <v>0</v>
      </c>
      <c r="M83" s="440"/>
      <c r="N83" s="436"/>
      <c r="O83" s="437"/>
      <c r="P83" s="437"/>
      <c r="Q83" s="378">
        <v>0</v>
      </c>
      <c r="R83" s="440"/>
      <c r="S83" s="436"/>
      <c r="T83" s="437"/>
      <c r="U83" s="437"/>
      <c r="V83" s="378">
        <v>0</v>
      </c>
      <c r="W83" s="440"/>
      <c r="X83" s="436"/>
      <c r="Y83" s="437"/>
      <c r="Z83" s="437"/>
      <c r="AA83" s="378">
        <v>0</v>
      </c>
      <c r="AB83" s="440"/>
      <c r="AC83" s="436"/>
      <c r="AD83" s="437"/>
      <c r="AE83" s="437"/>
      <c r="AF83" s="378">
        <v>0</v>
      </c>
      <c r="AG83" s="440"/>
      <c r="AH83" s="436"/>
      <c r="AI83" s="437"/>
      <c r="AJ83" s="437"/>
      <c r="AK83" s="378">
        <v>0</v>
      </c>
      <c r="AL83" s="440"/>
      <c r="AM83" s="436"/>
      <c r="AN83" s="437"/>
      <c r="AO83" s="437"/>
      <c r="AP83" s="378">
        <v>0</v>
      </c>
      <c r="AQ83" s="440"/>
      <c r="AR83" s="436"/>
      <c r="AS83" s="437"/>
      <c r="AT83" s="437"/>
      <c r="AU83" s="378">
        <v>0</v>
      </c>
      <c r="AV83" s="440"/>
      <c r="AW83" s="436"/>
      <c r="AX83" s="437"/>
      <c r="AY83" s="437"/>
      <c r="AZ83" s="378">
        <v>0</v>
      </c>
      <c r="BA83" s="440"/>
      <c r="BB83" s="436"/>
      <c r="BC83" s="437"/>
      <c r="BD83" s="437"/>
      <c r="BE83" s="378">
        <v>0</v>
      </c>
      <c r="BF83" s="440"/>
      <c r="BG83" s="436"/>
      <c r="BH83" s="437"/>
      <c r="BI83" s="437"/>
      <c r="BJ83" s="378">
        <v>0</v>
      </c>
      <c r="BK83" s="440"/>
      <c r="BL83" s="436"/>
      <c r="BM83" s="437"/>
      <c r="BN83" s="437"/>
      <c r="BO83" s="378">
        <v>0</v>
      </c>
      <c r="BP83" s="440"/>
      <c r="BQ83" s="436"/>
      <c r="BR83" s="437"/>
      <c r="BS83" s="437"/>
      <c r="BT83" s="436">
        <f t="shared" si="2"/>
        <v>0</v>
      </c>
      <c r="BU83" s="440"/>
      <c r="BV83" s="436"/>
      <c r="BW83" s="437"/>
      <c r="BX83" s="437"/>
      <c r="BY83" s="378">
        <v>0</v>
      </c>
      <c r="BZ83" s="440"/>
      <c r="CA83" s="436"/>
      <c r="CB83" s="437"/>
      <c r="CC83" s="437"/>
      <c r="CD83" s="378">
        <v>0</v>
      </c>
      <c r="CE83" s="440"/>
      <c r="CF83" s="436"/>
      <c r="CG83" s="437"/>
      <c r="CH83" s="437"/>
      <c r="CI83" s="378">
        <v>0</v>
      </c>
      <c r="CJ83" s="440"/>
      <c r="CK83" s="436"/>
      <c r="CL83" s="437"/>
      <c r="CM83" s="437"/>
      <c r="CN83" s="378">
        <v>0</v>
      </c>
      <c r="CO83" s="440"/>
      <c r="CP83" s="436"/>
      <c r="CQ83" s="437"/>
      <c r="CR83" s="437"/>
      <c r="CS83" s="378">
        <v>0</v>
      </c>
      <c r="CT83" s="440"/>
      <c r="CU83" s="436"/>
      <c r="CV83" s="437"/>
      <c r="CW83" s="437"/>
      <c r="CX83" s="378">
        <v>0</v>
      </c>
      <c r="CY83" s="440"/>
      <c r="CZ83" s="436"/>
      <c r="DA83" s="437"/>
      <c r="DB83" s="437"/>
      <c r="DC83" s="378">
        <v>0</v>
      </c>
      <c r="DD83" s="440"/>
      <c r="DE83" s="436"/>
      <c r="DF83" s="437"/>
      <c r="DG83" s="437"/>
      <c r="DH83" s="378">
        <v>0</v>
      </c>
      <c r="DI83" s="440"/>
      <c r="DJ83" s="436"/>
      <c r="DK83" s="437"/>
      <c r="DL83" s="437"/>
      <c r="DM83" s="378">
        <v>0</v>
      </c>
      <c r="DN83" s="440"/>
      <c r="DO83" s="436"/>
      <c r="DP83" s="437"/>
      <c r="DQ83" s="437"/>
      <c r="DR83" s="378">
        <v>0</v>
      </c>
      <c r="DS83" s="440"/>
      <c r="DT83" s="436"/>
      <c r="DU83" s="437"/>
      <c r="DV83" s="437"/>
      <c r="DW83" s="378">
        <v>0</v>
      </c>
      <c r="DX83" s="440"/>
      <c r="DY83" s="436"/>
      <c r="DZ83" s="437"/>
      <c r="EA83" s="437"/>
      <c r="EB83" s="378">
        <v>0</v>
      </c>
      <c r="EC83" s="440"/>
      <c r="ED83" s="436"/>
      <c r="EE83" s="437"/>
      <c r="EF83" s="437"/>
      <c r="EG83" s="378">
        <v>0</v>
      </c>
      <c r="EH83" s="440"/>
      <c r="EI83" s="436"/>
      <c r="EJ83" s="437"/>
      <c r="EK83" s="437"/>
      <c r="EL83" s="436">
        <f t="shared" si="3"/>
        <v>0</v>
      </c>
      <c r="EM83" s="365"/>
      <c r="EN83" s="333"/>
      <c r="EO83" s="345"/>
      <c r="EP83" s="349"/>
      <c r="EQ83" s="349"/>
    </row>
    <row r="84" spans="1:147" ht="12.75" hidden="1" customHeight="1" x14ac:dyDescent="0.2">
      <c r="A84" s="333"/>
      <c r="B84" s="333"/>
      <c r="D84" s="345" t="s">
        <v>334</v>
      </c>
      <c r="E84" s="351"/>
      <c r="F84" s="351"/>
      <c r="G84" s="378">
        <v>0</v>
      </c>
      <c r="H84" s="440"/>
      <c r="I84" s="436"/>
      <c r="J84" s="437"/>
      <c r="K84" s="437"/>
      <c r="L84" s="378">
        <v>0</v>
      </c>
      <c r="M84" s="440"/>
      <c r="N84" s="436"/>
      <c r="O84" s="437"/>
      <c r="P84" s="437"/>
      <c r="Q84" s="378">
        <v>0</v>
      </c>
      <c r="R84" s="440"/>
      <c r="S84" s="436"/>
      <c r="T84" s="437"/>
      <c r="U84" s="437"/>
      <c r="V84" s="378">
        <v>0</v>
      </c>
      <c r="W84" s="440"/>
      <c r="X84" s="436"/>
      <c r="Y84" s="437"/>
      <c r="Z84" s="437"/>
      <c r="AA84" s="378">
        <v>0</v>
      </c>
      <c r="AB84" s="440"/>
      <c r="AC84" s="436"/>
      <c r="AD84" s="437"/>
      <c r="AE84" s="437"/>
      <c r="AF84" s="378">
        <v>0</v>
      </c>
      <c r="AG84" s="440"/>
      <c r="AH84" s="436"/>
      <c r="AI84" s="437"/>
      <c r="AJ84" s="437"/>
      <c r="AK84" s="378">
        <v>0</v>
      </c>
      <c r="AL84" s="440"/>
      <c r="AM84" s="436"/>
      <c r="AN84" s="437"/>
      <c r="AO84" s="437"/>
      <c r="AP84" s="378">
        <v>0</v>
      </c>
      <c r="AQ84" s="440"/>
      <c r="AR84" s="436"/>
      <c r="AS84" s="437"/>
      <c r="AT84" s="437"/>
      <c r="AU84" s="378">
        <v>0</v>
      </c>
      <c r="AV84" s="440"/>
      <c r="AW84" s="436"/>
      <c r="AX84" s="437"/>
      <c r="AY84" s="437"/>
      <c r="AZ84" s="378">
        <v>0</v>
      </c>
      <c r="BA84" s="440"/>
      <c r="BB84" s="436"/>
      <c r="BC84" s="437"/>
      <c r="BD84" s="437"/>
      <c r="BE84" s="378">
        <v>0</v>
      </c>
      <c r="BF84" s="440"/>
      <c r="BG84" s="436"/>
      <c r="BH84" s="437"/>
      <c r="BI84" s="437"/>
      <c r="BJ84" s="378">
        <v>0</v>
      </c>
      <c r="BK84" s="440"/>
      <c r="BL84" s="436"/>
      <c r="BM84" s="437"/>
      <c r="BN84" s="437"/>
      <c r="BO84" s="378">
        <v>0</v>
      </c>
      <c r="BP84" s="440"/>
      <c r="BQ84" s="436"/>
      <c r="BR84" s="437"/>
      <c r="BS84" s="437"/>
      <c r="BT84" s="436">
        <f t="shared" si="2"/>
        <v>0</v>
      </c>
      <c r="BU84" s="440"/>
      <c r="BV84" s="436"/>
      <c r="BW84" s="437"/>
      <c r="BX84" s="437"/>
      <c r="BY84" s="378">
        <v>0</v>
      </c>
      <c r="BZ84" s="440"/>
      <c r="CA84" s="436"/>
      <c r="CB84" s="437"/>
      <c r="CC84" s="437"/>
      <c r="CD84" s="378">
        <v>0</v>
      </c>
      <c r="CE84" s="440"/>
      <c r="CF84" s="436"/>
      <c r="CG84" s="437"/>
      <c r="CH84" s="437"/>
      <c r="CI84" s="378">
        <v>0</v>
      </c>
      <c r="CJ84" s="440"/>
      <c r="CK84" s="436"/>
      <c r="CL84" s="437"/>
      <c r="CM84" s="437"/>
      <c r="CN84" s="378">
        <v>0</v>
      </c>
      <c r="CO84" s="440"/>
      <c r="CP84" s="436"/>
      <c r="CQ84" s="437"/>
      <c r="CR84" s="437"/>
      <c r="CS84" s="378">
        <v>0</v>
      </c>
      <c r="CT84" s="440"/>
      <c r="CU84" s="436"/>
      <c r="CV84" s="437"/>
      <c r="CW84" s="437"/>
      <c r="CX84" s="378">
        <v>0</v>
      </c>
      <c r="CY84" s="440"/>
      <c r="CZ84" s="436"/>
      <c r="DA84" s="437"/>
      <c r="DB84" s="437"/>
      <c r="DC84" s="378">
        <v>0</v>
      </c>
      <c r="DD84" s="440"/>
      <c r="DE84" s="436"/>
      <c r="DF84" s="437"/>
      <c r="DG84" s="437"/>
      <c r="DH84" s="378">
        <v>0</v>
      </c>
      <c r="DI84" s="440"/>
      <c r="DJ84" s="436"/>
      <c r="DK84" s="437"/>
      <c r="DL84" s="437"/>
      <c r="DM84" s="378">
        <v>0</v>
      </c>
      <c r="DN84" s="440"/>
      <c r="DO84" s="436"/>
      <c r="DP84" s="437"/>
      <c r="DQ84" s="437"/>
      <c r="DR84" s="378">
        <v>0</v>
      </c>
      <c r="DS84" s="440"/>
      <c r="DT84" s="436"/>
      <c r="DU84" s="437"/>
      <c r="DV84" s="437"/>
      <c r="DW84" s="378">
        <v>0</v>
      </c>
      <c r="DX84" s="440"/>
      <c r="DY84" s="436"/>
      <c r="DZ84" s="437"/>
      <c r="EA84" s="437"/>
      <c r="EB84" s="378">
        <v>0</v>
      </c>
      <c r="EC84" s="440"/>
      <c r="ED84" s="436"/>
      <c r="EE84" s="437"/>
      <c r="EF84" s="437"/>
      <c r="EG84" s="378">
        <v>0</v>
      </c>
      <c r="EH84" s="440"/>
      <c r="EI84" s="436"/>
      <c r="EJ84" s="437"/>
      <c r="EK84" s="437"/>
      <c r="EL84" s="436">
        <f t="shared" si="3"/>
        <v>0</v>
      </c>
      <c r="EM84" s="365"/>
      <c r="EN84" s="333"/>
      <c r="EO84" s="345"/>
      <c r="EP84" s="349"/>
      <c r="EQ84" s="349"/>
    </row>
    <row r="85" spans="1:147" ht="12.75" hidden="1" customHeight="1" x14ac:dyDescent="0.2">
      <c r="A85" s="333"/>
      <c r="B85" s="333"/>
      <c r="D85" s="345" t="s">
        <v>335</v>
      </c>
      <c r="E85" s="351"/>
      <c r="F85" s="351"/>
      <c r="G85" s="378">
        <v>0</v>
      </c>
      <c r="H85" s="440"/>
      <c r="I85" s="436"/>
      <c r="J85" s="437"/>
      <c r="K85" s="437"/>
      <c r="L85" s="378">
        <v>0</v>
      </c>
      <c r="M85" s="440"/>
      <c r="N85" s="436"/>
      <c r="O85" s="437"/>
      <c r="P85" s="437"/>
      <c r="Q85" s="378">
        <v>0</v>
      </c>
      <c r="R85" s="440"/>
      <c r="S85" s="436"/>
      <c r="T85" s="437"/>
      <c r="U85" s="437"/>
      <c r="V85" s="378">
        <v>0</v>
      </c>
      <c r="W85" s="440"/>
      <c r="X85" s="436"/>
      <c r="Y85" s="437"/>
      <c r="Z85" s="437"/>
      <c r="AA85" s="378">
        <v>0</v>
      </c>
      <c r="AB85" s="440"/>
      <c r="AC85" s="436"/>
      <c r="AD85" s="437"/>
      <c r="AE85" s="437"/>
      <c r="AF85" s="378">
        <v>0</v>
      </c>
      <c r="AG85" s="440"/>
      <c r="AH85" s="436"/>
      <c r="AI85" s="437"/>
      <c r="AJ85" s="437"/>
      <c r="AK85" s="378">
        <v>0</v>
      </c>
      <c r="AL85" s="440"/>
      <c r="AM85" s="436"/>
      <c r="AN85" s="437"/>
      <c r="AO85" s="437"/>
      <c r="AP85" s="378">
        <v>0</v>
      </c>
      <c r="AQ85" s="440"/>
      <c r="AR85" s="436"/>
      <c r="AS85" s="437"/>
      <c r="AT85" s="437"/>
      <c r="AU85" s="378">
        <v>0</v>
      </c>
      <c r="AV85" s="440"/>
      <c r="AW85" s="436"/>
      <c r="AX85" s="437"/>
      <c r="AY85" s="437"/>
      <c r="AZ85" s="378">
        <v>0</v>
      </c>
      <c r="BA85" s="440"/>
      <c r="BB85" s="436"/>
      <c r="BC85" s="437"/>
      <c r="BD85" s="437"/>
      <c r="BE85" s="378">
        <v>0</v>
      </c>
      <c r="BF85" s="440"/>
      <c r="BG85" s="436"/>
      <c r="BH85" s="437"/>
      <c r="BI85" s="437"/>
      <c r="BJ85" s="378">
        <v>0</v>
      </c>
      <c r="BK85" s="440"/>
      <c r="BL85" s="436"/>
      <c r="BM85" s="437"/>
      <c r="BN85" s="437"/>
      <c r="BO85" s="378">
        <v>0</v>
      </c>
      <c r="BP85" s="440"/>
      <c r="BQ85" s="436"/>
      <c r="BR85" s="437"/>
      <c r="BS85" s="437"/>
      <c r="BT85" s="436">
        <f t="shared" si="2"/>
        <v>0</v>
      </c>
      <c r="BU85" s="440"/>
      <c r="BV85" s="436"/>
      <c r="BW85" s="437"/>
      <c r="BX85" s="437"/>
      <c r="BY85" s="378">
        <v>0</v>
      </c>
      <c r="BZ85" s="440"/>
      <c r="CA85" s="436"/>
      <c r="CB85" s="437"/>
      <c r="CC85" s="437"/>
      <c r="CD85" s="378">
        <v>0</v>
      </c>
      <c r="CE85" s="440"/>
      <c r="CF85" s="436"/>
      <c r="CG85" s="437"/>
      <c r="CH85" s="437"/>
      <c r="CI85" s="378">
        <v>0</v>
      </c>
      <c r="CJ85" s="440"/>
      <c r="CK85" s="436"/>
      <c r="CL85" s="437"/>
      <c r="CM85" s="437"/>
      <c r="CN85" s="378">
        <v>0</v>
      </c>
      <c r="CO85" s="440"/>
      <c r="CP85" s="436"/>
      <c r="CQ85" s="437"/>
      <c r="CR85" s="437"/>
      <c r="CS85" s="378">
        <v>0</v>
      </c>
      <c r="CT85" s="440"/>
      <c r="CU85" s="436"/>
      <c r="CV85" s="437"/>
      <c r="CW85" s="437"/>
      <c r="CX85" s="378">
        <v>0</v>
      </c>
      <c r="CY85" s="440"/>
      <c r="CZ85" s="436"/>
      <c r="DA85" s="437"/>
      <c r="DB85" s="437"/>
      <c r="DC85" s="378">
        <v>0</v>
      </c>
      <c r="DD85" s="440"/>
      <c r="DE85" s="436"/>
      <c r="DF85" s="437"/>
      <c r="DG85" s="437"/>
      <c r="DH85" s="378">
        <v>0</v>
      </c>
      <c r="DI85" s="440"/>
      <c r="DJ85" s="436"/>
      <c r="DK85" s="437"/>
      <c r="DL85" s="437"/>
      <c r="DM85" s="378">
        <v>0</v>
      </c>
      <c r="DN85" s="440"/>
      <c r="DO85" s="436"/>
      <c r="DP85" s="437"/>
      <c r="DQ85" s="437"/>
      <c r="DR85" s="378">
        <v>0</v>
      </c>
      <c r="DS85" s="440"/>
      <c r="DT85" s="436"/>
      <c r="DU85" s="437"/>
      <c r="DV85" s="437"/>
      <c r="DW85" s="378">
        <v>0</v>
      </c>
      <c r="DX85" s="440"/>
      <c r="DY85" s="436"/>
      <c r="DZ85" s="437"/>
      <c r="EA85" s="437"/>
      <c r="EB85" s="378">
        <v>0</v>
      </c>
      <c r="EC85" s="440"/>
      <c r="ED85" s="436"/>
      <c r="EE85" s="437"/>
      <c r="EF85" s="437"/>
      <c r="EG85" s="378">
        <v>0</v>
      </c>
      <c r="EH85" s="440"/>
      <c r="EI85" s="436"/>
      <c r="EJ85" s="437"/>
      <c r="EK85" s="437"/>
      <c r="EL85" s="436">
        <f t="shared" si="3"/>
        <v>0</v>
      </c>
      <c r="EM85" s="365"/>
      <c r="EN85" s="333"/>
      <c r="EO85" s="345"/>
      <c r="EP85" s="349"/>
      <c r="EQ85" s="349"/>
    </row>
    <row r="86" spans="1:147" ht="12.75" hidden="1" customHeight="1" x14ac:dyDescent="0.2">
      <c r="A86" s="333"/>
      <c r="B86" s="333"/>
      <c r="D86" s="345" t="s">
        <v>336</v>
      </c>
      <c r="E86" s="351"/>
      <c r="F86" s="351"/>
      <c r="G86" s="436">
        <v>0</v>
      </c>
      <c r="H86" s="440"/>
      <c r="I86" s="436"/>
      <c r="J86" s="437"/>
      <c r="K86" s="437"/>
      <c r="L86" s="436">
        <v>0</v>
      </c>
      <c r="M86" s="440"/>
      <c r="N86" s="436"/>
      <c r="O86" s="437"/>
      <c r="P86" s="437"/>
      <c r="Q86" s="436">
        <v>0</v>
      </c>
      <c r="R86" s="440"/>
      <c r="S86" s="436"/>
      <c r="T86" s="437"/>
      <c r="U86" s="437"/>
      <c r="V86" s="436">
        <v>0</v>
      </c>
      <c r="W86" s="440"/>
      <c r="X86" s="436"/>
      <c r="Y86" s="437"/>
      <c r="Z86" s="437"/>
      <c r="AA86" s="436">
        <v>0</v>
      </c>
      <c r="AB86" s="440"/>
      <c r="AC86" s="436"/>
      <c r="AD86" s="437"/>
      <c r="AE86" s="437"/>
      <c r="AF86" s="436">
        <v>0</v>
      </c>
      <c r="AG86" s="440"/>
      <c r="AH86" s="436"/>
      <c r="AI86" s="437"/>
      <c r="AJ86" s="437"/>
      <c r="AK86" s="436">
        <v>0</v>
      </c>
      <c r="AL86" s="440"/>
      <c r="AM86" s="436"/>
      <c r="AN86" s="437"/>
      <c r="AO86" s="437"/>
      <c r="AP86" s="436">
        <v>0</v>
      </c>
      <c r="AQ86" s="440"/>
      <c r="AR86" s="436"/>
      <c r="AS86" s="437"/>
      <c r="AT86" s="437"/>
      <c r="AU86" s="436">
        <v>0</v>
      </c>
      <c r="AV86" s="440"/>
      <c r="AW86" s="436"/>
      <c r="AX86" s="437"/>
      <c r="AY86" s="437"/>
      <c r="AZ86" s="436">
        <v>0</v>
      </c>
      <c r="BA86" s="440"/>
      <c r="BB86" s="436"/>
      <c r="BC86" s="437"/>
      <c r="BD86" s="437"/>
      <c r="BE86" s="436">
        <v>0</v>
      </c>
      <c r="BF86" s="440"/>
      <c r="BG86" s="436"/>
      <c r="BH86" s="437"/>
      <c r="BI86" s="437"/>
      <c r="BJ86" s="436">
        <v>0</v>
      </c>
      <c r="BK86" s="440"/>
      <c r="BL86" s="436"/>
      <c r="BM86" s="437"/>
      <c r="BN86" s="437"/>
      <c r="BO86" s="436">
        <v>0</v>
      </c>
      <c r="BP86" s="440"/>
      <c r="BQ86" s="436"/>
      <c r="BR86" s="437"/>
      <c r="BS86" s="437"/>
      <c r="BT86" s="436">
        <f t="shared" si="2"/>
        <v>0</v>
      </c>
      <c r="BU86" s="440"/>
      <c r="BV86" s="436"/>
      <c r="BW86" s="437"/>
      <c r="BX86" s="437"/>
      <c r="BY86" s="436">
        <v>0</v>
      </c>
      <c r="BZ86" s="440"/>
      <c r="CA86" s="436"/>
      <c r="CB86" s="437"/>
      <c r="CC86" s="437"/>
      <c r="CD86" s="436">
        <v>0</v>
      </c>
      <c r="CE86" s="440"/>
      <c r="CF86" s="436"/>
      <c r="CG86" s="437"/>
      <c r="CH86" s="437"/>
      <c r="CI86" s="436">
        <v>0</v>
      </c>
      <c r="CJ86" s="440"/>
      <c r="CK86" s="436"/>
      <c r="CL86" s="437"/>
      <c r="CM86" s="437"/>
      <c r="CN86" s="436">
        <v>0</v>
      </c>
      <c r="CO86" s="440"/>
      <c r="CP86" s="436"/>
      <c r="CQ86" s="437"/>
      <c r="CR86" s="437"/>
      <c r="CS86" s="436">
        <v>0</v>
      </c>
      <c r="CT86" s="440"/>
      <c r="CU86" s="436"/>
      <c r="CV86" s="437"/>
      <c r="CW86" s="437"/>
      <c r="CX86" s="436">
        <v>0</v>
      </c>
      <c r="CY86" s="440"/>
      <c r="CZ86" s="436"/>
      <c r="DA86" s="437"/>
      <c r="DB86" s="437"/>
      <c r="DC86" s="436">
        <v>0</v>
      </c>
      <c r="DD86" s="440"/>
      <c r="DE86" s="436"/>
      <c r="DF86" s="437"/>
      <c r="DG86" s="437"/>
      <c r="DH86" s="436">
        <v>0</v>
      </c>
      <c r="DI86" s="440"/>
      <c r="DJ86" s="436"/>
      <c r="DK86" s="437"/>
      <c r="DL86" s="437"/>
      <c r="DM86" s="436">
        <v>0</v>
      </c>
      <c r="DN86" s="440"/>
      <c r="DO86" s="436"/>
      <c r="DP86" s="437"/>
      <c r="DQ86" s="437"/>
      <c r="DR86" s="436">
        <v>0</v>
      </c>
      <c r="DS86" s="440"/>
      <c r="DT86" s="436"/>
      <c r="DU86" s="437"/>
      <c r="DV86" s="437"/>
      <c r="DW86" s="436">
        <v>0</v>
      </c>
      <c r="DX86" s="440"/>
      <c r="DY86" s="436"/>
      <c r="DZ86" s="437"/>
      <c r="EA86" s="437"/>
      <c r="EB86" s="436">
        <v>0</v>
      </c>
      <c r="EC86" s="440"/>
      <c r="ED86" s="436"/>
      <c r="EE86" s="437"/>
      <c r="EF86" s="437"/>
      <c r="EG86" s="436">
        <v>0</v>
      </c>
      <c r="EH86" s="440"/>
      <c r="EI86" s="436"/>
      <c r="EJ86" s="437"/>
      <c r="EK86" s="437"/>
      <c r="EL86" s="436">
        <f t="shared" si="3"/>
        <v>0</v>
      </c>
      <c r="EM86" s="365"/>
      <c r="EN86" s="333"/>
      <c r="EO86" s="345"/>
      <c r="EP86" s="349"/>
      <c r="EQ86" s="349"/>
    </row>
    <row r="87" spans="1:147" ht="12.75" hidden="1" customHeight="1" x14ac:dyDescent="0.2">
      <c r="A87" s="333"/>
      <c r="B87" s="333"/>
      <c r="D87" s="345" t="s">
        <v>337</v>
      </c>
      <c r="E87" s="351"/>
      <c r="F87" s="351"/>
      <c r="G87" s="436">
        <v>0</v>
      </c>
      <c r="H87" s="440"/>
      <c r="I87" s="436"/>
      <c r="J87" s="437"/>
      <c r="K87" s="437"/>
      <c r="L87" s="436">
        <v>0</v>
      </c>
      <c r="M87" s="440"/>
      <c r="N87" s="436"/>
      <c r="O87" s="437"/>
      <c r="P87" s="437"/>
      <c r="Q87" s="436">
        <v>0</v>
      </c>
      <c r="R87" s="440"/>
      <c r="S87" s="436"/>
      <c r="T87" s="437"/>
      <c r="U87" s="437"/>
      <c r="V87" s="436">
        <v>0</v>
      </c>
      <c r="W87" s="440"/>
      <c r="X87" s="436"/>
      <c r="Y87" s="437"/>
      <c r="Z87" s="437"/>
      <c r="AA87" s="436">
        <v>0</v>
      </c>
      <c r="AB87" s="440"/>
      <c r="AC87" s="436"/>
      <c r="AD87" s="437"/>
      <c r="AE87" s="437"/>
      <c r="AF87" s="436">
        <v>0</v>
      </c>
      <c r="AG87" s="440"/>
      <c r="AH87" s="436"/>
      <c r="AI87" s="437"/>
      <c r="AJ87" s="437"/>
      <c r="AK87" s="436">
        <v>0</v>
      </c>
      <c r="AL87" s="440"/>
      <c r="AM87" s="436"/>
      <c r="AN87" s="437"/>
      <c r="AO87" s="437"/>
      <c r="AP87" s="436">
        <v>0</v>
      </c>
      <c r="AQ87" s="440"/>
      <c r="AR87" s="436"/>
      <c r="AS87" s="437"/>
      <c r="AT87" s="437"/>
      <c r="AU87" s="436">
        <v>0</v>
      </c>
      <c r="AV87" s="440"/>
      <c r="AW87" s="436"/>
      <c r="AX87" s="437"/>
      <c r="AY87" s="437"/>
      <c r="AZ87" s="436">
        <v>0</v>
      </c>
      <c r="BA87" s="440"/>
      <c r="BB87" s="436"/>
      <c r="BC87" s="437"/>
      <c r="BD87" s="437"/>
      <c r="BE87" s="436">
        <v>0</v>
      </c>
      <c r="BF87" s="440"/>
      <c r="BG87" s="436"/>
      <c r="BH87" s="437"/>
      <c r="BI87" s="437"/>
      <c r="BJ87" s="436">
        <v>0</v>
      </c>
      <c r="BK87" s="440"/>
      <c r="BL87" s="436"/>
      <c r="BM87" s="437"/>
      <c r="BN87" s="437"/>
      <c r="BO87" s="436">
        <v>0</v>
      </c>
      <c r="BP87" s="440"/>
      <c r="BQ87" s="436"/>
      <c r="BR87" s="437"/>
      <c r="BS87" s="437"/>
      <c r="BT87" s="436">
        <f t="shared" si="2"/>
        <v>0</v>
      </c>
      <c r="BU87" s="440"/>
      <c r="BV87" s="436"/>
      <c r="BW87" s="437"/>
      <c r="BX87" s="437"/>
      <c r="BY87" s="436">
        <v>0</v>
      </c>
      <c r="BZ87" s="440"/>
      <c r="CA87" s="436"/>
      <c r="CB87" s="437"/>
      <c r="CC87" s="437"/>
      <c r="CD87" s="436">
        <v>0</v>
      </c>
      <c r="CE87" s="440"/>
      <c r="CF87" s="436"/>
      <c r="CG87" s="437"/>
      <c r="CH87" s="437"/>
      <c r="CI87" s="436">
        <v>0</v>
      </c>
      <c r="CJ87" s="440"/>
      <c r="CK87" s="436"/>
      <c r="CL87" s="437"/>
      <c r="CM87" s="437"/>
      <c r="CN87" s="436">
        <v>0</v>
      </c>
      <c r="CO87" s="440"/>
      <c r="CP87" s="436"/>
      <c r="CQ87" s="437"/>
      <c r="CR87" s="437"/>
      <c r="CS87" s="436">
        <v>0</v>
      </c>
      <c r="CT87" s="440"/>
      <c r="CU87" s="436"/>
      <c r="CV87" s="437"/>
      <c r="CW87" s="437"/>
      <c r="CX87" s="436">
        <v>0</v>
      </c>
      <c r="CY87" s="440"/>
      <c r="CZ87" s="436"/>
      <c r="DA87" s="437"/>
      <c r="DB87" s="437"/>
      <c r="DC87" s="436">
        <v>0</v>
      </c>
      <c r="DD87" s="440"/>
      <c r="DE87" s="436"/>
      <c r="DF87" s="437"/>
      <c r="DG87" s="437"/>
      <c r="DH87" s="436">
        <v>0</v>
      </c>
      <c r="DI87" s="440"/>
      <c r="DJ87" s="436"/>
      <c r="DK87" s="437"/>
      <c r="DL87" s="437"/>
      <c r="DM87" s="436">
        <v>0</v>
      </c>
      <c r="DN87" s="440"/>
      <c r="DO87" s="436"/>
      <c r="DP87" s="437"/>
      <c r="DQ87" s="437"/>
      <c r="DR87" s="436">
        <v>0</v>
      </c>
      <c r="DS87" s="440"/>
      <c r="DT87" s="436"/>
      <c r="DU87" s="437"/>
      <c r="DV87" s="437"/>
      <c r="DW87" s="436">
        <v>0</v>
      </c>
      <c r="DX87" s="440"/>
      <c r="DY87" s="436"/>
      <c r="DZ87" s="437"/>
      <c r="EA87" s="437"/>
      <c r="EB87" s="436">
        <v>0</v>
      </c>
      <c r="EC87" s="440"/>
      <c r="ED87" s="436"/>
      <c r="EE87" s="437"/>
      <c r="EF87" s="437"/>
      <c r="EG87" s="436">
        <v>0</v>
      </c>
      <c r="EH87" s="440"/>
      <c r="EI87" s="436"/>
      <c r="EJ87" s="437"/>
      <c r="EK87" s="437"/>
      <c r="EL87" s="436">
        <f t="shared" si="3"/>
        <v>0</v>
      </c>
      <c r="EM87" s="440"/>
      <c r="EN87" s="333"/>
      <c r="EO87" s="345"/>
      <c r="EP87" s="349"/>
      <c r="EQ87" s="349"/>
    </row>
    <row r="88" spans="1:147" ht="12.75" hidden="1" customHeight="1" x14ac:dyDescent="0.2">
      <c r="A88" s="333"/>
      <c r="B88" s="333"/>
      <c r="D88" s="345" t="s">
        <v>338</v>
      </c>
      <c r="E88" s="351"/>
      <c r="F88" s="351"/>
      <c r="G88" s="436">
        <v>0</v>
      </c>
      <c r="H88" s="440"/>
      <c r="I88" s="436"/>
      <c r="J88" s="437"/>
      <c r="K88" s="437"/>
      <c r="L88" s="436">
        <v>0</v>
      </c>
      <c r="M88" s="440"/>
      <c r="N88" s="436"/>
      <c r="O88" s="437"/>
      <c r="P88" s="437"/>
      <c r="Q88" s="436">
        <v>0</v>
      </c>
      <c r="R88" s="440"/>
      <c r="S88" s="436"/>
      <c r="T88" s="437"/>
      <c r="U88" s="437"/>
      <c r="V88" s="436">
        <v>0</v>
      </c>
      <c r="W88" s="440"/>
      <c r="X88" s="436"/>
      <c r="Y88" s="437"/>
      <c r="Z88" s="437"/>
      <c r="AA88" s="436">
        <v>0</v>
      </c>
      <c r="AB88" s="440"/>
      <c r="AC88" s="436"/>
      <c r="AD88" s="437"/>
      <c r="AE88" s="437"/>
      <c r="AF88" s="436">
        <v>0</v>
      </c>
      <c r="AG88" s="440"/>
      <c r="AH88" s="436"/>
      <c r="AI88" s="437"/>
      <c r="AJ88" s="437"/>
      <c r="AK88" s="436">
        <v>0</v>
      </c>
      <c r="AL88" s="440"/>
      <c r="AM88" s="436"/>
      <c r="AN88" s="437"/>
      <c r="AO88" s="437"/>
      <c r="AP88" s="436">
        <v>0</v>
      </c>
      <c r="AQ88" s="440"/>
      <c r="AR88" s="436"/>
      <c r="AS88" s="437"/>
      <c r="AT88" s="437"/>
      <c r="AU88" s="436">
        <v>0</v>
      </c>
      <c r="AV88" s="440"/>
      <c r="AW88" s="436"/>
      <c r="AX88" s="437"/>
      <c r="AY88" s="437"/>
      <c r="AZ88" s="436">
        <v>0</v>
      </c>
      <c r="BA88" s="440"/>
      <c r="BB88" s="436"/>
      <c r="BC88" s="437"/>
      <c r="BD88" s="437"/>
      <c r="BE88" s="436">
        <v>0</v>
      </c>
      <c r="BF88" s="440"/>
      <c r="BG88" s="436"/>
      <c r="BH88" s="437"/>
      <c r="BI88" s="437"/>
      <c r="BJ88" s="436">
        <v>0</v>
      </c>
      <c r="BK88" s="440"/>
      <c r="BL88" s="436"/>
      <c r="BM88" s="437"/>
      <c r="BN88" s="437"/>
      <c r="BO88" s="436">
        <v>0</v>
      </c>
      <c r="BP88" s="440"/>
      <c r="BQ88" s="436"/>
      <c r="BR88" s="437"/>
      <c r="BS88" s="437"/>
      <c r="BT88" s="436">
        <f t="shared" si="2"/>
        <v>0</v>
      </c>
      <c r="BU88" s="440"/>
      <c r="BV88" s="436"/>
      <c r="BW88" s="437"/>
      <c r="BX88" s="437"/>
      <c r="BY88" s="436">
        <v>0</v>
      </c>
      <c r="BZ88" s="440"/>
      <c r="CA88" s="436"/>
      <c r="CB88" s="437"/>
      <c r="CC88" s="437"/>
      <c r="CD88" s="436">
        <v>0</v>
      </c>
      <c r="CE88" s="440"/>
      <c r="CF88" s="436"/>
      <c r="CG88" s="437"/>
      <c r="CH88" s="437"/>
      <c r="CI88" s="436">
        <v>0</v>
      </c>
      <c r="CJ88" s="440"/>
      <c r="CK88" s="436"/>
      <c r="CL88" s="437"/>
      <c r="CM88" s="437"/>
      <c r="CN88" s="436">
        <v>0</v>
      </c>
      <c r="CO88" s="440"/>
      <c r="CP88" s="436"/>
      <c r="CQ88" s="437"/>
      <c r="CR88" s="437"/>
      <c r="CS88" s="436">
        <v>0</v>
      </c>
      <c r="CT88" s="440"/>
      <c r="CU88" s="436"/>
      <c r="CV88" s="437"/>
      <c r="CW88" s="437"/>
      <c r="CX88" s="436">
        <v>0</v>
      </c>
      <c r="CY88" s="440"/>
      <c r="CZ88" s="436"/>
      <c r="DA88" s="437"/>
      <c r="DB88" s="437"/>
      <c r="DC88" s="436">
        <v>0</v>
      </c>
      <c r="DD88" s="440"/>
      <c r="DE88" s="436"/>
      <c r="DF88" s="437"/>
      <c r="DG88" s="437"/>
      <c r="DH88" s="436">
        <v>0</v>
      </c>
      <c r="DI88" s="440"/>
      <c r="DJ88" s="436"/>
      <c r="DK88" s="437"/>
      <c r="DL88" s="437"/>
      <c r="DM88" s="436">
        <v>0</v>
      </c>
      <c r="DN88" s="440"/>
      <c r="DO88" s="436"/>
      <c r="DP88" s="437"/>
      <c r="DQ88" s="437"/>
      <c r="DR88" s="436">
        <v>0</v>
      </c>
      <c r="DS88" s="440"/>
      <c r="DT88" s="436"/>
      <c r="DU88" s="437"/>
      <c r="DV88" s="437"/>
      <c r="DW88" s="436">
        <v>0</v>
      </c>
      <c r="DX88" s="440"/>
      <c r="DY88" s="436"/>
      <c r="DZ88" s="437"/>
      <c r="EA88" s="437"/>
      <c r="EB88" s="436">
        <v>0</v>
      </c>
      <c r="EC88" s="440"/>
      <c r="ED88" s="436"/>
      <c r="EE88" s="437"/>
      <c r="EF88" s="437"/>
      <c r="EG88" s="436">
        <v>0</v>
      </c>
      <c r="EH88" s="440"/>
      <c r="EI88" s="436"/>
      <c r="EJ88" s="437"/>
      <c r="EK88" s="437"/>
      <c r="EL88" s="436">
        <f t="shared" si="3"/>
        <v>0</v>
      </c>
      <c r="EM88" s="440"/>
      <c r="EN88" s="333"/>
      <c r="EO88" s="345"/>
      <c r="EP88" s="349"/>
      <c r="EQ88" s="349"/>
    </row>
    <row r="89" spans="1:147" ht="12.75" hidden="1" customHeight="1" x14ac:dyDescent="0.2">
      <c r="A89" s="333"/>
      <c r="B89" s="333"/>
      <c r="D89" s="345" t="s">
        <v>374</v>
      </c>
      <c r="E89" s="351"/>
      <c r="F89" s="351"/>
      <c r="G89" s="436">
        <v>0</v>
      </c>
      <c r="H89" s="440"/>
      <c r="I89" s="436"/>
      <c r="J89" s="437"/>
      <c r="K89" s="437"/>
      <c r="L89" s="436">
        <v>0</v>
      </c>
      <c r="M89" s="440"/>
      <c r="N89" s="436"/>
      <c r="O89" s="437"/>
      <c r="P89" s="437"/>
      <c r="Q89" s="436">
        <v>0</v>
      </c>
      <c r="R89" s="440"/>
      <c r="S89" s="436"/>
      <c r="T89" s="437"/>
      <c r="U89" s="437"/>
      <c r="V89" s="436">
        <v>0</v>
      </c>
      <c r="W89" s="440"/>
      <c r="X89" s="436"/>
      <c r="Y89" s="437"/>
      <c r="Z89" s="437"/>
      <c r="AA89" s="436">
        <v>0</v>
      </c>
      <c r="AB89" s="440"/>
      <c r="AC89" s="436"/>
      <c r="AD89" s="437"/>
      <c r="AE89" s="437"/>
      <c r="AF89" s="436">
        <v>0</v>
      </c>
      <c r="AG89" s="440"/>
      <c r="AH89" s="436"/>
      <c r="AI89" s="437"/>
      <c r="AJ89" s="437"/>
      <c r="AK89" s="436">
        <v>0</v>
      </c>
      <c r="AL89" s="440"/>
      <c r="AM89" s="436"/>
      <c r="AN89" s="437"/>
      <c r="AO89" s="437"/>
      <c r="AP89" s="436">
        <v>0</v>
      </c>
      <c r="AQ89" s="440"/>
      <c r="AR89" s="436"/>
      <c r="AS89" s="437"/>
      <c r="AT89" s="437"/>
      <c r="AU89" s="436">
        <v>0</v>
      </c>
      <c r="AV89" s="440"/>
      <c r="AW89" s="436"/>
      <c r="AX89" s="437"/>
      <c r="AY89" s="437"/>
      <c r="AZ89" s="436">
        <v>0</v>
      </c>
      <c r="BA89" s="440"/>
      <c r="BB89" s="436"/>
      <c r="BC89" s="437"/>
      <c r="BD89" s="437"/>
      <c r="BE89" s="436">
        <v>0</v>
      </c>
      <c r="BF89" s="440"/>
      <c r="BG89" s="436"/>
      <c r="BH89" s="437"/>
      <c r="BI89" s="437"/>
      <c r="BJ89" s="436">
        <v>0</v>
      </c>
      <c r="BK89" s="440"/>
      <c r="BL89" s="436"/>
      <c r="BM89" s="437"/>
      <c r="BN89" s="437"/>
      <c r="BO89" s="436">
        <v>0</v>
      </c>
      <c r="BP89" s="440"/>
      <c r="BQ89" s="436"/>
      <c r="BR89" s="437"/>
      <c r="BS89" s="437"/>
      <c r="BT89" s="436">
        <f t="shared" si="2"/>
        <v>0</v>
      </c>
      <c r="BU89" s="440"/>
      <c r="BV89" s="436"/>
      <c r="BW89" s="437"/>
      <c r="BX89" s="437"/>
      <c r="BY89" s="436">
        <v>0</v>
      </c>
      <c r="BZ89" s="440"/>
      <c r="CA89" s="436"/>
      <c r="CB89" s="437"/>
      <c r="CC89" s="437"/>
      <c r="CD89" s="436">
        <v>0</v>
      </c>
      <c r="CE89" s="440"/>
      <c r="CF89" s="436"/>
      <c r="CG89" s="437"/>
      <c r="CH89" s="437"/>
      <c r="CI89" s="436">
        <v>0</v>
      </c>
      <c r="CJ89" s="440"/>
      <c r="CK89" s="436"/>
      <c r="CL89" s="437"/>
      <c r="CM89" s="437"/>
      <c r="CN89" s="436">
        <v>0</v>
      </c>
      <c r="CO89" s="440"/>
      <c r="CP89" s="436"/>
      <c r="CQ89" s="437"/>
      <c r="CR89" s="437"/>
      <c r="CS89" s="436">
        <v>0</v>
      </c>
      <c r="CT89" s="440"/>
      <c r="CU89" s="436"/>
      <c r="CV89" s="437"/>
      <c r="CW89" s="437"/>
      <c r="CX89" s="436">
        <v>0</v>
      </c>
      <c r="CY89" s="440"/>
      <c r="CZ89" s="436"/>
      <c r="DA89" s="437"/>
      <c r="DB89" s="437"/>
      <c r="DC89" s="436">
        <v>0</v>
      </c>
      <c r="DD89" s="440"/>
      <c r="DE89" s="436"/>
      <c r="DF89" s="437"/>
      <c r="DG89" s="437"/>
      <c r="DH89" s="436">
        <v>0</v>
      </c>
      <c r="DI89" s="440"/>
      <c r="DJ89" s="436"/>
      <c r="DK89" s="437"/>
      <c r="DL89" s="437"/>
      <c r="DM89" s="436">
        <v>0</v>
      </c>
      <c r="DN89" s="440"/>
      <c r="DO89" s="436"/>
      <c r="DP89" s="437"/>
      <c r="DQ89" s="437"/>
      <c r="DR89" s="436">
        <v>0</v>
      </c>
      <c r="DS89" s="440"/>
      <c r="DT89" s="436"/>
      <c r="DU89" s="437"/>
      <c r="DV89" s="437"/>
      <c r="DW89" s="436">
        <v>0</v>
      </c>
      <c r="DX89" s="440"/>
      <c r="DY89" s="436"/>
      <c r="DZ89" s="437"/>
      <c r="EA89" s="437"/>
      <c r="EB89" s="436">
        <v>0</v>
      </c>
      <c r="EC89" s="440"/>
      <c r="ED89" s="436"/>
      <c r="EE89" s="437"/>
      <c r="EF89" s="437"/>
      <c r="EG89" s="436">
        <v>0</v>
      </c>
      <c r="EH89" s="440"/>
      <c r="EI89" s="436"/>
      <c r="EJ89" s="437"/>
      <c r="EK89" s="437"/>
      <c r="EL89" s="436">
        <f t="shared" si="3"/>
        <v>0</v>
      </c>
      <c r="EM89" s="440"/>
      <c r="EN89" s="333"/>
      <c r="EO89" s="345"/>
      <c r="EP89" s="349"/>
      <c r="EQ89" s="349"/>
    </row>
    <row r="90" spans="1:147" ht="12.75" hidden="1" customHeight="1" x14ac:dyDescent="0.2">
      <c r="A90" s="333"/>
      <c r="B90" s="333"/>
      <c r="D90" s="345" t="s">
        <v>375</v>
      </c>
      <c r="E90" s="351"/>
      <c r="F90" s="351"/>
      <c r="G90" s="436">
        <v>0</v>
      </c>
      <c r="H90" s="440"/>
      <c r="I90" s="436"/>
      <c r="J90" s="437"/>
      <c r="K90" s="437"/>
      <c r="L90" s="436">
        <v>0</v>
      </c>
      <c r="M90" s="440"/>
      <c r="N90" s="436"/>
      <c r="O90" s="437"/>
      <c r="P90" s="437"/>
      <c r="Q90" s="436">
        <v>0</v>
      </c>
      <c r="R90" s="440"/>
      <c r="S90" s="436"/>
      <c r="T90" s="437"/>
      <c r="U90" s="437"/>
      <c r="V90" s="436">
        <v>0</v>
      </c>
      <c r="W90" s="440"/>
      <c r="X90" s="436"/>
      <c r="Y90" s="437"/>
      <c r="Z90" s="437"/>
      <c r="AA90" s="436">
        <v>0</v>
      </c>
      <c r="AB90" s="440"/>
      <c r="AC90" s="436"/>
      <c r="AD90" s="437"/>
      <c r="AE90" s="437"/>
      <c r="AF90" s="436">
        <v>0</v>
      </c>
      <c r="AG90" s="440"/>
      <c r="AH90" s="436"/>
      <c r="AI90" s="437"/>
      <c r="AJ90" s="437"/>
      <c r="AK90" s="436">
        <v>0</v>
      </c>
      <c r="AL90" s="440"/>
      <c r="AM90" s="436"/>
      <c r="AN90" s="437"/>
      <c r="AO90" s="437"/>
      <c r="AP90" s="436">
        <v>0</v>
      </c>
      <c r="AQ90" s="440"/>
      <c r="AR90" s="436"/>
      <c r="AS90" s="437"/>
      <c r="AT90" s="437"/>
      <c r="AU90" s="436">
        <v>0</v>
      </c>
      <c r="AV90" s="440"/>
      <c r="AW90" s="436"/>
      <c r="AX90" s="437"/>
      <c r="AY90" s="437"/>
      <c r="AZ90" s="436">
        <v>0</v>
      </c>
      <c r="BA90" s="440"/>
      <c r="BB90" s="436"/>
      <c r="BC90" s="437"/>
      <c r="BD90" s="437"/>
      <c r="BE90" s="436">
        <v>0</v>
      </c>
      <c r="BF90" s="440"/>
      <c r="BG90" s="436"/>
      <c r="BH90" s="437"/>
      <c r="BI90" s="437"/>
      <c r="BJ90" s="436">
        <v>0</v>
      </c>
      <c r="BK90" s="440"/>
      <c r="BL90" s="436"/>
      <c r="BM90" s="437"/>
      <c r="BN90" s="437"/>
      <c r="BO90" s="436">
        <v>0</v>
      </c>
      <c r="BP90" s="440"/>
      <c r="BQ90" s="436"/>
      <c r="BR90" s="437"/>
      <c r="BS90" s="437"/>
      <c r="BT90" s="436">
        <f t="shared" si="2"/>
        <v>0</v>
      </c>
      <c r="BU90" s="440"/>
      <c r="BV90" s="436"/>
      <c r="BW90" s="437"/>
      <c r="BX90" s="437"/>
      <c r="BY90" s="436">
        <v>0</v>
      </c>
      <c r="BZ90" s="440"/>
      <c r="CA90" s="436"/>
      <c r="CB90" s="437"/>
      <c r="CC90" s="437"/>
      <c r="CD90" s="436">
        <v>0</v>
      </c>
      <c r="CE90" s="440"/>
      <c r="CF90" s="436"/>
      <c r="CG90" s="437"/>
      <c r="CH90" s="437"/>
      <c r="CI90" s="436">
        <v>0</v>
      </c>
      <c r="CJ90" s="440"/>
      <c r="CK90" s="436"/>
      <c r="CL90" s="437"/>
      <c r="CM90" s="437"/>
      <c r="CN90" s="436">
        <v>0</v>
      </c>
      <c r="CO90" s="440"/>
      <c r="CP90" s="436"/>
      <c r="CQ90" s="437"/>
      <c r="CR90" s="437"/>
      <c r="CS90" s="436">
        <v>0</v>
      </c>
      <c r="CT90" s="440"/>
      <c r="CU90" s="436"/>
      <c r="CV90" s="437"/>
      <c r="CW90" s="437"/>
      <c r="CX90" s="436">
        <v>0</v>
      </c>
      <c r="CY90" s="440"/>
      <c r="CZ90" s="436"/>
      <c r="DA90" s="437"/>
      <c r="DB90" s="437"/>
      <c r="DC90" s="436">
        <v>0</v>
      </c>
      <c r="DD90" s="440"/>
      <c r="DE90" s="436"/>
      <c r="DF90" s="437"/>
      <c r="DG90" s="437"/>
      <c r="DH90" s="436">
        <v>0</v>
      </c>
      <c r="DI90" s="440"/>
      <c r="DJ90" s="436"/>
      <c r="DK90" s="437"/>
      <c r="DL90" s="437"/>
      <c r="DM90" s="436">
        <v>0</v>
      </c>
      <c r="DN90" s="440"/>
      <c r="DO90" s="436"/>
      <c r="DP90" s="437"/>
      <c r="DQ90" s="437"/>
      <c r="DR90" s="436">
        <v>0</v>
      </c>
      <c r="DS90" s="440"/>
      <c r="DT90" s="436"/>
      <c r="DU90" s="437"/>
      <c r="DV90" s="437"/>
      <c r="DW90" s="436">
        <v>0</v>
      </c>
      <c r="DX90" s="440"/>
      <c r="DY90" s="436"/>
      <c r="DZ90" s="437"/>
      <c r="EA90" s="437"/>
      <c r="EB90" s="436">
        <v>0</v>
      </c>
      <c r="EC90" s="440"/>
      <c r="ED90" s="436"/>
      <c r="EE90" s="437"/>
      <c r="EF90" s="437"/>
      <c r="EG90" s="436">
        <v>0</v>
      </c>
      <c r="EH90" s="440"/>
      <c r="EI90" s="436"/>
      <c r="EJ90" s="437"/>
      <c r="EK90" s="437"/>
      <c r="EL90" s="436">
        <f t="shared" si="3"/>
        <v>0</v>
      </c>
      <c r="EM90" s="440"/>
      <c r="EN90" s="333"/>
      <c r="EO90" s="345"/>
      <c r="EP90" s="349"/>
      <c r="EQ90" s="349"/>
    </row>
    <row r="91" spans="1:147" ht="12.75" hidden="1" customHeight="1" x14ac:dyDescent="0.2">
      <c r="A91" s="333"/>
      <c r="B91" s="333"/>
      <c r="D91" s="345" t="s">
        <v>376</v>
      </c>
      <c r="E91" s="351"/>
      <c r="F91" s="351"/>
      <c r="G91" s="436">
        <v>0</v>
      </c>
      <c r="H91" s="440"/>
      <c r="I91" s="436"/>
      <c r="J91" s="437"/>
      <c r="K91" s="437"/>
      <c r="L91" s="436">
        <v>0</v>
      </c>
      <c r="M91" s="440"/>
      <c r="N91" s="436"/>
      <c r="O91" s="437"/>
      <c r="P91" s="437"/>
      <c r="Q91" s="436">
        <v>0</v>
      </c>
      <c r="R91" s="440"/>
      <c r="S91" s="436"/>
      <c r="T91" s="437"/>
      <c r="U91" s="437"/>
      <c r="V91" s="436">
        <v>0</v>
      </c>
      <c r="W91" s="440"/>
      <c r="X91" s="436"/>
      <c r="Y91" s="437"/>
      <c r="Z91" s="437"/>
      <c r="AA91" s="436">
        <v>0</v>
      </c>
      <c r="AB91" s="440"/>
      <c r="AC91" s="436"/>
      <c r="AD91" s="437"/>
      <c r="AE91" s="437"/>
      <c r="AF91" s="436">
        <v>0</v>
      </c>
      <c r="AG91" s="440"/>
      <c r="AH91" s="436"/>
      <c r="AI91" s="437"/>
      <c r="AJ91" s="437"/>
      <c r="AK91" s="436">
        <v>0</v>
      </c>
      <c r="AL91" s="440"/>
      <c r="AM91" s="436"/>
      <c r="AN91" s="437"/>
      <c r="AO91" s="437"/>
      <c r="AP91" s="436">
        <v>0</v>
      </c>
      <c r="AQ91" s="440"/>
      <c r="AR91" s="436"/>
      <c r="AS91" s="437"/>
      <c r="AT91" s="437"/>
      <c r="AU91" s="436">
        <v>0</v>
      </c>
      <c r="AV91" s="440"/>
      <c r="AW91" s="436"/>
      <c r="AX91" s="437"/>
      <c r="AY91" s="437"/>
      <c r="AZ91" s="436">
        <v>0</v>
      </c>
      <c r="BA91" s="440"/>
      <c r="BB91" s="436"/>
      <c r="BC91" s="437"/>
      <c r="BD91" s="437"/>
      <c r="BE91" s="436">
        <v>0</v>
      </c>
      <c r="BF91" s="440"/>
      <c r="BG91" s="436"/>
      <c r="BH91" s="437"/>
      <c r="BI91" s="437"/>
      <c r="BJ91" s="436">
        <v>0</v>
      </c>
      <c r="BK91" s="440"/>
      <c r="BL91" s="436"/>
      <c r="BM91" s="437"/>
      <c r="BN91" s="437"/>
      <c r="BO91" s="436">
        <v>0</v>
      </c>
      <c r="BP91" s="440"/>
      <c r="BQ91" s="436"/>
      <c r="BR91" s="437"/>
      <c r="BS91" s="437"/>
      <c r="BT91" s="436">
        <f t="shared" si="2"/>
        <v>0</v>
      </c>
      <c r="BU91" s="440"/>
      <c r="BV91" s="436"/>
      <c r="BW91" s="437"/>
      <c r="BX91" s="437"/>
      <c r="BY91" s="436">
        <v>0</v>
      </c>
      <c r="BZ91" s="440"/>
      <c r="CA91" s="436"/>
      <c r="CB91" s="437"/>
      <c r="CC91" s="437"/>
      <c r="CD91" s="436">
        <v>0</v>
      </c>
      <c r="CE91" s="440"/>
      <c r="CF91" s="436"/>
      <c r="CG91" s="437"/>
      <c r="CH91" s="437"/>
      <c r="CI91" s="436">
        <v>0</v>
      </c>
      <c r="CJ91" s="440"/>
      <c r="CK91" s="436"/>
      <c r="CL91" s="437"/>
      <c r="CM91" s="437"/>
      <c r="CN91" s="436">
        <v>0</v>
      </c>
      <c r="CO91" s="440"/>
      <c r="CP91" s="436"/>
      <c r="CQ91" s="437"/>
      <c r="CR91" s="437"/>
      <c r="CS91" s="436">
        <v>0</v>
      </c>
      <c r="CT91" s="440"/>
      <c r="CU91" s="436"/>
      <c r="CV91" s="437"/>
      <c r="CW91" s="437"/>
      <c r="CX91" s="436">
        <v>0</v>
      </c>
      <c r="CY91" s="440"/>
      <c r="CZ91" s="436"/>
      <c r="DA91" s="437"/>
      <c r="DB91" s="437"/>
      <c r="DC91" s="436">
        <v>0</v>
      </c>
      <c r="DD91" s="440"/>
      <c r="DE91" s="436"/>
      <c r="DF91" s="437"/>
      <c r="DG91" s="437"/>
      <c r="DH91" s="436">
        <v>0</v>
      </c>
      <c r="DI91" s="440"/>
      <c r="DJ91" s="436"/>
      <c r="DK91" s="437"/>
      <c r="DL91" s="437"/>
      <c r="DM91" s="436">
        <v>0</v>
      </c>
      <c r="DN91" s="440"/>
      <c r="DO91" s="436"/>
      <c r="DP91" s="437"/>
      <c r="DQ91" s="437"/>
      <c r="DR91" s="436">
        <v>0</v>
      </c>
      <c r="DS91" s="440"/>
      <c r="DT91" s="436"/>
      <c r="DU91" s="437"/>
      <c r="DV91" s="437"/>
      <c r="DW91" s="436">
        <v>0</v>
      </c>
      <c r="DX91" s="440"/>
      <c r="DY91" s="436"/>
      <c r="DZ91" s="437"/>
      <c r="EA91" s="437"/>
      <c r="EB91" s="436">
        <v>0</v>
      </c>
      <c r="EC91" s="440"/>
      <c r="ED91" s="436"/>
      <c r="EE91" s="437"/>
      <c r="EF91" s="437"/>
      <c r="EG91" s="436">
        <v>0</v>
      </c>
      <c r="EH91" s="440"/>
      <c r="EI91" s="436"/>
      <c r="EJ91" s="437"/>
      <c r="EK91" s="437"/>
      <c r="EL91" s="436">
        <f t="shared" si="3"/>
        <v>0</v>
      </c>
      <c r="EM91" s="440"/>
      <c r="EN91" s="333"/>
      <c r="EO91" s="345"/>
      <c r="EP91" s="349"/>
      <c r="EQ91" s="349"/>
    </row>
    <row r="92" spans="1:147" ht="12.75" hidden="1" customHeight="1" x14ac:dyDescent="0.2">
      <c r="A92" s="333"/>
      <c r="B92" s="333"/>
      <c r="D92" s="345" t="s">
        <v>377</v>
      </c>
      <c r="E92" s="351"/>
      <c r="F92" s="351"/>
      <c r="G92" s="436">
        <v>0</v>
      </c>
      <c r="H92" s="440"/>
      <c r="I92" s="436"/>
      <c r="J92" s="437"/>
      <c r="K92" s="437"/>
      <c r="L92" s="436">
        <v>0</v>
      </c>
      <c r="M92" s="440"/>
      <c r="N92" s="436"/>
      <c r="O92" s="437"/>
      <c r="P92" s="437"/>
      <c r="Q92" s="436">
        <v>0</v>
      </c>
      <c r="R92" s="440"/>
      <c r="S92" s="436"/>
      <c r="T92" s="437"/>
      <c r="U92" s="437"/>
      <c r="V92" s="436">
        <v>0</v>
      </c>
      <c r="W92" s="440"/>
      <c r="X92" s="436"/>
      <c r="Y92" s="437"/>
      <c r="Z92" s="437"/>
      <c r="AA92" s="436">
        <v>0</v>
      </c>
      <c r="AB92" s="440"/>
      <c r="AC92" s="436"/>
      <c r="AD92" s="437"/>
      <c r="AE92" s="437"/>
      <c r="AF92" s="436">
        <v>0</v>
      </c>
      <c r="AG92" s="440"/>
      <c r="AH92" s="436"/>
      <c r="AI92" s="437"/>
      <c r="AJ92" s="437"/>
      <c r="AK92" s="436">
        <v>0</v>
      </c>
      <c r="AL92" s="440"/>
      <c r="AM92" s="436"/>
      <c r="AN92" s="437"/>
      <c r="AO92" s="437"/>
      <c r="AP92" s="436">
        <v>0</v>
      </c>
      <c r="AQ92" s="440"/>
      <c r="AR92" s="436"/>
      <c r="AS92" s="437"/>
      <c r="AT92" s="437"/>
      <c r="AU92" s="436">
        <v>0</v>
      </c>
      <c r="AV92" s="440"/>
      <c r="AW92" s="436"/>
      <c r="AX92" s="437"/>
      <c r="AY92" s="437"/>
      <c r="AZ92" s="436">
        <v>0</v>
      </c>
      <c r="BA92" s="440"/>
      <c r="BB92" s="436"/>
      <c r="BC92" s="437"/>
      <c r="BD92" s="437"/>
      <c r="BE92" s="436">
        <v>0</v>
      </c>
      <c r="BF92" s="440"/>
      <c r="BG92" s="436"/>
      <c r="BH92" s="437"/>
      <c r="BI92" s="437"/>
      <c r="BJ92" s="436">
        <v>0</v>
      </c>
      <c r="BK92" s="440"/>
      <c r="BL92" s="436"/>
      <c r="BM92" s="437"/>
      <c r="BN92" s="437"/>
      <c r="BO92" s="436">
        <v>0</v>
      </c>
      <c r="BP92" s="440"/>
      <c r="BQ92" s="436"/>
      <c r="BR92" s="437"/>
      <c r="BS92" s="437"/>
      <c r="BT92" s="436">
        <f t="shared" si="2"/>
        <v>0</v>
      </c>
      <c r="BU92" s="440"/>
      <c r="BV92" s="436"/>
      <c r="BW92" s="437"/>
      <c r="BX92" s="437"/>
      <c r="BY92" s="436">
        <v>0</v>
      </c>
      <c r="BZ92" s="440"/>
      <c r="CA92" s="436"/>
      <c r="CB92" s="437"/>
      <c r="CC92" s="437"/>
      <c r="CD92" s="436">
        <v>0</v>
      </c>
      <c r="CE92" s="440"/>
      <c r="CF92" s="436"/>
      <c r="CG92" s="437"/>
      <c r="CH92" s="437"/>
      <c r="CI92" s="436">
        <v>0</v>
      </c>
      <c r="CJ92" s="440"/>
      <c r="CK92" s="436"/>
      <c r="CL92" s="437"/>
      <c r="CM92" s="437"/>
      <c r="CN92" s="436">
        <v>0</v>
      </c>
      <c r="CO92" s="440"/>
      <c r="CP92" s="436"/>
      <c r="CQ92" s="437"/>
      <c r="CR92" s="437"/>
      <c r="CS92" s="436">
        <v>0</v>
      </c>
      <c r="CT92" s="440"/>
      <c r="CU92" s="436"/>
      <c r="CV92" s="437"/>
      <c r="CW92" s="437"/>
      <c r="CX92" s="436">
        <v>0</v>
      </c>
      <c r="CY92" s="440"/>
      <c r="CZ92" s="436"/>
      <c r="DA92" s="437"/>
      <c r="DB92" s="437"/>
      <c r="DC92" s="436">
        <v>0</v>
      </c>
      <c r="DD92" s="440"/>
      <c r="DE92" s="436"/>
      <c r="DF92" s="437"/>
      <c r="DG92" s="437"/>
      <c r="DH92" s="436">
        <v>0</v>
      </c>
      <c r="DI92" s="440"/>
      <c r="DJ92" s="436"/>
      <c r="DK92" s="437"/>
      <c r="DL92" s="437"/>
      <c r="DM92" s="436">
        <v>0</v>
      </c>
      <c r="DN92" s="440"/>
      <c r="DO92" s="436"/>
      <c r="DP92" s="437"/>
      <c r="DQ92" s="437"/>
      <c r="DR92" s="436">
        <v>0</v>
      </c>
      <c r="DS92" s="440"/>
      <c r="DT92" s="436"/>
      <c r="DU92" s="437"/>
      <c r="DV92" s="437"/>
      <c r="DW92" s="436">
        <v>0</v>
      </c>
      <c r="DX92" s="440"/>
      <c r="DY92" s="436"/>
      <c r="DZ92" s="437"/>
      <c r="EA92" s="437"/>
      <c r="EB92" s="436">
        <v>0</v>
      </c>
      <c r="EC92" s="440"/>
      <c r="ED92" s="436"/>
      <c r="EE92" s="437"/>
      <c r="EF92" s="437"/>
      <c r="EG92" s="436">
        <v>0</v>
      </c>
      <c r="EH92" s="440"/>
      <c r="EI92" s="436"/>
      <c r="EJ92" s="437"/>
      <c r="EK92" s="437"/>
      <c r="EL92" s="436">
        <f t="shared" si="3"/>
        <v>0</v>
      </c>
      <c r="EM92" s="440"/>
      <c r="EN92" s="333"/>
      <c r="EO92" s="345"/>
      <c r="EP92" s="349"/>
      <c r="EQ92" s="349"/>
    </row>
    <row r="93" spans="1:147" ht="12.75" hidden="1" customHeight="1" x14ac:dyDescent="0.2">
      <c r="A93" s="333"/>
      <c r="B93" s="333"/>
      <c r="D93" s="345" t="s">
        <v>378</v>
      </c>
      <c r="E93" s="351"/>
      <c r="F93" s="351"/>
      <c r="G93" s="436">
        <v>0</v>
      </c>
      <c r="H93" s="440"/>
      <c r="I93" s="436"/>
      <c r="J93" s="437"/>
      <c r="K93" s="437"/>
      <c r="L93" s="436">
        <v>0</v>
      </c>
      <c r="M93" s="440"/>
      <c r="N93" s="436"/>
      <c r="O93" s="437"/>
      <c r="P93" s="437"/>
      <c r="Q93" s="436">
        <v>0</v>
      </c>
      <c r="R93" s="440"/>
      <c r="S93" s="436"/>
      <c r="T93" s="437"/>
      <c r="U93" s="437"/>
      <c r="V93" s="436">
        <v>0</v>
      </c>
      <c r="W93" s="440"/>
      <c r="X93" s="436"/>
      <c r="Y93" s="437"/>
      <c r="Z93" s="437"/>
      <c r="AA93" s="436">
        <v>0</v>
      </c>
      <c r="AB93" s="440"/>
      <c r="AC93" s="436"/>
      <c r="AD93" s="437"/>
      <c r="AE93" s="437"/>
      <c r="AF93" s="436">
        <v>0</v>
      </c>
      <c r="AG93" s="440"/>
      <c r="AH93" s="436"/>
      <c r="AI93" s="437"/>
      <c r="AJ93" s="437"/>
      <c r="AK93" s="436">
        <v>0</v>
      </c>
      <c r="AL93" s="440"/>
      <c r="AM93" s="436"/>
      <c r="AN93" s="437"/>
      <c r="AO93" s="437"/>
      <c r="AP93" s="436">
        <v>0</v>
      </c>
      <c r="AQ93" s="440"/>
      <c r="AR93" s="436"/>
      <c r="AS93" s="437"/>
      <c r="AT93" s="437"/>
      <c r="AU93" s="436">
        <v>0</v>
      </c>
      <c r="AV93" s="440"/>
      <c r="AW93" s="436"/>
      <c r="AX93" s="437"/>
      <c r="AY93" s="437"/>
      <c r="AZ93" s="436">
        <v>0</v>
      </c>
      <c r="BA93" s="440"/>
      <c r="BB93" s="436"/>
      <c r="BC93" s="437"/>
      <c r="BD93" s="437"/>
      <c r="BE93" s="436">
        <v>0</v>
      </c>
      <c r="BF93" s="440"/>
      <c r="BG93" s="436"/>
      <c r="BH93" s="437"/>
      <c r="BI93" s="437"/>
      <c r="BJ93" s="436">
        <v>0</v>
      </c>
      <c r="BK93" s="440"/>
      <c r="BL93" s="436"/>
      <c r="BM93" s="437"/>
      <c r="BN93" s="437"/>
      <c r="BO93" s="436">
        <v>0</v>
      </c>
      <c r="BP93" s="440"/>
      <c r="BQ93" s="436"/>
      <c r="BR93" s="437"/>
      <c r="BS93" s="437"/>
      <c r="BT93" s="436">
        <f>SUM(L93:BO93)</f>
        <v>0</v>
      </c>
      <c r="BU93" s="440"/>
      <c r="BV93" s="436"/>
      <c r="BW93" s="437"/>
      <c r="BX93" s="437"/>
      <c r="BY93" s="436">
        <v>0</v>
      </c>
      <c r="BZ93" s="440"/>
      <c r="CA93" s="436"/>
      <c r="CB93" s="437"/>
      <c r="CC93" s="437"/>
      <c r="CD93" s="436">
        <v>0</v>
      </c>
      <c r="CE93" s="440"/>
      <c r="CF93" s="436"/>
      <c r="CG93" s="437"/>
      <c r="CH93" s="437"/>
      <c r="CI93" s="436">
        <v>0</v>
      </c>
      <c r="CJ93" s="440"/>
      <c r="CK93" s="436"/>
      <c r="CL93" s="437"/>
      <c r="CM93" s="437"/>
      <c r="CN93" s="436">
        <v>0</v>
      </c>
      <c r="CO93" s="440"/>
      <c r="CP93" s="436"/>
      <c r="CQ93" s="437"/>
      <c r="CR93" s="437"/>
      <c r="CS93" s="436">
        <v>0</v>
      </c>
      <c r="CT93" s="440"/>
      <c r="CU93" s="436"/>
      <c r="CV93" s="437"/>
      <c r="CW93" s="437"/>
      <c r="CX93" s="436">
        <v>0</v>
      </c>
      <c r="CY93" s="440"/>
      <c r="CZ93" s="436"/>
      <c r="DA93" s="437"/>
      <c r="DB93" s="437"/>
      <c r="DC93" s="436">
        <v>0</v>
      </c>
      <c r="DD93" s="440"/>
      <c r="DE93" s="436"/>
      <c r="DF93" s="437"/>
      <c r="DG93" s="437"/>
      <c r="DH93" s="436">
        <v>0</v>
      </c>
      <c r="DI93" s="440"/>
      <c r="DJ93" s="436"/>
      <c r="DK93" s="437"/>
      <c r="DL93" s="437"/>
      <c r="DM93" s="436">
        <v>0</v>
      </c>
      <c r="DN93" s="440"/>
      <c r="DO93" s="436"/>
      <c r="DP93" s="437"/>
      <c r="DQ93" s="437"/>
      <c r="DR93" s="436">
        <v>0</v>
      </c>
      <c r="DS93" s="440"/>
      <c r="DT93" s="436"/>
      <c r="DU93" s="437"/>
      <c r="DV93" s="437"/>
      <c r="DW93" s="436">
        <v>0</v>
      </c>
      <c r="DX93" s="440"/>
      <c r="DY93" s="436"/>
      <c r="DZ93" s="437"/>
      <c r="EA93" s="437"/>
      <c r="EB93" s="436">
        <v>0</v>
      </c>
      <c r="EC93" s="440"/>
      <c r="ED93" s="436"/>
      <c r="EE93" s="437"/>
      <c r="EF93" s="437"/>
      <c r="EG93" s="436">
        <v>0</v>
      </c>
      <c r="EH93" s="440"/>
      <c r="EI93" s="436"/>
      <c r="EJ93" s="437"/>
      <c r="EK93" s="437"/>
      <c r="EL93" s="436">
        <f t="shared" si="3"/>
        <v>0</v>
      </c>
      <c r="EM93" s="440"/>
      <c r="EN93" s="333"/>
      <c r="EO93" s="345"/>
      <c r="EP93" s="349"/>
      <c r="EQ93" s="349"/>
    </row>
    <row r="94" spans="1:147" ht="12.75" hidden="1" customHeight="1" x14ac:dyDescent="0.2">
      <c r="A94" s="333"/>
      <c r="B94" s="333"/>
      <c r="D94" s="345" t="s">
        <v>379</v>
      </c>
      <c r="E94" s="351"/>
      <c r="F94" s="351"/>
      <c r="G94" s="436">
        <v>0</v>
      </c>
      <c r="H94" s="440"/>
      <c r="I94" s="436"/>
      <c r="J94" s="437"/>
      <c r="K94" s="437"/>
      <c r="L94" s="436">
        <v>0</v>
      </c>
      <c r="M94" s="440"/>
      <c r="N94" s="436"/>
      <c r="O94" s="437"/>
      <c r="P94" s="437"/>
      <c r="Q94" s="436">
        <v>0</v>
      </c>
      <c r="R94" s="440"/>
      <c r="S94" s="436"/>
      <c r="T94" s="437"/>
      <c r="U94" s="437"/>
      <c r="V94" s="436">
        <v>0</v>
      </c>
      <c r="W94" s="440"/>
      <c r="X94" s="436"/>
      <c r="Y94" s="437"/>
      <c r="Z94" s="437"/>
      <c r="AA94" s="436">
        <v>0</v>
      </c>
      <c r="AB94" s="440"/>
      <c r="AC94" s="436"/>
      <c r="AD94" s="437"/>
      <c r="AE94" s="437"/>
      <c r="AF94" s="436">
        <v>0</v>
      </c>
      <c r="AG94" s="440"/>
      <c r="AH94" s="436"/>
      <c r="AI94" s="437"/>
      <c r="AJ94" s="437"/>
      <c r="AK94" s="436">
        <v>0</v>
      </c>
      <c r="AL94" s="440"/>
      <c r="AM94" s="436"/>
      <c r="AN94" s="437"/>
      <c r="AO94" s="437"/>
      <c r="AP94" s="436">
        <v>0</v>
      </c>
      <c r="AQ94" s="440"/>
      <c r="AR94" s="436"/>
      <c r="AS94" s="437"/>
      <c r="AT94" s="437"/>
      <c r="AU94" s="436">
        <v>0</v>
      </c>
      <c r="AV94" s="440"/>
      <c r="AW94" s="436"/>
      <c r="AX94" s="437"/>
      <c r="AY94" s="437"/>
      <c r="AZ94" s="436">
        <v>0</v>
      </c>
      <c r="BA94" s="440"/>
      <c r="BB94" s="436"/>
      <c r="BC94" s="437"/>
      <c r="BD94" s="437"/>
      <c r="BE94" s="436">
        <v>0</v>
      </c>
      <c r="BF94" s="440"/>
      <c r="BG94" s="436"/>
      <c r="BH94" s="437"/>
      <c r="BI94" s="437"/>
      <c r="BJ94" s="436">
        <v>0</v>
      </c>
      <c r="BK94" s="440"/>
      <c r="BL94" s="436"/>
      <c r="BM94" s="437"/>
      <c r="BN94" s="437"/>
      <c r="BO94" s="436">
        <v>0</v>
      </c>
      <c r="BP94" s="440"/>
      <c r="BQ94" s="436"/>
      <c r="BR94" s="437"/>
      <c r="BS94" s="437"/>
      <c r="BT94" s="436">
        <f>SUM(L94:BO94)</f>
        <v>0</v>
      </c>
      <c r="BU94" s="440"/>
      <c r="BV94" s="436"/>
      <c r="BW94" s="437"/>
      <c r="BX94" s="437"/>
      <c r="BY94" s="436">
        <v>0</v>
      </c>
      <c r="BZ94" s="440"/>
      <c r="CA94" s="436"/>
      <c r="CB94" s="437"/>
      <c r="CC94" s="437"/>
      <c r="CD94" s="436">
        <v>0</v>
      </c>
      <c r="CE94" s="440"/>
      <c r="CF94" s="436"/>
      <c r="CG94" s="437"/>
      <c r="CH94" s="437"/>
      <c r="CI94" s="436">
        <v>0</v>
      </c>
      <c r="CJ94" s="440"/>
      <c r="CK94" s="436"/>
      <c r="CL94" s="437"/>
      <c r="CM94" s="437"/>
      <c r="CN94" s="436">
        <v>0</v>
      </c>
      <c r="CO94" s="440"/>
      <c r="CP94" s="436"/>
      <c r="CQ94" s="437"/>
      <c r="CR94" s="437"/>
      <c r="CS94" s="436">
        <v>0</v>
      </c>
      <c r="CT94" s="440"/>
      <c r="CU94" s="436"/>
      <c r="CV94" s="437"/>
      <c r="CW94" s="437"/>
      <c r="CX94" s="436">
        <v>0</v>
      </c>
      <c r="CY94" s="440"/>
      <c r="CZ94" s="436"/>
      <c r="DA94" s="437"/>
      <c r="DB94" s="437"/>
      <c r="DC94" s="436">
        <v>0</v>
      </c>
      <c r="DD94" s="440"/>
      <c r="DE94" s="436"/>
      <c r="DF94" s="437"/>
      <c r="DG94" s="437"/>
      <c r="DH94" s="436">
        <v>0</v>
      </c>
      <c r="DI94" s="440"/>
      <c r="DJ94" s="436"/>
      <c r="DK94" s="437"/>
      <c r="DL94" s="437"/>
      <c r="DM94" s="436">
        <v>0</v>
      </c>
      <c r="DN94" s="440"/>
      <c r="DO94" s="436"/>
      <c r="DP94" s="437"/>
      <c r="DQ94" s="437"/>
      <c r="DR94" s="436">
        <v>0</v>
      </c>
      <c r="DS94" s="440"/>
      <c r="DT94" s="436"/>
      <c r="DU94" s="437"/>
      <c r="DV94" s="437"/>
      <c r="DW94" s="436">
        <v>0</v>
      </c>
      <c r="DX94" s="440"/>
      <c r="DY94" s="436"/>
      <c r="DZ94" s="437"/>
      <c r="EA94" s="437"/>
      <c r="EB94" s="436">
        <v>0</v>
      </c>
      <c r="EC94" s="440"/>
      <c r="ED94" s="436"/>
      <c r="EE94" s="437"/>
      <c r="EF94" s="437"/>
      <c r="EG94" s="436">
        <v>0</v>
      </c>
      <c r="EH94" s="440"/>
      <c r="EI94" s="436"/>
      <c r="EJ94" s="437"/>
      <c r="EK94" s="437"/>
      <c r="EL94" s="436">
        <f t="shared" si="3"/>
        <v>0</v>
      </c>
      <c r="EM94" s="440"/>
      <c r="EN94" s="333"/>
      <c r="EO94" s="345"/>
      <c r="EP94" s="349"/>
      <c r="EQ94" s="349"/>
    </row>
    <row r="95" spans="1:147" x14ac:dyDescent="0.2">
      <c r="A95" s="333"/>
      <c r="B95" s="333"/>
      <c r="D95" s="345"/>
      <c r="E95" s="351"/>
      <c r="F95" s="373"/>
      <c r="G95" s="448"/>
      <c r="H95" s="449"/>
      <c r="I95" s="436"/>
      <c r="J95" s="437"/>
      <c r="K95" s="450"/>
      <c r="L95" s="448"/>
      <c r="M95" s="449"/>
      <c r="N95" s="436"/>
      <c r="O95" s="437"/>
      <c r="P95" s="450"/>
      <c r="Q95" s="448"/>
      <c r="R95" s="449"/>
      <c r="S95" s="436"/>
      <c r="T95" s="437"/>
      <c r="U95" s="450"/>
      <c r="V95" s="448"/>
      <c r="W95" s="449"/>
      <c r="X95" s="436"/>
      <c r="Y95" s="437"/>
      <c r="Z95" s="450"/>
      <c r="AA95" s="448"/>
      <c r="AB95" s="449"/>
      <c r="AC95" s="436"/>
      <c r="AD95" s="437"/>
      <c r="AE95" s="450"/>
      <c r="AF95" s="448"/>
      <c r="AG95" s="449"/>
      <c r="AH95" s="436"/>
      <c r="AI95" s="437"/>
      <c r="AJ95" s="450"/>
      <c r="AK95" s="448"/>
      <c r="AL95" s="449"/>
      <c r="AM95" s="436"/>
      <c r="AN95" s="437"/>
      <c r="AO95" s="450"/>
      <c r="AP95" s="448"/>
      <c r="AQ95" s="449"/>
      <c r="AR95" s="436"/>
      <c r="AS95" s="437"/>
      <c r="AT95" s="450"/>
      <c r="AU95" s="448"/>
      <c r="AV95" s="449"/>
      <c r="AW95" s="436"/>
      <c r="AX95" s="437"/>
      <c r="AY95" s="450"/>
      <c r="AZ95" s="448"/>
      <c r="BA95" s="449"/>
      <c r="BB95" s="436"/>
      <c r="BC95" s="437"/>
      <c r="BD95" s="450"/>
      <c r="BE95" s="448"/>
      <c r="BF95" s="449"/>
      <c r="BG95" s="436"/>
      <c r="BH95" s="437"/>
      <c r="BI95" s="450"/>
      <c r="BJ95" s="448"/>
      <c r="BK95" s="449"/>
      <c r="BL95" s="436"/>
      <c r="BM95" s="437"/>
      <c r="BN95" s="450"/>
      <c r="BO95" s="448"/>
      <c r="BP95" s="449"/>
      <c r="BQ95" s="436"/>
      <c r="BR95" s="437"/>
      <c r="BS95" s="450"/>
      <c r="BT95" s="448"/>
      <c r="BU95" s="449"/>
      <c r="BV95" s="436"/>
      <c r="BW95" s="437"/>
      <c r="BX95" s="450"/>
      <c r="BY95" s="448"/>
      <c r="BZ95" s="449"/>
      <c r="CA95" s="436"/>
      <c r="CB95" s="437"/>
      <c r="CC95" s="450"/>
      <c r="CD95" s="448"/>
      <c r="CE95" s="449"/>
      <c r="CF95" s="436"/>
      <c r="CG95" s="437"/>
      <c r="CH95" s="450"/>
      <c r="CI95" s="448"/>
      <c r="CJ95" s="449"/>
      <c r="CK95" s="436"/>
      <c r="CL95" s="437"/>
      <c r="CM95" s="450"/>
      <c r="CN95" s="448"/>
      <c r="CO95" s="449"/>
      <c r="CP95" s="436"/>
      <c r="CQ95" s="437"/>
      <c r="CR95" s="450"/>
      <c r="CS95" s="448"/>
      <c r="CT95" s="449"/>
      <c r="CU95" s="436"/>
      <c r="CV95" s="437"/>
      <c r="CW95" s="450"/>
      <c r="CX95" s="448"/>
      <c r="CY95" s="449"/>
      <c r="CZ95" s="436"/>
      <c r="DA95" s="437"/>
      <c r="DB95" s="450"/>
      <c r="DC95" s="448"/>
      <c r="DD95" s="449"/>
      <c r="DE95" s="436"/>
      <c r="DF95" s="437"/>
      <c r="DG95" s="450"/>
      <c r="DH95" s="448"/>
      <c r="DI95" s="449"/>
      <c r="DJ95" s="436"/>
      <c r="DK95" s="437"/>
      <c r="DL95" s="450"/>
      <c r="DM95" s="448"/>
      <c r="DN95" s="449"/>
      <c r="DO95" s="436"/>
      <c r="DP95" s="437"/>
      <c r="DQ95" s="450"/>
      <c r="DR95" s="448"/>
      <c r="DS95" s="449"/>
      <c r="DT95" s="436"/>
      <c r="DU95" s="437"/>
      <c r="DV95" s="450"/>
      <c r="DW95" s="448"/>
      <c r="DX95" s="449"/>
      <c r="DY95" s="436"/>
      <c r="DZ95" s="437"/>
      <c r="EA95" s="450"/>
      <c r="EB95" s="448"/>
      <c r="EC95" s="449"/>
      <c r="ED95" s="436"/>
      <c r="EE95" s="437"/>
      <c r="EF95" s="450"/>
      <c r="EG95" s="448"/>
      <c r="EH95" s="449"/>
      <c r="EI95" s="436"/>
      <c r="EJ95" s="437"/>
      <c r="EK95" s="450"/>
      <c r="EL95" s="448"/>
      <c r="EM95" s="449"/>
      <c r="EN95" s="333"/>
      <c r="EO95" s="345"/>
      <c r="EP95" s="349"/>
      <c r="EQ95" s="349"/>
    </row>
    <row r="96" spans="1:147" ht="12.75" customHeight="1" x14ac:dyDescent="0.2">
      <c r="A96" s="333"/>
      <c r="B96" s="333"/>
      <c r="D96" s="345"/>
      <c r="E96" s="351"/>
      <c r="F96" s="333"/>
      <c r="G96" s="436"/>
      <c r="H96" s="436"/>
      <c r="I96" s="436"/>
      <c r="J96" s="437"/>
      <c r="K96" s="436"/>
      <c r="L96" s="436"/>
      <c r="M96" s="436"/>
      <c r="N96" s="436"/>
      <c r="O96" s="437"/>
      <c r="P96" s="436"/>
      <c r="Q96" s="436"/>
      <c r="R96" s="436"/>
      <c r="S96" s="436"/>
      <c r="T96" s="437"/>
      <c r="U96" s="436"/>
      <c r="V96" s="436"/>
      <c r="W96" s="436"/>
      <c r="X96" s="436"/>
      <c r="Y96" s="437"/>
      <c r="Z96" s="436"/>
      <c r="AA96" s="436"/>
      <c r="AB96" s="436"/>
      <c r="AC96" s="436"/>
      <c r="AD96" s="437"/>
      <c r="AE96" s="436"/>
      <c r="AF96" s="436"/>
      <c r="AG96" s="436"/>
      <c r="AH96" s="436"/>
      <c r="AI96" s="437"/>
      <c r="AJ96" s="436"/>
      <c r="AK96" s="436"/>
      <c r="AL96" s="436"/>
      <c r="AM96" s="436"/>
      <c r="AN96" s="437"/>
      <c r="AO96" s="436"/>
      <c r="AP96" s="436"/>
      <c r="AQ96" s="436"/>
      <c r="AR96" s="436"/>
      <c r="AS96" s="437"/>
      <c r="AT96" s="436"/>
      <c r="AU96" s="436"/>
      <c r="AV96" s="436"/>
      <c r="AW96" s="436"/>
      <c r="AX96" s="437"/>
      <c r="AY96" s="436"/>
      <c r="AZ96" s="436"/>
      <c r="BA96" s="436"/>
      <c r="BB96" s="436"/>
      <c r="BC96" s="437"/>
      <c r="BD96" s="436"/>
      <c r="BE96" s="436"/>
      <c r="BF96" s="436"/>
      <c r="BG96" s="436"/>
      <c r="BH96" s="437"/>
      <c r="BI96" s="436"/>
      <c r="BJ96" s="436"/>
      <c r="BK96" s="436"/>
      <c r="BL96" s="436"/>
      <c r="BM96" s="437"/>
      <c r="BN96" s="436"/>
      <c r="BO96" s="436"/>
      <c r="BP96" s="436"/>
      <c r="BQ96" s="436"/>
      <c r="BR96" s="437"/>
      <c r="BS96" s="436"/>
      <c r="BT96" s="436"/>
      <c r="BU96" s="436"/>
      <c r="BV96" s="436"/>
      <c r="BW96" s="437"/>
      <c r="BX96" s="436"/>
      <c r="BY96" s="436"/>
      <c r="BZ96" s="436"/>
      <c r="CA96" s="436"/>
      <c r="CB96" s="437"/>
      <c r="CC96" s="436"/>
      <c r="CD96" s="436"/>
      <c r="CE96" s="436"/>
      <c r="CF96" s="436"/>
      <c r="CG96" s="437"/>
      <c r="CH96" s="436"/>
      <c r="CI96" s="436"/>
      <c r="CJ96" s="436"/>
      <c r="CK96" s="436"/>
      <c r="CL96" s="437"/>
      <c r="CM96" s="436"/>
      <c r="CN96" s="436"/>
      <c r="CO96" s="436"/>
      <c r="CP96" s="436"/>
      <c r="CQ96" s="437"/>
      <c r="CR96" s="436"/>
      <c r="CS96" s="436"/>
      <c r="CT96" s="436"/>
      <c r="CU96" s="436"/>
      <c r="CV96" s="437"/>
      <c r="CW96" s="436"/>
      <c r="CX96" s="436"/>
      <c r="CY96" s="436"/>
      <c r="CZ96" s="436"/>
      <c r="DA96" s="437"/>
      <c r="DB96" s="436"/>
      <c r="DC96" s="436"/>
      <c r="DD96" s="436"/>
      <c r="DE96" s="436"/>
      <c r="DF96" s="437"/>
      <c r="DG96" s="436"/>
      <c r="DH96" s="436"/>
      <c r="DI96" s="436"/>
      <c r="DJ96" s="436"/>
      <c r="DK96" s="437"/>
      <c r="DL96" s="436"/>
      <c r="DM96" s="436"/>
      <c r="DN96" s="436"/>
      <c r="DO96" s="436"/>
      <c r="DP96" s="437"/>
      <c r="DQ96" s="436"/>
      <c r="DR96" s="436"/>
      <c r="DS96" s="436"/>
      <c r="DT96" s="436"/>
      <c r="DU96" s="437"/>
      <c r="DV96" s="436"/>
      <c r="DW96" s="436"/>
      <c r="DX96" s="436"/>
      <c r="DY96" s="436"/>
      <c r="DZ96" s="437"/>
      <c r="EA96" s="436"/>
      <c r="EB96" s="436"/>
      <c r="EC96" s="436"/>
      <c r="ED96" s="436"/>
      <c r="EE96" s="437"/>
      <c r="EF96" s="436"/>
      <c r="EG96" s="436"/>
      <c r="EH96" s="436"/>
      <c r="EI96" s="436"/>
      <c r="EJ96" s="437"/>
      <c r="EK96" s="436"/>
      <c r="EL96" s="436"/>
      <c r="EM96" s="333"/>
      <c r="EN96" s="333"/>
      <c r="EO96" s="345"/>
      <c r="EP96" s="349"/>
      <c r="EQ96" s="349"/>
    </row>
    <row r="97" spans="1:147" s="349" customFormat="1" ht="12.75" customHeight="1" x14ac:dyDescent="0.2">
      <c r="A97" s="334"/>
      <c r="B97" s="334"/>
      <c r="D97" s="352" t="s">
        <v>380</v>
      </c>
      <c r="E97" s="354"/>
      <c r="F97" s="334"/>
      <c r="G97" s="431">
        <f>SUM(G98:G100)</f>
        <v>0</v>
      </c>
      <c r="H97" s="431"/>
      <c r="I97" s="431"/>
      <c r="J97" s="432"/>
      <c r="K97" s="431"/>
      <c r="L97" s="431">
        <f>SUM(L98:L100)</f>
        <v>3035000</v>
      </c>
      <c r="M97" s="431"/>
      <c r="N97" s="431"/>
      <c r="O97" s="432"/>
      <c r="P97" s="334"/>
      <c r="Q97" s="431">
        <f>SUM(Q98:Q100)</f>
        <v>3410000</v>
      </c>
      <c r="R97" s="431"/>
      <c r="S97" s="431"/>
      <c r="T97" s="432"/>
      <c r="U97" s="334"/>
      <c r="V97" s="431">
        <f>SUM(V98:V100)</f>
        <v>0</v>
      </c>
      <c r="W97" s="431"/>
      <c r="X97" s="431"/>
      <c r="Y97" s="432"/>
      <c r="Z97" s="334"/>
      <c r="AA97" s="431">
        <f>SUM(AA98:AA100)</f>
        <v>0</v>
      </c>
      <c r="AB97" s="431"/>
      <c r="AC97" s="431"/>
      <c r="AD97" s="432"/>
      <c r="AE97" s="334"/>
      <c r="AF97" s="431">
        <f>SUM(AF98:AF100)</f>
        <v>0</v>
      </c>
      <c r="AG97" s="431"/>
      <c r="AH97" s="431"/>
      <c r="AI97" s="432"/>
      <c r="AJ97" s="334"/>
      <c r="AK97" s="431">
        <f>SUM(AK98:AK100)</f>
        <v>0</v>
      </c>
      <c r="AL97" s="431"/>
      <c r="AM97" s="431"/>
      <c r="AN97" s="432"/>
      <c r="AO97" s="334"/>
      <c r="AP97" s="431">
        <f>SUM(AP98:AP100)</f>
        <v>0</v>
      </c>
      <c r="AQ97" s="431"/>
      <c r="AR97" s="431"/>
      <c r="AS97" s="432"/>
      <c r="AT97" s="334"/>
      <c r="AU97" s="431">
        <f>SUM(AU98:AU100)</f>
        <v>0</v>
      </c>
      <c r="AV97" s="431"/>
      <c r="AW97" s="431"/>
      <c r="AX97" s="432"/>
      <c r="AY97" s="334"/>
      <c r="AZ97" s="431">
        <f>SUM(AZ98:AZ100)</f>
        <v>0</v>
      </c>
      <c r="BA97" s="431"/>
      <c r="BB97" s="431"/>
      <c r="BC97" s="432"/>
      <c r="BD97" s="334"/>
      <c r="BE97" s="431">
        <f>SUM(BE98:BE100)</f>
        <v>0</v>
      </c>
      <c r="BF97" s="431"/>
      <c r="BG97" s="431"/>
      <c r="BH97" s="432"/>
      <c r="BI97" s="334"/>
      <c r="BJ97" s="431">
        <f>SUM(BJ98:BJ100)</f>
        <v>0</v>
      </c>
      <c r="BK97" s="431"/>
      <c r="BL97" s="431"/>
      <c r="BM97" s="432"/>
      <c r="BN97" s="334"/>
      <c r="BO97" s="431">
        <f>SUM(BO98:BO100)</f>
        <v>0</v>
      </c>
      <c r="BP97" s="431"/>
      <c r="BQ97" s="431"/>
      <c r="BR97" s="432"/>
      <c r="BS97" s="431"/>
      <c r="BT97" s="431">
        <f>SUM(BT98:BT100)</f>
        <v>6445000</v>
      </c>
      <c r="BU97" s="431"/>
      <c r="BV97" s="431"/>
      <c r="BW97" s="432"/>
      <c r="BX97" s="431"/>
      <c r="BY97" s="431">
        <f>SUM(BY98:BY100)</f>
        <v>48025000</v>
      </c>
      <c r="BZ97" s="431"/>
      <c r="CA97" s="431"/>
      <c r="CB97" s="432"/>
      <c r="CC97" s="431"/>
      <c r="CD97" s="431">
        <f>SUM(CD98:CD100)</f>
        <v>10180000</v>
      </c>
      <c r="CE97" s="431"/>
      <c r="CF97" s="431"/>
      <c r="CG97" s="432"/>
      <c r="CH97" s="334"/>
      <c r="CI97" s="431">
        <f>SUM(CI98:CI100)</f>
        <v>3175000</v>
      </c>
      <c r="CJ97" s="431"/>
      <c r="CK97" s="431"/>
      <c r="CL97" s="432"/>
      <c r="CM97" s="334"/>
      <c r="CN97" s="431">
        <f>SUM(CN98:CN100)</f>
        <v>6985000</v>
      </c>
      <c r="CO97" s="431"/>
      <c r="CP97" s="431"/>
      <c r="CQ97" s="432"/>
      <c r="CR97" s="334"/>
      <c r="CS97" s="431">
        <f>SUM(CS98:CS100)</f>
        <v>3165000</v>
      </c>
      <c r="CT97" s="431"/>
      <c r="CU97" s="431"/>
      <c r="CV97" s="432"/>
      <c r="CW97" s="334"/>
      <c r="CX97" s="431">
        <f>SUM(CX98:CX100)</f>
        <v>4370000</v>
      </c>
      <c r="CY97" s="431"/>
      <c r="CZ97" s="431"/>
      <c r="DA97" s="432"/>
      <c r="DB97" s="334"/>
      <c r="DC97" s="431">
        <f>SUM(DC98:DC100)</f>
        <v>2270000</v>
      </c>
      <c r="DD97" s="431"/>
      <c r="DE97" s="431"/>
      <c r="DF97" s="432"/>
      <c r="DG97" s="334"/>
      <c r="DH97" s="431">
        <f>SUM(DH98:DH100)</f>
        <v>4260000</v>
      </c>
      <c r="DI97" s="431"/>
      <c r="DJ97" s="431"/>
      <c r="DK97" s="432"/>
      <c r="DL97" s="334"/>
      <c r="DM97" s="431">
        <f>SUM(DM98:DM100)</f>
        <v>3475000</v>
      </c>
      <c r="DN97" s="431"/>
      <c r="DO97" s="431"/>
      <c r="DP97" s="432"/>
      <c r="DQ97" s="334"/>
      <c r="DR97" s="431">
        <f>SUM(DR98:DR100)</f>
        <v>3320000</v>
      </c>
      <c r="DS97" s="431"/>
      <c r="DT97" s="431"/>
      <c r="DU97" s="432"/>
      <c r="DV97" s="334"/>
      <c r="DW97" s="431">
        <f>SUM(DW98:DW100)</f>
        <v>2325000</v>
      </c>
      <c r="DX97" s="431"/>
      <c r="DY97" s="431"/>
      <c r="DZ97" s="432"/>
      <c r="EA97" s="334"/>
      <c r="EB97" s="431">
        <f>SUM(EB98:EB100)</f>
        <v>2615000</v>
      </c>
      <c r="EC97" s="431"/>
      <c r="ED97" s="431"/>
      <c r="EE97" s="432"/>
      <c r="EF97" s="334"/>
      <c r="EG97" s="431">
        <f>SUM(EG98:EG100)</f>
        <v>1885000</v>
      </c>
      <c r="EH97" s="431"/>
      <c r="EI97" s="431"/>
      <c r="EJ97" s="432"/>
      <c r="EK97" s="431"/>
      <c r="EL97" s="431">
        <f>SUM(EL98:EL100)</f>
        <v>13355000</v>
      </c>
      <c r="EM97" s="334"/>
      <c r="EN97" s="334"/>
      <c r="EO97" s="352"/>
    </row>
    <row r="98" spans="1:147" ht="12.75" customHeight="1" x14ac:dyDescent="0.2">
      <c r="A98" s="333"/>
      <c r="B98" s="333"/>
      <c r="D98" s="345" t="s">
        <v>313</v>
      </c>
      <c r="E98" s="351"/>
      <c r="F98" s="358"/>
      <c r="G98" s="434">
        <v>0</v>
      </c>
      <c r="H98" s="435"/>
      <c r="I98" s="436"/>
      <c r="J98" s="437"/>
      <c r="K98" s="438"/>
      <c r="L98" s="434">
        <f>L103+L108</f>
        <v>3035000</v>
      </c>
      <c r="M98" s="435"/>
      <c r="N98" s="436"/>
      <c r="O98" s="437"/>
      <c r="P98" s="358"/>
      <c r="Q98" s="434">
        <f>Q103+Q108</f>
        <v>3410000</v>
      </c>
      <c r="R98" s="435"/>
      <c r="S98" s="436"/>
      <c r="T98" s="437"/>
      <c r="U98" s="358"/>
      <c r="V98" s="434">
        <f>V103+V108</f>
        <v>0</v>
      </c>
      <c r="W98" s="435"/>
      <c r="X98" s="436"/>
      <c r="Y98" s="437"/>
      <c r="Z98" s="358"/>
      <c r="AA98" s="434">
        <f>AA103+AA108</f>
        <v>0</v>
      </c>
      <c r="AB98" s="435"/>
      <c r="AC98" s="436"/>
      <c r="AD98" s="437"/>
      <c r="AE98" s="358"/>
      <c r="AF98" s="434">
        <f>AF103+AF108</f>
        <v>0</v>
      </c>
      <c r="AG98" s="435"/>
      <c r="AH98" s="436"/>
      <c r="AI98" s="437"/>
      <c r="AJ98" s="358"/>
      <c r="AK98" s="434">
        <f>AK103+AK108</f>
        <v>0</v>
      </c>
      <c r="AL98" s="435"/>
      <c r="AM98" s="436"/>
      <c r="AN98" s="437"/>
      <c r="AO98" s="358"/>
      <c r="AP98" s="434">
        <f>AP103+AP108</f>
        <v>0</v>
      </c>
      <c r="AQ98" s="435"/>
      <c r="AR98" s="436"/>
      <c r="AS98" s="437"/>
      <c r="AT98" s="358"/>
      <c r="AU98" s="434">
        <f>AU103+AU108</f>
        <v>0</v>
      </c>
      <c r="AV98" s="435"/>
      <c r="AW98" s="436"/>
      <c r="AX98" s="437"/>
      <c r="AY98" s="358"/>
      <c r="AZ98" s="434">
        <f>AZ103+AZ108</f>
        <v>0</v>
      </c>
      <c r="BA98" s="435"/>
      <c r="BB98" s="436"/>
      <c r="BC98" s="437"/>
      <c r="BD98" s="358"/>
      <c r="BE98" s="434">
        <f>BE103+BE108</f>
        <v>0</v>
      </c>
      <c r="BF98" s="435"/>
      <c r="BG98" s="436"/>
      <c r="BH98" s="437"/>
      <c r="BI98" s="358"/>
      <c r="BJ98" s="434">
        <f>BJ103+BJ108</f>
        <v>0</v>
      </c>
      <c r="BK98" s="435"/>
      <c r="BL98" s="436"/>
      <c r="BM98" s="437"/>
      <c r="BN98" s="358"/>
      <c r="BO98" s="434">
        <f>BO103+BO108</f>
        <v>0</v>
      </c>
      <c r="BP98" s="435"/>
      <c r="BQ98" s="436"/>
      <c r="BR98" s="437"/>
      <c r="BS98" s="438"/>
      <c r="BT98" s="434">
        <f>BT103+BT108</f>
        <v>6445000</v>
      </c>
      <c r="BU98" s="435"/>
      <c r="BV98" s="436"/>
      <c r="BW98" s="437"/>
      <c r="BX98" s="438"/>
      <c r="BY98" s="434">
        <f>BY103+BY108</f>
        <v>48025000</v>
      </c>
      <c r="BZ98" s="435"/>
      <c r="CA98" s="436"/>
      <c r="CB98" s="437"/>
      <c r="CC98" s="438"/>
      <c r="CD98" s="434">
        <f>CD103+CD108</f>
        <v>10180000</v>
      </c>
      <c r="CE98" s="435"/>
      <c r="CF98" s="436"/>
      <c r="CG98" s="437"/>
      <c r="CH98" s="358"/>
      <c r="CI98" s="434">
        <f>CI103+CI108</f>
        <v>3175000</v>
      </c>
      <c r="CJ98" s="435"/>
      <c r="CK98" s="436"/>
      <c r="CL98" s="437"/>
      <c r="CM98" s="358"/>
      <c r="CN98" s="434">
        <f>CN103+CN108</f>
        <v>6985000</v>
      </c>
      <c r="CO98" s="435"/>
      <c r="CP98" s="436"/>
      <c r="CQ98" s="437"/>
      <c r="CR98" s="358"/>
      <c r="CS98" s="434">
        <f>CS103+CS108</f>
        <v>3165000</v>
      </c>
      <c r="CT98" s="435"/>
      <c r="CU98" s="436"/>
      <c r="CV98" s="437"/>
      <c r="CW98" s="358"/>
      <c r="CX98" s="434">
        <f>CX103+CX108</f>
        <v>4370000</v>
      </c>
      <c r="CY98" s="435"/>
      <c r="CZ98" s="436"/>
      <c r="DA98" s="437"/>
      <c r="DB98" s="358"/>
      <c r="DC98" s="434">
        <f>DC103+DC108</f>
        <v>2270000</v>
      </c>
      <c r="DD98" s="435"/>
      <c r="DE98" s="436"/>
      <c r="DF98" s="437"/>
      <c r="DG98" s="358"/>
      <c r="DH98" s="434">
        <f>DH103+DH108</f>
        <v>4260000</v>
      </c>
      <c r="DI98" s="435"/>
      <c r="DJ98" s="436"/>
      <c r="DK98" s="437"/>
      <c r="DL98" s="358"/>
      <c r="DM98" s="434">
        <f>DM103+DM108</f>
        <v>3475000</v>
      </c>
      <c r="DN98" s="435"/>
      <c r="DO98" s="436"/>
      <c r="DP98" s="437"/>
      <c r="DQ98" s="358"/>
      <c r="DR98" s="434">
        <f>DR103+DR108</f>
        <v>3320000</v>
      </c>
      <c r="DS98" s="435"/>
      <c r="DT98" s="436"/>
      <c r="DU98" s="437"/>
      <c r="DV98" s="358"/>
      <c r="DW98" s="434">
        <f>DW103+DW108</f>
        <v>2325000</v>
      </c>
      <c r="DX98" s="435"/>
      <c r="DY98" s="436"/>
      <c r="DZ98" s="437"/>
      <c r="EA98" s="358"/>
      <c r="EB98" s="434">
        <f>EB103+EB108</f>
        <v>2615000</v>
      </c>
      <c r="EC98" s="435"/>
      <c r="ED98" s="436"/>
      <c r="EE98" s="437"/>
      <c r="EF98" s="358"/>
      <c r="EG98" s="434">
        <f>EG103+EG108</f>
        <v>1885000</v>
      </c>
      <c r="EH98" s="435"/>
      <c r="EI98" s="436"/>
      <c r="EJ98" s="437"/>
      <c r="EK98" s="438"/>
      <c r="EL98" s="434">
        <f>EL103+EL108</f>
        <v>13355000</v>
      </c>
      <c r="EM98" s="360"/>
      <c r="EN98" s="333"/>
      <c r="EO98" s="345"/>
      <c r="EP98" s="349"/>
      <c r="EQ98" s="349"/>
    </row>
    <row r="99" spans="1:147" ht="12.75" customHeight="1" x14ac:dyDescent="0.2">
      <c r="A99" s="333"/>
      <c r="B99" s="333"/>
      <c r="D99" s="345" t="s">
        <v>381</v>
      </c>
      <c r="E99" s="351"/>
      <c r="F99" s="351"/>
      <c r="G99" s="436">
        <v>0</v>
      </c>
      <c r="H99" s="440"/>
      <c r="I99" s="436"/>
      <c r="J99" s="437"/>
      <c r="K99" s="437"/>
      <c r="L99" s="436">
        <f>L104+L109</f>
        <v>0</v>
      </c>
      <c r="M99" s="440"/>
      <c r="N99" s="436"/>
      <c r="O99" s="437"/>
      <c r="P99" s="351"/>
      <c r="Q99" s="436">
        <f>Q104+Q109</f>
        <v>0</v>
      </c>
      <c r="R99" s="440"/>
      <c r="S99" s="436"/>
      <c r="T99" s="437"/>
      <c r="U99" s="351"/>
      <c r="V99" s="436">
        <f>V104+V109</f>
        <v>0</v>
      </c>
      <c r="W99" s="440"/>
      <c r="X99" s="436"/>
      <c r="Y99" s="437"/>
      <c r="Z99" s="351"/>
      <c r="AA99" s="436">
        <f>AA104+AA109</f>
        <v>0</v>
      </c>
      <c r="AB99" s="440"/>
      <c r="AC99" s="436"/>
      <c r="AD99" s="437"/>
      <c r="AE99" s="351"/>
      <c r="AF99" s="436">
        <f>AF104+AF109</f>
        <v>0</v>
      </c>
      <c r="AG99" s="440"/>
      <c r="AH99" s="436"/>
      <c r="AI99" s="437"/>
      <c r="AJ99" s="351"/>
      <c r="AK99" s="436">
        <f>AK104+AK109</f>
        <v>0</v>
      </c>
      <c r="AL99" s="440"/>
      <c r="AM99" s="436"/>
      <c r="AN99" s="437"/>
      <c r="AO99" s="351"/>
      <c r="AP99" s="436">
        <f>AP104+AP109</f>
        <v>0</v>
      </c>
      <c r="AQ99" s="440"/>
      <c r="AR99" s="436"/>
      <c r="AS99" s="437"/>
      <c r="AT99" s="351"/>
      <c r="AU99" s="436">
        <f>AU104+AU109</f>
        <v>0</v>
      </c>
      <c r="AV99" s="440"/>
      <c r="AW99" s="436"/>
      <c r="AX99" s="437"/>
      <c r="AY99" s="351"/>
      <c r="AZ99" s="436">
        <f>AZ104+AZ109</f>
        <v>0</v>
      </c>
      <c r="BA99" s="440"/>
      <c r="BB99" s="436"/>
      <c r="BC99" s="437"/>
      <c r="BD99" s="351"/>
      <c r="BE99" s="436">
        <f>BE104+BE109</f>
        <v>0</v>
      </c>
      <c r="BF99" s="440"/>
      <c r="BG99" s="436"/>
      <c r="BH99" s="437"/>
      <c r="BI99" s="351"/>
      <c r="BJ99" s="436">
        <f>BJ104+BJ109</f>
        <v>0</v>
      </c>
      <c r="BK99" s="440"/>
      <c r="BL99" s="436"/>
      <c r="BM99" s="437"/>
      <c r="BN99" s="351"/>
      <c r="BO99" s="436">
        <f>BO104+BO109</f>
        <v>0</v>
      </c>
      <c r="BP99" s="440"/>
      <c r="BQ99" s="436"/>
      <c r="BR99" s="437"/>
      <c r="BS99" s="437"/>
      <c r="BT99" s="436">
        <f>BT104+BT109</f>
        <v>0</v>
      </c>
      <c r="BU99" s="440"/>
      <c r="BV99" s="436"/>
      <c r="BW99" s="437"/>
      <c r="BX99" s="437"/>
      <c r="BY99" s="436">
        <f>BY104+BY109</f>
        <v>0</v>
      </c>
      <c r="BZ99" s="440"/>
      <c r="CA99" s="436"/>
      <c r="CB99" s="437"/>
      <c r="CC99" s="437"/>
      <c r="CD99" s="436">
        <f>CD104+CD109</f>
        <v>0</v>
      </c>
      <c r="CE99" s="440"/>
      <c r="CF99" s="436"/>
      <c r="CG99" s="437"/>
      <c r="CH99" s="351"/>
      <c r="CI99" s="436">
        <f>CI104+CI109</f>
        <v>0</v>
      </c>
      <c r="CJ99" s="440"/>
      <c r="CK99" s="436"/>
      <c r="CL99" s="437"/>
      <c r="CM99" s="351"/>
      <c r="CN99" s="436">
        <f>CN104+CN109</f>
        <v>0</v>
      </c>
      <c r="CO99" s="440"/>
      <c r="CP99" s="436"/>
      <c r="CQ99" s="437"/>
      <c r="CR99" s="351"/>
      <c r="CS99" s="436">
        <f>CS104+CS109</f>
        <v>0</v>
      </c>
      <c r="CT99" s="440"/>
      <c r="CU99" s="436"/>
      <c r="CV99" s="437"/>
      <c r="CW99" s="351"/>
      <c r="CX99" s="436">
        <f>CX104+CX109</f>
        <v>0</v>
      </c>
      <c r="CY99" s="440"/>
      <c r="CZ99" s="436"/>
      <c r="DA99" s="437"/>
      <c r="DB99" s="351"/>
      <c r="DC99" s="436">
        <f>DC104+DC109</f>
        <v>0</v>
      </c>
      <c r="DD99" s="440"/>
      <c r="DE99" s="436"/>
      <c r="DF99" s="437"/>
      <c r="DG99" s="351"/>
      <c r="DH99" s="436">
        <f>DH104+DH109</f>
        <v>0</v>
      </c>
      <c r="DI99" s="440"/>
      <c r="DJ99" s="436"/>
      <c r="DK99" s="437"/>
      <c r="DL99" s="351"/>
      <c r="DM99" s="436">
        <f>DM104+DM109</f>
        <v>0</v>
      </c>
      <c r="DN99" s="440"/>
      <c r="DO99" s="436"/>
      <c r="DP99" s="437"/>
      <c r="DQ99" s="351"/>
      <c r="DR99" s="436">
        <f>DR104+DR109</f>
        <v>0</v>
      </c>
      <c r="DS99" s="440"/>
      <c r="DT99" s="436"/>
      <c r="DU99" s="437"/>
      <c r="DV99" s="351"/>
      <c r="DW99" s="436">
        <f>DW104+DW109</f>
        <v>0</v>
      </c>
      <c r="DX99" s="440"/>
      <c r="DY99" s="436"/>
      <c r="DZ99" s="437"/>
      <c r="EA99" s="351"/>
      <c r="EB99" s="436">
        <f>EB104+EB109</f>
        <v>0</v>
      </c>
      <c r="EC99" s="440"/>
      <c r="ED99" s="436"/>
      <c r="EE99" s="437"/>
      <c r="EF99" s="351"/>
      <c r="EG99" s="436">
        <f>EG104+EG109</f>
        <v>0</v>
      </c>
      <c r="EH99" s="440"/>
      <c r="EI99" s="436"/>
      <c r="EJ99" s="437"/>
      <c r="EK99" s="437"/>
      <c r="EL99" s="436">
        <f>EL104+EL109</f>
        <v>0</v>
      </c>
      <c r="EM99" s="365"/>
      <c r="EN99" s="333"/>
      <c r="EO99" s="345"/>
      <c r="EP99" s="349"/>
      <c r="EQ99" s="349"/>
    </row>
    <row r="100" spans="1:147" ht="12.75" customHeight="1" x14ac:dyDescent="0.2">
      <c r="A100" s="333"/>
      <c r="B100" s="333"/>
      <c r="D100" s="345" t="s">
        <v>382</v>
      </c>
      <c r="E100" s="351"/>
      <c r="F100" s="373"/>
      <c r="G100" s="448">
        <v>0</v>
      </c>
      <c r="H100" s="449"/>
      <c r="I100" s="436"/>
      <c r="J100" s="437"/>
      <c r="K100" s="450"/>
      <c r="L100" s="448">
        <f>L105+L110</f>
        <v>0</v>
      </c>
      <c r="M100" s="449"/>
      <c r="N100" s="436"/>
      <c r="O100" s="437"/>
      <c r="P100" s="373"/>
      <c r="Q100" s="448">
        <f>Q105+Q110</f>
        <v>0</v>
      </c>
      <c r="R100" s="449"/>
      <c r="S100" s="436"/>
      <c r="T100" s="437"/>
      <c r="U100" s="373"/>
      <c r="V100" s="448">
        <f>V105+V110</f>
        <v>0</v>
      </c>
      <c r="W100" s="449"/>
      <c r="X100" s="436"/>
      <c r="Y100" s="437"/>
      <c r="Z100" s="373"/>
      <c r="AA100" s="448">
        <f>AA105+AA110</f>
        <v>0</v>
      </c>
      <c r="AB100" s="449"/>
      <c r="AC100" s="436"/>
      <c r="AD100" s="437"/>
      <c r="AE100" s="373"/>
      <c r="AF100" s="448">
        <f>AF105+AF110</f>
        <v>0</v>
      </c>
      <c r="AG100" s="449"/>
      <c r="AH100" s="436"/>
      <c r="AI100" s="437"/>
      <c r="AJ100" s="373"/>
      <c r="AK100" s="448">
        <f>AK105+AK110</f>
        <v>0</v>
      </c>
      <c r="AL100" s="449"/>
      <c r="AM100" s="436"/>
      <c r="AN100" s="437"/>
      <c r="AO100" s="373"/>
      <c r="AP100" s="448">
        <f>AP105+AP110</f>
        <v>0</v>
      </c>
      <c r="AQ100" s="449"/>
      <c r="AR100" s="436"/>
      <c r="AS100" s="437"/>
      <c r="AT100" s="373"/>
      <c r="AU100" s="448">
        <f>AU105+AU110</f>
        <v>0</v>
      </c>
      <c r="AV100" s="449"/>
      <c r="AW100" s="436"/>
      <c r="AX100" s="437"/>
      <c r="AY100" s="373"/>
      <c r="AZ100" s="448">
        <f>AZ105+AZ110</f>
        <v>0</v>
      </c>
      <c r="BA100" s="449"/>
      <c r="BB100" s="436"/>
      <c r="BC100" s="437"/>
      <c r="BD100" s="373"/>
      <c r="BE100" s="448">
        <f>BE105+BE110</f>
        <v>0</v>
      </c>
      <c r="BF100" s="449"/>
      <c r="BG100" s="436"/>
      <c r="BH100" s="437"/>
      <c r="BI100" s="373"/>
      <c r="BJ100" s="448">
        <f>BJ105+BJ110</f>
        <v>0</v>
      </c>
      <c r="BK100" s="449"/>
      <c r="BL100" s="436"/>
      <c r="BM100" s="437"/>
      <c r="BN100" s="373"/>
      <c r="BO100" s="448">
        <f>BO105+BO110</f>
        <v>0</v>
      </c>
      <c r="BP100" s="449"/>
      <c r="BQ100" s="436"/>
      <c r="BR100" s="437"/>
      <c r="BS100" s="450"/>
      <c r="BT100" s="448">
        <f>BT105+BT110</f>
        <v>0</v>
      </c>
      <c r="BU100" s="449"/>
      <c r="BV100" s="436"/>
      <c r="BW100" s="437"/>
      <c r="BX100" s="450"/>
      <c r="BY100" s="448">
        <f>BY105+BY110</f>
        <v>0</v>
      </c>
      <c r="BZ100" s="449"/>
      <c r="CA100" s="436"/>
      <c r="CB100" s="437"/>
      <c r="CC100" s="450"/>
      <c r="CD100" s="448">
        <f>CD105+CD110</f>
        <v>0</v>
      </c>
      <c r="CE100" s="449"/>
      <c r="CF100" s="436"/>
      <c r="CG100" s="437"/>
      <c r="CH100" s="373"/>
      <c r="CI100" s="448">
        <f>CI105+CI110</f>
        <v>0</v>
      </c>
      <c r="CJ100" s="449"/>
      <c r="CK100" s="436"/>
      <c r="CL100" s="437"/>
      <c r="CM100" s="373"/>
      <c r="CN100" s="448">
        <f>CN105+CN110</f>
        <v>0</v>
      </c>
      <c r="CO100" s="449"/>
      <c r="CP100" s="436"/>
      <c r="CQ100" s="437"/>
      <c r="CR100" s="373"/>
      <c r="CS100" s="448">
        <f>CS105+CS110</f>
        <v>0</v>
      </c>
      <c r="CT100" s="449"/>
      <c r="CU100" s="436"/>
      <c r="CV100" s="437"/>
      <c r="CW100" s="373"/>
      <c r="CX100" s="448">
        <f>CX105+CX110</f>
        <v>0</v>
      </c>
      <c r="CY100" s="449"/>
      <c r="CZ100" s="436"/>
      <c r="DA100" s="437"/>
      <c r="DB100" s="373"/>
      <c r="DC100" s="448">
        <f>DC105+DC110</f>
        <v>0</v>
      </c>
      <c r="DD100" s="449"/>
      <c r="DE100" s="436"/>
      <c r="DF100" s="437"/>
      <c r="DG100" s="373"/>
      <c r="DH100" s="448">
        <f>DH105+DH110</f>
        <v>0</v>
      </c>
      <c r="DI100" s="449"/>
      <c r="DJ100" s="436"/>
      <c r="DK100" s="437"/>
      <c r="DL100" s="373"/>
      <c r="DM100" s="448">
        <f>DM105+DM110</f>
        <v>0</v>
      </c>
      <c r="DN100" s="449"/>
      <c r="DO100" s="436"/>
      <c r="DP100" s="437"/>
      <c r="DQ100" s="373"/>
      <c r="DR100" s="448">
        <f>DR105+DR110</f>
        <v>0</v>
      </c>
      <c r="DS100" s="449"/>
      <c r="DT100" s="436"/>
      <c r="DU100" s="437"/>
      <c r="DV100" s="373"/>
      <c r="DW100" s="448">
        <f>DW105+DW110</f>
        <v>0</v>
      </c>
      <c r="DX100" s="449"/>
      <c r="DY100" s="436"/>
      <c r="DZ100" s="437"/>
      <c r="EA100" s="373"/>
      <c r="EB100" s="448">
        <f>EB105+EB110</f>
        <v>0</v>
      </c>
      <c r="EC100" s="449"/>
      <c r="ED100" s="436"/>
      <c r="EE100" s="437"/>
      <c r="EF100" s="373"/>
      <c r="EG100" s="448">
        <f>EG105+EG110</f>
        <v>0</v>
      </c>
      <c r="EH100" s="449"/>
      <c r="EI100" s="436"/>
      <c r="EJ100" s="437"/>
      <c r="EK100" s="450"/>
      <c r="EL100" s="448">
        <f>EL105+EL110</f>
        <v>0</v>
      </c>
      <c r="EM100" s="375"/>
      <c r="EN100" s="333"/>
      <c r="EO100" s="345"/>
      <c r="EP100" s="349"/>
      <c r="EQ100" s="349"/>
    </row>
    <row r="101" spans="1:147" x14ac:dyDescent="0.2">
      <c r="A101" s="333"/>
      <c r="B101" s="333"/>
      <c r="D101" s="345"/>
      <c r="E101" s="351"/>
      <c r="F101" s="333"/>
      <c r="G101" s="489"/>
      <c r="H101" s="436"/>
      <c r="I101" s="436"/>
      <c r="J101" s="437"/>
      <c r="K101" s="436"/>
      <c r="L101" s="436"/>
      <c r="M101" s="436"/>
      <c r="N101" s="436"/>
      <c r="O101" s="437"/>
      <c r="P101" s="436"/>
      <c r="Q101" s="436"/>
      <c r="R101" s="436"/>
      <c r="S101" s="436"/>
      <c r="T101" s="437"/>
      <c r="U101" s="436"/>
      <c r="V101" s="436"/>
      <c r="W101" s="436"/>
      <c r="X101" s="436"/>
      <c r="Y101" s="437"/>
      <c r="Z101" s="436"/>
      <c r="AA101" s="436"/>
      <c r="AB101" s="436"/>
      <c r="AC101" s="436"/>
      <c r="AD101" s="437"/>
      <c r="AE101" s="436"/>
      <c r="AF101" s="436"/>
      <c r="AG101" s="436"/>
      <c r="AH101" s="436"/>
      <c r="AI101" s="437"/>
      <c r="AJ101" s="436"/>
      <c r="AK101" s="436"/>
      <c r="AL101" s="436"/>
      <c r="AM101" s="436"/>
      <c r="AN101" s="437"/>
      <c r="AO101" s="436"/>
      <c r="AP101" s="436"/>
      <c r="AQ101" s="436"/>
      <c r="AR101" s="436"/>
      <c r="AS101" s="437"/>
      <c r="AT101" s="436"/>
      <c r="AU101" s="436"/>
      <c r="AV101" s="436"/>
      <c r="AW101" s="436"/>
      <c r="AX101" s="437"/>
      <c r="AY101" s="436"/>
      <c r="AZ101" s="436"/>
      <c r="BA101" s="436"/>
      <c r="BB101" s="436"/>
      <c r="BC101" s="437"/>
      <c r="BD101" s="436"/>
      <c r="BE101" s="436"/>
      <c r="BF101" s="436"/>
      <c r="BG101" s="436"/>
      <c r="BH101" s="437"/>
      <c r="BI101" s="436"/>
      <c r="BJ101" s="436"/>
      <c r="BK101" s="436"/>
      <c r="BL101" s="436"/>
      <c r="BM101" s="437"/>
      <c r="BN101" s="436"/>
      <c r="BO101" s="436"/>
      <c r="BP101" s="436"/>
      <c r="BQ101" s="436"/>
      <c r="BR101" s="437"/>
      <c r="BS101" s="436"/>
      <c r="BT101" s="436"/>
      <c r="BU101" s="436"/>
      <c r="BV101" s="436"/>
      <c r="BW101" s="437"/>
      <c r="BX101" s="436"/>
      <c r="BY101" s="436"/>
      <c r="BZ101" s="436"/>
      <c r="CA101" s="436"/>
      <c r="CB101" s="437"/>
      <c r="CC101" s="436"/>
      <c r="CD101" s="436"/>
      <c r="CE101" s="436"/>
      <c r="CF101" s="436"/>
      <c r="CG101" s="437"/>
      <c r="CH101" s="436"/>
      <c r="CI101" s="436"/>
      <c r="CJ101" s="436"/>
      <c r="CK101" s="436"/>
      <c r="CL101" s="437"/>
      <c r="CM101" s="436"/>
      <c r="CN101" s="436"/>
      <c r="CO101" s="436"/>
      <c r="CP101" s="436"/>
      <c r="CQ101" s="437"/>
      <c r="CR101" s="436"/>
      <c r="CS101" s="436"/>
      <c r="CT101" s="436"/>
      <c r="CU101" s="436"/>
      <c r="CV101" s="437"/>
      <c r="CW101" s="436"/>
      <c r="CX101" s="436"/>
      <c r="CY101" s="436"/>
      <c r="CZ101" s="436"/>
      <c r="DA101" s="437"/>
      <c r="DB101" s="436"/>
      <c r="DC101" s="436"/>
      <c r="DD101" s="436"/>
      <c r="DE101" s="436"/>
      <c r="DF101" s="437"/>
      <c r="DG101" s="436"/>
      <c r="DH101" s="436"/>
      <c r="DI101" s="436"/>
      <c r="DJ101" s="436"/>
      <c r="DK101" s="437"/>
      <c r="DL101" s="436"/>
      <c r="DM101" s="436"/>
      <c r="DN101" s="436"/>
      <c r="DO101" s="436"/>
      <c r="DP101" s="437"/>
      <c r="DQ101" s="436"/>
      <c r="DR101" s="436"/>
      <c r="DS101" s="436"/>
      <c r="DT101" s="436"/>
      <c r="DU101" s="437"/>
      <c r="DV101" s="436"/>
      <c r="DW101" s="436"/>
      <c r="DX101" s="436"/>
      <c r="DY101" s="436"/>
      <c r="DZ101" s="437"/>
      <c r="EA101" s="436"/>
      <c r="EB101" s="436"/>
      <c r="EC101" s="436"/>
      <c r="ED101" s="436"/>
      <c r="EE101" s="437"/>
      <c r="EF101" s="436"/>
      <c r="EG101" s="436"/>
      <c r="EH101" s="436"/>
      <c r="EI101" s="436"/>
      <c r="EJ101" s="437"/>
      <c r="EK101" s="436"/>
      <c r="EL101" s="436"/>
      <c r="EM101" s="333"/>
      <c r="EN101" s="333"/>
      <c r="EO101" s="345"/>
      <c r="EP101" s="349"/>
      <c r="EQ101" s="349"/>
    </row>
    <row r="102" spans="1:147" ht="12.75" customHeight="1" x14ac:dyDescent="0.2">
      <c r="A102" s="333"/>
      <c r="B102" s="333"/>
      <c r="D102" s="345" t="s">
        <v>370</v>
      </c>
      <c r="E102" s="351"/>
      <c r="F102" s="333"/>
      <c r="G102" s="436">
        <f>SUM(G103:G105)</f>
        <v>0</v>
      </c>
      <c r="H102" s="436"/>
      <c r="I102" s="436"/>
      <c r="J102" s="437"/>
      <c r="K102" s="436"/>
      <c r="L102" s="436">
        <f>SUM(L103:L105)</f>
        <v>3035000</v>
      </c>
      <c r="M102" s="436"/>
      <c r="N102" s="436"/>
      <c r="O102" s="437"/>
      <c r="P102" s="333"/>
      <c r="Q102" s="436">
        <f>SUM(Q103:Q105)</f>
        <v>3410000</v>
      </c>
      <c r="R102" s="436"/>
      <c r="S102" s="436"/>
      <c r="T102" s="437"/>
      <c r="U102" s="333"/>
      <c r="V102" s="436">
        <f>SUM(V103:V105)</f>
        <v>0</v>
      </c>
      <c r="W102" s="436"/>
      <c r="X102" s="436"/>
      <c r="Y102" s="437"/>
      <c r="Z102" s="333"/>
      <c r="AA102" s="436">
        <f>SUM(AA103:AA105)</f>
        <v>0</v>
      </c>
      <c r="AB102" s="436"/>
      <c r="AC102" s="436"/>
      <c r="AD102" s="437"/>
      <c r="AE102" s="333"/>
      <c r="AF102" s="436">
        <f>SUM(AF103:AF105)</f>
        <v>0</v>
      </c>
      <c r="AG102" s="436"/>
      <c r="AH102" s="436"/>
      <c r="AI102" s="437"/>
      <c r="AJ102" s="333"/>
      <c r="AK102" s="436">
        <f>SUM(AK103:AK105)</f>
        <v>0</v>
      </c>
      <c r="AL102" s="436"/>
      <c r="AM102" s="436"/>
      <c r="AN102" s="437"/>
      <c r="AO102" s="333"/>
      <c r="AP102" s="436">
        <f>SUM(AP103:AP105)</f>
        <v>0</v>
      </c>
      <c r="AQ102" s="436"/>
      <c r="AR102" s="436"/>
      <c r="AS102" s="437"/>
      <c r="AT102" s="333"/>
      <c r="AU102" s="436">
        <f>SUM(AU103:AU105)</f>
        <v>0</v>
      </c>
      <c r="AV102" s="436"/>
      <c r="AW102" s="436"/>
      <c r="AX102" s="437"/>
      <c r="AY102" s="333"/>
      <c r="AZ102" s="436">
        <f>SUM(AZ103:AZ105)</f>
        <v>0</v>
      </c>
      <c r="BA102" s="436"/>
      <c r="BB102" s="436"/>
      <c r="BC102" s="437"/>
      <c r="BD102" s="333"/>
      <c r="BE102" s="436">
        <f>SUM(BE103:BE105)</f>
        <v>0</v>
      </c>
      <c r="BF102" s="436"/>
      <c r="BG102" s="436"/>
      <c r="BH102" s="437"/>
      <c r="BI102" s="333"/>
      <c r="BJ102" s="436">
        <f>SUM(BJ103:BJ105)</f>
        <v>0</v>
      </c>
      <c r="BK102" s="436"/>
      <c r="BL102" s="436"/>
      <c r="BM102" s="437"/>
      <c r="BN102" s="333"/>
      <c r="BO102" s="436">
        <f>SUM(BO103:BO105)</f>
        <v>0</v>
      </c>
      <c r="BP102" s="436"/>
      <c r="BQ102" s="436"/>
      <c r="BR102" s="437"/>
      <c r="BS102" s="448"/>
      <c r="BT102" s="448">
        <f>SUM(BT103:BT105)</f>
        <v>6445000</v>
      </c>
      <c r="BU102" s="436"/>
      <c r="BV102" s="436"/>
      <c r="BW102" s="437"/>
      <c r="BX102" s="436"/>
      <c r="BY102" s="436">
        <f>SUM(BY103:BY105)</f>
        <v>48025000</v>
      </c>
      <c r="BZ102" s="436"/>
      <c r="CA102" s="436"/>
      <c r="CB102" s="437"/>
      <c r="CC102" s="436"/>
      <c r="CD102" s="436">
        <f>SUM(CD103:CD105)</f>
        <v>10180000</v>
      </c>
      <c r="CE102" s="436"/>
      <c r="CF102" s="436"/>
      <c r="CG102" s="437"/>
      <c r="CH102" s="333"/>
      <c r="CI102" s="436">
        <f>SUM(CI103:CI105)</f>
        <v>3175000</v>
      </c>
      <c r="CJ102" s="436"/>
      <c r="CK102" s="436"/>
      <c r="CL102" s="437"/>
      <c r="CM102" s="333"/>
      <c r="CN102" s="436">
        <f>SUM(CN103:CN105)</f>
        <v>6985000</v>
      </c>
      <c r="CO102" s="436"/>
      <c r="CP102" s="436"/>
      <c r="CQ102" s="437"/>
      <c r="CR102" s="333"/>
      <c r="CS102" s="436">
        <f>SUM(CS103:CS105)</f>
        <v>3165000</v>
      </c>
      <c r="CT102" s="436"/>
      <c r="CU102" s="436"/>
      <c r="CV102" s="437"/>
      <c r="CW102" s="333"/>
      <c r="CX102" s="436">
        <f>SUM(CX103:CX105)</f>
        <v>4370000</v>
      </c>
      <c r="CY102" s="436"/>
      <c r="CZ102" s="436"/>
      <c r="DA102" s="437"/>
      <c r="DB102" s="333"/>
      <c r="DC102" s="436">
        <f>SUM(DC103:DC105)</f>
        <v>2270000</v>
      </c>
      <c r="DD102" s="436"/>
      <c r="DE102" s="436"/>
      <c r="DF102" s="437"/>
      <c r="DG102" s="333"/>
      <c r="DH102" s="436">
        <f>SUM(DH103:DH105)</f>
        <v>4260000</v>
      </c>
      <c r="DI102" s="436"/>
      <c r="DJ102" s="436"/>
      <c r="DK102" s="437"/>
      <c r="DL102" s="333"/>
      <c r="DM102" s="436">
        <f>SUM(DM103:DM105)</f>
        <v>3475000</v>
      </c>
      <c r="DN102" s="436"/>
      <c r="DO102" s="436"/>
      <c r="DP102" s="437"/>
      <c r="DQ102" s="333"/>
      <c r="DR102" s="436">
        <f>SUM(DR103:DR105)</f>
        <v>3320000</v>
      </c>
      <c r="DS102" s="436"/>
      <c r="DT102" s="436"/>
      <c r="DU102" s="437"/>
      <c r="DV102" s="333"/>
      <c r="DW102" s="436">
        <f>SUM(DW103:DW105)</f>
        <v>2325000</v>
      </c>
      <c r="DX102" s="436"/>
      <c r="DY102" s="436"/>
      <c r="DZ102" s="437"/>
      <c r="EA102" s="333"/>
      <c r="EB102" s="436">
        <f>SUM(EB103:EB105)</f>
        <v>2615000</v>
      </c>
      <c r="EC102" s="436"/>
      <c r="ED102" s="436"/>
      <c r="EE102" s="437"/>
      <c r="EF102" s="333"/>
      <c r="EG102" s="436">
        <f>SUM(EG103:EG105)</f>
        <v>1885000</v>
      </c>
      <c r="EH102" s="436"/>
      <c r="EI102" s="440"/>
      <c r="EJ102" s="437"/>
      <c r="EK102" s="436"/>
      <c r="EL102" s="436">
        <f>SUM(EL103:EL105)</f>
        <v>13355000</v>
      </c>
      <c r="EM102" s="436"/>
      <c r="EN102" s="436"/>
      <c r="EO102" s="345"/>
      <c r="EP102" s="349"/>
      <c r="EQ102" s="349"/>
    </row>
    <row r="103" spans="1:147" ht="12.75" customHeight="1" x14ac:dyDescent="0.2">
      <c r="A103" s="333"/>
      <c r="B103" s="333"/>
      <c r="D103" s="345" t="s">
        <v>313</v>
      </c>
      <c r="E103" s="351"/>
      <c r="F103" s="358"/>
      <c r="G103" s="434">
        <v>0</v>
      </c>
      <c r="H103" s="435"/>
      <c r="I103" s="436"/>
      <c r="J103" s="437"/>
      <c r="K103" s="438"/>
      <c r="L103" s="434">
        <v>3035000</v>
      </c>
      <c r="M103" s="435"/>
      <c r="N103" s="436"/>
      <c r="O103" s="437"/>
      <c r="P103" s="358"/>
      <c r="Q103" s="434">
        <v>3410000</v>
      </c>
      <c r="R103" s="435"/>
      <c r="S103" s="436"/>
      <c r="T103" s="437"/>
      <c r="U103" s="358"/>
      <c r="V103" s="434">
        <v>0</v>
      </c>
      <c r="W103" s="435"/>
      <c r="X103" s="436"/>
      <c r="Y103" s="437"/>
      <c r="Z103" s="358"/>
      <c r="AA103" s="434">
        <v>0</v>
      </c>
      <c r="AB103" s="435"/>
      <c r="AC103" s="436"/>
      <c r="AD103" s="437"/>
      <c r="AE103" s="358"/>
      <c r="AF103" s="434">
        <v>0</v>
      </c>
      <c r="AG103" s="435"/>
      <c r="AH103" s="436"/>
      <c r="AI103" s="437"/>
      <c r="AJ103" s="358"/>
      <c r="AK103" s="434">
        <v>0</v>
      </c>
      <c r="AL103" s="435"/>
      <c r="AM103" s="436"/>
      <c r="AN103" s="437"/>
      <c r="AO103" s="358"/>
      <c r="AP103" s="434">
        <v>0</v>
      </c>
      <c r="AQ103" s="435"/>
      <c r="AR103" s="436"/>
      <c r="AS103" s="437"/>
      <c r="AT103" s="358"/>
      <c r="AU103" s="434">
        <v>0</v>
      </c>
      <c r="AV103" s="435"/>
      <c r="AW103" s="436"/>
      <c r="AX103" s="437"/>
      <c r="AY103" s="358"/>
      <c r="AZ103" s="434">
        <v>0</v>
      </c>
      <c r="BA103" s="435"/>
      <c r="BB103" s="436"/>
      <c r="BC103" s="437"/>
      <c r="BD103" s="358"/>
      <c r="BE103" s="434">
        <v>0</v>
      </c>
      <c r="BF103" s="435"/>
      <c r="BG103" s="436"/>
      <c r="BH103" s="437"/>
      <c r="BI103" s="358"/>
      <c r="BJ103" s="434">
        <v>0</v>
      </c>
      <c r="BK103" s="435"/>
      <c r="BL103" s="436"/>
      <c r="BM103" s="437"/>
      <c r="BN103" s="358"/>
      <c r="BO103" s="434">
        <v>0</v>
      </c>
      <c r="BP103" s="435"/>
      <c r="BQ103" s="436"/>
      <c r="BR103" s="437"/>
      <c r="BS103" s="437"/>
      <c r="BT103" s="436">
        <f>SUM(L103:BO103)</f>
        <v>6445000</v>
      </c>
      <c r="BU103" s="435"/>
      <c r="BV103" s="436"/>
      <c r="BW103" s="437"/>
      <c r="BX103" s="438"/>
      <c r="BY103" s="434">
        <v>48025000</v>
      </c>
      <c r="BZ103" s="435"/>
      <c r="CA103" s="436"/>
      <c r="CB103" s="437"/>
      <c r="CC103" s="438"/>
      <c r="CD103" s="434">
        <v>10180000</v>
      </c>
      <c r="CE103" s="435"/>
      <c r="CF103" s="436"/>
      <c r="CG103" s="437"/>
      <c r="CH103" s="358"/>
      <c r="CI103" s="434">
        <v>3175000</v>
      </c>
      <c r="CJ103" s="435"/>
      <c r="CK103" s="436"/>
      <c r="CL103" s="437"/>
      <c r="CM103" s="358"/>
      <c r="CN103" s="434">
        <v>6985000</v>
      </c>
      <c r="CO103" s="435"/>
      <c r="CP103" s="436"/>
      <c r="CQ103" s="437"/>
      <c r="CR103" s="358"/>
      <c r="CS103" s="434">
        <v>3165000</v>
      </c>
      <c r="CT103" s="435"/>
      <c r="CU103" s="436"/>
      <c r="CV103" s="437"/>
      <c r="CW103" s="358"/>
      <c r="CX103" s="434">
        <v>4370000</v>
      </c>
      <c r="CY103" s="435"/>
      <c r="CZ103" s="436"/>
      <c r="DA103" s="437"/>
      <c r="DB103" s="358"/>
      <c r="DC103" s="434">
        <v>2270000</v>
      </c>
      <c r="DD103" s="435"/>
      <c r="DE103" s="436"/>
      <c r="DF103" s="437"/>
      <c r="DG103" s="358"/>
      <c r="DH103" s="434">
        <v>4260000</v>
      </c>
      <c r="DI103" s="435"/>
      <c r="DJ103" s="436"/>
      <c r="DK103" s="437"/>
      <c r="DL103" s="358"/>
      <c r="DM103" s="434">
        <v>3475000</v>
      </c>
      <c r="DN103" s="435"/>
      <c r="DO103" s="436"/>
      <c r="DP103" s="437"/>
      <c r="DQ103" s="358"/>
      <c r="DR103" s="434">
        <v>3320000</v>
      </c>
      <c r="DS103" s="435"/>
      <c r="DT103" s="436"/>
      <c r="DU103" s="437"/>
      <c r="DV103" s="358"/>
      <c r="DW103" s="434">
        <v>2325000</v>
      </c>
      <c r="DX103" s="435"/>
      <c r="DY103" s="436"/>
      <c r="DZ103" s="437"/>
      <c r="EA103" s="358"/>
      <c r="EB103" s="434">
        <v>2615000</v>
      </c>
      <c r="EC103" s="435"/>
      <c r="ED103" s="436"/>
      <c r="EE103" s="437"/>
      <c r="EF103" s="358"/>
      <c r="EG103" s="434">
        <v>1885000</v>
      </c>
      <c r="EH103" s="435"/>
      <c r="EI103" s="440"/>
      <c r="EJ103" s="447"/>
      <c r="EK103" s="438"/>
      <c r="EL103" s="434">
        <f t="shared" ref="EL103:EL105" si="4">SUM(CD103:CI103)</f>
        <v>13355000</v>
      </c>
      <c r="EM103" s="435"/>
      <c r="EN103" s="436"/>
      <c r="EO103" s="345"/>
      <c r="EP103" s="349"/>
      <c r="EQ103" s="349"/>
    </row>
    <row r="104" spans="1:147" ht="12.75" customHeight="1" x14ac:dyDescent="0.2">
      <c r="A104" s="333"/>
      <c r="B104" s="333"/>
      <c r="D104" s="345" t="s">
        <v>381</v>
      </c>
      <c r="E104" s="351"/>
      <c r="F104" s="351"/>
      <c r="G104" s="436">
        <v>0</v>
      </c>
      <c r="H104" s="440"/>
      <c r="I104" s="436"/>
      <c r="J104" s="437"/>
      <c r="K104" s="437"/>
      <c r="L104" s="436">
        <v>0</v>
      </c>
      <c r="M104" s="440"/>
      <c r="N104" s="436"/>
      <c r="O104" s="437"/>
      <c r="P104" s="351"/>
      <c r="Q104" s="436">
        <v>0</v>
      </c>
      <c r="R104" s="440"/>
      <c r="S104" s="436"/>
      <c r="T104" s="437"/>
      <c r="U104" s="351"/>
      <c r="V104" s="436">
        <v>0</v>
      </c>
      <c r="W104" s="440"/>
      <c r="X104" s="436"/>
      <c r="Y104" s="437"/>
      <c r="Z104" s="351"/>
      <c r="AA104" s="436">
        <v>0</v>
      </c>
      <c r="AB104" s="440"/>
      <c r="AC104" s="436"/>
      <c r="AD104" s="437"/>
      <c r="AE104" s="351"/>
      <c r="AF104" s="436">
        <v>0</v>
      </c>
      <c r="AG104" s="440"/>
      <c r="AH104" s="436"/>
      <c r="AI104" s="437"/>
      <c r="AJ104" s="351"/>
      <c r="AK104" s="436">
        <v>0</v>
      </c>
      <c r="AL104" s="440"/>
      <c r="AM104" s="436"/>
      <c r="AN104" s="437"/>
      <c r="AO104" s="351"/>
      <c r="AP104" s="436">
        <v>0</v>
      </c>
      <c r="AQ104" s="440"/>
      <c r="AR104" s="436"/>
      <c r="AS104" s="437"/>
      <c r="AT104" s="351"/>
      <c r="AU104" s="436">
        <v>0</v>
      </c>
      <c r="AV104" s="440"/>
      <c r="AW104" s="436"/>
      <c r="AX104" s="437"/>
      <c r="AY104" s="351"/>
      <c r="AZ104" s="436">
        <v>0</v>
      </c>
      <c r="BA104" s="440"/>
      <c r="BB104" s="436"/>
      <c r="BC104" s="437"/>
      <c r="BD104" s="351"/>
      <c r="BE104" s="436">
        <v>0</v>
      </c>
      <c r="BF104" s="440"/>
      <c r="BG104" s="436"/>
      <c r="BH104" s="437"/>
      <c r="BI104" s="351"/>
      <c r="BJ104" s="436">
        <v>0</v>
      </c>
      <c r="BK104" s="440"/>
      <c r="BL104" s="436"/>
      <c r="BM104" s="437"/>
      <c r="BN104" s="351"/>
      <c r="BO104" s="436">
        <v>0</v>
      </c>
      <c r="BP104" s="440"/>
      <c r="BQ104" s="436"/>
      <c r="BR104" s="437"/>
      <c r="BS104" s="437"/>
      <c r="BT104" s="436">
        <f>SUM(L104:BO104)</f>
        <v>0</v>
      </c>
      <c r="BU104" s="440"/>
      <c r="BV104" s="436"/>
      <c r="BW104" s="437"/>
      <c r="BX104" s="437"/>
      <c r="BY104" s="436">
        <v>0</v>
      </c>
      <c r="BZ104" s="440"/>
      <c r="CA104" s="436"/>
      <c r="CB104" s="437"/>
      <c r="CC104" s="437"/>
      <c r="CD104" s="436">
        <v>0</v>
      </c>
      <c r="CE104" s="440"/>
      <c r="CF104" s="436"/>
      <c r="CG104" s="437"/>
      <c r="CH104" s="351"/>
      <c r="CI104" s="436">
        <v>0</v>
      </c>
      <c r="CJ104" s="440"/>
      <c r="CK104" s="436"/>
      <c r="CL104" s="437"/>
      <c r="CM104" s="351"/>
      <c r="CN104" s="436">
        <v>0</v>
      </c>
      <c r="CO104" s="440"/>
      <c r="CP104" s="436"/>
      <c r="CQ104" s="437"/>
      <c r="CR104" s="351"/>
      <c r="CS104" s="436">
        <v>0</v>
      </c>
      <c r="CT104" s="440"/>
      <c r="CU104" s="436"/>
      <c r="CV104" s="437"/>
      <c r="CW104" s="351"/>
      <c r="CX104" s="436">
        <v>0</v>
      </c>
      <c r="CY104" s="440"/>
      <c r="CZ104" s="436"/>
      <c r="DA104" s="437"/>
      <c r="DB104" s="351"/>
      <c r="DC104" s="436">
        <v>0</v>
      </c>
      <c r="DD104" s="440"/>
      <c r="DE104" s="436"/>
      <c r="DF104" s="437"/>
      <c r="DG104" s="351"/>
      <c r="DH104" s="436">
        <v>0</v>
      </c>
      <c r="DI104" s="440"/>
      <c r="DJ104" s="436"/>
      <c r="DK104" s="437"/>
      <c r="DL104" s="351"/>
      <c r="DM104" s="436">
        <v>0</v>
      </c>
      <c r="DN104" s="440"/>
      <c r="DO104" s="436"/>
      <c r="DP104" s="437"/>
      <c r="DQ104" s="351"/>
      <c r="DR104" s="436">
        <v>0</v>
      </c>
      <c r="DS104" s="440"/>
      <c r="DT104" s="436"/>
      <c r="DU104" s="437"/>
      <c r="DV104" s="351"/>
      <c r="DW104" s="436">
        <v>0</v>
      </c>
      <c r="DX104" s="440"/>
      <c r="DY104" s="436"/>
      <c r="DZ104" s="437"/>
      <c r="EA104" s="351"/>
      <c r="EB104" s="436">
        <v>0</v>
      </c>
      <c r="EC104" s="440"/>
      <c r="ED104" s="436"/>
      <c r="EE104" s="437"/>
      <c r="EF104" s="351"/>
      <c r="EG104" s="436">
        <v>0</v>
      </c>
      <c r="EH104" s="440"/>
      <c r="EI104" s="436"/>
      <c r="EJ104" s="437"/>
      <c r="EK104" s="437"/>
      <c r="EL104" s="436">
        <f t="shared" si="4"/>
        <v>0</v>
      </c>
      <c r="EM104" s="440"/>
      <c r="EN104" s="436"/>
      <c r="EO104" s="345"/>
      <c r="EP104" s="349"/>
      <c r="EQ104" s="349"/>
    </row>
    <row r="105" spans="1:147" ht="12.75" customHeight="1" x14ac:dyDescent="0.2">
      <c r="A105" s="333"/>
      <c r="B105" s="333"/>
      <c r="D105" s="345" t="s">
        <v>382</v>
      </c>
      <c r="E105" s="351"/>
      <c r="F105" s="373"/>
      <c r="G105" s="448">
        <v>0</v>
      </c>
      <c r="H105" s="449"/>
      <c r="I105" s="436"/>
      <c r="J105" s="437"/>
      <c r="K105" s="450"/>
      <c r="L105" s="448">
        <v>0</v>
      </c>
      <c r="M105" s="449"/>
      <c r="N105" s="436"/>
      <c r="O105" s="437"/>
      <c r="P105" s="373"/>
      <c r="Q105" s="448">
        <v>0</v>
      </c>
      <c r="R105" s="449"/>
      <c r="S105" s="436"/>
      <c r="T105" s="437"/>
      <c r="U105" s="373"/>
      <c r="V105" s="448">
        <v>0</v>
      </c>
      <c r="W105" s="449"/>
      <c r="X105" s="436"/>
      <c r="Y105" s="437"/>
      <c r="Z105" s="373"/>
      <c r="AA105" s="448">
        <v>0</v>
      </c>
      <c r="AB105" s="449"/>
      <c r="AC105" s="436"/>
      <c r="AD105" s="437"/>
      <c r="AE105" s="373"/>
      <c r="AF105" s="448">
        <v>0</v>
      </c>
      <c r="AG105" s="449"/>
      <c r="AH105" s="436"/>
      <c r="AI105" s="437"/>
      <c r="AJ105" s="373"/>
      <c r="AK105" s="448">
        <v>0</v>
      </c>
      <c r="AL105" s="449"/>
      <c r="AM105" s="436"/>
      <c r="AN105" s="437"/>
      <c r="AO105" s="373"/>
      <c r="AP105" s="448">
        <v>0</v>
      </c>
      <c r="AQ105" s="449"/>
      <c r="AR105" s="436"/>
      <c r="AS105" s="437"/>
      <c r="AT105" s="373"/>
      <c r="AU105" s="448">
        <v>0</v>
      </c>
      <c r="AV105" s="449"/>
      <c r="AW105" s="436"/>
      <c r="AX105" s="437"/>
      <c r="AY105" s="373"/>
      <c r="AZ105" s="448">
        <v>0</v>
      </c>
      <c r="BA105" s="449"/>
      <c r="BB105" s="436"/>
      <c r="BC105" s="437"/>
      <c r="BD105" s="373"/>
      <c r="BE105" s="448">
        <v>0</v>
      </c>
      <c r="BF105" s="449"/>
      <c r="BG105" s="436"/>
      <c r="BH105" s="437"/>
      <c r="BI105" s="373"/>
      <c r="BJ105" s="448">
        <v>0</v>
      </c>
      <c r="BK105" s="449"/>
      <c r="BL105" s="436"/>
      <c r="BM105" s="437"/>
      <c r="BN105" s="373"/>
      <c r="BO105" s="448">
        <v>0</v>
      </c>
      <c r="BP105" s="449"/>
      <c r="BQ105" s="436"/>
      <c r="BR105" s="437"/>
      <c r="BS105" s="450"/>
      <c r="BT105" s="448">
        <f>SUM(L105:BO105)</f>
        <v>0</v>
      </c>
      <c r="BU105" s="449"/>
      <c r="BV105" s="436"/>
      <c r="BW105" s="437"/>
      <c r="BX105" s="450"/>
      <c r="BY105" s="448">
        <v>0</v>
      </c>
      <c r="BZ105" s="449"/>
      <c r="CA105" s="436"/>
      <c r="CB105" s="437"/>
      <c r="CC105" s="450"/>
      <c r="CD105" s="448">
        <v>0</v>
      </c>
      <c r="CE105" s="449"/>
      <c r="CF105" s="436"/>
      <c r="CG105" s="437"/>
      <c r="CH105" s="373"/>
      <c r="CI105" s="448">
        <v>0</v>
      </c>
      <c r="CJ105" s="449"/>
      <c r="CK105" s="436"/>
      <c r="CL105" s="437"/>
      <c r="CM105" s="373"/>
      <c r="CN105" s="448">
        <v>0</v>
      </c>
      <c r="CO105" s="449"/>
      <c r="CP105" s="436"/>
      <c r="CQ105" s="437"/>
      <c r="CR105" s="373"/>
      <c r="CS105" s="448">
        <v>0</v>
      </c>
      <c r="CT105" s="449"/>
      <c r="CU105" s="436"/>
      <c r="CV105" s="437"/>
      <c r="CW105" s="373"/>
      <c r="CX105" s="448">
        <v>0</v>
      </c>
      <c r="CY105" s="449"/>
      <c r="CZ105" s="436"/>
      <c r="DA105" s="437"/>
      <c r="DB105" s="373"/>
      <c r="DC105" s="448">
        <v>0</v>
      </c>
      <c r="DD105" s="449"/>
      <c r="DE105" s="436"/>
      <c r="DF105" s="437"/>
      <c r="DG105" s="373"/>
      <c r="DH105" s="448">
        <v>0</v>
      </c>
      <c r="DI105" s="449"/>
      <c r="DJ105" s="436"/>
      <c r="DK105" s="437"/>
      <c r="DL105" s="373"/>
      <c r="DM105" s="448">
        <v>0</v>
      </c>
      <c r="DN105" s="449"/>
      <c r="DO105" s="436"/>
      <c r="DP105" s="437"/>
      <c r="DQ105" s="373"/>
      <c r="DR105" s="448">
        <v>0</v>
      </c>
      <c r="DS105" s="449"/>
      <c r="DT105" s="436"/>
      <c r="DU105" s="437"/>
      <c r="DV105" s="373"/>
      <c r="DW105" s="448">
        <v>0</v>
      </c>
      <c r="DX105" s="449"/>
      <c r="DY105" s="436"/>
      <c r="DZ105" s="437"/>
      <c r="EA105" s="373"/>
      <c r="EB105" s="448">
        <v>0</v>
      </c>
      <c r="EC105" s="449"/>
      <c r="ED105" s="436"/>
      <c r="EE105" s="437"/>
      <c r="EF105" s="373"/>
      <c r="EG105" s="448">
        <v>0</v>
      </c>
      <c r="EH105" s="449"/>
      <c r="EI105" s="436"/>
      <c r="EJ105" s="437"/>
      <c r="EK105" s="450"/>
      <c r="EL105" s="448">
        <f t="shared" si="4"/>
        <v>0</v>
      </c>
      <c r="EM105" s="449"/>
      <c r="EN105" s="436"/>
      <c r="EO105" s="345"/>
      <c r="EP105" s="349"/>
      <c r="EQ105" s="349"/>
    </row>
    <row r="106" spans="1:147" ht="12.75" customHeight="1" x14ac:dyDescent="0.2">
      <c r="A106" s="333"/>
      <c r="B106" s="333"/>
      <c r="D106" s="345"/>
      <c r="E106" s="351"/>
      <c r="F106" s="333"/>
      <c r="G106" s="436"/>
      <c r="H106" s="436"/>
      <c r="I106" s="436"/>
      <c r="J106" s="437"/>
      <c r="K106" s="436"/>
      <c r="L106" s="436"/>
      <c r="M106" s="436"/>
      <c r="N106" s="436"/>
      <c r="O106" s="437"/>
      <c r="P106" s="436"/>
      <c r="Q106" s="436"/>
      <c r="R106" s="436"/>
      <c r="S106" s="436"/>
      <c r="T106" s="437"/>
      <c r="U106" s="436"/>
      <c r="V106" s="436"/>
      <c r="W106" s="436"/>
      <c r="X106" s="436"/>
      <c r="Y106" s="437"/>
      <c r="Z106" s="436"/>
      <c r="AA106" s="436"/>
      <c r="AB106" s="436"/>
      <c r="AC106" s="436"/>
      <c r="AD106" s="437"/>
      <c r="AE106" s="436"/>
      <c r="AF106" s="436"/>
      <c r="AG106" s="436"/>
      <c r="AH106" s="436"/>
      <c r="AI106" s="437"/>
      <c r="AJ106" s="436"/>
      <c r="AK106" s="436"/>
      <c r="AL106" s="436"/>
      <c r="AM106" s="436"/>
      <c r="AN106" s="437"/>
      <c r="AO106" s="436"/>
      <c r="AP106" s="436"/>
      <c r="AQ106" s="436"/>
      <c r="AR106" s="436"/>
      <c r="AS106" s="437"/>
      <c r="AT106" s="436"/>
      <c r="AU106" s="436"/>
      <c r="AV106" s="436"/>
      <c r="AW106" s="436"/>
      <c r="AX106" s="437"/>
      <c r="AY106" s="436"/>
      <c r="AZ106" s="436"/>
      <c r="BA106" s="436"/>
      <c r="BB106" s="436"/>
      <c r="BC106" s="437"/>
      <c r="BD106" s="436"/>
      <c r="BE106" s="436"/>
      <c r="BF106" s="436"/>
      <c r="BG106" s="436"/>
      <c r="BH106" s="437"/>
      <c r="BI106" s="436"/>
      <c r="BJ106" s="436"/>
      <c r="BK106" s="436"/>
      <c r="BL106" s="436"/>
      <c r="BM106" s="437"/>
      <c r="BN106" s="436"/>
      <c r="BO106" s="436"/>
      <c r="BP106" s="436"/>
      <c r="BQ106" s="436"/>
      <c r="BR106" s="437"/>
      <c r="BS106" s="436"/>
      <c r="BT106" s="436"/>
      <c r="BU106" s="436"/>
      <c r="BV106" s="436"/>
      <c r="BW106" s="437"/>
      <c r="BX106" s="436"/>
      <c r="BY106" s="436"/>
      <c r="BZ106" s="436"/>
      <c r="CA106" s="436"/>
      <c r="CB106" s="437"/>
      <c r="CC106" s="436"/>
      <c r="CD106" s="436"/>
      <c r="CE106" s="436"/>
      <c r="CF106" s="436"/>
      <c r="CG106" s="437"/>
      <c r="CH106" s="436"/>
      <c r="CI106" s="436"/>
      <c r="CJ106" s="436"/>
      <c r="CK106" s="436"/>
      <c r="CL106" s="437"/>
      <c r="CM106" s="436"/>
      <c r="CN106" s="436"/>
      <c r="CO106" s="436"/>
      <c r="CP106" s="436"/>
      <c r="CQ106" s="437"/>
      <c r="CR106" s="436"/>
      <c r="CS106" s="436"/>
      <c r="CT106" s="436"/>
      <c r="CU106" s="436"/>
      <c r="CV106" s="437"/>
      <c r="CW106" s="436"/>
      <c r="CX106" s="436"/>
      <c r="CY106" s="436"/>
      <c r="CZ106" s="436"/>
      <c r="DA106" s="437"/>
      <c r="DB106" s="436"/>
      <c r="DC106" s="436"/>
      <c r="DD106" s="436"/>
      <c r="DE106" s="436"/>
      <c r="DF106" s="437"/>
      <c r="DG106" s="436"/>
      <c r="DH106" s="436"/>
      <c r="DI106" s="436"/>
      <c r="DJ106" s="436"/>
      <c r="DK106" s="437"/>
      <c r="DL106" s="436"/>
      <c r="DM106" s="436"/>
      <c r="DN106" s="436"/>
      <c r="DO106" s="436"/>
      <c r="DP106" s="437"/>
      <c r="DQ106" s="436"/>
      <c r="DR106" s="436"/>
      <c r="DS106" s="436"/>
      <c r="DT106" s="436"/>
      <c r="DU106" s="437"/>
      <c r="DV106" s="436"/>
      <c r="DW106" s="436"/>
      <c r="DX106" s="436"/>
      <c r="DY106" s="436"/>
      <c r="DZ106" s="437"/>
      <c r="EA106" s="436"/>
      <c r="EB106" s="436"/>
      <c r="EC106" s="436"/>
      <c r="ED106" s="436"/>
      <c r="EE106" s="437"/>
      <c r="EF106" s="436"/>
      <c r="EG106" s="436"/>
      <c r="EH106" s="436"/>
      <c r="EI106" s="436"/>
      <c r="EJ106" s="437"/>
      <c r="EK106" s="436"/>
      <c r="EL106" s="436"/>
      <c r="EM106" s="333"/>
      <c r="EN106" s="333"/>
      <c r="EO106" s="345"/>
      <c r="EP106" s="349"/>
      <c r="EQ106" s="349"/>
    </row>
    <row r="107" spans="1:147" ht="12.75" hidden="1" customHeight="1" x14ac:dyDescent="0.2">
      <c r="A107" s="333"/>
      <c r="B107" s="333"/>
      <c r="D107" s="345" t="s">
        <v>383</v>
      </c>
      <c r="E107" s="351"/>
      <c r="F107" s="333"/>
      <c r="G107" s="436">
        <f>SUM(G108:G110)</f>
        <v>0</v>
      </c>
      <c r="H107" s="436"/>
      <c r="I107" s="436"/>
      <c r="J107" s="437"/>
      <c r="K107" s="436"/>
      <c r="L107" s="436">
        <f>SUM(L108:L110)</f>
        <v>0</v>
      </c>
      <c r="M107" s="436"/>
      <c r="N107" s="436"/>
      <c r="O107" s="437"/>
      <c r="P107" s="333"/>
      <c r="Q107" s="436">
        <f>SUM(Q108:Q110)</f>
        <v>0</v>
      </c>
      <c r="R107" s="436"/>
      <c r="S107" s="436"/>
      <c r="T107" s="437"/>
      <c r="U107" s="333"/>
      <c r="V107" s="436">
        <f>SUM(V108:V110)</f>
        <v>0</v>
      </c>
      <c r="W107" s="436"/>
      <c r="X107" s="436"/>
      <c r="Y107" s="437"/>
      <c r="Z107" s="333"/>
      <c r="AA107" s="436">
        <f>SUM(AA108:AA110)</f>
        <v>0</v>
      </c>
      <c r="AB107" s="436"/>
      <c r="AC107" s="436"/>
      <c r="AD107" s="437"/>
      <c r="AE107" s="333"/>
      <c r="AF107" s="436">
        <f>SUM(AF108:AF110)</f>
        <v>0</v>
      </c>
      <c r="AG107" s="436"/>
      <c r="AH107" s="436"/>
      <c r="AI107" s="437"/>
      <c r="AJ107" s="333"/>
      <c r="AK107" s="436">
        <f>SUM(AK108:AK110)</f>
        <v>0</v>
      </c>
      <c r="AL107" s="436"/>
      <c r="AM107" s="436"/>
      <c r="AN107" s="437"/>
      <c r="AO107" s="333"/>
      <c r="AP107" s="436">
        <f>SUM(AP108:AP110)</f>
        <v>0</v>
      </c>
      <c r="AQ107" s="436"/>
      <c r="AR107" s="436"/>
      <c r="AS107" s="437"/>
      <c r="AT107" s="333"/>
      <c r="AU107" s="436">
        <f>SUM(AU108:AU110)</f>
        <v>0</v>
      </c>
      <c r="AV107" s="436"/>
      <c r="AW107" s="436"/>
      <c r="AX107" s="437"/>
      <c r="AY107" s="333"/>
      <c r="AZ107" s="436">
        <f>SUM(AZ108:AZ110)</f>
        <v>0</v>
      </c>
      <c r="BA107" s="436"/>
      <c r="BB107" s="436"/>
      <c r="BC107" s="437"/>
      <c r="BD107" s="333"/>
      <c r="BE107" s="436">
        <f>SUM(BE108:BE110)</f>
        <v>0</v>
      </c>
      <c r="BF107" s="436"/>
      <c r="BG107" s="436"/>
      <c r="BH107" s="437"/>
      <c r="BI107" s="333"/>
      <c r="BJ107" s="436">
        <f>SUM(BJ108:BJ110)</f>
        <v>0</v>
      </c>
      <c r="BK107" s="436"/>
      <c r="BL107" s="436"/>
      <c r="BM107" s="437"/>
      <c r="BN107" s="333"/>
      <c r="BO107" s="436">
        <f>SUM(BO108:BO110)</f>
        <v>0</v>
      </c>
      <c r="BP107" s="436"/>
      <c r="BQ107" s="436"/>
      <c r="BR107" s="437"/>
      <c r="BS107" s="448"/>
      <c r="BT107" s="448">
        <f>SUM(BT108:BT110)</f>
        <v>0</v>
      </c>
      <c r="BU107" s="436"/>
      <c r="BV107" s="436"/>
      <c r="BW107" s="437"/>
      <c r="BX107" s="436"/>
      <c r="BY107" s="436">
        <f>SUM(BY108:BY110)</f>
        <v>0</v>
      </c>
      <c r="BZ107" s="436"/>
      <c r="CA107" s="436"/>
      <c r="CB107" s="437"/>
      <c r="CC107" s="436"/>
      <c r="CD107" s="436">
        <f>SUM(CD108:CD110)</f>
        <v>0</v>
      </c>
      <c r="CE107" s="436"/>
      <c r="CF107" s="436"/>
      <c r="CG107" s="437"/>
      <c r="CH107" s="333"/>
      <c r="CI107" s="436">
        <f>SUM(CI108:CI110)</f>
        <v>0</v>
      </c>
      <c r="CJ107" s="436"/>
      <c r="CK107" s="436"/>
      <c r="CL107" s="437"/>
      <c r="CM107" s="333"/>
      <c r="CN107" s="436">
        <f>SUM(CN108:CN110)</f>
        <v>0</v>
      </c>
      <c r="CO107" s="436"/>
      <c r="CP107" s="436"/>
      <c r="CQ107" s="437"/>
      <c r="CR107" s="333"/>
      <c r="CS107" s="436">
        <f>SUM(CS108:CS110)</f>
        <v>0</v>
      </c>
      <c r="CT107" s="436"/>
      <c r="CU107" s="436"/>
      <c r="CV107" s="437"/>
      <c r="CW107" s="333"/>
      <c r="CX107" s="436">
        <f>SUM(CX108:CX110)</f>
        <v>0</v>
      </c>
      <c r="CY107" s="436"/>
      <c r="CZ107" s="436"/>
      <c r="DA107" s="437"/>
      <c r="DB107" s="333"/>
      <c r="DC107" s="436">
        <f>SUM(DC108:DC110)</f>
        <v>0</v>
      </c>
      <c r="DD107" s="436"/>
      <c r="DE107" s="436"/>
      <c r="DF107" s="437"/>
      <c r="DG107" s="333"/>
      <c r="DH107" s="436">
        <f>SUM(DH108:DH110)</f>
        <v>0</v>
      </c>
      <c r="DI107" s="436"/>
      <c r="DJ107" s="436"/>
      <c r="DK107" s="437"/>
      <c r="DL107" s="333"/>
      <c r="DM107" s="436">
        <f>SUM(DM108:DM110)</f>
        <v>0</v>
      </c>
      <c r="DN107" s="436"/>
      <c r="DO107" s="436"/>
      <c r="DP107" s="437"/>
      <c r="DQ107" s="333"/>
      <c r="DR107" s="436">
        <f>SUM(DR108:DR110)</f>
        <v>0</v>
      </c>
      <c r="DS107" s="436"/>
      <c r="DT107" s="436"/>
      <c r="DU107" s="437"/>
      <c r="DV107" s="333"/>
      <c r="DW107" s="436">
        <f>SUM(DW108:DW110)</f>
        <v>0</v>
      </c>
      <c r="DX107" s="436"/>
      <c r="DY107" s="436"/>
      <c r="DZ107" s="437"/>
      <c r="EA107" s="333"/>
      <c r="EB107" s="436">
        <f>SUM(EB108:EB110)</f>
        <v>0</v>
      </c>
      <c r="EC107" s="436"/>
      <c r="ED107" s="436"/>
      <c r="EE107" s="437"/>
      <c r="EF107" s="333"/>
      <c r="EG107" s="436">
        <f>SUM(EG108:EG110)</f>
        <v>0</v>
      </c>
      <c r="EH107" s="436"/>
      <c r="EI107" s="440"/>
      <c r="EJ107" s="437"/>
      <c r="EK107" s="436"/>
      <c r="EL107" s="436">
        <f>SUM(EL108:EL110)</f>
        <v>0</v>
      </c>
      <c r="EM107" s="436"/>
      <c r="EN107" s="436"/>
      <c r="EO107" s="345"/>
      <c r="EP107" s="349"/>
      <c r="EQ107" s="349"/>
    </row>
    <row r="108" spans="1:147" ht="12.75" hidden="1" customHeight="1" x14ac:dyDescent="0.2">
      <c r="A108" s="333"/>
      <c r="B108" s="333"/>
      <c r="D108" s="345" t="s">
        <v>313</v>
      </c>
      <c r="E108" s="351"/>
      <c r="F108" s="358"/>
      <c r="G108" s="434">
        <v>0</v>
      </c>
      <c r="H108" s="435"/>
      <c r="I108" s="436"/>
      <c r="J108" s="437"/>
      <c r="K108" s="438"/>
      <c r="L108" s="434">
        <v>0</v>
      </c>
      <c r="M108" s="435"/>
      <c r="N108" s="436"/>
      <c r="O108" s="437"/>
      <c r="P108" s="358"/>
      <c r="Q108" s="434">
        <v>0</v>
      </c>
      <c r="R108" s="435"/>
      <c r="S108" s="436"/>
      <c r="T108" s="437"/>
      <c r="U108" s="358"/>
      <c r="V108" s="434">
        <v>0</v>
      </c>
      <c r="W108" s="435"/>
      <c r="X108" s="436"/>
      <c r="Y108" s="437"/>
      <c r="Z108" s="358"/>
      <c r="AA108" s="434">
        <v>0</v>
      </c>
      <c r="AB108" s="435"/>
      <c r="AC108" s="436"/>
      <c r="AD108" s="437"/>
      <c r="AE108" s="358"/>
      <c r="AF108" s="434">
        <v>0</v>
      </c>
      <c r="AG108" s="435"/>
      <c r="AH108" s="436"/>
      <c r="AI108" s="437"/>
      <c r="AJ108" s="358"/>
      <c r="AK108" s="434">
        <v>0</v>
      </c>
      <c r="AL108" s="435"/>
      <c r="AM108" s="436"/>
      <c r="AN108" s="437"/>
      <c r="AO108" s="358"/>
      <c r="AP108" s="434">
        <v>0</v>
      </c>
      <c r="AQ108" s="435"/>
      <c r="AR108" s="436"/>
      <c r="AS108" s="437"/>
      <c r="AT108" s="358"/>
      <c r="AU108" s="434">
        <v>0</v>
      </c>
      <c r="AV108" s="435"/>
      <c r="AW108" s="436"/>
      <c r="AX108" s="437"/>
      <c r="AY108" s="358"/>
      <c r="AZ108" s="434">
        <v>0</v>
      </c>
      <c r="BA108" s="435"/>
      <c r="BB108" s="436"/>
      <c r="BC108" s="437"/>
      <c r="BD108" s="358"/>
      <c r="BE108" s="434">
        <v>0</v>
      </c>
      <c r="BF108" s="435"/>
      <c r="BG108" s="436"/>
      <c r="BH108" s="437"/>
      <c r="BI108" s="358"/>
      <c r="BJ108" s="434">
        <v>0</v>
      </c>
      <c r="BK108" s="435"/>
      <c r="BL108" s="436"/>
      <c r="BM108" s="437"/>
      <c r="BN108" s="358"/>
      <c r="BO108" s="434">
        <v>0</v>
      </c>
      <c r="BP108" s="435"/>
      <c r="BQ108" s="436"/>
      <c r="BR108" s="437"/>
      <c r="BS108" s="437"/>
      <c r="BT108" s="436">
        <f>SUM(L108:BO108)</f>
        <v>0</v>
      </c>
      <c r="BU108" s="435"/>
      <c r="BV108" s="436"/>
      <c r="BW108" s="437"/>
      <c r="BX108" s="438"/>
      <c r="BY108" s="434">
        <v>0</v>
      </c>
      <c r="BZ108" s="435"/>
      <c r="CA108" s="436"/>
      <c r="CB108" s="437"/>
      <c r="CC108" s="438"/>
      <c r="CD108" s="434">
        <v>0</v>
      </c>
      <c r="CE108" s="435"/>
      <c r="CF108" s="436"/>
      <c r="CG108" s="437"/>
      <c r="CH108" s="358"/>
      <c r="CI108" s="434">
        <v>0</v>
      </c>
      <c r="CJ108" s="435"/>
      <c r="CK108" s="436"/>
      <c r="CL108" s="437"/>
      <c r="CM108" s="358"/>
      <c r="CN108" s="434">
        <v>0</v>
      </c>
      <c r="CO108" s="435"/>
      <c r="CP108" s="436"/>
      <c r="CQ108" s="437"/>
      <c r="CR108" s="358"/>
      <c r="CS108" s="434">
        <v>0</v>
      </c>
      <c r="CT108" s="435"/>
      <c r="CU108" s="436"/>
      <c r="CV108" s="437"/>
      <c r="CW108" s="358"/>
      <c r="CX108" s="434">
        <v>0</v>
      </c>
      <c r="CY108" s="435"/>
      <c r="CZ108" s="436"/>
      <c r="DA108" s="437"/>
      <c r="DB108" s="358"/>
      <c r="DC108" s="434">
        <v>0</v>
      </c>
      <c r="DD108" s="435"/>
      <c r="DE108" s="436"/>
      <c r="DF108" s="437"/>
      <c r="DG108" s="358"/>
      <c r="DH108" s="434">
        <v>0</v>
      </c>
      <c r="DI108" s="435"/>
      <c r="DJ108" s="436"/>
      <c r="DK108" s="437"/>
      <c r="DL108" s="358"/>
      <c r="DM108" s="434">
        <v>0</v>
      </c>
      <c r="DN108" s="435"/>
      <c r="DO108" s="436"/>
      <c r="DP108" s="437"/>
      <c r="DQ108" s="358"/>
      <c r="DR108" s="434">
        <v>0</v>
      </c>
      <c r="DS108" s="435"/>
      <c r="DT108" s="436"/>
      <c r="DU108" s="437"/>
      <c r="DV108" s="358"/>
      <c r="DW108" s="434">
        <v>0</v>
      </c>
      <c r="DX108" s="435"/>
      <c r="DY108" s="436"/>
      <c r="DZ108" s="437"/>
      <c r="EA108" s="358"/>
      <c r="EB108" s="434">
        <v>0</v>
      </c>
      <c r="EC108" s="435"/>
      <c r="ED108" s="436"/>
      <c r="EE108" s="437"/>
      <c r="EF108" s="358"/>
      <c r="EG108" s="434">
        <v>0</v>
      </c>
      <c r="EH108" s="435"/>
      <c r="EI108" s="440"/>
      <c r="EJ108" s="447"/>
      <c r="EK108" s="438"/>
      <c r="EL108" s="434">
        <f t="shared" ref="EL108:EL110" si="5">SUM(CD108:CD108)</f>
        <v>0</v>
      </c>
      <c r="EM108" s="435"/>
      <c r="EN108" s="436"/>
      <c r="EO108" s="345"/>
      <c r="EP108" s="349"/>
      <c r="EQ108" s="349"/>
    </row>
    <row r="109" spans="1:147" ht="12.75" hidden="1" customHeight="1" x14ac:dyDescent="0.2">
      <c r="A109" s="333"/>
      <c r="B109" s="333"/>
      <c r="D109" s="345" t="s">
        <v>381</v>
      </c>
      <c r="E109" s="351"/>
      <c r="F109" s="351"/>
      <c r="G109" s="436">
        <v>0</v>
      </c>
      <c r="H109" s="440"/>
      <c r="I109" s="436"/>
      <c r="J109" s="437"/>
      <c r="K109" s="437"/>
      <c r="L109" s="436">
        <v>0</v>
      </c>
      <c r="M109" s="440"/>
      <c r="N109" s="436"/>
      <c r="O109" s="437"/>
      <c r="P109" s="351"/>
      <c r="Q109" s="436">
        <v>0</v>
      </c>
      <c r="R109" s="440"/>
      <c r="S109" s="436"/>
      <c r="T109" s="437"/>
      <c r="U109" s="351"/>
      <c r="V109" s="436">
        <v>0</v>
      </c>
      <c r="W109" s="440"/>
      <c r="X109" s="436"/>
      <c r="Y109" s="437"/>
      <c r="Z109" s="351"/>
      <c r="AA109" s="436">
        <v>0</v>
      </c>
      <c r="AB109" s="440"/>
      <c r="AC109" s="436"/>
      <c r="AD109" s="437"/>
      <c r="AE109" s="351"/>
      <c r="AF109" s="436">
        <v>0</v>
      </c>
      <c r="AG109" s="440"/>
      <c r="AH109" s="436"/>
      <c r="AI109" s="437"/>
      <c r="AJ109" s="351"/>
      <c r="AK109" s="436">
        <v>0</v>
      </c>
      <c r="AL109" s="440"/>
      <c r="AM109" s="436"/>
      <c r="AN109" s="437"/>
      <c r="AO109" s="351"/>
      <c r="AP109" s="436">
        <v>0</v>
      </c>
      <c r="AQ109" s="440"/>
      <c r="AR109" s="436"/>
      <c r="AS109" s="437"/>
      <c r="AT109" s="351"/>
      <c r="AU109" s="436">
        <v>0</v>
      </c>
      <c r="AV109" s="440"/>
      <c r="AW109" s="436"/>
      <c r="AX109" s="437"/>
      <c r="AY109" s="351"/>
      <c r="AZ109" s="436">
        <v>0</v>
      </c>
      <c r="BA109" s="440"/>
      <c r="BB109" s="436"/>
      <c r="BC109" s="437"/>
      <c r="BD109" s="351"/>
      <c r="BE109" s="436">
        <v>0</v>
      </c>
      <c r="BF109" s="440"/>
      <c r="BG109" s="436"/>
      <c r="BH109" s="437"/>
      <c r="BI109" s="351"/>
      <c r="BJ109" s="436">
        <v>0</v>
      </c>
      <c r="BK109" s="440"/>
      <c r="BL109" s="436"/>
      <c r="BM109" s="437"/>
      <c r="BN109" s="351"/>
      <c r="BO109" s="436">
        <v>0</v>
      </c>
      <c r="BP109" s="440"/>
      <c r="BQ109" s="436"/>
      <c r="BR109" s="437"/>
      <c r="BS109" s="437"/>
      <c r="BT109" s="436">
        <f>SUM(L109:BO109)</f>
        <v>0</v>
      </c>
      <c r="BU109" s="440"/>
      <c r="BV109" s="436"/>
      <c r="BW109" s="437"/>
      <c r="BX109" s="437"/>
      <c r="BY109" s="436">
        <v>0</v>
      </c>
      <c r="BZ109" s="440"/>
      <c r="CA109" s="436"/>
      <c r="CB109" s="437"/>
      <c r="CC109" s="437"/>
      <c r="CD109" s="436">
        <v>0</v>
      </c>
      <c r="CE109" s="440"/>
      <c r="CF109" s="436"/>
      <c r="CG109" s="437"/>
      <c r="CH109" s="351"/>
      <c r="CI109" s="436">
        <v>0</v>
      </c>
      <c r="CJ109" s="440"/>
      <c r="CK109" s="436"/>
      <c r="CL109" s="437"/>
      <c r="CM109" s="351"/>
      <c r="CN109" s="436">
        <v>0</v>
      </c>
      <c r="CO109" s="440"/>
      <c r="CP109" s="436"/>
      <c r="CQ109" s="437"/>
      <c r="CR109" s="351"/>
      <c r="CS109" s="436">
        <v>0</v>
      </c>
      <c r="CT109" s="440"/>
      <c r="CU109" s="436"/>
      <c r="CV109" s="437"/>
      <c r="CW109" s="351"/>
      <c r="CX109" s="436">
        <v>0</v>
      </c>
      <c r="CY109" s="440"/>
      <c r="CZ109" s="436"/>
      <c r="DA109" s="437"/>
      <c r="DB109" s="351"/>
      <c r="DC109" s="436">
        <v>0</v>
      </c>
      <c r="DD109" s="440"/>
      <c r="DE109" s="436"/>
      <c r="DF109" s="437"/>
      <c r="DG109" s="351"/>
      <c r="DH109" s="436">
        <v>0</v>
      </c>
      <c r="DI109" s="440"/>
      <c r="DJ109" s="436"/>
      <c r="DK109" s="437"/>
      <c r="DL109" s="351"/>
      <c r="DM109" s="436">
        <v>0</v>
      </c>
      <c r="DN109" s="440"/>
      <c r="DO109" s="436"/>
      <c r="DP109" s="437"/>
      <c r="DQ109" s="351"/>
      <c r="DR109" s="436">
        <v>0</v>
      </c>
      <c r="DS109" s="440"/>
      <c r="DT109" s="436"/>
      <c r="DU109" s="437"/>
      <c r="DV109" s="351"/>
      <c r="DW109" s="436">
        <v>0</v>
      </c>
      <c r="DX109" s="440"/>
      <c r="DY109" s="436"/>
      <c r="DZ109" s="437"/>
      <c r="EA109" s="351"/>
      <c r="EB109" s="436">
        <v>0</v>
      </c>
      <c r="EC109" s="440"/>
      <c r="ED109" s="436"/>
      <c r="EE109" s="437"/>
      <c r="EF109" s="351"/>
      <c r="EG109" s="436">
        <v>0</v>
      </c>
      <c r="EH109" s="440"/>
      <c r="EI109" s="436"/>
      <c r="EJ109" s="437"/>
      <c r="EK109" s="437"/>
      <c r="EL109" s="436">
        <f t="shared" si="5"/>
        <v>0</v>
      </c>
      <c r="EM109" s="440"/>
      <c r="EN109" s="436"/>
      <c r="EO109" s="345"/>
      <c r="EP109" s="349"/>
      <c r="EQ109" s="349"/>
    </row>
    <row r="110" spans="1:147" ht="12.75" hidden="1" customHeight="1" x14ac:dyDescent="0.2">
      <c r="A110" s="333"/>
      <c r="B110" s="333"/>
      <c r="D110" s="345" t="s">
        <v>382</v>
      </c>
      <c r="E110" s="351"/>
      <c r="F110" s="373"/>
      <c r="G110" s="448">
        <v>0</v>
      </c>
      <c r="H110" s="449"/>
      <c r="I110" s="436"/>
      <c r="J110" s="437"/>
      <c r="K110" s="450"/>
      <c r="L110" s="448">
        <v>0</v>
      </c>
      <c r="M110" s="449"/>
      <c r="N110" s="436"/>
      <c r="O110" s="437"/>
      <c r="P110" s="373"/>
      <c r="Q110" s="448">
        <v>0</v>
      </c>
      <c r="R110" s="449"/>
      <c r="S110" s="436"/>
      <c r="T110" s="437"/>
      <c r="U110" s="373"/>
      <c r="V110" s="448">
        <v>0</v>
      </c>
      <c r="W110" s="449"/>
      <c r="X110" s="436"/>
      <c r="Y110" s="437"/>
      <c r="Z110" s="373"/>
      <c r="AA110" s="448">
        <v>0</v>
      </c>
      <c r="AB110" s="449"/>
      <c r="AC110" s="436"/>
      <c r="AD110" s="437"/>
      <c r="AE110" s="373"/>
      <c r="AF110" s="448">
        <v>0</v>
      </c>
      <c r="AG110" s="449"/>
      <c r="AH110" s="436"/>
      <c r="AI110" s="437"/>
      <c r="AJ110" s="373"/>
      <c r="AK110" s="448">
        <v>0</v>
      </c>
      <c r="AL110" s="449"/>
      <c r="AM110" s="436"/>
      <c r="AN110" s="437"/>
      <c r="AO110" s="373"/>
      <c r="AP110" s="448">
        <v>0</v>
      </c>
      <c r="AQ110" s="449"/>
      <c r="AR110" s="436"/>
      <c r="AS110" s="437"/>
      <c r="AT110" s="373"/>
      <c r="AU110" s="448">
        <v>0</v>
      </c>
      <c r="AV110" s="449"/>
      <c r="AW110" s="436"/>
      <c r="AX110" s="437"/>
      <c r="AY110" s="373"/>
      <c r="AZ110" s="448">
        <v>0</v>
      </c>
      <c r="BA110" s="449"/>
      <c r="BB110" s="436"/>
      <c r="BC110" s="437"/>
      <c r="BD110" s="373"/>
      <c r="BE110" s="448">
        <v>0</v>
      </c>
      <c r="BF110" s="449"/>
      <c r="BG110" s="436"/>
      <c r="BH110" s="437"/>
      <c r="BI110" s="373"/>
      <c r="BJ110" s="448">
        <v>0</v>
      </c>
      <c r="BK110" s="449"/>
      <c r="BL110" s="436"/>
      <c r="BM110" s="437"/>
      <c r="BN110" s="373"/>
      <c r="BO110" s="448">
        <v>0</v>
      </c>
      <c r="BP110" s="449"/>
      <c r="BQ110" s="436"/>
      <c r="BR110" s="437"/>
      <c r="BS110" s="450"/>
      <c r="BT110" s="448">
        <f>SUM(L110:BO110)</f>
        <v>0</v>
      </c>
      <c r="BU110" s="449"/>
      <c r="BV110" s="436"/>
      <c r="BW110" s="437"/>
      <c r="BX110" s="450"/>
      <c r="BY110" s="448">
        <v>0</v>
      </c>
      <c r="BZ110" s="449"/>
      <c r="CA110" s="436"/>
      <c r="CB110" s="437"/>
      <c r="CC110" s="450"/>
      <c r="CD110" s="448">
        <v>0</v>
      </c>
      <c r="CE110" s="449"/>
      <c r="CF110" s="436"/>
      <c r="CG110" s="437"/>
      <c r="CH110" s="373"/>
      <c r="CI110" s="448">
        <v>0</v>
      </c>
      <c r="CJ110" s="449"/>
      <c r="CK110" s="436"/>
      <c r="CL110" s="437"/>
      <c r="CM110" s="373"/>
      <c r="CN110" s="448">
        <v>0</v>
      </c>
      <c r="CO110" s="449"/>
      <c r="CP110" s="436"/>
      <c r="CQ110" s="437"/>
      <c r="CR110" s="373"/>
      <c r="CS110" s="448">
        <v>0</v>
      </c>
      <c r="CT110" s="449"/>
      <c r="CU110" s="436"/>
      <c r="CV110" s="437"/>
      <c r="CW110" s="373"/>
      <c r="CX110" s="448">
        <v>0</v>
      </c>
      <c r="CY110" s="449"/>
      <c r="CZ110" s="436"/>
      <c r="DA110" s="437"/>
      <c r="DB110" s="373"/>
      <c r="DC110" s="448">
        <v>0</v>
      </c>
      <c r="DD110" s="449"/>
      <c r="DE110" s="436"/>
      <c r="DF110" s="437"/>
      <c r="DG110" s="373"/>
      <c r="DH110" s="448">
        <v>0</v>
      </c>
      <c r="DI110" s="449"/>
      <c r="DJ110" s="436"/>
      <c r="DK110" s="437"/>
      <c r="DL110" s="373"/>
      <c r="DM110" s="448">
        <v>0</v>
      </c>
      <c r="DN110" s="449"/>
      <c r="DO110" s="436"/>
      <c r="DP110" s="437"/>
      <c r="DQ110" s="373"/>
      <c r="DR110" s="448">
        <v>0</v>
      </c>
      <c r="DS110" s="449"/>
      <c r="DT110" s="436"/>
      <c r="DU110" s="437"/>
      <c r="DV110" s="373"/>
      <c r="DW110" s="448">
        <v>0</v>
      </c>
      <c r="DX110" s="449"/>
      <c r="DY110" s="436"/>
      <c r="DZ110" s="437"/>
      <c r="EA110" s="373"/>
      <c r="EB110" s="448">
        <v>0</v>
      </c>
      <c r="EC110" s="449"/>
      <c r="ED110" s="436"/>
      <c r="EE110" s="437"/>
      <c r="EF110" s="373"/>
      <c r="EG110" s="448">
        <v>0</v>
      </c>
      <c r="EH110" s="449"/>
      <c r="EI110" s="436"/>
      <c r="EJ110" s="437"/>
      <c r="EK110" s="450"/>
      <c r="EL110" s="448">
        <f t="shared" si="5"/>
        <v>0</v>
      </c>
      <c r="EM110" s="449"/>
      <c r="EN110" s="436"/>
      <c r="EO110" s="345"/>
      <c r="EP110" s="349"/>
      <c r="EQ110" s="349"/>
    </row>
    <row r="111" spans="1:147" ht="12.75" hidden="1" customHeight="1" x14ac:dyDescent="0.2">
      <c r="A111" s="333"/>
      <c r="B111" s="333"/>
      <c r="D111" s="345"/>
      <c r="E111" s="351"/>
      <c r="F111" s="333"/>
      <c r="G111" s="436"/>
      <c r="H111" s="436"/>
      <c r="I111" s="436"/>
      <c r="J111" s="437"/>
      <c r="K111" s="436"/>
      <c r="L111" s="436"/>
      <c r="M111" s="436"/>
      <c r="N111" s="436"/>
      <c r="O111" s="437"/>
      <c r="P111" s="436"/>
      <c r="Q111" s="436"/>
      <c r="R111" s="436"/>
      <c r="S111" s="436"/>
      <c r="T111" s="437"/>
      <c r="U111" s="436"/>
      <c r="V111" s="436"/>
      <c r="W111" s="436"/>
      <c r="X111" s="436"/>
      <c r="Y111" s="437"/>
      <c r="Z111" s="436"/>
      <c r="AA111" s="436"/>
      <c r="AB111" s="436"/>
      <c r="AC111" s="436"/>
      <c r="AD111" s="437"/>
      <c r="AE111" s="436"/>
      <c r="AF111" s="436"/>
      <c r="AG111" s="436"/>
      <c r="AH111" s="436"/>
      <c r="AI111" s="437"/>
      <c r="AJ111" s="436"/>
      <c r="AK111" s="436"/>
      <c r="AL111" s="436"/>
      <c r="AM111" s="436"/>
      <c r="AN111" s="437"/>
      <c r="AO111" s="436"/>
      <c r="AP111" s="436"/>
      <c r="AQ111" s="436"/>
      <c r="AR111" s="436"/>
      <c r="AS111" s="437"/>
      <c r="AT111" s="436"/>
      <c r="AU111" s="436"/>
      <c r="AV111" s="436"/>
      <c r="AW111" s="436"/>
      <c r="AX111" s="437"/>
      <c r="AY111" s="436"/>
      <c r="AZ111" s="436"/>
      <c r="BA111" s="436"/>
      <c r="BB111" s="436"/>
      <c r="BC111" s="437"/>
      <c r="BD111" s="436"/>
      <c r="BE111" s="436"/>
      <c r="BF111" s="436"/>
      <c r="BG111" s="436"/>
      <c r="BH111" s="437"/>
      <c r="BI111" s="436"/>
      <c r="BJ111" s="436"/>
      <c r="BK111" s="436"/>
      <c r="BL111" s="436"/>
      <c r="BM111" s="437"/>
      <c r="BN111" s="436"/>
      <c r="BO111" s="436"/>
      <c r="BP111" s="436"/>
      <c r="BQ111" s="436"/>
      <c r="BR111" s="437"/>
      <c r="BS111" s="436"/>
      <c r="BT111" s="436"/>
      <c r="BU111" s="436"/>
      <c r="BV111" s="436"/>
      <c r="BW111" s="437"/>
      <c r="BX111" s="436"/>
      <c r="BY111" s="436"/>
      <c r="BZ111" s="436"/>
      <c r="CA111" s="436"/>
      <c r="CB111" s="437"/>
      <c r="CC111" s="436"/>
      <c r="CD111" s="436"/>
      <c r="CE111" s="436"/>
      <c r="CF111" s="436"/>
      <c r="CG111" s="437"/>
      <c r="CH111" s="436"/>
      <c r="CI111" s="436"/>
      <c r="CJ111" s="436"/>
      <c r="CK111" s="436"/>
      <c r="CL111" s="437"/>
      <c r="CM111" s="436"/>
      <c r="CN111" s="436"/>
      <c r="CO111" s="436"/>
      <c r="CP111" s="436"/>
      <c r="CQ111" s="437"/>
      <c r="CR111" s="436"/>
      <c r="CS111" s="436"/>
      <c r="CT111" s="436"/>
      <c r="CU111" s="436"/>
      <c r="CV111" s="437"/>
      <c r="CW111" s="436"/>
      <c r="CX111" s="436"/>
      <c r="CY111" s="436"/>
      <c r="CZ111" s="436"/>
      <c r="DA111" s="437"/>
      <c r="DB111" s="436"/>
      <c r="DC111" s="436"/>
      <c r="DD111" s="436"/>
      <c r="DE111" s="436"/>
      <c r="DF111" s="437"/>
      <c r="DG111" s="436"/>
      <c r="DH111" s="436"/>
      <c r="DI111" s="436"/>
      <c r="DJ111" s="436"/>
      <c r="DK111" s="437"/>
      <c r="DL111" s="436"/>
      <c r="DM111" s="436"/>
      <c r="DN111" s="436"/>
      <c r="DO111" s="436"/>
      <c r="DP111" s="437"/>
      <c r="DQ111" s="436"/>
      <c r="DR111" s="436"/>
      <c r="DS111" s="436"/>
      <c r="DT111" s="436"/>
      <c r="DU111" s="437"/>
      <c r="DV111" s="436"/>
      <c r="DW111" s="436"/>
      <c r="DX111" s="436"/>
      <c r="DY111" s="436"/>
      <c r="DZ111" s="437"/>
      <c r="EA111" s="436"/>
      <c r="EB111" s="436"/>
      <c r="EC111" s="436"/>
      <c r="ED111" s="436"/>
      <c r="EE111" s="437"/>
      <c r="EF111" s="436"/>
      <c r="EG111" s="436"/>
      <c r="EH111" s="436"/>
      <c r="EI111" s="436"/>
      <c r="EJ111" s="437"/>
      <c r="EK111" s="436"/>
      <c r="EL111" s="436"/>
      <c r="EM111" s="333"/>
      <c r="EN111" s="333"/>
      <c r="EO111" s="345"/>
      <c r="EP111" s="349"/>
      <c r="EQ111" s="349"/>
    </row>
    <row r="112" spans="1:147" s="349" customFormat="1" x14ac:dyDescent="0.2">
      <c r="A112" s="334"/>
      <c r="B112" s="334"/>
      <c r="D112" s="352" t="s">
        <v>384</v>
      </c>
      <c r="E112" s="354"/>
      <c r="F112" s="334"/>
      <c r="G112" s="431">
        <f>SUM(G113:G113)</f>
        <v>0</v>
      </c>
      <c r="H112" s="431"/>
      <c r="I112" s="431"/>
      <c r="J112" s="432"/>
      <c r="K112" s="431"/>
      <c r="L112" s="431">
        <f>SUM(L113:L113)</f>
        <v>827198</v>
      </c>
      <c r="M112" s="431"/>
      <c r="N112" s="431"/>
      <c r="O112" s="432"/>
      <c r="P112" s="431"/>
      <c r="Q112" s="431">
        <f>SUM(Q113:Q113)</f>
        <v>3068181</v>
      </c>
      <c r="R112" s="431"/>
      <c r="S112" s="431"/>
      <c r="T112" s="432"/>
      <c r="U112" s="431"/>
      <c r="V112" s="431">
        <f>SUM(V113:V113)</f>
        <v>0</v>
      </c>
      <c r="W112" s="431"/>
      <c r="X112" s="431"/>
      <c r="Y112" s="432"/>
      <c r="Z112" s="431"/>
      <c r="AA112" s="431">
        <f>SUM(AA113:AA113)</f>
        <v>0</v>
      </c>
      <c r="AB112" s="431"/>
      <c r="AC112" s="431"/>
      <c r="AD112" s="432"/>
      <c r="AE112" s="431"/>
      <c r="AF112" s="431">
        <f>SUM(AF113:AF113)</f>
        <v>0</v>
      </c>
      <c r="AG112" s="431"/>
      <c r="AH112" s="431"/>
      <c r="AI112" s="432"/>
      <c r="AJ112" s="431"/>
      <c r="AK112" s="431">
        <f>SUM(AK113:AK113)</f>
        <v>0</v>
      </c>
      <c r="AL112" s="431"/>
      <c r="AM112" s="431"/>
      <c r="AN112" s="432"/>
      <c r="AO112" s="431"/>
      <c r="AP112" s="431">
        <f>SUM(AP113:AP113)</f>
        <v>0</v>
      </c>
      <c r="AQ112" s="431"/>
      <c r="AR112" s="431"/>
      <c r="AS112" s="432"/>
      <c r="AT112" s="431"/>
      <c r="AU112" s="431">
        <f>SUM(AU113:AU113)</f>
        <v>0</v>
      </c>
      <c r="AV112" s="431"/>
      <c r="AW112" s="431"/>
      <c r="AX112" s="432"/>
      <c r="AY112" s="431"/>
      <c r="AZ112" s="431">
        <f>SUM(AZ113:AZ113)</f>
        <v>0</v>
      </c>
      <c r="BA112" s="431"/>
      <c r="BB112" s="431"/>
      <c r="BC112" s="432"/>
      <c r="BD112" s="431"/>
      <c r="BE112" s="431">
        <f>SUM(BE113:BE113)</f>
        <v>0</v>
      </c>
      <c r="BF112" s="431"/>
      <c r="BG112" s="431"/>
      <c r="BH112" s="432"/>
      <c r="BI112" s="431"/>
      <c r="BJ112" s="431">
        <f>SUM(BJ113:BJ113)</f>
        <v>0</v>
      </c>
      <c r="BK112" s="431"/>
      <c r="BL112" s="431"/>
      <c r="BM112" s="432"/>
      <c r="BN112" s="431"/>
      <c r="BO112" s="431">
        <f>SUM(BO113:BO113)</f>
        <v>0</v>
      </c>
      <c r="BP112" s="431"/>
      <c r="BQ112" s="431"/>
      <c r="BR112" s="432"/>
      <c r="BS112" s="431"/>
      <c r="BT112" s="431">
        <f>SUM(BT113:BT113)</f>
        <v>3895379</v>
      </c>
      <c r="BU112" s="431"/>
      <c r="BV112" s="431"/>
      <c r="BW112" s="432"/>
      <c r="BX112" s="431"/>
      <c r="BY112" s="431">
        <f>SUM(BY113:BY113)</f>
        <v>7476976</v>
      </c>
      <c r="BZ112" s="431"/>
      <c r="CA112" s="431"/>
      <c r="CB112" s="432"/>
      <c r="CC112" s="431"/>
      <c r="CD112" s="431">
        <f>SUM(CD113:CD113)</f>
        <v>195061</v>
      </c>
      <c r="CE112" s="431"/>
      <c r="CF112" s="431"/>
      <c r="CG112" s="432"/>
      <c r="CH112" s="431"/>
      <c r="CI112" s="431">
        <f>SUM(CI113:CI113)</f>
        <v>0</v>
      </c>
      <c r="CJ112" s="431"/>
      <c r="CK112" s="431"/>
      <c r="CL112" s="432"/>
      <c r="CM112" s="431"/>
      <c r="CN112" s="431">
        <f>SUM(CN113:CN113)</f>
        <v>956108</v>
      </c>
      <c r="CO112" s="431"/>
      <c r="CP112" s="431"/>
      <c r="CQ112" s="432"/>
      <c r="CR112" s="431"/>
      <c r="CS112" s="431">
        <f>SUM(CS113:CS113)</f>
        <v>380371</v>
      </c>
      <c r="CT112" s="431"/>
      <c r="CU112" s="431"/>
      <c r="CV112" s="432"/>
      <c r="CW112" s="431"/>
      <c r="CX112" s="431">
        <f>SUM(CX113:CX113)</f>
        <v>83879</v>
      </c>
      <c r="CY112" s="431"/>
      <c r="CZ112" s="431"/>
      <c r="DA112" s="432"/>
      <c r="DB112" s="431"/>
      <c r="DC112" s="431">
        <f>SUM(DC113:DC113)</f>
        <v>27624</v>
      </c>
      <c r="DD112" s="431"/>
      <c r="DE112" s="431"/>
      <c r="DF112" s="432"/>
      <c r="DG112" s="431"/>
      <c r="DH112" s="431">
        <f>SUM(DH113:DH113)</f>
        <v>481602</v>
      </c>
      <c r="DI112" s="431"/>
      <c r="DJ112" s="431"/>
      <c r="DK112" s="432"/>
      <c r="DL112" s="431"/>
      <c r="DM112" s="431">
        <f>SUM(DM113:DM113)</f>
        <v>1204105</v>
      </c>
      <c r="DN112" s="431"/>
      <c r="DO112" s="431"/>
      <c r="DP112" s="432"/>
      <c r="DQ112" s="431"/>
      <c r="DR112" s="431">
        <f>SUM(DR113:DR113)</f>
        <v>342784</v>
      </c>
      <c r="DS112" s="431"/>
      <c r="DT112" s="431"/>
      <c r="DU112" s="432"/>
      <c r="DV112" s="431"/>
      <c r="DW112" s="431">
        <f>SUM(DW113:DW113)</f>
        <v>0</v>
      </c>
      <c r="DX112" s="431"/>
      <c r="DY112" s="431"/>
      <c r="DZ112" s="432"/>
      <c r="EA112" s="431"/>
      <c r="EB112" s="431">
        <f>SUM(EB113:EB113)</f>
        <v>682120</v>
      </c>
      <c r="EC112" s="431"/>
      <c r="ED112" s="431"/>
      <c r="EE112" s="432"/>
      <c r="EF112" s="431"/>
      <c r="EG112" s="431">
        <f>SUM(EG113:EG113)</f>
        <v>3123322</v>
      </c>
      <c r="EH112" s="431"/>
      <c r="EI112" s="431"/>
      <c r="EJ112" s="432"/>
      <c r="EK112" s="431"/>
      <c r="EL112" s="431">
        <f>SUM(EL113:EL113)</f>
        <v>195061</v>
      </c>
      <c r="EM112" s="334"/>
      <c r="EN112" s="334"/>
      <c r="EO112" s="352"/>
    </row>
    <row r="113" spans="1:147" x14ac:dyDescent="0.2">
      <c r="A113" s="333"/>
      <c r="B113" s="333"/>
      <c r="D113" s="345" t="s">
        <v>313</v>
      </c>
      <c r="E113" s="351"/>
      <c r="F113" s="441"/>
      <c r="G113" s="445">
        <f>G116+G119+G122+G125+G128+G131+G134+G137+G140+G143+G146+G149+G152+G155+G158+G161+G164+G167+G170+G173+G176+G179+G182+G185+G188</f>
        <v>0</v>
      </c>
      <c r="H113" s="443"/>
      <c r="I113" s="436"/>
      <c r="J113" s="437"/>
      <c r="K113" s="444"/>
      <c r="L113" s="445">
        <f>L116+L119+L122+L125+L128+L131+L134+L137+L140+L143+L146+L149+L152+L155+L158+L161+L164+L167+L170+L173+L176+L179+L182+L185+L188</f>
        <v>827198</v>
      </c>
      <c r="M113" s="443"/>
      <c r="N113" s="436"/>
      <c r="O113" s="437"/>
      <c r="P113" s="444"/>
      <c r="Q113" s="445">
        <f>Q116+Q119+Q122+Q125+Q128+Q131+Q134+Q137+Q140+Q143+Q146+Q149+Q152+Q155+Q158+Q161+Q164+Q167+Q170+Q173+Q176+Q179+Q182+Q185+Q188</f>
        <v>3068181</v>
      </c>
      <c r="R113" s="443"/>
      <c r="S113" s="436"/>
      <c r="T113" s="437"/>
      <c r="U113" s="444"/>
      <c r="V113" s="445">
        <f>V116+V119+V122+V125+V128+V131+V134+V137+V140+V143+V146+V149+V152+V155+V158+V161+V164+V167+V170+V173+V176+V179+V182+V185+V188</f>
        <v>0</v>
      </c>
      <c r="W113" s="443"/>
      <c r="X113" s="436"/>
      <c r="Y113" s="437"/>
      <c r="Z113" s="444"/>
      <c r="AA113" s="445">
        <f>AA116+AA119+AA122+AA125+AA128+AA131+AA134+AA137+AA140+AA143+AA146+AA149+AA152+AA155+AA158+AA161+AA164+AA167+AA170+AA173+AA176+AA179+AA182+AA185+AA188</f>
        <v>0</v>
      </c>
      <c r="AB113" s="443"/>
      <c r="AC113" s="436"/>
      <c r="AD113" s="437"/>
      <c r="AE113" s="444"/>
      <c r="AF113" s="445">
        <f>AF116+AF119+AF122+AF125+AF128+AF131+AF134+AF137+AF140+AF143+AF146+AF149+AF152+AF155+AF158+AF161+AF164+AF167+AF170+AF173+AF176+AF179+AF182+AF185+AF188</f>
        <v>0</v>
      </c>
      <c r="AG113" s="443"/>
      <c r="AH113" s="436"/>
      <c r="AI113" s="437"/>
      <c r="AJ113" s="444"/>
      <c r="AK113" s="445">
        <f>AK116+AK119+AK122+AK125+AK128+AK131+AK134+AK137+AK140+AK143+AK146+AK149+AK152+AK155+AK158+AK161+AK164+AK167+AK170+AK173+AK176+AK179+AK182+AK185+AK188</f>
        <v>0</v>
      </c>
      <c r="AL113" s="443"/>
      <c r="AM113" s="436"/>
      <c r="AN113" s="437"/>
      <c r="AO113" s="444"/>
      <c r="AP113" s="445">
        <f>AP116+AP119+AP122+AP125+AP128+AP131+AP134+AP137+AP140+AP143+AP146+AP149+AP152+AP155+AP158+AP161+AP164+AP167+AP170+AP173+AP176+AP179+AP182+AP185+AP188</f>
        <v>0</v>
      </c>
      <c r="AQ113" s="443"/>
      <c r="AR113" s="436"/>
      <c r="AS113" s="437"/>
      <c r="AT113" s="444"/>
      <c r="AU113" s="445">
        <f>AU116+AU119+AU122+AU125+AU128+AU131+AU134+AU137+AU140+AU143+AU146+AU149+AU152+AU155+AU158+AU161+AU164+AU167+AU170+AU173+AU176+AU179+AU182+AU185+AU188</f>
        <v>0</v>
      </c>
      <c r="AV113" s="443"/>
      <c r="AW113" s="436"/>
      <c r="AX113" s="437"/>
      <c r="AY113" s="444"/>
      <c r="AZ113" s="445">
        <f>AZ116+AZ119+AZ122+AZ125+AZ128+AZ131+AZ134+AZ137+AZ140+AZ143+AZ146+AZ149+AZ152+AZ155+AZ158+AZ161+AZ164+AZ167+AZ170+AZ173+AZ176+AZ179+AZ182+AZ185+AZ188</f>
        <v>0</v>
      </c>
      <c r="BA113" s="443"/>
      <c r="BB113" s="436"/>
      <c r="BC113" s="437"/>
      <c r="BD113" s="444"/>
      <c r="BE113" s="445">
        <f>BE116+BE119+BE122+BE125+BE128+BE131+BE134+BE137+BE140+BE143+BE146+BE149+BE152+BE155+BE158+BE161+BE164+BE167+BE170+BE173+BE176+BE179+BE182+BE185+BE188</f>
        <v>0</v>
      </c>
      <c r="BF113" s="443"/>
      <c r="BG113" s="436"/>
      <c r="BH113" s="437"/>
      <c r="BI113" s="444"/>
      <c r="BJ113" s="445">
        <f>BJ116+BJ119+BJ122+BJ125+BJ128+BJ131+BJ134+BJ137+BJ140+BJ143+BJ146+BJ149+BJ152+BJ155+BJ158+BJ161+BJ164+BJ167+BJ170+BJ173+BJ176+BJ179+BJ182+BJ185+BJ188</f>
        <v>0</v>
      </c>
      <c r="BK113" s="443"/>
      <c r="BL113" s="436"/>
      <c r="BM113" s="437"/>
      <c r="BN113" s="444"/>
      <c r="BO113" s="445">
        <f>BO116+BO119+BO122+BO125+BO128+BO131+BO134+BO137+BO140+BO143+BO146+BO149+BO152+BO155+BO158+BO161+BO164+BO167+BO170+BO173+BO176+BO179+BO182+BO185+BO188</f>
        <v>0</v>
      </c>
      <c r="BP113" s="443"/>
      <c r="BQ113" s="436"/>
      <c r="BR113" s="437"/>
      <c r="BS113" s="444"/>
      <c r="BT113" s="445">
        <f>BT116+BT119+BT122+BT125+BT128+BT131+BT134+BT137+BT140+BT143+BT146+BT149+BT152+BT155+BT158+BT161+BT164+BT167+BT170+BT173+BT176+BT179+BT182+BT185+BT188</f>
        <v>3895379</v>
      </c>
      <c r="BU113" s="443"/>
      <c r="BV113" s="436"/>
      <c r="BW113" s="437"/>
      <c r="BX113" s="444"/>
      <c r="BY113" s="445">
        <f>BY116+BY119+BY122+BY125+BY128+BY131+BY134+BY137+BY140+BY143+BY146+BY149+BY152+BY155+BY158+BY161+BY164+BY167+BY170+BY173+BY176+BY179+BY182+BY185+BY188</f>
        <v>7476976</v>
      </c>
      <c r="BZ113" s="443"/>
      <c r="CA113" s="436"/>
      <c r="CB113" s="437"/>
      <c r="CC113" s="444"/>
      <c r="CD113" s="445">
        <f>CD116+CD119+CD122+CD125+CD128+CD131+CD134+CD137+CD140+CD143+CD146+CD149+CD152+CD155+CD158+CD161+CD164+CD167+CD170+CD173+CD176+CD179+CD182+CD185+CD188</f>
        <v>195061</v>
      </c>
      <c r="CE113" s="443"/>
      <c r="CF113" s="436"/>
      <c r="CG113" s="437"/>
      <c r="CH113" s="444"/>
      <c r="CI113" s="445">
        <f>CI116+CI119+CI122+CI125+CI128+CI131+CI134+CI137+CI140+CI143+CI146+CI149+CI152+CI155+CI158+CI161+CI164+CI167+CI170+CI173+CI176+CI179+CI182+CI185+CI188</f>
        <v>0</v>
      </c>
      <c r="CJ113" s="443"/>
      <c r="CK113" s="436"/>
      <c r="CL113" s="437"/>
      <c r="CM113" s="444"/>
      <c r="CN113" s="445">
        <f>CN116+CN119+CN122+CN125+CN128+CN131+CN134+CN137+CN140+CN143+CN146+CN149+CN152+CN155+CN158+CN161+CN164+CN167+CN170+CN173+CN176+CN179+CN182+CN185+CN188</f>
        <v>956108</v>
      </c>
      <c r="CO113" s="443"/>
      <c r="CP113" s="436"/>
      <c r="CQ113" s="437"/>
      <c r="CR113" s="444"/>
      <c r="CS113" s="445">
        <f>CS116+CS119+CS122+CS125+CS128+CS131+CS134+CS137+CS140+CS143+CS146+CS149+CS152+CS155+CS158+CS161+CS164+CS167+CS170+CS173+CS176+CS179+CS182+CS185+CS188</f>
        <v>380371</v>
      </c>
      <c r="CT113" s="443"/>
      <c r="CU113" s="436"/>
      <c r="CV113" s="437"/>
      <c r="CW113" s="444"/>
      <c r="CX113" s="445">
        <f>CX116+CX119+CX122+CX125+CX128+CX131+CX134+CX137+CX140+CX143+CX146+CX149+CX152+CX155+CX158+CX161+CX164+CX167+CX170+CX173+CX176+CX179+CX182+CX185+CX188</f>
        <v>83879</v>
      </c>
      <c r="CY113" s="443"/>
      <c r="CZ113" s="436"/>
      <c r="DA113" s="437"/>
      <c r="DB113" s="444"/>
      <c r="DC113" s="445">
        <f>DC116+DC119+DC122+DC125+DC128+DC131+DC134+DC137+DC140+DC143+DC146+DC149+DC152+DC155+DC158+DC161+DC164+DC167+DC170+DC173+DC176+DC179+DC182+DC185+DC188</f>
        <v>27624</v>
      </c>
      <c r="DD113" s="443"/>
      <c r="DE113" s="436"/>
      <c r="DF113" s="437"/>
      <c r="DG113" s="444"/>
      <c r="DH113" s="445">
        <f>DH116+DH119+DH122+DH125+DH128+DH131+DH134+DH137+DH140+DH143+DH146+DH149+DH152+DH155+DH158+DH161+DH164+DH167+DH170+DH173+DH176+DH179+DH182+DH185+DH188</f>
        <v>481602</v>
      </c>
      <c r="DI113" s="443"/>
      <c r="DJ113" s="436"/>
      <c r="DK113" s="437"/>
      <c r="DL113" s="444"/>
      <c r="DM113" s="445">
        <f>DM116+DM119+DM122+DM125+DM128+DM131+DM134+DM137+DM140+DM143+DM146+DM149+DM152+DM155+DM158+DM161+DM164+DM167+DM170+DM173+DM176+DM179+DM182+DM185+DM188</f>
        <v>1204105</v>
      </c>
      <c r="DN113" s="443"/>
      <c r="DO113" s="436"/>
      <c r="DP113" s="437"/>
      <c r="DQ113" s="444"/>
      <c r="DR113" s="445">
        <f>DR116+DR119+DR122+DR125+DR128+DR131+DR134+DR137+DR140+DR143+DR146+DR149+DR152+DR155+DR158+DR161+DR164+DR167+DR170+DR173+DR176+DR179+DR182+DR185+DR188</f>
        <v>342784</v>
      </c>
      <c r="DS113" s="443"/>
      <c r="DT113" s="436"/>
      <c r="DU113" s="437"/>
      <c r="DV113" s="444"/>
      <c r="DW113" s="445">
        <f>DW116+DW119+DW122+DW125+DW128+DW131+DW134+DW137+DW140+DW143+DW146+DW149+DW152+DW155+DW158+DW161+DW164+DW167+DW170+DW173+DW176+DW179+DW182+DW185+DW188</f>
        <v>0</v>
      </c>
      <c r="DX113" s="443"/>
      <c r="DY113" s="436"/>
      <c r="DZ113" s="437"/>
      <c r="EA113" s="444"/>
      <c r="EB113" s="445">
        <f>EB116+EB119+EB122+EB125+EB128+EB131+EB134+EB137+EB140+EB143+EB146+EB149+EB152+EB155+EB158+EB161+EB164+EB167+EB170+EB173+EB176+EB179+EB182+EB185+EB188</f>
        <v>682120</v>
      </c>
      <c r="EC113" s="443"/>
      <c r="ED113" s="436"/>
      <c r="EE113" s="437"/>
      <c r="EF113" s="444"/>
      <c r="EG113" s="445">
        <f>EG116+EG119+EG122+EG125+EG128+EG131+EG134+EG137+EG140+EG143+EG146+EG149+EG152+EG155+EG158+EG161+EG164+EG167+EG170+EG173+EG176+EG179+EG182+EG185+EG188</f>
        <v>3123322</v>
      </c>
      <c r="EH113" s="443"/>
      <c r="EI113" s="436"/>
      <c r="EJ113" s="437"/>
      <c r="EK113" s="444"/>
      <c r="EL113" s="445">
        <f>EL116+EL119+EL122+EL125+EL128+EL131+EL134+EL137+EL140+EL143+EL146+EL149+EL152+EL155+EL158+EL161+EL164+EL167+EL170+EL173+EL176+EL179+EL182+EL185+EL188</f>
        <v>195061</v>
      </c>
      <c r="EM113" s="480"/>
      <c r="EN113" s="333"/>
      <c r="EO113" s="345"/>
      <c r="EP113" s="349"/>
      <c r="EQ113" s="349"/>
    </row>
    <row r="114" spans="1:147" x14ac:dyDescent="0.2">
      <c r="A114" s="333"/>
      <c r="B114" s="333"/>
      <c r="D114" s="345"/>
      <c r="E114" s="351"/>
      <c r="F114" s="333"/>
      <c r="G114" s="436"/>
      <c r="H114" s="436"/>
      <c r="I114" s="436"/>
      <c r="J114" s="437"/>
      <c r="K114" s="436"/>
      <c r="L114" s="436"/>
      <c r="M114" s="436"/>
      <c r="N114" s="436"/>
      <c r="O114" s="437"/>
      <c r="P114" s="436"/>
      <c r="Q114" s="436"/>
      <c r="R114" s="436"/>
      <c r="S114" s="436"/>
      <c r="T114" s="437"/>
      <c r="U114" s="436"/>
      <c r="V114" s="436"/>
      <c r="W114" s="436"/>
      <c r="X114" s="436"/>
      <c r="Y114" s="437"/>
      <c r="Z114" s="436"/>
      <c r="AA114" s="436"/>
      <c r="AB114" s="436"/>
      <c r="AC114" s="436"/>
      <c r="AD114" s="437"/>
      <c r="AE114" s="436"/>
      <c r="AF114" s="436"/>
      <c r="AG114" s="436"/>
      <c r="AH114" s="436"/>
      <c r="AI114" s="437"/>
      <c r="AJ114" s="436"/>
      <c r="AK114" s="436"/>
      <c r="AL114" s="436"/>
      <c r="AM114" s="436"/>
      <c r="AN114" s="437"/>
      <c r="AO114" s="436"/>
      <c r="AP114" s="436"/>
      <c r="AQ114" s="436"/>
      <c r="AR114" s="436"/>
      <c r="AS114" s="437"/>
      <c r="AT114" s="436"/>
      <c r="AU114" s="436"/>
      <c r="AV114" s="436"/>
      <c r="AW114" s="436"/>
      <c r="AX114" s="437"/>
      <c r="AY114" s="436"/>
      <c r="AZ114" s="436"/>
      <c r="BA114" s="436"/>
      <c r="BB114" s="436"/>
      <c r="BC114" s="437"/>
      <c r="BD114" s="436"/>
      <c r="BE114" s="436"/>
      <c r="BF114" s="436"/>
      <c r="BG114" s="436"/>
      <c r="BH114" s="437"/>
      <c r="BI114" s="436"/>
      <c r="BJ114" s="436"/>
      <c r="BK114" s="436"/>
      <c r="BL114" s="436"/>
      <c r="BM114" s="437"/>
      <c r="BN114" s="436"/>
      <c r="BO114" s="436"/>
      <c r="BP114" s="436"/>
      <c r="BQ114" s="436"/>
      <c r="BR114" s="437"/>
      <c r="BS114" s="436"/>
      <c r="BT114" s="436"/>
      <c r="BU114" s="436"/>
      <c r="BV114" s="436"/>
      <c r="BW114" s="437"/>
      <c r="BX114" s="436"/>
      <c r="BY114" s="436"/>
      <c r="BZ114" s="436"/>
      <c r="CA114" s="436"/>
      <c r="CB114" s="437"/>
      <c r="CC114" s="436"/>
      <c r="CD114" s="436"/>
      <c r="CE114" s="436"/>
      <c r="CF114" s="436"/>
      <c r="CG114" s="437"/>
      <c r="CH114" s="436"/>
      <c r="CI114" s="436"/>
      <c r="CJ114" s="436"/>
      <c r="CK114" s="436"/>
      <c r="CL114" s="437"/>
      <c r="CM114" s="436"/>
      <c r="CN114" s="436"/>
      <c r="CO114" s="436"/>
      <c r="CP114" s="436"/>
      <c r="CQ114" s="437"/>
      <c r="CR114" s="436"/>
      <c r="CS114" s="436"/>
      <c r="CT114" s="436"/>
      <c r="CU114" s="436"/>
      <c r="CV114" s="437"/>
      <c r="CW114" s="436"/>
      <c r="CX114" s="436"/>
      <c r="CY114" s="436"/>
      <c r="CZ114" s="436"/>
      <c r="DA114" s="437"/>
      <c r="DB114" s="436"/>
      <c r="DC114" s="436"/>
      <c r="DD114" s="436"/>
      <c r="DE114" s="436"/>
      <c r="DF114" s="437"/>
      <c r="DG114" s="436"/>
      <c r="DH114" s="436"/>
      <c r="DI114" s="436"/>
      <c r="DJ114" s="436"/>
      <c r="DK114" s="437"/>
      <c r="DL114" s="436"/>
      <c r="DM114" s="436"/>
      <c r="DN114" s="436"/>
      <c r="DO114" s="436"/>
      <c r="DP114" s="437"/>
      <c r="DQ114" s="436"/>
      <c r="DR114" s="436"/>
      <c r="DS114" s="436"/>
      <c r="DT114" s="436"/>
      <c r="DU114" s="437"/>
      <c r="DV114" s="436"/>
      <c r="DW114" s="436"/>
      <c r="DX114" s="436"/>
      <c r="DY114" s="436"/>
      <c r="DZ114" s="437"/>
      <c r="EA114" s="436"/>
      <c r="EB114" s="436"/>
      <c r="EC114" s="436"/>
      <c r="ED114" s="436"/>
      <c r="EE114" s="437"/>
      <c r="EF114" s="436"/>
      <c r="EG114" s="436"/>
      <c r="EH114" s="436"/>
      <c r="EI114" s="436"/>
      <c r="EJ114" s="437"/>
      <c r="EK114" s="436"/>
      <c r="EL114" s="436"/>
      <c r="EM114" s="333"/>
      <c r="EN114" s="333"/>
      <c r="EO114" s="345"/>
      <c r="EP114" s="349"/>
      <c r="EQ114" s="349"/>
    </row>
    <row r="115" spans="1:147" x14ac:dyDescent="0.2">
      <c r="A115" s="333"/>
      <c r="B115" s="333"/>
      <c r="D115" s="345" t="s">
        <v>315</v>
      </c>
      <c r="E115" s="351"/>
      <c r="F115" s="333"/>
      <c r="G115" s="436">
        <f>SUM(G116:G116)</f>
        <v>0</v>
      </c>
      <c r="H115" s="436"/>
      <c r="I115" s="436"/>
      <c r="J115" s="437"/>
      <c r="K115" s="436"/>
      <c r="L115" s="436">
        <f>SUM(L116:L116)</f>
        <v>0</v>
      </c>
      <c r="M115" s="436"/>
      <c r="N115" s="436"/>
      <c r="O115" s="437"/>
      <c r="P115" s="436"/>
      <c r="Q115" s="436">
        <f>SUM(Q116:Q116)</f>
        <v>0</v>
      </c>
      <c r="R115" s="436"/>
      <c r="S115" s="436"/>
      <c r="T115" s="437"/>
      <c r="U115" s="436"/>
      <c r="V115" s="436">
        <f>SUM(V116:V116)</f>
        <v>0</v>
      </c>
      <c r="W115" s="436"/>
      <c r="X115" s="436"/>
      <c r="Y115" s="437"/>
      <c r="Z115" s="436"/>
      <c r="AA115" s="436">
        <f>SUM(AA116:AA116)</f>
        <v>0</v>
      </c>
      <c r="AB115" s="436"/>
      <c r="AC115" s="436"/>
      <c r="AD115" s="437"/>
      <c r="AE115" s="436"/>
      <c r="AF115" s="436">
        <f>SUM(AF116:AF116)</f>
        <v>0</v>
      </c>
      <c r="AG115" s="436"/>
      <c r="AH115" s="436"/>
      <c r="AI115" s="437"/>
      <c r="AJ115" s="436"/>
      <c r="AK115" s="436">
        <f>SUM(AK116:AK116)</f>
        <v>0</v>
      </c>
      <c r="AL115" s="436"/>
      <c r="AM115" s="436"/>
      <c r="AN115" s="437"/>
      <c r="AO115" s="436"/>
      <c r="AP115" s="436">
        <f>SUM(AP116:AP116)</f>
        <v>0</v>
      </c>
      <c r="AQ115" s="436"/>
      <c r="AR115" s="436"/>
      <c r="AS115" s="437"/>
      <c r="AT115" s="436"/>
      <c r="AU115" s="436">
        <f>SUM(AU116:AU116)</f>
        <v>0</v>
      </c>
      <c r="AV115" s="436"/>
      <c r="AW115" s="436"/>
      <c r="AX115" s="437"/>
      <c r="AY115" s="436"/>
      <c r="AZ115" s="436">
        <f>SUM(AZ116:AZ116)</f>
        <v>0</v>
      </c>
      <c r="BA115" s="436"/>
      <c r="BB115" s="436"/>
      <c r="BC115" s="437"/>
      <c r="BD115" s="436"/>
      <c r="BE115" s="436">
        <f>SUM(BE116:BE116)</f>
        <v>0</v>
      </c>
      <c r="BF115" s="436"/>
      <c r="BG115" s="436"/>
      <c r="BH115" s="437"/>
      <c r="BI115" s="436"/>
      <c r="BJ115" s="436">
        <f>SUM(BJ116:BJ116)</f>
        <v>0</v>
      </c>
      <c r="BK115" s="436"/>
      <c r="BL115" s="436"/>
      <c r="BM115" s="437"/>
      <c r="BN115" s="436"/>
      <c r="BO115" s="436">
        <f>SUM(BO116:BO116)</f>
        <v>0</v>
      </c>
      <c r="BP115" s="436"/>
      <c r="BQ115" s="436"/>
      <c r="BR115" s="437"/>
      <c r="BS115" s="436"/>
      <c r="BT115" s="436">
        <f>SUM(BT116:BT116)</f>
        <v>0</v>
      </c>
      <c r="BU115" s="436"/>
      <c r="BV115" s="436"/>
      <c r="BW115" s="437"/>
      <c r="BX115" s="436"/>
      <c r="BY115" s="436">
        <f>SUM(BY116:BY116)</f>
        <v>42458</v>
      </c>
      <c r="BZ115" s="436"/>
      <c r="CA115" s="436"/>
      <c r="CB115" s="437"/>
      <c r="CC115" s="436"/>
      <c r="CD115" s="436">
        <f>SUM(CD116:CD116)</f>
        <v>0</v>
      </c>
      <c r="CE115" s="436"/>
      <c r="CF115" s="436"/>
      <c r="CG115" s="437"/>
      <c r="CH115" s="436"/>
      <c r="CI115" s="436">
        <f>SUM(CI116:CI116)</f>
        <v>0</v>
      </c>
      <c r="CJ115" s="436"/>
      <c r="CK115" s="436"/>
      <c r="CL115" s="437"/>
      <c r="CM115" s="436"/>
      <c r="CN115" s="436">
        <f>SUM(CN116:CN116)</f>
        <v>0</v>
      </c>
      <c r="CO115" s="436"/>
      <c r="CP115" s="436"/>
      <c r="CQ115" s="437"/>
      <c r="CR115" s="436"/>
      <c r="CS115" s="436">
        <f>SUM(CS116:CS116)</f>
        <v>0</v>
      </c>
      <c r="CT115" s="436"/>
      <c r="CU115" s="436"/>
      <c r="CV115" s="437"/>
      <c r="CW115" s="436"/>
      <c r="CX115" s="436">
        <f>SUM(CX116:CX116)</f>
        <v>0</v>
      </c>
      <c r="CY115" s="436"/>
      <c r="CZ115" s="436"/>
      <c r="DA115" s="437"/>
      <c r="DB115" s="436"/>
      <c r="DC115" s="436">
        <f>SUM(DC116:DC116)</f>
        <v>0</v>
      </c>
      <c r="DD115" s="436"/>
      <c r="DE115" s="436"/>
      <c r="DF115" s="437"/>
      <c r="DG115" s="436"/>
      <c r="DH115" s="436">
        <f>SUM(DH116:DH116)</f>
        <v>0</v>
      </c>
      <c r="DI115" s="436"/>
      <c r="DJ115" s="436"/>
      <c r="DK115" s="437"/>
      <c r="DL115" s="436"/>
      <c r="DM115" s="436">
        <f>SUM(DM116:DM116)</f>
        <v>0</v>
      </c>
      <c r="DN115" s="436"/>
      <c r="DO115" s="436"/>
      <c r="DP115" s="437"/>
      <c r="DQ115" s="436"/>
      <c r="DR115" s="436">
        <f>SUM(DR116:DR116)</f>
        <v>0</v>
      </c>
      <c r="DS115" s="436"/>
      <c r="DT115" s="436"/>
      <c r="DU115" s="437"/>
      <c r="DV115" s="436"/>
      <c r="DW115" s="436">
        <f>SUM(DW116:DW116)</f>
        <v>0</v>
      </c>
      <c r="DX115" s="436"/>
      <c r="DY115" s="436"/>
      <c r="DZ115" s="437"/>
      <c r="EA115" s="436"/>
      <c r="EB115" s="436">
        <f>SUM(EB116:EB116)</f>
        <v>0</v>
      </c>
      <c r="EC115" s="436"/>
      <c r="ED115" s="436"/>
      <c r="EE115" s="437"/>
      <c r="EF115" s="436"/>
      <c r="EG115" s="436">
        <f>SUM(EG116:EG116)</f>
        <v>42458</v>
      </c>
      <c r="EH115" s="436"/>
      <c r="EI115" s="436"/>
      <c r="EJ115" s="437"/>
      <c r="EK115" s="436"/>
      <c r="EL115" s="436">
        <f>SUM(EL116:EL116)</f>
        <v>0</v>
      </c>
      <c r="EM115" s="333"/>
      <c r="EN115" s="333"/>
      <c r="EO115" s="345"/>
      <c r="EP115" s="349"/>
      <c r="EQ115" s="349"/>
    </row>
    <row r="116" spans="1:147" x14ac:dyDescent="0.2">
      <c r="A116" s="333"/>
      <c r="B116" s="333"/>
      <c r="D116" s="345" t="s">
        <v>313</v>
      </c>
      <c r="E116" s="351"/>
      <c r="F116" s="441"/>
      <c r="G116" s="445">
        <v>0</v>
      </c>
      <c r="H116" s="443"/>
      <c r="I116" s="436"/>
      <c r="J116" s="437"/>
      <c r="K116" s="444"/>
      <c r="L116" s="445">
        <v>0</v>
      </c>
      <c r="M116" s="443"/>
      <c r="N116" s="436"/>
      <c r="O116" s="437"/>
      <c r="P116" s="444"/>
      <c r="Q116" s="445">
        <v>0</v>
      </c>
      <c r="R116" s="443"/>
      <c r="S116" s="436"/>
      <c r="T116" s="437"/>
      <c r="U116" s="444"/>
      <c r="V116" s="445">
        <v>0</v>
      </c>
      <c r="W116" s="443"/>
      <c r="X116" s="436"/>
      <c r="Y116" s="437"/>
      <c r="Z116" s="444"/>
      <c r="AA116" s="445">
        <v>0</v>
      </c>
      <c r="AB116" s="443"/>
      <c r="AC116" s="436"/>
      <c r="AD116" s="437"/>
      <c r="AE116" s="444"/>
      <c r="AF116" s="445">
        <v>0</v>
      </c>
      <c r="AG116" s="443"/>
      <c r="AH116" s="436"/>
      <c r="AI116" s="437"/>
      <c r="AJ116" s="444"/>
      <c r="AK116" s="445">
        <v>0</v>
      </c>
      <c r="AL116" s="443"/>
      <c r="AM116" s="436"/>
      <c r="AN116" s="437"/>
      <c r="AO116" s="444"/>
      <c r="AP116" s="445">
        <v>0</v>
      </c>
      <c r="AQ116" s="443"/>
      <c r="AR116" s="436"/>
      <c r="AS116" s="437"/>
      <c r="AT116" s="444"/>
      <c r="AU116" s="445">
        <v>0</v>
      </c>
      <c r="AV116" s="443"/>
      <c r="AW116" s="436"/>
      <c r="AX116" s="437"/>
      <c r="AY116" s="444"/>
      <c r="AZ116" s="445">
        <v>0</v>
      </c>
      <c r="BA116" s="443"/>
      <c r="BB116" s="436"/>
      <c r="BC116" s="437"/>
      <c r="BD116" s="444"/>
      <c r="BE116" s="445">
        <v>0</v>
      </c>
      <c r="BF116" s="443"/>
      <c r="BG116" s="436"/>
      <c r="BH116" s="437"/>
      <c r="BI116" s="444"/>
      <c r="BJ116" s="445">
        <v>0</v>
      </c>
      <c r="BK116" s="443"/>
      <c r="BL116" s="436"/>
      <c r="BM116" s="437"/>
      <c r="BN116" s="444"/>
      <c r="BO116" s="445">
        <v>0</v>
      </c>
      <c r="BP116" s="443"/>
      <c r="BQ116" s="436"/>
      <c r="BR116" s="437"/>
      <c r="BS116" s="444"/>
      <c r="BT116" s="445">
        <f>SUM(L116:BO116)</f>
        <v>0</v>
      </c>
      <c r="BU116" s="443"/>
      <c r="BV116" s="436"/>
      <c r="BW116" s="437"/>
      <c r="BX116" s="444"/>
      <c r="BY116" s="445">
        <v>42458</v>
      </c>
      <c r="BZ116" s="443"/>
      <c r="CA116" s="436"/>
      <c r="CB116" s="437"/>
      <c r="CC116" s="444"/>
      <c r="CD116" s="445">
        <v>0</v>
      </c>
      <c r="CE116" s="443"/>
      <c r="CF116" s="436"/>
      <c r="CG116" s="437"/>
      <c r="CH116" s="444"/>
      <c r="CI116" s="445">
        <v>0</v>
      </c>
      <c r="CJ116" s="443"/>
      <c r="CK116" s="436"/>
      <c r="CL116" s="437"/>
      <c r="CM116" s="444"/>
      <c r="CN116" s="445">
        <v>0</v>
      </c>
      <c r="CO116" s="443"/>
      <c r="CP116" s="436"/>
      <c r="CQ116" s="437"/>
      <c r="CR116" s="444"/>
      <c r="CS116" s="445">
        <v>0</v>
      </c>
      <c r="CT116" s="443"/>
      <c r="CU116" s="436"/>
      <c r="CV116" s="437"/>
      <c r="CW116" s="444"/>
      <c r="CX116" s="445">
        <v>0</v>
      </c>
      <c r="CY116" s="443"/>
      <c r="CZ116" s="436"/>
      <c r="DA116" s="437"/>
      <c r="DB116" s="444"/>
      <c r="DC116" s="445">
        <v>0</v>
      </c>
      <c r="DD116" s="443"/>
      <c r="DE116" s="436"/>
      <c r="DF116" s="437"/>
      <c r="DG116" s="444"/>
      <c r="DH116" s="445">
        <v>0</v>
      </c>
      <c r="DI116" s="443"/>
      <c r="DJ116" s="436"/>
      <c r="DK116" s="437"/>
      <c r="DL116" s="444"/>
      <c r="DM116" s="445">
        <v>0</v>
      </c>
      <c r="DN116" s="443"/>
      <c r="DO116" s="436"/>
      <c r="DP116" s="437"/>
      <c r="DQ116" s="444"/>
      <c r="DR116" s="445">
        <v>0</v>
      </c>
      <c r="DS116" s="443"/>
      <c r="DT116" s="436"/>
      <c r="DU116" s="437"/>
      <c r="DV116" s="444"/>
      <c r="DW116" s="445">
        <v>0</v>
      </c>
      <c r="DX116" s="443"/>
      <c r="DY116" s="436"/>
      <c r="DZ116" s="437"/>
      <c r="EA116" s="444"/>
      <c r="EB116" s="445">
        <v>0</v>
      </c>
      <c r="EC116" s="443"/>
      <c r="ED116" s="436"/>
      <c r="EE116" s="437"/>
      <c r="EF116" s="444"/>
      <c r="EG116" s="445">
        <v>42458</v>
      </c>
      <c r="EH116" s="443"/>
      <c r="EI116" s="436"/>
      <c r="EJ116" s="437"/>
      <c r="EK116" s="444"/>
      <c r="EL116" s="445">
        <f>SUM(CD116:CI116)</f>
        <v>0</v>
      </c>
      <c r="EM116" s="480"/>
      <c r="EN116" s="333"/>
      <c r="EO116" s="345"/>
      <c r="EP116" s="349"/>
      <c r="EQ116" s="349"/>
    </row>
    <row r="117" spans="1:147" x14ac:dyDescent="0.2">
      <c r="A117" s="333"/>
      <c r="B117" s="333"/>
      <c r="D117" s="345"/>
      <c r="E117" s="351"/>
      <c r="F117" s="333"/>
      <c r="G117" s="476"/>
      <c r="H117" s="476"/>
      <c r="I117" s="476"/>
      <c r="J117" s="477"/>
      <c r="K117" s="476"/>
      <c r="L117" s="476"/>
      <c r="M117" s="476"/>
      <c r="N117" s="476"/>
      <c r="O117" s="477"/>
      <c r="P117" s="476"/>
      <c r="Q117" s="476"/>
      <c r="R117" s="476"/>
      <c r="S117" s="476"/>
      <c r="T117" s="477"/>
      <c r="U117" s="476"/>
      <c r="V117" s="476"/>
      <c r="W117" s="476"/>
      <c r="X117" s="476"/>
      <c r="Y117" s="477"/>
      <c r="Z117" s="476"/>
      <c r="AA117" s="476"/>
      <c r="AB117" s="476"/>
      <c r="AC117" s="476"/>
      <c r="AD117" s="477"/>
      <c r="AE117" s="476"/>
      <c r="AF117" s="476"/>
      <c r="AG117" s="476"/>
      <c r="AH117" s="476"/>
      <c r="AI117" s="477"/>
      <c r="AJ117" s="476"/>
      <c r="AK117" s="476"/>
      <c r="AL117" s="476"/>
      <c r="AM117" s="476"/>
      <c r="AN117" s="477"/>
      <c r="AO117" s="476"/>
      <c r="AP117" s="476"/>
      <c r="AQ117" s="476"/>
      <c r="AR117" s="476"/>
      <c r="AS117" s="477"/>
      <c r="AT117" s="476"/>
      <c r="AU117" s="476"/>
      <c r="AV117" s="476"/>
      <c r="AW117" s="476"/>
      <c r="AX117" s="477"/>
      <c r="AY117" s="476"/>
      <c r="AZ117" s="476"/>
      <c r="BA117" s="476"/>
      <c r="BB117" s="476"/>
      <c r="BC117" s="477"/>
      <c r="BD117" s="476"/>
      <c r="BE117" s="476"/>
      <c r="BF117" s="476"/>
      <c r="BG117" s="476"/>
      <c r="BH117" s="477"/>
      <c r="BI117" s="476"/>
      <c r="BJ117" s="476"/>
      <c r="BK117" s="476"/>
      <c r="BL117" s="476"/>
      <c r="BM117" s="477"/>
      <c r="BN117" s="476"/>
      <c r="BO117" s="476"/>
      <c r="BP117" s="476"/>
      <c r="BQ117" s="476"/>
      <c r="BR117" s="477"/>
      <c r="BS117" s="476"/>
      <c r="BT117" s="436"/>
      <c r="BU117" s="436"/>
      <c r="BV117" s="436"/>
      <c r="BW117" s="437"/>
      <c r="BX117" s="436"/>
      <c r="BY117" s="436"/>
      <c r="BZ117" s="476"/>
      <c r="CA117" s="476"/>
      <c r="CB117" s="477"/>
      <c r="CC117" s="476"/>
      <c r="CD117" s="476"/>
      <c r="CE117" s="476"/>
      <c r="CF117" s="476"/>
      <c r="CG117" s="477"/>
      <c r="CH117" s="476"/>
      <c r="CI117" s="476"/>
      <c r="CJ117" s="476"/>
      <c r="CK117" s="476"/>
      <c r="CL117" s="477"/>
      <c r="CM117" s="476"/>
      <c r="CN117" s="476"/>
      <c r="CO117" s="476"/>
      <c r="CP117" s="476"/>
      <c r="CQ117" s="477"/>
      <c r="CR117" s="476"/>
      <c r="CS117" s="476"/>
      <c r="CT117" s="476"/>
      <c r="CU117" s="476"/>
      <c r="CV117" s="477"/>
      <c r="CW117" s="476"/>
      <c r="CX117" s="476"/>
      <c r="CY117" s="476"/>
      <c r="CZ117" s="476"/>
      <c r="DA117" s="477"/>
      <c r="DB117" s="476"/>
      <c r="DC117" s="476"/>
      <c r="DD117" s="476"/>
      <c r="DE117" s="476"/>
      <c r="DF117" s="477"/>
      <c r="DG117" s="476"/>
      <c r="DH117" s="476"/>
      <c r="DI117" s="476"/>
      <c r="DJ117" s="476"/>
      <c r="DK117" s="477"/>
      <c r="DL117" s="476"/>
      <c r="DM117" s="476"/>
      <c r="DN117" s="476"/>
      <c r="DO117" s="476"/>
      <c r="DP117" s="477"/>
      <c r="DQ117" s="476"/>
      <c r="DR117" s="476"/>
      <c r="DS117" s="476"/>
      <c r="DT117" s="476"/>
      <c r="DU117" s="477"/>
      <c r="DV117" s="476"/>
      <c r="DW117" s="476"/>
      <c r="DX117" s="476"/>
      <c r="DY117" s="476"/>
      <c r="DZ117" s="477"/>
      <c r="EA117" s="476"/>
      <c r="EB117" s="476"/>
      <c r="EC117" s="476"/>
      <c r="ED117" s="476"/>
      <c r="EE117" s="477"/>
      <c r="EF117" s="476"/>
      <c r="EG117" s="476"/>
      <c r="EH117" s="476"/>
      <c r="EI117" s="476"/>
      <c r="EJ117" s="477"/>
      <c r="EK117" s="476"/>
      <c r="EL117" s="436"/>
      <c r="EM117" s="333"/>
      <c r="EN117" s="333"/>
      <c r="EO117" s="345"/>
      <c r="EP117" s="349"/>
      <c r="EQ117" s="349"/>
    </row>
    <row r="118" spans="1:147" hidden="1" x14ac:dyDescent="0.2">
      <c r="A118" s="333"/>
      <c r="B118" s="333"/>
      <c r="D118" s="345" t="s">
        <v>319</v>
      </c>
      <c r="E118" s="351"/>
      <c r="F118" s="333"/>
      <c r="G118" s="436">
        <f>SUM(G119:G119)</f>
        <v>0</v>
      </c>
      <c r="H118" s="436"/>
      <c r="I118" s="436"/>
      <c r="J118" s="437"/>
      <c r="K118" s="436"/>
      <c r="L118" s="436">
        <f>SUM(L119:L119)</f>
        <v>0</v>
      </c>
      <c r="M118" s="436"/>
      <c r="N118" s="436"/>
      <c r="O118" s="437"/>
      <c r="P118" s="436"/>
      <c r="Q118" s="436">
        <f>SUM(Q119:Q119)</f>
        <v>0</v>
      </c>
      <c r="R118" s="436"/>
      <c r="S118" s="436"/>
      <c r="T118" s="437"/>
      <c r="U118" s="436"/>
      <c r="V118" s="436">
        <f>SUM(V119:V119)</f>
        <v>0</v>
      </c>
      <c r="W118" s="436"/>
      <c r="X118" s="436"/>
      <c r="Y118" s="437"/>
      <c r="Z118" s="436"/>
      <c r="AA118" s="436">
        <f>SUM(AA119:AA119)</f>
        <v>0</v>
      </c>
      <c r="AB118" s="436"/>
      <c r="AC118" s="436"/>
      <c r="AD118" s="437"/>
      <c r="AE118" s="436"/>
      <c r="AF118" s="436">
        <f>SUM(AF119:AF119)</f>
        <v>0</v>
      </c>
      <c r="AG118" s="436"/>
      <c r="AH118" s="436"/>
      <c r="AI118" s="437"/>
      <c r="AJ118" s="436"/>
      <c r="AK118" s="436">
        <f>SUM(AK119:AK119)</f>
        <v>0</v>
      </c>
      <c r="AL118" s="436"/>
      <c r="AM118" s="436"/>
      <c r="AN118" s="437"/>
      <c r="AO118" s="436"/>
      <c r="AP118" s="436">
        <f>SUM(AP119:AP119)</f>
        <v>0</v>
      </c>
      <c r="AQ118" s="436"/>
      <c r="AR118" s="436"/>
      <c r="AS118" s="437"/>
      <c r="AT118" s="436"/>
      <c r="AU118" s="436">
        <f>SUM(AU119:AU119)</f>
        <v>0</v>
      </c>
      <c r="AV118" s="436"/>
      <c r="AW118" s="436"/>
      <c r="AX118" s="437"/>
      <c r="AY118" s="436"/>
      <c r="AZ118" s="436">
        <f>SUM(AZ119:AZ119)</f>
        <v>0</v>
      </c>
      <c r="BA118" s="436"/>
      <c r="BB118" s="436"/>
      <c r="BC118" s="437"/>
      <c r="BD118" s="436"/>
      <c r="BE118" s="436">
        <f>SUM(BE119:BE119)</f>
        <v>0</v>
      </c>
      <c r="BF118" s="436"/>
      <c r="BG118" s="436"/>
      <c r="BH118" s="437"/>
      <c r="BI118" s="436"/>
      <c r="BJ118" s="436">
        <f>SUM(BJ119:BJ119)</f>
        <v>0</v>
      </c>
      <c r="BK118" s="436"/>
      <c r="BL118" s="436"/>
      <c r="BM118" s="437"/>
      <c r="BN118" s="436"/>
      <c r="BO118" s="436">
        <f>SUM(BO119:BO119)</f>
        <v>0</v>
      </c>
      <c r="BP118" s="436"/>
      <c r="BQ118" s="436"/>
      <c r="BR118" s="437"/>
      <c r="BS118" s="436"/>
      <c r="BT118" s="436">
        <f>SUM(BT119:BT119)</f>
        <v>0</v>
      </c>
      <c r="BU118" s="436"/>
      <c r="BV118" s="436"/>
      <c r="BW118" s="437"/>
      <c r="BX118" s="436"/>
      <c r="BY118" s="436">
        <f>SUM(BY119:BY119)</f>
        <v>0</v>
      </c>
      <c r="BZ118" s="436"/>
      <c r="CA118" s="436"/>
      <c r="CB118" s="437"/>
      <c r="CC118" s="436"/>
      <c r="CD118" s="436">
        <f>SUM(CD119:CD119)</f>
        <v>0</v>
      </c>
      <c r="CE118" s="436"/>
      <c r="CF118" s="436"/>
      <c r="CG118" s="437"/>
      <c r="CH118" s="436"/>
      <c r="CI118" s="436">
        <f>SUM(CI119:CI119)</f>
        <v>0</v>
      </c>
      <c r="CJ118" s="436"/>
      <c r="CK118" s="436"/>
      <c r="CL118" s="437"/>
      <c r="CM118" s="436"/>
      <c r="CN118" s="436">
        <f>SUM(CN119:CN119)</f>
        <v>0</v>
      </c>
      <c r="CO118" s="436"/>
      <c r="CP118" s="436"/>
      <c r="CQ118" s="437"/>
      <c r="CR118" s="436"/>
      <c r="CS118" s="436">
        <f>SUM(CS119:CS119)</f>
        <v>0</v>
      </c>
      <c r="CT118" s="436"/>
      <c r="CU118" s="436"/>
      <c r="CV118" s="437"/>
      <c r="CW118" s="436"/>
      <c r="CX118" s="436">
        <f>SUM(CX119:CX119)</f>
        <v>0</v>
      </c>
      <c r="CY118" s="436"/>
      <c r="CZ118" s="436"/>
      <c r="DA118" s="437"/>
      <c r="DB118" s="436"/>
      <c r="DC118" s="436">
        <f>SUM(DC119:DC119)</f>
        <v>0</v>
      </c>
      <c r="DD118" s="436"/>
      <c r="DE118" s="436"/>
      <c r="DF118" s="437"/>
      <c r="DG118" s="436"/>
      <c r="DH118" s="436">
        <f>SUM(DH119:DH119)</f>
        <v>0</v>
      </c>
      <c r="DI118" s="436"/>
      <c r="DJ118" s="436"/>
      <c r="DK118" s="437"/>
      <c r="DL118" s="436"/>
      <c r="DM118" s="436">
        <f>SUM(DM119:DM119)</f>
        <v>0</v>
      </c>
      <c r="DN118" s="436"/>
      <c r="DO118" s="436"/>
      <c r="DP118" s="437"/>
      <c r="DQ118" s="436"/>
      <c r="DR118" s="436">
        <f>SUM(DR119:DR119)</f>
        <v>0</v>
      </c>
      <c r="DS118" s="436"/>
      <c r="DT118" s="436"/>
      <c r="DU118" s="437"/>
      <c r="DV118" s="436"/>
      <c r="DW118" s="436">
        <f>SUM(DW119:DW119)</f>
        <v>0</v>
      </c>
      <c r="DX118" s="436"/>
      <c r="DY118" s="436"/>
      <c r="DZ118" s="437"/>
      <c r="EA118" s="436"/>
      <c r="EB118" s="436">
        <f>SUM(EB119:EB119)</f>
        <v>0</v>
      </c>
      <c r="EC118" s="436"/>
      <c r="ED118" s="436"/>
      <c r="EE118" s="437"/>
      <c r="EF118" s="436"/>
      <c r="EG118" s="436">
        <f>SUM(EG119:EG119)</f>
        <v>0</v>
      </c>
      <c r="EH118" s="436"/>
      <c r="EI118" s="436"/>
      <c r="EJ118" s="437"/>
      <c r="EK118" s="436"/>
      <c r="EL118" s="436">
        <f>SUM(EL119:EL119)</f>
        <v>0</v>
      </c>
      <c r="EM118" s="333"/>
      <c r="EN118" s="333"/>
      <c r="EO118" s="345"/>
      <c r="EP118" s="349"/>
      <c r="EQ118" s="349"/>
    </row>
    <row r="119" spans="1:147" hidden="1" x14ac:dyDescent="0.2">
      <c r="A119" s="333"/>
      <c r="B119" s="333"/>
      <c r="D119" s="345" t="s">
        <v>313</v>
      </c>
      <c r="E119" s="351"/>
      <c r="F119" s="441"/>
      <c r="G119" s="445">
        <v>0</v>
      </c>
      <c r="H119" s="443"/>
      <c r="I119" s="436"/>
      <c r="J119" s="437"/>
      <c r="K119" s="444"/>
      <c r="L119" s="445">
        <v>0</v>
      </c>
      <c r="M119" s="443"/>
      <c r="N119" s="436"/>
      <c r="O119" s="437"/>
      <c r="P119" s="444"/>
      <c r="Q119" s="445">
        <v>0</v>
      </c>
      <c r="R119" s="443"/>
      <c r="S119" s="436"/>
      <c r="T119" s="437"/>
      <c r="U119" s="444"/>
      <c r="V119" s="445">
        <v>0</v>
      </c>
      <c r="W119" s="443"/>
      <c r="X119" s="436"/>
      <c r="Y119" s="437"/>
      <c r="Z119" s="444"/>
      <c r="AA119" s="445">
        <v>0</v>
      </c>
      <c r="AB119" s="443"/>
      <c r="AC119" s="436"/>
      <c r="AD119" s="437"/>
      <c r="AE119" s="444"/>
      <c r="AF119" s="445">
        <v>0</v>
      </c>
      <c r="AG119" s="443"/>
      <c r="AH119" s="436"/>
      <c r="AI119" s="437"/>
      <c r="AJ119" s="444"/>
      <c r="AK119" s="445">
        <v>0</v>
      </c>
      <c r="AL119" s="443"/>
      <c r="AM119" s="436"/>
      <c r="AN119" s="437"/>
      <c r="AO119" s="444"/>
      <c r="AP119" s="445">
        <v>0</v>
      </c>
      <c r="AQ119" s="443"/>
      <c r="AR119" s="436"/>
      <c r="AS119" s="437"/>
      <c r="AT119" s="444"/>
      <c r="AU119" s="445">
        <v>0</v>
      </c>
      <c r="AV119" s="443"/>
      <c r="AW119" s="436"/>
      <c r="AX119" s="437"/>
      <c r="AY119" s="444"/>
      <c r="AZ119" s="445">
        <v>0</v>
      </c>
      <c r="BA119" s="443"/>
      <c r="BB119" s="436"/>
      <c r="BC119" s="437"/>
      <c r="BD119" s="444"/>
      <c r="BE119" s="445">
        <v>0</v>
      </c>
      <c r="BF119" s="443"/>
      <c r="BG119" s="436"/>
      <c r="BH119" s="437"/>
      <c r="BI119" s="444"/>
      <c r="BJ119" s="445">
        <v>0</v>
      </c>
      <c r="BK119" s="443"/>
      <c r="BL119" s="436"/>
      <c r="BM119" s="437"/>
      <c r="BN119" s="444"/>
      <c r="BO119" s="445">
        <v>0</v>
      </c>
      <c r="BP119" s="443"/>
      <c r="BQ119" s="436"/>
      <c r="BR119" s="437"/>
      <c r="BS119" s="444"/>
      <c r="BT119" s="445">
        <f>SUM(L119:BO119)</f>
        <v>0</v>
      </c>
      <c r="BU119" s="443"/>
      <c r="BV119" s="436"/>
      <c r="BW119" s="437"/>
      <c r="BX119" s="444"/>
      <c r="BY119" s="445">
        <v>0</v>
      </c>
      <c r="BZ119" s="443"/>
      <c r="CA119" s="436"/>
      <c r="CB119" s="437"/>
      <c r="CC119" s="444"/>
      <c r="CD119" s="445">
        <v>0</v>
      </c>
      <c r="CE119" s="443"/>
      <c r="CF119" s="436"/>
      <c r="CG119" s="437"/>
      <c r="CH119" s="444"/>
      <c r="CI119" s="445">
        <v>0</v>
      </c>
      <c r="CJ119" s="443"/>
      <c r="CK119" s="436"/>
      <c r="CL119" s="437"/>
      <c r="CM119" s="444"/>
      <c r="CN119" s="445">
        <v>0</v>
      </c>
      <c r="CO119" s="443"/>
      <c r="CP119" s="436"/>
      <c r="CQ119" s="437"/>
      <c r="CR119" s="444"/>
      <c r="CS119" s="445">
        <v>0</v>
      </c>
      <c r="CT119" s="443"/>
      <c r="CU119" s="436"/>
      <c r="CV119" s="437"/>
      <c r="CW119" s="444"/>
      <c r="CX119" s="445">
        <v>0</v>
      </c>
      <c r="CY119" s="443"/>
      <c r="CZ119" s="436"/>
      <c r="DA119" s="437"/>
      <c r="DB119" s="444"/>
      <c r="DC119" s="445">
        <v>0</v>
      </c>
      <c r="DD119" s="443"/>
      <c r="DE119" s="436"/>
      <c r="DF119" s="437"/>
      <c r="DG119" s="444"/>
      <c r="DH119" s="445">
        <v>0</v>
      </c>
      <c r="DI119" s="443"/>
      <c r="DJ119" s="436"/>
      <c r="DK119" s="437"/>
      <c r="DL119" s="444"/>
      <c r="DM119" s="445">
        <v>0</v>
      </c>
      <c r="DN119" s="443"/>
      <c r="DO119" s="436"/>
      <c r="DP119" s="437"/>
      <c r="DQ119" s="444"/>
      <c r="DR119" s="445">
        <v>0</v>
      </c>
      <c r="DS119" s="443"/>
      <c r="DT119" s="436"/>
      <c r="DU119" s="437"/>
      <c r="DV119" s="444"/>
      <c r="DW119" s="445">
        <v>0</v>
      </c>
      <c r="DX119" s="443"/>
      <c r="DY119" s="436"/>
      <c r="DZ119" s="437"/>
      <c r="EA119" s="444"/>
      <c r="EB119" s="445">
        <v>0</v>
      </c>
      <c r="EC119" s="443"/>
      <c r="ED119" s="436"/>
      <c r="EE119" s="437"/>
      <c r="EF119" s="444"/>
      <c r="EG119" s="445">
        <v>0</v>
      </c>
      <c r="EH119" s="443"/>
      <c r="EI119" s="436"/>
      <c r="EJ119" s="437"/>
      <c r="EK119" s="444"/>
      <c r="EL119" s="445">
        <f t="shared" ref="EL119" si="6">SUM(CD119:CD119)</f>
        <v>0</v>
      </c>
      <c r="EM119" s="480"/>
      <c r="EN119" s="333"/>
      <c r="EO119" s="345"/>
      <c r="EP119" s="349"/>
      <c r="EQ119" s="349"/>
    </row>
    <row r="120" spans="1:147" hidden="1" x14ac:dyDescent="0.2">
      <c r="A120" s="333"/>
      <c r="B120" s="333"/>
      <c r="D120" s="345"/>
      <c r="E120" s="351"/>
      <c r="F120" s="333"/>
      <c r="G120" s="476"/>
      <c r="H120" s="476"/>
      <c r="I120" s="476"/>
      <c r="J120" s="477"/>
      <c r="K120" s="476"/>
      <c r="L120" s="476"/>
      <c r="M120" s="476"/>
      <c r="N120" s="476"/>
      <c r="O120" s="477"/>
      <c r="P120" s="476"/>
      <c r="Q120" s="476"/>
      <c r="R120" s="476"/>
      <c r="S120" s="476"/>
      <c r="T120" s="477"/>
      <c r="U120" s="476"/>
      <c r="V120" s="476"/>
      <c r="W120" s="476"/>
      <c r="X120" s="476"/>
      <c r="Y120" s="477"/>
      <c r="Z120" s="476"/>
      <c r="AA120" s="476"/>
      <c r="AB120" s="476"/>
      <c r="AC120" s="476"/>
      <c r="AD120" s="477"/>
      <c r="AE120" s="476"/>
      <c r="AF120" s="476"/>
      <c r="AG120" s="476"/>
      <c r="AH120" s="476"/>
      <c r="AI120" s="477"/>
      <c r="AJ120" s="476"/>
      <c r="AK120" s="476"/>
      <c r="AL120" s="476"/>
      <c r="AM120" s="476"/>
      <c r="AN120" s="477"/>
      <c r="AO120" s="476"/>
      <c r="AP120" s="476"/>
      <c r="AQ120" s="476"/>
      <c r="AR120" s="476"/>
      <c r="AS120" s="477"/>
      <c r="AT120" s="476"/>
      <c r="AU120" s="476"/>
      <c r="AV120" s="476"/>
      <c r="AW120" s="476"/>
      <c r="AX120" s="477"/>
      <c r="AY120" s="476"/>
      <c r="AZ120" s="476"/>
      <c r="BA120" s="476"/>
      <c r="BB120" s="476"/>
      <c r="BC120" s="477"/>
      <c r="BD120" s="476"/>
      <c r="BE120" s="476"/>
      <c r="BF120" s="476"/>
      <c r="BG120" s="476"/>
      <c r="BH120" s="477"/>
      <c r="BI120" s="476"/>
      <c r="BJ120" s="476"/>
      <c r="BK120" s="476"/>
      <c r="BL120" s="476"/>
      <c r="BM120" s="477"/>
      <c r="BN120" s="476"/>
      <c r="BO120" s="476"/>
      <c r="BP120" s="476"/>
      <c r="BQ120" s="476"/>
      <c r="BR120" s="477"/>
      <c r="BS120" s="476"/>
      <c r="BT120" s="436"/>
      <c r="BU120" s="436"/>
      <c r="BV120" s="436"/>
      <c r="BW120" s="437"/>
      <c r="BX120" s="436"/>
      <c r="BY120" s="436"/>
      <c r="BZ120" s="476"/>
      <c r="CA120" s="476"/>
      <c r="CB120" s="477"/>
      <c r="CC120" s="476"/>
      <c r="CD120" s="476"/>
      <c r="CE120" s="476"/>
      <c r="CF120" s="476"/>
      <c r="CG120" s="477"/>
      <c r="CH120" s="476"/>
      <c r="CI120" s="476"/>
      <c r="CJ120" s="476"/>
      <c r="CK120" s="476"/>
      <c r="CL120" s="477"/>
      <c r="CM120" s="476"/>
      <c r="CN120" s="476"/>
      <c r="CO120" s="476"/>
      <c r="CP120" s="476"/>
      <c r="CQ120" s="477"/>
      <c r="CR120" s="476"/>
      <c r="CS120" s="476"/>
      <c r="CT120" s="476"/>
      <c r="CU120" s="476"/>
      <c r="CV120" s="477"/>
      <c r="CW120" s="476"/>
      <c r="CX120" s="476"/>
      <c r="CY120" s="476"/>
      <c r="CZ120" s="476"/>
      <c r="DA120" s="477"/>
      <c r="DB120" s="476"/>
      <c r="DC120" s="476"/>
      <c r="DD120" s="476"/>
      <c r="DE120" s="476"/>
      <c r="DF120" s="477"/>
      <c r="DG120" s="476"/>
      <c r="DH120" s="476"/>
      <c r="DI120" s="476"/>
      <c r="DJ120" s="476"/>
      <c r="DK120" s="477"/>
      <c r="DL120" s="476"/>
      <c r="DM120" s="476"/>
      <c r="DN120" s="476"/>
      <c r="DO120" s="476"/>
      <c r="DP120" s="477"/>
      <c r="DQ120" s="476"/>
      <c r="DR120" s="476"/>
      <c r="DS120" s="476"/>
      <c r="DT120" s="476"/>
      <c r="DU120" s="477"/>
      <c r="DV120" s="476"/>
      <c r="DW120" s="476"/>
      <c r="DX120" s="476"/>
      <c r="DY120" s="476"/>
      <c r="DZ120" s="477"/>
      <c r="EA120" s="476"/>
      <c r="EB120" s="476"/>
      <c r="EC120" s="476"/>
      <c r="ED120" s="476"/>
      <c r="EE120" s="477"/>
      <c r="EF120" s="476"/>
      <c r="EG120" s="476"/>
      <c r="EH120" s="476"/>
      <c r="EI120" s="476"/>
      <c r="EJ120" s="477"/>
      <c r="EK120" s="476"/>
      <c r="EL120" s="436"/>
      <c r="EM120" s="333"/>
      <c r="EN120" s="333"/>
      <c r="EO120" s="345"/>
      <c r="EP120" s="349"/>
      <c r="EQ120" s="349"/>
    </row>
    <row r="121" spans="1:147" hidden="1" x14ac:dyDescent="0.2">
      <c r="A121" s="333"/>
      <c r="B121" s="333"/>
      <c r="D121" s="345" t="s">
        <v>320</v>
      </c>
      <c r="E121" s="351"/>
      <c r="F121" s="333"/>
      <c r="G121" s="436">
        <f>SUM(G122:G122)</f>
        <v>0</v>
      </c>
      <c r="H121" s="436"/>
      <c r="I121" s="436"/>
      <c r="J121" s="437"/>
      <c r="K121" s="436"/>
      <c r="L121" s="436">
        <f>SUM(L122:L122)</f>
        <v>0</v>
      </c>
      <c r="M121" s="436"/>
      <c r="N121" s="436"/>
      <c r="O121" s="437"/>
      <c r="P121" s="436"/>
      <c r="Q121" s="436">
        <f>SUM(Q122:Q122)</f>
        <v>0</v>
      </c>
      <c r="R121" s="436"/>
      <c r="S121" s="436"/>
      <c r="T121" s="437"/>
      <c r="U121" s="436"/>
      <c r="V121" s="436">
        <f>SUM(V122:V122)</f>
        <v>0</v>
      </c>
      <c r="W121" s="436"/>
      <c r="X121" s="436"/>
      <c r="Y121" s="437"/>
      <c r="Z121" s="436"/>
      <c r="AA121" s="436">
        <f>SUM(AA122:AA122)</f>
        <v>0</v>
      </c>
      <c r="AB121" s="436"/>
      <c r="AC121" s="436"/>
      <c r="AD121" s="437"/>
      <c r="AE121" s="436"/>
      <c r="AF121" s="436">
        <f>SUM(AF122:AF122)</f>
        <v>0</v>
      </c>
      <c r="AG121" s="436"/>
      <c r="AH121" s="436"/>
      <c r="AI121" s="437"/>
      <c r="AJ121" s="436"/>
      <c r="AK121" s="436">
        <f>SUM(AK122:AK122)</f>
        <v>0</v>
      </c>
      <c r="AL121" s="436"/>
      <c r="AM121" s="436"/>
      <c r="AN121" s="437"/>
      <c r="AO121" s="436"/>
      <c r="AP121" s="436">
        <f>SUM(AP122:AP122)</f>
        <v>0</v>
      </c>
      <c r="AQ121" s="436"/>
      <c r="AR121" s="436"/>
      <c r="AS121" s="437"/>
      <c r="AT121" s="436"/>
      <c r="AU121" s="436">
        <f>SUM(AU122:AU122)</f>
        <v>0</v>
      </c>
      <c r="AV121" s="436"/>
      <c r="AW121" s="436"/>
      <c r="AX121" s="437"/>
      <c r="AY121" s="436"/>
      <c r="AZ121" s="436">
        <f>SUM(AZ122:AZ122)</f>
        <v>0</v>
      </c>
      <c r="BA121" s="436"/>
      <c r="BB121" s="436"/>
      <c r="BC121" s="437"/>
      <c r="BD121" s="436"/>
      <c r="BE121" s="436">
        <f>SUM(BE122:BE122)</f>
        <v>0</v>
      </c>
      <c r="BF121" s="436"/>
      <c r="BG121" s="436"/>
      <c r="BH121" s="437"/>
      <c r="BI121" s="436"/>
      <c r="BJ121" s="436">
        <f>SUM(BJ122:BJ122)</f>
        <v>0</v>
      </c>
      <c r="BK121" s="436"/>
      <c r="BL121" s="436"/>
      <c r="BM121" s="437"/>
      <c r="BN121" s="436"/>
      <c r="BO121" s="436">
        <f>SUM(BO122:BO122)</f>
        <v>0</v>
      </c>
      <c r="BP121" s="436"/>
      <c r="BQ121" s="436"/>
      <c r="BR121" s="437"/>
      <c r="BS121" s="436"/>
      <c r="BT121" s="436">
        <f>SUM(BT122:BT122)</f>
        <v>0</v>
      </c>
      <c r="BU121" s="436"/>
      <c r="BV121" s="436"/>
      <c r="BW121" s="437"/>
      <c r="BX121" s="436"/>
      <c r="BY121" s="436">
        <f>SUM(BY122:BY122)</f>
        <v>0</v>
      </c>
      <c r="BZ121" s="436"/>
      <c r="CA121" s="436"/>
      <c r="CB121" s="437"/>
      <c r="CC121" s="436"/>
      <c r="CD121" s="436">
        <f>SUM(CD122:CD122)</f>
        <v>0</v>
      </c>
      <c r="CE121" s="436"/>
      <c r="CF121" s="436"/>
      <c r="CG121" s="437"/>
      <c r="CH121" s="436"/>
      <c r="CI121" s="436">
        <f>SUM(CI122:CI122)</f>
        <v>0</v>
      </c>
      <c r="CJ121" s="436"/>
      <c r="CK121" s="436"/>
      <c r="CL121" s="437"/>
      <c r="CM121" s="436"/>
      <c r="CN121" s="436">
        <f>SUM(CN122:CN122)</f>
        <v>0</v>
      </c>
      <c r="CO121" s="436"/>
      <c r="CP121" s="436"/>
      <c r="CQ121" s="437"/>
      <c r="CR121" s="436"/>
      <c r="CS121" s="436">
        <f>SUM(CS122:CS122)</f>
        <v>0</v>
      </c>
      <c r="CT121" s="436"/>
      <c r="CU121" s="436"/>
      <c r="CV121" s="437"/>
      <c r="CW121" s="436"/>
      <c r="CX121" s="436">
        <f>SUM(CX122:CX122)</f>
        <v>0</v>
      </c>
      <c r="CY121" s="436"/>
      <c r="CZ121" s="436"/>
      <c r="DA121" s="437"/>
      <c r="DB121" s="436"/>
      <c r="DC121" s="436">
        <f>SUM(DC122:DC122)</f>
        <v>0</v>
      </c>
      <c r="DD121" s="436"/>
      <c r="DE121" s="436"/>
      <c r="DF121" s="437"/>
      <c r="DG121" s="436"/>
      <c r="DH121" s="436">
        <f>SUM(DH122:DH122)</f>
        <v>0</v>
      </c>
      <c r="DI121" s="436"/>
      <c r="DJ121" s="436"/>
      <c r="DK121" s="437"/>
      <c r="DL121" s="436"/>
      <c r="DM121" s="436">
        <f>SUM(DM122:DM122)</f>
        <v>0</v>
      </c>
      <c r="DN121" s="436"/>
      <c r="DO121" s="436"/>
      <c r="DP121" s="437"/>
      <c r="DQ121" s="436"/>
      <c r="DR121" s="436">
        <f>SUM(DR122:DR122)</f>
        <v>0</v>
      </c>
      <c r="DS121" s="436"/>
      <c r="DT121" s="436"/>
      <c r="DU121" s="437"/>
      <c r="DV121" s="436"/>
      <c r="DW121" s="436">
        <f>SUM(DW122:DW122)</f>
        <v>0</v>
      </c>
      <c r="DX121" s="436"/>
      <c r="DY121" s="436"/>
      <c r="DZ121" s="437"/>
      <c r="EA121" s="436"/>
      <c r="EB121" s="436">
        <f>SUM(EB122:EB122)</f>
        <v>0</v>
      </c>
      <c r="EC121" s="436"/>
      <c r="ED121" s="436"/>
      <c r="EE121" s="437"/>
      <c r="EF121" s="436"/>
      <c r="EG121" s="436">
        <f>SUM(EG122:EG122)</f>
        <v>0</v>
      </c>
      <c r="EH121" s="436"/>
      <c r="EI121" s="436"/>
      <c r="EJ121" s="437"/>
      <c r="EK121" s="436"/>
      <c r="EL121" s="436">
        <f>SUM(EL122:EL122)</f>
        <v>0</v>
      </c>
      <c r="EM121" s="333"/>
      <c r="EN121" s="333"/>
      <c r="EO121" s="345"/>
      <c r="EP121" s="349"/>
      <c r="EQ121" s="349"/>
    </row>
    <row r="122" spans="1:147" hidden="1" x14ac:dyDescent="0.2">
      <c r="A122" s="333"/>
      <c r="B122" s="333"/>
      <c r="D122" s="345" t="s">
        <v>313</v>
      </c>
      <c r="E122" s="351"/>
      <c r="F122" s="441"/>
      <c r="G122" s="445">
        <v>0</v>
      </c>
      <c r="H122" s="443"/>
      <c r="I122" s="436"/>
      <c r="J122" s="437"/>
      <c r="K122" s="444"/>
      <c r="L122" s="445">
        <v>0</v>
      </c>
      <c r="M122" s="443"/>
      <c r="N122" s="436"/>
      <c r="O122" s="437"/>
      <c r="P122" s="444"/>
      <c r="Q122" s="445">
        <v>0</v>
      </c>
      <c r="R122" s="443"/>
      <c r="S122" s="436"/>
      <c r="T122" s="437"/>
      <c r="U122" s="444"/>
      <c r="V122" s="445">
        <v>0</v>
      </c>
      <c r="W122" s="443"/>
      <c r="X122" s="436"/>
      <c r="Y122" s="437"/>
      <c r="Z122" s="444"/>
      <c r="AA122" s="445">
        <v>0</v>
      </c>
      <c r="AB122" s="443"/>
      <c r="AC122" s="436"/>
      <c r="AD122" s="437"/>
      <c r="AE122" s="444"/>
      <c r="AF122" s="445">
        <v>0</v>
      </c>
      <c r="AG122" s="443"/>
      <c r="AH122" s="436"/>
      <c r="AI122" s="437"/>
      <c r="AJ122" s="444"/>
      <c r="AK122" s="445">
        <v>0</v>
      </c>
      <c r="AL122" s="443"/>
      <c r="AM122" s="436"/>
      <c r="AN122" s="437"/>
      <c r="AO122" s="444"/>
      <c r="AP122" s="445">
        <v>0</v>
      </c>
      <c r="AQ122" s="443"/>
      <c r="AR122" s="436"/>
      <c r="AS122" s="437"/>
      <c r="AT122" s="444"/>
      <c r="AU122" s="445">
        <v>0</v>
      </c>
      <c r="AV122" s="443"/>
      <c r="AW122" s="436"/>
      <c r="AX122" s="437"/>
      <c r="AY122" s="444"/>
      <c r="AZ122" s="445">
        <v>0</v>
      </c>
      <c r="BA122" s="443"/>
      <c r="BB122" s="436"/>
      <c r="BC122" s="437"/>
      <c r="BD122" s="444"/>
      <c r="BE122" s="445">
        <v>0</v>
      </c>
      <c r="BF122" s="443"/>
      <c r="BG122" s="436"/>
      <c r="BH122" s="437"/>
      <c r="BI122" s="444"/>
      <c r="BJ122" s="445">
        <v>0</v>
      </c>
      <c r="BK122" s="443"/>
      <c r="BL122" s="436"/>
      <c r="BM122" s="437"/>
      <c r="BN122" s="444"/>
      <c r="BO122" s="445">
        <v>0</v>
      </c>
      <c r="BP122" s="443"/>
      <c r="BQ122" s="436"/>
      <c r="BR122" s="437"/>
      <c r="BS122" s="444"/>
      <c r="BT122" s="445">
        <f>SUM(L122:BO122)</f>
        <v>0</v>
      </c>
      <c r="BU122" s="443"/>
      <c r="BV122" s="436"/>
      <c r="BW122" s="437"/>
      <c r="BX122" s="444"/>
      <c r="BY122" s="445">
        <v>0</v>
      </c>
      <c r="BZ122" s="443"/>
      <c r="CA122" s="436"/>
      <c r="CB122" s="437"/>
      <c r="CC122" s="444"/>
      <c r="CD122" s="445">
        <v>0</v>
      </c>
      <c r="CE122" s="443"/>
      <c r="CF122" s="436"/>
      <c r="CG122" s="437"/>
      <c r="CH122" s="444"/>
      <c r="CI122" s="445">
        <v>0</v>
      </c>
      <c r="CJ122" s="443"/>
      <c r="CK122" s="436"/>
      <c r="CL122" s="437"/>
      <c r="CM122" s="444"/>
      <c r="CN122" s="445">
        <v>0</v>
      </c>
      <c r="CO122" s="443"/>
      <c r="CP122" s="436"/>
      <c r="CQ122" s="437"/>
      <c r="CR122" s="444"/>
      <c r="CS122" s="445">
        <v>0</v>
      </c>
      <c r="CT122" s="443"/>
      <c r="CU122" s="436"/>
      <c r="CV122" s="437"/>
      <c r="CW122" s="444"/>
      <c r="CX122" s="445">
        <v>0</v>
      </c>
      <c r="CY122" s="443"/>
      <c r="CZ122" s="436"/>
      <c r="DA122" s="437"/>
      <c r="DB122" s="444"/>
      <c r="DC122" s="445">
        <v>0</v>
      </c>
      <c r="DD122" s="443"/>
      <c r="DE122" s="436"/>
      <c r="DF122" s="437"/>
      <c r="DG122" s="444"/>
      <c r="DH122" s="445">
        <v>0</v>
      </c>
      <c r="DI122" s="443"/>
      <c r="DJ122" s="436"/>
      <c r="DK122" s="437"/>
      <c r="DL122" s="444"/>
      <c r="DM122" s="445">
        <v>0</v>
      </c>
      <c r="DN122" s="443"/>
      <c r="DO122" s="436"/>
      <c r="DP122" s="437"/>
      <c r="DQ122" s="444"/>
      <c r="DR122" s="445">
        <v>0</v>
      </c>
      <c r="DS122" s="443"/>
      <c r="DT122" s="436"/>
      <c r="DU122" s="437"/>
      <c r="DV122" s="444"/>
      <c r="DW122" s="445">
        <v>0</v>
      </c>
      <c r="DX122" s="443"/>
      <c r="DY122" s="436"/>
      <c r="DZ122" s="437"/>
      <c r="EA122" s="444"/>
      <c r="EB122" s="445">
        <v>0</v>
      </c>
      <c r="EC122" s="443"/>
      <c r="ED122" s="436"/>
      <c r="EE122" s="437"/>
      <c r="EF122" s="444"/>
      <c r="EG122" s="445">
        <v>0</v>
      </c>
      <c r="EH122" s="443"/>
      <c r="EI122" s="436"/>
      <c r="EJ122" s="437"/>
      <c r="EK122" s="444"/>
      <c r="EL122" s="445">
        <f t="shared" ref="EL122" si="7">SUM(CD122:CD122)</f>
        <v>0</v>
      </c>
      <c r="EM122" s="480"/>
      <c r="EN122" s="333"/>
      <c r="EO122" s="345"/>
      <c r="EP122" s="349"/>
      <c r="EQ122" s="349"/>
    </row>
    <row r="123" spans="1:147" hidden="1" x14ac:dyDescent="0.2">
      <c r="A123" s="333"/>
      <c r="B123" s="333"/>
      <c r="D123" s="345"/>
      <c r="E123" s="351"/>
      <c r="F123" s="333"/>
      <c r="G123" s="476"/>
      <c r="H123" s="476"/>
      <c r="I123" s="476"/>
      <c r="J123" s="477"/>
      <c r="K123" s="476"/>
      <c r="L123" s="476"/>
      <c r="M123" s="476"/>
      <c r="N123" s="476"/>
      <c r="O123" s="477"/>
      <c r="P123" s="476"/>
      <c r="Q123" s="476"/>
      <c r="R123" s="476"/>
      <c r="S123" s="476"/>
      <c r="T123" s="477"/>
      <c r="U123" s="476"/>
      <c r="V123" s="476"/>
      <c r="W123" s="476"/>
      <c r="X123" s="476"/>
      <c r="Y123" s="477"/>
      <c r="Z123" s="476"/>
      <c r="AA123" s="476"/>
      <c r="AB123" s="476"/>
      <c r="AC123" s="476"/>
      <c r="AD123" s="477"/>
      <c r="AE123" s="476"/>
      <c r="AF123" s="476"/>
      <c r="AG123" s="476"/>
      <c r="AH123" s="476"/>
      <c r="AI123" s="477"/>
      <c r="AJ123" s="476"/>
      <c r="AK123" s="476"/>
      <c r="AL123" s="476"/>
      <c r="AM123" s="476"/>
      <c r="AN123" s="477"/>
      <c r="AO123" s="476"/>
      <c r="AP123" s="476"/>
      <c r="AQ123" s="476"/>
      <c r="AR123" s="476"/>
      <c r="AS123" s="477"/>
      <c r="AT123" s="476"/>
      <c r="AU123" s="476"/>
      <c r="AV123" s="476"/>
      <c r="AW123" s="476"/>
      <c r="AX123" s="477"/>
      <c r="AY123" s="476"/>
      <c r="AZ123" s="476"/>
      <c r="BA123" s="476"/>
      <c r="BB123" s="476"/>
      <c r="BC123" s="477"/>
      <c r="BD123" s="476"/>
      <c r="BE123" s="476"/>
      <c r="BF123" s="476"/>
      <c r="BG123" s="476"/>
      <c r="BH123" s="477"/>
      <c r="BI123" s="476"/>
      <c r="BJ123" s="476"/>
      <c r="BK123" s="476"/>
      <c r="BL123" s="476"/>
      <c r="BM123" s="477"/>
      <c r="BN123" s="476"/>
      <c r="BO123" s="476"/>
      <c r="BP123" s="476"/>
      <c r="BQ123" s="476"/>
      <c r="BR123" s="477"/>
      <c r="BS123" s="476"/>
      <c r="BT123" s="436"/>
      <c r="BU123" s="436"/>
      <c r="BV123" s="436"/>
      <c r="BW123" s="437"/>
      <c r="BX123" s="436"/>
      <c r="BY123" s="436"/>
      <c r="BZ123" s="476"/>
      <c r="CA123" s="476"/>
      <c r="CB123" s="477"/>
      <c r="CC123" s="476"/>
      <c r="CD123" s="476"/>
      <c r="CE123" s="476"/>
      <c r="CF123" s="476"/>
      <c r="CG123" s="477"/>
      <c r="CH123" s="476"/>
      <c r="CI123" s="476"/>
      <c r="CJ123" s="476"/>
      <c r="CK123" s="476"/>
      <c r="CL123" s="477"/>
      <c r="CM123" s="476"/>
      <c r="CN123" s="476"/>
      <c r="CO123" s="476"/>
      <c r="CP123" s="476"/>
      <c r="CQ123" s="477"/>
      <c r="CR123" s="476"/>
      <c r="CS123" s="476"/>
      <c r="CT123" s="476"/>
      <c r="CU123" s="476"/>
      <c r="CV123" s="477"/>
      <c r="CW123" s="476"/>
      <c r="CX123" s="476"/>
      <c r="CY123" s="476"/>
      <c r="CZ123" s="476"/>
      <c r="DA123" s="477"/>
      <c r="DB123" s="476"/>
      <c r="DC123" s="476"/>
      <c r="DD123" s="476"/>
      <c r="DE123" s="476"/>
      <c r="DF123" s="477"/>
      <c r="DG123" s="476"/>
      <c r="DH123" s="476"/>
      <c r="DI123" s="476"/>
      <c r="DJ123" s="476"/>
      <c r="DK123" s="477"/>
      <c r="DL123" s="476"/>
      <c r="DM123" s="476"/>
      <c r="DN123" s="476"/>
      <c r="DO123" s="476"/>
      <c r="DP123" s="477"/>
      <c r="DQ123" s="476"/>
      <c r="DR123" s="476"/>
      <c r="DS123" s="476"/>
      <c r="DT123" s="476"/>
      <c r="DU123" s="477"/>
      <c r="DV123" s="476"/>
      <c r="DW123" s="476"/>
      <c r="DX123" s="476"/>
      <c r="DY123" s="476"/>
      <c r="DZ123" s="477"/>
      <c r="EA123" s="476"/>
      <c r="EB123" s="476"/>
      <c r="EC123" s="476"/>
      <c r="ED123" s="476"/>
      <c r="EE123" s="477"/>
      <c r="EF123" s="476"/>
      <c r="EG123" s="476"/>
      <c r="EH123" s="476"/>
      <c r="EI123" s="476"/>
      <c r="EJ123" s="477"/>
      <c r="EK123" s="476"/>
      <c r="EL123" s="436"/>
      <c r="EM123" s="333"/>
      <c r="EN123" s="333"/>
      <c r="EO123" s="345"/>
      <c r="EP123" s="349"/>
      <c r="EQ123" s="349"/>
    </row>
    <row r="124" spans="1:147" x14ac:dyDescent="0.2">
      <c r="A124" s="333"/>
      <c r="B124" s="333"/>
      <c r="D124" s="345" t="s">
        <v>321</v>
      </c>
      <c r="E124" s="351"/>
      <c r="F124" s="333"/>
      <c r="G124" s="436">
        <f>SUM(G125:G125)</f>
        <v>0</v>
      </c>
      <c r="H124" s="436"/>
      <c r="I124" s="436"/>
      <c r="J124" s="437"/>
      <c r="K124" s="436"/>
      <c r="L124" s="436">
        <f>SUM(L125:L125)</f>
        <v>0</v>
      </c>
      <c r="M124" s="436"/>
      <c r="N124" s="436"/>
      <c r="O124" s="437"/>
      <c r="P124" s="436"/>
      <c r="Q124" s="436">
        <f>SUM(Q125:Q125)</f>
        <v>0</v>
      </c>
      <c r="R124" s="436"/>
      <c r="S124" s="436"/>
      <c r="T124" s="437"/>
      <c r="U124" s="436"/>
      <c r="V124" s="436">
        <f>SUM(V125:V125)</f>
        <v>0</v>
      </c>
      <c r="W124" s="436"/>
      <c r="X124" s="436"/>
      <c r="Y124" s="437"/>
      <c r="Z124" s="436"/>
      <c r="AA124" s="436">
        <f>SUM(AA125:AA125)</f>
        <v>0</v>
      </c>
      <c r="AB124" s="436"/>
      <c r="AC124" s="436"/>
      <c r="AD124" s="437"/>
      <c r="AE124" s="436"/>
      <c r="AF124" s="436">
        <f>SUM(AF125:AF125)</f>
        <v>0</v>
      </c>
      <c r="AG124" s="436"/>
      <c r="AH124" s="436"/>
      <c r="AI124" s="437"/>
      <c r="AJ124" s="436"/>
      <c r="AK124" s="436">
        <f>SUM(AK125:AK125)</f>
        <v>0</v>
      </c>
      <c r="AL124" s="436"/>
      <c r="AM124" s="436"/>
      <c r="AN124" s="437"/>
      <c r="AO124" s="436"/>
      <c r="AP124" s="436">
        <f>SUM(AP125:AP125)</f>
        <v>0</v>
      </c>
      <c r="AQ124" s="436"/>
      <c r="AR124" s="436"/>
      <c r="AS124" s="437"/>
      <c r="AT124" s="436"/>
      <c r="AU124" s="436">
        <f>SUM(AU125:AU125)</f>
        <v>0</v>
      </c>
      <c r="AV124" s="436"/>
      <c r="AW124" s="436"/>
      <c r="AX124" s="437"/>
      <c r="AY124" s="436"/>
      <c r="AZ124" s="436">
        <f>SUM(AZ125:AZ125)</f>
        <v>0</v>
      </c>
      <c r="BA124" s="436"/>
      <c r="BB124" s="436"/>
      <c r="BC124" s="437"/>
      <c r="BD124" s="436"/>
      <c r="BE124" s="436">
        <f>SUM(BE125:BE125)</f>
        <v>0</v>
      </c>
      <c r="BF124" s="436"/>
      <c r="BG124" s="436"/>
      <c r="BH124" s="437"/>
      <c r="BI124" s="436"/>
      <c r="BJ124" s="436">
        <f>SUM(BJ125:BJ125)</f>
        <v>0</v>
      </c>
      <c r="BK124" s="436"/>
      <c r="BL124" s="436"/>
      <c r="BM124" s="437"/>
      <c r="BN124" s="436"/>
      <c r="BO124" s="436">
        <f>SUM(BO125:BO125)</f>
        <v>0</v>
      </c>
      <c r="BP124" s="436"/>
      <c r="BQ124" s="436"/>
      <c r="BR124" s="437"/>
      <c r="BS124" s="436"/>
      <c r="BT124" s="436">
        <f>SUM(BT125:BT125)</f>
        <v>0</v>
      </c>
      <c r="BU124" s="436"/>
      <c r="BV124" s="436"/>
      <c r="BW124" s="437"/>
      <c r="BX124" s="436"/>
      <c r="BY124" s="436">
        <f>SUM(BY125:BY125)</f>
        <v>1390857</v>
      </c>
      <c r="BZ124" s="436"/>
      <c r="CA124" s="436"/>
      <c r="CB124" s="437"/>
      <c r="CC124" s="436"/>
      <c r="CD124" s="436">
        <f>SUM(CD125:CD125)</f>
        <v>0</v>
      </c>
      <c r="CE124" s="436"/>
      <c r="CF124" s="436"/>
      <c r="CG124" s="437"/>
      <c r="CH124" s="436"/>
      <c r="CI124" s="436">
        <f>SUM(CI125:CI125)</f>
        <v>0</v>
      </c>
      <c r="CJ124" s="436"/>
      <c r="CK124" s="436"/>
      <c r="CL124" s="437"/>
      <c r="CM124" s="436"/>
      <c r="CN124" s="436">
        <f>SUM(CN125:CN125)</f>
        <v>743035</v>
      </c>
      <c r="CO124" s="436"/>
      <c r="CP124" s="436"/>
      <c r="CQ124" s="437"/>
      <c r="CR124" s="436"/>
      <c r="CS124" s="436">
        <f>SUM(CS125:CS125)</f>
        <v>113087</v>
      </c>
      <c r="CT124" s="436"/>
      <c r="CU124" s="436"/>
      <c r="CV124" s="437"/>
      <c r="CW124" s="436"/>
      <c r="CX124" s="436">
        <f>SUM(CX125:CX125)</f>
        <v>0</v>
      </c>
      <c r="CY124" s="436"/>
      <c r="CZ124" s="436"/>
      <c r="DA124" s="437"/>
      <c r="DB124" s="436"/>
      <c r="DC124" s="436">
        <f>SUM(DC125:DC125)</f>
        <v>27624</v>
      </c>
      <c r="DD124" s="436"/>
      <c r="DE124" s="436"/>
      <c r="DF124" s="437"/>
      <c r="DG124" s="436"/>
      <c r="DH124" s="436">
        <f>SUM(DH125:DH125)</f>
        <v>0</v>
      </c>
      <c r="DI124" s="436"/>
      <c r="DJ124" s="436"/>
      <c r="DK124" s="437"/>
      <c r="DL124" s="436"/>
      <c r="DM124" s="436">
        <f>SUM(DM125:DM125)</f>
        <v>171068</v>
      </c>
      <c r="DN124" s="436"/>
      <c r="DO124" s="436"/>
      <c r="DP124" s="437"/>
      <c r="DQ124" s="436"/>
      <c r="DR124" s="436">
        <f>SUM(DR125:DR125)</f>
        <v>0</v>
      </c>
      <c r="DS124" s="436"/>
      <c r="DT124" s="436"/>
      <c r="DU124" s="437"/>
      <c r="DV124" s="436"/>
      <c r="DW124" s="436">
        <f>SUM(DW125:DW125)</f>
        <v>0</v>
      </c>
      <c r="DX124" s="436"/>
      <c r="DY124" s="436"/>
      <c r="DZ124" s="437"/>
      <c r="EA124" s="436"/>
      <c r="EB124" s="436">
        <f>SUM(EB125:EB125)</f>
        <v>248416</v>
      </c>
      <c r="EC124" s="436"/>
      <c r="ED124" s="436"/>
      <c r="EE124" s="437"/>
      <c r="EF124" s="436"/>
      <c r="EG124" s="436">
        <f>SUM(EG125:EG125)</f>
        <v>87627</v>
      </c>
      <c r="EH124" s="436"/>
      <c r="EI124" s="436"/>
      <c r="EJ124" s="437"/>
      <c r="EK124" s="436"/>
      <c r="EL124" s="436">
        <f>SUM(EL125:EL125)</f>
        <v>0</v>
      </c>
      <c r="EM124" s="333"/>
      <c r="EN124" s="333"/>
      <c r="EO124" s="345"/>
      <c r="EP124" s="349"/>
      <c r="EQ124" s="349"/>
    </row>
    <row r="125" spans="1:147" x14ac:dyDescent="0.2">
      <c r="A125" s="333"/>
      <c r="B125" s="333"/>
      <c r="D125" s="345" t="s">
        <v>313</v>
      </c>
      <c r="E125" s="351"/>
      <c r="F125" s="441"/>
      <c r="G125" s="445">
        <v>0</v>
      </c>
      <c r="H125" s="443"/>
      <c r="I125" s="436"/>
      <c r="J125" s="437"/>
      <c r="K125" s="444"/>
      <c r="L125" s="445">
        <v>0</v>
      </c>
      <c r="M125" s="443"/>
      <c r="N125" s="436"/>
      <c r="O125" s="437"/>
      <c r="P125" s="444"/>
      <c r="Q125" s="445">
        <v>0</v>
      </c>
      <c r="R125" s="443"/>
      <c r="S125" s="436"/>
      <c r="T125" s="437"/>
      <c r="U125" s="444"/>
      <c r="V125" s="445">
        <v>0</v>
      </c>
      <c r="W125" s="443"/>
      <c r="X125" s="436"/>
      <c r="Y125" s="437"/>
      <c r="Z125" s="444"/>
      <c r="AA125" s="445">
        <v>0</v>
      </c>
      <c r="AB125" s="443"/>
      <c r="AC125" s="436"/>
      <c r="AD125" s="437"/>
      <c r="AE125" s="444"/>
      <c r="AF125" s="445">
        <v>0</v>
      </c>
      <c r="AG125" s="443"/>
      <c r="AH125" s="436"/>
      <c r="AI125" s="437"/>
      <c r="AJ125" s="444"/>
      <c r="AK125" s="445">
        <v>0</v>
      </c>
      <c r="AL125" s="443"/>
      <c r="AM125" s="436"/>
      <c r="AN125" s="437"/>
      <c r="AO125" s="444"/>
      <c r="AP125" s="445">
        <v>0</v>
      </c>
      <c r="AQ125" s="443"/>
      <c r="AR125" s="436"/>
      <c r="AS125" s="437"/>
      <c r="AT125" s="444"/>
      <c r="AU125" s="445">
        <v>0</v>
      </c>
      <c r="AV125" s="443"/>
      <c r="AW125" s="436"/>
      <c r="AX125" s="437"/>
      <c r="AY125" s="444"/>
      <c r="AZ125" s="445">
        <v>0</v>
      </c>
      <c r="BA125" s="443"/>
      <c r="BB125" s="436"/>
      <c r="BC125" s="437"/>
      <c r="BD125" s="444"/>
      <c r="BE125" s="445">
        <v>0</v>
      </c>
      <c r="BF125" s="443"/>
      <c r="BG125" s="436"/>
      <c r="BH125" s="437"/>
      <c r="BI125" s="444"/>
      <c r="BJ125" s="445">
        <v>0</v>
      </c>
      <c r="BK125" s="443"/>
      <c r="BL125" s="436"/>
      <c r="BM125" s="437"/>
      <c r="BN125" s="444"/>
      <c r="BO125" s="445">
        <v>0</v>
      </c>
      <c r="BP125" s="443"/>
      <c r="BQ125" s="436"/>
      <c r="BR125" s="437"/>
      <c r="BS125" s="444"/>
      <c r="BT125" s="445">
        <f>SUM(L125:BO125)</f>
        <v>0</v>
      </c>
      <c r="BU125" s="443"/>
      <c r="BV125" s="436"/>
      <c r="BW125" s="437"/>
      <c r="BX125" s="444"/>
      <c r="BY125" s="445">
        <v>1390857</v>
      </c>
      <c r="BZ125" s="443"/>
      <c r="CA125" s="436"/>
      <c r="CB125" s="437"/>
      <c r="CC125" s="444"/>
      <c r="CD125" s="445">
        <v>0</v>
      </c>
      <c r="CE125" s="443"/>
      <c r="CF125" s="436"/>
      <c r="CG125" s="437"/>
      <c r="CH125" s="444"/>
      <c r="CI125" s="445">
        <v>0</v>
      </c>
      <c r="CJ125" s="443"/>
      <c r="CK125" s="436"/>
      <c r="CL125" s="437"/>
      <c r="CM125" s="444"/>
      <c r="CN125" s="445">
        <v>743035</v>
      </c>
      <c r="CO125" s="443"/>
      <c r="CP125" s="436"/>
      <c r="CQ125" s="437"/>
      <c r="CR125" s="444"/>
      <c r="CS125" s="445">
        <v>113087</v>
      </c>
      <c r="CT125" s="443"/>
      <c r="CU125" s="436"/>
      <c r="CV125" s="437"/>
      <c r="CW125" s="444"/>
      <c r="CX125" s="445">
        <v>0</v>
      </c>
      <c r="CY125" s="443"/>
      <c r="CZ125" s="436"/>
      <c r="DA125" s="437"/>
      <c r="DB125" s="444"/>
      <c r="DC125" s="445">
        <v>27624</v>
      </c>
      <c r="DD125" s="443"/>
      <c r="DE125" s="436"/>
      <c r="DF125" s="437"/>
      <c r="DG125" s="444"/>
      <c r="DH125" s="445">
        <v>0</v>
      </c>
      <c r="DI125" s="443"/>
      <c r="DJ125" s="436"/>
      <c r="DK125" s="437"/>
      <c r="DL125" s="444"/>
      <c r="DM125" s="445">
        <v>171068</v>
      </c>
      <c r="DN125" s="443"/>
      <c r="DO125" s="436"/>
      <c r="DP125" s="437"/>
      <c r="DQ125" s="444"/>
      <c r="DR125" s="445">
        <v>0</v>
      </c>
      <c r="DS125" s="443"/>
      <c r="DT125" s="436"/>
      <c r="DU125" s="437"/>
      <c r="DV125" s="444"/>
      <c r="DW125" s="445">
        <v>0</v>
      </c>
      <c r="DX125" s="443"/>
      <c r="DY125" s="436"/>
      <c r="DZ125" s="437"/>
      <c r="EA125" s="444"/>
      <c r="EB125" s="445">
        <v>248416</v>
      </c>
      <c r="EC125" s="443"/>
      <c r="ED125" s="436"/>
      <c r="EE125" s="437"/>
      <c r="EF125" s="444"/>
      <c r="EG125" s="445">
        <v>87627</v>
      </c>
      <c r="EH125" s="443"/>
      <c r="EI125" s="436"/>
      <c r="EJ125" s="437"/>
      <c r="EK125" s="444"/>
      <c r="EL125" s="445">
        <f>SUM(CD125:CI125)</f>
        <v>0</v>
      </c>
      <c r="EM125" s="480"/>
      <c r="EN125" s="333"/>
      <c r="EO125" s="345"/>
      <c r="EP125" s="349"/>
      <c r="EQ125" s="349"/>
    </row>
    <row r="126" spans="1:147" x14ac:dyDescent="0.2">
      <c r="A126" s="333"/>
      <c r="B126" s="333"/>
      <c r="D126" s="345"/>
      <c r="E126" s="351"/>
      <c r="F126" s="333"/>
      <c r="G126" s="436"/>
      <c r="H126" s="436"/>
      <c r="I126" s="436"/>
      <c r="J126" s="437"/>
      <c r="K126" s="436"/>
      <c r="L126" s="436"/>
      <c r="M126" s="436"/>
      <c r="N126" s="436"/>
      <c r="O126" s="437"/>
      <c r="P126" s="436"/>
      <c r="Q126" s="436"/>
      <c r="R126" s="436"/>
      <c r="S126" s="436"/>
      <c r="T126" s="437"/>
      <c r="U126" s="436"/>
      <c r="V126" s="436"/>
      <c r="W126" s="436"/>
      <c r="X126" s="436"/>
      <c r="Y126" s="437"/>
      <c r="Z126" s="436"/>
      <c r="AA126" s="436"/>
      <c r="AB126" s="436"/>
      <c r="AC126" s="436"/>
      <c r="AD126" s="437"/>
      <c r="AE126" s="436"/>
      <c r="AF126" s="436"/>
      <c r="AG126" s="436"/>
      <c r="AH126" s="436"/>
      <c r="AI126" s="437"/>
      <c r="AJ126" s="436"/>
      <c r="AK126" s="436"/>
      <c r="AL126" s="436"/>
      <c r="AM126" s="436"/>
      <c r="AN126" s="437"/>
      <c r="AO126" s="436"/>
      <c r="AP126" s="436"/>
      <c r="AQ126" s="436"/>
      <c r="AR126" s="436"/>
      <c r="AS126" s="437"/>
      <c r="AT126" s="436"/>
      <c r="AU126" s="436"/>
      <c r="AV126" s="436"/>
      <c r="AW126" s="436"/>
      <c r="AX126" s="437"/>
      <c r="AY126" s="436"/>
      <c r="AZ126" s="436"/>
      <c r="BA126" s="436"/>
      <c r="BB126" s="436"/>
      <c r="BC126" s="437"/>
      <c r="BD126" s="436"/>
      <c r="BE126" s="436"/>
      <c r="BF126" s="436"/>
      <c r="BG126" s="436"/>
      <c r="BH126" s="437"/>
      <c r="BI126" s="436"/>
      <c r="BJ126" s="436"/>
      <c r="BK126" s="436"/>
      <c r="BL126" s="436"/>
      <c r="BM126" s="437"/>
      <c r="BN126" s="436"/>
      <c r="BO126" s="436"/>
      <c r="BP126" s="436"/>
      <c r="BQ126" s="436"/>
      <c r="BR126" s="437"/>
      <c r="BS126" s="436"/>
      <c r="BT126" s="436"/>
      <c r="BU126" s="436"/>
      <c r="BV126" s="436"/>
      <c r="BW126" s="437"/>
      <c r="BX126" s="436"/>
      <c r="BY126" s="436"/>
      <c r="BZ126" s="436"/>
      <c r="CA126" s="436"/>
      <c r="CB126" s="437"/>
      <c r="CC126" s="436"/>
      <c r="CD126" s="436"/>
      <c r="CE126" s="436"/>
      <c r="CF126" s="436"/>
      <c r="CG126" s="437"/>
      <c r="CH126" s="436"/>
      <c r="CI126" s="436"/>
      <c r="CJ126" s="436"/>
      <c r="CK126" s="436"/>
      <c r="CL126" s="437"/>
      <c r="CM126" s="436"/>
      <c r="CN126" s="436"/>
      <c r="CO126" s="436"/>
      <c r="CP126" s="436"/>
      <c r="CQ126" s="437"/>
      <c r="CR126" s="436"/>
      <c r="CS126" s="436"/>
      <c r="CT126" s="436"/>
      <c r="CU126" s="436"/>
      <c r="CV126" s="437"/>
      <c r="CW126" s="436"/>
      <c r="CX126" s="436"/>
      <c r="CY126" s="436"/>
      <c r="CZ126" s="436"/>
      <c r="DA126" s="437"/>
      <c r="DB126" s="436"/>
      <c r="DC126" s="436"/>
      <c r="DD126" s="436"/>
      <c r="DE126" s="436"/>
      <c r="DF126" s="437"/>
      <c r="DG126" s="436"/>
      <c r="DH126" s="436"/>
      <c r="DI126" s="436"/>
      <c r="DJ126" s="436"/>
      <c r="DK126" s="437"/>
      <c r="DL126" s="436"/>
      <c r="DM126" s="436"/>
      <c r="DN126" s="436"/>
      <c r="DO126" s="436"/>
      <c r="DP126" s="437"/>
      <c r="DQ126" s="436"/>
      <c r="DR126" s="436"/>
      <c r="DS126" s="436"/>
      <c r="DT126" s="436"/>
      <c r="DU126" s="437"/>
      <c r="DV126" s="436"/>
      <c r="DW126" s="436"/>
      <c r="DX126" s="436"/>
      <c r="DY126" s="436"/>
      <c r="DZ126" s="437"/>
      <c r="EA126" s="436"/>
      <c r="EB126" s="436"/>
      <c r="EC126" s="436"/>
      <c r="ED126" s="436"/>
      <c r="EE126" s="437"/>
      <c r="EF126" s="436"/>
      <c r="EG126" s="436"/>
      <c r="EH126" s="436"/>
      <c r="EI126" s="436"/>
      <c r="EJ126" s="437"/>
      <c r="EK126" s="436"/>
      <c r="EL126" s="436"/>
      <c r="EM126" s="333"/>
      <c r="EN126" s="333"/>
      <c r="EO126" s="345"/>
      <c r="EP126" s="349"/>
      <c r="EQ126" s="349"/>
    </row>
    <row r="127" spans="1:147" x14ac:dyDescent="0.2">
      <c r="A127" s="333"/>
      <c r="B127" s="333"/>
      <c r="D127" s="345" t="s">
        <v>322</v>
      </c>
      <c r="E127" s="351"/>
      <c r="F127" s="333"/>
      <c r="G127" s="436">
        <f>SUM(G128:G128)</f>
        <v>0</v>
      </c>
      <c r="H127" s="436"/>
      <c r="I127" s="436"/>
      <c r="J127" s="437"/>
      <c r="K127" s="436"/>
      <c r="L127" s="436">
        <f>SUM(L128:L128)</f>
        <v>161641</v>
      </c>
      <c r="M127" s="436">
        <f>SUM(M128:M128)</f>
        <v>0</v>
      </c>
      <c r="N127" s="436"/>
      <c r="O127" s="437"/>
      <c r="P127" s="333"/>
      <c r="Q127" s="436">
        <f>SUM(Q128:Q128)</f>
        <v>0</v>
      </c>
      <c r="R127" s="436"/>
      <c r="S127" s="436"/>
      <c r="T127" s="437"/>
      <c r="U127" s="333"/>
      <c r="V127" s="436">
        <f>SUM(V128:V128)</f>
        <v>0</v>
      </c>
      <c r="W127" s="436"/>
      <c r="X127" s="436"/>
      <c r="Y127" s="437"/>
      <c r="Z127" s="333"/>
      <c r="AA127" s="436">
        <f>SUM(AA128:AA128)</f>
        <v>0</v>
      </c>
      <c r="AB127" s="436"/>
      <c r="AC127" s="436"/>
      <c r="AD127" s="437"/>
      <c r="AE127" s="333"/>
      <c r="AF127" s="436">
        <f>SUM(AF128:AF128)</f>
        <v>0</v>
      </c>
      <c r="AG127" s="436"/>
      <c r="AH127" s="436"/>
      <c r="AI127" s="437"/>
      <c r="AJ127" s="333"/>
      <c r="AK127" s="436">
        <f>SUM(AK128:AK128)</f>
        <v>0</v>
      </c>
      <c r="AL127" s="436"/>
      <c r="AM127" s="436"/>
      <c r="AN127" s="437"/>
      <c r="AO127" s="333"/>
      <c r="AP127" s="436">
        <f>SUM(AP128:AP128)</f>
        <v>0</v>
      </c>
      <c r="AQ127" s="436"/>
      <c r="AR127" s="436"/>
      <c r="AS127" s="437"/>
      <c r="AT127" s="333"/>
      <c r="AU127" s="436">
        <f>SUM(AU128:AU128)</f>
        <v>0</v>
      </c>
      <c r="AV127" s="436"/>
      <c r="AW127" s="436"/>
      <c r="AX127" s="437"/>
      <c r="AY127" s="333"/>
      <c r="AZ127" s="436">
        <f>SUM(AZ128:AZ128)</f>
        <v>0</v>
      </c>
      <c r="BA127" s="436"/>
      <c r="BB127" s="436"/>
      <c r="BC127" s="437"/>
      <c r="BD127" s="333"/>
      <c r="BE127" s="436">
        <f>SUM(BE128:BE128)</f>
        <v>0</v>
      </c>
      <c r="BF127" s="436"/>
      <c r="BG127" s="436"/>
      <c r="BH127" s="437"/>
      <c r="BI127" s="333"/>
      <c r="BJ127" s="436">
        <f>SUM(BJ128:BJ128)</f>
        <v>0</v>
      </c>
      <c r="BK127" s="436"/>
      <c r="BL127" s="436"/>
      <c r="BM127" s="437"/>
      <c r="BN127" s="333"/>
      <c r="BO127" s="436">
        <f>SUM(BO128:BO128)</f>
        <v>0</v>
      </c>
      <c r="BP127" s="436"/>
      <c r="BQ127" s="436"/>
      <c r="BR127" s="437"/>
      <c r="BS127" s="333"/>
      <c r="BT127" s="436">
        <f>SUM(BT128:BT128)</f>
        <v>161641</v>
      </c>
      <c r="BU127" s="436"/>
      <c r="BV127" s="436"/>
      <c r="BW127" s="437"/>
      <c r="BX127" s="333"/>
      <c r="BY127" s="436">
        <f>SUM(BY128:BY128)</f>
        <v>482070</v>
      </c>
      <c r="BZ127" s="436"/>
      <c r="CA127" s="436"/>
      <c r="CB127" s="437"/>
      <c r="CC127" s="436"/>
      <c r="CD127" s="333">
        <f>SUM(CD128:CD128)</f>
        <v>0</v>
      </c>
      <c r="CE127" s="436">
        <f>SUM(CE128:CE128)</f>
        <v>0</v>
      </c>
      <c r="CF127" s="436"/>
      <c r="CG127" s="437"/>
      <c r="CH127" s="333"/>
      <c r="CI127" s="333">
        <f>SUM(CI128:CI128)</f>
        <v>0</v>
      </c>
      <c r="CJ127" s="436"/>
      <c r="CK127" s="436"/>
      <c r="CL127" s="437"/>
      <c r="CM127" s="333"/>
      <c r="CN127" s="333">
        <f>SUM(CN128:CN128)</f>
        <v>0</v>
      </c>
      <c r="CO127" s="436"/>
      <c r="CP127" s="436"/>
      <c r="CQ127" s="437"/>
      <c r="CR127" s="333"/>
      <c r="CS127" s="333">
        <f>SUM(CS128:CS128)</f>
        <v>0</v>
      </c>
      <c r="CT127" s="436"/>
      <c r="CU127" s="436"/>
      <c r="CV127" s="437"/>
      <c r="CW127" s="333"/>
      <c r="CX127" s="333">
        <f>SUM(CX128:CX128)</f>
        <v>0</v>
      </c>
      <c r="CY127" s="436"/>
      <c r="CZ127" s="436"/>
      <c r="DA127" s="437"/>
      <c r="DB127" s="333"/>
      <c r="DC127" s="333">
        <f>SUM(DC128:DC128)</f>
        <v>0</v>
      </c>
      <c r="DD127" s="436"/>
      <c r="DE127" s="436"/>
      <c r="DF127" s="437"/>
      <c r="DG127" s="333"/>
      <c r="DH127" s="333">
        <f>SUM(DH128:DH128)</f>
        <v>425997</v>
      </c>
      <c r="DI127" s="436"/>
      <c r="DJ127" s="436"/>
      <c r="DK127" s="437"/>
      <c r="DL127" s="333"/>
      <c r="DM127" s="333">
        <f>SUM(DM128:DM128)</f>
        <v>0</v>
      </c>
      <c r="DN127" s="436"/>
      <c r="DO127" s="436"/>
      <c r="DP127" s="437"/>
      <c r="DQ127" s="333"/>
      <c r="DR127" s="333">
        <f>SUM(DR128:DR128)</f>
        <v>0</v>
      </c>
      <c r="DS127" s="436"/>
      <c r="DT127" s="436"/>
      <c r="DU127" s="437"/>
      <c r="DV127" s="333"/>
      <c r="DW127" s="333">
        <f>SUM(DW128:DW128)</f>
        <v>0</v>
      </c>
      <c r="DX127" s="436"/>
      <c r="DY127" s="436"/>
      <c r="DZ127" s="437"/>
      <c r="EA127" s="333"/>
      <c r="EB127" s="333">
        <f>SUM(EB128:EB128)</f>
        <v>56073</v>
      </c>
      <c r="EC127" s="436"/>
      <c r="ED127" s="436"/>
      <c r="EE127" s="437"/>
      <c r="EF127" s="333"/>
      <c r="EG127" s="436">
        <f>SUM(EG128:EG128)</f>
        <v>0</v>
      </c>
      <c r="EH127" s="436"/>
      <c r="EI127" s="436"/>
      <c r="EJ127" s="437"/>
      <c r="EK127" s="333"/>
      <c r="EL127" s="436">
        <f>SUM(EL128:EL128)</f>
        <v>0</v>
      </c>
      <c r="EM127" s="436"/>
      <c r="EN127" s="333"/>
      <c r="EO127" s="345"/>
      <c r="EP127" s="349"/>
      <c r="EQ127" s="349"/>
    </row>
    <row r="128" spans="1:147" x14ac:dyDescent="0.2">
      <c r="A128" s="333"/>
      <c r="B128" s="333"/>
      <c r="D128" s="345" t="s">
        <v>313</v>
      </c>
      <c r="E128" s="351"/>
      <c r="F128" s="441"/>
      <c r="G128" s="445">
        <v>0</v>
      </c>
      <c r="H128" s="443"/>
      <c r="I128" s="436"/>
      <c r="J128" s="437"/>
      <c r="K128" s="444"/>
      <c r="L128" s="445">
        <v>161641</v>
      </c>
      <c r="M128" s="443"/>
      <c r="N128" s="447"/>
      <c r="O128" s="437"/>
      <c r="P128" s="441"/>
      <c r="Q128" s="445">
        <v>0</v>
      </c>
      <c r="R128" s="443"/>
      <c r="S128" s="436"/>
      <c r="T128" s="437"/>
      <c r="U128" s="441"/>
      <c r="V128" s="445">
        <v>0</v>
      </c>
      <c r="W128" s="443"/>
      <c r="X128" s="436"/>
      <c r="Y128" s="437"/>
      <c r="Z128" s="441"/>
      <c r="AA128" s="445">
        <v>0</v>
      </c>
      <c r="AB128" s="443"/>
      <c r="AC128" s="436"/>
      <c r="AD128" s="437"/>
      <c r="AE128" s="441"/>
      <c r="AF128" s="445">
        <v>0</v>
      </c>
      <c r="AG128" s="443"/>
      <c r="AH128" s="436"/>
      <c r="AI128" s="437"/>
      <c r="AJ128" s="441"/>
      <c r="AK128" s="445">
        <v>0</v>
      </c>
      <c r="AL128" s="443"/>
      <c r="AM128" s="436"/>
      <c r="AN128" s="437"/>
      <c r="AO128" s="441"/>
      <c r="AP128" s="445">
        <v>0</v>
      </c>
      <c r="AQ128" s="443"/>
      <c r="AR128" s="436"/>
      <c r="AS128" s="437"/>
      <c r="AT128" s="441"/>
      <c r="AU128" s="445">
        <v>0</v>
      </c>
      <c r="AV128" s="443"/>
      <c r="AW128" s="436"/>
      <c r="AX128" s="437"/>
      <c r="AY128" s="441"/>
      <c r="AZ128" s="445">
        <v>0</v>
      </c>
      <c r="BA128" s="443"/>
      <c r="BB128" s="436"/>
      <c r="BC128" s="437"/>
      <c r="BD128" s="441"/>
      <c r="BE128" s="445">
        <v>0</v>
      </c>
      <c r="BF128" s="443"/>
      <c r="BG128" s="436"/>
      <c r="BH128" s="437"/>
      <c r="BI128" s="441"/>
      <c r="BJ128" s="445">
        <v>0</v>
      </c>
      <c r="BK128" s="443"/>
      <c r="BL128" s="436"/>
      <c r="BM128" s="437"/>
      <c r="BN128" s="441"/>
      <c r="BO128" s="445">
        <v>0</v>
      </c>
      <c r="BP128" s="443"/>
      <c r="BQ128" s="436"/>
      <c r="BR128" s="437"/>
      <c r="BS128" s="441"/>
      <c r="BT128" s="445">
        <f>SUM(L128:BO128)</f>
        <v>161641</v>
      </c>
      <c r="BU128" s="443"/>
      <c r="BV128" s="436"/>
      <c r="BW128" s="437"/>
      <c r="BX128" s="441"/>
      <c r="BY128" s="445">
        <v>482070</v>
      </c>
      <c r="BZ128" s="443"/>
      <c r="CA128" s="436"/>
      <c r="CB128" s="437"/>
      <c r="CC128" s="444"/>
      <c r="CD128" s="445">
        <v>0</v>
      </c>
      <c r="CE128" s="443"/>
      <c r="CF128" s="447"/>
      <c r="CG128" s="437"/>
      <c r="CH128" s="441"/>
      <c r="CI128" s="445">
        <v>0</v>
      </c>
      <c r="CJ128" s="443"/>
      <c r="CK128" s="436"/>
      <c r="CL128" s="437"/>
      <c r="CM128" s="441"/>
      <c r="CN128" s="445">
        <v>0</v>
      </c>
      <c r="CO128" s="443"/>
      <c r="CP128" s="436"/>
      <c r="CQ128" s="437"/>
      <c r="CR128" s="441"/>
      <c r="CS128" s="445">
        <v>0</v>
      </c>
      <c r="CT128" s="443"/>
      <c r="CU128" s="436"/>
      <c r="CV128" s="437"/>
      <c r="CW128" s="441"/>
      <c r="CX128" s="445">
        <v>0</v>
      </c>
      <c r="CY128" s="443"/>
      <c r="CZ128" s="436"/>
      <c r="DA128" s="437"/>
      <c r="DB128" s="441"/>
      <c r="DC128" s="445">
        <v>0</v>
      </c>
      <c r="DD128" s="443"/>
      <c r="DE128" s="436"/>
      <c r="DF128" s="437"/>
      <c r="DG128" s="441"/>
      <c r="DH128" s="445">
        <v>425997</v>
      </c>
      <c r="DI128" s="443"/>
      <c r="DJ128" s="436"/>
      <c r="DK128" s="437"/>
      <c r="DL128" s="441"/>
      <c r="DM128" s="445">
        <v>0</v>
      </c>
      <c r="DN128" s="443"/>
      <c r="DO128" s="436"/>
      <c r="DP128" s="437"/>
      <c r="DQ128" s="441"/>
      <c r="DR128" s="445">
        <v>0</v>
      </c>
      <c r="DS128" s="443"/>
      <c r="DT128" s="436"/>
      <c r="DU128" s="437"/>
      <c r="DV128" s="441"/>
      <c r="DW128" s="445">
        <v>0</v>
      </c>
      <c r="DX128" s="443"/>
      <c r="DY128" s="436"/>
      <c r="DZ128" s="437"/>
      <c r="EA128" s="441"/>
      <c r="EB128" s="445">
        <v>56073</v>
      </c>
      <c r="EC128" s="443"/>
      <c r="ED128" s="436"/>
      <c r="EE128" s="437"/>
      <c r="EF128" s="441"/>
      <c r="EG128" s="445">
        <v>0</v>
      </c>
      <c r="EH128" s="443"/>
      <c r="EI128" s="436"/>
      <c r="EJ128" s="437"/>
      <c r="EK128" s="441"/>
      <c r="EL128" s="445">
        <f>SUM(CD128:CI128)</f>
        <v>0</v>
      </c>
      <c r="EM128" s="443"/>
      <c r="EN128" s="333"/>
      <c r="EO128" s="345"/>
      <c r="EP128" s="349"/>
      <c r="EQ128" s="349"/>
    </row>
    <row r="129" spans="1:147" x14ac:dyDescent="0.2">
      <c r="A129" s="333"/>
      <c r="B129" s="333"/>
      <c r="D129" s="345"/>
      <c r="E129" s="351"/>
      <c r="F129" s="333"/>
      <c r="G129" s="436"/>
      <c r="H129" s="436"/>
      <c r="I129" s="436"/>
      <c r="J129" s="437"/>
      <c r="K129" s="436"/>
      <c r="L129" s="436"/>
      <c r="M129" s="436"/>
      <c r="N129" s="436"/>
      <c r="O129" s="437"/>
      <c r="P129" s="436"/>
      <c r="Q129" s="436"/>
      <c r="R129" s="436"/>
      <c r="S129" s="436"/>
      <c r="T129" s="437"/>
      <c r="U129" s="436"/>
      <c r="V129" s="436"/>
      <c r="W129" s="436"/>
      <c r="X129" s="436"/>
      <c r="Y129" s="437"/>
      <c r="Z129" s="436"/>
      <c r="AA129" s="436"/>
      <c r="AB129" s="436"/>
      <c r="AC129" s="436"/>
      <c r="AD129" s="437"/>
      <c r="AE129" s="436"/>
      <c r="AF129" s="436"/>
      <c r="AG129" s="436"/>
      <c r="AH129" s="436"/>
      <c r="AI129" s="437"/>
      <c r="AJ129" s="436"/>
      <c r="AK129" s="436"/>
      <c r="AL129" s="436"/>
      <c r="AM129" s="436"/>
      <c r="AN129" s="437"/>
      <c r="AO129" s="436"/>
      <c r="AP129" s="436"/>
      <c r="AQ129" s="436"/>
      <c r="AR129" s="436"/>
      <c r="AS129" s="437"/>
      <c r="AT129" s="436"/>
      <c r="AU129" s="436"/>
      <c r="AV129" s="436"/>
      <c r="AW129" s="436"/>
      <c r="AX129" s="437"/>
      <c r="AY129" s="436"/>
      <c r="AZ129" s="436"/>
      <c r="BA129" s="436"/>
      <c r="BB129" s="436"/>
      <c r="BC129" s="437"/>
      <c r="BD129" s="436"/>
      <c r="BE129" s="436"/>
      <c r="BF129" s="436"/>
      <c r="BG129" s="436"/>
      <c r="BH129" s="437"/>
      <c r="BI129" s="436"/>
      <c r="BJ129" s="436"/>
      <c r="BK129" s="436"/>
      <c r="BL129" s="436"/>
      <c r="BM129" s="437"/>
      <c r="BN129" s="436"/>
      <c r="BO129" s="436"/>
      <c r="BP129" s="436"/>
      <c r="BQ129" s="436"/>
      <c r="BR129" s="437"/>
      <c r="BS129" s="436"/>
      <c r="BT129" s="436"/>
      <c r="BU129" s="436"/>
      <c r="BV129" s="436"/>
      <c r="BW129" s="437"/>
      <c r="BX129" s="436"/>
      <c r="BY129" s="436"/>
      <c r="BZ129" s="436"/>
      <c r="CA129" s="436"/>
      <c r="CB129" s="437"/>
      <c r="CC129" s="436"/>
      <c r="CD129" s="436"/>
      <c r="CE129" s="436"/>
      <c r="CF129" s="436"/>
      <c r="CG129" s="437"/>
      <c r="CH129" s="436"/>
      <c r="CI129" s="436"/>
      <c r="CJ129" s="436"/>
      <c r="CK129" s="436"/>
      <c r="CL129" s="437"/>
      <c r="CM129" s="436"/>
      <c r="CN129" s="436"/>
      <c r="CO129" s="436"/>
      <c r="CP129" s="436"/>
      <c r="CQ129" s="437"/>
      <c r="CR129" s="436"/>
      <c r="CS129" s="436"/>
      <c r="CT129" s="436"/>
      <c r="CU129" s="436"/>
      <c r="CV129" s="437"/>
      <c r="CW129" s="436"/>
      <c r="CX129" s="436"/>
      <c r="CY129" s="436"/>
      <c r="CZ129" s="436"/>
      <c r="DA129" s="437"/>
      <c r="DB129" s="436"/>
      <c r="DC129" s="436"/>
      <c r="DD129" s="436"/>
      <c r="DE129" s="436"/>
      <c r="DF129" s="437"/>
      <c r="DG129" s="436"/>
      <c r="DH129" s="436"/>
      <c r="DI129" s="436"/>
      <c r="DJ129" s="436"/>
      <c r="DK129" s="437"/>
      <c r="DL129" s="436"/>
      <c r="DM129" s="436"/>
      <c r="DN129" s="436"/>
      <c r="DO129" s="436"/>
      <c r="DP129" s="437"/>
      <c r="DQ129" s="436"/>
      <c r="DR129" s="436"/>
      <c r="DS129" s="436"/>
      <c r="DT129" s="436"/>
      <c r="DU129" s="437"/>
      <c r="DV129" s="436"/>
      <c r="DW129" s="436"/>
      <c r="DX129" s="436"/>
      <c r="DY129" s="436"/>
      <c r="DZ129" s="437"/>
      <c r="EA129" s="436"/>
      <c r="EB129" s="436"/>
      <c r="EC129" s="436"/>
      <c r="ED129" s="436"/>
      <c r="EE129" s="437"/>
      <c r="EF129" s="436"/>
      <c r="EG129" s="436"/>
      <c r="EH129" s="436"/>
      <c r="EI129" s="436"/>
      <c r="EJ129" s="437"/>
      <c r="EK129" s="436"/>
      <c r="EL129" s="436"/>
      <c r="EM129" s="333"/>
      <c r="EN129" s="333"/>
      <c r="EO129" s="345"/>
      <c r="EP129" s="349"/>
      <c r="EQ129" s="349"/>
    </row>
    <row r="130" spans="1:147" hidden="1" x14ac:dyDescent="0.2">
      <c r="A130" s="333"/>
      <c r="B130" s="333"/>
      <c r="D130" s="345" t="s">
        <v>323</v>
      </c>
      <c r="E130" s="351"/>
      <c r="F130" s="333"/>
      <c r="G130" s="436">
        <f>SUM(G131:G131)</f>
        <v>0</v>
      </c>
      <c r="H130" s="436"/>
      <c r="I130" s="436"/>
      <c r="J130" s="437"/>
      <c r="K130" s="436"/>
      <c r="L130" s="436">
        <f>SUM(L131:L131)</f>
        <v>0</v>
      </c>
      <c r="M130" s="436">
        <f>SUM(M131:M131)</f>
        <v>0</v>
      </c>
      <c r="N130" s="436"/>
      <c r="O130" s="437"/>
      <c r="P130" s="333"/>
      <c r="Q130" s="436">
        <f>SUM(Q131:Q131)</f>
        <v>0</v>
      </c>
      <c r="R130" s="436"/>
      <c r="S130" s="436"/>
      <c r="T130" s="437"/>
      <c r="U130" s="333"/>
      <c r="V130" s="436">
        <f>SUM(V131:V131)</f>
        <v>0</v>
      </c>
      <c r="W130" s="436"/>
      <c r="X130" s="436"/>
      <c r="Y130" s="437"/>
      <c r="Z130" s="333"/>
      <c r="AA130" s="436">
        <f>SUM(AA131:AA131)</f>
        <v>0</v>
      </c>
      <c r="AB130" s="436"/>
      <c r="AC130" s="436"/>
      <c r="AD130" s="437"/>
      <c r="AE130" s="333"/>
      <c r="AF130" s="436">
        <f>SUM(AF131:AF131)</f>
        <v>0</v>
      </c>
      <c r="AG130" s="436"/>
      <c r="AH130" s="436"/>
      <c r="AI130" s="437"/>
      <c r="AJ130" s="333"/>
      <c r="AK130" s="436">
        <f>SUM(AK131:AK131)</f>
        <v>0</v>
      </c>
      <c r="AL130" s="436"/>
      <c r="AM130" s="436"/>
      <c r="AN130" s="437"/>
      <c r="AO130" s="333"/>
      <c r="AP130" s="436">
        <f>SUM(AP131:AP131)</f>
        <v>0</v>
      </c>
      <c r="AQ130" s="436"/>
      <c r="AR130" s="436"/>
      <c r="AS130" s="437"/>
      <c r="AT130" s="333"/>
      <c r="AU130" s="436">
        <f>SUM(AU131:AU131)</f>
        <v>0</v>
      </c>
      <c r="AV130" s="436"/>
      <c r="AW130" s="436"/>
      <c r="AX130" s="437"/>
      <c r="AY130" s="333"/>
      <c r="AZ130" s="436">
        <f>SUM(AZ131:AZ131)</f>
        <v>0</v>
      </c>
      <c r="BA130" s="436"/>
      <c r="BB130" s="436"/>
      <c r="BC130" s="437"/>
      <c r="BD130" s="333"/>
      <c r="BE130" s="436">
        <f>SUM(BE131:BE131)</f>
        <v>0</v>
      </c>
      <c r="BF130" s="436"/>
      <c r="BG130" s="436"/>
      <c r="BH130" s="437"/>
      <c r="BI130" s="333"/>
      <c r="BJ130" s="436">
        <f>SUM(BJ131:BJ131)</f>
        <v>0</v>
      </c>
      <c r="BK130" s="436"/>
      <c r="BL130" s="436"/>
      <c r="BM130" s="437"/>
      <c r="BN130" s="333"/>
      <c r="BO130" s="436">
        <f>SUM(BO131:BO131)</f>
        <v>0</v>
      </c>
      <c r="BP130" s="436"/>
      <c r="BQ130" s="436"/>
      <c r="BR130" s="437"/>
      <c r="BS130" s="333"/>
      <c r="BT130" s="436">
        <f>SUM(BT131:BT131)</f>
        <v>0</v>
      </c>
      <c r="BU130" s="436"/>
      <c r="BV130" s="436"/>
      <c r="BW130" s="437"/>
      <c r="BX130" s="333"/>
      <c r="BY130" s="436">
        <f>SUM(BY131:BY131)</f>
        <v>0</v>
      </c>
      <c r="BZ130" s="436"/>
      <c r="CA130" s="436"/>
      <c r="CB130" s="437"/>
      <c r="CC130" s="436"/>
      <c r="CD130" s="333">
        <f>SUM(CD131:CD131)</f>
        <v>0</v>
      </c>
      <c r="CE130" s="436">
        <f>SUM(CE131:CE131)</f>
        <v>0</v>
      </c>
      <c r="CF130" s="436"/>
      <c r="CG130" s="437"/>
      <c r="CH130" s="333"/>
      <c r="CI130" s="333">
        <f>SUM(CI131:CI131)</f>
        <v>0</v>
      </c>
      <c r="CJ130" s="436"/>
      <c r="CK130" s="436"/>
      <c r="CL130" s="437"/>
      <c r="CM130" s="333"/>
      <c r="CN130" s="333">
        <f>SUM(CN131:CN131)</f>
        <v>0</v>
      </c>
      <c r="CO130" s="436"/>
      <c r="CP130" s="436"/>
      <c r="CQ130" s="437"/>
      <c r="CR130" s="333"/>
      <c r="CS130" s="333">
        <f>SUM(CS131:CS131)</f>
        <v>0</v>
      </c>
      <c r="CT130" s="436"/>
      <c r="CU130" s="436"/>
      <c r="CV130" s="437"/>
      <c r="CW130" s="333"/>
      <c r="CX130" s="333">
        <f>SUM(CX131:CX131)</f>
        <v>0</v>
      </c>
      <c r="CY130" s="436"/>
      <c r="CZ130" s="436"/>
      <c r="DA130" s="437"/>
      <c r="DB130" s="333"/>
      <c r="DC130" s="333">
        <f>SUM(DC131:DC131)</f>
        <v>0</v>
      </c>
      <c r="DD130" s="436"/>
      <c r="DE130" s="436"/>
      <c r="DF130" s="437"/>
      <c r="DG130" s="333"/>
      <c r="DH130" s="333">
        <f>SUM(DH131:DH131)</f>
        <v>0</v>
      </c>
      <c r="DI130" s="436"/>
      <c r="DJ130" s="436"/>
      <c r="DK130" s="437"/>
      <c r="DL130" s="333"/>
      <c r="DM130" s="333">
        <f>SUM(DM131:DM131)</f>
        <v>0</v>
      </c>
      <c r="DN130" s="436"/>
      <c r="DO130" s="436"/>
      <c r="DP130" s="437"/>
      <c r="DQ130" s="333"/>
      <c r="DR130" s="333">
        <f>SUM(DR131:DR131)</f>
        <v>0</v>
      </c>
      <c r="DS130" s="436"/>
      <c r="DT130" s="436"/>
      <c r="DU130" s="437"/>
      <c r="DV130" s="333"/>
      <c r="DW130" s="333">
        <f>SUM(DW131:DW131)</f>
        <v>0</v>
      </c>
      <c r="DX130" s="436"/>
      <c r="DY130" s="436"/>
      <c r="DZ130" s="437"/>
      <c r="EA130" s="333"/>
      <c r="EB130" s="333">
        <f>SUM(EB131:EB131)</f>
        <v>0</v>
      </c>
      <c r="EC130" s="436"/>
      <c r="ED130" s="436"/>
      <c r="EE130" s="437"/>
      <c r="EF130" s="333"/>
      <c r="EG130" s="436">
        <f>SUM(EG131:EG131)</f>
        <v>0</v>
      </c>
      <c r="EH130" s="436"/>
      <c r="EI130" s="436"/>
      <c r="EJ130" s="437"/>
      <c r="EK130" s="333"/>
      <c r="EL130" s="436">
        <f>SUM(EL131:EL131)</f>
        <v>0</v>
      </c>
      <c r="EM130" s="436"/>
      <c r="EN130" s="333"/>
      <c r="EO130" s="345"/>
      <c r="EP130" s="349"/>
      <c r="EQ130" s="349"/>
    </row>
    <row r="131" spans="1:147" hidden="1" x14ac:dyDescent="0.2">
      <c r="A131" s="333"/>
      <c r="B131" s="333"/>
      <c r="D131" s="345" t="s">
        <v>313</v>
      </c>
      <c r="E131" s="351"/>
      <c r="F131" s="441"/>
      <c r="G131" s="445">
        <v>0</v>
      </c>
      <c r="H131" s="443"/>
      <c r="I131" s="436"/>
      <c r="J131" s="437"/>
      <c r="K131" s="444"/>
      <c r="L131" s="445">
        <v>0</v>
      </c>
      <c r="M131" s="443"/>
      <c r="N131" s="447"/>
      <c r="O131" s="437"/>
      <c r="P131" s="441"/>
      <c r="Q131" s="445">
        <v>0</v>
      </c>
      <c r="R131" s="443"/>
      <c r="S131" s="436"/>
      <c r="T131" s="437"/>
      <c r="U131" s="441"/>
      <c r="V131" s="445">
        <v>0</v>
      </c>
      <c r="W131" s="443"/>
      <c r="X131" s="436"/>
      <c r="Y131" s="437"/>
      <c r="Z131" s="441"/>
      <c r="AA131" s="445">
        <v>0</v>
      </c>
      <c r="AB131" s="443"/>
      <c r="AC131" s="436"/>
      <c r="AD131" s="437"/>
      <c r="AE131" s="441"/>
      <c r="AF131" s="445">
        <v>0</v>
      </c>
      <c r="AG131" s="443"/>
      <c r="AH131" s="436"/>
      <c r="AI131" s="437"/>
      <c r="AJ131" s="441"/>
      <c r="AK131" s="445">
        <v>0</v>
      </c>
      <c r="AL131" s="443"/>
      <c r="AM131" s="436"/>
      <c r="AN131" s="437"/>
      <c r="AO131" s="441"/>
      <c r="AP131" s="445">
        <v>0</v>
      </c>
      <c r="AQ131" s="443"/>
      <c r="AR131" s="436"/>
      <c r="AS131" s="437"/>
      <c r="AT131" s="441"/>
      <c r="AU131" s="445">
        <v>0</v>
      </c>
      <c r="AV131" s="443"/>
      <c r="AW131" s="436"/>
      <c r="AX131" s="437"/>
      <c r="AY131" s="441"/>
      <c r="AZ131" s="445">
        <v>0</v>
      </c>
      <c r="BA131" s="443"/>
      <c r="BB131" s="436"/>
      <c r="BC131" s="437"/>
      <c r="BD131" s="441"/>
      <c r="BE131" s="445">
        <v>0</v>
      </c>
      <c r="BF131" s="443"/>
      <c r="BG131" s="436"/>
      <c r="BH131" s="437"/>
      <c r="BI131" s="441"/>
      <c r="BJ131" s="445">
        <v>0</v>
      </c>
      <c r="BK131" s="443"/>
      <c r="BL131" s="436"/>
      <c r="BM131" s="437"/>
      <c r="BN131" s="441"/>
      <c r="BO131" s="445">
        <v>0</v>
      </c>
      <c r="BP131" s="443"/>
      <c r="BQ131" s="436"/>
      <c r="BR131" s="437"/>
      <c r="BS131" s="441"/>
      <c r="BT131" s="445">
        <f>SUM(L131:BO131)</f>
        <v>0</v>
      </c>
      <c r="BU131" s="443"/>
      <c r="BV131" s="436"/>
      <c r="BW131" s="437"/>
      <c r="BX131" s="441"/>
      <c r="BY131" s="445">
        <v>0</v>
      </c>
      <c r="BZ131" s="443"/>
      <c r="CA131" s="436"/>
      <c r="CB131" s="437"/>
      <c r="CC131" s="444"/>
      <c r="CD131" s="445">
        <v>0</v>
      </c>
      <c r="CE131" s="443"/>
      <c r="CF131" s="447"/>
      <c r="CG131" s="437"/>
      <c r="CH131" s="441"/>
      <c r="CI131" s="445">
        <v>0</v>
      </c>
      <c r="CJ131" s="443"/>
      <c r="CK131" s="436"/>
      <c r="CL131" s="437"/>
      <c r="CM131" s="441"/>
      <c r="CN131" s="445">
        <v>0</v>
      </c>
      <c r="CO131" s="443"/>
      <c r="CP131" s="436"/>
      <c r="CQ131" s="437"/>
      <c r="CR131" s="441"/>
      <c r="CS131" s="445">
        <v>0</v>
      </c>
      <c r="CT131" s="443"/>
      <c r="CU131" s="436"/>
      <c r="CV131" s="437"/>
      <c r="CW131" s="441"/>
      <c r="CX131" s="445">
        <v>0</v>
      </c>
      <c r="CY131" s="443"/>
      <c r="CZ131" s="436"/>
      <c r="DA131" s="437"/>
      <c r="DB131" s="441"/>
      <c r="DC131" s="445">
        <v>0</v>
      </c>
      <c r="DD131" s="443"/>
      <c r="DE131" s="436"/>
      <c r="DF131" s="437"/>
      <c r="DG131" s="441"/>
      <c r="DH131" s="445">
        <v>0</v>
      </c>
      <c r="DI131" s="443"/>
      <c r="DJ131" s="436"/>
      <c r="DK131" s="437"/>
      <c r="DL131" s="441"/>
      <c r="DM131" s="445">
        <v>0</v>
      </c>
      <c r="DN131" s="443"/>
      <c r="DO131" s="436"/>
      <c r="DP131" s="437"/>
      <c r="DQ131" s="441"/>
      <c r="DR131" s="445">
        <v>0</v>
      </c>
      <c r="DS131" s="443"/>
      <c r="DT131" s="436"/>
      <c r="DU131" s="437"/>
      <c r="DV131" s="441"/>
      <c r="DW131" s="445">
        <v>0</v>
      </c>
      <c r="DX131" s="443"/>
      <c r="DY131" s="436"/>
      <c r="DZ131" s="437"/>
      <c r="EA131" s="441"/>
      <c r="EB131" s="445">
        <v>0</v>
      </c>
      <c r="EC131" s="443"/>
      <c r="ED131" s="436"/>
      <c r="EE131" s="437"/>
      <c r="EF131" s="441"/>
      <c r="EG131" s="445">
        <v>0</v>
      </c>
      <c r="EH131" s="443"/>
      <c r="EI131" s="436"/>
      <c r="EJ131" s="437"/>
      <c r="EK131" s="441"/>
      <c r="EL131" s="445">
        <f t="shared" ref="EL131" si="8">SUM(CD131:CD131)</f>
        <v>0</v>
      </c>
      <c r="EM131" s="443"/>
      <c r="EN131" s="333"/>
      <c r="EO131" s="345"/>
      <c r="EP131" s="349"/>
      <c r="EQ131" s="349"/>
    </row>
    <row r="132" spans="1:147" hidden="1" x14ac:dyDescent="0.2">
      <c r="A132" s="333"/>
      <c r="B132" s="333"/>
      <c r="D132" s="345"/>
      <c r="E132" s="351"/>
      <c r="F132" s="333"/>
      <c r="G132" s="436"/>
      <c r="H132" s="436"/>
      <c r="I132" s="436"/>
      <c r="J132" s="437"/>
      <c r="K132" s="436"/>
      <c r="L132" s="436"/>
      <c r="M132" s="436"/>
      <c r="N132" s="436"/>
      <c r="O132" s="437"/>
      <c r="P132" s="436"/>
      <c r="Q132" s="436"/>
      <c r="R132" s="436"/>
      <c r="S132" s="436"/>
      <c r="T132" s="437"/>
      <c r="U132" s="436"/>
      <c r="V132" s="436"/>
      <c r="W132" s="436"/>
      <c r="X132" s="436"/>
      <c r="Y132" s="437"/>
      <c r="Z132" s="436"/>
      <c r="AA132" s="436"/>
      <c r="AB132" s="436"/>
      <c r="AC132" s="436"/>
      <c r="AD132" s="437"/>
      <c r="AE132" s="436"/>
      <c r="AF132" s="436"/>
      <c r="AG132" s="436"/>
      <c r="AH132" s="436"/>
      <c r="AI132" s="437"/>
      <c r="AJ132" s="436"/>
      <c r="AK132" s="436"/>
      <c r="AL132" s="436"/>
      <c r="AM132" s="436"/>
      <c r="AN132" s="437"/>
      <c r="AO132" s="436"/>
      <c r="AP132" s="436"/>
      <c r="AQ132" s="436"/>
      <c r="AR132" s="436"/>
      <c r="AS132" s="437"/>
      <c r="AT132" s="436"/>
      <c r="AU132" s="436"/>
      <c r="AV132" s="436"/>
      <c r="AW132" s="436"/>
      <c r="AX132" s="437"/>
      <c r="AY132" s="436"/>
      <c r="AZ132" s="436"/>
      <c r="BA132" s="436"/>
      <c r="BB132" s="436"/>
      <c r="BC132" s="437"/>
      <c r="BD132" s="436"/>
      <c r="BE132" s="436"/>
      <c r="BF132" s="436"/>
      <c r="BG132" s="436"/>
      <c r="BH132" s="437"/>
      <c r="BI132" s="436"/>
      <c r="BJ132" s="436"/>
      <c r="BK132" s="436"/>
      <c r="BL132" s="436"/>
      <c r="BM132" s="437"/>
      <c r="BN132" s="436"/>
      <c r="BO132" s="436"/>
      <c r="BP132" s="436"/>
      <c r="BQ132" s="436"/>
      <c r="BR132" s="437"/>
      <c r="BS132" s="436"/>
      <c r="BT132" s="436"/>
      <c r="BU132" s="436"/>
      <c r="BV132" s="436"/>
      <c r="BW132" s="437"/>
      <c r="BX132" s="436"/>
      <c r="BY132" s="436"/>
      <c r="BZ132" s="436"/>
      <c r="CA132" s="436"/>
      <c r="CB132" s="437"/>
      <c r="CC132" s="436"/>
      <c r="CD132" s="436"/>
      <c r="CE132" s="436"/>
      <c r="CF132" s="436"/>
      <c r="CG132" s="437"/>
      <c r="CH132" s="436"/>
      <c r="CI132" s="436"/>
      <c r="CJ132" s="436"/>
      <c r="CK132" s="436"/>
      <c r="CL132" s="437"/>
      <c r="CM132" s="436"/>
      <c r="CN132" s="436"/>
      <c r="CO132" s="436"/>
      <c r="CP132" s="436"/>
      <c r="CQ132" s="437"/>
      <c r="CR132" s="436"/>
      <c r="CS132" s="436"/>
      <c r="CT132" s="436"/>
      <c r="CU132" s="436"/>
      <c r="CV132" s="437"/>
      <c r="CW132" s="436"/>
      <c r="CX132" s="436"/>
      <c r="CY132" s="436"/>
      <c r="CZ132" s="436"/>
      <c r="DA132" s="437"/>
      <c r="DB132" s="436"/>
      <c r="DC132" s="436"/>
      <c r="DD132" s="436"/>
      <c r="DE132" s="436"/>
      <c r="DF132" s="437"/>
      <c r="DG132" s="436"/>
      <c r="DH132" s="436"/>
      <c r="DI132" s="436"/>
      <c r="DJ132" s="436"/>
      <c r="DK132" s="437"/>
      <c r="DL132" s="436"/>
      <c r="DM132" s="436"/>
      <c r="DN132" s="436"/>
      <c r="DO132" s="436"/>
      <c r="DP132" s="437"/>
      <c r="DQ132" s="436"/>
      <c r="DR132" s="436"/>
      <c r="DS132" s="436"/>
      <c r="DT132" s="436"/>
      <c r="DU132" s="437"/>
      <c r="DV132" s="436"/>
      <c r="DW132" s="436"/>
      <c r="DX132" s="436"/>
      <c r="DY132" s="436"/>
      <c r="DZ132" s="437"/>
      <c r="EA132" s="436"/>
      <c r="EB132" s="436"/>
      <c r="EC132" s="436"/>
      <c r="ED132" s="436"/>
      <c r="EE132" s="437"/>
      <c r="EF132" s="436"/>
      <c r="EG132" s="436"/>
      <c r="EH132" s="436"/>
      <c r="EI132" s="436"/>
      <c r="EJ132" s="437"/>
      <c r="EK132" s="436"/>
      <c r="EL132" s="436"/>
      <c r="EM132" s="333"/>
      <c r="EN132" s="333"/>
      <c r="EO132" s="345"/>
      <c r="EP132" s="349"/>
      <c r="EQ132" s="349"/>
    </row>
    <row r="133" spans="1:147" x14ac:dyDescent="0.2">
      <c r="A133" s="333"/>
      <c r="B133" s="333"/>
      <c r="D133" s="345" t="s">
        <v>324</v>
      </c>
      <c r="E133" s="351"/>
      <c r="F133" s="333"/>
      <c r="G133" s="436">
        <f>SUM(G134:G134)</f>
        <v>0</v>
      </c>
      <c r="H133" s="436"/>
      <c r="I133" s="436"/>
      <c r="J133" s="437"/>
      <c r="K133" s="436"/>
      <c r="L133" s="436">
        <f>SUM(L134:L134)</f>
        <v>0</v>
      </c>
      <c r="M133" s="436"/>
      <c r="N133" s="436"/>
      <c r="O133" s="437"/>
      <c r="P133" s="436"/>
      <c r="Q133" s="436">
        <f>SUM(Q134:Q134)</f>
        <v>0</v>
      </c>
      <c r="R133" s="436"/>
      <c r="S133" s="436"/>
      <c r="T133" s="437"/>
      <c r="U133" s="436"/>
      <c r="V133" s="436">
        <f>SUM(V134:V134)</f>
        <v>0</v>
      </c>
      <c r="W133" s="436"/>
      <c r="X133" s="436"/>
      <c r="Y133" s="437"/>
      <c r="Z133" s="436"/>
      <c r="AA133" s="436">
        <f>SUM(AA134:AA134)</f>
        <v>0</v>
      </c>
      <c r="AB133" s="436"/>
      <c r="AC133" s="436"/>
      <c r="AD133" s="437"/>
      <c r="AE133" s="436"/>
      <c r="AF133" s="436">
        <f>SUM(AF134:AF134)</f>
        <v>0</v>
      </c>
      <c r="AG133" s="436"/>
      <c r="AH133" s="436"/>
      <c r="AI133" s="437"/>
      <c r="AJ133" s="436"/>
      <c r="AK133" s="436">
        <f>SUM(AK134:AK134)</f>
        <v>0</v>
      </c>
      <c r="AL133" s="436"/>
      <c r="AM133" s="436"/>
      <c r="AN133" s="437"/>
      <c r="AO133" s="436"/>
      <c r="AP133" s="436">
        <f>SUM(AP134:AP134)</f>
        <v>0</v>
      </c>
      <c r="AQ133" s="436"/>
      <c r="AR133" s="436"/>
      <c r="AS133" s="437"/>
      <c r="AT133" s="436"/>
      <c r="AU133" s="436">
        <f>SUM(AU134:AU134)</f>
        <v>0</v>
      </c>
      <c r="AV133" s="436"/>
      <c r="AW133" s="436"/>
      <c r="AX133" s="437"/>
      <c r="AY133" s="436"/>
      <c r="AZ133" s="436">
        <f>SUM(AZ134:AZ134)</f>
        <v>0</v>
      </c>
      <c r="BA133" s="436"/>
      <c r="BB133" s="436"/>
      <c r="BC133" s="437"/>
      <c r="BD133" s="436"/>
      <c r="BE133" s="436">
        <f>SUM(BE134:BE134)</f>
        <v>0</v>
      </c>
      <c r="BF133" s="436"/>
      <c r="BG133" s="436"/>
      <c r="BH133" s="437"/>
      <c r="BI133" s="436"/>
      <c r="BJ133" s="436">
        <f>SUM(BJ134:BJ134)</f>
        <v>0</v>
      </c>
      <c r="BK133" s="436"/>
      <c r="BL133" s="436"/>
      <c r="BM133" s="437"/>
      <c r="BN133" s="436"/>
      <c r="BO133" s="436">
        <f>SUM(BO134:BO134)</f>
        <v>0</v>
      </c>
      <c r="BP133" s="436"/>
      <c r="BQ133" s="436"/>
      <c r="BR133" s="437"/>
      <c r="BS133" s="436"/>
      <c r="BT133" s="436">
        <f>SUM(BT134:BT134)</f>
        <v>0</v>
      </c>
      <c r="BU133" s="436"/>
      <c r="BV133" s="436"/>
      <c r="BW133" s="437"/>
      <c r="BX133" s="436"/>
      <c r="BY133" s="436">
        <f>SUM(BY134:BY134)</f>
        <v>90245</v>
      </c>
      <c r="BZ133" s="436"/>
      <c r="CA133" s="436"/>
      <c r="CB133" s="437"/>
      <c r="CC133" s="436"/>
      <c r="CD133" s="436">
        <f>SUM(CD134:CD134)</f>
        <v>0</v>
      </c>
      <c r="CE133" s="436"/>
      <c r="CF133" s="436"/>
      <c r="CG133" s="437"/>
      <c r="CH133" s="436"/>
      <c r="CI133" s="436">
        <f>SUM(CI134:CI134)</f>
        <v>0</v>
      </c>
      <c r="CJ133" s="436"/>
      <c r="CK133" s="436"/>
      <c r="CL133" s="437"/>
      <c r="CM133" s="436"/>
      <c r="CN133" s="436">
        <f>SUM(CN134:CN134)</f>
        <v>0</v>
      </c>
      <c r="CO133" s="436"/>
      <c r="CP133" s="436"/>
      <c r="CQ133" s="437"/>
      <c r="CR133" s="436"/>
      <c r="CS133" s="436">
        <f>SUM(CS134:CS134)</f>
        <v>0</v>
      </c>
      <c r="CT133" s="436"/>
      <c r="CU133" s="436"/>
      <c r="CV133" s="437"/>
      <c r="CW133" s="436"/>
      <c r="CX133" s="436">
        <f>SUM(CX134:CX134)</f>
        <v>0</v>
      </c>
      <c r="CY133" s="436"/>
      <c r="CZ133" s="436"/>
      <c r="DA133" s="437"/>
      <c r="DB133" s="436"/>
      <c r="DC133" s="436">
        <f>SUM(DC134:DC134)</f>
        <v>0</v>
      </c>
      <c r="DD133" s="436"/>
      <c r="DE133" s="436"/>
      <c r="DF133" s="437"/>
      <c r="DG133" s="436"/>
      <c r="DH133" s="436">
        <f>SUM(DH134:DH134)</f>
        <v>0</v>
      </c>
      <c r="DI133" s="436"/>
      <c r="DJ133" s="436"/>
      <c r="DK133" s="437"/>
      <c r="DL133" s="436"/>
      <c r="DM133" s="436">
        <f>SUM(DM134:DM134)</f>
        <v>0</v>
      </c>
      <c r="DN133" s="436"/>
      <c r="DO133" s="436"/>
      <c r="DP133" s="437"/>
      <c r="DQ133" s="436"/>
      <c r="DR133" s="436">
        <f>SUM(DR134:DR134)</f>
        <v>0</v>
      </c>
      <c r="DS133" s="436"/>
      <c r="DT133" s="436"/>
      <c r="DU133" s="437"/>
      <c r="DV133" s="436"/>
      <c r="DW133" s="436">
        <f>SUM(DW134:DW134)</f>
        <v>0</v>
      </c>
      <c r="DX133" s="436"/>
      <c r="DY133" s="436"/>
      <c r="DZ133" s="437"/>
      <c r="EA133" s="436"/>
      <c r="EB133" s="436">
        <f>SUM(EB134:EB134)</f>
        <v>0</v>
      </c>
      <c r="EC133" s="436"/>
      <c r="ED133" s="436"/>
      <c r="EE133" s="437"/>
      <c r="EF133" s="436"/>
      <c r="EG133" s="436">
        <f>SUM(EG134:EG134)</f>
        <v>90245</v>
      </c>
      <c r="EH133" s="436"/>
      <c r="EI133" s="436"/>
      <c r="EJ133" s="437"/>
      <c r="EK133" s="436"/>
      <c r="EL133" s="436">
        <f>SUM(EL134:EL134)</f>
        <v>0</v>
      </c>
      <c r="EM133" s="333"/>
      <c r="EN133" s="333"/>
      <c r="EO133" s="345"/>
      <c r="EP133" s="349"/>
      <c r="EQ133" s="349"/>
    </row>
    <row r="134" spans="1:147" x14ac:dyDescent="0.2">
      <c r="A134" s="333"/>
      <c r="B134" s="333"/>
      <c r="D134" s="345" t="s">
        <v>313</v>
      </c>
      <c r="E134" s="351"/>
      <c r="F134" s="441"/>
      <c r="G134" s="445">
        <v>0</v>
      </c>
      <c r="H134" s="443"/>
      <c r="I134" s="436"/>
      <c r="J134" s="437"/>
      <c r="K134" s="444"/>
      <c r="L134" s="445">
        <v>0</v>
      </c>
      <c r="M134" s="443"/>
      <c r="N134" s="436"/>
      <c r="O134" s="437"/>
      <c r="P134" s="444"/>
      <c r="Q134" s="445">
        <v>0</v>
      </c>
      <c r="R134" s="443"/>
      <c r="S134" s="436"/>
      <c r="T134" s="437"/>
      <c r="U134" s="444"/>
      <c r="V134" s="445">
        <v>0</v>
      </c>
      <c r="W134" s="443"/>
      <c r="X134" s="436"/>
      <c r="Y134" s="437"/>
      <c r="Z134" s="444"/>
      <c r="AA134" s="445">
        <v>0</v>
      </c>
      <c r="AB134" s="443"/>
      <c r="AC134" s="436"/>
      <c r="AD134" s="437"/>
      <c r="AE134" s="444"/>
      <c r="AF134" s="445">
        <v>0</v>
      </c>
      <c r="AG134" s="443"/>
      <c r="AH134" s="436"/>
      <c r="AI134" s="437"/>
      <c r="AJ134" s="444"/>
      <c r="AK134" s="445">
        <v>0</v>
      </c>
      <c r="AL134" s="443"/>
      <c r="AM134" s="436"/>
      <c r="AN134" s="437"/>
      <c r="AO134" s="444"/>
      <c r="AP134" s="445">
        <v>0</v>
      </c>
      <c r="AQ134" s="443"/>
      <c r="AR134" s="436"/>
      <c r="AS134" s="437"/>
      <c r="AT134" s="444"/>
      <c r="AU134" s="445">
        <v>0</v>
      </c>
      <c r="AV134" s="443"/>
      <c r="AW134" s="436"/>
      <c r="AX134" s="437"/>
      <c r="AY134" s="444"/>
      <c r="AZ134" s="445">
        <v>0</v>
      </c>
      <c r="BA134" s="443"/>
      <c r="BB134" s="436"/>
      <c r="BC134" s="437"/>
      <c r="BD134" s="444"/>
      <c r="BE134" s="445">
        <v>0</v>
      </c>
      <c r="BF134" s="443"/>
      <c r="BG134" s="436"/>
      <c r="BH134" s="437"/>
      <c r="BI134" s="444"/>
      <c r="BJ134" s="445">
        <v>0</v>
      </c>
      <c r="BK134" s="443"/>
      <c r="BL134" s="436"/>
      <c r="BM134" s="437"/>
      <c r="BN134" s="444"/>
      <c r="BO134" s="445">
        <v>0</v>
      </c>
      <c r="BP134" s="443"/>
      <c r="BQ134" s="436"/>
      <c r="BR134" s="437"/>
      <c r="BS134" s="444"/>
      <c r="BT134" s="445">
        <f>SUM(L134:BO134)</f>
        <v>0</v>
      </c>
      <c r="BU134" s="443"/>
      <c r="BV134" s="436"/>
      <c r="BW134" s="437"/>
      <c r="BX134" s="444"/>
      <c r="BY134" s="445">
        <v>90245</v>
      </c>
      <c r="BZ134" s="443"/>
      <c r="CA134" s="436"/>
      <c r="CB134" s="437"/>
      <c r="CC134" s="444"/>
      <c r="CD134" s="445">
        <v>0</v>
      </c>
      <c r="CE134" s="443"/>
      <c r="CF134" s="436"/>
      <c r="CG134" s="437"/>
      <c r="CH134" s="444"/>
      <c r="CI134" s="445">
        <v>0</v>
      </c>
      <c r="CJ134" s="443"/>
      <c r="CK134" s="436"/>
      <c r="CL134" s="437"/>
      <c r="CM134" s="444"/>
      <c r="CN134" s="445">
        <v>0</v>
      </c>
      <c r="CO134" s="443"/>
      <c r="CP134" s="436"/>
      <c r="CQ134" s="437"/>
      <c r="CR134" s="444"/>
      <c r="CS134" s="445">
        <v>0</v>
      </c>
      <c r="CT134" s="443"/>
      <c r="CU134" s="436"/>
      <c r="CV134" s="437"/>
      <c r="CW134" s="444"/>
      <c r="CX134" s="445">
        <v>0</v>
      </c>
      <c r="CY134" s="443"/>
      <c r="CZ134" s="436"/>
      <c r="DA134" s="437"/>
      <c r="DB134" s="444"/>
      <c r="DC134" s="445">
        <v>0</v>
      </c>
      <c r="DD134" s="443"/>
      <c r="DE134" s="436"/>
      <c r="DF134" s="437"/>
      <c r="DG134" s="444"/>
      <c r="DH134" s="445">
        <v>0</v>
      </c>
      <c r="DI134" s="443"/>
      <c r="DJ134" s="436"/>
      <c r="DK134" s="437"/>
      <c r="DL134" s="444"/>
      <c r="DM134" s="445">
        <v>0</v>
      </c>
      <c r="DN134" s="443"/>
      <c r="DO134" s="436"/>
      <c r="DP134" s="437"/>
      <c r="DQ134" s="444"/>
      <c r="DR134" s="445">
        <v>0</v>
      </c>
      <c r="DS134" s="443"/>
      <c r="DT134" s="436"/>
      <c r="DU134" s="437"/>
      <c r="DV134" s="444"/>
      <c r="DW134" s="445">
        <v>0</v>
      </c>
      <c r="DX134" s="443"/>
      <c r="DY134" s="436"/>
      <c r="DZ134" s="437"/>
      <c r="EA134" s="444"/>
      <c r="EB134" s="445">
        <v>0</v>
      </c>
      <c r="EC134" s="443"/>
      <c r="ED134" s="436"/>
      <c r="EE134" s="437"/>
      <c r="EF134" s="444"/>
      <c r="EG134" s="445">
        <v>90245</v>
      </c>
      <c r="EH134" s="443"/>
      <c r="EI134" s="436"/>
      <c r="EJ134" s="437"/>
      <c r="EK134" s="444"/>
      <c r="EL134" s="445">
        <f>SUM(CD134:CI134)</f>
        <v>0</v>
      </c>
      <c r="EM134" s="480"/>
      <c r="EN134" s="333"/>
      <c r="EO134" s="345"/>
      <c r="EP134" s="349"/>
      <c r="EQ134" s="349"/>
    </row>
    <row r="135" spans="1:147" x14ac:dyDescent="0.2">
      <c r="A135" s="333"/>
      <c r="B135" s="333"/>
      <c r="D135" s="345"/>
      <c r="E135" s="351"/>
      <c r="F135" s="333"/>
      <c r="G135" s="476"/>
      <c r="H135" s="476"/>
      <c r="I135" s="476"/>
      <c r="J135" s="477"/>
      <c r="K135" s="476"/>
      <c r="L135" s="476"/>
      <c r="M135" s="476"/>
      <c r="N135" s="476"/>
      <c r="O135" s="477"/>
      <c r="P135" s="476"/>
      <c r="Q135" s="476"/>
      <c r="R135" s="476"/>
      <c r="S135" s="476"/>
      <c r="T135" s="477"/>
      <c r="U135" s="476"/>
      <c r="V135" s="476"/>
      <c r="W135" s="476"/>
      <c r="X135" s="476"/>
      <c r="Y135" s="477"/>
      <c r="Z135" s="476"/>
      <c r="AA135" s="476"/>
      <c r="AB135" s="476"/>
      <c r="AC135" s="476"/>
      <c r="AD135" s="477"/>
      <c r="AE135" s="476"/>
      <c r="AF135" s="476"/>
      <c r="AG135" s="476"/>
      <c r="AH135" s="476"/>
      <c r="AI135" s="477"/>
      <c r="AJ135" s="476"/>
      <c r="AK135" s="476"/>
      <c r="AL135" s="476"/>
      <c r="AM135" s="476"/>
      <c r="AN135" s="477"/>
      <c r="AO135" s="476"/>
      <c r="AP135" s="476"/>
      <c r="AQ135" s="476"/>
      <c r="AR135" s="476"/>
      <c r="AS135" s="477"/>
      <c r="AT135" s="476"/>
      <c r="AU135" s="476"/>
      <c r="AV135" s="476"/>
      <c r="AW135" s="476"/>
      <c r="AX135" s="477"/>
      <c r="AY135" s="476"/>
      <c r="AZ135" s="476"/>
      <c r="BA135" s="476"/>
      <c r="BB135" s="476"/>
      <c r="BC135" s="477"/>
      <c r="BD135" s="476"/>
      <c r="BE135" s="476"/>
      <c r="BF135" s="476"/>
      <c r="BG135" s="476"/>
      <c r="BH135" s="477"/>
      <c r="BI135" s="476"/>
      <c r="BJ135" s="476"/>
      <c r="BK135" s="476"/>
      <c r="BL135" s="476"/>
      <c r="BM135" s="477"/>
      <c r="BN135" s="476"/>
      <c r="BO135" s="476"/>
      <c r="BP135" s="476"/>
      <c r="BQ135" s="476"/>
      <c r="BR135" s="477"/>
      <c r="BS135" s="476"/>
      <c r="BT135" s="436"/>
      <c r="BU135" s="436"/>
      <c r="BV135" s="436"/>
      <c r="BW135" s="437"/>
      <c r="BX135" s="436"/>
      <c r="BY135" s="436"/>
      <c r="BZ135" s="476"/>
      <c r="CA135" s="476"/>
      <c r="CB135" s="477"/>
      <c r="CC135" s="476"/>
      <c r="CD135" s="476"/>
      <c r="CE135" s="476"/>
      <c r="CF135" s="476"/>
      <c r="CG135" s="477"/>
      <c r="CH135" s="476"/>
      <c r="CI135" s="476"/>
      <c r="CJ135" s="476"/>
      <c r="CK135" s="476"/>
      <c r="CL135" s="477"/>
      <c r="CM135" s="476"/>
      <c r="CN135" s="476"/>
      <c r="CO135" s="476"/>
      <c r="CP135" s="476"/>
      <c r="CQ135" s="477"/>
      <c r="CR135" s="476"/>
      <c r="CS135" s="476"/>
      <c r="CT135" s="476"/>
      <c r="CU135" s="476"/>
      <c r="CV135" s="477"/>
      <c r="CW135" s="476"/>
      <c r="CX135" s="476"/>
      <c r="CY135" s="476"/>
      <c r="CZ135" s="476"/>
      <c r="DA135" s="477"/>
      <c r="DB135" s="476"/>
      <c r="DC135" s="476"/>
      <c r="DD135" s="476"/>
      <c r="DE135" s="476"/>
      <c r="DF135" s="477"/>
      <c r="DG135" s="476"/>
      <c r="DH135" s="476"/>
      <c r="DI135" s="476"/>
      <c r="DJ135" s="476"/>
      <c r="DK135" s="477"/>
      <c r="DL135" s="476"/>
      <c r="DM135" s="476"/>
      <c r="DN135" s="476"/>
      <c r="DO135" s="476"/>
      <c r="DP135" s="477"/>
      <c r="DQ135" s="476"/>
      <c r="DR135" s="476"/>
      <c r="DS135" s="476"/>
      <c r="DT135" s="476"/>
      <c r="DU135" s="477"/>
      <c r="DV135" s="476"/>
      <c r="DW135" s="476"/>
      <c r="DX135" s="476"/>
      <c r="DY135" s="476"/>
      <c r="DZ135" s="477"/>
      <c r="EA135" s="476"/>
      <c r="EB135" s="476"/>
      <c r="EC135" s="476"/>
      <c r="ED135" s="476"/>
      <c r="EE135" s="477"/>
      <c r="EF135" s="476"/>
      <c r="EG135" s="476"/>
      <c r="EH135" s="476"/>
      <c r="EI135" s="476"/>
      <c r="EJ135" s="477"/>
      <c r="EK135" s="476"/>
      <c r="EL135" s="436"/>
      <c r="EM135" s="333"/>
      <c r="EN135" s="333"/>
      <c r="EO135" s="345"/>
      <c r="EP135" s="349"/>
      <c r="EQ135" s="349"/>
    </row>
    <row r="136" spans="1:147" hidden="1" x14ac:dyDescent="0.2">
      <c r="A136" s="333"/>
      <c r="B136" s="333"/>
      <c r="D136" s="345" t="s">
        <v>325</v>
      </c>
      <c r="E136" s="351"/>
      <c r="F136" s="333"/>
      <c r="G136" s="436">
        <f>SUM(G137:G137)</f>
        <v>0</v>
      </c>
      <c r="H136" s="436"/>
      <c r="I136" s="436"/>
      <c r="J136" s="437"/>
      <c r="K136" s="436"/>
      <c r="L136" s="436">
        <f>SUM(L137:L137)</f>
        <v>0</v>
      </c>
      <c r="M136" s="436"/>
      <c r="N136" s="436"/>
      <c r="O136" s="437"/>
      <c r="P136" s="436"/>
      <c r="Q136" s="436">
        <f>SUM(Q137:Q137)</f>
        <v>0</v>
      </c>
      <c r="R136" s="436"/>
      <c r="S136" s="436"/>
      <c r="T136" s="437"/>
      <c r="U136" s="436"/>
      <c r="V136" s="436">
        <f>SUM(V137:V137)</f>
        <v>0</v>
      </c>
      <c r="W136" s="436"/>
      <c r="X136" s="436"/>
      <c r="Y136" s="437"/>
      <c r="Z136" s="436"/>
      <c r="AA136" s="436">
        <f>SUM(AA137:AA137)</f>
        <v>0</v>
      </c>
      <c r="AB136" s="436"/>
      <c r="AC136" s="436"/>
      <c r="AD136" s="437"/>
      <c r="AE136" s="436"/>
      <c r="AF136" s="436">
        <f>SUM(AF137:AF137)</f>
        <v>0</v>
      </c>
      <c r="AG136" s="436"/>
      <c r="AH136" s="436"/>
      <c r="AI136" s="437"/>
      <c r="AJ136" s="436"/>
      <c r="AK136" s="436">
        <f>SUM(AK137:AK137)</f>
        <v>0</v>
      </c>
      <c r="AL136" s="436"/>
      <c r="AM136" s="436"/>
      <c r="AN136" s="437"/>
      <c r="AO136" s="436"/>
      <c r="AP136" s="436">
        <f>SUM(AP137:AP137)</f>
        <v>0</v>
      </c>
      <c r="AQ136" s="436"/>
      <c r="AR136" s="436"/>
      <c r="AS136" s="437"/>
      <c r="AT136" s="436"/>
      <c r="AU136" s="436">
        <f>SUM(AU137:AU137)</f>
        <v>0</v>
      </c>
      <c r="AV136" s="436"/>
      <c r="AW136" s="436"/>
      <c r="AX136" s="437"/>
      <c r="AY136" s="436"/>
      <c r="AZ136" s="436">
        <f>SUM(AZ137:AZ137)</f>
        <v>0</v>
      </c>
      <c r="BA136" s="436"/>
      <c r="BB136" s="436"/>
      <c r="BC136" s="437"/>
      <c r="BD136" s="436"/>
      <c r="BE136" s="436">
        <f>SUM(BE137:BE137)</f>
        <v>0</v>
      </c>
      <c r="BF136" s="436"/>
      <c r="BG136" s="436"/>
      <c r="BH136" s="437"/>
      <c r="BI136" s="436"/>
      <c r="BJ136" s="436">
        <f>SUM(BJ137:BJ137)</f>
        <v>0</v>
      </c>
      <c r="BK136" s="436"/>
      <c r="BL136" s="436"/>
      <c r="BM136" s="437"/>
      <c r="BN136" s="436"/>
      <c r="BO136" s="436">
        <f>SUM(BO137:BO137)</f>
        <v>0</v>
      </c>
      <c r="BP136" s="436"/>
      <c r="BQ136" s="436"/>
      <c r="BR136" s="437"/>
      <c r="BS136" s="436"/>
      <c r="BT136" s="436">
        <f>SUM(BT137:BT137)</f>
        <v>0</v>
      </c>
      <c r="BU136" s="436"/>
      <c r="BV136" s="436"/>
      <c r="BW136" s="437"/>
      <c r="BX136" s="436"/>
      <c r="BY136" s="436">
        <f>SUM(BY137:BY137)</f>
        <v>0</v>
      </c>
      <c r="BZ136" s="436"/>
      <c r="CA136" s="436"/>
      <c r="CB136" s="437"/>
      <c r="CC136" s="436"/>
      <c r="CD136" s="436">
        <f>SUM(CD137:CD137)</f>
        <v>0</v>
      </c>
      <c r="CE136" s="436"/>
      <c r="CF136" s="436"/>
      <c r="CG136" s="437"/>
      <c r="CH136" s="436"/>
      <c r="CI136" s="436">
        <f>SUM(CI137:CI137)</f>
        <v>0</v>
      </c>
      <c r="CJ136" s="436"/>
      <c r="CK136" s="436"/>
      <c r="CL136" s="437"/>
      <c r="CM136" s="436"/>
      <c r="CN136" s="436">
        <f>SUM(CN137:CN137)</f>
        <v>0</v>
      </c>
      <c r="CO136" s="436"/>
      <c r="CP136" s="436"/>
      <c r="CQ136" s="437"/>
      <c r="CR136" s="436"/>
      <c r="CS136" s="436">
        <f>SUM(CS137:CS137)</f>
        <v>0</v>
      </c>
      <c r="CT136" s="436"/>
      <c r="CU136" s="436"/>
      <c r="CV136" s="437"/>
      <c r="CW136" s="436"/>
      <c r="CX136" s="436">
        <f>SUM(CX137:CX137)</f>
        <v>0</v>
      </c>
      <c r="CY136" s="436"/>
      <c r="CZ136" s="436"/>
      <c r="DA136" s="437"/>
      <c r="DB136" s="436"/>
      <c r="DC136" s="436">
        <f>SUM(DC137:DC137)</f>
        <v>0</v>
      </c>
      <c r="DD136" s="436"/>
      <c r="DE136" s="436"/>
      <c r="DF136" s="437"/>
      <c r="DG136" s="436"/>
      <c r="DH136" s="436">
        <f>SUM(DH137:DH137)</f>
        <v>0</v>
      </c>
      <c r="DI136" s="436"/>
      <c r="DJ136" s="436"/>
      <c r="DK136" s="437"/>
      <c r="DL136" s="436"/>
      <c r="DM136" s="436">
        <f>SUM(DM137:DM137)</f>
        <v>0</v>
      </c>
      <c r="DN136" s="436"/>
      <c r="DO136" s="436"/>
      <c r="DP136" s="437"/>
      <c r="DQ136" s="436"/>
      <c r="DR136" s="436">
        <f>SUM(DR137:DR137)</f>
        <v>0</v>
      </c>
      <c r="DS136" s="436"/>
      <c r="DT136" s="436"/>
      <c r="DU136" s="437"/>
      <c r="DV136" s="436"/>
      <c r="DW136" s="436">
        <f>SUM(DW137:DW137)</f>
        <v>0</v>
      </c>
      <c r="DX136" s="436"/>
      <c r="DY136" s="436"/>
      <c r="DZ136" s="437"/>
      <c r="EA136" s="436"/>
      <c r="EB136" s="436">
        <f>SUM(EB137:EB137)</f>
        <v>0</v>
      </c>
      <c r="EC136" s="436"/>
      <c r="ED136" s="436"/>
      <c r="EE136" s="437"/>
      <c r="EF136" s="436"/>
      <c r="EG136" s="436">
        <f>SUM(EG137:EG137)</f>
        <v>0</v>
      </c>
      <c r="EH136" s="436"/>
      <c r="EI136" s="436"/>
      <c r="EJ136" s="437"/>
      <c r="EK136" s="436"/>
      <c r="EL136" s="436">
        <f>SUM(EL137:EL137)</f>
        <v>0</v>
      </c>
      <c r="EM136" s="333"/>
      <c r="EN136" s="333"/>
      <c r="EO136" s="345"/>
      <c r="EP136" s="349"/>
      <c r="EQ136" s="349"/>
    </row>
    <row r="137" spans="1:147" hidden="1" x14ac:dyDescent="0.2">
      <c r="A137" s="333"/>
      <c r="B137" s="333"/>
      <c r="D137" s="345" t="s">
        <v>313</v>
      </c>
      <c r="E137" s="351"/>
      <c r="F137" s="441"/>
      <c r="G137" s="445">
        <v>0</v>
      </c>
      <c r="H137" s="443"/>
      <c r="I137" s="436"/>
      <c r="J137" s="437"/>
      <c r="K137" s="444"/>
      <c r="L137" s="445">
        <v>0</v>
      </c>
      <c r="M137" s="443"/>
      <c r="N137" s="436"/>
      <c r="O137" s="437"/>
      <c r="P137" s="444"/>
      <c r="Q137" s="445">
        <v>0</v>
      </c>
      <c r="R137" s="443"/>
      <c r="S137" s="436"/>
      <c r="T137" s="437"/>
      <c r="U137" s="444"/>
      <c r="V137" s="445">
        <v>0</v>
      </c>
      <c r="W137" s="443"/>
      <c r="X137" s="436"/>
      <c r="Y137" s="437"/>
      <c r="Z137" s="444"/>
      <c r="AA137" s="445">
        <v>0</v>
      </c>
      <c r="AB137" s="443"/>
      <c r="AC137" s="436"/>
      <c r="AD137" s="437"/>
      <c r="AE137" s="444"/>
      <c r="AF137" s="445">
        <v>0</v>
      </c>
      <c r="AG137" s="443"/>
      <c r="AH137" s="436"/>
      <c r="AI137" s="437"/>
      <c r="AJ137" s="444"/>
      <c r="AK137" s="445">
        <v>0</v>
      </c>
      <c r="AL137" s="443"/>
      <c r="AM137" s="436"/>
      <c r="AN137" s="437"/>
      <c r="AO137" s="444"/>
      <c r="AP137" s="445">
        <v>0</v>
      </c>
      <c r="AQ137" s="443"/>
      <c r="AR137" s="436"/>
      <c r="AS137" s="437"/>
      <c r="AT137" s="444"/>
      <c r="AU137" s="445">
        <v>0</v>
      </c>
      <c r="AV137" s="443"/>
      <c r="AW137" s="436"/>
      <c r="AX137" s="437"/>
      <c r="AY137" s="444"/>
      <c r="AZ137" s="445">
        <v>0</v>
      </c>
      <c r="BA137" s="443"/>
      <c r="BB137" s="436"/>
      <c r="BC137" s="437"/>
      <c r="BD137" s="444"/>
      <c r="BE137" s="445">
        <v>0</v>
      </c>
      <c r="BF137" s="443"/>
      <c r="BG137" s="436"/>
      <c r="BH137" s="437"/>
      <c r="BI137" s="444"/>
      <c r="BJ137" s="445">
        <v>0</v>
      </c>
      <c r="BK137" s="443"/>
      <c r="BL137" s="436"/>
      <c r="BM137" s="437"/>
      <c r="BN137" s="444"/>
      <c r="BO137" s="445">
        <v>0</v>
      </c>
      <c r="BP137" s="443"/>
      <c r="BQ137" s="436"/>
      <c r="BR137" s="437"/>
      <c r="BS137" s="444"/>
      <c r="BT137" s="445">
        <f>SUM(L137:BO137)</f>
        <v>0</v>
      </c>
      <c r="BU137" s="443"/>
      <c r="BV137" s="436"/>
      <c r="BW137" s="437"/>
      <c r="BX137" s="444"/>
      <c r="BY137" s="445">
        <v>0</v>
      </c>
      <c r="BZ137" s="443"/>
      <c r="CA137" s="436"/>
      <c r="CB137" s="437"/>
      <c r="CC137" s="444"/>
      <c r="CD137" s="445">
        <v>0</v>
      </c>
      <c r="CE137" s="443"/>
      <c r="CF137" s="436"/>
      <c r="CG137" s="437"/>
      <c r="CH137" s="444"/>
      <c r="CI137" s="445">
        <v>0</v>
      </c>
      <c r="CJ137" s="443"/>
      <c r="CK137" s="436"/>
      <c r="CL137" s="437"/>
      <c r="CM137" s="444"/>
      <c r="CN137" s="445">
        <v>0</v>
      </c>
      <c r="CO137" s="443"/>
      <c r="CP137" s="436"/>
      <c r="CQ137" s="437"/>
      <c r="CR137" s="444"/>
      <c r="CS137" s="445">
        <v>0</v>
      </c>
      <c r="CT137" s="443"/>
      <c r="CU137" s="436"/>
      <c r="CV137" s="437"/>
      <c r="CW137" s="444"/>
      <c r="CX137" s="445">
        <v>0</v>
      </c>
      <c r="CY137" s="443"/>
      <c r="CZ137" s="436"/>
      <c r="DA137" s="437"/>
      <c r="DB137" s="444"/>
      <c r="DC137" s="445">
        <v>0</v>
      </c>
      <c r="DD137" s="443"/>
      <c r="DE137" s="436"/>
      <c r="DF137" s="437"/>
      <c r="DG137" s="444"/>
      <c r="DH137" s="445">
        <v>0</v>
      </c>
      <c r="DI137" s="443"/>
      <c r="DJ137" s="436"/>
      <c r="DK137" s="437"/>
      <c r="DL137" s="444"/>
      <c r="DM137" s="445">
        <v>0</v>
      </c>
      <c r="DN137" s="443"/>
      <c r="DO137" s="436"/>
      <c r="DP137" s="437"/>
      <c r="DQ137" s="444"/>
      <c r="DR137" s="445">
        <v>0</v>
      </c>
      <c r="DS137" s="443"/>
      <c r="DT137" s="436"/>
      <c r="DU137" s="437"/>
      <c r="DV137" s="444"/>
      <c r="DW137" s="445">
        <v>0</v>
      </c>
      <c r="DX137" s="443"/>
      <c r="DY137" s="436"/>
      <c r="DZ137" s="437"/>
      <c r="EA137" s="444"/>
      <c r="EB137" s="445">
        <v>0</v>
      </c>
      <c r="EC137" s="443"/>
      <c r="ED137" s="436"/>
      <c r="EE137" s="437"/>
      <c r="EF137" s="444"/>
      <c r="EG137" s="445">
        <v>0</v>
      </c>
      <c r="EH137" s="443"/>
      <c r="EI137" s="436"/>
      <c r="EJ137" s="437"/>
      <c r="EK137" s="444"/>
      <c r="EL137" s="445">
        <f t="shared" ref="EL137" si="9">SUM(CD137:CD137)</f>
        <v>0</v>
      </c>
      <c r="EM137" s="480"/>
      <c r="EN137" s="333"/>
      <c r="EO137" s="345"/>
      <c r="EP137" s="349"/>
      <c r="EQ137" s="349"/>
    </row>
    <row r="138" spans="1:147" hidden="1" x14ac:dyDescent="0.2">
      <c r="A138" s="333"/>
      <c r="B138" s="333"/>
      <c r="D138" s="345"/>
      <c r="E138" s="351"/>
      <c r="F138" s="333"/>
      <c r="G138" s="476"/>
      <c r="H138" s="476"/>
      <c r="I138" s="476"/>
      <c r="J138" s="477"/>
      <c r="K138" s="476"/>
      <c r="L138" s="476"/>
      <c r="M138" s="476"/>
      <c r="N138" s="476"/>
      <c r="O138" s="477"/>
      <c r="P138" s="476"/>
      <c r="Q138" s="476"/>
      <c r="R138" s="476"/>
      <c r="S138" s="476"/>
      <c r="T138" s="477"/>
      <c r="U138" s="476"/>
      <c r="V138" s="476"/>
      <c r="W138" s="476"/>
      <c r="X138" s="476"/>
      <c r="Y138" s="477"/>
      <c r="Z138" s="476"/>
      <c r="AA138" s="476"/>
      <c r="AB138" s="476"/>
      <c r="AC138" s="476"/>
      <c r="AD138" s="477"/>
      <c r="AE138" s="476"/>
      <c r="AF138" s="476"/>
      <c r="AG138" s="476"/>
      <c r="AH138" s="476"/>
      <c r="AI138" s="477"/>
      <c r="AJ138" s="476"/>
      <c r="AK138" s="476"/>
      <c r="AL138" s="476"/>
      <c r="AM138" s="476"/>
      <c r="AN138" s="477"/>
      <c r="AO138" s="476"/>
      <c r="AP138" s="476"/>
      <c r="AQ138" s="476"/>
      <c r="AR138" s="476"/>
      <c r="AS138" s="477"/>
      <c r="AT138" s="476"/>
      <c r="AU138" s="476"/>
      <c r="AV138" s="476"/>
      <c r="AW138" s="476"/>
      <c r="AX138" s="477"/>
      <c r="AY138" s="476"/>
      <c r="AZ138" s="476"/>
      <c r="BA138" s="476"/>
      <c r="BB138" s="476"/>
      <c r="BC138" s="477"/>
      <c r="BD138" s="476"/>
      <c r="BE138" s="476"/>
      <c r="BF138" s="476"/>
      <c r="BG138" s="476"/>
      <c r="BH138" s="477"/>
      <c r="BI138" s="476"/>
      <c r="BJ138" s="476"/>
      <c r="BK138" s="476"/>
      <c r="BL138" s="476"/>
      <c r="BM138" s="477"/>
      <c r="BN138" s="476"/>
      <c r="BO138" s="476"/>
      <c r="BP138" s="476"/>
      <c r="BQ138" s="476"/>
      <c r="BR138" s="477"/>
      <c r="BS138" s="476"/>
      <c r="BT138" s="436"/>
      <c r="BU138" s="436"/>
      <c r="BV138" s="436"/>
      <c r="BW138" s="437"/>
      <c r="BX138" s="436"/>
      <c r="BY138" s="436"/>
      <c r="BZ138" s="476"/>
      <c r="CA138" s="476"/>
      <c r="CB138" s="477"/>
      <c r="CC138" s="476"/>
      <c r="CD138" s="476"/>
      <c r="CE138" s="476"/>
      <c r="CF138" s="476"/>
      <c r="CG138" s="477"/>
      <c r="CH138" s="476"/>
      <c r="CI138" s="476"/>
      <c r="CJ138" s="476"/>
      <c r="CK138" s="476"/>
      <c r="CL138" s="477"/>
      <c r="CM138" s="476"/>
      <c r="CN138" s="476"/>
      <c r="CO138" s="476"/>
      <c r="CP138" s="476"/>
      <c r="CQ138" s="477"/>
      <c r="CR138" s="476"/>
      <c r="CS138" s="476"/>
      <c r="CT138" s="476"/>
      <c r="CU138" s="476"/>
      <c r="CV138" s="477"/>
      <c r="CW138" s="476"/>
      <c r="CX138" s="476"/>
      <c r="CY138" s="476"/>
      <c r="CZ138" s="476"/>
      <c r="DA138" s="477"/>
      <c r="DB138" s="476"/>
      <c r="DC138" s="476"/>
      <c r="DD138" s="476"/>
      <c r="DE138" s="476"/>
      <c r="DF138" s="477"/>
      <c r="DG138" s="476"/>
      <c r="DH138" s="476"/>
      <c r="DI138" s="476"/>
      <c r="DJ138" s="476"/>
      <c r="DK138" s="477"/>
      <c r="DL138" s="476"/>
      <c r="DM138" s="476"/>
      <c r="DN138" s="476"/>
      <c r="DO138" s="476"/>
      <c r="DP138" s="477"/>
      <c r="DQ138" s="476"/>
      <c r="DR138" s="476"/>
      <c r="DS138" s="476"/>
      <c r="DT138" s="476"/>
      <c r="DU138" s="477"/>
      <c r="DV138" s="476"/>
      <c r="DW138" s="476"/>
      <c r="DX138" s="476"/>
      <c r="DY138" s="476"/>
      <c r="DZ138" s="477"/>
      <c r="EA138" s="476"/>
      <c r="EB138" s="476"/>
      <c r="EC138" s="476"/>
      <c r="ED138" s="476"/>
      <c r="EE138" s="477"/>
      <c r="EF138" s="476"/>
      <c r="EG138" s="476"/>
      <c r="EH138" s="476"/>
      <c r="EI138" s="476"/>
      <c r="EJ138" s="477"/>
      <c r="EK138" s="476"/>
      <c r="EL138" s="436"/>
      <c r="EM138" s="333"/>
      <c r="EN138" s="333"/>
      <c r="EO138" s="345"/>
      <c r="EP138" s="349"/>
      <c r="EQ138" s="349"/>
    </row>
    <row r="139" spans="1:147" hidden="1" x14ac:dyDescent="0.2">
      <c r="A139" s="333"/>
      <c r="B139" s="333"/>
      <c r="D139" s="345" t="s">
        <v>326</v>
      </c>
      <c r="E139" s="351"/>
      <c r="F139" s="333"/>
      <c r="G139" s="436">
        <f>SUM(G140:G140)</f>
        <v>0</v>
      </c>
      <c r="H139" s="436"/>
      <c r="I139" s="436"/>
      <c r="J139" s="437"/>
      <c r="K139" s="436"/>
      <c r="L139" s="436">
        <f>SUM(L140:L140)</f>
        <v>0</v>
      </c>
      <c r="M139" s="436"/>
      <c r="N139" s="436"/>
      <c r="O139" s="437"/>
      <c r="P139" s="436"/>
      <c r="Q139" s="436">
        <f>SUM(Q140:Q140)</f>
        <v>0</v>
      </c>
      <c r="R139" s="436"/>
      <c r="S139" s="436"/>
      <c r="T139" s="437"/>
      <c r="U139" s="436"/>
      <c r="V139" s="436">
        <f>SUM(V140:V140)</f>
        <v>0</v>
      </c>
      <c r="W139" s="436"/>
      <c r="X139" s="436"/>
      <c r="Y139" s="437"/>
      <c r="Z139" s="436"/>
      <c r="AA139" s="436">
        <f>SUM(AA140:AA140)</f>
        <v>0</v>
      </c>
      <c r="AB139" s="436"/>
      <c r="AC139" s="436"/>
      <c r="AD139" s="437"/>
      <c r="AE139" s="436"/>
      <c r="AF139" s="436">
        <f>SUM(AF140:AF140)</f>
        <v>0</v>
      </c>
      <c r="AG139" s="436"/>
      <c r="AH139" s="436"/>
      <c r="AI139" s="437"/>
      <c r="AJ139" s="436"/>
      <c r="AK139" s="436">
        <f>SUM(AK140:AK140)</f>
        <v>0</v>
      </c>
      <c r="AL139" s="436"/>
      <c r="AM139" s="436"/>
      <c r="AN139" s="437"/>
      <c r="AO139" s="436"/>
      <c r="AP139" s="436">
        <f>SUM(AP140:AP140)</f>
        <v>0</v>
      </c>
      <c r="AQ139" s="436"/>
      <c r="AR139" s="436"/>
      <c r="AS139" s="437"/>
      <c r="AT139" s="436"/>
      <c r="AU139" s="436">
        <f>SUM(AU140:AU140)</f>
        <v>0</v>
      </c>
      <c r="AV139" s="436"/>
      <c r="AW139" s="436"/>
      <c r="AX139" s="437"/>
      <c r="AY139" s="436"/>
      <c r="AZ139" s="436">
        <f>SUM(AZ140:AZ140)</f>
        <v>0</v>
      </c>
      <c r="BA139" s="436"/>
      <c r="BB139" s="436"/>
      <c r="BC139" s="437"/>
      <c r="BD139" s="436"/>
      <c r="BE139" s="436">
        <f>SUM(BE140:BE140)</f>
        <v>0</v>
      </c>
      <c r="BF139" s="436"/>
      <c r="BG139" s="436"/>
      <c r="BH139" s="437"/>
      <c r="BI139" s="436"/>
      <c r="BJ139" s="436">
        <f>SUM(BJ140:BJ140)</f>
        <v>0</v>
      </c>
      <c r="BK139" s="436"/>
      <c r="BL139" s="436"/>
      <c r="BM139" s="437"/>
      <c r="BN139" s="436"/>
      <c r="BO139" s="436">
        <f>SUM(BO140:BO140)</f>
        <v>0</v>
      </c>
      <c r="BP139" s="436"/>
      <c r="BQ139" s="436"/>
      <c r="BR139" s="437"/>
      <c r="BS139" s="436"/>
      <c r="BT139" s="436">
        <f>SUM(BT140:BT140)</f>
        <v>0</v>
      </c>
      <c r="BU139" s="436"/>
      <c r="BV139" s="436"/>
      <c r="BW139" s="437"/>
      <c r="BX139" s="436"/>
      <c r="BY139" s="436">
        <f>SUM(BY140:BY140)</f>
        <v>0</v>
      </c>
      <c r="BZ139" s="436"/>
      <c r="CA139" s="436"/>
      <c r="CB139" s="437"/>
      <c r="CC139" s="436"/>
      <c r="CD139" s="436">
        <f>SUM(CD140:CD140)</f>
        <v>0</v>
      </c>
      <c r="CE139" s="436"/>
      <c r="CF139" s="436"/>
      <c r="CG139" s="437"/>
      <c r="CH139" s="436"/>
      <c r="CI139" s="436">
        <f>SUM(CI140:CI140)</f>
        <v>0</v>
      </c>
      <c r="CJ139" s="436"/>
      <c r="CK139" s="436"/>
      <c r="CL139" s="437"/>
      <c r="CM139" s="436"/>
      <c r="CN139" s="436">
        <f>SUM(CN140:CN140)</f>
        <v>0</v>
      </c>
      <c r="CO139" s="436"/>
      <c r="CP139" s="436"/>
      <c r="CQ139" s="437"/>
      <c r="CR139" s="436"/>
      <c r="CS139" s="436">
        <f>SUM(CS140:CS140)</f>
        <v>0</v>
      </c>
      <c r="CT139" s="436"/>
      <c r="CU139" s="436"/>
      <c r="CV139" s="437"/>
      <c r="CW139" s="436"/>
      <c r="CX139" s="436">
        <f>SUM(CX140:CX140)</f>
        <v>0</v>
      </c>
      <c r="CY139" s="436"/>
      <c r="CZ139" s="436"/>
      <c r="DA139" s="437"/>
      <c r="DB139" s="436"/>
      <c r="DC139" s="436">
        <f>SUM(DC140:DC140)</f>
        <v>0</v>
      </c>
      <c r="DD139" s="436"/>
      <c r="DE139" s="436"/>
      <c r="DF139" s="437"/>
      <c r="DG139" s="436"/>
      <c r="DH139" s="436">
        <f>SUM(DH140:DH140)</f>
        <v>0</v>
      </c>
      <c r="DI139" s="436"/>
      <c r="DJ139" s="436"/>
      <c r="DK139" s="437"/>
      <c r="DL139" s="436"/>
      <c r="DM139" s="436">
        <f>SUM(DM140:DM140)</f>
        <v>0</v>
      </c>
      <c r="DN139" s="436"/>
      <c r="DO139" s="436"/>
      <c r="DP139" s="437"/>
      <c r="DQ139" s="436"/>
      <c r="DR139" s="436">
        <f>SUM(DR140:DR140)</f>
        <v>0</v>
      </c>
      <c r="DS139" s="436"/>
      <c r="DT139" s="436"/>
      <c r="DU139" s="437"/>
      <c r="DV139" s="436"/>
      <c r="DW139" s="436">
        <f>SUM(DW140:DW140)</f>
        <v>0</v>
      </c>
      <c r="DX139" s="436"/>
      <c r="DY139" s="436"/>
      <c r="DZ139" s="437"/>
      <c r="EA139" s="436"/>
      <c r="EB139" s="436">
        <f>SUM(EB140:EB140)</f>
        <v>0</v>
      </c>
      <c r="EC139" s="436"/>
      <c r="ED139" s="436"/>
      <c r="EE139" s="437"/>
      <c r="EF139" s="436"/>
      <c r="EG139" s="436">
        <f>SUM(EG140:EG140)</f>
        <v>0</v>
      </c>
      <c r="EH139" s="436"/>
      <c r="EI139" s="436"/>
      <c r="EJ139" s="437"/>
      <c r="EK139" s="436"/>
      <c r="EL139" s="436">
        <f>SUM(EL140:EL140)</f>
        <v>0</v>
      </c>
      <c r="EM139" s="333"/>
      <c r="EN139" s="333"/>
      <c r="EO139" s="345"/>
      <c r="EP139" s="349"/>
      <c r="EQ139" s="349"/>
    </row>
    <row r="140" spans="1:147" hidden="1" x14ac:dyDescent="0.2">
      <c r="A140" s="333"/>
      <c r="B140" s="333"/>
      <c r="D140" s="345" t="s">
        <v>313</v>
      </c>
      <c r="E140" s="351"/>
      <c r="F140" s="441"/>
      <c r="G140" s="445">
        <v>0</v>
      </c>
      <c r="H140" s="443"/>
      <c r="I140" s="436"/>
      <c r="J140" s="437"/>
      <c r="K140" s="444"/>
      <c r="L140" s="445">
        <v>0</v>
      </c>
      <c r="M140" s="443"/>
      <c r="N140" s="436"/>
      <c r="O140" s="437"/>
      <c r="P140" s="444"/>
      <c r="Q140" s="445">
        <v>0</v>
      </c>
      <c r="R140" s="443"/>
      <c r="S140" s="436"/>
      <c r="T140" s="437"/>
      <c r="U140" s="444"/>
      <c r="V140" s="445">
        <v>0</v>
      </c>
      <c r="W140" s="443"/>
      <c r="X140" s="436"/>
      <c r="Y140" s="437"/>
      <c r="Z140" s="444"/>
      <c r="AA140" s="445">
        <v>0</v>
      </c>
      <c r="AB140" s="443"/>
      <c r="AC140" s="436"/>
      <c r="AD140" s="437"/>
      <c r="AE140" s="444"/>
      <c r="AF140" s="445">
        <v>0</v>
      </c>
      <c r="AG140" s="443"/>
      <c r="AH140" s="436"/>
      <c r="AI140" s="437"/>
      <c r="AJ140" s="444"/>
      <c r="AK140" s="445">
        <v>0</v>
      </c>
      <c r="AL140" s="443"/>
      <c r="AM140" s="436"/>
      <c r="AN140" s="437"/>
      <c r="AO140" s="444"/>
      <c r="AP140" s="445">
        <v>0</v>
      </c>
      <c r="AQ140" s="443"/>
      <c r="AR140" s="436"/>
      <c r="AS140" s="437"/>
      <c r="AT140" s="444"/>
      <c r="AU140" s="445">
        <v>0</v>
      </c>
      <c r="AV140" s="443"/>
      <c r="AW140" s="436"/>
      <c r="AX140" s="437"/>
      <c r="AY140" s="444"/>
      <c r="AZ140" s="445">
        <v>0</v>
      </c>
      <c r="BA140" s="443"/>
      <c r="BB140" s="436"/>
      <c r="BC140" s="437"/>
      <c r="BD140" s="444"/>
      <c r="BE140" s="445">
        <v>0</v>
      </c>
      <c r="BF140" s="443"/>
      <c r="BG140" s="436"/>
      <c r="BH140" s="437"/>
      <c r="BI140" s="444"/>
      <c r="BJ140" s="445">
        <v>0</v>
      </c>
      <c r="BK140" s="443"/>
      <c r="BL140" s="436"/>
      <c r="BM140" s="437"/>
      <c r="BN140" s="444"/>
      <c r="BO140" s="445">
        <v>0</v>
      </c>
      <c r="BP140" s="443"/>
      <c r="BQ140" s="436"/>
      <c r="BR140" s="437"/>
      <c r="BS140" s="444"/>
      <c r="BT140" s="445">
        <f>SUM(L140:BO140)</f>
        <v>0</v>
      </c>
      <c r="BU140" s="443"/>
      <c r="BV140" s="436"/>
      <c r="BW140" s="437"/>
      <c r="BX140" s="444"/>
      <c r="BY140" s="445">
        <v>0</v>
      </c>
      <c r="BZ140" s="443"/>
      <c r="CA140" s="436"/>
      <c r="CB140" s="437"/>
      <c r="CC140" s="444"/>
      <c r="CD140" s="445">
        <v>0</v>
      </c>
      <c r="CE140" s="443"/>
      <c r="CF140" s="436"/>
      <c r="CG140" s="437"/>
      <c r="CH140" s="444"/>
      <c r="CI140" s="445">
        <v>0</v>
      </c>
      <c r="CJ140" s="443"/>
      <c r="CK140" s="436"/>
      <c r="CL140" s="437"/>
      <c r="CM140" s="444"/>
      <c r="CN140" s="445">
        <v>0</v>
      </c>
      <c r="CO140" s="443"/>
      <c r="CP140" s="436"/>
      <c r="CQ140" s="437"/>
      <c r="CR140" s="444"/>
      <c r="CS140" s="445">
        <v>0</v>
      </c>
      <c r="CT140" s="443"/>
      <c r="CU140" s="436"/>
      <c r="CV140" s="437"/>
      <c r="CW140" s="444"/>
      <c r="CX140" s="445">
        <v>0</v>
      </c>
      <c r="CY140" s="443"/>
      <c r="CZ140" s="436"/>
      <c r="DA140" s="437"/>
      <c r="DB140" s="444"/>
      <c r="DC140" s="445">
        <v>0</v>
      </c>
      <c r="DD140" s="443"/>
      <c r="DE140" s="436"/>
      <c r="DF140" s="437"/>
      <c r="DG140" s="444"/>
      <c r="DH140" s="445">
        <v>0</v>
      </c>
      <c r="DI140" s="443"/>
      <c r="DJ140" s="436"/>
      <c r="DK140" s="437"/>
      <c r="DL140" s="444"/>
      <c r="DM140" s="445">
        <v>0</v>
      </c>
      <c r="DN140" s="443"/>
      <c r="DO140" s="436"/>
      <c r="DP140" s="437"/>
      <c r="DQ140" s="444"/>
      <c r="DR140" s="445">
        <v>0</v>
      </c>
      <c r="DS140" s="443"/>
      <c r="DT140" s="436"/>
      <c r="DU140" s="437"/>
      <c r="DV140" s="444"/>
      <c r="DW140" s="445">
        <v>0</v>
      </c>
      <c r="DX140" s="443"/>
      <c r="DY140" s="436"/>
      <c r="DZ140" s="437"/>
      <c r="EA140" s="444"/>
      <c r="EB140" s="445">
        <v>0</v>
      </c>
      <c r="EC140" s="443"/>
      <c r="ED140" s="436"/>
      <c r="EE140" s="437"/>
      <c r="EF140" s="444"/>
      <c r="EG140" s="445">
        <v>0</v>
      </c>
      <c r="EH140" s="443"/>
      <c r="EI140" s="436"/>
      <c r="EJ140" s="437"/>
      <c r="EK140" s="444"/>
      <c r="EL140" s="445">
        <f t="shared" ref="EL140" si="10">SUM(CD140:CD140)</f>
        <v>0</v>
      </c>
      <c r="EM140" s="480"/>
      <c r="EN140" s="333"/>
      <c r="EO140" s="345"/>
      <c r="EP140" s="349"/>
      <c r="EQ140" s="349"/>
    </row>
    <row r="141" spans="1:147" hidden="1" x14ac:dyDescent="0.2">
      <c r="A141" s="333"/>
      <c r="B141" s="333"/>
      <c r="D141" s="345"/>
      <c r="E141" s="351"/>
      <c r="F141" s="333"/>
      <c r="G141" s="476"/>
      <c r="H141" s="476"/>
      <c r="I141" s="476"/>
      <c r="J141" s="477"/>
      <c r="K141" s="476"/>
      <c r="L141" s="476"/>
      <c r="M141" s="476"/>
      <c r="N141" s="476"/>
      <c r="O141" s="477"/>
      <c r="P141" s="476"/>
      <c r="Q141" s="476"/>
      <c r="R141" s="476"/>
      <c r="S141" s="476"/>
      <c r="T141" s="477"/>
      <c r="U141" s="476"/>
      <c r="V141" s="476"/>
      <c r="W141" s="476"/>
      <c r="X141" s="476"/>
      <c r="Y141" s="477"/>
      <c r="Z141" s="476"/>
      <c r="AA141" s="476"/>
      <c r="AB141" s="476"/>
      <c r="AC141" s="476"/>
      <c r="AD141" s="477"/>
      <c r="AE141" s="476"/>
      <c r="AF141" s="476"/>
      <c r="AG141" s="476"/>
      <c r="AH141" s="476"/>
      <c r="AI141" s="477"/>
      <c r="AJ141" s="476"/>
      <c r="AK141" s="476"/>
      <c r="AL141" s="476"/>
      <c r="AM141" s="476"/>
      <c r="AN141" s="477"/>
      <c r="AO141" s="476"/>
      <c r="AP141" s="476"/>
      <c r="AQ141" s="476"/>
      <c r="AR141" s="476"/>
      <c r="AS141" s="477"/>
      <c r="AT141" s="476"/>
      <c r="AU141" s="476"/>
      <c r="AV141" s="476"/>
      <c r="AW141" s="476"/>
      <c r="AX141" s="477"/>
      <c r="AY141" s="476"/>
      <c r="AZ141" s="476"/>
      <c r="BA141" s="476"/>
      <c r="BB141" s="476"/>
      <c r="BC141" s="477"/>
      <c r="BD141" s="476"/>
      <c r="BE141" s="476"/>
      <c r="BF141" s="476"/>
      <c r="BG141" s="476"/>
      <c r="BH141" s="477"/>
      <c r="BI141" s="476"/>
      <c r="BJ141" s="476"/>
      <c r="BK141" s="476"/>
      <c r="BL141" s="476"/>
      <c r="BM141" s="477"/>
      <c r="BN141" s="476"/>
      <c r="BO141" s="476"/>
      <c r="BP141" s="476"/>
      <c r="BQ141" s="476"/>
      <c r="BR141" s="477"/>
      <c r="BS141" s="476"/>
      <c r="BT141" s="436"/>
      <c r="BU141" s="436"/>
      <c r="BV141" s="436"/>
      <c r="BW141" s="437"/>
      <c r="BX141" s="436"/>
      <c r="BY141" s="436"/>
      <c r="BZ141" s="476"/>
      <c r="CA141" s="476"/>
      <c r="CB141" s="477"/>
      <c r="CC141" s="476"/>
      <c r="CD141" s="476"/>
      <c r="CE141" s="476"/>
      <c r="CF141" s="476"/>
      <c r="CG141" s="477"/>
      <c r="CH141" s="476"/>
      <c r="CI141" s="476"/>
      <c r="CJ141" s="476"/>
      <c r="CK141" s="476"/>
      <c r="CL141" s="477"/>
      <c r="CM141" s="476"/>
      <c r="CN141" s="476"/>
      <c r="CO141" s="476"/>
      <c r="CP141" s="476"/>
      <c r="CQ141" s="477"/>
      <c r="CR141" s="476"/>
      <c r="CS141" s="476"/>
      <c r="CT141" s="476"/>
      <c r="CU141" s="476"/>
      <c r="CV141" s="477"/>
      <c r="CW141" s="476"/>
      <c r="CX141" s="476"/>
      <c r="CY141" s="476"/>
      <c r="CZ141" s="476"/>
      <c r="DA141" s="477"/>
      <c r="DB141" s="476"/>
      <c r="DC141" s="476"/>
      <c r="DD141" s="476"/>
      <c r="DE141" s="476"/>
      <c r="DF141" s="477"/>
      <c r="DG141" s="476"/>
      <c r="DH141" s="476"/>
      <c r="DI141" s="476"/>
      <c r="DJ141" s="476"/>
      <c r="DK141" s="477"/>
      <c r="DL141" s="476"/>
      <c r="DM141" s="476"/>
      <c r="DN141" s="476"/>
      <c r="DO141" s="476"/>
      <c r="DP141" s="477"/>
      <c r="DQ141" s="476"/>
      <c r="DR141" s="476"/>
      <c r="DS141" s="476"/>
      <c r="DT141" s="476"/>
      <c r="DU141" s="477"/>
      <c r="DV141" s="476"/>
      <c r="DW141" s="476"/>
      <c r="DX141" s="476"/>
      <c r="DY141" s="476"/>
      <c r="DZ141" s="477"/>
      <c r="EA141" s="476"/>
      <c r="EB141" s="476"/>
      <c r="EC141" s="476"/>
      <c r="ED141" s="476"/>
      <c r="EE141" s="477"/>
      <c r="EF141" s="476"/>
      <c r="EG141" s="476"/>
      <c r="EH141" s="476"/>
      <c r="EI141" s="476"/>
      <c r="EJ141" s="477"/>
      <c r="EK141" s="476"/>
      <c r="EL141" s="436"/>
      <c r="EM141" s="333"/>
      <c r="EN141" s="333"/>
      <c r="EO141" s="345"/>
      <c r="EP141" s="349"/>
      <c r="EQ141" s="349"/>
    </row>
    <row r="142" spans="1:147" hidden="1" x14ac:dyDescent="0.2">
      <c r="A142" s="333"/>
      <c r="B142" s="333"/>
      <c r="D142" s="345" t="s">
        <v>355</v>
      </c>
      <c r="E142" s="351"/>
      <c r="F142" s="333"/>
      <c r="G142" s="436">
        <f>SUM(G143:G143)</f>
        <v>0</v>
      </c>
      <c r="H142" s="436"/>
      <c r="I142" s="436"/>
      <c r="J142" s="437"/>
      <c r="K142" s="436"/>
      <c r="L142" s="436">
        <f>SUM(L143:L143)</f>
        <v>0</v>
      </c>
      <c r="M142" s="436"/>
      <c r="N142" s="436"/>
      <c r="O142" s="437"/>
      <c r="P142" s="436"/>
      <c r="Q142" s="436">
        <f>SUM(Q143:Q143)</f>
        <v>0</v>
      </c>
      <c r="R142" s="436"/>
      <c r="S142" s="436"/>
      <c r="T142" s="437"/>
      <c r="U142" s="436"/>
      <c r="V142" s="436">
        <f>SUM(V143:V143)</f>
        <v>0</v>
      </c>
      <c r="W142" s="436"/>
      <c r="X142" s="436"/>
      <c r="Y142" s="437"/>
      <c r="Z142" s="436"/>
      <c r="AA142" s="436">
        <f>SUM(AA143:AA143)</f>
        <v>0</v>
      </c>
      <c r="AB142" s="436"/>
      <c r="AC142" s="436"/>
      <c r="AD142" s="437"/>
      <c r="AE142" s="436"/>
      <c r="AF142" s="436">
        <f>SUM(AF143:AF143)</f>
        <v>0</v>
      </c>
      <c r="AG142" s="436"/>
      <c r="AH142" s="436"/>
      <c r="AI142" s="437"/>
      <c r="AJ142" s="436"/>
      <c r="AK142" s="436">
        <f>SUM(AK143:AK143)</f>
        <v>0</v>
      </c>
      <c r="AL142" s="436"/>
      <c r="AM142" s="436"/>
      <c r="AN142" s="437"/>
      <c r="AO142" s="436"/>
      <c r="AP142" s="436">
        <f>SUM(AP143:AP143)</f>
        <v>0</v>
      </c>
      <c r="AQ142" s="436"/>
      <c r="AR142" s="436"/>
      <c r="AS142" s="437"/>
      <c r="AT142" s="436"/>
      <c r="AU142" s="436">
        <f>SUM(AU143:AU143)</f>
        <v>0</v>
      </c>
      <c r="AV142" s="436"/>
      <c r="AW142" s="436"/>
      <c r="AX142" s="437"/>
      <c r="AY142" s="436"/>
      <c r="AZ142" s="436">
        <f>SUM(AZ143:AZ143)</f>
        <v>0</v>
      </c>
      <c r="BA142" s="436"/>
      <c r="BB142" s="436"/>
      <c r="BC142" s="437"/>
      <c r="BD142" s="436"/>
      <c r="BE142" s="436">
        <f>SUM(BE143:BE143)</f>
        <v>0</v>
      </c>
      <c r="BF142" s="436"/>
      <c r="BG142" s="436"/>
      <c r="BH142" s="437"/>
      <c r="BI142" s="436"/>
      <c r="BJ142" s="436">
        <f>SUM(BJ143:BJ143)</f>
        <v>0</v>
      </c>
      <c r="BK142" s="436"/>
      <c r="BL142" s="436"/>
      <c r="BM142" s="437"/>
      <c r="BN142" s="436"/>
      <c r="BO142" s="436">
        <f>SUM(BO143:BO143)</f>
        <v>0</v>
      </c>
      <c r="BP142" s="436"/>
      <c r="BQ142" s="436"/>
      <c r="BR142" s="437"/>
      <c r="BS142" s="436"/>
      <c r="BT142" s="436">
        <f>SUM(BT143:BT143)</f>
        <v>0</v>
      </c>
      <c r="BU142" s="436"/>
      <c r="BV142" s="436"/>
      <c r="BW142" s="437"/>
      <c r="BX142" s="436"/>
      <c r="BY142" s="436">
        <f>SUM(BY143:BY143)</f>
        <v>0</v>
      </c>
      <c r="BZ142" s="436"/>
      <c r="CA142" s="436"/>
      <c r="CB142" s="437"/>
      <c r="CC142" s="436"/>
      <c r="CD142" s="436">
        <f>SUM(CD143:CD143)</f>
        <v>0</v>
      </c>
      <c r="CE142" s="436"/>
      <c r="CF142" s="436"/>
      <c r="CG142" s="437"/>
      <c r="CH142" s="436"/>
      <c r="CI142" s="436">
        <f>SUM(CI143:CI143)</f>
        <v>0</v>
      </c>
      <c r="CJ142" s="436"/>
      <c r="CK142" s="436"/>
      <c r="CL142" s="437"/>
      <c r="CM142" s="436"/>
      <c r="CN142" s="436">
        <f>SUM(CN143:CN143)</f>
        <v>0</v>
      </c>
      <c r="CO142" s="436"/>
      <c r="CP142" s="436"/>
      <c r="CQ142" s="437"/>
      <c r="CR142" s="436"/>
      <c r="CS142" s="436">
        <f>SUM(CS143:CS143)</f>
        <v>0</v>
      </c>
      <c r="CT142" s="436"/>
      <c r="CU142" s="436"/>
      <c r="CV142" s="437"/>
      <c r="CW142" s="436"/>
      <c r="CX142" s="436">
        <f>SUM(CX143:CX143)</f>
        <v>0</v>
      </c>
      <c r="CY142" s="436"/>
      <c r="CZ142" s="436"/>
      <c r="DA142" s="437"/>
      <c r="DB142" s="436"/>
      <c r="DC142" s="436">
        <f>SUM(DC143:DC143)</f>
        <v>0</v>
      </c>
      <c r="DD142" s="436"/>
      <c r="DE142" s="436"/>
      <c r="DF142" s="437"/>
      <c r="DG142" s="436"/>
      <c r="DH142" s="436">
        <f>SUM(DH143:DH143)</f>
        <v>0</v>
      </c>
      <c r="DI142" s="436"/>
      <c r="DJ142" s="436"/>
      <c r="DK142" s="437"/>
      <c r="DL142" s="436"/>
      <c r="DM142" s="436">
        <f>SUM(DM143:DM143)</f>
        <v>0</v>
      </c>
      <c r="DN142" s="436"/>
      <c r="DO142" s="436"/>
      <c r="DP142" s="437"/>
      <c r="DQ142" s="436"/>
      <c r="DR142" s="436">
        <f>SUM(DR143:DR143)</f>
        <v>0</v>
      </c>
      <c r="DS142" s="436"/>
      <c r="DT142" s="436"/>
      <c r="DU142" s="437"/>
      <c r="DV142" s="436"/>
      <c r="DW142" s="436">
        <f>SUM(DW143:DW143)</f>
        <v>0</v>
      </c>
      <c r="DX142" s="436"/>
      <c r="DY142" s="436"/>
      <c r="DZ142" s="437"/>
      <c r="EA142" s="436"/>
      <c r="EB142" s="436">
        <f>SUM(EB143:EB143)</f>
        <v>0</v>
      </c>
      <c r="EC142" s="436"/>
      <c r="ED142" s="436"/>
      <c r="EE142" s="437"/>
      <c r="EF142" s="436"/>
      <c r="EG142" s="436">
        <f>SUM(EG143:EG143)</f>
        <v>0</v>
      </c>
      <c r="EH142" s="436"/>
      <c r="EI142" s="436"/>
      <c r="EJ142" s="437"/>
      <c r="EK142" s="436"/>
      <c r="EL142" s="436">
        <f>SUM(EL143:EL143)</f>
        <v>0</v>
      </c>
      <c r="EM142" s="333"/>
      <c r="EN142" s="333"/>
      <c r="EO142" s="345"/>
      <c r="EP142" s="349"/>
      <c r="EQ142" s="349"/>
    </row>
    <row r="143" spans="1:147" hidden="1" x14ac:dyDescent="0.2">
      <c r="A143" s="333"/>
      <c r="B143" s="333"/>
      <c r="D143" s="345" t="s">
        <v>313</v>
      </c>
      <c r="E143" s="351"/>
      <c r="F143" s="441"/>
      <c r="G143" s="445">
        <v>0</v>
      </c>
      <c r="H143" s="443"/>
      <c r="I143" s="436"/>
      <c r="J143" s="437"/>
      <c r="K143" s="444"/>
      <c r="L143" s="445">
        <v>0</v>
      </c>
      <c r="M143" s="443"/>
      <c r="N143" s="436"/>
      <c r="O143" s="437"/>
      <c r="P143" s="444"/>
      <c r="Q143" s="445">
        <v>0</v>
      </c>
      <c r="R143" s="443"/>
      <c r="S143" s="436"/>
      <c r="T143" s="437"/>
      <c r="U143" s="444"/>
      <c r="V143" s="445">
        <v>0</v>
      </c>
      <c r="W143" s="443"/>
      <c r="X143" s="436"/>
      <c r="Y143" s="437"/>
      <c r="Z143" s="444"/>
      <c r="AA143" s="445">
        <v>0</v>
      </c>
      <c r="AB143" s="443"/>
      <c r="AC143" s="436"/>
      <c r="AD143" s="437"/>
      <c r="AE143" s="444"/>
      <c r="AF143" s="445">
        <v>0</v>
      </c>
      <c r="AG143" s="443"/>
      <c r="AH143" s="436"/>
      <c r="AI143" s="437"/>
      <c r="AJ143" s="444"/>
      <c r="AK143" s="445">
        <v>0</v>
      </c>
      <c r="AL143" s="443"/>
      <c r="AM143" s="436"/>
      <c r="AN143" s="437"/>
      <c r="AO143" s="444"/>
      <c r="AP143" s="445">
        <v>0</v>
      </c>
      <c r="AQ143" s="443"/>
      <c r="AR143" s="436"/>
      <c r="AS143" s="437"/>
      <c r="AT143" s="444"/>
      <c r="AU143" s="445">
        <v>0</v>
      </c>
      <c r="AV143" s="443"/>
      <c r="AW143" s="436"/>
      <c r="AX143" s="437"/>
      <c r="AY143" s="444"/>
      <c r="AZ143" s="445">
        <v>0</v>
      </c>
      <c r="BA143" s="443"/>
      <c r="BB143" s="436"/>
      <c r="BC143" s="437"/>
      <c r="BD143" s="444"/>
      <c r="BE143" s="445">
        <v>0</v>
      </c>
      <c r="BF143" s="443"/>
      <c r="BG143" s="436"/>
      <c r="BH143" s="437"/>
      <c r="BI143" s="444"/>
      <c r="BJ143" s="445">
        <v>0</v>
      </c>
      <c r="BK143" s="443"/>
      <c r="BL143" s="436"/>
      <c r="BM143" s="437"/>
      <c r="BN143" s="444"/>
      <c r="BO143" s="445">
        <v>0</v>
      </c>
      <c r="BP143" s="443"/>
      <c r="BQ143" s="436"/>
      <c r="BR143" s="437"/>
      <c r="BS143" s="444"/>
      <c r="BT143" s="445">
        <f>SUM(L143:BO143)</f>
        <v>0</v>
      </c>
      <c r="BU143" s="443"/>
      <c r="BV143" s="436"/>
      <c r="BW143" s="437"/>
      <c r="BX143" s="444"/>
      <c r="BY143" s="445">
        <v>0</v>
      </c>
      <c r="BZ143" s="443"/>
      <c r="CA143" s="436"/>
      <c r="CB143" s="437"/>
      <c r="CC143" s="444"/>
      <c r="CD143" s="445">
        <v>0</v>
      </c>
      <c r="CE143" s="443"/>
      <c r="CF143" s="436"/>
      <c r="CG143" s="437"/>
      <c r="CH143" s="444"/>
      <c r="CI143" s="445">
        <v>0</v>
      </c>
      <c r="CJ143" s="443"/>
      <c r="CK143" s="436"/>
      <c r="CL143" s="437"/>
      <c r="CM143" s="444"/>
      <c r="CN143" s="445">
        <v>0</v>
      </c>
      <c r="CO143" s="443"/>
      <c r="CP143" s="436"/>
      <c r="CQ143" s="437"/>
      <c r="CR143" s="444"/>
      <c r="CS143" s="445">
        <v>0</v>
      </c>
      <c r="CT143" s="443"/>
      <c r="CU143" s="436"/>
      <c r="CV143" s="437"/>
      <c r="CW143" s="444"/>
      <c r="CX143" s="445">
        <v>0</v>
      </c>
      <c r="CY143" s="443"/>
      <c r="CZ143" s="436"/>
      <c r="DA143" s="437"/>
      <c r="DB143" s="444"/>
      <c r="DC143" s="445">
        <v>0</v>
      </c>
      <c r="DD143" s="443"/>
      <c r="DE143" s="436"/>
      <c r="DF143" s="437"/>
      <c r="DG143" s="444"/>
      <c r="DH143" s="445">
        <v>0</v>
      </c>
      <c r="DI143" s="443"/>
      <c r="DJ143" s="436"/>
      <c r="DK143" s="437"/>
      <c r="DL143" s="444"/>
      <c r="DM143" s="445">
        <v>0</v>
      </c>
      <c r="DN143" s="443"/>
      <c r="DO143" s="436"/>
      <c r="DP143" s="437"/>
      <c r="DQ143" s="444"/>
      <c r="DR143" s="445">
        <v>0</v>
      </c>
      <c r="DS143" s="443"/>
      <c r="DT143" s="436"/>
      <c r="DU143" s="437"/>
      <c r="DV143" s="444"/>
      <c r="DW143" s="445">
        <v>0</v>
      </c>
      <c r="DX143" s="443"/>
      <c r="DY143" s="436"/>
      <c r="DZ143" s="437"/>
      <c r="EA143" s="444"/>
      <c r="EB143" s="445">
        <v>0</v>
      </c>
      <c r="EC143" s="443"/>
      <c r="ED143" s="436"/>
      <c r="EE143" s="437"/>
      <c r="EF143" s="444"/>
      <c r="EG143" s="445">
        <v>0</v>
      </c>
      <c r="EH143" s="443"/>
      <c r="EI143" s="436"/>
      <c r="EJ143" s="437"/>
      <c r="EK143" s="444"/>
      <c r="EL143" s="445">
        <f t="shared" ref="EL143" si="11">SUM(CD143:EG143)</f>
        <v>0</v>
      </c>
      <c r="EM143" s="480"/>
      <c r="EN143" s="333"/>
      <c r="EO143" s="345"/>
      <c r="EP143" s="349"/>
      <c r="EQ143" s="349"/>
    </row>
    <row r="144" spans="1:147" ht="12.75" hidden="1" customHeight="1" x14ac:dyDescent="0.2">
      <c r="A144" s="333"/>
      <c r="B144" s="333"/>
      <c r="D144" s="345"/>
      <c r="E144" s="351"/>
      <c r="F144" s="333"/>
      <c r="G144" s="436"/>
      <c r="H144" s="436"/>
      <c r="I144" s="436"/>
      <c r="J144" s="437"/>
      <c r="K144" s="436"/>
      <c r="L144" s="436"/>
      <c r="M144" s="436"/>
      <c r="N144" s="436"/>
      <c r="O144" s="437"/>
      <c r="P144" s="436"/>
      <c r="Q144" s="436"/>
      <c r="R144" s="436"/>
      <c r="S144" s="436"/>
      <c r="T144" s="437"/>
      <c r="U144" s="436"/>
      <c r="V144" s="436"/>
      <c r="W144" s="436"/>
      <c r="X144" s="436"/>
      <c r="Y144" s="437"/>
      <c r="Z144" s="436"/>
      <c r="AA144" s="436"/>
      <c r="AB144" s="436"/>
      <c r="AC144" s="436"/>
      <c r="AD144" s="437"/>
      <c r="AE144" s="436"/>
      <c r="AF144" s="436"/>
      <c r="AG144" s="436"/>
      <c r="AH144" s="436"/>
      <c r="AI144" s="437"/>
      <c r="AJ144" s="436"/>
      <c r="AK144" s="436"/>
      <c r="AL144" s="436"/>
      <c r="AM144" s="436"/>
      <c r="AN144" s="437"/>
      <c r="AO144" s="436"/>
      <c r="AP144" s="436"/>
      <c r="AQ144" s="436"/>
      <c r="AR144" s="436"/>
      <c r="AS144" s="437"/>
      <c r="AT144" s="436"/>
      <c r="AU144" s="436"/>
      <c r="AV144" s="436"/>
      <c r="AW144" s="436"/>
      <c r="AX144" s="437"/>
      <c r="AY144" s="436"/>
      <c r="AZ144" s="436"/>
      <c r="BA144" s="436"/>
      <c r="BB144" s="436"/>
      <c r="BC144" s="437"/>
      <c r="BD144" s="436"/>
      <c r="BE144" s="436"/>
      <c r="BF144" s="436"/>
      <c r="BG144" s="436"/>
      <c r="BH144" s="437"/>
      <c r="BI144" s="436"/>
      <c r="BJ144" s="436"/>
      <c r="BK144" s="436"/>
      <c r="BL144" s="436"/>
      <c r="BM144" s="437"/>
      <c r="BN144" s="436"/>
      <c r="BO144" s="436"/>
      <c r="BP144" s="436"/>
      <c r="BQ144" s="436"/>
      <c r="BR144" s="437"/>
      <c r="BS144" s="436"/>
      <c r="BT144" s="436"/>
      <c r="BU144" s="436"/>
      <c r="BV144" s="436"/>
      <c r="BW144" s="437"/>
      <c r="BX144" s="436"/>
      <c r="BY144" s="436"/>
      <c r="BZ144" s="436"/>
      <c r="CA144" s="436"/>
      <c r="CB144" s="437"/>
      <c r="CC144" s="436"/>
      <c r="CD144" s="436"/>
      <c r="CE144" s="436"/>
      <c r="CF144" s="436"/>
      <c r="CG144" s="437"/>
      <c r="CH144" s="436"/>
      <c r="CI144" s="436"/>
      <c r="CJ144" s="436"/>
      <c r="CK144" s="436"/>
      <c r="CL144" s="437"/>
      <c r="CM144" s="436"/>
      <c r="CN144" s="436"/>
      <c r="CO144" s="436"/>
      <c r="CP144" s="436"/>
      <c r="CQ144" s="437"/>
      <c r="CR144" s="436"/>
      <c r="CS144" s="436"/>
      <c r="CT144" s="436"/>
      <c r="CU144" s="436"/>
      <c r="CV144" s="437"/>
      <c r="CW144" s="436"/>
      <c r="CX144" s="436"/>
      <c r="CY144" s="436"/>
      <c r="CZ144" s="436"/>
      <c r="DA144" s="437"/>
      <c r="DB144" s="436"/>
      <c r="DC144" s="436"/>
      <c r="DD144" s="436"/>
      <c r="DE144" s="436"/>
      <c r="DF144" s="437"/>
      <c r="DG144" s="436"/>
      <c r="DH144" s="436"/>
      <c r="DI144" s="436"/>
      <c r="DJ144" s="436"/>
      <c r="DK144" s="437"/>
      <c r="DL144" s="436"/>
      <c r="DM144" s="436"/>
      <c r="DN144" s="436"/>
      <c r="DO144" s="436"/>
      <c r="DP144" s="437"/>
      <c r="DQ144" s="436"/>
      <c r="DR144" s="436"/>
      <c r="DS144" s="436"/>
      <c r="DT144" s="436"/>
      <c r="DU144" s="437"/>
      <c r="DV144" s="436"/>
      <c r="DW144" s="436"/>
      <c r="DX144" s="436"/>
      <c r="DY144" s="436"/>
      <c r="DZ144" s="437"/>
      <c r="EA144" s="436"/>
      <c r="EB144" s="436"/>
      <c r="EC144" s="436"/>
      <c r="ED144" s="436"/>
      <c r="EE144" s="437"/>
      <c r="EF144" s="436"/>
      <c r="EG144" s="436"/>
      <c r="EH144" s="436"/>
      <c r="EI144" s="436"/>
      <c r="EJ144" s="437"/>
      <c r="EK144" s="436"/>
      <c r="EL144" s="436"/>
      <c r="EM144" s="333"/>
      <c r="EN144" s="333"/>
      <c r="EO144" s="345"/>
      <c r="EP144" s="349"/>
      <c r="EQ144" s="349"/>
    </row>
    <row r="145" spans="1:147" ht="12.75" hidden="1" customHeight="1" x14ac:dyDescent="0.2">
      <c r="A145" s="333"/>
      <c r="B145" s="333"/>
      <c r="D145" s="345" t="s">
        <v>355</v>
      </c>
      <c r="E145" s="351"/>
      <c r="F145" s="333"/>
      <c r="G145" s="436">
        <f>SUM(G146:G146)</f>
        <v>0</v>
      </c>
      <c r="H145" s="436"/>
      <c r="I145" s="436"/>
      <c r="J145" s="437"/>
      <c r="K145" s="436"/>
      <c r="L145" s="436">
        <f>SUM(L146:L146)</f>
        <v>0</v>
      </c>
      <c r="M145" s="436">
        <f>SUM(M146:M146)</f>
        <v>0</v>
      </c>
      <c r="N145" s="436"/>
      <c r="O145" s="437"/>
      <c r="P145" s="333"/>
      <c r="Q145" s="436">
        <f>SUM(Q146:Q146)</f>
        <v>0</v>
      </c>
      <c r="R145" s="436"/>
      <c r="S145" s="436"/>
      <c r="T145" s="437"/>
      <c r="U145" s="333"/>
      <c r="V145" s="436">
        <f>SUM(V146:V146)</f>
        <v>0</v>
      </c>
      <c r="W145" s="436"/>
      <c r="X145" s="436"/>
      <c r="Y145" s="437"/>
      <c r="Z145" s="333"/>
      <c r="AA145" s="436">
        <f>SUM(AA146:AA146)</f>
        <v>0</v>
      </c>
      <c r="AB145" s="436"/>
      <c r="AC145" s="436"/>
      <c r="AD145" s="437"/>
      <c r="AE145" s="333"/>
      <c r="AF145" s="436">
        <f>SUM(AF146:AF146)</f>
        <v>0</v>
      </c>
      <c r="AG145" s="436"/>
      <c r="AH145" s="436"/>
      <c r="AI145" s="437"/>
      <c r="AJ145" s="333"/>
      <c r="AK145" s="436">
        <f>SUM(AK146:AK146)</f>
        <v>0</v>
      </c>
      <c r="AL145" s="436"/>
      <c r="AM145" s="436"/>
      <c r="AN145" s="437"/>
      <c r="AO145" s="333"/>
      <c r="AP145" s="436">
        <f>SUM(AP146:AP146)</f>
        <v>0</v>
      </c>
      <c r="AQ145" s="436"/>
      <c r="AR145" s="436"/>
      <c r="AS145" s="437"/>
      <c r="AT145" s="333"/>
      <c r="AU145" s="436">
        <f>SUM(AU146:AU146)</f>
        <v>0</v>
      </c>
      <c r="AV145" s="436"/>
      <c r="AW145" s="436"/>
      <c r="AX145" s="437"/>
      <c r="AY145" s="333"/>
      <c r="AZ145" s="436">
        <f>SUM(AZ146:AZ146)</f>
        <v>0</v>
      </c>
      <c r="BA145" s="436"/>
      <c r="BB145" s="436"/>
      <c r="BC145" s="437"/>
      <c r="BD145" s="333"/>
      <c r="BE145" s="436">
        <f>SUM(BE146:BE146)</f>
        <v>0</v>
      </c>
      <c r="BF145" s="436"/>
      <c r="BG145" s="436"/>
      <c r="BH145" s="437"/>
      <c r="BI145" s="333"/>
      <c r="BJ145" s="436">
        <f>SUM(BJ146:BJ146)</f>
        <v>0</v>
      </c>
      <c r="BK145" s="436"/>
      <c r="BL145" s="436"/>
      <c r="BM145" s="437"/>
      <c r="BN145" s="333"/>
      <c r="BO145" s="436">
        <f>SUM(BO146:BO146)</f>
        <v>0</v>
      </c>
      <c r="BP145" s="436"/>
      <c r="BQ145" s="436"/>
      <c r="BR145" s="437"/>
      <c r="BS145" s="333"/>
      <c r="BT145" s="436">
        <f>SUM(BT146:BT146)</f>
        <v>0</v>
      </c>
      <c r="BU145" s="436"/>
      <c r="BV145" s="436"/>
      <c r="BW145" s="437"/>
      <c r="BX145" s="333"/>
      <c r="BY145" s="436">
        <f>SUM(BY146:BY146)</f>
        <v>0</v>
      </c>
      <c r="BZ145" s="436"/>
      <c r="CA145" s="436"/>
      <c r="CB145" s="437"/>
      <c r="CC145" s="436"/>
      <c r="CD145" s="333">
        <f>SUM(CD146:CD146)</f>
        <v>0</v>
      </c>
      <c r="CE145" s="436">
        <f>SUM(CE146:CE146)</f>
        <v>0</v>
      </c>
      <c r="CF145" s="436"/>
      <c r="CG145" s="437"/>
      <c r="CH145" s="333"/>
      <c r="CI145" s="333">
        <f>SUM(CI146:CI146)</f>
        <v>0</v>
      </c>
      <c r="CJ145" s="436"/>
      <c r="CK145" s="436"/>
      <c r="CL145" s="437"/>
      <c r="CM145" s="333"/>
      <c r="CN145" s="333">
        <f>SUM(CN146:CN146)</f>
        <v>0</v>
      </c>
      <c r="CO145" s="436"/>
      <c r="CP145" s="436"/>
      <c r="CQ145" s="437"/>
      <c r="CR145" s="333"/>
      <c r="CS145" s="333">
        <f>SUM(CS146:CS146)</f>
        <v>0</v>
      </c>
      <c r="CT145" s="436"/>
      <c r="CU145" s="436"/>
      <c r="CV145" s="437"/>
      <c r="CW145" s="333"/>
      <c r="CX145" s="333">
        <f>SUM(CX146:CX146)</f>
        <v>0</v>
      </c>
      <c r="CY145" s="436"/>
      <c r="CZ145" s="436"/>
      <c r="DA145" s="437"/>
      <c r="DB145" s="333"/>
      <c r="DC145" s="333">
        <f>SUM(DC146:DC146)</f>
        <v>0</v>
      </c>
      <c r="DD145" s="436"/>
      <c r="DE145" s="436"/>
      <c r="DF145" s="437"/>
      <c r="DG145" s="333"/>
      <c r="DH145" s="333">
        <f>SUM(DH146:DH146)</f>
        <v>0</v>
      </c>
      <c r="DI145" s="436"/>
      <c r="DJ145" s="436"/>
      <c r="DK145" s="437"/>
      <c r="DL145" s="333"/>
      <c r="DM145" s="333">
        <f>SUM(DM146:DM146)</f>
        <v>0</v>
      </c>
      <c r="DN145" s="436"/>
      <c r="DO145" s="436"/>
      <c r="DP145" s="437"/>
      <c r="DQ145" s="333"/>
      <c r="DR145" s="333">
        <f>SUM(DR146:DR146)</f>
        <v>0</v>
      </c>
      <c r="DS145" s="436"/>
      <c r="DT145" s="436"/>
      <c r="DU145" s="437"/>
      <c r="DV145" s="333"/>
      <c r="DW145" s="333">
        <f>SUM(DW146:DW146)</f>
        <v>0</v>
      </c>
      <c r="DX145" s="436"/>
      <c r="DY145" s="436"/>
      <c r="DZ145" s="437"/>
      <c r="EA145" s="333"/>
      <c r="EB145" s="333">
        <f>SUM(EB146:EB146)</f>
        <v>0</v>
      </c>
      <c r="EC145" s="436"/>
      <c r="ED145" s="436"/>
      <c r="EE145" s="437"/>
      <c r="EF145" s="333"/>
      <c r="EG145" s="436">
        <f>SUM(EG146:EG146)</f>
        <v>0</v>
      </c>
      <c r="EH145" s="436"/>
      <c r="EI145" s="436"/>
      <c r="EJ145" s="437"/>
      <c r="EK145" s="333"/>
      <c r="EL145" s="436">
        <f>SUM(EL146:EL146)</f>
        <v>0</v>
      </c>
      <c r="EM145" s="436"/>
      <c r="EN145" s="333"/>
      <c r="EO145" s="345"/>
      <c r="EP145" s="349"/>
      <c r="EQ145" s="349"/>
    </row>
    <row r="146" spans="1:147" ht="12.75" hidden="1" customHeight="1" x14ac:dyDescent="0.2">
      <c r="A146" s="333"/>
      <c r="B146" s="333"/>
      <c r="D146" s="345" t="s">
        <v>313</v>
      </c>
      <c r="E146" s="351"/>
      <c r="F146" s="441"/>
      <c r="G146" s="445">
        <v>0</v>
      </c>
      <c r="H146" s="443"/>
      <c r="I146" s="436"/>
      <c r="J146" s="437"/>
      <c r="K146" s="444"/>
      <c r="L146" s="445">
        <v>0</v>
      </c>
      <c r="M146" s="443"/>
      <c r="N146" s="447"/>
      <c r="O146" s="437"/>
      <c r="P146" s="441"/>
      <c r="Q146" s="445">
        <v>0</v>
      </c>
      <c r="R146" s="443"/>
      <c r="S146" s="436"/>
      <c r="T146" s="437"/>
      <c r="U146" s="441"/>
      <c r="V146" s="445">
        <v>0</v>
      </c>
      <c r="W146" s="443"/>
      <c r="X146" s="436"/>
      <c r="Y146" s="437"/>
      <c r="Z146" s="441"/>
      <c r="AA146" s="445">
        <v>0</v>
      </c>
      <c r="AB146" s="443"/>
      <c r="AC146" s="436"/>
      <c r="AD146" s="437"/>
      <c r="AE146" s="441"/>
      <c r="AF146" s="445">
        <v>0</v>
      </c>
      <c r="AG146" s="443"/>
      <c r="AH146" s="436"/>
      <c r="AI146" s="437"/>
      <c r="AJ146" s="441"/>
      <c r="AK146" s="445">
        <v>0</v>
      </c>
      <c r="AL146" s="443"/>
      <c r="AM146" s="436"/>
      <c r="AN146" s="437"/>
      <c r="AO146" s="441"/>
      <c r="AP146" s="445">
        <v>0</v>
      </c>
      <c r="AQ146" s="443"/>
      <c r="AR146" s="436"/>
      <c r="AS146" s="437"/>
      <c r="AT146" s="441"/>
      <c r="AU146" s="445">
        <v>0</v>
      </c>
      <c r="AV146" s="443"/>
      <c r="AW146" s="436"/>
      <c r="AX146" s="437"/>
      <c r="AY146" s="441"/>
      <c r="AZ146" s="445">
        <v>0</v>
      </c>
      <c r="BA146" s="443"/>
      <c r="BB146" s="436"/>
      <c r="BC146" s="437"/>
      <c r="BD146" s="441"/>
      <c r="BE146" s="445">
        <v>0</v>
      </c>
      <c r="BF146" s="443"/>
      <c r="BG146" s="436"/>
      <c r="BH146" s="437"/>
      <c r="BI146" s="441"/>
      <c r="BJ146" s="445">
        <v>0</v>
      </c>
      <c r="BK146" s="443"/>
      <c r="BL146" s="436"/>
      <c r="BM146" s="437"/>
      <c r="BN146" s="441"/>
      <c r="BO146" s="445">
        <v>0</v>
      </c>
      <c r="BP146" s="443"/>
      <c r="BQ146" s="436"/>
      <c r="BR146" s="437"/>
      <c r="BS146" s="441"/>
      <c r="BT146" s="445">
        <f>SUM(L146:BO146)</f>
        <v>0</v>
      </c>
      <c r="BU146" s="443"/>
      <c r="BV146" s="436"/>
      <c r="BW146" s="437"/>
      <c r="BX146" s="441"/>
      <c r="BY146" s="445">
        <v>0</v>
      </c>
      <c r="BZ146" s="443"/>
      <c r="CA146" s="436"/>
      <c r="CB146" s="437"/>
      <c r="CC146" s="444"/>
      <c r="CD146" s="445">
        <v>0</v>
      </c>
      <c r="CE146" s="443"/>
      <c r="CF146" s="447"/>
      <c r="CG146" s="437"/>
      <c r="CH146" s="441"/>
      <c r="CI146" s="445">
        <v>0</v>
      </c>
      <c r="CJ146" s="443"/>
      <c r="CK146" s="436"/>
      <c r="CL146" s="437"/>
      <c r="CM146" s="441"/>
      <c r="CN146" s="445">
        <v>0</v>
      </c>
      <c r="CO146" s="443"/>
      <c r="CP146" s="436"/>
      <c r="CQ146" s="437"/>
      <c r="CR146" s="441"/>
      <c r="CS146" s="445">
        <v>0</v>
      </c>
      <c r="CT146" s="443"/>
      <c r="CU146" s="436"/>
      <c r="CV146" s="437"/>
      <c r="CW146" s="441"/>
      <c r="CX146" s="445">
        <v>0</v>
      </c>
      <c r="CY146" s="443"/>
      <c r="CZ146" s="436"/>
      <c r="DA146" s="437"/>
      <c r="DB146" s="441"/>
      <c r="DC146" s="445">
        <v>0</v>
      </c>
      <c r="DD146" s="443"/>
      <c r="DE146" s="436"/>
      <c r="DF146" s="437"/>
      <c r="DG146" s="441"/>
      <c r="DH146" s="445">
        <v>0</v>
      </c>
      <c r="DI146" s="443"/>
      <c r="DJ146" s="436"/>
      <c r="DK146" s="437"/>
      <c r="DL146" s="441"/>
      <c r="DM146" s="445">
        <v>0</v>
      </c>
      <c r="DN146" s="443"/>
      <c r="DO146" s="436"/>
      <c r="DP146" s="437"/>
      <c r="DQ146" s="441"/>
      <c r="DR146" s="445">
        <v>0</v>
      </c>
      <c r="DS146" s="443"/>
      <c r="DT146" s="436"/>
      <c r="DU146" s="437"/>
      <c r="DV146" s="441"/>
      <c r="DW146" s="445">
        <v>0</v>
      </c>
      <c r="DX146" s="443"/>
      <c r="DY146" s="436"/>
      <c r="DZ146" s="437"/>
      <c r="EA146" s="441"/>
      <c r="EB146" s="445">
        <v>0</v>
      </c>
      <c r="EC146" s="443"/>
      <c r="ED146" s="436"/>
      <c r="EE146" s="437"/>
      <c r="EF146" s="441"/>
      <c r="EG146" s="445">
        <v>0</v>
      </c>
      <c r="EH146" s="443"/>
      <c r="EI146" s="436"/>
      <c r="EJ146" s="437"/>
      <c r="EK146" s="441"/>
      <c r="EL146" s="445">
        <f t="shared" ref="EL146" si="12">SUM(CD146:EG146)</f>
        <v>0</v>
      </c>
      <c r="EM146" s="443"/>
      <c r="EN146" s="333"/>
      <c r="EO146" s="345"/>
      <c r="EP146" s="349"/>
      <c r="EQ146" s="349"/>
    </row>
    <row r="147" spans="1:147" ht="12.75" hidden="1" customHeight="1" x14ac:dyDescent="0.2">
      <c r="A147" s="333"/>
      <c r="B147" s="333"/>
      <c r="D147" s="345"/>
      <c r="E147" s="351"/>
      <c r="F147" s="333"/>
      <c r="G147" s="476"/>
      <c r="H147" s="476"/>
      <c r="I147" s="476"/>
      <c r="J147" s="477"/>
      <c r="K147" s="476"/>
      <c r="L147" s="476"/>
      <c r="M147" s="476"/>
      <c r="N147" s="476"/>
      <c r="O147" s="477"/>
      <c r="P147" s="476"/>
      <c r="Q147" s="476"/>
      <c r="R147" s="476"/>
      <c r="S147" s="476"/>
      <c r="T147" s="477"/>
      <c r="U147" s="476"/>
      <c r="V147" s="476"/>
      <c r="W147" s="476"/>
      <c r="X147" s="476"/>
      <c r="Y147" s="477"/>
      <c r="Z147" s="476"/>
      <c r="AA147" s="476"/>
      <c r="AB147" s="476"/>
      <c r="AC147" s="476"/>
      <c r="AD147" s="477"/>
      <c r="AE147" s="476"/>
      <c r="AF147" s="476"/>
      <c r="AG147" s="476"/>
      <c r="AH147" s="476"/>
      <c r="AI147" s="477"/>
      <c r="AJ147" s="476"/>
      <c r="AK147" s="476"/>
      <c r="AL147" s="476"/>
      <c r="AM147" s="476"/>
      <c r="AN147" s="477"/>
      <c r="AO147" s="476"/>
      <c r="AP147" s="476"/>
      <c r="AQ147" s="476"/>
      <c r="AR147" s="476"/>
      <c r="AS147" s="477"/>
      <c r="AT147" s="476"/>
      <c r="AU147" s="476"/>
      <c r="AV147" s="476"/>
      <c r="AW147" s="476"/>
      <c r="AX147" s="477"/>
      <c r="AY147" s="476"/>
      <c r="AZ147" s="476"/>
      <c r="BA147" s="476"/>
      <c r="BB147" s="476"/>
      <c r="BC147" s="477"/>
      <c r="BD147" s="476"/>
      <c r="BE147" s="476"/>
      <c r="BF147" s="476"/>
      <c r="BG147" s="476"/>
      <c r="BH147" s="477"/>
      <c r="BI147" s="476"/>
      <c r="BJ147" s="476"/>
      <c r="BK147" s="476"/>
      <c r="BL147" s="476"/>
      <c r="BM147" s="477"/>
      <c r="BN147" s="476"/>
      <c r="BO147" s="476"/>
      <c r="BP147" s="476"/>
      <c r="BQ147" s="476"/>
      <c r="BR147" s="477"/>
      <c r="BS147" s="476"/>
      <c r="BT147" s="436"/>
      <c r="BU147" s="436"/>
      <c r="BV147" s="436"/>
      <c r="BW147" s="437"/>
      <c r="BX147" s="436"/>
      <c r="BY147" s="436"/>
      <c r="BZ147" s="476"/>
      <c r="CA147" s="476"/>
      <c r="CB147" s="477"/>
      <c r="CC147" s="476"/>
      <c r="CD147" s="476"/>
      <c r="CE147" s="476"/>
      <c r="CF147" s="476"/>
      <c r="CG147" s="477"/>
      <c r="CH147" s="476"/>
      <c r="CI147" s="476"/>
      <c r="CJ147" s="476"/>
      <c r="CK147" s="476"/>
      <c r="CL147" s="477"/>
      <c r="CM147" s="476"/>
      <c r="CN147" s="476"/>
      <c r="CO147" s="476"/>
      <c r="CP147" s="476"/>
      <c r="CQ147" s="477"/>
      <c r="CR147" s="476"/>
      <c r="CS147" s="476"/>
      <c r="CT147" s="476"/>
      <c r="CU147" s="476"/>
      <c r="CV147" s="477"/>
      <c r="CW147" s="476"/>
      <c r="CX147" s="476"/>
      <c r="CY147" s="476"/>
      <c r="CZ147" s="476"/>
      <c r="DA147" s="477"/>
      <c r="DB147" s="476"/>
      <c r="DC147" s="476"/>
      <c r="DD147" s="476"/>
      <c r="DE147" s="476"/>
      <c r="DF147" s="477"/>
      <c r="DG147" s="476"/>
      <c r="DH147" s="476"/>
      <c r="DI147" s="476"/>
      <c r="DJ147" s="476"/>
      <c r="DK147" s="477"/>
      <c r="DL147" s="476"/>
      <c r="DM147" s="476"/>
      <c r="DN147" s="476"/>
      <c r="DO147" s="476"/>
      <c r="DP147" s="477"/>
      <c r="DQ147" s="476"/>
      <c r="DR147" s="476"/>
      <c r="DS147" s="476"/>
      <c r="DT147" s="476"/>
      <c r="DU147" s="477"/>
      <c r="DV147" s="476"/>
      <c r="DW147" s="476"/>
      <c r="DX147" s="476"/>
      <c r="DY147" s="476"/>
      <c r="DZ147" s="477"/>
      <c r="EA147" s="476"/>
      <c r="EB147" s="476"/>
      <c r="EC147" s="476"/>
      <c r="ED147" s="476"/>
      <c r="EE147" s="477"/>
      <c r="EF147" s="476"/>
      <c r="EG147" s="476"/>
      <c r="EH147" s="476"/>
      <c r="EI147" s="476"/>
      <c r="EJ147" s="477"/>
      <c r="EK147" s="476"/>
      <c r="EL147" s="436"/>
      <c r="EM147" s="333"/>
      <c r="EN147" s="333"/>
      <c r="EO147" s="345"/>
      <c r="EP147" s="349"/>
      <c r="EQ147" s="349"/>
    </row>
    <row r="148" spans="1:147" ht="12.75" customHeight="1" x14ac:dyDescent="0.2">
      <c r="A148" s="333"/>
      <c r="B148" s="333"/>
      <c r="D148" s="345" t="s">
        <v>357</v>
      </c>
      <c r="E148" s="351"/>
      <c r="F148" s="333"/>
      <c r="G148" s="436">
        <f>SUM(G149:G149)</f>
        <v>0</v>
      </c>
      <c r="H148" s="436"/>
      <c r="I148" s="436"/>
      <c r="J148" s="437"/>
      <c r="K148" s="436"/>
      <c r="L148" s="436">
        <f>SUM(L149:L149)</f>
        <v>51405</v>
      </c>
      <c r="M148" s="436"/>
      <c r="N148" s="436"/>
      <c r="O148" s="437"/>
      <c r="P148" s="436"/>
      <c r="Q148" s="436">
        <f>SUM(Q149:Q149)</f>
        <v>1238921</v>
      </c>
      <c r="R148" s="436"/>
      <c r="S148" s="436"/>
      <c r="T148" s="437"/>
      <c r="U148" s="436"/>
      <c r="V148" s="436">
        <f>SUM(V149:V149)</f>
        <v>0</v>
      </c>
      <c r="W148" s="436"/>
      <c r="X148" s="436"/>
      <c r="Y148" s="437"/>
      <c r="Z148" s="436"/>
      <c r="AA148" s="436">
        <f>SUM(AA149:AA149)</f>
        <v>0</v>
      </c>
      <c r="AB148" s="436"/>
      <c r="AC148" s="436"/>
      <c r="AD148" s="437"/>
      <c r="AE148" s="436"/>
      <c r="AF148" s="436">
        <f>SUM(AF149:AF149)</f>
        <v>0</v>
      </c>
      <c r="AG148" s="436"/>
      <c r="AH148" s="436"/>
      <c r="AI148" s="437"/>
      <c r="AJ148" s="436"/>
      <c r="AK148" s="436">
        <f>SUM(AK149:AK149)</f>
        <v>0</v>
      </c>
      <c r="AL148" s="436"/>
      <c r="AM148" s="436"/>
      <c r="AN148" s="437"/>
      <c r="AO148" s="436"/>
      <c r="AP148" s="436">
        <f>SUM(AP149:AP149)</f>
        <v>0</v>
      </c>
      <c r="AQ148" s="436"/>
      <c r="AR148" s="436"/>
      <c r="AS148" s="437"/>
      <c r="AT148" s="436"/>
      <c r="AU148" s="436">
        <f>SUM(AU149:AU149)</f>
        <v>0</v>
      </c>
      <c r="AV148" s="436"/>
      <c r="AW148" s="436"/>
      <c r="AX148" s="437"/>
      <c r="AY148" s="436"/>
      <c r="AZ148" s="436">
        <f>SUM(AZ149:AZ149)</f>
        <v>0</v>
      </c>
      <c r="BA148" s="436"/>
      <c r="BB148" s="436"/>
      <c r="BC148" s="437"/>
      <c r="BD148" s="436"/>
      <c r="BE148" s="436">
        <f>SUM(BE149:BE149)</f>
        <v>0</v>
      </c>
      <c r="BF148" s="436"/>
      <c r="BG148" s="436"/>
      <c r="BH148" s="437"/>
      <c r="BI148" s="436"/>
      <c r="BJ148" s="436">
        <f>SUM(BJ149:BJ149)</f>
        <v>0</v>
      </c>
      <c r="BK148" s="436"/>
      <c r="BL148" s="436"/>
      <c r="BM148" s="437"/>
      <c r="BN148" s="436"/>
      <c r="BO148" s="436">
        <f>SUM(BO149:BO149)</f>
        <v>0</v>
      </c>
      <c r="BP148" s="436"/>
      <c r="BQ148" s="436"/>
      <c r="BR148" s="437"/>
      <c r="BS148" s="436"/>
      <c r="BT148" s="436">
        <f>SUM(BT149:BT149)</f>
        <v>1290326</v>
      </c>
      <c r="BU148" s="436"/>
      <c r="BV148" s="436"/>
      <c r="BW148" s="437"/>
      <c r="BX148" s="436"/>
      <c r="BY148" s="436">
        <f>SUM(BY149:BY149)</f>
        <v>864052</v>
      </c>
      <c r="BZ148" s="436"/>
      <c r="CA148" s="436"/>
      <c r="CB148" s="437"/>
      <c r="CC148" s="436"/>
      <c r="CD148" s="436">
        <f>SUM(CD149:CD149)</f>
        <v>137929</v>
      </c>
      <c r="CE148" s="436"/>
      <c r="CF148" s="436"/>
      <c r="CG148" s="437"/>
      <c r="CH148" s="436"/>
      <c r="CI148" s="436">
        <f>SUM(CI149:CI149)</f>
        <v>0</v>
      </c>
      <c r="CJ148" s="436"/>
      <c r="CK148" s="436"/>
      <c r="CL148" s="437"/>
      <c r="CM148" s="436"/>
      <c r="CN148" s="436">
        <f>SUM(CN149:CN149)</f>
        <v>213073</v>
      </c>
      <c r="CO148" s="436"/>
      <c r="CP148" s="436"/>
      <c r="CQ148" s="437"/>
      <c r="CR148" s="436"/>
      <c r="CS148" s="436">
        <f>SUM(CS149:CS149)</f>
        <v>267284</v>
      </c>
      <c r="CT148" s="436"/>
      <c r="CU148" s="436"/>
      <c r="CV148" s="437"/>
      <c r="CW148" s="436"/>
      <c r="CX148" s="436">
        <f>SUM(CX149:CX149)</f>
        <v>0</v>
      </c>
      <c r="CY148" s="436"/>
      <c r="CZ148" s="436"/>
      <c r="DA148" s="437"/>
      <c r="DB148" s="436"/>
      <c r="DC148" s="436">
        <f>SUM(DC149:DC149)</f>
        <v>0</v>
      </c>
      <c r="DD148" s="436"/>
      <c r="DE148" s="436"/>
      <c r="DF148" s="437"/>
      <c r="DG148" s="436"/>
      <c r="DH148" s="436">
        <f>SUM(DH149:DH149)</f>
        <v>0</v>
      </c>
      <c r="DI148" s="436"/>
      <c r="DJ148" s="436"/>
      <c r="DK148" s="437"/>
      <c r="DL148" s="436"/>
      <c r="DM148" s="436">
        <f>SUM(DM149:DM149)</f>
        <v>192876</v>
      </c>
      <c r="DN148" s="436"/>
      <c r="DO148" s="436"/>
      <c r="DP148" s="437"/>
      <c r="DQ148" s="436"/>
      <c r="DR148" s="436">
        <f>SUM(DR149:DR149)</f>
        <v>0</v>
      </c>
      <c r="DS148" s="436"/>
      <c r="DT148" s="436"/>
      <c r="DU148" s="437"/>
      <c r="DV148" s="436"/>
      <c r="DW148" s="436">
        <f>SUM(DW149:DW149)</f>
        <v>0</v>
      </c>
      <c r="DX148" s="436"/>
      <c r="DY148" s="436"/>
      <c r="DZ148" s="437"/>
      <c r="EA148" s="436"/>
      <c r="EB148" s="436">
        <f>SUM(EB149:EB149)</f>
        <v>52890</v>
      </c>
      <c r="EC148" s="436"/>
      <c r="ED148" s="436"/>
      <c r="EE148" s="437"/>
      <c r="EF148" s="436"/>
      <c r="EG148" s="436">
        <f>SUM(EG149:EG149)</f>
        <v>0</v>
      </c>
      <c r="EH148" s="436"/>
      <c r="EI148" s="436"/>
      <c r="EJ148" s="437"/>
      <c r="EK148" s="436"/>
      <c r="EL148" s="436">
        <f>SUM(EL149:EL149)</f>
        <v>137929</v>
      </c>
      <c r="EM148" s="333"/>
      <c r="EN148" s="455"/>
      <c r="EO148" s="345"/>
      <c r="EP148" s="349"/>
      <c r="EQ148" s="349"/>
    </row>
    <row r="149" spans="1:147" ht="12.75" customHeight="1" x14ac:dyDescent="0.2">
      <c r="A149" s="333"/>
      <c r="B149" s="333"/>
      <c r="D149" s="345" t="s">
        <v>313</v>
      </c>
      <c r="E149" s="351"/>
      <c r="F149" s="441"/>
      <c r="G149" s="445">
        <v>0</v>
      </c>
      <c r="H149" s="443"/>
      <c r="I149" s="436"/>
      <c r="J149" s="437"/>
      <c r="K149" s="444"/>
      <c r="L149" s="445">
        <v>51405</v>
      </c>
      <c r="M149" s="443"/>
      <c r="N149" s="436"/>
      <c r="O149" s="437"/>
      <c r="P149" s="444"/>
      <c r="Q149" s="445">
        <v>1238921</v>
      </c>
      <c r="R149" s="443"/>
      <c r="S149" s="436"/>
      <c r="T149" s="437"/>
      <c r="U149" s="444"/>
      <c r="V149" s="445">
        <v>0</v>
      </c>
      <c r="W149" s="443"/>
      <c r="X149" s="436"/>
      <c r="Y149" s="437"/>
      <c r="Z149" s="444"/>
      <c r="AA149" s="445">
        <v>0</v>
      </c>
      <c r="AB149" s="443"/>
      <c r="AC149" s="436"/>
      <c r="AD149" s="437"/>
      <c r="AE149" s="444"/>
      <c r="AF149" s="445">
        <v>0</v>
      </c>
      <c r="AG149" s="443"/>
      <c r="AH149" s="436"/>
      <c r="AI149" s="437"/>
      <c r="AJ149" s="444"/>
      <c r="AK149" s="445">
        <v>0</v>
      </c>
      <c r="AL149" s="443"/>
      <c r="AM149" s="436"/>
      <c r="AN149" s="437"/>
      <c r="AO149" s="444"/>
      <c r="AP149" s="445">
        <v>0</v>
      </c>
      <c r="AQ149" s="443"/>
      <c r="AR149" s="436"/>
      <c r="AS149" s="437"/>
      <c r="AT149" s="444"/>
      <c r="AU149" s="445">
        <v>0</v>
      </c>
      <c r="AV149" s="443"/>
      <c r="AW149" s="436"/>
      <c r="AX149" s="437"/>
      <c r="AY149" s="444"/>
      <c r="AZ149" s="445">
        <v>0</v>
      </c>
      <c r="BA149" s="443"/>
      <c r="BB149" s="436"/>
      <c r="BC149" s="437"/>
      <c r="BD149" s="444"/>
      <c r="BE149" s="445">
        <v>0</v>
      </c>
      <c r="BF149" s="443"/>
      <c r="BG149" s="436"/>
      <c r="BH149" s="437"/>
      <c r="BI149" s="444"/>
      <c r="BJ149" s="445">
        <v>0</v>
      </c>
      <c r="BK149" s="443"/>
      <c r="BL149" s="436"/>
      <c r="BM149" s="437"/>
      <c r="BN149" s="444"/>
      <c r="BO149" s="445">
        <v>0</v>
      </c>
      <c r="BP149" s="443"/>
      <c r="BQ149" s="436"/>
      <c r="BR149" s="437"/>
      <c r="BS149" s="444"/>
      <c r="BT149" s="445">
        <f>SUM(L149:BO149)</f>
        <v>1290326</v>
      </c>
      <c r="BU149" s="443"/>
      <c r="BV149" s="436"/>
      <c r="BW149" s="437"/>
      <c r="BX149" s="444"/>
      <c r="BY149" s="445">
        <v>864052</v>
      </c>
      <c r="BZ149" s="443"/>
      <c r="CA149" s="436"/>
      <c r="CB149" s="437"/>
      <c r="CC149" s="444"/>
      <c r="CD149" s="445">
        <v>137929</v>
      </c>
      <c r="CE149" s="443"/>
      <c r="CF149" s="436"/>
      <c r="CG149" s="437"/>
      <c r="CH149" s="444"/>
      <c r="CI149" s="445">
        <v>0</v>
      </c>
      <c r="CJ149" s="443"/>
      <c r="CK149" s="436"/>
      <c r="CL149" s="437"/>
      <c r="CM149" s="444"/>
      <c r="CN149" s="445">
        <v>213073</v>
      </c>
      <c r="CO149" s="443"/>
      <c r="CP149" s="436"/>
      <c r="CQ149" s="437"/>
      <c r="CR149" s="444"/>
      <c r="CS149" s="445">
        <v>267284</v>
      </c>
      <c r="CT149" s="443"/>
      <c r="CU149" s="436"/>
      <c r="CV149" s="437"/>
      <c r="CW149" s="444"/>
      <c r="CX149" s="445">
        <v>0</v>
      </c>
      <c r="CY149" s="443"/>
      <c r="CZ149" s="436"/>
      <c r="DA149" s="437"/>
      <c r="DB149" s="444"/>
      <c r="DC149" s="445">
        <v>0</v>
      </c>
      <c r="DD149" s="443"/>
      <c r="DE149" s="436"/>
      <c r="DF149" s="437"/>
      <c r="DG149" s="444"/>
      <c r="DH149" s="445">
        <v>0</v>
      </c>
      <c r="DI149" s="443"/>
      <c r="DJ149" s="436"/>
      <c r="DK149" s="437"/>
      <c r="DL149" s="444"/>
      <c r="DM149" s="445">
        <v>192876</v>
      </c>
      <c r="DN149" s="443"/>
      <c r="DO149" s="436"/>
      <c r="DP149" s="437"/>
      <c r="DQ149" s="444"/>
      <c r="DR149" s="445">
        <v>0</v>
      </c>
      <c r="DS149" s="443"/>
      <c r="DT149" s="436"/>
      <c r="DU149" s="437"/>
      <c r="DV149" s="444"/>
      <c r="DW149" s="445">
        <v>0</v>
      </c>
      <c r="DX149" s="443"/>
      <c r="DY149" s="436"/>
      <c r="DZ149" s="437"/>
      <c r="EA149" s="444"/>
      <c r="EB149" s="445">
        <v>52890</v>
      </c>
      <c r="EC149" s="443"/>
      <c r="ED149" s="436"/>
      <c r="EE149" s="437"/>
      <c r="EF149" s="444"/>
      <c r="EG149" s="445">
        <v>0</v>
      </c>
      <c r="EH149" s="443"/>
      <c r="EI149" s="436"/>
      <c r="EJ149" s="437"/>
      <c r="EK149" s="444"/>
      <c r="EL149" s="445">
        <f>SUM(CD149:CI149)</f>
        <v>137929</v>
      </c>
      <c r="EM149" s="480"/>
      <c r="EN149" s="333"/>
      <c r="EO149" s="345"/>
      <c r="EP149" s="349"/>
      <c r="EQ149" s="349"/>
    </row>
    <row r="150" spans="1:147" ht="12.75" customHeight="1" x14ac:dyDescent="0.2">
      <c r="A150" s="333"/>
      <c r="B150" s="333"/>
      <c r="D150" s="345"/>
      <c r="E150" s="351"/>
      <c r="F150" s="333"/>
      <c r="G150" s="476"/>
      <c r="H150" s="476"/>
      <c r="I150" s="476"/>
      <c r="J150" s="477"/>
      <c r="K150" s="476"/>
      <c r="L150" s="476"/>
      <c r="M150" s="476"/>
      <c r="N150" s="476"/>
      <c r="O150" s="477"/>
      <c r="P150" s="476"/>
      <c r="Q150" s="476"/>
      <c r="R150" s="476"/>
      <c r="S150" s="476"/>
      <c r="T150" s="477"/>
      <c r="U150" s="476"/>
      <c r="V150" s="476"/>
      <c r="W150" s="476"/>
      <c r="X150" s="476"/>
      <c r="Y150" s="477"/>
      <c r="Z150" s="476"/>
      <c r="AA150" s="476"/>
      <c r="AB150" s="476"/>
      <c r="AC150" s="476"/>
      <c r="AD150" s="477"/>
      <c r="AE150" s="476"/>
      <c r="AF150" s="476"/>
      <c r="AG150" s="476"/>
      <c r="AH150" s="476"/>
      <c r="AI150" s="477"/>
      <c r="AJ150" s="476"/>
      <c r="AK150" s="476"/>
      <c r="AL150" s="476"/>
      <c r="AM150" s="476"/>
      <c r="AN150" s="477"/>
      <c r="AO150" s="476"/>
      <c r="AP150" s="476"/>
      <c r="AQ150" s="476"/>
      <c r="AR150" s="476"/>
      <c r="AS150" s="477"/>
      <c r="AT150" s="476"/>
      <c r="AU150" s="476"/>
      <c r="AV150" s="476"/>
      <c r="AW150" s="476"/>
      <c r="AX150" s="477"/>
      <c r="AY150" s="476"/>
      <c r="AZ150" s="476"/>
      <c r="BA150" s="476"/>
      <c r="BB150" s="476"/>
      <c r="BC150" s="477"/>
      <c r="BD150" s="476"/>
      <c r="BE150" s="476"/>
      <c r="BF150" s="476"/>
      <c r="BG150" s="476"/>
      <c r="BH150" s="477"/>
      <c r="BI150" s="476"/>
      <c r="BJ150" s="476"/>
      <c r="BK150" s="476"/>
      <c r="BL150" s="476"/>
      <c r="BM150" s="477"/>
      <c r="BN150" s="476"/>
      <c r="BO150" s="476"/>
      <c r="BP150" s="476"/>
      <c r="BQ150" s="476"/>
      <c r="BR150" s="477"/>
      <c r="BS150" s="476"/>
      <c r="BT150" s="436"/>
      <c r="BU150" s="436"/>
      <c r="BV150" s="436"/>
      <c r="BW150" s="437"/>
      <c r="BX150" s="436"/>
      <c r="BY150" s="436"/>
      <c r="BZ150" s="476"/>
      <c r="CA150" s="476"/>
      <c r="CB150" s="477"/>
      <c r="CC150" s="476"/>
      <c r="CD150" s="476"/>
      <c r="CE150" s="476"/>
      <c r="CF150" s="476"/>
      <c r="CG150" s="477"/>
      <c r="CH150" s="476"/>
      <c r="CI150" s="476"/>
      <c r="CJ150" s="476"/>
      <c r="CK150" s="476"/>
      <c r="CL150" s="477"/>
      <c r="CM150" s="476"/>
      <c r="CN150" s="476"/>
      <c r="CO150" s="476"/>
      <c r="CP150" s="476"/>
      <c r="CQ150" s="477"/>
      <c r="CR150" s="476"/>
      <c r="CS150" s="476"/>
      <c r="CT150" s="476"/>
      <c r="CU150" s="476"/>
      <c r="CV150" s="477"/>
      <c r="CW150" s="476"/>
      <c r="CX150" s="476"/>
      <c r="CY150" s="476"/>
      <c r="CZ150" s="476"/>
      <c r="DA150" s="477"/>
      <c r="DB150" s="476"/>
      <c r="DC150" s="476"/>
      <c r="DD150" s="476"/>
      <c r="DE150" s="476"/>
      <c r="DF150" s="477"/>
      <c r="DG150" s="476"/>
      <c r="DH150" s="476"/>
      <c r="DI150" s="476"/>
      <c r="DJ150" s="476"/>
      <c r="DK150" s="477"/>
      <c r="DL150" s="476"/>
      <c r="DM150" s="476"/>
      <c r="DN150" s="476"/>
      <c r="DO150" s="476"/>
      <c r="DP150" s="477"/>
      <c r="DQ150" s="476"/>
      <c r="DR150" s="476"/>
      <c r="DS150" s="476"/>
      <c r="DT150" s="476"/>
      <c r="DU150" s="477"/>
      <c r="DV150" s="476"/>
      <c r="DW150" s="476"/>
      <c r="DX150" s="476"/>
      <c r="DY150" s="476"/>
      <c r="DZ150" s="477"/>
      <c r="EA150" s="476"/>
      <c r="EB150" s="476"/>
      <c r="EC150" s="476"/>
      <c r="ED150" s="476"/>
      <c r="EE150" s="477"/>
      <c r="EF150" s="476"/>
      <c r="EG150" s="476"/>
      <c r="EH150" s="476"/>
      <c r="EI150" s="476"/>
      <c r="EJ150" s="477"/>
      <c r="EK150" s="476"/>
      <c r="EL150" s="436"/>
      <c r="EM150" s="333"/>
      <c r="EN150" s="333"/>
      <c r="EO150" s="345"/>
      <c r="EP150" s="349"/>
      <c r="EQ150" s="349"/>
    </row>
    <row r="151" spans="1:147" ht="12.75" customHeight="1" x14ac:dyDescent="0.2">
      <c r="A151" s="333"/>
      <c r="B151" s="333"/>
      <c r="D151" s="345" t="s">
        <v>329</v>
      </c>
      <c r="E151" s="351"/>
      <c r="F151" s="333"/>
      <c r="G151" s="436">
        <f>SUM(G152:G152)</f>
        <v>0</v>
      </c>
      <c r="H151" s="436"/>
      <c r="I151" s="436"/>
      <c r="J151" s="437"/>
      <c r="K151" s="436"/>
      <c r="L151" s="436">
        <f>SUM(L152:L152)</f>
        <v>354961</v>
      </c>
      <c r="M151" s="436"/>
      <c r="N151" s="436"/>
      <c r="O151" s="437"/>
      <c r="P151" s="436"/>
      <c r="Q151" s="436">
        <f>SUM(Q152:Q152)</f>
        <v>1469964</v>
      </c>
      <c r="R151" s="436"/>
      <c r="S151" s="436"/>
      <c r="T151" s="437"/>
      <c r="U151" s="436"/>
      <c r="V151" s="436">
        <f>SUM(V152:V152)</f>
        <v>0</v>
      </c>
      <c r="W151" s="436"/>
      <c r="X151" s="436"/>
      <c r="Y151" s="437"/>
      <c r="Z151" s="436"/>
      <c r="AA151" s="436">
        <f>SUM(AA152:AA152)</f>
        <v>0</v>
      </c>
      <c r="AB151" s="436"/>
      <c r="AC151" s="436"/>
      <c r="AD151" s="437"/>
      <c r="AE151" s="436"/>
      <c r="AF151" s="436">
        <f>SUM(AF152:AF152)</f>
        <v>0</v>
      </c>
      <c r="AG151" s="436"/>
      <c r="AH151" s="436"/>
      <c r="AI151" s="437"/>
      <c r="AJ151" s="436"/>
      <c r="AK151" s="436">
        <f>SUM(AK152:AK152)</f>
        <v>0</v>
      </c>
      <c r="AL151" s="436"/>
      <c r="AM151" s="436"/>
      <c r="AN151" s="437"/>
      <c r="AO151" s="436"/>
      <c r="AP151" s="436">
        <f>SUM(AP152:AP152)</f>
        <v>0</v>
      </c>
      <c r="AQ151" s="436"/>
      <c r="AR151" s="436"/>
      <c r="AS151" s="437"/>
      <c r="AT151" s="436"/>
      <c r="AU151" s="436">
        <f>SUM(AU152:AU152)</f>
        <v>0</v>
      </c>
      <c r="AV151" s="436"/>
      <c r="AW151" s="436"/>
      <c r="AX151" s="437"/>
      <c r="AY151" s="436"/>
      <c r="AZ151" s="436">
        <f>SUM(AZ152:AZ152)</f>
        <v>0</v>
      </c>
      <c r="BA151" s="436"/>
      <c r="BB151" s="436"/>
      <c r="BC151" s="437"/>
      <c r="BD151" s="436"/>
      <c r="BE151" s="436">
        <f>SUM(BE152:BE152)</f>
        <v>0</v>
      </c>
      <c r="BF151" s="436"/>
      <c r="BG151" s="436"/>
      <c r="BH151" s="437"/>
      <c r="BI151" s="436"/>
      <c r="BJ151" s="436">
        <f>SUM(BJ152:BJ152)</f>
        <v>0</v>
      </c>
      <c r="BK151" s="436"/>
      <c r="BL151" s="436"/>
      <c r="BM151" s="437"/>
      <c r="BN151" s="436"/>
      <c r="BO151" s="436">
        <f>SUM(BO152:BO152)</f>
        <v>0</v>
      </c>
      <c r="BP151" s="436"/>
      <c r="BQ151" s="436"/>
      <c r="BR151" s="437"/>
      <c r="BS151" s="436"/>
      <c r="BT151" s="436">
        <f>SUM(BT152:BT152)</f>
        <v>1824925</v>
      </c>
      <c r="BU151" s="436"/>
      <c r="BV151" s="436"/>
      <c r="BW151" s="437"/>
      <c r="BX151" s="436"/>
      <c r="BY151" s="436">
        <f>SUM(BY152:BY152)</f>
        <v>633846</v>
      </c>
      <c r="BZ151" s="436"/>
      <c r="CA151" s="436"/>
      <c r="CB151" s="437"/>
      <c r="CC151" s="436"/>
      <c r="CD151" s="436">
        <f>SUM(CD152:CD152)</f>
        <v>0</v>
      </c>
      <c r="CE151" s="436"/>
      <c r="CF151" s="436"/>
      <c r="CG151" s="437"/>
      <c r="CH151" s="436"/>
      <c r="CI151" s="436">
        <f>SUM(CI152:CI152)</f>
        <v>0</v>
      </c>
      <c r="CJ151" s="436"/>
      <c r="CK151" s="436"/>
      <c r="CL151" s="437"/>
      <c r="CM151" s="436"/>
      <c r="CN151" s="436">
        <f>SUM(CN152:CN152)</f>
        <v>0</v>
      </c>
      <c r="CO151" s="436"/>
      <c r="CP151" s="436"/>
      <c r="CQ151" s="437"/>
      <c r="CR151" s="436"/>
      <c r="CS151" s="436">
        <f>SUM(CS152:CS152)</f>
        <v>0</v>
      </c>
      <c r="CT151" s="436"/>
      <c r="CU151" s="436"/>
      <c r="CV151" s="437"/>
      <c r="CW151" s="436"/>
      <c r="CX151" s="436">
        <f>SUM(CX152:CX152)</f>
        <v>0</v>
      </c>
      <c r="CY151" s="436"/>
      <c r="CZ151" s="436"/>
      <c r="DA151" s="437"/>
      <c r="DB151" s="436"/>
      <c r="DC151" s="436">
        <f>SUM(DC152:DC152)</f>
        <v>0</v>
      </c>
      <c r="DD151" s="436"/>
      <c r="DE151" s="436"/>
      <c r="DF151" s="437"/>
      <c r="DG151" s="436"/>
      <c r="DH151" s="436">
        <f>SUM(DH152:DH152)</f>
        <v>0</v>
      </c>
      <c r="DI151" s="436"/>
      <c r="DJ151" s="436"/>
      <c r="DK151" s="437"/>
      <c r="DL151" s="436"/>
      <c r="DM151" s="436">
        <f>SUM(DM152:DM152)</f>
        <v>0</v>
      </c>
      <c r="DN151" s="436"/>
      <c r="DO151" s="436"/>
      <c r="DP151" s="437"/>
      <c r="DQ151" s="436"/>
      <c r="DR151" s="436">
        <f>SUM(DR152:DR152)</f>
        <v>115323</v>
      </c>
      <c r="DS151" s="436"/>
      <c r="DT151" s="436"/>
      <c r="DU151" s="437"/>
      <c r="DV151" s="436"/>
      <c r="DW151" s="436">
        <f>SUM(DW152:DW152)</f>
        <v>0</v>
      </c>
      <c r="DX151" s="436"/>
      <c r="DY151" s="436"/>
      <c r="DZ151" s="437"/>
      <c r="EA151" s="436"/>
      <c r="EB151" s="436">
        <f>SUM(EB152:EB152)</f>
        <v>0</v>
      </c>
      <c r="EC151" s="436"/>
      <c r="ED151" s="436"/>
      <c r="EE151" s="437"/>
      <c r="EF151" s="436"/>
      <c r="EG151" s="436">
        <f>SUM(EG152:EG152)</f>
        <v>518523</v>
      </c>
      <c r="EH151" s="436"/>
      <c r="EI151" s="436"/>
      <c r="EJ151" s="437"/>
      <c r="EK151" s="436"/>
      <c r="EL151" s="436">
        <f>SUM(EL152:EL152)</f>
        <v>0</v>
      </c>
      <c r="EM151" s="333"/>
      <c r="EN151" s="455"/>
      <c r="EO151" s="345"/>
      <c r="EP151" s="349"/>
      <c r="EQ151" s="349"/>
    </row>
    <row r="152" spans="1:147" ht="12.75" customHeight="1" x14ac:dyDescent="0.2">
      <c r="A152" s="333"/>
      <c r="B152" s="333"/>
      <c r="D152" s="345" t="s">
        <v>313</v>
      </c>
      <c r="E152" s="351"/>
      <c r="F152" s="441"/>
      <c r="G152" s="445">
        <v>0</v>
      </c>
      <c r="H152" s="443"/>
      <c r="I152" s="436"/>
      <c r="J152" s="437"/>
      <c r="K152" s="444"/>
      <c r="L152" s="445">
        <v>354961</v>
      </c>
      <c r="M152" s="443"/>
      <c r="N152" s="436"/>
      <c r="O152" s="437"/>
      <c r="P152" s="444"/>
      <c r="Q152" s="445">
        <v>1469964</v>
      </c>
      <c r="R152" s="443"/>
      <c r="S152" s="436"/>
      <c r="T152" s="437"/>
      <c r="U152" s="444"/>
      <c r="V152" s="445">
        <v>0</v>
      </c>
      <c r="W152" s="443"/>
      <c r="X152" s="436"/>
      <c r="Y152" s="437"/>
      <c r="Z152" s="444"/>
      <c r="AA152" s="445">
        <v>0</v>
      </c>
      <c r="AB152" s="443"/>
      <c r="AC152" s="436"/>
      <c r="AD152" s="437"/>
      <c r="AE152" s="444"/>
      <c r="AF152" s="445">
        <v>0</v>
      </c>
      <c r="AG152" s="443"/>
      <c r="AH152" s="436"/>
      <c r="AI152" s="437"/>
      <c r="AJ152" s="444"/>
      <c r="AK152" s="445">
        <v>0</v>
      </c>
      <c r="AL152" s="443"/>
      <c r="AM152" s="436"/>
      <c r="AN152" s="437"/>
      <c r="AO152" s="444"/>
      <c r="AP152" s="445">
        <v>0</v>
      </c>
      <c r="AQ152" s="443"/>
      <c r="AR152" s="436"/>
      <c r="AS152" s="437"/>
      <c r="AT152" s="444"/>
      <c r="AU152" s="445">
        <v>0</v>
      </c>
      <c r="AV152" s="443"/>
      <c r="AW152" s="436"/>
      <c r="AX152" s="437"/>
      <c r="AY152" s="444"/>
      <c r="AZ152" s="445">
        <v>0</v>
      </c>
      <c r="BA152" s="443"/>
      <c r="BB152" s="436"/>
      <c r="BC152" s="437"/>
      <c r="BD152" s="444"/>
      <c r="BE152" s="445">
        <v>0</v>
      </c>
      <c r="BF152" s="443"/>
      <c r="BG152" s="436"/>
      <c r="BH152" s="437"/>
      <c r="BI152" s="444"/>
      <c r="BJ152" s="445">
        <v>0</v>
      </c>
      <c r="BK152" s="443"/>
      <c r="BL152" s="436"/>
      <c r="BM152" s="437"/>
      <c r="BN152" s="444"/>
      <c r="BO152" s="445">
        <v>0</v>
      </c>
      <c r="BP152" s="443"/>
      <c r="BQ152" s="436"/>
      <c r="BR152" s="437"/>
      <c r="BS152" s="444"/>
      <c r="BT152" s="445">
        <f>SUM(L152:BO152)</f>
        <v>1824925</v>
      </c>
      <c r="BU152" s="443"/>
      <c r="BV152" s="436"/>
      <c r="BW152" s="437"/>
      <c r="BX152" s="444"/>
      <c r="BY152" s="445">
        <v>633846</v>
      </c>
      <c r="BZ152" s="443"/>
      <c r="CA152" s="436"/>
      <c r="CB152" s="437"/>
      <c r="CC152" s="444"/>
      <c r="CD152" s="445">
        <v>0</v>
      </c>
      <c r="CE152" s="443"/>
      <c r="CF152" s="436"/>
      <c r="CG152" s="437"/>
      <c r="CH152" s="444"/>
      <c r="CI152" s="445">
        <v>0</v>
      </c>
      <c r="CJ152" s="443"/>
      <c r="CK152" s="436"/>
      <c r="CL152" s="437"/>
      <c r="CM152" s="444"/>
      <c r="CN152" s="445">
        <v>0</v>
      </c>
      <c r="CO152" s="443"/>
      <c r="CP152" s="436"/>
      <c r="CQ152" s="437"/>
      <c r="CR152" s="444"/>
      <c r="CS152" s="445">
        <v>0</v>
      </c>
      <c r="CT152" s="443"/>
      <c r="CU152" s="436"/>
      <c r="CV152" s="437"/>
      <c r="CW152" s="444"/>
      <c r="CX152" s="445">
        <v>0</v>
      </c>
      <c r="CY152" s="443"/>
      <c r="CZ152" s="436"/>
      <c r="DA152" s="437"/>
      <c r="DB152" s="444"/>
      <c r="DC152" s="445">
        <v>0</v>
      </c>
      <c r="DD152" s="443"/>
      <c r="DE152" s="436"/>
      <c r="DF152" s="437"/>
      <c r="DG152" s="444"/>
      <c r="DH152" s="445">
        <v>0</v>
      </c>
      <c r="DI152" s="443"/>
      <c r="DJ152" s="436"/>
      <c r="DK152" s="437"/>
      <c r="DL152" s="444"/>
      <c r="DM152" s="445">
        <v>0</v>
      </c>
      <c r="DN152" s="443"/>
      <c r="DO152" s="436"/>
      <c r="DP152" s="437"/>
      <c r="DQ152" s="444"/>
      <c r="DR152" s="445">
        <v>115323</v>
      </c>
      <c r="DS152" s="443"/>
      <c r="DT152" s="436"/>
      <c r="DU152" s="437"/>
      <c r="DV152" s="444"/>
      <c r="DW152" s="445">
        <v>0</v>
      </c>
      <c r="DX152" s="443"/>
      <c r="DY152" s="436"/>
      <c r="DZ152" s="437"/>
      <c r="EA152" s="444"/>
      <c r="EB152" s="445">
        <v>0</v>
      </c>
      <c r="EC152" s="443"/>
      <c r="ED152" s="436"/>
      <c r="EE152" s="437"/>
      <c r="EF152" s="444"/>
      <c r="EG152" s="445">
        <v>518523</v>
      </c>
      <c r="EH152" s="443"/>
      <c r="EI152" s="436"/>
      <c r="EJ152" s="437"/>
      <c r="EK152" s="444"/>
      <c r="EL152" s="445">
        <f>SUM(CD152:CI152)</f>
        <v>0</v>
      </c>
      <c r="EM152" s="480"/>
      <c r="EN152" s="333"/>
      <c r="EO152" s="345"/>
      <c r="EP152" s="349"/>
      <c r="EQ152" s="349"/>
    </row>
    <row r="153" spans="1:147" x14ac:dyDescent="0.2">
      <c r="A153" s="333"/>
      <c r="B153" s="333"/>
      <c r="D153" s="345"/>
      <c r="E153" s="351"/>
      <c r="F153" s="333"/>
      <c r="G153" s="436"/>
      <c r="H153" s="436"/>
      <c r="I153" s="436"/>
      <c r="J153" s="437"/>
      <c r="K153" s="436"/>
      <c r="L153" s="436"/>
      <c r="M153" s="436"/>
      <c r="N153" s="436"/>
      <c r="O153" s="437"/>
      <c r="P153" s="436"/>
      <c r="Q153" s="436"/>
      <c r="R153" s="436"/>
      <c r="S153" s="436"/>
      <c r="T153" s="437"/>
      <c r="U153" s="436"/>
      <c r="V153" s="436"/>
      <c r="W153" s="436"/>
      <c r="X153" s="436"/>
      <c r="Y153" s="437"/>
      <c r="Z153" s="436"/>
      <c r="AA153" s="436"/>
      <c r="AB153" s="436"/>
      <c r="AC153" s="436"/>
      <c r="AD153" s="437"/>
      <c r="AE153" s="436"/>
      <c r="AF153" s="436"/>
      <c r="AG153" s="436"/>
      <c r="AH153" s="436"/>
      <c r="AI153" s="437"/>
      <c r="AJ153" s="436"/>
      <c r="AK153" s="436"/>
      <c r="AL153" s="436"/>
      <c r="AM153" s="436"/>
      <c r="AN153" s="437"/>
      <c r="AO153" s="436"/>
      <c r="AP153" s="436"/>
      <c r="AQ153" s="436"/>
      <c r="AR153" s="436"/>
      <c r="AS153" s="437"/>
      <c r="AT153" s="436"/>
      <c r="AU153" s="436"/>
      <c r="AV153" s="436"/>
      <c r="AW153" s="436"/>
      <c r="AX153" s="437"/>
      <c r="AY153" s="436"/>
      <c r="AZ153" s="436"/>
      <c r="BA153" s="436"/>
      <c r="BB153" s="436"/>
      <c r="BC153" s="437"/>
      <c r="BD153" s="436"/>
      <c r="BE153" s="436"/>
      <c r="BF153" s="436"/>
      <c r="BG153" s="436"/>
      <c r="BH153" s="437"/>
      <c r="BI153" s="436"/>
      <c r="BJ153" s="436"/>
      <c r="BK153" s="436"/>
      <c r="BL153" s="436"/>
      <c r="BM153" s="437"/>
      <c r="BN153" s="436"/>
      <c r="BO153" s="436"/>
      <c r="BP153" s="436"/>
      <c r="BQ153" s="436"/>
      <c r="BR153" s="437"/>
      <c r="BS153" s="436"/>
      <c r="BT153" s="436"/>
      <c r="BU153" s="436"/>
      <c r="BV153" s="436"/>
      <c r="BW153" s="437"/>
      <c r="BX153" s="436"/>
      <c r="BY153" s="436"/>
      <c r="BZ153" s="436"/>
      <c r="CA153" s="436"/>
      <c r="CB153" s="437"/>
      <c r="CC153" s="436"/>
      <c r="CD153" s="436"/>
      <c r="CE153" s="436"/>
      <c r="CF153" s="436"/>
      <c r="CG153" s="437"/>
      <c r="CH153" s="436"/>
      <c r="CI153" s="436"/>
      <c r="CJ153" s="436"/>
      <c r="CK153" s="436"/>
      <c r="CL153" s="437"/>
      <c r="CM153" s="436"/>
      <c r="CN153" s="436"/>
      <c r="CO153" s="436"/>
      <c r="CP153" s="436"/>
      <c r="CQ153" s="437"/>
      <c r="CR153" s="436"/>
      <c r="CS153" s="436"/>
      <c r="CT153" s="436"/>
      <c r="CU153" s="436"/>
      <c r="CV153" s="437"/>
      <c r="CW153" s="436"/>
      <c r="CX153" s="436"/>
      <c r="CY153" s="436"/>
      <c r="CZ153" s="436"/>
      <c r="DA153" s="437"/>
      <c r="DB153" s="436"/>
      <c r="DC153" s="436"/>
      <c r="DD153" s="436"/>
      <c r="DE153" s="436"/>
      <c r="DF153" s="437"/>
      <c r="DG153" s="436"/>
      <c r="DH153" s="436"/>
      <c r="DI153" s="436"/>
      <c r="DJ153" s="436"/>
      <c r="DK153" s="437"/>
      <c r="DL153" s="436"/>
      <c r="DM153" s="436"/>
      <c r="DN153" s="436"/>
      <c r="DO153" s="436"/>
      <c r="DP153" s="437"/>
      <c r="DQ153" s="436"/>
      <c r="DR153" s="436"/>
      <c r="DS153" s="436"/>
      <c r="DT153" s="436"/>
      <c r="DU153" s="437"/>
      <c r="DV153" s="436"/>
      <c r="DW153" s="436"/>
      <c r="DX153" s="436"/>
      <c r="DY153" s="436"/>
      <c r="DZ153" s="437"/>
      <c r="EA153" s="436"/>
      <c r="EB153" s="436"/>
      <c r="EC153" s="436"/>
      <c r="ED153" s="436"/>
      <c r="EE153" s="437"/>
      <c r="EF153" s="436"/>
      <c r="EG153" s="436"/>
      <c r="EH153" s="436"/>
      <c r="EI153" s="436"/>
      <c r="EJ153" s="437"/>
      <c r="EK153" s="436"/>
      <c r="EL153" s="436"/>
      <c r="EM153" s="333"/>
      <c r="EN153" s="333"/>
      <c r="EO153" s="345"/>
      <c r="EP153" s="349"/>
      <c r="EQ153" s="349"/>
    </row>
    <row r="154" spans="1:147" x14ac:dyDescent="0.2">
      <c r="A154" s="333"/>
      <c r="B154" s="333"/>
      <c r="D154" s="345" t="s">
        <v>331</v>
      </c>
      <c r="E154" s="351"/>
      <c r="F154" s="333"/>
      <c r="G154" s="436">
        <f>SUM(G155:G155)</f>
        <v>0</v>
      </c>
      <c r="H154" s="436"/>
      <c r="I154" s="436"/>
      <c r="J154" s="437"/>
      <c r="K154" s="333"/>
      <c r="L154" s="436">
        <f>SUM(L155:L155)</f>
        <v>0</v>
      </c>
      <c r="M154" s="436"/>
      <c r="N154" s="436"/>
      <c r="O154" s="437"/>
      <c r="P154" s="436"/>
      <c r="Q154" s="436">
        <f>SUM(Q155:Q155)</f>
        <v>55166</v>
      </c>
      <c r="R154" s="436"/>
      <c r="S154" s="436"/>
      <c r="T154" s="437"/>
      <c r="U154" s="436"/>
      <c r="V154" s="436">
        <f>SUM(V155:V155)</f>
        <v>0</v>
      </c>
      <c r="W154" s="436"/>
      <c r="X154" s="436"/>
      <c r="Y154" s="437"/>
      <c r="Z154" s="436"/>
      <c r="AA154" s="436">
        <f>SUM(AA155:AA155)</f>
        <v>0</v>
      </c>
      <c r="AB154" s="436"/>
      <c r="AC154" s="436"/>
      <c r="AD154" s="437"/>
      <c r="AE154" s="436"/>
      <c r="AF154" s="436">
        <f>SUM(AF155:AF155)</f>
        <v>0</v>
      </c>
      <c r="AG154" s="436"/>
      <c r="AH154" s="436"/>
      <c r="AI154" s="437"/>
      <c r="AJ154" s="436"/>
      <c r="AK154" s="436">
        <f>SUM(AK155:AK155)</f>
        <v>0</v>
      </c>
      <c r="AL154" s="436"/>
      <c r="AM154" s="436"/>
      <c r="AN154" s="437"/>
      <c r="AO154" s="436"/>
      <c r="AP154" s="436">
        <f>SUM(AP155:AP155)</f>
        <v>0</v>
      </c>
      <c r="AQ154" s="436"/>
      <c r="AR154" s="436"/>
      <c r="AS154" s="437"/>
      <c r="AT154" s="436"/>
      <c r="AU154" s="436">
        <f>SUM(AU155:AU155)</f>
        <v>0</v>
      </c>
      <c r="AV154" s="436"/>
      <c r="AW154" s="436"/>
      <c r="AX154" s="437"/>
      <c r="AY154" s="436"/>
      <c r="AZ154" s="436">
        <f>SUM(AZ155:AZ155)</f>
        <v>0</v>
      </c>
      <c r="BA154" s="436"/>
      <c r="BB154" s="436"/>
      <c r="BC154" s="437"/>
      <c r="BD154" s="436"/>
      <c r="BE154" s="436">
        <f>SUM(BE155:BE155)</f>
        <v>0</v>
      </c>
      <c r="BF154" s="436"/>
      <c r="BG154" s="436"/>
      <c r="BH154" s="437"/>
      <c r="BI154" s="436"/>
      <c r="BJ154" s="436">
        <f>SUM(BJ155:BJ155)</f>
        <v>0</v>
      </c>
      <c r="BK154" s="436"/>
      <c r="BL154" s="436"/>
      <c r="BM154" s="437"/>
      <c r="BN154" s="436"/>
      <c r="BO154" s="436">
        <f>SUM(BO155:BO155)</f>
        <v>0</v>
      </c>
      <c r="BP154" s="436"/>
      <c r="BQ154" s="436"/>
      <c r="BR154" s="437"/>
      <c r="BS154" s="333"/>
      <c r="BT154" s="436">
        <f>SUM(BT155:BT155)</f>
        <v>55166</v>
      </c>
      <c r="BU154" s="436"/>
      <c r="BV154" s="436"/>
      <c r="BW154" s="437"/>
      <c r="BX154" s="333"/>
      <c r="BY154" s="436">
        <f>SUM(BY155:BY155)</f>
        <v>1256940</v>
      </c>
      <c r="BZ154" s="436"/>
      <c r="CA154" s="436"/>
      <c r="CB154" s="437"/>
      <c r="CC154" s="333"/>
      <c r="CD154" s="436">
        <f>SUM(CD155:CD155)</f>
        <v>15296</v>
      </c>
      <c r="CE154" s="436"/>
      <c r="CF154" s="436"/>
      <c r="CG154" s="437"/>
      <c r="CH154" s="436"/>
      <c r="CI154" s="436">
        <f>SUM(CI155:CI155)</f>
        <v>0</v>
      </c>
      <c r="CJ154" s="436"/>
      <c r="CK154" s="436"/>
      <c r="CL154" s="437"/>
      <c r="CM154" s="436"/>
      <c r="CN154" s="436">
        <f>SUM(CN155:CN155)</f>
        <v>0</v>
      </c>
      <c r="CO154" s="436"/>
      <c r="CP154" s="436"/>
      <c r="CQ154" s="437"/>
      <c r="CR154" s="436"/>
      <c r="CS154" s="436">
        <f>SUM(CS155:CS155)</f>
        <v>0</v>
      </c>
      <c r="CT154" s="436"/>
      <c r="CU154" s="436"/>
      <c r="CV154" s="437"/>
      <c r="CW154" s="436"/>
      <c r="CX154" s="436">
        <f>SUM(CX155:CX155)</f>
        <v>0</v>
      </c>
      <c r="CY154" s="436"/>
      <c r="CZ154" s="436"/>
      <c r="DA154" s="437"/>
      <c r="DB154" s="436"/>
      <c r="DC154" s="436">
        <f>SUM(DC155:DC155)</f>
        <v>0</v>
      </c>
      <c r="DD154" s="436"/>
      <c r="DE154" s="436"/>
      <c r="DF154" s="437"/>
      <c r="DG154" s="436"/>
      <c r="DH154" s="436">
        <f>SUM(DH155:DH155)</f>
        <v>0</v>
      </c>
      <c r="DI154" s="436"/>
      <c r="DJ154" s="436"/>
      <c r="DK154" s="437"/>
      <c r="DL154" s="436"/>
      <c r="DM154" s="436">
        <f>SUM(DM155:DM155)</f>
        <v>0</v>
      </c>
      <c r="DN154" s="436"/>
      <c r="DO154" s="436"/>
      <c r="DP154" s="437"/>
      <c r="DQ154" s="436"/>
      <c r="DR154" s="436">
        <f>SUM(DR155:DR155)</f>
        <v>227461</v>
      </c>
      <c r="DS154" s="436"/>
      <c r="DT154" s="436"/>
      <c r="DU154" s="437"/>
      <c r="DV154" s="436"/>
      <c r="DW154" s="436">
        <f>SUM(DW155:DW155)</f>
        <v>0</v>
      </c>
      <c r="DX154" s="436"/>
      <c r="DY154" s="436"/>
      <c r="DZ154" s="437"/>
      <c r="EA154" s="436"/>
      <c r="EB154" s="436">
        <f>SUM(EB155:EB155)</f>
        <v>232101</v>
      </c>
      <c r="EC154" s="436"/>
      <c r="ED154" s="436"/>
      <c r="EE154" s="437"/>
      <c r="EF154" s="436"/>
      <c r="EG154" s="436">
        <f>SUM(EG155:EG155)</f>
        <v>782082</v>
      </c>
      <c r="EH154" s="436"/>
      <c r="EI154" s="436"/>
      <c r="EJ154" s="437"/>
      <c r="EK154" s="333"/>
      <c r="EL154" s="436">
        <f>SUM(EL155:EL155)</f>
        <v>15296</v>
      </c>
      <c r="EM154" s="436"/>
      <c r="EN154" s="333"/>
      <c r="EO154" s="345"/>
      <c r="EP154" s="349"/>
      <c r="EQ154" s="349"/>
    </row>
    <row r="155" spans="1:147" x14ac:dyDescent="0.2">
      <c r="A155" s="333"/>
      <c r="B155" s="333"/>
      <c r="D155" s="345" t="s">
        <v>313</v>
      </c>
      <c r="E155" s="351"/>
      <c r="F155" s="441"/>
      <c r="G155" s="445">
        <v>0</v>
      </c>
      <c r="H155" s="443"/>
      <c r="I155" s="436"/>
      <c r="J155" s="437"/>
      <c r="K155" s="441"/>
      <c r="L155" s="445">
        <v>0</v>
      </c>
      <c r="M155" s="443"/>
      <c r="N155" s="436"/>
      <c r="O155" s="437"/>
      <c r="P155" s="444"/>
      <c r="Q155" s="445">
        <v>55166</v>
      </c>
      <c r="R155" s="443"/>
      <c r="S155" s="436"/>
      <c r="T155" s="437"/>
      <c r="U155" s="444"/>
      <c r="V155" s="445">
        <v>0</v>
      </c>
      <c r="W155" s="443"/>
      <c r="X155" s="436"/>
      <c r="Y155" s="437"/>
      <c r="Z155" s="444"/>
      <c r="AA155" s="445">
        <v>0</v>
      </c>
      <c r="AB155" s="443"/>
      <c r="AC155" s="436"/>
      <c r="AD155" s="437"/>
      <c r="AE155" s="444"/>
      <c r="AF155" s="445">
        <v>0</v>
      </c>
      <c r="AG155" s="443"/>
      <c r="AH155" s="436"/>
      <c r="AI155" s="437"/>
      <c r="AJ155" s="444"/>
      <c r="AK155" s="445">
        <v>0</v>
      </c>
      <c r="AL155" s="443"/>
      <c r="AM155" s="436"/>
      <c r="AN155" s="437"/>
      <c r="AO155" s="444"/>
      <c r="AP155" s="445">
        <v>0</v>
      </c>
      <c r="AQ155" s="443"/>
      <c r="AR155" s="436"/>
      <c r="AS155" s="437"/>
      <c r="AT155" s="444"/>
      <c r="AU155" s="445">
        <v>0</v>
      </c>
      <c r="AV155" s="443"/>
      <c r="AW155" s="436"/>
      <c r="AX155" s="437"/>
      <c r="AY155" s="444"/>
      <c r="AZ155" s="445">
        <v>0</v>
      </c>
      <c r="BA155" s="443"/>
      <c r="BB155" s="436"/>
      <c r="BC155" s="437"/>
      <c r="BD155" s="444"/>
      <c r="BE155" s="445">
        <v>0</v>
      </c>
      <c r="BF155" s="443"/>
      <c r="BG155" s="436"/>
      <c r="BH155" s="437"/>
      <c r="BI155" s="444"/>
      <c r="BJ155" s="445">
        <v>0</v>
      </c>
      <c r="BK155" s="443"/>
      <c r="BL155" s="436"/>
      <c r="BM155" s="437"/>
      <c r="BN155" s="444"/>
      <c r="BO155" s="445">
        <v>0</v>
      </c>
      <c r="BP155" s="443"/>
      <c r="BQ155" s="436"/>
      <c r="BR155" s="437"/>
      <c r="BS155" s="444"/>
      <c r="BT155" s="445">
        <f>SUM(L155:BO155)</f>
        <v>55166</v>
      </c>
      <c r="BU155" s="443"/>
      <c r="BV155" s="436"/>
      <c r="BW155" s="437"/>
      <c r="BX155" s="441"/>
      <c r="BY155" s="445">
        <v>1256940</v>
      </c>
      <c r="BZ155" s="443"/>
      <c r="CA155" s="436"/>
      <c r="CB155" s="437"/>
      <c r="CC155" s="441"/>
      <c r="CD155" s="445">
        <v>15296</v>
      </c>
      <c r="CE155" s="443"/>
      <c r="CF155" s="436"/>
      <c r="CG155" s="437"/>
      <c r="CH155" s="444"/>
      <c r="CI155" s="445">
        <v>0</v>
      </c>
      <c r="CJ155" s="443"/>
      <c r="CK155" s="436"/>
      <c r="CL155" s="437"/>
      <c r="CM155" s="444"/>
      <c r="CN155" s="445">
        <v>0</v>
      </c>
      <c r="CO155" s="443"/>
      <c r="CP155" s="436"/>
      <c r="CQ155" s="437"/>
      <c r="CR155" s="444"/>
      <c r="CS155" s="445">
        <v>0</v>
      </c>
      <c r="CT155" s="443"/>
      <c r="CU155" s="436"/>
      <c r="CV155" s="437"/>
      <c r="CW155" s="444"/>
      <c r="CX155" s="445">
        <v>0</v>
      </c>
      <c r="CY155" s="443"/>
      <c r="CZ155" s="436"/>
      <c r="DA155" s="437"/>
      <c r="DB155" s="444"/>
      <c r="DC155" s="445">
        <v>0</v>
      </c>
      <c r="DD155" s="443"/>
      <c r="DE155" s="436"/>
      <c r="DF155" s="437"/>
      <c r="DG155" s="444"/>
      <c r="DH155" s="445">
        <v>0</v>
      </c>
      <c r="DI155" s="443"/>
      <c r="DJ155" s="436"/>
      <c r="DK155" s="437"/>
      <c r="DL155" s="444"/>
      <c r="DM155" s="445">
        <v>0</v>
      </c>
      <c r="DN155" s="443"/>
      <c r="DO155" s="436"/>
      <c r="DP155" s="437"/>
      <c r="DQ155" s="444"/>
      <c r="DR155" s="445">
        <v>227461</v>
      </c>
      <c r="DS155" s="443"/>
      <c r="DT155" s="436"/>
      <c r="DU155" s="437"/>
      <c r="DV155" s="444"/>
      <c r="DW155" s="445">
        <v>0</v>
      </c>
      <c r="DX155" s="443"/>
      <c r="DY155" s="436"/>
      <c r="DZ155" s="437"/>
      <c r="EA155" s="444"/>
      <c r="EB155" s="445">
        <v>232101</v>
      </c>
      <c r="EC155" s="443"/>
      <c r="ED155" s="436"/>
      <c r="EE155" s="437"/>
      <c r="EF155" s="444"/>
      <c r="EG155" s="445">
        <v>782082</v>
      </c>
      <c r="EH155" s="443"/>
      <c r="EI155" s="436"/>
      <c r="EJ155" s="437"/>
      <c r="EK155" s="441"/>
      <c r="EL155" s="445">
        <f>SUM(CD155:CI155)</f>
        <v>15296</v>
      </c>
      <c r="EM155" s="443"/>
      <c r="EN155" s="333"/>
      <c r="EO155" s="345"/>
      <c r="EP155" s="349"/>
      <c r="EQ155" s="349"/>
    </row>
    <row r="156" spans="1:147" x14ac:dyDescent="0.2">
      <c r="A156" s="333"/>
      <c r="B156" s="333"/>
      <c r="D156" s="345"/>
      <c r="E156" s="351"/>
      <c r="F156" s="333"/>
      <c r="G156" s="436"/>
      <c r="H156" s="436"/>
      <c r="I156" s="436"/>
      <c r="J156" s="437"/>
      <c r="K156" s="436"/>
      <c r="L156" s="436"/>
      <c r="M156" s="436"/>
      <c r="N156" s="436"/>
      <c r="O156" s="437"/>
      <c r="P156" s="436"/>
      <c r="Q156" s="436"/>
      <c r="R156" s="436"/>
      <c r="S156" s="436"/>
      <c r="T156" s="437"/>
      <c r="U156" s="436"/>
      <c r="V156" s="436"/>
      <c r="W156" s="436"/>
      <c r="X156" s="436"/>
      <c r="Y156" s="437"/>
      <c r="Z156" s="436"/>
      <c r="AA156" s="436"/>
      <c r="AB156" s="436"/>
      <c r="AC156" s="436"/>
      <c r="AD156" s="437"/>
      <c r="AE156" s="436"/>
      <c r="AF156" s="436"/>
      <c r="AG156" s="436"/>
      <c r="AH156" s="436"/>
      <c r="AI156" s="437"/>
      <c r="AJ156" s="436"/>
      <c r="AK156" s="436"/>
      <c r="AL156" s="436"/>
      <c r="AM156" s="436"/>
      <c r="AN156" s="437"/>
      <c r="AO156" s="436"/>
      <c r="AP156" s="436"/>
      <c r="AQ156" s="436"/>
      <c r="AR156" s="436"/>
      <c r="AS156" s="437"/>
      <c r="AT156" s="436"/>
      <c r="AU156" s="436"/>
      <c r="AV156" s="436"/>
      <c r="AW156" s="436"/>
      <c r="AX156" s="437"/>
      <c r="AY156" s="436"/>
      <c r="AZ156" s="436"/>
      <c r="BA156" s="436"/>
      <c r="BB156" s="436"/>
      <c r="BC156" s="437"/>
      <c r="BD156" s="436"/>
      <c r="BE156" s="436"/>
      <c r="BF156" s="436"/>
      <c r="BG156" s="436"/>
      <c r="BH156" s="437"/>
      <c r="BI156" s="436"/>
      <c r="BJ156" s="436"/>
      <c r="BK156" s="436"/>
      <c r="BL156" s="436"/>
      <c r="BM156" s="437"/>
      <c r="BN156" s="436"/>
      <c r="BO156" s="436"/>
      <c r="BP156" s="436"/>
      <c r="BQ156" s="436"/>
      <c r="BR156" s="437"/>
      <c r="BS156" s="436"/>
      <c r="BT156" s="436"/>
      <c r="BU156" s="436"/>
      <c r="BV156" s="436"/>
      <c r="BW156" s="437"/>
      <c r="BX156" s="436"/>
      <c r="BY156" s="436"/>
      <c r="BZ156" s="436"/>
      <c r="CA156" s="436"/>
      <c r="CB156" s="437"/>
      <c r="CC156" s="436"/>
      <c r="CD156" s="436"/>
      <c r="CE156" s="436"/>
      <c r="CF156" s="436"/>
      <c r="CG156" s="437"/>
      <c r="CH156" s="436"/>
      <c r="CI156" s="436"/>
      <c r="CJ156" s="436"/>
      <c r="CK156" s="436"/>
      <c r="CL156" s="437"/>
      <c r="CM156" s="436"/>
      <c r="CN156" s="436"/>
      <c r="CO156" s="436"/>
      <c r="CP156" s="436"/>
      <c r="CQ156" s="437"/>
      <c r="CR156" s="436"/>
      <c r="CS156" s="436"/>
      <c r="CT156" s="436"/>
      <c r="CU156" s="436"/>
      <c r="CV156" s="437"/>
      <c r="CW156" s="436"/>
      <c r="CX156" s="436"/>
      <c r="CY156" s="436"/>
      <c r="CZ156" s="436"/>
      <c r="DA156" s="437"/>
      <c r="DB156" s="436"/>
      <c r="DC156" s="436"/>
      <c r="DD156" s="436"/>
      <c r="DE156" s="436"/>
      <c r="DF156" s="437"/>
      <c r="DG156" s="436"/>
      <c r="DH156" s="436"/>
      <c r="DI156" s="436"/>
      <c r="DJ156" s="436"/>
      <c r="DK156" s="437"/>
      <c r="DL156" s="436"/>
      <c r="DM156" s="436"/>
      <c r="DN156" s="436"/>
      <c r="DO156" s="436"/>
      <c r="DP156" s="437"/>
      <c r="DQ156" s="436"/>
      <c r="DR156" s="436"/>
      <c r="DS156" s="436"/>
      <c r="DT156" s="436"/>
      <c r="DU156" s="437"/>
      <c r="DV156" s="436"/>
      <c r="DW156" s="436"/>
      <c r="DX156" s="436"/>
      <c r="DY156" s="436"/>
      <c r="DZ156" s="437"/>
      <c r="EA156" s="436"/>
      <c r="EB156" s="436"/>
      <c r="EC156" s="436"/>
      <c r="ED156" s="436"/>
      <c r="EE156" s="437"/>
      <c r="EF156" s="436"/>
      <c r="EG156" s="436"/>
      <c r="EH156" s="436"/>
      <c r="EI156" s="436"/>
      <c r="EJ156" s="437"/>
      <c r="EK156" s="436"/>
      <c r="EL156" s="436"/>
      <c r="EM156" s="333"/>
      <c r="EN156" s="333"/>
      <c r="EO156" s="345"/>
      <c r="EP156" s="349"/>
      <c r="EQ156" s="349"/>
    </row>
    <row r="157" spans="1:147" x14ac:dyDescent="0.2">
      <c r="A157" s="333"/>
      <c r="B157" s="333"/>
      <c r="D157" s="345" t="s">
        <v>332</v>
      </c>
      <c r="E157" s="351"/>
      <c r="F157" s="333"/>
      <c r="G157" s="436">
        <f>SUM(G158:G158)</f>
        <v>0</v>
      </c>
      <c r="H157" s="436"/>
      <c r="I157" s="436"/>
      <c r="J157" s="437"/>
      <c r="K157" s="436"/>
      <c r="L157" s="436">
        <f>SUM(L158:L158)</f>
        <v>0</v>
      </c>
      <c r="M157" s="436"/>
      <c r="N157" s="436"/>
      <c r="O157" s="437"/>
      <c r="P157" s="436"/>
      <c r="Q157" s="436">
        <f>SUM(Q158:Q158)</f>
        <v>0</v>
      </c>
      <c r="R157" s="436"/>
      <c r="S157" s="436"/>
      <c r="T157" s="437"/>
      <c r="U157" s="436"/>
      <c r="V157" s="436">
        <f>SUM(V158:V158)</f>
        <v>0</v>
      </c>
      <c r="W157" s="436"/>
      <c r="X157" s="436"/>
      <c r="Y157" s="437"/>
      <c r="Z157" s="436"/>
      <c r="AA157" s="436">
        <f>SUM(AA158:AA158)</f>
        <v>0</v>
      </c>
      <c r="AB157" s="436"/>
      <c r="AC157" s="436"/>
      <c r="AD157" s="437"/>
      <c r="AE157" s="436"/>
      <c r="AF157" s="436">
        <f>SUM(AF158:AF158)</f>
        <v>0</v>
      </c>
      <c r="AG157" s="436"/>
      <c r="AH157" s="436"/>
      <c r="AI157" s="437"/>
      <c r="AJ157" s="436"/>
      <c r="AK157" s="436">
        <f>SUM(AK158:AK158)</f>
        <v>0</v>
      </c>
      <c r="AL157" s="436"/>
      <c r="AM157" s="436"/>
      <c r="AN157" s="437"/>
      <c r="AO157" s="436"/>
      <c r="AP157" s="436">
        <f>SUM(AP158:AP158)</f>
        <v>0</v>
      </c>
      <c r="AQ157" s="436"/>
      <c r="AR157" s="436"/>
      <c r="AS157" s="437"/>
      <c r="AT157" s="436"/>
      <c r="AU157" s="436">
        <f>SUM(AU158:AU158)</f>
        <v>0</v>
      </c>
      <c r="AV157" s="436"/>
      <c r="AW157" s="436"/>
      <c r="AX157" s="437"/>
      <c r="AY157" s="436"/>
      <c r="AZ157" s="436">
        <f>SUM(AZ158:AZ158)</f>
        <v>0</v>
      </c>
      <c r="BA157" s="436"/>
      <c r="BB157" s="436"/>
      <c r="BC157" s="437"/>
      <c r="BD157" s="436"/>
      <c r="BE157" s="436">
        <f>SUM(BE158:BE158)</f>
        <v>0</v>
      </c>
      <c r="BF157" s="436"/>
      <c r="BG157" s="436"/>
      <c r="BH157" s="437"/>
      <c r="BI157" s="436"/>
      <c r="BJ157" s="436">
        <f>SUM(BJ158:BJ158)</f>
        <v>0</v>
      </c>
      <c r="BK157" s="436"/>
      <c r="BL157" s="436"/>
      <c r="BM157" s="437"/>
      <c r="BN157" s="436"/>
      <c r="BO157" s="436">
        <f>SUM(BO158:BO158)</f>
        <v>0</v>
      </c>
      <c r="BP157" s="436"/>
      <c r="BQ157" s="436"/>
      <c r="BR157" s="437"/>
      <c r="BS157" s="436"/>
      <c r="BT157" s="436">
        <f>SUM(BT158:BT158)</f>
        <v>0</v>
      </c>
      <c r="BU157" s="436"/>
      <c r="BV157" s="436"/>
      <c r="BW157" s="437"/>
      <c r="BX157" s="436"/>
      <c r="BY157" s="436">
        <f>SUM(BY158:BY158)</f>
        <v>203060</v>
      </c>
      <c r="BZ157" s="436"/>
      <c r="CA157" s="436"/>
      <c r="CB157" s="437"/>
      <c r="CC157" s="436"/>
      <c r="CD157" s="436">
        <f>SUM(CD158:CD158)</f>
        <v>41836</v>
      </c>
      <c r="CE157" s="436"/>
      <c r="CF157" s="436"/>
      <c r="CG157" s="437"/>
      <c r="CH157" s="436"/>
      <c r="CI157" s="436">
        <f>SUM(CI158:CI158)</f>
        <v>0</v>
      </c>
      <c r="CJ157" s="436"/>
      <c r="CK157" s="436"/>
      <c r="CL157" s="437"/>
      <c r="CM157" s="436"/>
      <c r="CN157" s="436">
        <f>SUM(CN158:CN158)</f>
        <v>0</v>
      </c>
      <c r="CO157" s="436"/>
      <c r="CP157" s="436"/>
      <c r="CQ157" s="437"/>
      <c r="CR157" s="436"/>
      <c r="CS157" s="436">
        <f>SUM(CS158:CS158)</f>
        <v>0</v>
      </c>
      <c r="CT157" s="436"/>
      <c r="CU157" s="436"/>
      <c r="CV157" s="437"/>
      <c r="CW157" s="436"/>
      <c r="CX157" s="436">
        <f>SUM(CX158:CX158)</f>
        <v>0</v>
      </c>
      <c r="CY157" s="436"/>
      <c r="CZ157" s="436"/>
      <c r="DA157" s="437"/>
      <c r="DB157" s="436"/>
      <c r="DC157" s="436">
        <f>SUM(DC158:DC158)</f>
        <v>0</v>
      </c>
      <c r="DD157" s="436"/>
      <c r="DE157" s="436"/>
      <c r="DF157" s="437"/>
      <c r="DG157" s="436"/>
      <c r="DH157" s="436">
        <f>SUM(DH158:DH158)</f>
        <v>0</v>
      </c>
      <c r="DI157" s="436"/>
      <c r="DJ157" s="436"/>
      <c r="DK157" s="437"/>
      <c r="DL157" s="436"/>
      <c r="DM157" s="436">
        <f>SUM(DM158:DM158)</f>
        <v>0</v>
      </c>
      <c r="DN157" s="436"/>
      <c r="DO157" s="436"/>
      <c r="DP157" s="437"/>
      <c r="DQ157" s="436"/>
      <c r="DR157" s="436">
        <f>SUM(DR158:DR158)</f>
        <v>0</v>
      </c>
      <c r="DS157" s="436"/>
      <c r="DT157" s="436"/>
      <c r="DU157" s="437"/>
      <c r="DV157" s="436"/>
      <c r="DW157" s="436">
        <f>SUM(DW158:DW158)</f>
        <v>0</v>
      </c>
      <c r="DX157" s="436"/>
      <c r="DY157" s="436"/>
      <c r="DZ157" s="437"/>
      <c r="EA157" s="436"/>
      <c r="EB157" s="436">
        <f>SUM(EB158:EB158)</f>
        <v>0</v>
      </c>
      <c r="EC157" s="436"/>
      <c r="ED157" s="436"/>
      <c r="EE157" s="437"/>
      <c r="EF157" s="436"/>
      <c r="EG157" s="436">
        <f>SUM(EG158:EG158)</f>
        <v>161224</v>
      </c>
      <c r="EH157" s="436"/>
      <c r="EI157" s="436"/>
      <c r="EJ157" s="437"/>
      <c r="EK157" s="436"/>
      <c r="EL157" s="436">
        <f>SUM(EL158:EL158)</f>
        <v>41836</v>
      </c>
      <c r="EM157" s="333"/>
      <c r="EN157" s="333"/>
      <c r="EO157" s="345"/>
      <c r="EP157" s="349"/>
      <c r="EQ157" s="349"/>
    </row>
    <row r="158" spans="1:147" x14ac:dyDescent="0.2">
      <c r="A158" s="333"/>
      <c r="B158" s="333"/>
      <c r="D158" s="345" t="s">
        <v>313</v>
      </c>
      <c r="E158" s="351"/>
      <c r="F158" s="441"/>
      <c r="G158" s="445">
        <v>0</v>
      </c>
      <c r="H158" s="443"/>
      <c r="I158" s="436"/>
      <c r="J158" s="437"/>
      <c r="K158" s="444"/>
      <c r="L158" s="445">
        <v>0</v>
      </c>
      <c r="M158" s="443"/>
      <c r="N158" s="436"/>
      <c r="O158" s="437"/>
      <c r="P158" s="444"/>
      <c r="Q158" s="445">
        <v>0</v>
      </c>
      <c r="R158" s="443"/>
      <c r="S158" s="436"/>
      <c r="T158" s="437"/>
      <c r="U158" s="444"/>
      <c r="V158" s="445">
        <v>0</v>
      </c>
      <c r="W158" s="443"/>
      <c r="X158" s="436"/>
      <c r="Y158" s="437"/>
      <c r="Z158" s="444"/>
      <c r="AA158" s="445">
        <v>0</v>
      </c>
      <c r="AB158" s="443"/>
      <c r="AC158" s="436"/>
      <c r="AD158" s="437"/>
      <c r="AE158" s="444"/>
      <c r="AF158" s="445">
        <v>0</v>
      </c>
      <c r="AG158" s="443"/>
      <c r="AH158" s="436"/>
      <c r="AI158" s="437"/>
      <c r="AJ158" s="444"/>
      <c r="AK158" s="445">
        <v>0</v>
      </c>
      <c r="AL158" s="443"/>
      <c r="AM158" s="436"/>
      <c r="AN158" s="437"/>
      <c r="AO158" s="444"/>
      <c r="AP158" s="445">
        <v>0</v>
      </c>
      <c r="AQ158" s="443"/>
      <c r="AR158" s="436"/>
      <c r="AS158" s="437"/>
      <c r="AT158" s="444"/>
      <c r="AU158" s="445">
        <v>0</v>
      </c>
      <c r="AV158" s="443"/>
      <c r="AW158" s="436"/>
      <c r="AX158" s="437"/>
      <c r="AY158" s="444"/>
      <c r="AZ158" s="445">
        <v>0</v>
      </c>
      <c r="BA158" s="443"/>
      <c r="BB158" s="436"/>
      <c r="BC158" s="437"/>
      <c r="BD158" s="444"/>
      <c r="BE158" s="445">
        <v>0</v>
      </c>
      <c r="BF158" s="443"/>
      <c r="BG158" s="436"/>
      <c r="BH158" s="437"/>
      <c r="BI158" s="444"/>
      <c r="BJ158" s="445">
        <v>0</v>
      </c>
      <c r="BK158" s="443"/>
      <c r="BL158" s="436"/>
      <c r="BM158" s="437"/>
      <c r="BN158" s="444"/>
      <c r="BO158" s="445">
        <v>0</v>
      </c>
      <c r="BP158" s="443"/>
      <c r="BQ158" s="436"/>
      <c r="BR158" s="437"/>
      <c r="BS158" s="444"/>
      <c r="BT158" s="445">
        <f>SUM(L158:BO158)</f>
        <v>0</v>
      </c>
      <c r="BU158" s="443"/>
      <c r="BV158" s="436"/>
      <c r="BW158" s="437"/>
      <c r="BX158" s="444"/>
      <c r="BY158" s="445">
        <v>203060</v>
      </c>
      <c r="BZ158" s="443"/>
      <c r="CA158" s="436"/>
      <c r="CB158" s="437"/>
      <c r="CC158" s="444"/>
      <c r="CD158" s="445">
        <v>41836</v>
      </c>
      <c r="CE158" s="443"/>
      <c r="CF158" s="436"/>
      <c r="CG158" s="437"/>
      <c r="CH158" s="444"/>
      <c r="CI158" s="445">
        <v>0</v>
      </c>
      <c r="CJ158" s="443"/>
      <c r="CK158" s="436"/>
      <c r="CL158" s="437"/>
      <c r="CM158" s="444"/>
      <c r="CN158" s="445">
        <v>0</v>
      </c>
      <c r="CO158" s="443"/>
      <c r="CP158" s="436"/>
      <c r="CQ158" s="437"/>
      <c r="CR158" s="444"/>
      <c r="CS158" s="445">
        <v>0</v>
      </c>
      <c r="CT158" s="443"/>
      <c r="CU158" s="436"/>
      <c r="CV158" s="437"/>
      <c r="CW158" s="444"/>
      <c r="CX158" s="445">
        <v>0</v>
      </c>
      <c r="CY158" s="443"/>
      <c r="CZ158" s="436"/>
      <c r="DA158" s="437"/>
      <c r="DB158" s="444"/>
      <c r="DC158" s="445">
        <v>0</v>
      </c>
      <c r="DD158" s="443"/>
      <c r="DE158" s="436"/>
      <c r="DF158" s="437"/>
      <c r="DG158" s="444"/>
      <c r="DH158" s="445">
        <v>0</v>
      </c>
      <c r="DI158" s="443"/>
      <c r="DJ158" s="436"/>
      <c r="DK158" s="437"/>
      <c r="DL158" s="444"/>
      <c r="DM158" s="445">
        <v>0</v>
      </c>
      <c r="DN158" s="443"/>
      <c r="DO158" s="436"/>
      <c r="DP158" s="437"/>
      <c r="DQ158" s="444"/>
      <c r="DR158" s="445">
        <v>0</v>
      </c>
      <c r="DS158" s="443"/>
      <c r="DT158" s="436"/>
      <c r="DU158" s="437"/>
      <c r="DV158" s="444"/>
      <c r="DW158" s="445">
        <v>0</v>
      </c>
      <c r="DX158" s="443"/>
      <c r="DY158" s="436"/>
      <c r="DZ158" s="437"/>
      <c r="EA158" s="444"/>
      <c r="EB158" s="445">
        <v>0</v>
      </c>
      <c r="EC158" s="443"/>
      <c r="ED158" s="436"/>
      <c r="EE158" s="437"/>
      <c r="EF158" s="444"/>
      <c r="EG158" s="445">
        <v>161224</v>
      </c>
      <c r="EH158" s="443"/>
      <c r="EI158" s="436"/>
      <c r="EJ158" s="437"/>
      <c r="EK158" s="444"/>
      <c r="EL158" s="445">
        <f>SUM(CD158:CI158)</f>
        <v>41836</v>
      </c>
      <c r="EM158" s="480"/>
      <c r="EN158" s="333"/>
      <c r="EO158" s="345"/>
      <c r="EP158" s="349"/>
      <c r="EQ158" s="349"/>
    </row>
    <row r="159" spans="1:147" x14ac:dyDescent="0.2">
      <c r="A159" s="333"/>
      <c r="B159" s="333"/>
      <c r="D159" s="345"/>
      <c r="E159" s="351"/>
      <c r="F159" s="333"/>
      <c r="G159" s="436"/>
      <c r="H159" s="436"/>
      <c r="I159" s="436"/>
      <c r="J159" s="437"/>
      <c r="K159" s="436"/>
      <c r="L159" s="436"/>
      <c r="M159" s="436"/>
      <c r="N159" s="436"/>
      <c r="O159" s="437"/>
      <c r="P159" s="436"/>
      <c r="Q159" s="436"/>
      <c r="R159" s="436"/>
      <c r="S159" s="436"/>
      <c r="T159" s="437"/>
      <c r="U159" s="436"/>
      <c r="V159" s="436"/>
      <c r="W159" s="436"/>
      <c r="X159" s="436"/>
      <c r="Y159" s="437"/>
      <c r="Z159" s="436"/>
      <c r="AA159" s="436"/>
      <c r="AB159" s="436"/>
      <c r="AC159" s="436"/>
      <c r="AD159" s="437"/>
      <c r="AE159" s="436"/>
      <c r="AF159" s="436"/>
      <c r="AG159" s="436"/>
      <c r="AH159" s="436"/>
      <c r="AI159" s="437"/>
      <c r="AJ159" s="436"/>
      <c r="AK159" s="436"/>
      <c r="AL159" s="436"/>
      <c r="AM159" s="436"/>
      <c r="AN159" s="437"/>
      <c r="AO159" s="436"/>
      <c r="AP159" s="436"/>
      <c r="AQ159" s="436"/>
      <c r="AR159" s="436"/>
      <c r="AS159" s="437"/>
      <c r="AT159" s="436"/>
      <c r="AU159" s="436"/>
      <c r="AV159" s="436"/>
      <c r="AW159" s="436"/>
      <c r="AX159" s="437"/>
      <c r="AY159" s="436"/>
      <c r="AZ159" s="436"/>
      <c r="BA159" s="436"/>
      <c r="BB159" s="436"/>
      <c r="BC159" s="437"/>
      <c r="BD159" s="436"/>
      <c r="BE159" s="436"/>
      <c r="BF159" s="436"/>
      <c r="BG159" s="436"/>
      <c r="BH159" s="437"/>
      <c r="BI159" s="436"/>
      <c r="BJ159" s="436"/>
      <c r="BK159" s="436"/>
      <c r="BL159" s="436"/>
      <c r="BM159" s="437"/>
      <c r="BN159" s="436"/>
      <c r="BO159" s="436"/>
      <c r="BP159" s="436"/>
      <c r="BQ159" s="436"/>
      <c r="BR159" s="437"/>
      <c r="BS159" s="436"/>
      <c r="BT159" s="436"/>
      <c r="BU159" s="436"/>
      <c r="BV159" s="436"/>
      <c r="BW159" s="437"/>
      <c r="BX159" s="436"/>
      <c r="BY159" s="436"/>
      <c r="BZ159" s="436"/>
      <c r="CA159" s="436"/>
      <c r="CB159" s="437"/>
      <c r="CC159" s="436"/>
      <c r="CD159" s="436"/>
      <c r="CE159" s="436"/>
      <c r="CF159" s="436"/>
      <c r="CG159" s="437"/>
      <c r="CH159" s="436"/>
      <c r="CI159" s="436"/>
      <c r="CJ159" s="436"/>
      <c r="CK159" s="436"/>
      <c r="CL159" s="437"/>
      <c r="CM159" s="436"/>
      <c r="CN159" s="436"/>
      <c r="CO159" s="436"/>
      <c r="CP159" s="436"/>
      <c r="CQ159" s="437"/>
      <c r="CR159" s="436"/>
      <c r="CS159" s="436"/>
      <c r="CT159" s="436"/>
      <c r="CU159" s="436"/>
      <c r="CV159" s="437"/>
      <c r="CW159" s="436"/>
      <c r="CX159" s="436"/>
      <c r="CY159" s="436"/>
      <c r="CZ159" s="436"/>
      <c r="DA159" s="437"/>
      <c r="DB159" s="436"/>
      <c r="DC159" s="436"/>
      <c r="DD159" s="436"/>
      <c r="DE159" s="436"/>
      <c r="DF159" s="437"/>
      <c r="DG159" s="436"/>
      <c r="DH159" s="436"/>
      <c r="DI159" s="436"/>
      <c r="DJ159" s="436"/>
      <c r="DK159" s="437"/>
      <c r="DL159" s="436"/>
      <c r="DM159" s="436"/>
      <c r="DN159" s="436"/>
      <c r="DO159" s="436"/>
      <c r="DP159" s="437"/>
      <c r="DQ159" s="436"/>
      <c r="DR159" s="436"/>
      <c r="DS159" s="436"/>
      <c r="DT159" s="436"/>
      <c r="DU159" s="437"/>
      <c r="DV159" s="436"/>
      <c r="DW159" s="436"/>
      <c r="DX159" s="436"/>
      <c r="DY159" s="436"/>
      <c r="DZ159" s="437"/>
      <c r="EA159" s="436"/>
      <c r="EB159" s="436"/>
      <c r="EC159" s="436"/>
      <c r="ED159" s="436"/>
      <c r="EE159" s="437"/>
      <c r="EF159" s="436"/>
      <c r="EG159" s="436"/>
      <c r="EH159" s="436"/>
      <c r="EI159" s="436"/>
      <c r="EJ159" s="437"/>
      <c r="EK159" s="436"/>
      <c r="EL159" s="436"/>
      <c r="EM159" s="333"/>
      <c r="EN159" s="333"/>
      <c r="EO159" s="345"/>
      <c r="EP159" s="349"/>
      <c r="EQ159" s="349"/>
    </row>
    <row r="160" spans="1:147" x14ac:dyDescent="0.2">
      <c r="A160" s="333"/>
      <c r="B160" s="333"/>
      <c r="D160" s="345" t="s">
        <v>333</v>
      </c>
      <c r="E160" s="351"/>
      <c r="F160" s="333"/>
      <c r="G160" s="436">
        <f>SUM(G161:G161)</f>
        <v>0</v>
      </c>
      <c r="H160" s="436"/>
      <c r="I160" s="436"/>
      <c r="J160" s="437"/>
      <c r="K160" s="436"/>
      <c r="L160" s="436">
        <f>SUM(L161:L161)</f>
        <v>0</v>
      </c>
      <c r="M160" s="436"/>
      <c r="N160" s="436"/>
      <c r="O160" s="437"/>
      <c r="P160" s="436"/>
      <c r="Q160" s="436">
        <f>SUM(Q161:Q161)</f>
        <v>87218</v>
      </c>
      <c r="R160" s="436"/>
      <c r="S160" s="436"/>
      <c r="T160" s="437"/>
      <c r="U160" s="436"/>
      <c r="V160" s="436">
        <f>SUM(V161:V161)</f>
        <v>0</v>
      </c>
      <c r="W160" s="436"/>
      <c r="X160" s="436"/>
      <c r="Y160" s="437"/>
      <c r="Z160" s="436"/>
      <c r="AA160" s="436">
        <f>SUM(AA161:AA161)</f>
        <v>0</v>
      </c>
      <c r="AB160" s="436"/>
      <c r="AC160" s="436"/>
      <c r="AD160" s="437"/>
      <c r="AE160" s="436"/>
      <c r="AF160" s="436">
        <f>SUM(AF161:AF161)</f>
        <v>0</v>
      </c>
      <c r="AG160" s="436"/>
      <c r="AH160" s="436"/>
      <c r="AI160" s="437"/>
      <c r="AJ160" s="436"/>
      <c r="AK160" s="436">
        <f>SUM(AK161:AK161)</f>
        <v>0</v>
      </c>
      <c r="AL160" s="436"/>
      <c r="AM160" s="436"/>
      <c r="AN160" s="437"/>
      <c r="AO160" s="436"/>
      <c r="AP160" s="436">
        <f>SUM(AP161:AP161)</f>
        <v>0</v>
      </c>
      <c r="AQ160" s="436"/>
      <c r="AR160" s="436"/>
      <c r="AS160" s="437"/>
      <c r="AT160" s="436"/>
      <c r="AU160" s="436">
        <f>SUM(AU161:AU161)</f>
        <v>0</v>
      </c>
      <c r="AV160" s="436"/>
      <c r="AW160" s="436"/>
      <c r="AX160" s="437"/>
      <c r="AY160" s="436"/>
      <c r="AZ160" s="436">
        <f>SUM(AZ161:AZ161)</f>
        <v>0</v>
      </c>
      <c r="BA160" s="436"/>
      <c r="BB160" s="436"/>
      <c r="BC160" s="437"/>
      <c r="BD160" s="436"/>
      <c r="BE160" s="436">
        <f>SUM(BE161:BE161)</f>
        <v>0</v>
      </c>
      <c r="BF160" s="436"/>
      <c r="BG160" s="436"/>
      <c r="BH160" s="437"/>
      <c r="BI160" s="436"/>
      <c r="BJ160" s="436">
        <f>SUM(BJ161:BJ161)</f>
        <v>0</v>
      </c>
      <c r="BK160" s="436"/>
      <c r="BL160" s="436"/>
      <c r="BM160" s="437"/>
      <c r="BN160" s="436"/>
      <c r="BO160" s="436">
        <f>SUM(BO161:BO161)</f>
        <v>0</v>
      </c>
      <c r="BP160" s="436"/>
      <c r="BQ160" s="436"/>
      <c r="BR160" s="437"/>
      <c r="BS160" s="436"/>
      <c r="BT160" s="436">
        <f>SUM(BT161:BT161)</f>
        <v>87218</v>
      </c>
      <c r="BU160" s="436"/>
      <c r="BV160" s="436"/>
      <c r="BW160" s="437"/>
      <c r="BX160" s="436"/>
      <c r="BY160" s="436">
        <f>SUM(BY161:BY161)</f>
        <v>530579</v>
      </c>
      <c r="BZ160" s="436"/>
      <c r="CA160" s="436"/>
      <c r="CB160" s="437"/>
      <c r="CC160" s="436"/>
      <c r="CD160" s="436">
        <f>SUM(CD161:CD161)</f>
        <v>0</v>
      </c>
      <c r="CE160" s="436"/>
      <c r="CF160" s="436"/>
      <c r="CG160" s="437"/>
      <c r="CH160" s="436"/>
      <c r="CI160" s="436">
        <f>SUM(CI161:CI161)</f>
        <v>0</v>
      </c>
      <c r="CJ160" s="436"/>
      <c r="CK160" s="436"/>
      <c r="CL160" s="437"/>
      <c r="CM160" s="436"/>
      <c r="CN160" s="436">
        <f>SUM(CN161:CN161)</f>
        <v>0</v>
      </c>
      <c r="CO160" s="436"/>
      <c r="CP160" s="436"/>
      <c r="CQ160" s="437"/>
      <c r="CR160" s="436"/>
      <c r="CS160" s="436">
        <f>SUM(CS161:CS161)</f>
        <v>0</v>
      </c>
      <c r="CT160" s="436"/>
      <c r="CU160" s="436"/>
      <c r="CV160" s="437"/>
      <c r="CW160" s="436"/>
      <c r="CX160" s="436">
        <f>SUM(CX161:CX161)</f>
        <v>0</v>
      </c>
      <c r="CY160" s="436"/>
      <c r="CZ160" s="436"/>
      <c r="DA160" s="437"/>
      <c r="DB160" s="436"/>
      <c r="DC160" s="436">
        <f>SUM(DC161:DC161)</f>
        <v>0</v>
      </c>
      <c r="DD160" s="436"/>
      <c r="DE160" s="436"/>
      <c r="DF160" s="437"/>
      <c r="DG160" s="436"/>
      <c r="DH160" s="436">
        <f>SUM(DH161:DH161)</f>
        <v>0</v>
      </c>
      <c r="DI160" s="436"/>
      <c r="DJ160" s="436"/>
      <c r="DK160" s="437"/>
      <c r="DL160" s="436"/>
      <c r="DM160" s="436">
        <f>SUM(DM161:DM161)</f>
        <v>530579</v>
      </c>
      <c r="DN160" s="436"/>
      <c r="DO160" s="436"/>
      <c r="DP160" s="437"/>
      <c r="DQ160" s="436"/>
      <c r="DR160" s="436">
        <f>SUM(DR161:DR161)</f>
        <v>0</v>
      </c>
      <c r="DS160" s="436"/>
      <c r="DT160" s="436"/>
      <c r="DU160" s="437"/>
      <c r="DV160" s="436"/>
      <c r="DW160" s="436">
        <f>SUM(DW161:DW161)</f>
        <v>0</v>
      </c>
      <c r="DX160" s="436"/>
      <c r="DY160" s="436"/>
      <c r="DZ160" s="437"/>
      <c r="EA160" s="436"/>
      <c r="EB160" s="436">
        <f>SUM(EB161:EB161)</f>
        <v>0</v>
      </c>
      <c r="EC160" s="436"/>
      <c r="ED160" s="436"/>
      <c r="EE160" s="437"/>
      <c r="EF160" s="436"/>
      <c r="EG160" s="436">
        <f>SUM(EG161:EG161)</f>
        <v>0</v>
      </c>
      <c r="EH160" s="436"/>
      <c r="EI160" s="436"/>
      <c r="EJ160" s="437"/>
      <c r="EK160" s="436"/>
      <c r="EL160" s="436">
        <f>SUM(EL161:EL161)</f>
        <v>0</v>
      </c>
      <c r="EM160" s="333"/>
      <c r="EN160" s="333"/>
      <c r="EO160" s="345"/>
      <c r="EP160" s="349"/>
      <c r="EQ160" s="349"/>
    </row>
    <row r="161" spans="1:147" x14ac:dyDescent="0.2">
      <c r="A161" s="333"/>
      <c r="B161" s="333"/>
      <c r="D161" s="345" t="s">
        <v>313</v>
      </c>
      <c r="E161" s="351"/>
      <c r="F161" s="441"/>
      <c r="G161" s="445">
        <v>0</v>
      </c>
      <c r="H161" s="443"/>
      <c r="I161" s="436"/>
      <c r="J161" s="437"/>
      <c r="K161" s="444"/>
      <c r="L161" s="445">
        <v>0</v>
      </c>
      <c r="M161" s="443"/>
      <c r="N161" s="436"/>
      <c r="O161" s="437"/>
      <c r="P161" s="444"/>
      <c r="Q161" s="445">
        <v>87218</v>
      </c>
      <c r="R161" s="443"/>
      <c r="S161" s="436"/>
      <c r="T161" s="437"/>
      <c r="U161" s="444"/>
      <c r="V161" s="445">
        <v>0</v>
      </c>
      <c r="W161" s="443"/>
      <c r="X161" s="436"/>
      <c r="Y161" s="437"/>
      <c r="Z161" s="444"/>
      <c r="AA161" s="445">
        <v>0</v>
      </c>
      <c r="AB161" s="443"/>
      <c r="AC161" s="436"/>
      <c r="AD161" s="437"/>
      <c r="AE161" s="444"/>
      <c r="AF161" s="445">
        <v>0</v>
      </c>
      <c r="AG161" s="443"/>
      <c r="AH161" s="436"/>
      <c r="AI161" s="437"/>
      <c r="AJ161" s="444"/>
      <c r="AK161" s="445">
        <v>0</v>
      </c>
      <c r="AL161" s="443"/>
      <c r="AM161" s="436"/>
      <c r="AN161" s="437"/>
      <c r="AO161" s="444"/>
      <c r="AP161" s="445">
        <v>0</v>
      </c>
      <c r="AQ161" s="443"/>
      <c r="AR161" s="436"/>
      <c r="AS161" s="437"/>
      <c r="AT161" s="444"/>
      <c r="AU161" s="445">
        <v>0</v>
      </c>
      <c r="AV161" s="443"/>
      <c r="AW161" s="436"/>
      <c r="AX161" s="437"/>
      <c r="AY161" s="444"/>
      <c r="AZ161" s="445">
        <v>0</v>
      </c>
      <c r="BA161" s="443"/>
      <c r="BB161" s="436"/>
      <c r="BC161" s="437"/>
      <c r="BD161" s="444"/>
      <c r="BE161" s="445">
        <v>0</v>
      </c>
      <c r="BF161" s="443"/>
      <c r="BG161" s="436"/>
      <c r="BH161" s="437"/>
      <c r="BI161" s="444"/>
      <c r="BJ161" s="445">
        <v>0</v>
      </c>
      <c r="BK161" s="443"/>
      <c r="BL161" s="436"/>
      <c r="BM161" s="437"/>
      <c r="BN161" s="444"/>
      <c r="BO161" s="445">
        <v>0</v>
      </c>
      <c r="BP161" s="443"/>
      <c r="BQ161" s="436"/>
      <c r="BR161" s="437"/>
      <c r="BS161" s="444"/>
      <c r="BT161" s="445">
        <f>SUM(L161:BO161)</f>
        <v>87218</v>
      </c>
      <c r="BU161" s="443"/>
      <c r="BV161" s="436"/>
      <c r="BW161" s="437"/>
      <c r="BX161" s="444"/>
      <c r="BY161" s="445">
        <v>530579</v>
      </c>
      <c r="BZ161" s="443"/>
      <c r="CA161" s="436"/>
      <c r="CB161" s="437"/>
      <c r="CC161" s="444"/>
      <c r="CD161" s="445">
        <v>0</v>
      </c>
      <c r="CE161" s="443"/>
      <c r="CF161" s="436"/>
      <c r="CG161" s="437"/>
      <c r="CH161" s="444"/>
      <c r="CI161" s="445">
        <v>0</v>
      </c>
      <c r="CJ161" s="443"/>
      <c r="CK161" s="436"/>
      <c r="CL161" s="437"/>
      <c r="CM161" s="444"/>
      <c r="CN161" s="445">
        <v>0</v>
      </c>
      <c r="CO161" s="443"/>
      <c r="CP161" s="436"/>
      <c r="CQ161" s="437"/>
      <c r="CR161" s="444"/>
      <c r="CS161" s="445">
        <v>0</v>
      </c>
      <c r="CT161" s="443"/>
      <c r="CU161" s="436"/>
      <c r="CV161" s="437"/>
      <c r="CW161" s="444"/>
      <c r="CX161" s="445">
        <v>0</v>
      </c>
      <c r="CY161" s="443"/>
      <c r="CZ161" s="436"/>
      <c r="DA161" s="437"/>
      <c r="DB161" s="444"/>
      <c r="DC161" s="445">
        <v>0</v>
      </c>
      <c r="DD161" s="443"/>
      <c r="DE161" s="436"/>
      <c r="DF161" s="437"/>
      <c r="DG161" s="444"/>
      <c r="DH161" s="445">
        <v>0</v>
      </c>
      <c r="DI161" s="443"/>
      <c r="DJ161" s="436"/>
      <c r="DK161" s="437"/>
      <c r="DL161" s="444"/>
      <c r="DM161" s="445">
        <v>530579</v>
      </c>
      <c r="DN161" s="443"/>
      <c r="DO161" s="436"/>
      <c r="DP161" s="437"/>
      <c r="DQ161" s="444"/>
      <c r="DR161" s="445">
        <v>0</v>
      </c>
      <c r="DS161" s="443"/>
      <c r="DT161" s="436"/>
      <c r="DU161" s="437"/>
      <c r="DV161" s="444"/>
      <c r="DW161" s="445">
        <v>0</v>
      </c>
      <c r="DX161" s="443"/>
      <c r="DY161" s="436"/>
      <c r="DZ161" s="437"/>
      <c r="EA161" s="444"/>
      <c r="EB161" s="445">
        <v>0</v>
      </c>
      <c r="EC161" s="443"/>
      <c r="ED161" s="436"/>
      <c r="EE161" s="437"/>
      <c r="EF161" s="444"/>
      <c r="EG161" s="445">
        <v>0</v>
      </c>
      <c r="EH161" s="443"/>
      <c r="EI161" s="436"/>
      <c r="EJ161" s="437"/>
      <c r="EK161" s="444"/>
      <c r="EL161" s="445">
        <f>SUM(CD161:CI161)</f>
        <v>0</v>
      </c>
      <c r="EM161" s="480"/>
      <c r="EN161" s="333"/>
      <c r="EO161" s="345"/>
      <c r="EP161" s="349"/>
      <c r="EQ161" s="349"/>
    </row>
    <row r="162" spans="1:147" x14ac:dyDescent="0.2">
      <c r="A162" s="333"/>
      <c r="B162" s="333"/>
      <c r="D162" s="345"/>
      <c r="E162" s="351"/>
      <c r="F162" s="333"/>
      <c r="G162" s="436"/>
      <c r="H162" s="436"/>
      <c r="I162" s="436"/>
      <c r="J162" s="437"/>
      <c r="K162" s="436"/>
      <c r="L162" s="436"/>
      <c r="M162" s="436"/>
      <c r="N162" s="436"/>
      <c r="O162" s="437"/>
      <c r="P162" s="436"/>
      <c r="Q162" s="436"/>
      <c r="R162" s="436"/>
      <c r="S162" s="436"/>
      <c r="T162" s="437"/>
      <c r="U162" s="436"/>
      <c r="V162" s="436"/>
      <c r="W162" s="436"/>
      <c r="X162" s="436"/>
      <c r="Y162" s="437"/>
      <c r="Z162" s="436"/>
      <c r="AA162" s="436"/>
      <c r="AB162" s="436"/>
      <c r="AC162" s="436"/>
      <c r="AD162" s="437"/>
      <c r="AE162" s="436"/>
      <c r="AF162" s="436"/>
      <c r="AG162" s="436"/>
      <c r="AH162" s="436"/>
      <c r="AI162" s="437"/>
      <c r="AJ162" s="436"/>
      <c r="AK162" s="436"/>
      <c r="AL162" s="436"/>
      <c r="AM162" s="436"/>
      <c r="AN162" s="437"/>
      <c r="AO162" s="436"/>
      <c r="AP162" s="436"/>
      <c r="AQ162" s="436"/>
      <c r="AR162" s="436"/>
      <c r="AS162" s="437"/>
      <c r="AT162" s="436"/>
      <c r="AU162" s="436"/>
      <c r="AV162" s="436"/>
      <c r="AW162" s="436"/>
      <c r="AX162" s="437"/>
      <c r="AY162" s="436"/>
      <c r="AZ162" s="436"/>
      <c r="BA162" s="436"/>
      <c r="BB162" s="436"/>
      <c r="BC162" s="437"/>
      <c r="BD162" s="436"/>
      <c r="BE162" s="436"/>
      <c r="BF162" s="436"/>
      <c r="BG162" s="436"/>
      <c r="BH162" s="437"/>
      <c r="BI162" s="436"/>
      <c r="BJ162" s="436"/>
      <c r="BK162" s="436"/>
      <c r="BL162" s="436"/>
      <c r="BM162" s="437"/>
      <c r="BN162" s="436"/>
      <c r="BO162" s="436"/>
      <c r="BP162" s="436"/>
      <c r="BQ162" s="436"/>
      <c r="BR162" s="437"/>
      <c r="BS162" s="436"/>
      <c r="BT162" s="436"/>
      <c r="BU162" s="436"/>
      <c r="BV162" s="436"/>
      <c r="BW162" s="437"/>
      <c r="BX162" s="436"/>
      <c r="BY162" s="436"/>
      <c r="BZ162" s="436"/>
      <c r="CA162" s="436"/>
      <c r="CB162" s="437"/>
      <c r="CC162" s="436"/>
      <c r="CD162" s="436"/>
      <c r="CE162" s="436"/>
      <c r="CF162" s="436"/>
      <c r="CG162" s="437"/>
      <c r="CH162" s="436"/>
      <c r="CI162" s="436"/>
      <c r="CJ162" s="436"/>
      <c r="CK162" s="436"/>
      <c r="CL162" s="437"/>
      <c r="CM162" s="436"/>
      <c r="CN162" s="436"/>
      <c r="CO162" s="436"/>
      <c r="CP162" s="436"/>
      <c r="CQ162" s="437"/>
      <c r="CR162" s="436"/>
      <c r="CS162" s="436"/>
      <c r="CT162" s="436"/>
      <c r="CU162" s="436"/>
      <c r="CV162" s="437"/>
      <c r="CW162" s="436"/>
      <c r="CX162" s="436"/>
      <c r="CY162" s="436"/>
      <c r="CZ162" s="436"/>
      <c r="DA162" s="437"/>
      <c r="DB162" s="436"/>
      <c r="DC162" s="436"/>
      <c r="DD162" s="436"/>
      <c r="DE162" s="436"/>
      <c r="DF162" s="437"/>
      <c r="DG162" s="436"/>
      <c r="DH162" s="436"/>
      <c r="DI162" s="436"/>
      <c r="DJ162" s="436"/>
      <c r="DK162" s="437"/>
      <c r="DL162" s="436"/>
      <c r="DM162" s="436"/>
      <c r="DN162" s="436"/>
      <c r="DO162" s="436"/>
      <c r="DP162" s="437"/>
      <c r="DQ162" s="436"/>
      <c r="DR162" s="436"/>
      <c r="DS162" s="436"/>
      <c r="DT162" s="436"/>
      <c r="DU162" s="437"/>
      <c r="DV162" s="436"/>
      <c r="DW162" s="436"/>
      <c r="DX162" s="436"/>
      <c r="DY162" s="436"/>
      <c r="DZ162" s="437"/>
      <c r="EA162" s="436"/>
      <c r="EB162" s="436"/>
      <c r="EC162" s="436"/>
      <c r="ED162" s="436"/>
      <c r="EE162" s="437"/>
      <c r="EF162" s="436"/>
      <c r="EG162" s="436"/>
      <c r="EH162" s="436"/>
      <c r="EI162" s="436"/>
      <c r="EJ162" s="437"/>
      <c r="EK162" s="436"/>
      <c r="EL162" s="436"/>
      <c r="EM162" s="333"/>
      <c r="EN162" s="333"/>
      <c r="EO162" s="345"/>
      <c r="EP162" s="349"/>
      <c r="EQ162" s="349"/>
    </row>
    <row r="163" spans="1:147" ht="12.75" customHeight="1" x14ac:dyDescent="0.2">
      <c r="A163" s="333"/>
      <c r="B163" s="333"/>
      <c r="D163" s="454" t="s">
        <v>334</v>
      </c>
      <c r="E163" s="351"/>
      <c r="F163" s="333"/>
      <c r="G163" s="436">
        <f>SUM(G164:G164)</f>
        <v>0</v>
      </c>
      <c r="H163" s="431"/>
      <c r="I163" s="431"/>
      <c r="J163" s="432"/>
      <c r="K163" s="431"/>
      <c r="L163" s="436">
        <f>SUM(L164:L164)</f>
        <v>0</v>
      </c>
      <c r="M163" s="436"/>
      <c r="N163" s="436"/>
      <c r="O163" s="437"/>
      <c r="P163" s="436"/>
      <c r="Q163" s="436">
        <f>SUM(Q164:Q164)</f>
        <v>88771</v>
      </c>
      <c r="R163" s="436"/>
      <c r="S163" s="436"/>
      <c r="T163" s="437"/>
      <c r="U163" s="436"/>
      <c r="V163" s="436">
        <f>SUM(V164:V164)</f>
        <v>0</v>
      </c>
      <c r="W163" s="436"/>
      <c r="X163" s="436"/>
      <c r="Y163" s="437"/>
      <c r="Z163" s="436"/>
      <c r="AA163" s="436">
        <f>SUM(AA164:AA164)</f>
        <v>0</v>
      </c>
      <c r="AB163" s="436"/>
      <c r="AC163" s="436"/>
      <c r="AD163" s="437"/>
      <c r="AE163" s="436"/>
      <c r="AF163" s="436">
        <f>SUM(AF164:AF164)</f>
        <v>0</v>
      </c>
      <c r="AG163" s="436"/>
      <c r="AH163" s="436"/>
      <c r="AI163" s="437"/>
      <c r="AJ163" s="436"/>
      <c r="AK163" s="436">
        <f>SUM(AK164:AK164)</f>
        <v>0</v>
      </c>
      <c r="AL163" s="436"/>
      <c r="AM163" s="436"/>
      <c r="AN163" s="437"/>
      <c r="AO163" s="436"/>
      <c r="AP163" s="436">
        <f>SUM(AP164:AP164)</f>
        <v>0</v>
      </c>
      <c r="AQ163" s="436"/>
      <c r="AR163" s="436"/>
      <c r="AS163" s="437"/>
      <c r="AT163" s="436"/>
      <c r="AU163" s="436">
        <f>SUM(AU164:AU164)</f>
        <v>0</v>
      </c>
      <c r="AV163" s="436"/>
      <c r="AW163" s="436"/>
      <c r="AX163" s="437"/>
      <c r="AY163" s="436"/>
      <c r="AZ163" s="436">
        <f>SUM(AZ164:AZ164)</f>
        <v>0</v>
      </c>
      <c r="BA163" s="436"/>
      <c r="BB163" s="436"/>
      <c r="BC163" s="437"/>
      <c r="BD163" s="436"/>
      <c r="BE163" s="436">
        <f>SUM(BE164:BE164)</f>
        <v>0</v>
      </c>
      <c r="BF163" s="436"/>
      <c r="BG163" s="436"/>
      <c r="BH163" s="437"/>
      <c r="BI163" s="436"/>
      <c r="BJ163" s="436">
        <f>SUM(BJ164:BJ164)</f>
        <v>0</v>
      </c>
      <c r="BK163" s="436"/>
      <c r="BL163" s="436"/>
      <c r="BM163" s="437"/>
      <c r="BN163" s="436"/>
      <c r="BO163" s="436">
        <f>SUM(BO164:BO164)</f>
        <v>0</v>
      </c>
      <c r="BP163" s="436"/>
      <c r="BQ163" s="436"/>
      <c r="BR163" s="437"/>
      <c r="BS163" s="436"/>
      <c r="BT163" s="436">
        <f>SUM(BT164:BT164)</f>
        <v>88771</v>
      </c>
      <c r="BU163" s="436"/>
      <c r="BV163" s="436"/>
      <c r="BW163" s="437"/>
      <c r="BX163" s="436"/>
      <c r="BY163" s="436">
        <f>SUM(BY164:BY164)</f>
        <v>881202</v>
      </c>
      <c r="BZ163" s="431"/>
      <c r="CA163" s="431"/>
      <c r="CB163" s="432"/>
      <c r="CC163" s="431"/>
      <c r="CD163" s="436">
        <f>SUM(CD164:CD164)</f>
        <v>0</v>
      </c>
      <c r="CE163" s="436"/>
      <c r="CF163" s="436"/>
      <c r="CG163" s="437"/>
      <c r="CH163" s="436"/>
      <c r="CI163" s="436">
        <f>SUM(CI164:CI164)</f>
        <v>0</v>
      </c>
      <c r="CJ163" s="436"/>
      <c r="CK163" s="436"/>
      <c r="CL163" s="437"/>
      <c r="CM163" s="436"/>
      <c r="CN163" s="436">
        <f>SUM(CN164:CN164)</f>
        <v>0</v>
      </c>
      <c r="CO163" s="436"/>
      <c r="CP163" s="436"/>
      <c r="CQ163" s="437"/>
      <c r="CR163" s="436"/>
      <c r="CS163" s="436">
        <f>SUM(CS164:CS164)</f>
        <v>0</v>
      </c>
      <c r="CT163" s="436"/>
      <c r="CU163" s="436"/>
      <c r="CV163" s="437"/>
      <c r="CW163" s="436"/>
      <c r="CX163" s="436">
        <f>SUM(CX164:CX164)</f>
        <v>0</v>
      </c>
      <c r="CY163" s="436"/>
      <c r="CZ163" s="436"/>
      <c r="DA163" s="437"/>
      <c r="DB163" s="436"/>
      <c r="DC163" s="436">
        <f>SUM(DC164:DC164)</f>
        <v>0</v>
      </c>
      <c r="DD163" s="436"/>
      <c r="DE163" s="436"/>
      <c r="DF163" s="437"/>
      <c r="DG163" s="436"/>
      <c r="DH163" s="436">
        <f>SUM(DH164:DH164)</f>
        <v>0</v>
      </c>
      <c r="DI163" s="436"/>
      <c r="DJ163" s="436"/>
      <c r="DK163" s="437"/>
      <c r="DL163" s="436"/>
      <c r="DM163" s="436">
        <f>SUM(DM164:DM164)</f>
        <v>179611</v>
      </c>
      <c r="DN163" s="436"/>
      <c r="DO163" s="436"/>
      <c r="DP163" s="437"/>
      <c r="DQ163" s="436"/>
      <c r="DR163" s="436">
        <f>SUM(DR164:DR164)</f>
        <v>0</v>
      </c>
      <c r="DS163" s="436"/>
      <c r="DT163" s="436"/>
      <c r="DU163" s="437"/>
      <c r="DV163" s="436"/>
      <c r="DW163" s="436">
        <f>SUM(DW164:DW164)</f>
        <v>0</v>
      </c>
      <c r="DX163" s="436"/>
      <c r="DY163" s="436"/>
      <c r="DZ163" s="437"/>
      <c r="EA163" s="436"/>
      <c r="EB163" s="436">
        <f>SUM(EB164:EB164)</f>
        <v>0</v>
      </c>
      <c r="EC163" s="436"/>
      <c r="ED163" s="436"/>
      <c r="EE163" s="437"/>
      <c r="EF163" s="436"/>
      <c r="EG163" s="436">
        <f>SUM(EG164:EG164)</f>
        <v>701591</v>
      </c>
      <c r="EH163" s="436"/>
      <c r="EI163" s="436"/>
      <c r="EJ163" s="437"/>
      <c r="EK163" s="436"/>
      <c r="EL163" s="436">
        <f>SUM(EL164:EL164)</f>
        <v>0</v>
      </c>
      <c r="EM163" s="436"/>
      <c r="EN163" s="436"/>
      <c r="EO163" s="345"/>
      <c r="EP163" s="349"/>
      <c r="EQ163" s="349"/>
    </row>
    <row r="164" spans="1:147" ht="12.75" customHeight="1" x14ac:dyDescent="0.2">
      <c r="A164" s="333"/>
      <c r="B164" s="333"/>
      <c r="D164" s="345" t="s">
        <v>313</v>
      </c>
      <c r="E164" s="351"/>
      <c r="F164" s="441"/>
      <c r="G164" s="445">
        <v>0</v>
      </c>
      <c r="H164" s="443"/>
      <c r="I164" s="436"/>
      <c r="J164" s="437"/>
      <c r="K164" s="444"/>
      <c r="L164" s="445">
        <v>0</v>
      </c>
      <c r="M164" s="443"/>
      <c r="N164" s="436"/>
      <c r="O164" s="437"/>
      <c r="P164" s="444"/>
      <c r="Q164" s="445">
        <v>88771</v>
      </c>
      <c r="R164" s="443"/>
      <c r="S164" s="436"/>
      <c r="T164" s="437"/>
      <c r="U164" s="444"/>
      <c r="V164" s="445">
        <v>0</v>
      </c>
      <c r="W164" s="443"/>
      <c r="X164" s="436"/>
      <c r="Y164" s="437"/>
      <c r="Z164" s="444"/>
      <c r="AA164" s="445">
        <v>0</v>
      </c>
      <c r="AB164" s="443"/>
      <c r="AC164" s="436"/>
      <c r="AD164" s="437"/>
      <c r="AE164" s="444"/>
      <c r="AF164" s="445">
        <v>0</v>
      </c>
      <c r="AG164" s="443"/>
      <c r="AH164" s="436"/>
      <c r="AI164" s="437"/>
      <c r="AJ164" s="444"/>
      <c r="AK164" s="445">
        <v>0</v>
      </c>
      <c r="AL164" s="443"/>
      <c r="AM164" s="436"/>
      <c r="AN164" s="437"/>
      <c r="AO164" s="444"/>
      <c r="AP164" s="445">
        <v>0</v>
      </c>
      <c r="AQ164" s="443"/>
      <c r="AR164" s="436"/>
      <c r="AS164" s="437"/>
      <c r="AT164" s="444"/>
      <c r="AU164" s="445">
        <v>0</v>
      </c>
      <c r="AV164" s="443"/>
      <c r="AW164" s="436"/>
      <c r="AX164" s="437"/>
      <c r="AY164" s="444"/>
      <c r="AZ164" s="445">
        <v>0</v>
      </c>
      <c r="BA164" s="443"/>
      <c r="BB164" s="436"/>
      <c r="BC164" s="437"/>
      <c r="BD164" s="444"/>
      <c r="BE164" s="445">
        <v>0</v>
      </c>
      <c r="BF164" s="443"/>
      <c r="BG164" s="436"/>
      <c r="BH164" s="437"/>
      <c r="BI164" s="444"/>
      <c r="BJ164" s="445">
        <v>0</v>
      </c>
      <c r="BK164" s="443"/>
      <c r="BL164" s="436"/>
      <c r="BM164" s="437"/>
      <c r="BN164" s="444"/>
      <c r="BO164" s="445">
        <v>0</v>
      </c>
      <c r="BP164" s="443"/>
      <c r="BQ164" s="436"/>
      <c r="BR164" s="437"/>
      <c r="BS164" s="444"/>
      <c r="BT164" s="445">
        <f>SUM(L164:BO164)</f>
        <v>88771</v>
      </c>
      <c r="BU164" s="443"/>
      <c r="BV164" s="436"/>
      <c r="BW164" s="437"/>
      <c r="BX164" s="444"/>
      <c r="BY164" s="445">
        <v>881202</v>
      </c>
      <c r="BZ164" s="443"/>
      <c r="CA164" s="436"/>
      <c r="CB164" s="437"/>
      <c r="CC164" s="444"/>
      <c r="CD164" s="445">
        <v>0</v>
      </c>
      <c r="CE164" s="443"/>
      <c r="CF164" s="436"/>
      <c r="CG164" s="437"/>
      <c r="CH164" s="444"/>
      <c r="CI164" s="445">
        <v>0</v>
      </c>
      <c r="CJ164" s="443"/>
      <c r="CK164" s="436"/>
      <c r="CL164" s="437"/>
      <c r="CM164" s="444"/>
      <c r="CN164" s="445">
        <v>0</v>
      </c>
      <c r="CO164" s="443"/>
      <c r="CP164" s="436"/>
      <c r="CQ164" s="437"/>
      <c r="CR164" s="444"/>
      <c r="CS164" s="445">
        <v>0</v>
      </c>
      <c r="CT164" s="443"/>
      <c r="CU164" s="436"/>
      <c r="CV164" s="437"/>
      <c r="CW164" s="444"/>
      <c r="CX164" s="445">
        <v>0</v>
      </c>
      <c r="CY164" s="443"/>
      <c r="CZ164" s="436"/>
      <c r="DA164" s="437"/>
      <c r="DB164" s="444"/>
      <c r="DC164" s="445">
        <v>0</v>
      </c>
      <c r="DD164" s="443"/>
      <c r="DE164" s="436"/>
      <c r="DF164" s="437"/>
      <c r="DG164" s="444"/>
      <c r="DH164" s="445">
        <v>0</v>
      </c>
      <c r="DI164" s="443"/>
      <c r="DJ164" s="436"/>
      <c r="DK164" s="437"/>
      <c r="DL164" s="444"/>
      <c r="DM164" s="445">
        <v>179611</v>
      </c>
      <c r="DN164" s="443"/>
      <c r="DO164" s="436"/>
      <c r="DP164" s="437"/>
      <c r="DQ164" s="444"/>
      <c r="DR164" s="445">
        <v>0</v>
      </c>
      <c r="DS164" s="443"/>
      <c r="DT164" s="436"/>
      <c r="DU164" s="437"/>
      <c r="DV164" s="444"/>
      <c r="DW164" s="445">
        <v>0</v>
      </c>
      <c r="DX164" s="443"/>
      <c r="DY164" s="436"/>
      <c r="DZ164" s="437"/>
      <c r="EA164" s="444"/>
      <c r="EB164" s="445">
        <v>0</v>
      </c>
      <c r="EC164" s="443"/>
      <c r="ED164" s="436"/>
      <c r="EE164" s="437"/>
      <c r="EF164" s="444"/>
      <c r="EG164" s="445">
        <v>701591</v>
      </c>
      <c r="EH164" s="443"/>
      <c r="EI164" s="436"/>
      <c r="EJ164" s="437"/>
      <c r="EK164" s="444"/>
      <c r="EL164" s="445">
        <f>SUM(CD164:CI164)</f>
        <v>0</v>
      </c>
      <c r="EM164" s="443"/>
      <c r="EN164" s="436"/>
      <c r="EO164" s="345"/>
      <c r="EP164" s="349"/>
      <c r="EQ164" s="349"/>
    </row>
    <row r="165" spans="1:147" ht="12.75" customHeight="1" x14ac:dyDescent="0.2">
      <c r="A165" s="333"/>
      <c r="B165" s="333"/>
      <c r="D165" s="345"/>
      <c r="E165" s="351"/>
      <c r="F165" s="333"/>
      <c r="G165" s="436"/>
      <c r="H165" s="436"/>
      <c r="I165" s="436"/>
      <c r="J165" s="437"/>
      <c r="K165" s="436"/>
      <c r="L165" s="436"/>
      <c r="M165" s="436"/>
      <c r="N165" s="436"/>
      <c r="O165" s="437"/>
      <c r="P165" s="436"/>
      <c r="Q165" s="436"/>
      <c r="R165" s="436"/>
      <c r="S165" s="436"/>
      <c r="T165" s="437"/>
      <c r="U165" s="436"/>
      <c r="V165" s="436"/>
      <c r="W165" s="436"/>
      <c r="X165" s="436"/>
      <c r="Y165" s="437"/>
      <c r="Z165" s="436"/>
      <c r="AA165" s="436"/>
      <c r="AB165" s="436"/>
      <c r="AC165" s="436"/>
      <c r="AD165" s="437"/>
      <c r="AE165" s="436"/>
      <c r="AF165" s="436"/>
      <c r="AG165" s="436"/>
      <c r="AH165" s="436"/>
      <c r="AI165" s="437"/>
      <c r="AJ165" s="436"/>
      <c r="AK165" s="436"/>
      <c r="AL165" s="436"/>
      <c r="AM165" s="436"/>
      <c r="AN165" s="437"/>
      <c r="AO165" s="436"/>
      <c r="AP165" s="436"/>
      <c r="AQ165" s="436"/>
      <c r="AR165" s="436"/>
      <c r="AS165" s="437"/>
      <c r="AT165" s="436"/>
      <c r="AU165" s="436"/>
      <c r="AV165" s="436"/>
      <c r="AW165" s="436"/>
      <c r="AX165" s="437"/>
      <c r="AY165" s="436"/>
      <c r="AZ165" s="436"/>
      <c r="BA165" s="436"/>
      <c r="BB165" s="436"/>
      <c r="BC165" s="437"/>
      <c r="BD165" s="436"/>
      <c r="BE165" s="436"/>
      <c r="BF165" s="436"/>
      <c r="BG165" s="436"/>
      <c r="BH165" s="437"/>
      <c r="BI165" s="436"/>
      <c r="BJ165" s="436"/>
      <c r="BK165" s="436"/>
      <c r="BL165" s="436"/>
      <c r="BM165" s="437"/>
      <c r="BN165" s="436"/>
      <c r="BO165" s="436"/>
      <c r="BP165" s="436"/>
      <c r="BQ165" s="436"/>
      <c r="BR165" s="437"/>
      <c r="BS165" s="436"/>
      <c r="BT165" s="436"/>
      <c r="BU165" s="436"/>
      <c r="BV165" s="436"/>
      <c r="BW165" s="437"/>
      <c r="BX165" s="436"/>
      <c r="BY165" s="436"/>
      <c r="BZ165" s="436"/>
      <c r="CA165" s="436"/>
      <c r="CB165" s="437"/>
      <c r="CC165" s="436"/>
      <c r="CD165" s="436"/>
      <c r="CE165" s="436"/>
      <c r="CF165" s="436"/>
      <c r="CG165" s="437"/>
      <c r="CH165" s="436"/>
      <c r="CI165" s="436"/>
      <c r="CJ165" s="436"/>
      <c r="CK165" s="436"/>
      <c r="CL165" s="437"/>
      <c r="CM165" s="436"/>
      <c r="CN165" s="436"/>
      <c r="CO165" s="436"/>
      <c r="CP165" s="436"/>
      <c r="CQ165" s="437"/>
      <c r="CR165" s="436"/>
      <c r="CS165" s="436"/>
      <c r="CT165" s="436"/>
      <c r="CU165" s="436"/>
      <c r="CV165" s="437"/>
      <c r="CW165" s="436"/>
      <c r="CX165" s="436"/>
      <c r="CY165" s="436"/>
      <c r="CZ165" s="436"/>
      <c r="DA165" s="437"/>
      <c r="DB165" s="436"/>
      <c r="DC165" s="436"/>
      <c r="DD165" s="436"/>
      <c r="DE165" s="436"/>
      <c r="DF165" s="437"/>
      <c r="DG165" s="436"/>
      <c r="DH165" s="436"/>
      <c r="DI165" s="436"/>
      <c r="DJ165" s="436"/>
      <c r="DK165" s="437"/>
      <c r="DL165" s="436"/>
      <c r="DM165" s="436"/>
      <c r="DN165" s="436"/>
      <c r="DO165" s="436"/>
      <c r="DP165" s="437"/>
      <c r="DQ165" s="436"/>
      <c r="DR165" s="436"/>
      <c r="DS165" s="436"/>
      <c r="DT165" s="436"/>
      <c r="DU165" s="437"/>
      <c r="DV165" s="436"/>
      <c r="DW165" s="436"/>
      <c r="DX165" s="436"/>
      <c r="DY165" s="436"/>
      <c r="DZ165" s="437"/>
      <c r="EA165" s="436"/>
      <c r="EB165" s="436"/>
      <c r="EC165" s="436"/>
      <c r="ED165" s="436"/>
      <c r="EE165" s="437"/>
      <c r="EF165" s="436"/>
      <c r="EG165" s="436"/>
      <c r="EH165" s="436"/>
      <c r="EI165" s="436"/>
      <c r="EJ165" s="437"/>
      <c r="EK165" s="436"/>
      <c r="EL165" s="436"/>
      <c r="EM165" s="436"/>
      <c r="EN165" s="436"/>
      <c r="EO165" s="345"/>
      <c r="EP165" s="349"/>
      <c r="EQ165" s="349"/>
    </row>
    <row r="166" spans="1:147" ht="12.75" customHeight="1" x14ac:dyDescent="0.2">
      <c r="A166" s="333"/>
      <c r="B166" s="333"/>
      <c r="D166" s="454" t="s">
        <v>335</v>
      </c>
      <c r="E166" s="351"/>
      <c r="F166" s="333"/>
      <c r="G166" s="436">
        <f>SUM(G167:G167)</f>
        <v>0</v>
      </c>
      <c r="H166" s="436"/>
      <c r="I166" s="436"/>
      <c r="J166" s="437"/>
      <c r="K166" s="436"/>
      <c r="L166" s="436">
        <f>SUM(L167:L167)</f>
        <v>0</v>
      </c>
      <c r="M166" s="436"/>
      <c r="N166" s="436"/>
      <c r="O166" s="437"/>
      <c r="P166" s="436"/>
      <c r="Q166" s="436">
        <f>SUM(Q167:Q167)</f>
        <v>0</v>
      </c>
      <c r="R166" s="436"/>
      <c r="S166" s="436"/>
      <c r="T166" s="437"/>
      <c r="U166" s="436"/>
      <c r="V166" s="436">
        <f>SUM(V167:V167)</f>
        <v>0</v>
      </c>
      <c r="W166" s="436"/>
      <c r="X166" s="436"/>
      <c r="Y166" s="437"/>
      <c r="Z166" s="436"/>
      <c r="AA166" s="436">
        <f>SUM(AA167:AA167)</f>
        <v>0</v>
      </c>
      <c r="AB166" s="436"/>
      <c r="AC166" s="436"/>
      <c r="AD166" s="437"/>
      <c r="AE166" s="436"/>
      <c r="AF166" s="436">
        <f>SUM(AF167:AF167)</f>
        <v>0</v>
      </c>
      <c r="AG166" s="436"/>
      <c r="AH166" s="436"/>
      <c r="AI166" s="437"/>
      <c r="AJ166" s="436"/>
      <c r="AK166" s="436">
        <f>SUM(AK167:AK167)</f>
        <v>0</v>
      </c>
      <c r="AL166" s="436"/>
      <c r="AM166" s="436"/>
      <c r="AN166" s="437"/>
      <c r="AO166" s="436"/>
      <c r="AP166" s="436">
        <f>SUM(AP167:AP167)</f>
        <v>0</v>
      </c>
      <c r="AQ166" s="436"/>
      <c r="AR166" s="436"/>
      <c r="AS166" s="437"/>
      <c r="AT166" s="436"/>
      <c r="AU166" s="436">
        <f>SUM(AU167:AU167)</f>
        <v>0</v>
      </c>
      <c r="AV166" s="436"/>
      <c r="AW166" s="436"/>
      <c r="AX166" s="437"/>
      <c r="AY166" s="436"/>
      <c r="AZ166" s="436">
        <f>SUM(AZ167:AZ167)</f>
        <v>0</v>
      </c>
      <c r="BA166" s="436"/>
      <c r="BB166" s="436"/>
      <c r="BC166" s="437"/>
      <c r="BD166" s="436"/>
      <c r="BE166" s="436">
        <f>SUM(BE167:BE167)</f>
        <v>0</v>
      </c>
      <c r="BF166" s="436"/>
      <c r="BG166" s="436"/>
      <c r="BH166" s="437"/>
      <c r="BI166" s="436"/>
      <c r="BJ166" s="436">
        <f>SUM(BJ167:BJ167)</f>
        <v>0</v>
      </c>
      <c r="BK166" s="436"/>
      <c r="BL166" s="436"/>
      <c r="BM166" s="437"/>
      <c r="BN166" s="436"/>
      <c r="BO166" s="436">
        <f>SUM(BO167:BO167)</f>
        <v>0</v>
      </c>
      <c r="BP166" s="436"/>
      <c r="BQ166" s="436"/>
      <c r="BR166" s="437"/>
      <c r="BS166" s="436"/>
      <c r="BT166" s="436">
        <f>SUM(BT167:BT167)</f>
        <v>0</v>
      </c>
      <c r="BU166" s="436"/>
      <c r="BV166" s="436"/>
      <c r="BW166" s="437"/>
      <c r="BX166" s="436"/>
      <c r="BY166" s="436">
        <f>SUM(BY167:BY167)</f>
        <v>185576</v>
      </c>
      <c r="BZ166" s="436"/>
      <c r="CA166" s="436"/>
      <c r="CB166" s="437"/>
      <c r="CC166" s="436"/>
      <c r="CD166" s="436">
        <f>SUM(CD167:CD167)</f>
        <v>0</v>
      </c>
      <c r="CE166" s="436"/>
      <c r="CF166" s="436"/>
      <c r="CG166" s="437"/>
      <c r="CH166" s="436"/>
      <c r="CI166" s="436">
        <f>SUM(CI167:CI167)</f>
        <v>0</v>
      </c>
      <c r="CJ166" s="436"/>
      <c r="CK166" s="436"/>
      <c r="CL166" s="437"/>
      <c r="CM166" s="436"/>
      <c r="CN166" s="436">
        <f>SUM(CN167:CN167)</f>
        <v>0</v>
      </c>
      <c r="CO166" s="436"/>
      <c r="CP166" s="436"/>
      <c r="CQ166" s="437"/>
      <c r="CR166" s="436"/>
      <c r="CS166" s="436">
        <f>SUM(CS167:CS167)</f>
        <v>0</v>
      </c>
      <c r="CT166" s="436"/>
      <c r="CU166" s="436"/>
      <c r="CV166" s="437"/>
      <c r="CW166" s="436"/>
      <c r="CX166" s="436">
        <f>SUM(CX167:CX167)</f>
        <v>0</v>
      </c>
      <c r="CY166" s="436"/>
      <c r="CZ166" s="436"/>
      <c r="DA166" s="437"/>
      <c r="DB166" s="436"/>
      <c r="DC166" s="436">
        <f>SUM(DC167:DC167)</f>
        <v>0</v>
      </c>
      <c r="DD166" s="436"/>
      <c r="DE166" s="436"/>
      <c r="DF166" s="437"/>
      <c r="DG166" s="436"/>
      <c r="DH166" s="436">
        <f>SUM(DH167:DH167)</f>
        <v>55605</v>
      </c>
      <c r="DI166" s="436"/>
      <c r="DJ166" s="436"/>
      <c r="DK166" s="437"/>
      <c r="DL166" s="436"/>
      <c r="DM166" s="436">
        <f>SUM(DM167:DM167)</f>
        <v>129971</v>
      </c>
      <c r="DN166" s="436"/>
      <c r="DO166" s="436"/>
      <c r="DP166" s="437"/>
      <c r="DQ166" s="436"/>
      <c r="DR166" s="436">
        <f>SUM(DR167:DR167)</f>
        <v>0</v>
      </c>
      <c r="DS166" s="436"/>
      <c r="DT166" s="436"/>
      <c r="DU166" s="437"/>
      <c r="DV166" s="436"/>
      <c r="DW166" s="436">
        <f>SUM(DW167:DW167)</f>
        <v>0</v>
      </c>
      <c r="DX166" s="436"/>
      <c r="DY166" s="436"/>
      <c r="DZ166" s="437"/>
      <c r="EA166" s="436"/>
      <c r="EB166" s="436">
        <f>SUM(EB167:EB167)</f>
        <v>0</v>
      </c>
      <c r="EC166" s="436"/>
      <c r="ED166" s="436"/>
      <c r="EE166" s="437"/>
      <c r="EF166" s="436"/>
      <c r="EG166" s="436">
        <f>SUM(EG167:EG167)</f>
        <v>0</v>
      </c>
      <c r="EH166" s="436"/>
      <c r="EI166" s="436"/>
      <c r="EJ166" s="437"/>
      <c r="EK166" s="436"/>
      <c r="EL166" s="436">
        <f>SUM(EL167:EL167)</f>
        <v>0</v>
      </c>
      <c r="EM166" s="436"/>
      <c r="EN166" s="436"/>
      <c r="EO166" s="345"/>
      <c r="EP166" s="349"/>
      <c r="EQ166" s="349"/>
    </row>
    <row r="167" spans="1:147" ht="12.75" customHeight="1" x14ac:dyDescent="0.2">
      <c r="A167" s="333"/>
      <c r="B167" s="333"/>
      <c r="D167" s="345" t="s">
        <v>313</v>
      </c>
      <c r="E167" s="351"/>
      <c r="F167" s="441"/>
      <c r="G167" s="445">
        <v>0</v>
      </c>
      <c r="H167" s="443"/>
      <c r="I167" s="436"/>
      <c r="J167" s="437"/>
      <c r="K167" s="444"/>
      <c r="L167" s="445">
        <v>0</v>
      </c>
      <c r="M167" s="443"/>
      <c r="N167" s="436"/>
      <c r="O167" s="437"/>
      <c r="P167" s="444"/>
      <c r="Q167" s="445">
        <v>0</v>
      </c>
      <c r="R167" s="443"/>
      <c r="S167" s="436"/>
      <c r="T167" s="437"/>
      <c r="U167" s="444"/>
      <c r="V167" s="445">
        <v>0</v>
      </c>
      <c r="W167" s="443"/>
      <c r="X167" s="436"/>
      <c r="Y167" s="437"/>
      <c r="Z167" s="444"/>
      <c r="AA167" s="445">
        <v>0</v>
      </c>
      <c r="AB167" s="443"/>
      <c r="AC167" s="436"/>
      <c r="AD167" s="437"/>
      <c r="AE167" s="444"/>
      <c r="AF167" s="445">
        <v>0</v>
      </c>
      <c r="AG167" s="443"/>
      <c r="AH167" s="436"/>
      <c r="AI167" s="437"/>
      <c r="AJ167" s="444"/>
      <c r="AK167" s="445">
        <v>0</v>
      </c>
      <c r="AL167" s="443"/>
      <c r="AM167" s="436"/>
      <c r="AN167" s="437"/>
      <c r="AO167" s="444"/>
      <c r="AP167" s="445">
        <v>0</v>
      </c>
      <c r="AQ167" s="443"/>
      <c r="AR167" s="436"/>
      <c r="AS167" s="437"/>
      <c r="AT167" s="444"/>
      <c r="AU167" s="445">
        <v>0</v>
      </c>
      <c r="AV167" s="443"/>
      <c r="AW167" s="436"/>
      <c r="AX167" s="437"/>
      <c r="AY167" s="444"/>
      <c r="AZ167" s="445">
        <v>0</v>
      </c>
      <c r="BA167" s="443"/>
      <c r="BB167" s="436"/>
      <c r="BC167" s="437"/>
      <c r="BD167" s="444"/>
      <c r="BE167" s="445">
        <v>0</v>
      </c>
      <c r="BF167" s="443"/>
      <c r="BG167" s="436"/>
      <c r="BH167" s="437"/>
      <c r="BI167" s="444"/>
      <c r="BJ167" s="445">
        <v>0</v>
      </c>
      <c r="BK167" s="443"/>
      <c r="BL167" s="436"/>
      <c r="BM167" s="437"/>
      <c r="BN167" s="444"/>
      <c r="BO167" s="445">
        <v>0</v>
      </c>
      <c r="BP167" s="443"/>
      <c r="BQ167" s="436"/>
      <c r="BR167" s="437"/>
      <c r="BS167" s="444"/>
      <c r="BT167" s="445">
        <f>SUM(L167:BO167)</f>
        <v>0</v>
      </c>
      <c r="BU167" s="443"/>
      <c r="BV167" s="436"/>
      <c r="BW167" s="437"/>
      <c r="BX167" s="444"/>
      <c r="BY167" s="445">
        <v>185576</v>
      </c>
      <c r="BZ167" s="443"/>
      <c r="CA167" s="436"/>
      <c r="CB167" s="437"/>
      <c r="CC167" s="444"/>
      <c r="CD167" s="445">
        <v>0</v>
      </c>
      <c r="CE167" s="443"/>
      <c r="CF167" s="436"/>
      <c r="CG167" s="437"/>
      <c r="CH167" s="444"/>
      <c r="CI167" s="445">
        <v>0</v>
      </c>
      <c r="CJ167" s="443"/>
      <c r="CK167" s="436"/>
      <c r="CL167" s="437"/>
      <c r="CM167" s="444"/>
      <c r="CN167" s="445">
        <v>0</v>
      </c>
      <c r="CO167" s="443"/>
      <c r="CP167" s="436"/>
      <c r="CQ167" s="437"/>
      <c r="CR167" s="444"/>
      <c r="CS167" s="445">
        <v>0</v>
      </c>
      <c r="CT167" s="443"/>
      <c r="CU167" s="436"/>
      <c r="CV167" s="437"/>
      <c r="CW167" s="444"/>
      <c r="CX167" s="445">
        <v>0</v>
      </c>
      <c r="CY167" s="443"/>
      <c r="CZ167" s="436"/>
      <c r="DA167" s="437"/>
      <c r="DB167" s="444"/>
      <c r="DC167" s="445">
        <v>0</v>
      </c>
      <c r="DD167" s="443"/>
      <c r="DE167" s="436"/>
      <c r="DF167" s="437"/>
      <c r="DG167" s="444"/>
      <c r="DH167" s="445">
        <v>55605</v>
      </c>
      <c r="DI167" s="443"/>
      <c r="DJ167" s="436"/>
      <c r="DK167" s="437"/>
      <c r="DL167" s="444"/>
      <c r="DM167" s="445">
        <v>129971</v>
      </c>
      <c r="DN167" s="443"/>
      <c r="DO167" s="436"/>
      <c r="DP167" s="437"/>
      <c r="DQ167" s="444"/>
      <c r="DR167" s="445">
        <v>0</v>
      </c>
      <c r="DS167" s="443"/>
      <c r="DT167" s="436"/>
      <c r="DU167" s="437"/>
      <c r="DV167" s="444"/>
      <c r="DW167" s="445">
        <v>0</v>
      </c>
      <c r="DX167" s="443"/>
      <c r="DY167" s="436"/>
      <c r="DZ167" s="437"/>
      <c r="EA167" s="444"/>
      <c r="EB167" s="445">
        <v>0</v>
      </c>
      <c r="EC167" s="443"/>
      <c r="ED167" s="436"/>
      <c r="EE167" s="437"/>
      <c r="EF167" s="444"/>
      <c r="EG167" s="445">
        <v>0</v>
      </c>
      <c r="EH167" s="443"/>
      <c r="EI167" s="436"/>
      <c r="EJ167" s="437"/>
      <c r="EK167" s="444"/>
      <c r="EL167" s="445">
        <f>SUM(CD167:CI167)</f>
        <v>0</v>
      </c>
      <c r="EM167" s="443"/>
      <c r="EN167" s="436"/>
      <c r="EO167" s="345"/>
      <c r="EP167" s="349"/>
      <c r="EQ167" s="349"/>
    </row>
    <row r="168" spans="1:147" ht="12.75" customHeight="1" x14ac:dyDescent="0.2">
      <c r="A168" s="333"/>
      <c r="B168" s="333"/>
      <c r="D168" s="345"/>
      <c r="E168" s="351"/>
      <c r="F168" s="333"/>
      <c r="G168" s="436"/>
      <c r="H168" s="436"/>
      <c r="I168" s="436"/>
      <c r="J168" s="437"/>
      <c r="K168" s="436"/>
      <c r="L168" s="436"/>
      <c r="M168" s="436"/>
      <c r="N168" s="436"/>
      <c r="O168" s="437"/>
      <c r="P168" s="436"/>
      <c r="Q168" s="436"/>
      <c r="R168" s="436"/>
      <c r="S168" s="436"/>
      <c r="T168" s="437"/>
      <c r="U168" s="436"/>
      <c r="V168" s="436"/>
      <c r="W168" s="436"/>
      <c r="X168" s="436"/>
      <c r="Y168" s="437"/>
      <c r="Z168" s="436"/>
      <c r="AA168" s="436"/>
      <c r="AB168" s="436"/>
      <c r="AC168" s="436"/>
      <c r="AD168" s="437"/>
      <c r="AE168" s="436"/>
      <c r="AF168" s="436"/>
      <c r="AG168" s="436"/>
      <c r="AH168" s="436"/>
      <c r="AI168" s="437"/>
      <c r="AJ168" s="436"/>
      <c r="AK168" s="436"/>
      <c r="AL168" s="436"/>
      <c r="AM168" s="436"/>
      <c r="AN168" s="437"/>
      <c r="AO168" s="436"/>
      <c r="AP168" s="436"/>
      <c r="AQ168" s="436"/>
      <c r="AR168" s="436"/>
      <c r="AS168" s="437"/>
      <c r="AT168" s="436"/>
      <c r="AU168" s="436"/>
      <c r="AV168" s="436"/>
      <c r="AW168" s="436"/>
      <c r="AX168" s="437"/>
      <c r="AY168" s="436"/>
      <c r="AZ168" s="436"/>
      <c r="BA168" s="436"/>
      <c r="BB168" s="436"/>
      <c r="BC168" s="437"/>
      <c r="BD168" s="436"/>
      <c r="BE168" s="436"/>
      <c r="BF168" s="436"/>
      <c r="BG168" s="436"/>
      <c r="BH168" s="437"/>
      <c r="BI168" s="436"/>
      <c r="BJ168" s="436"/>
      <c r="BK168" s="436"/>
      <c r="BL168" s="436"/>
      <c r="BM168" s="437"/>
      <c r="BN168" s="436"/>
      <c r="BO168" s="436"/>
      <c r="BP168" s="436"/>
      <c r="BQ168" s="436"/>
      <c r="BR168" s="437"/>
      <c r="BS168" s="436"/>
      <c r="BT168" s="436"/>
      <c r="BU168" s="436"/>
      <c r="BV168" s="436"/>
      <c r="BW168" s="437"/>
      <c r="BX168" s="436"/>
      <c r="BY168" s="436"/>
      <c r="BZ168" s="436"/>
      <c r="CA168" s="436"/>
      <c r="CB168" s="437"/>
      <c r="CC168" s="436"/>
      <c r="CD168" s="436"/>
      <c r="CE168" s="436"/>
      <c r="CF168" s="436"/>
      <c r="CG168" s="437"/>
      <c r="CH168" s="436"/>
      <c r="CI168" s="436"/>
      <c r="CJ168" s="436"/>
      <c r="CK168" s="436"/>
      <c r="CL168" s="437"/>
      <c r="CM168" s="436"/>
      <c r="CN168" s="436"/>
      <c r="CO168" s="436"/>
      <c r="CP168" s="436"/>
      <c r="CQ168" s="437"/>
      <c r="CR168" s="436"/>
      <c r="CS168" s="436"/>
      <c r="CT168" s="436"/>
      <c r="CU168" s="436"/>
      <c r="CV168" s="437"/>
      <c r="CW168" s="436"/>
      <c r="CX168" s="436"/>
      <c r="CY168" s="436"/>
      <c r="CZ168" s="436"/>
      <c r="DA168" s="437"/>
      <c r="DB168" s="436"/>
      <c r="DC168" s="436"/>
      <c r="DD168" s="436"/>
      <c r="DE168" s="436"/>
      <c r="DF168" s="437"/>
      <c r="DG168" s="436"/>
      <c r="DH168" s="436"/>
      <c r="DI168" s="436"/>
      <c r="DJ168" s="436"/>
      <c r="DK168" s="437"/>
      <c r="DL168" s="436"/>
      <c r="DM168" s="436"/>
      <c r="DN168" s="436"/>
      <c r="DO168" s="436"/>
      <c r="DP168" s="437"/>
      <c r="DQ168" s="436"/>
      <c r="DR168" s="436"/>
      <c r="DS168" s="436"/>
      <c r="DT168" s="436"/>
      <c r="DU168" s="437"/>
      <c r="DV168" s="436"/>
      <c r="DW168" s="436"/>
      <c r="DX168" s="436"/>
      <c r="DY168" s="436"/>
      <c r="DZ168" s="437"/>
      <c r="EA168" s="436"/>
      <c r="EB168" s="436"/>
      <c r="EC168" s="436"/>
      <c r="ED168" s="436"/>
      <c r="EE168" s="437"/>
      <c r="EF168" s="436"/>
      <c r="EG168" s="436"/>
      <c r="EH168" s="436"/>
      <c r="EI168" s="436"/>
      <c r="EJ168" s="437"/>
      <c r="EK168" s="436"/>
      <c r="EL168" s="436"/>
      <c r="EM168" s="436"/>
      <c r="EN168" s="436"/>
      <c r="EO168" s="345"/>
      <c r="EP168" s="349"/>
      <c r="EQ168" s="349"/>
    </row>
    <row r="169" spans="1:147" ht="12.75" customHeight="1" x14ac:dyDescent="0.2">
      <c r="A169" s="333"/>
      <c r="B169" s="333"/>
      <c r="D169" s="454" t="s">
        <v>336</v>
      </c>
      <c r="E169" s="351"/>
      <c r="F169" s="333"/>
      <c r="G169" s="436">
        <f>SUM(G170:G170)</f>
        <v>0</v>
      </c>
      <c r="H169" s="436"/>
      <c r="I169" s="436"/>
      <c r="J169" s="437"/>
      <c r="K169" s="436"/>
      <c r="L169" s="436">
        <f>SUM(L170:L170)</f>
        <v>0</v>
      </c>
      <c r="M169" s="436"/>
      <c r="N169" s="436"/>
      <c r="O169" s="437"/>
      <c r="P169" s="436"/>
      <c r="Q169" s="436">
        <f>SUM(Q170:Q170)</f>
        <v>0</v>
      </c>
      <c r="R169" s="436"/>
      <c r="S169" s="436"/>
      <c r="T169" s="437"/>
      <c r="U169" s="436"/>
      <c r="V169" s="436">
        <f>SUM(V170:V170)</f>
        <v>0</v>
      </c>
      <c r="W169" s="436"/>
      <c r="X169" s="436"/>
      <c r="Y169" s="437"/>
      <c r="Z169" s="436"/>
      <c r="AA169" s="436">
        <f>SUM(AA170:AA170)</f>
        <v>0</v>
      </c>
      <c r="AB169" s="436"/>
      <c r="AC169" s="436"/>
      <c r="AD169" s="437"/>
      <c r="AE169" s="436"/>
      <c r="AF169" s="436">
        <f>SUM(AF170:AF170)</f>
        <v>0</v>
      </c>
      <c r="AG169" s="436"/>
      <c r="AH169" s="436"/>
      <c r="AI169" s="437"/>
      <c r="AJ169" s="436"/>
      <c r="AK169" s="436">
        <f>SUM(AK170:AK170)</f>
        <v>0</v>
      </c>
      <c r="AL169" s="436"/>
      <c r="AM169" s="436"/>
      <c r="AN169" s="437"/>
      <c r="AO169" s="436"/>
      <c r="AP169" s="436">
        <f>SUM(AP170:AP170)</f>
        <v>0</v>
      </c>
      <c r="AQ169" s="436"/>
      <c r="AR169" s="436"/>
      <c r="AS169" s="437"/>
      <c r="AT169" s="436"/>
      <c r="AU169" s="436">
        <f>SUM(AU170:AU170)</f>
        <v>0</v>
      </c>
      <c r="AV169" s="436"/>
      <c r="AW169" s="436"/>
      <c r="AX169" s="437"/>
      <c r="AY169" s="436"/>
      <c r="AZ169" s="436">
        <f>SUM(AZ170:AZ170)</f>
        <v>0</v>
      </c>
      <c r="BA169" s="436"/>
      <c r="BB169" s="436"/>
      <c r="BC169" s="437"/>
      <c r="BD169" s="436"/>
      <c r="BE169" s="436">
        <f>SUM(BE170:BE170)</f>
        <v>0</v>
      </c>
      <c r="BF169" s="436"/>
      <c r="BG169" s="436"/>
      <c r="BH169" s="437"/>
      <c r="BI169" s="436"/>
      <c r="BJ169" s="436">
        <f>SUM(BJ170:BJ170)</f>
        <v>0</v>
      </c>
      <c r="BK169" s="436"/>
      <c r="BL169" s="436"/>
      <c r="BM169" s="437"/>
      <c r="BN169" s="436"/>
      <c r="BO169" s="436">
        <f>SUM(BO170:BO170)</f>
        <v>0</v>
      </c>
      <c r="BP169" s="436"/>
      <c r="BQ169" s="436"/>
      <c r="BR169" s="437"/>
      <c r="BS169" s="436"/>
      <c r="BT169" s="436">
        <f>SUM(BT170:BT170)</f>
        <v>0</v>
      </c>
      <c r="BU169" s="436"/>
      <c r="BV169" s="436"/>
      <c r="BW169" s="437"/>
      <c r="BX169" s="436"/>
      <c r="BY169" s="436">
        <f>SUM(BY170:BY170)</f>
        <v>56461</v>
      </c>
      <c r="BZ169" s="436"/>
      <c r="CA169" s="436"/>
      <c r="CB169" s="437"/>
      <c r="CC169" s="436"/>
      <c r="CD169" s="436">
        <f>SUM(CD170:CD170)</f>
        <v>0</v>
      </c>
      <c r="CE169" s="436"/>
      <c r="CF169" s="436"/>
      <c r="CG169" s="437"/>
      <c r="CH169" s="436"/>
      <c r="CI169" s="436">
        <f>SUM(CI170:CI170)</f>
        <v>0</v>
      </c>
      <c r="CJ169" s="436"/>
      <c r="CK169" s="436"/>
      <c r="CL169" s="437"/>
      <c r="CM169" s="436"/>
      <c r="CN169" s="436">
        <f>SUM(CN170:CN170)</f>
        <v>0</v>
      </c>
      <c r="CO169" s="436"/>
      <c r="CP169" s="436"/>
      <c r="CQ169" s="437"/>
      <c r="CR169" s="436"/>
      <c r="CS169" s="436">
        <f>SUM(CS170:CS170)</f>
        <v>0</v>
      </c>
      <c r="CT169" s="436"/>
      <c r="CU169" s="436"/>
      <c r="CV169" s="437"/>
      <c r="CW169" s="436"/>
      <c r="CX169" s="436">
        <f>SUM(CX170:CX170)</f>
        <v>0</v>
      </c>
      <c r="CY169" s="436"/>
      <c r="CZ169" s="436"/>
      <c r="DA169" s="437"/>
      <c r="DB169" s="436"/>
      <c r="DC169" s="436">
        <f>SUM(DC170:DC170)</f>
        <v>0</v>
      </c>
      <c r="DD169" s="436"/>
      <c r="DE169" s="436"/>
      <c r="DF169" s="437"/>
      <c r="DG169" s="436"/>
      <c r="DH169" s="436">
        <f>SUM(DH170:DH170)</f>
        <v>0</v>
      </c>
      <c r="DI169" s="436"/>
      <c r="DJ169" s="436"/>
      <c r="DK169" s="437"/>
      <c r="DL169" s="436"/>
      <c r="DM169" s="436">
        <f>SUM(DM170:DM170)</f>
        <v>0</v>
      </c>
      <c r="DN169" s="436"/>
      <c r="DO169" s="436"/>
      <c r="DP169" s="437"/>
      <c r="DQ169" s="436"/>
      <c r="DR169" s="436">
        <f>SUM(DR170:DR170)</f>
        <v>0</v>
      </c>
      <c r="DS169" s="436"/>
      <c r="DT169" s="436"/>
      <c r="DU169" s="437"/>
      <c r="DV169" s="436"/>
      <c r="DW169" s="436">
        <f>SUM(DW170:DW170)</f>
        <v>0</v>
      </c>
      <c r="DX169" s="436"/>
      <c r="DY169" s="436"/>
      <c r="DZ169" s="437"/>
      <c r="EA169" s="436"/>
      <c r="EB169" s="436">
        <f>SUM(EB170:EB170)</f>
        <v>0</v>
      </c>
      <c r="EC169" s="436"/>
      <c r="ED169" s="436"/>
      <c r="EE169" s="437"/>
      <c r="EF169" s="436"/>
      <c r="EG169" s="436">
        <f>SUM(EG170:EG170)</f>
        <v>56461</v>
      </c>
      <c r="EH169" s="436"/>
      <c r="EI169" s="436"/>
      <c r="EJ169" s="437"/>
      <c r="EK169" s="436"/>
      <c r="EL169" s="436">
        <f>SUM(EL170:EL170)</f>
        <v>0</v>
      </c>
      <c r="EM169" s="436"/>
      <c r="EN169" s="436"/>
      <c r="EO169" s="345"/>
      <c r="EP169" s="349"/>
      <c r="EQ169" s="349"/>
    </row>
    <row r="170" spans="1:147" ht="12.75" customHeight="1" x14ac:dyDescent="0.2">
      <c r="A170" s="333"/>
      <c r="B170" s="333"/>
      <c r="D170" s="345" t="s">
        <v>313</v>
      </c>
      <c r="E170" s="351"/>
      <c r="F170" s="441"/>
      <c r="G170" s="445">
        <v>0</v>
      </c>
      <c r="H170" s="443"/>
      <c r="I170" s="436"/>
      <c r="J170" s="437"/>
      <c r="K170" s="444"/>
      <c r="L170" s="445">
        <v>0</v>
      </c>
      <c r="M170" s="443"/>
      <c r="N170" s="436"/>
      <c r="O170" s="437"/>
      <c r="P170" s="444"/>
      <c r="Q170" s="445">
        <v>0</v>
      </c>
      <c r="R170" s="443"/>
      <c r="S170" s="436"/>
      <c r="T170" s="437"/>
      <c r="U170" s="444"/>
      <c r="V170" s="445">
        <v>0</v>
      </c>
      <c r="W170" s="443"/>
      <c r="X170" s="436"/>
      <c r="Y170" s="437"/>
      <c r="Z170" s="444"/>
      <c r="AA170" s="445">
        <v>0</v>
      </c>
      <c r="AB170" s="443"/>
      <c r="AC170" s="436"/>
      <c r="AD170" s="437"/>
      <c r="AE170" s="444"/>
      <c r="AF170" s="445">
        <v>0</v>
      </c>
      <c r="AG170" s="443"/>
      <c r="AH170" s="436"/>
      <c r="AI170" s="437"/>
      <c r="AJ170" s="444"/>
      <c r="AK170" s="445">
        <v>0</v>
      </c>
      <c r="AL170" s="443"/>
      <c r="AM170" s="436"/>
      <c r="AN170" s="437"/>
      <c r="AO170" s="444"/>
      <c r="AP170" s="445">
        <v>0</v>
      </c>
      <c r="AQ170" s="443"/>
      <c r="AR170" s="436"/>
      <c r="AS170" s="437"/>
      <c r="AT170" s="444"/>
      <c r="AU170" s="445">
        <v>0</v>
      </c>
      <c r="AV170" s="443"/>
      <c r="AW170" s="436"/>
      <c r="AX170" s="437"/>
      <c r="AY170" s="444"/>
      <c r="AZ170" s="445">
        <v>0</v>
      </c>
      <c r="BA170" s="443"/>
      <c r="BB170" s="436"/>
      <c r="BC170" s="437"/>
      <c r="BD170" s="444"/>
      <c r="BE170" s="445">
        <v>0</v>
      </c>
      <c r="BF170" s="443"/>
      <c r="BG170" s="436"/>
      <c r="BH170" s="437"/>
      <c r="BI170" s="444"/>
      <c r="BJ170" s="445">
        <v>0</v>
      </c>
      <c r="BK170" s="443"/>
      <c r="BL170" s="436"/>
      <c r="BM170" s="437"/>
      <c r="BN170" s="444"/>
      <c r="BO170" s="445">
        <v>0</v>
      </c>
      <c r="BP170" s="443"/>
      <c r="BQ170" s="436"/>
      <c r="BR170" s="437"/>
      <c r="BS170" s="444"/>
      <c r="BT170" s="445">
        <f>SUM(L170:BO170)</f>
        <v>0</v>
      </c>
      <c r="BU170" s="443"/>
      <c r="BV170" s="436"/>
      <c r="BW170" s="437"/>
      <c r="BX170" s="444"/>
      <c r="BY170" s="445">
        <v>56461</v>
      </c>
      <c r="BZ170" s="443"/>
      <c r="CA170" s="436"/>
      <c r="CB170" s="437"/>
      <c r="CC170" s="444"/>
      <c r="CD170" s="445">
        <v>0</v>
      </c>
      <c r="CE170" s="443"/>
      <c r="CF170" s="436"/>
      <c r="CG170" s="437"/>
      <c r="CH170" s="444"/>
      <c r="CI170" s="445">
        <v>0</v>
      </c>
      <c r="CJ170" s="443"/>
      <c r="CK170" s="436"/>
      <c r="CL170" s="437"/>
      <c r="CM170" s="444"/>
      <c r="CN170" s="445">
        <v>0</v>
      </c>
      <c r="CO170" s="443"/>
      <c r="CP170" s="436"/>
      <c r="CQ170" s="437"/>
      <c r="CR170" s="444"/>
      <c r="CS170" s="445">
        <v>0</v>
      </c>
      <c r="CT170" s="443"/>
      <c r="CU170" s="436"/>
      <c r="CV170" s="437"/>
      <c r="CW170" s="444"/>
      <c r="CX170" s="445">
        <v>0</v>
      </c>
      <c r="CY170" s="443"/>
      <c r="CZ170" s="436"/>
      <c r="DA170" s="437"/>
      <c r="DB170" s="444"/>
      <c r="DC170" s="445">
        <v>0</v>
      </c>
      <c r="DD170" s="443"/>
      <c r="DE170" s="436"/>
      <c r="DF170" s="437"/>
      <c r="DG170" s="444"/>
      <c r="DH170" s="445">
        <v>0</v>
      </c>
      <c r="DI170" s="443"/>
      <c r="DJ170" s="436"/>
      <c r="DK170" s="437"/>
      <c r="DL170" s="444"/>
      <c r="DM170" s="445">
        <v>0</v>
      </c>
      <c r="DN170" s="443"/>
      <c r="DO170" s="436"/>
      <c r="DP170" s="437"/>
      <c r="DQ170" s="444"/>
      <c r="DR170" s="445">
        <v>0</v>
      </c>
      <c r="DS170" s="443"/>
      <c r="DT170" s="436"/>
      <c r="DU170" s="437"/>
      <c r="DV170" s="444"/>
      <c r="DW170" s="445">
        <v>0</v>
      </c>
      <c r="DX170" s="443"/>
      <c r="DY170" s="436"/>
      <c r="DZ170" s="437"/>
      <c r="EA170" s="444"/>
      <c r="EB170" s="445">
        <v>0</v>
      </c>
      <c r="EC170" s="443"/>
      <c r="ED170" s="436"/>
      <c r="EE170" s="437"/>
      <c r="EF170" s="444"/>
      <c r="EG170" s="445">
        <v>56461</v>
      </c>
      <c r="EH170" s="443"/>
      <c r="EI170" s="436"/>
      <c r="EJ170" s="437"/>
      <c r="EK170" s="444"/>
      <c r="EL170" s="445">
        <f>SUM(CD170:CI170)</f>
        <v>0</v>
      </c>
      <c r="EM170" s="443"/>
      <c r="EN170" s="436"/>
      <c r="EO170" s="345"/>
      <c r="EP170" s="349"/>
      <c r="EQ170" s="349"/>
    </row>
    <row r="171" spans="1:147" ht="12.75" customHeight="1" x14ac:dyDescent="0.2">
      <c r="A171" s="333"/>
      <c r="B171" s="333"/>
      <c r="D171" s="345"/>
      <c r="E171" s="351"/>
      <c r="F171" s="333"/>
      <c r="G171" s="436"/>
      <c r="H171" s="436"/>
      <c r="I171" s="436"/>
      <c r="J171" s="437"/>
      <c r="K171" s="436"/>
      <c r="L171" s="436"/>
      <c r="M171" s="436"/>
      <c r="N171" s="436"/>
      <c r="O171" s="437"/>
      <c r="P171" s="436"/>
      <c r="Q171" s="436"/>
      <c r="R171" s="436"/>
      <c r="S171" s="436"/>
      <c r="T171" s="437"/>
      <c r="U171" s="436"/>
      <c r="V171" s="436"/>
      <c r="W171" s="436"/>
      <c r="X171" s="436"/>
      <c r="Y171" s="437"/>
      <c r="Z171" s="436"/>
      <c r="AA171" s="436"/>
      <c r="AB171" s="436"/>
      <c r="AC171" s="436"/>
      <c r="AD171" s="437"/>
      <c r="AE171" s="436"/>
      <c r="AF171" s="436"/>
      <c r="AG171" s="436"/>
      <c r="AH171" s="436"/>
      <c r="AI171" s="437"/>
      <c r="AJ171" s="436"/>
      <c r="AK171" s="436"/>
      <c r="AL171" s="436"/>
      <c r="AM171" s="436"/>
      <c r="AN171" s="437"/>
      <c r="AO171" s="436"/>
      <c r="AP171" s="436"/>
      <c r="AQ171" s="436"/>
      <c r="AR171" s="436"/>
      <c r="AS171" s="437"/>
      <c r="AT171" s="436"/>
      <c r="AU171" s="436"/>
      <c r="AV171" s="436"/>
      <c r="AW171" s="436"/>
      <c r="AX171" s="437"/>
      <c r="AY171" s="436"/>
      <c r="AZ171" s="436"/>
      <c r="BA171" s="436"/>
      <c r="BB171" s="436"/>
      <c r="BC171" s="437"/>
      <c r="BD171" s="436"/>
      <c r="BE171" s="436"/>
      <c r="BF171" s="436"/>
      <c r="BG171" s="436"/>
      <c r="BH171" s="437"/>
      <c r="BI171" s="436"/>
      <c r="BJ171" s="436"/>
      <c r="BK171" s="436"/>
      <c r="BL171" s="436"/>
      <c r="BM171" s="437"/>
      <c r="BN171" s="436"/>
      <c r="BO171" s="436"/>
      <c r="BP171" s="436"/>
      <c r="BQ171" s="436"/>
      <c r="BR171" s="437"/>
      <c r="BS171" s="436"/>
      <c r="BT171" s="436"/>
      <c r="BU171" s="436"/>
      <c r="BV171" s="436"/>
      <c r="BW171" s="437"/>
      <c r="BX171" s="436"/>
      <c r="BY171" s="436"/>
      <c r="BZ171" s="436"/>
      <c r="CA171" s="436"/>
      <c r="CB171" s="437"/>
      <c r="CC171" s="436"/>
      <c r="CD171" s="436"/>
      <c r="CE171" s="436"/>
      <c r="CF171" s="436"/>
      <c r="CG171" s="437"/>
      <c r="CH171" s="436"/>
      <c r="CI171" s="436"/>
      <c r="CJ171" s="436"/>
      <c r="CK171" s="436"/>
      <c r="CL171" s="437"/>
      <c r="CM171" s="436"/>
      <c r="CN171" s="436"/>
      <c r="CO171" s="436"/>
      <c r="CP171" s="436"/>
      <c r="CQ171" s="437"/>
      <c r="CR171" s="436"/>
      <c r="CS171" s="436"/>
      <c r="CT171" s="436"/>
      <c r="CU171" s="436"/>
      <c r="CV171" s="437"/>
      <c r="CW171" s="436"/>
      <c r="CX171" s="436"/>
      <c r="CY171" s="436"/>
      <c r="CZ171" s="436"/>
      <c r="DA171" s="437"/>
      <c r="DB171" s="436"/>
      <c r="DC171" s="436"/>
      <c r="DD171" s="436"/>
      <c r="DE171" s="436"/>
      <c r="DF171" s="437"/>
      <c r="DG171" s="436"/>
      <c r="DH171" s="436"/>
      <c r="DI171" s="436"/>
      <c r="DJ171" s="436"/>
      <c r="DK171" s="437"/>
      <c r="DL171" s="436"/>
      <c r="DM171" s="436"/>
      <c r="DN171" s="436"/>
      <c r="DO171" s="436"/>
      <c r="DP171" s="437"/>
      <c r="DQ171" s="436"/>
      <c r="DR171" s="436"/>
      <c r="DS171" s="436"/>
      <c r="DT171" s="436"/>
      <c r="DU171" s="437"/>
      <c r="DV171" s="436"/>
      <c r="DW171" s="436"/>
      <c r="DX171" s="436"/>
      <c r="DY171" s="436"/>
      <c r="DZ171" s="437"/>
      <c r="EA171" s="436"/>
      <c r="EB171" s="436"/>
      <c r="EC171" s="436"/>
      <c r="ED171" s="436"/>
      <c r="EE171" s="437"/>
      <c r="EF171" s="436"/>
      <c r="EG171" s="436"/>
      <c r="EH171" s="436"/>
      <c r="EI171" s="436"/>
      <c r="EJ171" s="437"/>
      <c r="EK171" s="436"/>
      <c r="EL171" s="436"/>
      <c r="EM171" s="436"/>
      <c r="EN171" s="436"/>
      <c r="EO171" s="345"/>
      <c r="EP171" s="349"/>
      <c r="EQ171" s="349"/>
    </row>
    <row r="172" spans="1:147" x14ac:dyDescent="0.2">
      <c r="A172" s="333"/>
      <c r="B172" s="333"/>
      <c r="D172" s="345" t="s">
        <v>337</v>
      </c>
      <c r="E172" s="351"/>
      <c r="F172" s="333"/>
      <c r="G172" s="436">
        <f>SUM(G173:G173)</f>
        <v>0</v>
      </c>
      <c r="H172" s="436"/>
      <c r="I172" s="436"/>
      <c r="J172" s="437"/>
      <c r="K172" s="333"/>
      <c r="L172" s="436">
        <f>SUM(L173:L173)</f>
        <v>259191</v>
      </c>
      <c r="M172" s="436"/>
      <c r="N172" s="436"/>
      <c r="O172" s="437"/>
      <c r="P172" s="436"/>
      <c r="Q172" s="436">
        <f>SUM(Q173:Q173)</f>
        <v>0</v>
      </c>
      <c r="R172" s="436"/>
      <c r="S172" s="436"/>
      <c r="T172" s="437"/>
      <c r="U172" s="436"/>
      <c r="V172" s="436">
        <f>SUM(V173:V173)</f>
        <v>0</v>
      </c>
      <c r="W172" s="436"/>
      <c r="X172" s="436"/>
      <c r="Y172" s="437"/>
      <c r="Z172" s="436"/>
      <c r="AA172" s="436">
        <f>SUM(AA173:AA173)</f>
        <v>0</v>
      </c>
      <c r="AB172" s="436"/>
      <c r="AC172" s="436"/>
      <c r="AD172" s="437"/>
      <c r="AE172" s="436"/>
      <c r="AF172" s="436">
        <f>SUM(AF173:AF173)</f>
        <v>0</v>
      </c>
      <c r="AG172" s="436"/>
      <c r="AH172" s="436"/>
      <c r="AI172" s="437"/>
      <c r="AJ172" s="436"/>
      <c r="AK172" s="436">
        <f>SUM(AK173:AK173)</f>
        <v>0</v>
      </c>
      <c r="AL172" s="436"/>
      <c r="AM172" s="436"/>
      <c r="AN172" s="437"/>
      <c r="AO172" s="436"/>
      <c r="AP172" s="436">
        <f>SUM(AP173:AP173)</f>
        <v>0</v>
      </c>
      <c r="AQ172" s="436"/>
      <c r="AR172" s="436"/>
      <c r="AS172" s="437"/>
      <c r="AT172" s="436"/>
      <c r="AU172" s="436">
        <f>SUM(AU173:AU173)</f>
        <v>0</v>
      </c>
      <c r="AV172" s="436"/>
      <c r="AW172" s="436"/>
      <c r="AX172" s="437"/>
      <c r="AY172" s="436"/>
      <c r="AZ172" s="436">
        <f>SUM(AZ173:AZ173)</f>
        <v>0</v>
      </c>
      <c r="BA172" s="436"/>
      <c r="BB172" s="436"/>
      <c r="BC172" s="437"/>
      <c r="BD172" s="436"/>
      <c r="BE172" s="436">
        <f>SUM(BE173:BE173)</f>
        <v>0</v>
      </c>
      <c r="BF172" s="436"/>
      <c r="BG172" s="436"/>
      <c r="BH172" s="437"/>
      <c r="BI172" s="436"/>
      <c r="BJ172" s="436">
        <f>SUM(BJ173:BJ173)</f>
        <v>0</v>
      </c>
      <c r="BK172" s="436"/>
      <c r="BL172" s="436"/>
      <c r="BM172" s="437"/>
      <c r="BN172" s="436"/>
      <c r="BO172" s="436">
        <f>SUM(BO173:BO173)</f>
        <v>0</v>
      </c>
      <c r="BP172" s="436"/>
      <c r="BQ172" s="436"/>
      <c r="BR172" s="437"/>
      <c r="BS172" s="333"/>
      <c r="BT172" s="436">
        <f>SUM(BT173:BT173)</f>
        <v>259191</v>
      </c>
      <c r="BU172" s="436"/>
      <c r="BV172" s="436"/>
      <c r="BW172" s="437"/>
      <c r="BX172" s="333"/>
      <c r="BY172" s="436">
        <f>SUM(BY173:BY173)</f>
        <v>410666</v>
      </c>
      <c r="BZ172" s="436"/>
      <c r="CA172" s="436"/>
      <c r="CB172" s="437"/>
      <c r="CC172" s="333"/>
      <c r="CD172" s="436">
        <f>SUM(CD173:CD173)</f>
        <v>0</v>
      </c>
      <c r="CE172" s="436"/>
      <c r="CF172" s="436"/>
      <c r="CG172" s="437"/>
      <c r="CH172" s="436"/>
      <c r="CI172" s="436">
        <f>SUM(CI173:CI173)</f>
        <v>0</v>
      </c>
      <c r="CJ172" s="436"/>
      <c r="CK172" s="436"/>
      <c r="CL172" s="437"/>
      <c r="CM172" s="436"/>
      <c r="CN172" s="436">
        <f>SUM(CN173:CN173)</f>
        <v>0</v>
      </c>
      <c r="CO172" s="436"/>
      <c r="CP172" s="436"/>
      <c r="CQ172" s="437"/>
      <c r="CR172" s="436"/>
      <c r="CS172" s="436">
        <f>SUM(CS173:CS173)</f>
        <v>0</v>
      </c>
      <c r="CT172" s="436"/>
      <c r="CU172" s="436"/>
      <c r="CV172" s="437"/>
      <c r="CW172" s="436"/>
      <c r="CX172" s="436">
        <f>SUM(CX173:CX173)</f>
        <v>0</v>
      </c>
      <c r="CY172" s="436"/>
      <c r="CZ172" s="436"/>
      <c r="DA172" s="437"/>
      <c r="DB172" s="436"/>
      <c r="DC172" s="436">
        <f>SUM(DC173:DC173)</f>
        <v>0</v>
      </c>
      <c r="DD172" s="436"/>
      <c r="DE172" s="436"/>
      <c r="DF172" s="437"/>
      <c r="DG172" s="436"/>
      <c r="DH172" s="436">
        <f>SUM(DH173:DH173)</f>
        <v>0</v>
      </c>
      <c r="DI172" s="436"/>
      <c r="DJ172" s="436"/>
      <c r="DK172" s="437"/>
      <c r="DL172" s="436"/>
      <c r="DM172" s="436">
        <f>SUM(DM173:DM173)</f>
        <v>0</v>
      </c>
      <c r="DN172" s="436"/>
      <c r="DO172" s="436"/>
      <c r="DP172" s="437"/>
      <c r="DQ172" s="436"/>
      <c r="DR172" s="436">
        <f>SUM(DR173:DR173)</f>
        <v>0</v>
      </c>
      <c r="DS172" s="436"/>
      <c r="DT172" s="436"/>
      <c r="DU172" s="437"/>
      <c r="DV172" s="436"/>
      <c r="DW172" s="436">
        <f>SUM(DW173:DW173)</f>
        <v>0</v>
      </c>
      <c r="DX172" s="436"/>
      <c r="DY172" s="436"/>
      <c r="DZ172" s="437"/>
      <c r="EA172" s="436"/>
      <c r="EB172" s="436">
        <f>SUM(EB173:EB173)</f>
        <v>0</v>
      </c>
      <c r="EC172" s="436"/>
      <c r="ED172" s="436"/>
      <c r="EE172" s="437"/>
      <c r="EF172" s="436"/>
      <c r="EG172" s="436">
        <f>SUM(EG173:EG173)</f>
        <v>410666</v>
      </c>
      <c r="EH172" s="436"/>
      <c r="EI172" s="436"/>
      <c r="EJ172" s="437"/>
      <c r="EK172" s="333"/>
      <c r="EL172" s="436">
        <f>SUM(EL173:EL173)</f>
        <v>0</v>
      </c>
      <c r="EM172" s="436"/>
      <c r="EN172" s="333"/>
      <c r="EO172" s="345"/>
      <c r="EP172" s="349"/>
      <c r="EQ172" s="349"/>
    </row>
    <row r="173" spans="1:147" x14ac:dyDescent="0.2">
      <c r="A173" s="333"/>
      <c r="B173" s="333"/>
      <c r="D173" s="345" t="s">
        <v>313</v>
      </c>
      <c r="E173" s="351"/>
      <c r="F173" s="441"/>
      <c r="G173" s="445">
        <v>0</v>
      </c>
      <c r="H173" s="443"/>
      <c r="I173" s="436"/>
      <c r="J173" s="437"/>
      <c r="K173" s="441"/>
      <c r="L173" s="445">
        <v>259191</v>
      </c>
      <c r="M173" s="443"/>
      <c r="N173" s="436"/>
      <c r="O173" s="437"/>
      <c r="P173" s="444"/>
      <c r="Q173" s="445">
        <v>0</v>
      </c>
      <c r="R173" s="443"/>
      <c r="S173" s="436"/>
      <c r="T173" s="437"/>
      <c r="U173" s="444"/>
      <c r="V173" s="445">
        <v>0</v>
      </c>
      <c r="W173" s="443"/>
      <c r="X173" s="436"/>
      <c r="Y173" s="437"/>
      <c r="Z173" s="444"/>
      <c r="AA173" s="445">
        <v>0</v>
      </c>
      <c r="AB173" s="443"/>
      <c r="AC173" s="436"/>
      <c r="AD173" s="437"/>
      <c r="AE173" s="444"/>
      <c r="AF173" s="445">
        <v>0</v>
      </c>
      <c r="AG173" s="443"/>
      <c r="AH173" s="436"/>
      <c r="AI173" s="437"/>
      <c r="AJ173" s="444"/>
      <c r="AK173" s="445">
        <v>0</v>
      </c>
      <c r="AL173" s="443"/>
      <c r="AM173" s="436"/>
      <c r="AN173" s="437"/>
      <c r="AO173" s="444"/>
      <c r="AP173" s="445">
        <v>0</v>
      </c>
      <c r="AQ173" s="443"/>
      <c r="AR173" s="436"/>
      <c r="AS173" s="437"/>
      <c r="AT173" s="444"/>
      <c r="AU173" s="445">
        <v>0</v>
      </c>
      <c r="AV173" s="443"/>
      <c r="AW173" s="436"/>
      <c r="AX173" s="437"/>
      <c r="AY173" s="444"/>
      <c r="AZ173" s="445">
        <v>0</v>
      </c>
      <c r="BA173" s="443"/>
      <c r="BB173" s="436"/>
      <c r="BC173" s="437"/>
      <c r="BD173" s="444"/>
      <c r="BE173" s="445">
        <v>0</v>
      </c>
      <c r="BF173" s="443"/>
      <c r="BG173" s="436"/>
      <c r="BH173" s="437"/>
      <c r="BI173" s="444"/>
      <c r="BJ173" s="445">
        <v>0</v>
      </c>
      <c r="BK173" s="443"/>
      <c r="BL173" s="436"/>
      <c r="BM173" s="437"/>
      <c r="BN173" s="444"/>
      <c r="BO173" s="445">
        <v>0</v>
      </c>
      <c r="BP173" s="443"/>
      <c r="BQ173" s="436"/>
      <c r="BR173" s="437"/>
      <c r="BS173" s="444"/>
      <c r="BT173" s="445">
        <f>SUM(L173:BO173)</f>
        <v>259191</v>
      </c>
      <c r="BU173" s="443"/>
      <c r="BV173" s="436"/>
      <c r="BW173" s="437"/>
      <c r="BX173" s="441"/>
      <c r="BY173" s="445">
        <v>410666</v>
      </c>
      <c r="BZ173" s="443"/>
      <c r="CA173" s="436"/>
      <c r="CB173" s="437"/>
      <c r="CC173" s="441"/>
      <c r="CD173" s="445">
        <v>0</v>
      </c>
      <c r="CE173" s="443"/>
      <c r="CF173" s="436"/>
      <c r="CG173" s="437"/>
      <c r="CH173" s="444"/>
      <c r="CI173" s="445">
        <v>0</v>
      </c>
      <c r="CJ173" s="443"/>
      <c r="CK173" s="436"/>
      <c r="CL173" s="437"/>
      <c r="CM173" s="444"/>
      <c r="CN173" s="445">
        <v>0</v>
      </c>
      <c r="CO173" s="443"/>
      <c r="CP173" s="436"/>
      <c r="CQ173" s="437"/>
      <c r="CR173" s="444"/>
      <c r="CS173" s="445">
        <v>0</v>
      </c>
      <c r="CT173" s="443"/>
      <c r="CU173" s="436"/>
      <c r="CV173" s="437"/>
      <c r="CW173" s="444"/>
      <c r="CX173" s="445">
        <v>0</v>
      </c>
      <c r="CY173" s="443"/>
      <c r="CZ173" s="436"/>
      <c r="DA173" s="437"/>
      <c r="DB173" s="444"/>
      <c r="DC173" s="445">
        <v>0</v>
      </c>
      <c r="DD173" s="443"/>
      <c r="DE173" s="436"/>
      <c r="DF173" s="437"/>
      <c r="DG173" s="444"/>
      <c r="DH173" s="445">
        <v>0</v>
      </c>
      <c r="DI173" s="443"/>
      <c r="DJ173" s="436"/>
      <c r="DK173" s="437"/>
      <c r="DL173" s="444"/>
      <c r="DM173" s="445">
        <v>0</v>
      </c>
      <c r="DN173" s="443"/>
      <c r="DO173" s="436"/>
      <c r="DP173" s="437"/>
      <c r="DQ173" s="444"/>
      <c r="DR173" s="445">
        <v>0</v>
      </c>
      <c r="DS173" s="443"/>
      <c r="DT173" s="436"/>
      <c r="DU173" s="437"/>
      <c r="DV173" s="444"/>
      <c r="DW173" s="445">
        <v>0</v>
      </c>
      <c r="DX173" s="443"/>
      <c r="DY173" s="436"/>
      <c r="DZ173" s="437"/>
      <c r="EA173" s="444"/>
      <c r="EB173" s="445">
        <v>0</v>
      </c>
      <c r="EC173" s="443"/>
      <c r="ED173" s="436"/>
      <c r="EE173" s="437"/>
      <c r="EF173" s="444"/>
      <c r="EG173" s="445">
        <v>410666</v>
      </c>
      <c r="EH173" s="443"/>
      <c r="EI173" s="436"/>
      <c r="EJ173" s="437"/>
      <c r="EK173" s="441"/>
      <c r="EL173" s="445">
        <f>SUM(CD173:CI173)</f>
        <v>0</v>
      </c>
      <c r="EM173" s="443"/>
      <c r="EN173" s="333"/>
      <c r="EO173" s="345"/>
      <c r="EP173" s="349"/>
      <c r="EQ173" s="349"/>
    </row>
    <row r="174" spans="1:147" ht="12.75" customHeight="1" x14ac:dyDescent="0.2">
      <c r="A174" s="333"/>
      <c r="B174" s="333"/>
      <c r="D174" s="345"/>
      <c r="E174" s="351"/>
      <c r="F174" s="333"/>
      <c r="G174" s="436"/>
      <c r="H174" s="436"/>
      <c r="I174" s="436"/>
      <c r="J174" s="437"/>
      <c r="K174" s="436"/>
      <c r="L174" s="436"/>
      <c r="M174" s="436"/>
      <c r="N174" s="436"/>
      <c r="O174" s="437"/>
      <c r="P174" s="436"/>
      <c r="Q174" s="436"/>
      <c r="R174" s="436"/>
      <c r="S174" s="436"/>
      <c r="T174" s="437"/>
      <c r="U174" s="436"/>
      <c r="V174" s="436"/>
      <c r="W174" s="436"/>
      <c r="X174" s="436"/>
      <c r="Y174" s="437"/>
      <c r="Z174" s="436"/>
      <c r="AA174" s="436"/>
      <c r="AB174" s="436"/>
      <c r="AC174" s="436"/>
      <c r="AD174" s="437"/>
      <c r="AE174" s="436"/>
      <c r="AF174" s="436"/>
      <c r="AG174" s="436"/>
      <c r="AH174" s="436"/>
      <c r="AI174" s="437"/>
      <c r="AJ174" s="436"/>
      <c r="AK174" s="436"/>
      <c r="AL174" s="436"/>
      <c r="AM174" s="436"/>
      <c r="AN174" s="437"/>
      <c r="AO174" s="436"/>
      <c r="AP174" s="436"/>
      <c r="AQ174" s="436"/>
      <c r="AR174" s="436"/>
      <c r="AS174" s="437"/>
      <c r="AT174" s="436"/>
      <c r="AU174" s="436"/>
      <c r="AV174" s="436"/>
      <c r="AW174" s="436"/>
      <c r="AX174" s="437"/>
      <c r="AY174" s="436"/>
      <c r="AZ174" s="436"/>
      <c r="BA174" s="436"/>
      <c r="BB174" s="436"/>
      <c r="BC174" s="437"/>
      <c r="BD174" s="436"/>
      <c r="BE174" s="436"/>
      <c r="BF174" s="436"/>
      <c r="BG174" s="436"/>
      <c r="BH174" s="437"/>
      <c r="BI174" s="436"/>
      <c r="BJ174" s="436"/>
      <c r="BK174" s="436"/>
      <c r="BL174" s="436"/>
      <c r="BM174" s="437"/>
      <c r="BN174" s="436"/>
      <c r="BO174" s="436"/>
      <c r="BP174" s="436"/>
      <c r="BQ174" s="436"/>
      <c r="BR174" s="437"/>
      <c r="BS174" s="436"/>
      <c r="BT174" s="436"/>
      <c r="BU174" s="436"/>
      <c r="BV174" s="436"/>
      <c r="BW174" s="437"/>
      <c r="BX174" s="436"/>
      <c r="BY174" s="436"/>
      <c r="BZ174" s="436"/>
      <c r="CA174" s="436"/>
      <c r="CB174" s="437"/>
      <c r="CC174" s="436"/>
      <c r="CD174" s="436"/>
      <c r="CE174" s="436"/>
      <c r="CF174" s="436"/>
      <c r="CG174" s="437"/>
      <c r="CH174" s="436"/>
      <c r="CI174" s="436"/>
      <c r="CJ174" s="436"/>
      <c r="CK174" s="436"/>
      <c r="CL174" s="437"/>
      <c r="CM174" s="436"/>
      <c r="CN174" s="436"/>
      <c r="CO174" s="436"/>
      <c r="CP174" s="436"/>
      <c r="CQ174" s="437"/>
      <c r="CR174" s="436"/>
      <c r="CS174" s="436"/>
      <c r="CT174" s="436"/>
      <c r="CU174" s="436"/>
      <c r="CV174" s="437"/>
      <c r="CW174" s="436"/>
      <c r="CX174" s="436"/>
      <c r="CY174" s="436"/>
      <c r="CZ174" s="436"/>
      <c r="DA174" s="437"/>
      <c r="DB174" s="436"/>
      <c r="DC174" s="436"/>
      <c r="DD174" s="436"/>
      <c r="DE174" s="436"/>
      <c r="DF174" s="437"/>
      <c r="DG174" s="436"/>
      <c r="DH174" s="436"/>
      <c r="DI174" s="436"/>
      <c r="DJ174" s="436"/>
      <c r="DK174" s="437"/>
      <c r="DL174" s="436"/>
      <c r="DM174" s="436"/>
      <c r="DN174" s="436"/>
      <c r="DO174" s="436"/>
      <c r="DP174" s="437"/>
      <c r="DQ174" s="436"/>
      <c r="DR174" s="436"/>
      <c r="DS174" s="436"/>
      <c r="DT174" s="436"/>
      <c r="DU174" s="437"/>
      <c r="DV174" s="436"/>
      <c r="DW174" s="436"/>
      <c r="DX174" s="436"/>
      <c r="DY174" s="436"/>
      <c r="DZ174" s="437"/>
      <c r="EA174" s="436"/>
      <c r="EB174" s="436"/>
      <c r="EC174" s="436"/>
      <c r="ED174" s="436"/>
      <c r="EE174" s="437"/>
      <c r="EF174" s="436"/>
      <c r="EG174" s="436"/>
      <c r="EH174" s="436"/>
      <c r="EI174" s="436"/>
      <c r="EJ174" s="437"/>
      <c r="EK174" s="436"/>
      <c r="EL174" s="436"/>
      <c r="EM174" s="333"/>
      <c r="EN174" s="333"/>
      <c r="EO174" s="345"/>
      <c r="EP174" s="349"/>
      <c r="EQ174" s="349"/>
    </row>
    <row r="175" spans="1:147" ht="12.75" customHeight="1" x14ac:dyDescent="0.2">
      <c r="A175" s="333"/>
      <c r="B175" s="333"/>
      <c r="D175" s="345" t="s">
        <v>338</v>
      </c>
      <c r="E175" s="351"/>
      <c r="F175" s="333"/>
      <c r="G175" s="436">
        <f>SUM(G176:G176)</f>
        <v>0</v>
      </c>
      <c r="H175" s="436"/>
      <c r="I175" s="436"/>
      <c r="J175" s="437"/>
      <c r="K175" s="436"/>
      <c r="L175" s="436">
        <f>SUM(L176:L176)</f>
        <v>0</v>
      </c>
      <c r="M175" s="436"/>
      <c r="N175" s="436"/>
      <c r="O175" s="437"/>
      <c r="P175" s="436"/>
      <c r="Q175" s="436">
        <f>SUM(Q176:Q176)</f>
        <v>0</v>
      </c>
      <c r="R175" s="436"/>
      <c r="S175" s="436"/>
      <c r="T175" s="437"/>
      <c r="U175" s="436"/>
      <c r="V175" s="436">
        <f>SUM(V176:V176)</f>
        <v>0</v>
      </c>
      <c r="W175" s="436"/>
      <c r="X175" s="436"/>
      <c r="Y175" s="437"/>
      <c r="Z175" s="436"/>
      <c r="AA175" s="436">
        <f>SUM(AA176:AA176)</f>
        <v>0</v>
      </c>
      <c r="AB175" s="436"/>
      <c r="AC175" s="436"/>
      <c r="AD175" s="437"/>
      <c r="AE175" s="436"/>
      <c r="AF175" s="436">
        <f>SUM(AF176:AF176)</f>
        <v>0</v>
      </c>
      <c r="AG175" s="436"/>
      <c r="AH175" s="436"/>
      <c r="AI175" s="437"/>
      <c r="AJ175" s="436"/>
      <c r="AK175" s="436">
        <f>SUM(AK176:AK176)</f>
        <v>0</v>
      </c>
      <c r="AL175" s="436"/>
      <c r="AM175" s="436"/>
      <c r="AN175" s="437"/>
      <c r="AO175" s="436"/>
      <c r="AP175" s="436">
        <f>SUM(AP176:AP176)</f>
        <v>0</v>
      </c>
      <c r="AQ175" s="436"/>
      <c r="AR175" s="436"/>
      <c r="AS175" s="437"/>
      <c r="AT175" s="436"/>
      <c r="AU175" s="436">
        <f>SUM(AU176:AU176)</f>
        <v>0</v>
      </c>
      <c r="AV175" s="436"/>
      <c r="AW175" s="436"/>
      <c r="AX175" s="437"/>
      <c r="AY175" s="436"/>
      <c r="AZ175" s="436">
        <f>SUM(AZ176:AZ176)</f>
        <v>0</v>
      </c>
      <c r="BA175" s="436"/>
      <c r="BB175" s="436"/>
      <c r="BC175" s="437"/>
      <c r="BD175" s="436"/>
      <c r="BE175" s="436">
        <f>SUM(BE176:BE176)</f>
        <v>0</v>
      </c>
      <c r="BF175" s="436"/>
      <c r="BG175" s="436"/>
      <c r="BH175" s="437"/>
      <c r="BI175" s="436"/>
      <c r="BJ175" s="436">
        <f>SUM(BJ176:BJ176)</f>
        <v>0</v>
      </c>
      <c r="BK175" s="436"/>
      <c r="BL175" s="436"/>
      <c r="BM175" s="437"/>
      <c r="BN175" s="436"/>
      <c r="BO175" s="436">
        <f>SUM(BO176:BO176)</f>
        <v>0</v>
      </c>
      <c r="BP175" s="436"/>
      <c r="BQ175" s="436"/>
      <c r="BR175" s="437"/>
      <c r="BS175" s="436"/>
      <c r="BT175" s="436">
        <f>SUM(BT176:BT176)</f>
        <v>0</v>
      </c>
      <c r="BU175" s="436"/>
      <c r="BV175" s="436"/>
      <c r="BW175" s="437"/>
      <c r="BX175" s="436"/>
      <c r="BY175" s="436">
        <f>SUM(BY176:BY176)</f>
        <v>92640</v>
      </c>
      <c r="BZ175" s="436"/>
      <c r="CA175" s="436"/>
      <c r="CB175" s="437"/>
      <c r="CC175" s="436"/>
      <c r="CD175" s="436">
        <f>SUM(CD176:CD176)</f>
        <v>0</v>
      </c>
      <c r="CE175" s="436"/>
      <c r="CF175" s="436"/>
      <c r="CG175" s="437"/>
      <c r="CH175" s="436"/>
      <c r="CI175" s="436">
        <f>SUM(CI176:CI176)</f>
        <v>0</v>
      </c>
      <c r="CJ175" s="436"/>
      <c r="CK175" s="436"/>
      <c r="CL175" s="437"/>
      <c r="CM175" s="436"/>
      <c r="CN175" s="436">
        <f>SUM(CN176:CN176)</f>
        <v>0</v>
      </c>
      <c r="CO175" s="436"/>
      <c r="CP175" s="436"/>
      <c r="CQ175" s="437"/>
      <c r="CR175" s="436"/>
      <c r="CS175" s="436">
        <f>SUM(CS176:CS176)</f>
        <v>0</v>
      </c>
      <c r="CT175" s="436"/>
      <c r="CU175" s="436"/>
      <c r="CV175" s="437"/>
      <c r="CW175" s="436"/>
      <c r="CX175" s="436">
        <f>SUM(CX176:CX176)</f>
        <v>0</v>
      </c>
      <c r="CY175" s="436"/>
      <c r="CZ175" s="436"/>
      <c r="DA175" s="437"/>
      <c r="DB175" s="436"/>
      <c r="DC175" s="436">
        <f>SUM(DC176:DC176)</f>
        <v>0</v>
      </c>
      <c r="DD175" s="436"/>
      <c r="DE175" s="436"/>
      <c r="DF175" s="437"/>
      <c r="DG175" s="436"/>
      <c r="DH175" s="436">
        <f>SUM(DH176:DH176)</f>
        <v>0</v>
      </c>
      <c r="DI175" s="436"/>
      <c r="DJ175" s="436"/>
      <c r="DK175" s="437"/>
      <c r="DL175" s="436"/>
      <c r="DM175" s="436">
        <f>SUM(DM176:DM176)</f>
        <v>0</v>
      </c>
      <c r="DN175" s="436"/>
      <c r="DO175" s="436"/>
      <c r="DP175" s="437"/>
      <c r="DQ175" s="436"/>
      <c r="DR175" s="436">
        <f>SUM(DR176:DR176)</f>
        <v>0</v>
      </c>
      <c r="DS175" s="436"/>
      <c r="DT175" s="436"/>
      <c r="DU175" s="437"/>
      <c r="DV175" s="436"/>
      <c r="DW175" s="436">
        <f>SUM(DW176:DW176)</f>
        <v>0</v>
      </c>
      <c r="DX175" s="436"/>
      <c r="DY175" s="436"/>
      <c r="DZ175" s="437"/>
      <c r="EA175" s="436"/>
      <c r="EB175" s="436">
        <f>SUM(EB176:EB176)</f>
        <v>92640</v>
      </c>
      <c r="EC175" s="436"/>
      <c r="ED175" s="436"/>
      <c r="EE175" s="437"/>
      <c r="EF175" s="436"/>
      <c r="EG175" s="436">
        <f>SUM(EG176:EG176)</f>
        <v>0</v>
      </c>
      <c r="EH175" s="436"/>
      <c r="EI175" s="436"/>
      <c r="EJ175" s="437"/>
      <c r="EK175" s="436"/>
      <c r="EL175" s="436">
        <f>SUM(EL176:EL176)</f>
        <v>0</v>
      </c>
      <c r="EM175" s="333"/>
      <c r="EN175" s="333"/>
      <c r="EO175" s="345"/>
      <c r="EP175" s="349"/>
      <c r="EQ175" s="349"/>
    </row>
    <row r="176" spans="1:147" ht="12.75" customHeight="1" x14ac:dyDescent="0.2">
      <c r="A176" s="333"/>
      <c r="B176" s="333"/>
      <c r="D176" s="345" t="s">
        <v>313</v>
      </c>
      <c r="E176" s="351"/>
      <c r="F176" s="441"/>
      <c r="G176" s="445">
        <v>0</v>
      </c>
      <c r="H176" s="443"/>
      <c r="I176" s="436"/>
      <c r="J176" s="437"/>
      <c r="K176" s="441"/>
      <c r="L176" s="445">
        <v>0</v>
      </c>
      <c r="M176" s="443"/>
      <c r="N176" s="436"/>
      <c r="O176" s="437"/>
      <c r="P176" s="441"/>
      <c r="Q176" s="445">
        <v>0</v>
      </c>
      <c r="R176" s="443"/>
      <c r="S176" s="436"/>
      <c r="T176" s="437"/>
      <c r="U176" s="441"/>
      <c r="V176" s="445">
        <v>0</v>
      </c>
      <c r="W176" s="443"/>
      <c r="X176" s="436"/>
      <c r="Y176" s="437"/>
      <c r="Z176" s="441"/>
      <c r="AA176" s="445">
        <v>0</v>
      </c>
      <c r="AB176" s="443"/>
      <c r="AC176" s="436"/>
      <c r="AD176" s="437"/>
      <c r="AE176" s="441"/>
      <c r="AF176" s="445">
        <v>0</v>
      </c>
      <c r="AG176" s="443"/>
      <c r="AH176" s="436"/>
      <c r="AI176" s="437"/>
      <c r="AJ176" s="441"/>
      <c r="AK176" s="445">
        <v>0</v>
      </c>
      <c r="AL176" s="443"/>
      <c r="AM176" s="440"/>
      <c r="AN176" s="447"/>
      <c r="AO176" s="441"/>
      <c r="AP176" s="445">
        <v>0</v>
      </c>
      <c r="AQ176" s="443"/>
      <c r="AR176" s="436"/>
      <c r="AS176" s="437"/>
      <c r="AT176" s="441"/>
      <c r="AU176" s="445">
        <v>0</v>
      </c>
      <c r="AV176" s="443"/>
      <c r="AW176" s="436"/>
      <c r="AX176" s="437"/>
      <c r="AY176" s="441"/>
      <c r="AZ176" s="445">
        <v>0</v>
      </c>
      <c r="BA176" s="443"/>
      <c r="BB176" s="436"/>
      <c r="BC176" s="437"/>
      <c r="BD176" s="441"/>
      <c r="BE176" s="445">
        <v>0</v>
      </c>
      <c r="BF176" s="443"/>
      <c r="BG176" s="436"/>
      <c r="BH176" s="437"/>
      <c r="BI176" s="441"/>
      <c r="BJ176" s="445">
        <v>0</v>
      </c>
      <c r="BK176" s="443"/>
      <c r="BL176" s="436"/>
      <c r="BM176" s="437"/>
      <c r="BN176" s="441"/>
      <c r="BO176" s="445">
        <v>0</v>
      </c>
      <c r="BP176" s="443"/>
      <c r="BQ176" s="436"/>
      <c r="BR176" s="437"/>
      <c r="BS176" s="441"/>
      <c r="BT176" s="445">
        <f>SUM(L176:BO176)</f>
        <v>0</v>
      </c>
      <c r="BU176" s="443"/>
      <c r="BV176" s="436"/>
      <c r="BW176" s="437"/>
      <c r="BX176" s="441"/>
      <c r="BY176" s="445">
        <v>92640</v>
      </c>
      <c r="BZ176" s="443"/>
      <c r="CA176" s="436"/>
      <c r="CB176" s="437"/>
      <c r="CC176" s="441"/>
      <c r="CD176" s="445">
        <v>0</v>
      </c>
      <c r="CE176" s="443"/>
      <c r="CF176" s="436"/>
      <c r="CG176" s="437"/>
      <c r="CH176" s="441"/>
      <c r="CI176" s="445">
        <v>0</v>
      </c>
      <c r="CJ176" s="443"/>
      <c r="CK176" s="436"/>
      <c r="CL176" s="437"/>
      <c r="CM176" s="441"/>
      <c r="CN176" s="445">
        <v>0</v>
      </c>
      <c r="CO176" s="443"/>
      <c r="CP176" s="436"/>
      <c r="CQ176" s="437"/>
      <c r="CR176" s="441"/>
      <c r="CS176" s="445">
        <v>0</v>
      </c>
      <c r="CT176" s="443"/>
      <c r="CU176" s="436"/>
      <c r="CV176" s="437"/>
      <c r="CW176" s="441"/>
      <c r="CX176" s="445">
        <v>0</v>
      </c>
      <c r="CY176" s="443"/>
      <c r="CZ176" s="436"/>
      <c r="DA176" s="437"/>
      <c r="DB176" s="441"/>
      <c r="DC176" s="445">
        <v>0</v>
      </c>
      <c r="DD176" s="443"/>
      <c r="DE176" s="440"/>
      <c r="DF176" s="447"/>
      <c r="DG176" s="441"/>
      <c r="DH176" s="445">
        <v>0</v>
      </c>
      <c r="DI176" s="443"/>
      <c r="DJ176" s="436"/>
      <c r="DK176" s="437"/>
      <c r="DL176" s="441"/>
      <c r="DM176" s="445">
        <v>0</v>
      </c>
      <c r="DN176" s="443"/>
      <c r="DO176" s="436"/>
      <c r="DP176" s="437"/>
      <c r="DQ176" s="441"/>
      <c r="DR176" s="445">
        <v>0</v>
      </c>
      <c r="DS176" s="443"/>
      <c r="DT176" s="436"/>
      <c r="DU176" s="437"/>
      <c r="DV176" s="441"/>
      <c r="DW176" s="445">
        <v>0</v>
      </c>
      <c r="DX176" s="443"/>
      <c r="DY176" s="436"/>
      <c r="DZ176" s="437"/>
      <c r="EA176" s="441"/>
      <c r="EB176" s="445">
        <v>92640</v>
      </c>
      <c r="EC176" s="443"/>
      <c r="ED176" s="436"/>
      <c r="EE176" s="437"/>
      <c r="EF176" s="441"/>
      <c r="EG176" s="445">
        <v>0</v>
      </c>
      <c r="EH176" s="443"/>
      <c r="EI176" s="436"/>
      <c r="EJ176" s="437"/>
      <c r="EK176" s="441"/>
      <c r="EL176" s="445">
        <f>SUM(CD176:CI176)</f>
        <v>0</v>
      </c>
      <c r="EM176" s="443"/>
      <c r="EN176" s="333"/>
      <c r="EO176" s="345"/>
      <c r="EP176" s="349"/>
      <c r="EQ176" s="349"/>
    </row>
    <row r="177" spans="1:147" x14ac:dyDescent="0.2">
      <c r="A177" s="333"/>
      <c r="B177" s="333"/>
      <c r="D177" s="345"/>
      <c r="E177" s="351"/>
      <c r="F177" s="333"/>
      <c r="G177" s="436"/>
      <c r="H177" s="436"/>
      <c r="I177" s="436"/>
      <c r="J177" s="437"/>
      <c r="K177" s="333"/>
      <c r="L177" s="436"/>
      <c r="M177" s="436"/>
      <c r="N177" s="436"/>
      <c r="O177" s="437"/>
      <c r="P177" s="333"/>
      <c r="Q177" s="436"/>
      <c r="R177" s="436"/>
      <c r="S177" s="436"/>
      <c r="T177" s="437"/>
      <c r="U177" s="333"/>
      <c r="V177" s="436"/>
      <c r="W177" s="436"/>
      <c r="X177" s="436"/>
      <c r="Y177" s="437"/>
      <c r="Z177" s="333"/>
      <c r="AA177" s="436"/>
      <c r="AB177" s="436"/>
      <c r="AC177" s="436"/>
      <c r="AD177" s="437"/>
      <c r="AE177" s="333"/>
      <c r="AF177" s="436"/>
      <c r="AG177" s="436"/>
      <c r="AH177" s="436"/>
      <c r="AI177" s="437"/>
      <c r="AJ177" s="333"/>
      <c r="AK177" s="436"/>
      <c r="AL177" s="436"/>
      <c r="AM177" s="436"/>
      <c r="AN177" s="437"/>
      <c r="AO177" s="333"/>
      <c r="AP177" s="436"/>
      <c r="AQ177" s="436"/>
      <c r="AR177" s="436"/>
      <c r="AS177" s="437"/>
      <c r="AT177" s="333"/>
      <c r="AU177" s="436"/>
      <c r="AV177" s="436"/>
      <c r="AW177" s="436"/>
      <c r="AX177" s="437"/>
      <c r="AY177" s="333"/>
      <c r="AZ177" s="436"/>
      <c r="BA177" s="436"/>
      <c r="BB177" s="436"/>
      <c r="BC177" s="437"/>
      <c r="BD177" s="333"/>
      <c r="BE177" s="436"/>
      <c r="BF177" s="436"/>
      <c r="BG177" s="436"/>
      <c r="BH177" s="437"/>
      <c r="BI177" s="333"/>
      <c r="BJ177" s="436"/>
      <c r="BK177" s="436"/>
      <c r="BL177" s="436"/>
      <c r="BM177" s="437"/>
      <c r="BN177" s="333"/>
      <c r="BO177" s="436"/>
      <c r="BP177" s="436"/>
      <c r="BQ177" s="436"/>
      <c r="BR177" s="437"/>
      <c r="BS177" s="333"/>
      <c r="BT177" s="436"/>
      <c r="BU177" s="436"/>
      <c r="BV177" s="436"/>
      <c r="BW177" s="437"/>
      <c r="BX177" s="333"/>
      <c r="BY177" s="436"/>
      <c r="BZ177" s="436"/>
      <c r="CA177" s="436"/>
      <c r="CB177" s="437"/>
      <c r="CC177" s="333"/>
      <c r="CD177" s="436"/>
      <c r="CE177" s="436"/>
      <c r="CF177" s="436"/>
      <c r="CG177" s="437"/>
      <c r="CH177" s="333"/>
      <c r="CI177" s="436"/>
      <c r="CJ177" s="436"/>
      <c r="CK177" s="436"/>
      <c r="CL177" s="437"/>
      <c r="CM177" s="333"/>
      <c r="CN177" s="436"/>
      <c r="CO177" s="436"/>
      <c r="CP177" s="436"/>
      <c r="CQ177" s="437"/>
      <c r="CR177" s="333"/>
      <c r="CS177" s="436"/>
      <c r="CT177" s="436"/>
      <c r="CU177" s="436"/>
      <c r="CV177" s="437"/>
      <c r="CW177" s="333"/>
      <c r="CX177" s="436"/>
      <c r="CY177" s="436"/>
      <c r="CZ177" s="436"/>
      <c r="DA177" s="437"/>
      <c r="DB177" s="333"/>
      <c r="DC177" s="436"/>
      <c r="DD177" s="436"/>
      <c r="DE177" s="436"/>
      <c r="DF177" s="437"/>
      <c r="DG177" s="333"/>
      <c r="DH177" s="436"/>
      <c r="DI177" s="436"/>
      <c r="DJ177" s="436"/>
      <c r="DK177" s="437"/>
      <c r="DL177" s="333"/>
      <c r="DM177" s="436"/>
      <c r="DN177" s="436"/>
      <c r="DO177" s="436"/>
      <c r="DP177" s="437"/>
      <c r="DQ177" s="333"/>
      <c r="DR177" s="436"/>
      <c r="DS177" s="436"/>
      <c r="DT177" s="436"/>
      <c r="DU177" s="437"/>
      <c r="DV177" s="333"/>
      <c r="DW177" s="436"/>
      <c r="DX177" s="436"/>
      <c r="DY177" s="436"/>
      <c r="DZ177" s="437"/>
      <c r="EA177" s="333"/>
      <c r="EB177" s="436"/>
      <c r="EC177" s="436"/>
      <c r="ED177" s="436"/>
      <c r="EE177" s="437"/>
      <c r="EF177" s="333"/>
      <c r="EG177" s="436"/>
      <c r="EH177" s="436"/>
      <c r="EI177" s="436"/>
      <c r="EJ177" s="437"/>
      <c r="EK177" s="333"/>
      <c r="EL177" s="436"/>
      <c r="EM177" s="436"/>
      <c r="EN177" s="333"/>
      <c r="EO177" s="345"/>
      <c r="EP177" s="349"/>
      <c r="EQ177" s="349"/>
    </row>
    <row r="178" spans="1:147" x14ac:dyDescent="0.2">
      <c r="A178" s="333"/>
      <c r="B178" s="333"/>
      <c r="D178" s="345" t="s">
        <v>339</v>
      </c>
      <c r="E178" s="351"/>
      <c r="F178" s="333"/>
      <c r="G178" s="436">
        <f>SUM(G179:G179)</f>
        <v>0</v>
      </c>
      <c r="H178" s="436"/>
      <c r="I178" s="436"/>
      <c r="J178" s="437"/>
      <c r="K178" s="436"/>
      <c r="L178" s="436">
        <f>SUM(L179:L179)</f>
        <v>0</v>
      </c>
      <c r="M178" s="436"/>
      <c r="N178" s="436"/>
      <c r="O178" s="437"/>
      <c r="P178" s="436"/>
      <c r="Q178" s="436">
        <f>SUM(Q179:Q179)</f>
        <v>39629</v>
      </c>
      <c r="R178" s="436"/>
      <c r="S178" s="436"/>
      <c r="T178" s="437"/>
      <c r="U178" s="436"/>
      <c r="V178" s="436">
        <f>SUM(V179:V179)</f>
        <v>0</v>
      </c>
      <c r="W178" s="436"/>
      <c r="X178" s="436"/>
      <c r="Y178" s="437"/>
      <c r="Z178" s="436"/>
      <c r="AA178" s="436">
        <f>SUM(AA179:AA179)</f>
        <v>0</v>
      </c>
      <c r="AB178" s="436"/>
      <c r="AC178" s="436"/>
      <c r="AD178" s="437"/>
      <c r="AE178" s="436"/>
      <c r="AF178" s="436">
        <f>SUM(AF179:AF179)</f>
        <v>0</v>
      </c>
      <c r="AG178" s="436"/>
      <c r="AH178" s="436"/>
      <c r="AI178" s="437"/>
      <c r="AJ178" s="436"/>
      <c r="AK178" s="436">
        <f>SUM(AK179:AK179)</f>
        <v>0</v>
      </c>
      <c r="AL178" s="436"/>
      <c r="AM178" s="436"/>
      <c r="AN178" s="437"/>
      <c r="AO178" s="436"/>
      <c r="AP178" s="436">
        <f>SUM(AP179:AP179)</f>
        <v>0</v>
      </c>
      <c r="AQ178" s="436"/>
      <c r="AR178" s="436"/>
      <c r="AS178" s="437"/>
      <c r="AT178" s="436"/>
      <c r="AU178" s="436">
        <f>SUM(AU179:AU179)</f>
        <v>0</v>
      </c>
      <c r="AV178" s="436"/>
      <c r="AW178" s="436"/>
      <c r="AX178" s="437"/>
      <c r="AY178" s="436"/>
      <c r="AZ178" s="436">
        <f>SUM(AZ179:AZ179)</f>
        <v>0</v>
      </c>
      <c r="BA178" s="436"/>
      <c r="BB178" s="436"/>
      <c r="BC178" s="437"/>
      <c r="BD178" s="436"/>
      <c r="BE178" s="436">
        <f>SUM(BE179:BE179)</f>
        <v>0</v>
      </c>
      <c r="BF178" s="436"/>
      <c r="BG178" s="436"/>
      <c r="BH178" s="437"/>
      <c r="BI178" s="436"/>
      <c r="BJ178" s="436">
        <f>SUM(BJ179:BJ179)</f>
        <v>0</v>
      </c>
      <c r="BK178" s="436"/>
      <c r="BL178" s="436"/>
      <c r="BM178" s="437"/>
      <c r="BN178" s="436"/>
      <c r="BO178" s="436">
        <f>SUM(BO179:BO179)</f>
        <v>0</v>
      </c>
      <c r="BP178" s="436"/>
      <c r="BQ178" s="436"/>
      <c r="BR178" s="437"/>
      <c r="BS178" s="333"/>
      <c r="BT178" s="436">
        <f>SUM(BT179:BT179)</f>
        <v>39629</v>
      </c>
      <c r="BU178" s="436"/>
      <c r="BV178" s="436"/>
      <c r="BW178" s="437"/>
      <c r="BX178" s="333"/>
      <c r="BY178" s="436">
        <f>SUM(BY179:BY179)</f>
        <v>256981</v>
      </c>
      <c r="BZ178" s="436"/>
      <c r="CA178" s="436"/>
      <c r="CB178" s="437"/>
      <c r="CC178" s="436"/>
      <c r="CD178" s="436">
        <f>SUM(CD179:CD179)</f>
        <v>0</v>
      </c>
      <c r="CE178" s="436"/>
      <c r="CF178" s="436"/>
      <c r="CG178" s="437"/>
      <c r="CH178" s="436"/>
      <c r="CI178" s="436">
        <f>SUM(CI179:CI179)</f>
        <v>0</v>
      </c>
      <c r="CJ178" s="436"/>
      <c r="CK178" s="436"/>
      <c r="CL178" s="437"/>
      <c r="CM178" s="436"/>
      <c r="CN178" s="436">
        <f>SUM(CN179:CN179)</f>
        <v>0</v>
      </c>
      <c r="CO178" s="436"/>
      <c r="CP178" s="436"/>
      <c r="CQ178" s="437"/>
      <c r="CR178" s="436"/>
      <c r="CS178" s="436">
        <f>SUM(CS179:CS179)</f>
        <v>0</v>
      </c>
      <c r="CT178" s="436"/>
      <c r="CU178" s="436"/>
      <c r="CV178" s="437"/>
      <c r="CW178" s="436"/>
      <c r="CX178" s="436">
        <f>SUM(CX179:CX179)</f>
        <v>83879</v>
      </c>
      <c r="CY178" s="436"/>
      <c r="CZ178" s="436"/>
      <c r="DA178" s="437"/>
      <c r="DB178" s="436"/>
      <c r="DC178" s="436">
        <f>SUM(DC179:DC179)</f>
        <v>0</v>
      </c>
      <c r="DD178" s="436"/>
      <c r="DE178" s="436"/>
      <c r="DF178" s="437"/>
      <c r="DG178" s="436"/>
      <c r="DH178" s="436">
        <f>SUM(DH179:DH179)</f>
        <v>0</v>
      </c>
      <c r="DI178" s="436"/>
      <c r="DJ178" s="436"/>
      <c r="DK178" s="437"/>
      <c r="DL178" s="436"/>
      <c r="DM178" s="436">
        <f>SUM(DM179:DM179)</f>
        <v>0</v>
      </c>
      <c r="DN178" s="436"/>
      <c r="DO178" s="436"/>
      <c r="DP178" s="437"/>
      <c r="DQ178" s="436"/>
      <c r="DR178" s="436">
        <f>SUM(DR179:DR179)</f>
        <v>0</v>
      </c>
      <c r="DS178" s="436"/>
      <c r="DT178" s="436"/>
      <c r="DU178" s="437"/>
      <c r="DV178" s="436"/>
      <c r="DW178" s="436">
        <f>SUM(DW179:DW179)</f>
        <v>0</v>
      </c>
      <c r="DX178" s="436"/>
      <c r="DY178" s="436"/>
      <c r="DZ178" s="437"/>
      <c r="EA178" s="436"/>
      <c r="EB178" s="436">
        <f>SUM(EB179:EB179)</f>
        <v>0</v>
      </c>
      <c r="EC178" s="436"/>
      <c r="ED178" s="436"/>
      <c r="EE178" s="437"/>
      <c r="EF178" s="436"/>
      <c r="EG178" s="436">
        <f>SUM(EG179:EG179)</f>
        <v>173102</v>
      </c>
      <c r="EH178" s="436"/>
      <c r="EI178" s="436"/>
      <c r="EJ178" s="437"/>
      <c r="EK178" s="333"/>
      <c r="EL178" s="436">
        <f>SUM(EL179:EL179)</f>
        <v>0</v>
      </c>
      <c r="EM178" s="436"/>
      <c r="EN178" s="333"/>
      <c r="EO178" s="345"/>
      <c r="EP178" s="349"/>
      <c r="EQ178" s="349"/>
    </row>
    <row r="179" spans="1:147" x14ac:dyDescent="0.2">
      <c r="A179" s="333"/>
      <c r="B179" s="333"/>
      <c r="D179" s="345" t="s">
        <v>313</v>
      </c>
      <c r="E179" s="351"/>
      <c r="F179" s="441"/>
      <c r="G179" s="445">
        <v>0</v>
      </c>
      <c r="H179" s="443"/>
      <c r="I179" s="436"/>
      <c r="J179" s="437"/>
      <c r="K179" s="441"/>
      <c r="L179" s="445">
        <v>0</v>
      </c>
      <c r="M179" s="443"/>
      <c r="N179" s="436"/>
      <c r="O179" s="437"/>
      <c r="P179" s="444"/>
      <c r="Q179" s="445">
        <v>39629</v>
      </c>
      <c r="R179" s="443"/>
      <c r="S179" s="436"/>
      <c r="T179" s="437"/>
      <c r="U179" s="444"/>
      <c r="V179" s="445">
        <v>0</v>
      </c>
      <c r="W179" s="443"/>
      <c r="X179" s="436"/>
      <c r="Y179" s="437"/>
      <c r="Z179" s="444"/>
      <c r="AA179" s="445">
        <v>0</v>
      </c>
      <c r="AB179" s="443"/>
      <c r="AC179" s="436"/>
      <c r="AD179" s="437"/>
      <c r="AE179" s="444"/>
      <c r="AF179" s="445">
        <v>0</v>
      </c>
      <c r="AG179" s="443"/>
      <c r="AH179" s="436"/>
      <c r="AI179" s="437"/>
      <c r="AJ179" s="444"/>
      <c r="AK179" s="445">
        <v>0</v>
      </c>
      <c r="AL179" s="443"/>
      <c r="AM179" s="436"/>
      <c r="AN179" s="437"/>
      <c r="AO179" s="444"/>
      <c r="AP179" s="445">
        <v>0</v>
      </c>
      <c r="AQ179" s="443"/>
      <c r="AR179" s="436"/>
      <c r="AS179" s="437"/>
      <c r="AT179" s="444"/>
      <c r="AU179" s="445">
        <v>0</v>
      </c>
      <c r="AV179" s="443"/>
      <c r="AW179" s="436"/>
      <c r="AX179" s="437"/>
      <c r="AY179" s="444"/>
      <c r="AZ179" s="445">
        <v>0</v>
      </c>
      <c r="BA179" s="443"/>
      <c r="BB179" s="436"/>
      <c r="BC179" s="437"/>
      <c r="BD179" s="444"/>
      <c r="BE179" s="445">
        <v>0</v>
      </c>
      <c r="BF179" s="443"/>
      <c r="BG179" s="436"/>
      <c r="BH179" s="437"/>
      <c r="BI179" s="444"/>
      <c r="BJ179" s="445">
        <v>0</v>
      </c>
      <c r="BK179" s="443"/>
      <c r="BL179" s="436"/>
      <c r="BM179" s="437"/>
      <c r="BN179" s="444"/>
      <c r="BO179" s="445">
        <v>0</v>
      </c>
      <c r="BP179" s="443"/>
      <c r="BQ179" s="436"/>
      <c r="BR179" s="437"/>
      <c r="BS179" s="441"/>
      <c r="BT179" s="445">
        <f>SUM(L179:BO179)</f>
        <v>39629</v>
      </c>
      <c r="BU179" s="443"/>
      <c r="BV179" s="436"/>
      <c r="BW179" s="437"/>
      <c r="BX179" s="441"/>
      <c r="BY179" s="445">
        <v>256981</v>
      </c>
      <c r="BZ179" s="443"/>
      <c r="CA179" s="436"/>
      <c r="CB179" s="437"/>
      <c r="CC179" s="441"/>
      <c r="CD179" s="445">
        <v>0</v>
      </c>
      <c r="CE179" s="443"/>
      <c r="CF179" s="436"/>
      <c r="CG179" s="437"/>
      <c r="CH179" s="444"/>
      <c r="CI179" s="445">
        <v>0</v>
      </c>
      <c r="CJ179" s="443"/>
      <c r="CK179" s="436"/>
      <c r="CL179" s="437"/>
      <c r="CM179" s="444"/>
      <c r="CN179" s="445">
        <v>0</v>
      </c>
      <c r="CO179" s="443"/>
      <c r="CP179" s="436"/>
      <c r="CQ179" s="437"/>
      <c r="CR179" s="444"/>
      <c r="CS179" s="445">
        <v>0</v>
      </c>
      <c r="CT179" s="443"/>
      <c r="CU179" s="436"/>
      <c r="CV179" s="437"/>
      <c r="CW179" s="444"/>
      <c r="CX179" s="445">
        <v>83879</v>
      </c>
      <c r="CY179" s="443"/>
      <c r="CZ179" s="436"/>
      <c r="DA179" s="437"/>
      <c r="DB179" s="444"/>
      <c r="DC179" s="445">
        <v>0</v>
      </c>
      <c r="DD179" s="443"/>
      <c r="DE179" s="436"/>
      <c r="DF179" s="437"/>
      <c r="DG179" s="444"/>
      <c r="DH179" s="445">
        <v>0</v>
      </c>
      <c r="DI179" s="443"/>
      <c r="DJ179" s="436"/>
      <c r="DK179" s="437"/>
      <c r="DL179" s="444"/>
      <c r="DM179" s="445">
        <v>0</v>
      </c>
      <c r="DN179" s="443"/>
      <c r="DO179" s="436"/>
      <c r="DP179" s="437"/>
      <c r="DQ179" s="444"/>
      <c r="DR179" s="445">
        <v>0</v>
      </c>
      <c r="DS179" s="443"/>
      <c r="DT179" s="436"/>
      <c r="DU179" s="437"/>
      <c r="DV179" s="444"/>
      <c r="DW179" s="445">
        <v>0</v>
      </c>
      <c r="DX179" s="443"/>
      <c r="DY179" s="436"/>
      <c r="DZ179" s="437"/>
      <c r="EA179" s="444"/>
      <c r="EB179" s="445">
        <v>0</v>
      </c>
      <c r="EC179" s="443"/>
      <c r="ED179" s="436"/>
      <c r="EE179" s="437"/>
      <c r="EF179" s="444"/>
      <c r="EG179" s="445">
        <v>173102</v>
      </c>
      <c r="EH179" s="443"/>
      <c r="EI179" s="436"/>
      <c r="EJ179" s="437"/>
      <c r="EK179" s="441"/>
      <c r="EL179" s="445">
        <f>SUM(CD179:CI179)</f>
        <v>0</v>
      </c>
      <c r="EM179" s="443"/>
      <c r="EN179" s="333"/>
      <c r="EO179" s="345"/>
      <c r="EP179" s="349"/>
      <c r="EQ179" s="349"/>
    </row>
    <row r="180" spans="1:147" x14ac:dyDescent="0.2">
      <c r="A180" s="333"/>
      <c r="B180" s="333"/>
      <c r="D180" s="345"/>
      <c r="E180" s="351"/>
      <c r="F180" s="333"/>
      <c r="G180" s="436"/>
      <c r="H180" s="436"/>
      <c r="I180" s="436"/>
      <c r="J180" s="437"/>
      <c r="K180" s="333"/>
      <c r="L180" s="436"/>
      <c r="M180" s="436"/>
      <c r="N180" s="436"/>
      <c r="O180" s="437"/>
      <c r="P180" s="333"/>
      <c r="Q180" s="436"/>
      <c r="R180" s="436"/>
      <c r="S180" s="436"/>
      <c r="T180" s="437"/>
      <c r="U180" s="333"/>
      <c r="V180" s="436"/>
      <c r="W180" s="436"/>
      <c r="X180" s="436"/>
      <c r="Y180" s="437"/>
      <c r="Z180" s="333"/>
      <c r="AA180" s="436"/>
      <c r="AB180" s="436"/>
      <c r="AC180" s="436"/>
      <c r="AD180" s="437"/>
      <c r="AE180" s="333"/>
      <c r="AF180" s="436"/>
      <c r="AG180" s="436"/>
      <c r="AH180" s="436"/>
      <c r="AI180" s="437"/>
      <c r="AJ180" s="333"/>
      <c r="AK180" s="436"/>
      <c r="AL180" s="436"/>
      <c r="AM180" s="436"/>
      <c r="AN180" s="437"/>
      <c r="AO180" s="333"/>
      <c r="AP180" s="436"/>
      <c r="AQ180" s="436"/>
      <c r="AR180" s="436"/>
      <c r="AS180" s="437"/>
      <c r="AT180" s="333"/>
      <c r="AU180" s="436"/>
      <c r="AV180" s="436"/>
      <c r="AW180" s="436"/>
      <c r="AX180" s="437"/>
      <c r="AY180" s="333"/>
      <c r="AZ180" s="436"/>
      <c r="BA180" s="436"/>
      <c r="BB180" s="436"/>
      <c r="BC180" s="437"/>
      <c r="BD180" s="333"/>
      <c r="BE180" s="436"/>
      <c r="BF180" s="436"/>
      <c r="BG180" s="436"/>
      <c r="BH180" s="437"/>
      <c r="BI180" s="333"/>
      <c r="BJ180" s="436"/>
      <c r="BK180" s="436"/>
      <c r="BL180" s="436"/>
      <c r="BM180" s="437"/>
      <c r="BN180" s="333"/>
      <c r="BO180" s="436"/>
      <c r="BP180" s="436"/>
      <c r="BQ180" s="436"/>
      <c r="BR180" s="437"/>
      <c r="BS180" s="333"/>
      <c r="BT180" s="436"/>
      <c r="BU180" s="436"/>
      <c r="BV180" s="436"/>
      <c r="BW180" s="437"/>
      <c r="BX180" s="333"/>
      <c r="BY180" s="436"/>
      <c r="BZ180" s="436"/>
      <c r="CA180" s="436"/>
      <c r="CB180" s="437"/>
      <c r="CC180" s="333"/>
      <c r="CD180" s="436"/>
      <c r="CE180" s="436"/>
      <c r="CF180" s="436"/>
      <c r="CG180" s="437"/>
      <c r="CH180" s="333"/>
      <c r="CI180" s="436"/>
      <c r="CJ180" s="436"/>
      <c r="CK180" s="436"/>
      <c r="CL180" s="437"/>
      <c r="CM180" s="333"/>
      <c r="CN180" s="436"/>
      <c r="CO180" s="436"/>
      <c r="CP180" s="436"/>
      <c r="CQ180" s="437"/>
      <c r="CR180" s="333"/>
      <c r="CS180" s="436"/>
      <c r="CT180" s="436"/>
      <c r="CU180" s="436"/>
      <c r="CV180" s="437"/>
      <c r="CW180" s="333"/>
      <c r="CX180" s="436"/>
      <c r="CY180" s="436"/>
      <c r="CZ180" s="436"/>
      <c r="DA180" s="437"/>
      <c r="DB180" s="333"/>
      <c r="DC180" s="436"/>
      <c r="DD180" s="436"/>
      <c r="DE180" s="436"/>
      <c r="DF180" s="437"/>
      <c r="DG180" s="333"/>
      <c r="DH180" s="436"/>
      <c r="DI180" s="436"/>
      <c r="DJ180" s="436"/>
      <c r="DK180" s="437"/>
      <c r="DL180" s="333"/>
      <c r="DM180" s="436"/>
      <c r="DN180" s="436"/>
      <c r="DO180" s="436"/>
      <c r="DP180" s="437"/>
      <c r="DQ180" s="333"/>
      <c r="DR180" s="436"/>
      <c r="DS180" s="436"/>
      <c r="DT180" s="436"/>
      <c r="DU180" s="437"/>
      <c r="DV180" s="333"/>
      <c r="DW180" s="436"/>
      <c r="DX180" s="436"/>
      <c r="DY180" s="436"/>
      <c r="DZ180" s="437"/>
      <c r="EA180" s="333"/>
      <c r="EB180" s="436"/>
      <c r="EC180" s="436"/>
      <c r="ED180" s="436"/>
      <c r="EE180" s="437"/>
      <c r="EF180" s="333"/>
      <c r="EG180" s="436"/>
      <c r="EH180" s="436"/>
      <c r="EI180" s="436"/>
      <c r="EJ180" s="437"/>
      <c r="EK180" s="333"/>
      <c r="EL180" s="436"/>
      <c r="EM180" s="436"/>
      <c r="EN180" s="333"/>
      <c r="EO180" s="345"/>
      <c r="EP180" s="349"/>
      <c r="EQ180" s="349"/>
    </row>
    <row r="181" spans="1:147" x14ac:dyDescent="0.2">
      <c r="A181" s="333"/>
      <c r="B181" s="333"/>
      <c r="D181" s="345" t="s">
        <v>340</v>
      </c>
      <c r="E181" s="351"/>
      <c r="F181" s="333"/>
      <c r="G181" s="436">
        <f>SUM(G182:G182)</f>
        <v>0</v>
      </c>
      <c r="H181" s="436"/>
      <c r="I181" s="436"/>
      <c r="J181" s="437"/>
      <c r="K181" s="436"/>
      <c r="L181" s="436">
        <f>SUM(L182:L182)</f>
        <v>0</v>
      </c>
      <c r="M181" s="436"/>
      <c r="N181" s="436"/>
      <c r="O181" s="437"/>
      <c r="P181" s="436"/>
      <c r="Q181" s="436">
        <f>SUM(Q182:Q182)</f>
        <v>88512</v>
      </c>
      <c r="R181" s="436"/>
      <c r="S181" s="436"/>
      <c r="T181" s="437"/>
      <c r="U181" s="436"/>
      <c r="V181" s="436">
        <f>SUM(V182:V182)</f>
        <v>0</v>
      </c>
      <c r="W181" s="436"/>
      <c r="X181" s="436"/>
      <c r="Y181" s="437"/>
      <c r="Z181" s="436"/>
      <c r="AA181" s="436">
        <f>SUM(AA182:AA182)</f>
        <v>0</v>
      </c>
      <c r="AB181" s="436"/>
      <c r="AC181" s="436"/>
      <c r="AD181" s="437"/>
      <c r="AE181" s="436"/>
      <c r="AF181" s="436">
        <f>SUM(AF182:AF182)</f>
        <v>0</v>
      </c>
      <c r="AG181" s="436"/>
      <c r="AH181" s="436"/>
      <c r="AI181" s="437"/>
      <c r="AJ181" s="436"/>
      <c r="AK181" s="436">
        <f>SUM(AK182:AK182)</f>
        <v>0</v>
      </c>
      <c r="AL181" s="436"/>
      <c r="AM181" s="436"/>
      <c r="AN181" s="437"/>
      <c r="AO181" s="436"/>
      <c r="AP181" s="436">
        <f>SUM(AP182:AP182)</f>
        <v>0</v>
      </c>
      <c r="AQ181" s="436"/>
      <c r="AR181" s="436"/>
      <c r="AS181" s="437"/>
      <c r="AT181" s="436"/>
      <c r="AU181" s="436">
        <f>SUM(AU182:AU182)</f>
        <v>0</v>
      </c>
      <c r="AV181" s="436"/>
      <c r="AW181" s="436"/>
      <c r="AX181" s="437"/>
      <c r="AY181" s="436"/>
      <c r="AZ181" s="436">
        <f>SUM(AZ182:AZ182)</f>
        <v>0</v>
      </c>
      <c r="BA181" s="436"/>
      <c r="BB181" s="436"/>
      <c r="BC181" s="437"/>
      <c r="BD181" s="436"/>
      <c r="BE181" s="436">
        <f>SUM(BE182:BE182)</f>
        <v>0</v>
      </c>
      <c r="BF181" s="436"/>
      <c r="BG181" s="436"/>
      <c r="BH181" s="437"/>
      <c r="BI181" s="436"/>
      <c r="BJ181" s="436">
        <f>SUM(BJ182:BJ182)</f>
        <v>0</v>
      </c>
      <c r="BK181" s="436"/>
      <c r="BL181" s="436"/>
      <c r="BM181" s="437"/>
      <c r="BN181" s="436"/>
      <c r="BO181" s="436">
        <f>SUM(BO182:BO182)</f>
        <v>0</v>
      </c>
      <c r="BP181" s="436"/>
      <c r="BQ181" s="436"/>
      <c r="BR181" s="437"/>
      <c r="BS181" s="333"/>
      <c r="BT181" s="436">
        <f>SUM(BT182:BT182)</f>
        <v>88512</v>
      </c>
      <c r="BU181" s="436"/>
      <c r="BV181" s="436"/>
      <c r="BW181" s="437"/>
      <c r="BX181" s="333"/>
      <c r="BY181" s="436">
        <f>SUM(BY182:BY182)</f>
        <v>99343</v>
      </c>
      <c r="BZ181" s="436"/>
      <c r="CA181" s="436"/>
      <c r="CB181" s="437"/>
      <c r="CC181" s="436"/>
      <c r="CD181" s="436">
        <f>SUM(CD182:CD182)</f>
        <v>0</v>
      </c>
      <c r="CE181" s="436"/>
      <c r="CF181" s="436"/>
      <c r="CG181" s="437"/>
      <c r="CH181" s="436"/>
      <c r="CI181" s="436">
        <f>SUM(CI182:CI182)</f>
        <v>0</v>
      </c>
      <c r="CJ181" s="436"/>
      <c r="CK181" s="436"/>
      <c r="CL181" s="437"/>
      <c r="CM181" s="436"/>
      <c r="CN181" s="436">
        <f>SUM(CN182:CN182)</f>
        <v>0</v>
      </c>
      <c r="CO181" s="436"/>
      <c r="CP181" s="436"/>
      <c r="CQ181" s="437"/>
      <c r="CR181" s="436"/>
      <c r="CS181" s="436">
        <f>SUM(CS182:CS182)</f>
        <v>0</v>
      </c>
      <c r="CT181" s="436"/>
      <c r="CU181" s="436"/>
      <c r="CV181" s="437"/>
      <c r="CW181" s="436"/>
      <c r="CX181" s="436">
        <f>SUM(CX182:CX182)</f>
        <v>0</v>
      </c>
      <c r="CY181" s="436"/>
      <c r="CZ181" s="436"/>
      <c r="DA181" s="437"/>
      <c r="DB181" s="436"/>
      <c r="DC181" s="436">
        <f>SUM(DC182:DC182)</f>
        <v>0</v>
      </c>
      <c r="DD181" s="436"/>
      <c r="DE181" s="436"/>
      <c r="DF181" s="437"/>
      <c r="DG181" s="436"/>
      <c r="DH181" s="436">
        <f>SUM(DH182:DH182)</f>
        <v>0</v>
      </c>
      <c r="DI181" s="436"/>
      <c r="DJ181" s="436"/>
      <c r="DK181" s="437"/>
      <c r="DL181" s="436"/>
      <c r="DM181" s="436">
        <f>SUM(DM182:DM182)</f>
        <v>0</v>
      </c>
      <c r="DN181" s="436"/>
      <c r="DO181" s="436"/>
      <c r="DP181" s="437"/>
      <c r="DQ181" s="436"/>
      <c r="DR181" s="436">
        <f>SUM(DR182:DR182)</f>
        <v>0</v>
      </c>
      <c r="DS181" s="436"/>
      <c r="DT181" s="436"/>
      <c r="DU181" s="437"/>
      <c r="DV181" s="436"/>
      <c r="DW181" s="436">
        <f>SUM(DW182:DW182)</f>
        <v>0</v>
      </c>
      <c r="DX181" s="436"/>
      <c r="DY181" s="436"/>
      <c r="DZ181" s="437"/>
      <c r="EA181" s="436"/>
      <c r="EB181" s="436">
        <f>SUM(EB182:EB182)</f>
        <v>0</v>
      </c>
      <c r="EC181" s="436"/>
      <c r="ED181" s="436"/>
      <c r="EE181" s="437"/>
      <c r="EF181" s="436"/>
      <c r="EG181" s="436">
        <f>SUM(EG182:EG182)</f>
        <v>99343</v>
      </c>
      <c r="EH181" s="436"/>
      <c r="EI181" s="436"/>
      <c r="EJ181" s="437"/>
      <c r="EK181" s="333"/>
      <c r="EL181" s="436">
        <f>SUM(EL182:EL182)</f>
        <v>0</v>
      </c>
      <c r="EM181" s="436"/>
      <c r="EN181" s="333"/>
      <c r="EO181" s="345"/>
      <c r="EP181" s="349"/>
      <c r="EQ181" s="349"/>
    </row>
    <row r="182" spans="1:147" x14ac:dyDescent="0.2">
      <c r="A182" s="333"/>
      <c r="B182" s="333"/>
      <c r="D182" s="345" t="s">
        <v>313</v>
      </c>
      <c r="E182" s="351"/>
      <c r="F182" s="441"/>
      <c r="G182" s="445">
        <v>0</v>
      </c>
      <c r="H182" s="443"/>
      <c r="I182" s="436"/>
      <c r="J182" s="437"/>
      <c r="K182" s="441"/>
      <c r="L182" s="445">
        <v>0</v>
      </c>
      <c r="M182" s="443"/>
      <c r="N182" s="436"/>
      <c r="O182" s="437"/>
      <c r="P182" s="444"/>
      <c r="Q182" s="445">
        <v>88512</v>
      </c>
      <c r="R182" s="443"/>
      <c r="S182" s="436"/>
      <c r="T182" s="437"/>
      <c r="U182" s="444"/>
      <c r="V182" s="445">
        <v>0</v>
      </c>
      <c r="W182" s="443"/>
      <c r="X182" s="436"/>
      <c r="Y182" s="437"/>
      <c r="Z182" s="444"/>
      <c r="AA182" s="445">
        <v>0</v>
      </c>
      <c r="AB182" s="443"/>
      <c r="AC182" s="436"/>
      <c r="AD182" s="437"/>
      <c r="AE182" s="444"/>
      <c r="AF182" s="445">
        <v>0</v>
      </c>
      <c r="AG182" s="443"/>
      <c r="AH182" s="436"/>
      <c r="AI182" s="437"/>
      <c r="AJ182" s="444"/>
      <c r="AK182" s="445">
        <v>0</v>
      </c>
      <c r="AL182" s="443"/>
      <c r="AM182" s="436"/>
      <c r="AN182" s="437"/>
      <c r="AO182" s="444"/>
      <c r="AP182" s="445">
        <v>0</v>
      </c>
      <c r="AQ182" s="443"/>
      <c r="AR182" s="436"/>
      <c r="AS182" s="437"/>
      <c r="AT182" s="444"/>
      <c r="AU182" s="445">
        <v>0</v>
      </c>
      <c r="AV182" s="443"/>
      <c r="AW182" s="436"/>
      <c r="AX182" s="437"/>
      <c r="AY182" s="444"/>
      <c r="AZ182" s="445">
        <v>0</v>
      </c>
      <c r="BA182" s="443"/>
      <c r="BB182" s="436"/>
      <c r="BC182" s="437"/>
      <c r="BD182" s="444"/>
      <c r="BE182" s="445">
        <v>0</v>
      </c>
      <c r="BF182" s="443"/>
      <c r="BG182" s="436"/>
      <c r="BH182" s="437"/>
      <c r="BI182" s="444"/>
      <c r="BJ182" s="445">
        <v>0</v>
      </c>
      <c r="BK182" s="443"/>
      <c r="BL182" s="436"/>
      <c r="BM182" s="437"/>
      <c r="BN182" s="444"/>
      <c r="BO182" s="445">
        <v>0</v>
      </c>
      <c r="BP182" s="443"/>
      <c r="BQ182" s="436"/>
      <c r="BR182" s="437"/>
      <c r="BS182" s="441"/>
      <c r="BT182" s="445">
        <f>SUM(L182:BO182)</f>
        <v>88512</v>
      </c>
      <c r="BU182" s="443"/>
      <c r="BV182" s="436"/>
      <c r="BW182" s="437"/>
      <c r="BX182" s="441"/>
      <c r="BY182" s="445">
        <v>99343</v>
      </c>
      <c r="BZ182" s="443"/>
      <c r="CA182" s="436"/>
      <c r="CB182" s="437"/>
      <c r="CC182" s="441"/>
      <c r="CD182" s="445">
        <v>0</v>
      </c>
      <c r="CE182" s="443"/>
      <c r="CF182" s="436"/>
      <c r="CG182" s="437"/>
      <c r="CH182" s="444"/>
      <c r="CI182" s="445">
        <v>0</v>
      </c>
      <c r="CJ182" s="443"/>
      <c r="CK182" s="436"/>
      <c r="CL182" s="437"/>
      <c r="CM182" s="444"/>
      <c r="CN182" s="445">
        <v>0</v>
      </c>
      <c r="CO182" s="443"/>
      <c r="CP182" s="436"/>
      <c r="CQ182" s="437"/>
      <c r="CR182" s="444"/>
      <c r="CS182" s="445">
        <v>0</v>
      </c>
      <c r="CT182" s="443"/>
      <c r="CU182" s="436"/>
      <c r="CV182" s="437"/>
      <c r="CW182" s="444"/>
      <c r="CX182" s="445">
        <v>0</v>
      </c>
      <c r="CY182" s="443"/>
      <c r="CZ182" s="436"/>
      <c r="DA182" s="437"/>
      <c r="DB182" s="444"/>
      <c r="DC182" s="445">
        <v>0</v>
      </c>
      <c r="DD182" s="443"/>
      <c r="DE182" s="436"/>
      <c r="DF182" s="437"/>
      <c r="DG182" s="444"/>
      <c r="DH182" s="445">
        <v>0</v>
      </c>
      <c r="DI182" s="443"/>
      <c r="DJ182" s="436"/>
      <c r="DK182" s="437"/>
      <c r="DL182" s="444"/>
      <c r="DM182" s="445">
        <v>0</v>
      </c>
      <c r="DN182" s="443"/>
      <c r="DO182" s="436"/>
      <c r="DP182" s="437"/>
      <c r="DQ182" s="444"/>
      <c r="DR182" s="445">
        <v>0</v>
      </c>
      <c r="DS182" s="443"/>
      <c r="DT182" s="436"/>
      <c r="DU182" s="437"/>
      <c r="DV182" s="444"/>
      <c r="DW182" s="445">
        <v>0</v>
      </c>
      <c r="DX182" s="443"/>
      <c r="DY182" s="436"/>
      <c r="DZ182" s="437"/>
      <c r="EA182" s="444"/>
      <c r="EB182" s="445">
        <v>0</v>
      </c>
      <c r="EC182" s="443"/>
      <c r="ED182" s="436"/>
      <c r="EE182" s="437"/>
      <c r="EF182" s="444"/>
      <c r="EG182" s="445">
        <v>99343</v>
      </c>
      <c r="EH182" s="443"/>
      <c r="EI182" s="436"/>
      <c r="EJ182" s="437"/>
      <c r="EK182" s="441"/>
      <c r="EL182" s="445">
        <f>SUM(CD182:CI182)</f>
        <v>0</v>
      </c>
      <c r="EM182" s="443"/>
      <c r="EN182" s="333"/>
      <c r="EO182" s="345"/>
      <c r="EP182" s="349"/>
      <c r="EQ182" s="349"/>
    </row>
    <row r="183" spans="1:147" hidden="1" x14ac:dyDescent="0.2">
      <c r="A183" s="333"/>
      <c r="B183" s="333"/>
      <c r="D183" s="345"/>
      <c r="E183" s="351"/>
      <c r="F183" s="333"/>
      <c r="G183" s="436"/>
      <c r="H183" s="436"/>
      <c r="I183" s="436"/>
      <c r="J183" s="437"/>
      <c r="K183" s="333"/>
      <c r="L183" s="436"/>
      <c r="M183" s="436"/>
      <c r="N183" s="436"/>
      <c r="O183" s="437"/>
      <c r="P183" s="333"/>
      <c r="Q183" s="436"/>
      <c r="R183" s="436"/>
      <c r="S183" s="436"/>
      <c r="T183" s="437"/>
      <c r="U183" s="333"/>
      <c r="V183" s="436"/>
      <c r="W183" s="436"/>
      <c r="X183" s="436"/>
      <c r="Y183" s="437"/>
      <c r="Z183" s="333"/>
      <c r="AA183" s="436"/>
      <c r="AB183" s="436"/>
      <c r="AC183" s="436"/>
      <c r="AD183" s="437"/>
      <c r="AE183" s="333"/>
      <c r="AF183" s="436"/>
      <c r="AG183" s="436"/>
      <c r="AH183" s="436"/>
      <c r="AI183" s="437"/>
      <c r="AJ183" s="333"/>
      <c r="AK183" s="436"/>
      <c r="AL183" s="436"/>
      <c r="AM183" s="436"/>
      <c r="AN183" s="437"/>
      <c r="AO183" s="333"/>
      <c r="AP183" s="436"/>
      <c r="AQ183" s="436"/>
      <c r="AR183" s="436"/>
      <c r="AS183" s="437"/>
      <c r="AT183" s="333"/>
      <c r="AU183" s="436"/>
      <c r="AV183" s="436"/>
      <c r="AW183" s="436"/>
      <c r="AX183" s="437"/>
      <c r="AY183" s="333"/>
      <c r="AZ183" s="436"/>
      <c r="BA183" s="436"/>
      <c r="BB183" s="436"/>
      <c r="BC183" s="437"/>
      <c r="BD183" s="333"/>
      <c r="BE183" s="436"/>
      <c r="BF183" s="436"/>
      <c r="BG183" s="436"/>
      <c r="BH183" s="437"/>
      <c r="BI183" s="333"/>
      <c r="BJ183" s="436"/>
      <c r="BK183" s="436"/>
      <c r="BL183" s="436"/>
      <c r="BM183" s="437"/>
      <c r="BN183" s="333"/>
      <c r="BO183" s="436"/>
      <c r="BP183" s="436"/>
      <c r="BQ183" s="436"/>
      <c r="BR183" s="437"/>
      <c r="BS183" s="333"/>
      <c r="BT183" s="436"/>
      <c r="BU183" s="436"/>
      <c r="BV183" s="436"/>
      <c r="BW183" s="437"/>
      <c r="BX183" s="333"/>
      <c r="BY183" s="436"/>
      <c r="BZ183" s="436"/>
      <c r="CA183" s="436"/>
      <c r="CB183" s="437"/>
      <c r="CC183" s="333"/>
      <c r="CD183" s="436"/>
      <c r="CE183" s="436"/>
      <c r="CF183" s="436"/>
      <c r="CG183" s="437"/>
      <c r="CH183" s="333"/>
      <c r="CI183" s="436"/>
      <c r="CJ183" s="436"/>
      <c r="CK183" s="436"/>
      <c r="CL183" s="437"/>
      <c r="CM183" s="333"/>
      <c r="CN183" s="436"/>
      <c r="CO183" s="436"/>
      <c r="CP183" s="436"/>
      <c r="CQ183" s="437"/>
      <c r="CR183" s="333"/>
      <c r="CS183" s="436"/>
      <c r="CT183" s="436"/>
      <c r="CU183" s="436"/>
      <c r="CV183" s="437"/>
      <c r="CW183" s="333"/>
      <c r="CX183" s="436"/>
      <c r="CY183" s="436"/>
      <c r="CZ183" s="436"/>
      <c r="DA183" s="437"/>
      <c r="DB183" s="333"/>
      <c r="DC183" s="436"/>
      <c r="DD183" s="436"/>
      <c r="DE183" s="436"/>
      <c r="DF183" s="437"/>
      <c r="DG183" s="333"/>
      <c r="DH183" s="436"/>
      <c r="DI183" s="436"/>
      <c r="DJ183" s="436"/>
      <c r="DK183" s="437"/>
      <c r="DL183" s="333"/>
      <c r="DM183" s="436"/>
      <c r="DN183" s="436"/>
      <c r="DO183" s="436"/>
      <c r="DP183" s="437"/>
      <c r="DQ183" s="333"/>
      <c r="DR183" s="436"/>
      <c r="DS183" s="436"/>
      <c r="DT183" s="436"/>
      <c r="DU183" s="437"/>
      <c r="DV183" s="333"/>
      <c r="DW183" s="436"/>
      <c r="DX183" s="436"/>
      <c r="DY183" s="436"/>
      <c r="DZ183" s="437"/>
      <c r="EA183" s="333"/>
      <c r="EB183" s="436"/>
      <c r="EC183" s="436"/>
      <c r="ED183" s="436"/>
      <c r="EE183" s="437"/>
      <c r="EF183" s="333"/>
      <c r="EG183" s="436"/>
      <c r="EH183" s="436"/>
      <c r="EI183" s="436"/>
      <c r="EJ183" s="437"/>
      <c r="EK183" s="333"/>
      <c r="EL183" s="436"/>
      <c r="EM183" s="436"/>
      <c r="EN183" s="333"/>
      <c r="EO183" s="345"/>
      <c r="EP183" s="349"/>
      <c r="EQ183" s="349"/>
    </row>
    <row r="184" spans="1:147" hidden="1" x14ac:dyDescent="0.2">
      <c r="A184" s="333"/>
      <c r="B184" s="333"/>
      <c r="D184" s="345" t="s">
        <v>342</v>
      </c>
      <c r="E184" s="351"/>
      <c r="F184" s="333"/>
      <c r="G184" s="436">
        <f>SUM(G185:G185)</f>
        <v>0</v>
      </c>
      <c r="H184" s="436"/>
      <c r="I184" s="436"/>
      <c r="J184" s="437"/>
      <c r="K184" s="436"/>
      <c r="L184" s="436">
        <f>SUM(L185:L185)</f>
        <v>0</v>
      </c>
      <c r="M184" s="436"/>
      <c r="N184" s="436"/>
      <c r="O184" s="437"/>
      <c r="P184" s="436"/>
      <c r="Q184" s="436">
        <f>SUM(Q185:Q185)</f>
        <v>0</v>
      </c>
      <c r="R184" s="436"/>
      <c r="S184" s="436"/>
      <c r="T184" s="437"/>
      <c r="U184" s="436"/>
      <c r="V184" s="436">
        <f>SUM(V185:V185)</f>
        <v>0</v>
      </c>
      <c r="W184" s="436"/>
      <c r="X184" s="436"/>
      <c r="Y184" s="437"/>
      <c r="Z184" s="436"/>
      <c r="AA184" s="436">
        <f>SUM(AA185:AA185)</f>
        <v>0</v>
      </c>
      <c r="AB184" s="436"/>
      <c r="AC184" s="436"/>
      <c r="AD184" s="437"/>
      <c r="AE184" s="436"/>
      <c r="AF184" s="436">
        <f>SUM(AF185:AF185)</f>
        <v>0</v>
      </c>
      <c r="AG184" s="436"/>
      <c r="AH184" s="436"/>
      <c r="AI184" s="437"/>
      <c r="AJ184" s="436"/>
      <c r="AK184" s="436">
        <f>SUM(AK185:AK185)</f>
        <v>0</v>
      </c>
      <c r="AL184" s="436"/>
      <c r="AM184" s="436"/>
      <c r="AN184" s="437"/>
      <c r="AO184" s="436"/>
      <c r="AP184" s="436">
        <f>SUM(AP185:AP185)</f>
        <v>0</v>
      </c>
      <c r="AQ184" s="436"/>
      <c r="AR184" s="436"/>
      <c r="AS184" s="437"/>
      <c r="AT184" s="436"/>
      <c r="AU184" s="436">
        <f>SUM(AU185:AU185)</f>
        <v>0</v>
      </c>
      <c r="AV184" s="436"/>
      <c r="AW184" s="436"/>
      <c r="AX184" s="437"/>
      <c r="AY184" s="436"/>
      <c r="AZ184" s="436">
        <f>SUM(AZ185:AZ185)</f>
        <v>0</v>
      </c>
      <c r="BA184" s="436"/>
      <c r="BB184" s="436"/>
      <c r="BC184" s="437"/>
      <c r="BD184" s="436"/>
      <c r="BE184" s="436">
        <f>SUM(BE185:BE185)</f>
        <v>0</v>
      </c>
      <c r="BF184" s="436"/>
      <c r="BG184" s="436"/>
      <c r="BH184" s="437"/>
      <c r="BI184" s="436"/>
      <c r="BJ184" s="436">
        <f>SUM(BJ185:BJ185)</f>
        <v>0</v>
      </c>
      <c r="BK184" s="436"/>
      <c r="BL184" s="436"/>
      <c r="BM184" s="437"/>
      <c r="BN184" s="436"/>
      <c r="BO184" s="436">
        <f>SUM(BO185:BO185)</f>
        <v>0</v>
      </c>
      <c r="BP184" s="436"/>
      <c r="BQ184" s="436"/>
      <c r="BR184" s="437"/>
      <c r="BS184" s="333"/>
      <c r="BT184" s="436">
        <f>SUM(BT185:BT185)</f>
        <v>0</v>
      </c>
      <c r="BU184" s="436"/>
      <c r="BV184" s="436"/>
      <c r="BW184" s="437"/>
      <c r="BX184" s="333"/>
      <c r="BY184" s="436">
        <f>SUM(BY185:BY185)</f>
        <v>0</v>
      </c>
      <c r="BZ184" s="436"/>
      <c r="CA184" s="436"/>
      <c r="CB184" s="437"/>
      <c r="CC184" s="436"/>
      <c r="CD184" s="436">
        <f>SUM(CD185:CD185)</f>
        <v>0</v>
      </c>
      <c r="CE184" s="436"/>
      <c r="CF184" s="436"/>
      <c r="CG184" s="437"/>
      <c r="CH184" s="436"/>
      <c r="CI184" s="436">
        <f>SUM(CI185:CI185)</f>
        <v>0</v>
      </c>
      <c r="CJ184" s="436"/>
      <c r="CK184" s="436"/>
      <c r="CL184" s="437"/>
      <c r="CM184" s="436"/>
      <c r="CN184" s="436">
        <f>SUM(CN185:CN185)</f>
        <v>0</v>
      </c>
      <c r="CO184" s="436"/>
      <c r="CP184" s="436"/>
      <c r="CQ184" s="437"/>
      <c r="CR184" s="436"/>
      <c r="CS184" s="436">
        <f>SUM(CS185:CS185)</f>
        <v>0</v>
      </c>
      <c r="CT184" s="436"/>
      <c r="CU184" s="436"/>
      <c r="CV184" s="437"/>
      <c r="CW184" s="436"/>
      <c r="CX184" s="436">
        <f>SUM(CX185:CX185)</f>
        <v>0</v>
      </c>
      <c r="CY184" s="436"/>
      <c r="CZ184" s="436"/>
      <c r="DA184" s="437"/>
      <c r="DB184" s="436"/>
      <c r="DC184" s="436">
        <f>SUM(DC185:DC185)</f>
        <v>0</v>
      </c>
      <c r="DD184" s="436"/>
      <c r="DE184" s="436"/>
      <c r="DF184" s="437"/>
      <c r="DG184" s="436"/>
      <c r="DH184" s="436">
        <f>SUM(DH185:DH185)</f>
        <v>0</v>
      </c>
      <c r="DI184" s="436"/>
      <c r="DJ184" s="436"/>
      <c r="DK184" s="437"/>
      <c r="DL184" s="436"/>
      <c r="DM184" s="436">
        <f>SUM(DM185:DM185)</f>
        <v>0</v>
      </c>
      <c r="DN184" s="436"/>
      <c r="DO184" s="436"/>
      <c r="DP184" s="437"/>
      <c r="DQ184" s="436"/>
      <c r="DR184" s="436">
        <f>SUM(DR185:DR185)</f>
        <v>0</v>
      </c>
      <c r="DS184" s="436"/>
      <c r="DT184" s="436"/>
      <c r="DU184" s="437"/>
      <c r="DV184" s="436"/>
      <c r="DW184" s="436">
        <f>SUM(DW185:DW185)</f>
        <v>0</v>
      </c>
      <c r="DX184" s="436"/>
      <c r="DY184" s="436"/>
      <c r="DZ184" s="437"/>
      <c r="EA184" s="436"/>
      <c r="EB184" s="436">
        <f>SUM(EB185:EB185)</f>
        <v>0</v>
      </c>
      <c r="EC184" s="436"/>
      <c r="ED184" s="436"/>
      <c r="EE184" s="437"/>
      <c r="EF184" s="436"/>
      <c r="EG184" s="436">
        <f>SUM(EG185:EG185)</f>
        <v>0</v>
      </c>
      <c r="EH184" s="436"/>
      <c r="EI184" s="436"/>
      <c r="EJ184" s="437"/>
      <c r="EK184" s="333"/>
      <c r="EL184" s="436">
        <f>SUM(EL185:EL185)</f>
        <v>0</v>
      </c>
      <c r="EM184" s="436"/>
      <c r="EN184" s="333"/>
      <c r="EO184" s="345"/>
      <c r="EP184" s="349"/>
      <c r="EQ184" s="349"/>
    </row>
    <row r="185" spans="1:147" hidden="1" x14ac:dyDescent="0.2">
      <c r="A185" s="333"/>
      <c r="B185" s="333"/>
      <c r="D185" s="345" t="s">
        <v>313</v>
      </c>
      <c r="E185" s="351"/>
      <c r="F185" s="441"/>
      <c r="G185" s="445">
        <v>0</v>
      </c>
      <c r="H185" s="443"/>
      <c r="I185" s="436"/>
      <c r="J185" s="437"/>
      <c r="K185" s="441"/>
      <c r="L185" s="445">
        <v>0</v>
      </c>
      <c r="M185" s="443"/>
      <c r="N185" s="436"/>
      <c r="O185" s="437"/>
      <c r="P185" s="444"/>
      <c r="Q185" s="445">
        <v>0</v>
      </c>
      <c r="R185" s="443"/>
      <c r="S185" s="436"/>
      <c r="T185" s="437"/>
      <c r="U185" s="444"/>
      <c r="V185" s="445">
        <v>0</v>
      </c>
      <c r="W185" s="443"/>
      <c r="X185" s="436"/>
      <c r="Y185" s="437"/>
      <c r="Z185" s="444"/>
      <c r="AA185" s="445">
        <v>0</v>
      </c>
      <c r="AB185" s="443"/>
      <c r="AC185" s="436"/>
      <c r="AD185" s="437"/>
      <c r="AE185" s="444"/>
      <c r="AF185" s="445">
        <v>0</v>
      </c>
      <c r="AG185" s="443"/>
      <c r="AH185" s="436"/>
      <c r="AI185" s="437"/>
      <c r="AJ185" s="444"/>
      <c r="AK185" s="445">
        <v>0</v>
      </c>
      <c r="AL185" s="443"/>
      <c r="AM185" s="436"/>
      <c r="AN185" s="437"/>
      <c r="AO185" s="444"/>
      <c r="AP185" s="445">
        <v>0</v>
      </c>
      <c r="AQ185" s="443"/>
      <c r="AR185" s="436"/>
      <c r="AS185" s="437"/>
      <c r="AT185" s="444"/>
      <c r="AU185" s="445">
        <v>0</v>
      </c>
      <c r="AV185" s="443"/>
      <c r="AW185" s="436"/>
      <c r="AX185" s="437"/>
      <c r="AY185" s="444"/>
      <c r="AZ185" s="445">
        <v>0</v>
      </c>
      <c r="BA185" s="443"/>
      <c r="BB185" s="436"/>
      <c r="BC185" s="437"/>
      <c r="BD185" s="444"/>
      <c r="BE185" s="445">
        <v>0</v>
      </c>
      <c r="BF185" s="443"/>
      <c r="BG185" s="436"/>
      <c r="BH185" s="437"/>
      <c r="BI185" s="444"/>
      <c r="BJ185" s="445">
        <v>0</v>
      </c>
      <c r="BK185" s="443"/>
      <c r="BL185" s="436"/>
      <c r="BM185" s="437"/>
      <c r="BN185" s="444"/>
      <c r="BO185" s="445">
        <v>0</v>
      </c>
      <c r="BP185" s="443"/>
      <c r="BQ185" s="436"/>
      <c r="BR185" s="437"/>
      <c r="BS185" s="441"/>
      <c r="BT185" s="445">
        <f>SUM(L185:BO185)</f>
        <v>0</v>
      </c>
      <c r="BU185" s="443"/>
      <c r="BV185" s="436"/>
      <c r="BW185" s="437"/>
      <c r="BX185" s="441"/>
      <c r="BY185" s="445">
        <v>0</v>
      </c>
      <c r="BZ185" s="443"/>
      <c r="CA185" s="436"/>
      <c r="CB185" s="437"/>
      <c r="CC185" s="441"/>
      <c r="CD185" s="445">
        <v>0</v>
      </c>
      <c r="CE185" s="443"/>
      <c r="CF185" s="436"/>
      <c r="CG185" s="437"/>
      <c r="CH185" s="444"/>
      <c r="CI185" s="445">
        <v>0</v>
      </c>
      <c r="CJ185" s="443"/>
      <c r="CK185" s="436"/>
      <c r="CL185" s="437"/>
      <c r="CM185" s="444"/>
      <c r="CN185" s="445">
        <v>0</v>
      </c>
      <c r="CO185" s="443"/>
      <c r="CP185" s="436"/>
      <c r="CQ185" s="437"/>
      <c r="CR185" s="444"/>
      <c r="CS185" s="445">
        <v>0</v>
      </c>
      <c r="CT185" s="443"/>
      <c r="CU185" s="436"/>
      <c r="CV185" s="437"/>
      <c r="CW185" s="444"/>
      <c r="CX185" s="445">
        <v>0</v>
      </c>
      <c r="CY185" s="443"/>
      <c r="CZ185" s="436"/>
      <c r="DA185" s="437"/>
      <c r="DB185" s="444"/>
      <c r="DC185" s="445">
        <v>0</v>
      </c>
      <c r="DD185" s="443"/>
      <c r="DE185" s="436"/>
      <c r="DF185" s="437"/>
      <c r="DG185" s="444"/>
      <c r="DH185" s="445">
        <v>0</v>
      </c>
      <c r="DI185" s="443"/>
      <c r="DJ185" s="436"/>
      <c r="DK185" s="437"/>
      <c r="DL185" s="444"/>
      <c r="DM185" s="445">
        <v>0</v>
      </c>
      <c r="DN185" s="443"/>
      <c r="DO185" s="436"/>
      <c r="DP185" s="437"/>
      <c r="DQ185" s="444"/>
      <c r="DR185" s="445">
        <v>0</v>
      </c>
      <c r="DS185" s="443"/>
      <c r="DT185" s="436"/>
      <c r="DU185" s="437"/>
      <c r="DV185" s="444"/>
      <c r="DW185" s="445">
        <v>0</v>
      </c>
      <c r="DX185" s="443"/>
      <c r="DY185" s="436"/>
      <c r="DZ185" s="437"/>
      <c r="EA185" s="444"/>
      <c r="EB185" s="445">
        <v>0</v>
      </c>
      <c r="EC185" s="443"/>
      <c r="ED185" s="436"/>
      <c r="EE185" s="437"/>
      <c r="EF185" s="444"/>
      <c r="EG185" s="445">
        <v>0</v>
      </c>
      <c r="EH185" s="443"/>
      <c r="EI185" s="436"/>
      <c r="EJ185" s="437"/>
      <c r="EK185" s="441"/>
      <c r="EL185" s="445">
        <f t="shared" ref="EL185" si="13">SUM(CD185:EG185)</f>
        <v>0</v>
      </c>
      <c r="EM185" s="443"/>
      <c r="EN185" s="333"/>
      <c r="EO185" s="345"/>
      <c r="EP185" s="349"/>
      <c r="EQ185" s="349"/>
    </row>
    <row r="186" spans="1:147" hidden="1" x14ac:dyDescent="0.2">
      <c r="A186" s="333"/>
      <c r="B186" s="333"/>
      <c r="D186" s="345"/>
      <c r="E186" s="351"/>
      <c r="F186" s="333"/>
      <c r="G186" s="436"/>
      <c r="H186" s="436"/>
      <c r="I186" s="436"/>
      <c r="J186" s="437"/>
      <c r="K186" s="333"/>
      <c r="L186" s="436"/>
      <c r="M186" s="436"/>
      <c r="N186" s="436"/>
      <c r="O186" s="437"/>
      <c r="P186" s="333"/>
      <c r="Q186" s="436"/>
      <c r="R186" s="436"/>
      <c r="S186" s="436"/>
      <c r="T186" s="437"/>
      <c r="U186" s="333"/>
      <c r="V186" s="436"/>
      <c r="W186" s="436"/>
      <c r="X186" s="436"/>
      <c r="Y186" s="437"/>
      <c r="Z186" s="333"/>
      <c r="AA186" s="436"/>
      <c r="AB186" s="436"/>
      <c r="AC186" s="436"/>
      <c r="AD186" s="437"/>
      <c r="AE186" s="333"/>
      <c r="AF186" s="436"/>
      <c r="AG186" s="436"/>
      <c r="AH186" s="436"/>
      <c r="AI186" s="437"/>
      <c r="AJ186" s="333"/>
      <c r="AK186" s="436"/>
      <c r="AL186" s="436"/>
      <c r="AM186" s="436"/>
      <c r="AN186" s="437"/>
      <c r="AO186" s="333"/>
      <c r="AP186" s="436"/>
      <c r="AQ186" s="436"/>
      <c r="AR186" s="436"/>
      <c r="AS186" s="437"/>
      <c r="AT186" s="333"/>
      <c r="AU186" s="436"/>
      <c r="AV186" s="436"/>
      <c r="AW186" s="436"/>
      <c r="AX186" s="437"/>
      <c r="AY186" s="333"/>
      <c r="AZ186" s="436"/>
      <c r="BA186" s="436"/>
      <c r="BB186" s="436"/>
      <c r="BC186" s="437"/>
      <c r="BD186" s="333"/>
      <c r="BE186" s="436"/>
      <c r="BF186" s="436"/>
      <c r="BG186" s="436"/>
      <c r="BH186" s="437"/>
      <c r="BI186" s="333"/>
      <c r="BJ186" s="436"/>
      <c r="BK186" s="436"/>
      <c r="BL186" s="436"/>
      <c r="BM186" s="437"/>
      <c r="BN186" s="333"/>
      <c r="BO186" s="436"/>
      <c r="BP186" s="436"/>
      <c r="BQ186" s="436"/>
      <c r="BR186" s="437"/>
      <c r="BS186" s="333"/>
      <c r="BT186" s="436"/>
      <c r="BU186" s="436"/>
      <c r="BV186" s="436"/>
      <c r="BW186" s="437"/>
      <c r="BX186" s="333"/>
      <c r="BY186" s="436"/>
      <c r="BZ186" s="436"/>
      <c r="CA186" s="436"/>
      <c r="CB186" s="437"/>
      <c r="CC186" s="333"/>
      <c r="CD186" s="436"/>
      <c r="CE186" s="436"/>
      <c r="CF186" s="436"/>
      <c r="CG186" s="437"/>
      <c r="CH186" s="333"/>
      <c r="CI186" s="436"/>
      <c r="CJ186" s="436"/>
      <c r="CK186" s="436"/>
      <c r="CL186" s="437"/>
      <c r="CM186" s="333"/>
      <c r="CN186" s="436"/>
      <c r="CO186" s="436"/>
      <c r="CP186" s="436"/>
      <c r="CQ186" s="437"/>
      <c r="CR186" s="333"/>
      <c r="CS186" s="436"/>
      <c r="CT186" s="436"/>
      <c r="CU186" s="436"/>
      <c r="CV186" s="437"/>
      <c r="CW186" s="333"/>
      <c r="CX186" s="436"/>
      <c r="CY186" s="436"/>
      <c r="CZ186" s="436"/>
      <c r="DA186" s="437"/>
      <c r="DB186" s="333"/>
      <c r="DC186" s="436"/>
      <c r="DD186" s="436"/>
      <c r="DE186" s="436"/>
      <c r="DF186" s="437"/>
      <c r="DG186" s="333"/>
      <c r="DH186" s="436"/>
      <c r="DI186" s="436"/>
      <c r="DJ186" s="436"/>
      <c r="DK186" s="437"/>
      <c r="DL186" s="333"/>
      <c r="DM186" s="436"/>
      <c r="DN186" s="436"/>
      <c r="DO186" s="436"/>
      <c r="DP186" s="437"/>
      <c r="DQ186" s="333"/>
      <c r="DR186" s="436"/>
      <c r="DS186" s="436"/>
      <c r="DT186" s="436"/>
      <c r="DU186" s="437"/>
      <c r="DV186" s="333"/>
      <c r="DW186" s="436"/>
      <c r="DX186" s="436"/>
      <c r="DY186" s="436"/>
      <c r="DZ186" s="437"/>
      <c r="EA186" s="333"/>
      <c r="EB186" s="436"/>
      <c r="EC186" s="436"/>
      <c r="ED186" s="436"/>
      <c r="EE186" s="437"/>
      <c r="EF186" s="333"/>
      <c r="EG186" s="436"/>
      <c r="EH186" s="436"/>
      <c r="EI186" s="436"/>
      <c r="EJ186" s="437"/>
      <c r="EK186" s="333"/>
      <c r="EL186" s="436"/>
      <c r="EM186" s="436"/>
      <c r="EN186" s="333"/>
      <c r="EO186" s="345"/>
      <c r="EP186" s="349"/>
      <c r="EQ186" s="349"/>
    </row>
    <row r="187" spans="1:147" hidden="1" x14ac:dyDescent="0.2">
      <c r="A187" s="333"/>
      <c r="B187" s="333"/>
      <c r="D187" s="345" t="s">
        <v>342</v>
      </c>
      <c r="E187" s="351"/>
      <c r="F187" s="333"/>
      <c r="G187" s="436">
        <f>SUM(G188:G188)</f>
        <v>0</v>
      </c>
      <c r="H187" s="436"/>
      <c r="I187" s="436"/>
      <c r="J187" s="437"/>
      <c r="K187" s="436"/>
      <c r="L187" s="436">
        <f>SUM(L188:L188)</f>
        <v>0</v>
      </c>
      <c r="M187" s="436"/>
      <c r="N187" s="436"/>
      <c r="O187" s="437"/>
      <c r="P187" s="436"/>
      <c r="Q187" s="436">
        <f>SUM(Q188:Q188)</f>
        <v>0</v>
      </c>
      <c r="R187" s="436"/>
      <c r="S187" s="436"/>
      <c r="T187" s="437"/>
      <c r="U187" s="436"/>
      <c r="V187" s="436">
        <f>SUM(V188:V188)</f>
        <v>0</v>
      </c>
      <c r="W187" s="436"/>
      <c r="X187" s="436"/>
      <c r="Y187" s="437"/>
      <c r="Z187" s="436"/>
      <c r="AA187" s="436">
        <f>SUM(AA188:AA188)</f>
        <v>0</v>
      </c>
      <c r="AB187" s="436"/>
      <c r="AC187" s="436"/>
      <c r="AD187" s="437"/>
      <c r="AE187" s="436"/>
      <c r="AF187" s="436">
        <f>SUM(AF188:AF188)</f>
        <v>0</v>
      </c>
      <c r="AG187" s="436"/>
      <c r="AH187" s="436"/>
      <c r="AI187" s="437"/>
      <c r="AJ187" s="436"/>
      <c r="AK187" s="436">
        <f>SUM(AK188:AK188)</f>
        <v>0</v>
      </c>
      <c r="AL187" s="436"/>
      <c r="AM187" s="436"/>
      <c r="AN187" s="437"/>
      <c r="AO187" s="436"/>
      <c r="AP187" s="436">
        <f>SUM(AP188:AP188)</f>
        <v>0</v>
      </c>
      <c r="AQ187" s="436"/>
      <c r="AR187" s="436"/>
      <c r="AS187" s="437"/>
      <c r="AT187" s="436"/>
      <c r="AU187" s="436">
        <f>SUM(AU188:AU188)</f>
        <v>0</v>
      </c>
      <c r="AV187" s="436"/>
      <c r="AW187" s="436"/>
      <c r="AX187" s="437"/>
      <c r="AY187" s="436"/>
      <c r="AZ187" s="436">
        <f>SUM(AZ188:AZ188)</f>
        <v>0</v>
      </c>
      <c r="BA187" s="436"/>
      <c r="BB187" s="436"/>
      <c r="BC187" s="437"/>
      <c r="BD187" s="436"/>
      <c r="BE187" s="436">
        <f>SUM(BE188:BE188)</f>
        <v>0</v>
      </c>
      <c r="BF187" s="436"/>
      <c r="BG187" s="436"/>
      <c r="BH187" s="437"/>
      <c r="BI187" s="436"/>
      <c r="BJ187" s="436">
        <f>SUM(BJ188:BJ188)</f>
        <v>0</v>
      </c>
      <c r="BK187" s="436"/>
      <c r="BL187" s="436"/>
      <c r="BM187" s="437"/>
      <c r="BN187" s="436"/>
      <c r="BO187" s="436">
        <f>SUM(BO188:BO188)</f>
        <v>0</v>
      </c>
      <c r="BP187" s="436"/>
      <c r="BQ187" s="436"/>
      <c r="BR187" s="437"/>
      <c r="BS187" s="333"/>
      <c r="BT187" s="436">
        <f>SUM(BT188:BT188)</f>
        <v>0</v>
      </c>
      <c r="BU187" s="436"/>
      <c r="BV187" s="436"/>
      <c r="BW187" s="437"/>
      <c r="BX187" s="333"/>
      <c r="BY187" s="436">
        <f>SUM(BY188:BY188)</f>
        <v>0</v>
      </c>
      <c r="BZ187" s="436"/>
      <c r="CA187" s="436"/>
      <c r="CB187" s="437"/>
      <c r="CC187" s="436"/>
      <c r="CD187" s="436">
        <f>SUM(CD188:CD188)</f>
        <v>0</v>
      </c>
      <c r="CE187" s="436"/>
      <c r="CF187" s="436"/>
      <c r="CG187" s="437"/>
      <c r="CH187" s="436"/>
      <c r="CI187" s="436">
        <f>SUM(CI188:CI188)</f>
        <v>0</v>
      </c>
      <c r="CJ187" s="436"/>
      <c r="CK187" s="436"/>
      <c r="CL187" s="437"/>
      <c r="CM187" s="436"/>
      <c r="CN187" s="436">
        <f>SUM(CN188:CN188)</f>
        <v>0</v>
      </c>
      <c r="CO187" s="436"/>
      <c r="CP187" s="436"/>
      <c r="CQ187" s="437"/>
      <c r="CR187" s="436"/>
      <c r="CS187" s="436">
        <f>SUM(CS188:CS188)</f>
        <v>0</v>
      </c>
      <c r="CT187" s="436"/>
      <c r="CU187" s="436"/>
      <c r="CV187" s="437"/>
      <c r="CW187" s="436"/>
      <c r="CX187" s="436">
        <f>SUM(CX188:CX188)</f>
        <v>0</v>
      </c>
      <c r="CY187" s="436"/>
      <c r="CZ187" s="436"/>
      <c r="DA187" s="437"/>
      <c r="DB187" s="436"/>
      <c r="DC187" s="436">
        <f>SUM(DC188:DC188)</f>
        <v>0</v>
      </c>
      <c r="DD187" s="436"/>
      <c r="DE187" s="436"/>
      <c r="DF187" s="437"/>
      <c r="DG187" s="436"/>
      <c r="DH187" s="436">
        <f>SUM(DH188:DH188)</f>
        <v>0</v>
      </c>
      <c r="DI187" s="436"/>
      <c r="DJ187" s="436"/>
      <c r="DK187" s="437"/>
      <c r="DL187" s="436"/>
      <c r="DM187" s="436">
        <f>SUM(DM188:DM188)</f>
        <v>0</v>
      </c>
      <c r="DN187" s="436"/>
      <c r="DO187" s="436"/>
      <c r="DP187" s="437"/>
      <c r="DQ187" s="436"/>
      <c r="DR187" s="436">
        <f>SUM(DR188:DR188)</f>
        <v>0</v>
      </c>
      <c r="DS187" s="436"/>
      <c r="DT187" s="436"/>
      <c r="DU187" s="437"/>
      <c r="DV187" s="436"/>
      <c r="DW187" s="436">
        <f>SUM(DW188:DW188)</f>
        <v>0</v>
      </c>
      <c r="DX187" s="436"/>
      <c r="DY187" s="436"/>
      <c r="DZ187" s="437"/>
      <c r="EA187" s="436"/>
      <c r="EB187" s="436">
        <f>SUM(EB188:EB188)</f>
        <v>0</v>
      </c>
      <c r="EC187" s="436"/>
      <c r="ED187" s="436"/>
      <c r="EE187" s="437"/>
      <c r="EF187" s="436"/>
      <c r="EG187" s="436">
        <f>SUM(EG188:EG188)</f>
        <v>0</v>
      </c>
      <c r="EH187" s="436"/>
      <c r="EI187" s="436"/>
      <c r="EJ187" s="437"/>
      <c r="EK187" s="333"/>
      <c r="EL187" s="436">
        <f>SUM(EL188:EL188)</f>
        <v>0</v>
      </c>
      <c r="EM187" s="436"/>
      <c r="EN187" s="333"/>
      <c r="EO187" s="345"/>
      <c r="EP187" s="349"/>
      <c r="EQ187" s="349"/>
    </row>
    <row r="188" spans="1:147" hidden="1" x14ac:dyDescent="0.2">
      <c r="A188" s="333"/>
      <c r="B188" s="333"/>
      <c r="D188" s="345" t="s">
        <v>313</v>
      </c>
      <c r="E188" s="351"/>
      <c r="F188" s="441"/>
      <c r="G188" s="445">
        <v>0</v>
      </c>
      <c r="H188" s="443"/>
      <c r="I188" s="436"/>
      <c r="J188" s="437"/>
      <c r="K188" s="441"/>
      <c r="L188" s="445">
        <v>0</v>
      </c>
      <c r="M188" s="443"/>
      <c r="N188" s="436"/>
      <c r="O188" s="437"/>
      <c r="P188" s="444"/>
      <c r="Q188" s="445">
        <v>0</v>
      </c>
      <c r="R188" s="443"/>
      <c r="S188" s="436"/>
      <c r="T188" s="437"/>
      <c r="U188" s="444"/>
      <c r="V188" s="445">
        <v>0</v>
      </c>
      <c r="W188" s="443"/>
      <c r="X188" s="436"/>
      <c r="Y188" s="437"/>
      <c r="Z188" s="444"/>
      <c r="AA188" s="445">
        <v>0</v>
      </c>
      <c r="AB188" s="443"/>
      <c r="AC188" s="436"/>
      <c r="AD188" s="437"/>
      <c r="AE188" s="444"/>
      <c r="AF188" s="445">
        <v>0</v>
      </c>
      <c r="AG188" s="443"/>
      <c r="AH188" s="436"/>
      <c r="AI188" s="437"/>
      <c r="AJ188" s="444"/>
      <c r="AK188" s="445">
        <v>0</v>
      </c>
      <c r="AL188" s="443"/>
      <c r="AM188" s="436"/>
      <c r="AN188" s="437"/>
      <c r="AO188" s="444"/>
      <c r="AP188" s="445">
        <v>0</v>
      </c>
      <c r="AQ188" s="443"/>
      <c r="AR188" s="436"/>
      <c r="AS188" s="437"/>
      <c r="AT188" s="444"/>
      <c r="AU188" s="445">
        <v>0</v>
      </c>
      <c r="AV188" s="443"/>
      <c r="AW188" s="436"/>
      <c r="AX188" s="437"/>
      <c r="AY188" s="444"/>
      <c r="AZ188" s="445">
        <v>0</v>
      </c>
      <c r="BA188" s="443"/>
      <c r="BB188" s="436"/>
      <c r="BC188" s="437"/>
      <c r="BD188" s="444"/>
      <c r="BE188" s="445">
        <v>0</v>
      </c>
      <c r="BF188" s="443"/>
      <c r="BG188" s="436"/>
      <c r="BH188" s="437"/>
      <c r="BI188" s="444"/>
      <c r="BJ188" s="445">
        <v>0</v>
      </c>
      <c r="BK188" s="443"/>
      <c r="BL188" s="436"/>
      <c r="BM188" s="437"/>
      <c r="BN188" s="444"/>
      <c r="BO188" s="445">
        <v>0</v>
      </c>
      <c r="BP188" s="443"/>
      <c r="BQ188" s="436"/>
      <c r="BR188" s="437"/>
      <c r="BS188" s="441"/>
      <c r="BT188" s="445">
        <f>SUM(L188:BO188)</f>
        <v>0</v>
      </c>
      <c r="BU188" s="443"/>
      <c r="BV188" s="436"/>
      <c r="BW188" s="437"/>
      <c r="BX188" s="441"/>
      <c r="BY188" s="445">
        <v>0</v>
      </c>
      <c r="BZ188" s="443"/>
      <c r="CA188" s="436"/>
      <c r="CB188" s="437"/>
      <c r="CC188" s="441"/>
      <c r="CD188" s="445">
        <v>0</v>
      </c>
      <c r="CE188" s="443"/>
      <c r="CF188" s="436"/>
      <c r="CG188" s="437"/>
      <c r="CH188" s="444"/>
      <c r="CI188" s="445">
        <v>0</v>
      </c>
      <c r="CJ188" s="443"/>
      <c r="CK188" s="436"/>
      <c r="CL188" s="437"/>
      <c r="CM188" s="444"/>
      <c r="CN188" s="445">
        <v>0</v>
      </c>
      <c r="CO188" s="443"/>
      <c r="CP188" s="436"/>
      <c r="CQ188" s="437"/>
      <c r="CR188" s="444"/>
      <c r="CS188" s="445">
        <v>0</v>
      </c>
      <c r="CT188" s="443"/>
      <c r="CU188" s="436"/>
      <c r="CV188" s="437"/>
      <c r="CW188" s="444"/>
      <c r="CX188" s="445">
        <v>0</v>
      </c>
      <c r="CY188" s="443"/>
      <c r="CZ188" s="436"/>
      <c r="DA188" s="437"/>
      <c r="DB188" s="444"/>
      <c r="DC188" s="445">
        <v>0</v>
      </c>
      <c r="DD188" s="443"/>
      <c r="DE188" s="436"/>
      <c r="DF188" s="437"/>
      <c r="DG188" s="444"/>
      <c r="DH188" s="445">
        <v>0</v>
      </c>
      <c r="DI188" s="443"/>
      <c r="DJ188" s="436"/>
      <c r="DK188" s="437"/>
      <c r="DL188" s="444"/>
      <c r="DM188" s="445">
        <v>0</v>
      </c>
      <c r="DN188" s="443"/>
      <c r="DO188" s="436"/>
      <c r="DP188" s="437"/>
      <c r="DQ188" s="444"/>
      <c r="DR188" s="445">
        <v>0</v>
      </c>
      <c r="DS188" s="443"/>
      <c r="DT188" s="436"/>
      <c r="DU188" s="437"/>
      <c r="DV188" s="444"/>
      <c r="DW188" s="445">
        <v>0</v>
      </c>
      <c r="DX188" s="443"/>
      <c r="DY188" s="436"/>
      <c r="DZ188" s="437"/>
      <c r="EA188" s="444"/>
      <c r="EB188" s="445">
        <v>0</v>
      </c>
      <c r="EC188" s="443"/>
      <c r="ED188" s="436"/>
      <c r="EE188" s="437"/>
      <c r="EF188" s="444"/>
      <c r="EG188" s="445">
        <v>0</v>
      </c>
      <c r="EH188" s="443"/>
      <c r="EI188" s="436"/>
      <c r="EJ188" s="437"/>
      <c r="EK188" s="441"/>
      <c r="EL188" s="445">
        <f t="shared" ref="EL188" si="14">SUM(CD188:EG188)</f>
        <v>0</v>
      </c>
      <c r="EM188" s="443"/>
      <c r="EN188" s="333"/>
      <c r="EO188" s="345"/>
      <c r="EP188" s="349"/>
      <c r="EQ188" s="349"/>
    </row>
    <row r="189" spans="1:147" hidden="1" x14ac:dyDescent="0.2">
      <c r="A189" s="333"/>
      <c r="B189" s="333"/>
      <c r="D189" s="454"/>
      <c r="E189" s="351"/>
      <c r="F189" s="333"/>
      <c r="G189" s="436"/>
      <c r="H189" s="436"/>
      <c r="I189" s="436"/>
      <c r="J189" s="437"/>
      <c r="K189" s="436"/>
      <c r="L189" s="436"/>
      <c r="M189" s="436"/>
      <c r="N189" s="436"/>
      <c r="O189" s="437"/>
      <c r="P189" s="436"/>
      <c r="Q189" s="436"/>
      <c r="R189" s="436"/>
      <c r="S189" s="436"/>
      <c r="T189" s="437"/>
      <c r="U189" s="436"/>
      <c r="V189" s="436"/>
      <c r="W189" s="436"/>
      <c r="X189" s="436"/>
      <c r="Y189" s="437"/>
      <c r="Z189" s="436"/>
      <c r="AA189" s="436"/>
      <c r="AB189" s="436"/>
      <c r="AC189" s="436"/>
      <c r="AD189" s="437"/>
      <c r="AE189" s="436"/>
      <c r="AF189" s="436"/>
      <c r="AG189" s="436"/>
      <c r="AH189" s="436"/>
      <c r="AI189" s="437"/>
      <c r="AJ189" s="436"/>
      <c r="AK189" s="436"/>
      <c r="AL189" s="436"/>
      <c r="AM189" s="436"/>
      <c r="AN189" s="437"/>
      <c r="AO189" s="436"/>
      <c r="AP189" s="436"/>
      <c r="AQ189" s="436"/>
      <c r="AR189" s="436"/>
      <c r="AS189" s="437"/>
      <c r="AT189" s="436"/>
      <c r="AU189" s="436"/>
      <c r="AV189" s="436"/>
      <c r="AW189" s="436"/>
      <c r="AX189" s="437"/>
      <c r="AY189" s="436"/>
      <c r="AZ189" s="436"/>
      <c r="BA189" s="436"/>
      <c r="BB189" s="436"/>
      <c r="BC189" s="437"/>
      <c r="BD189" s="436"/>
      <c r="BE189" s="436"/>
      <c r="BF189" s="436"/>
      <c r="BG189" s="436"/>
      <c r="BH189" s="437"/>
      <c r="BI189" s="436"/>
      <c r="BJ189" s="436"/>
      <c r="BK189" s="436"/>
      <c r="BL189" s="436"/>
      <c r="BM189" s="437"/>
      <c r="BN189" s="436"/>
      <c r="BO189" s="436"/>
      <c r="BP189" s="436"/>
      <c r="BQ189" s="436"/>
      <c r="BR189" s="437"/>
      <c r="BS189" s="436"/>
      <c r="BT189" s="436"/>
      <c r="BU189" s="436"/>
      <c r="BV189" s="436"/>
      <c r="BW189" s="437"/>
      <c r="BX189" s="436"/>
      <c r="BY189" s="436"/>
      <c r="BZ189" s="436"/>
      <c r="CA189" s="436"/>
      <c r="CB189" s="437"/>
      <c r="CC189" s="436"/>
      <c r="CD189" s="436"/>
      <c r="CE189" s="436"/>
      <c r="CF189" s="436"/>
      <c r="CG189" s="437"/>
      <c r="CH189" s="436"/>
      <c r="CI189" s="436"/>
      <c r="CJ189" s="436"/>
      <c r="CK189" s="436"/>
      <c r="CL189" s="437"/>
      <c r="CM189" s="436"/>
      <c r="CN189" s="436"/>
      <c r="CO189" s="436"/>
      <c r="CP189" s="436"/>
      <c r="CQ189" s="437"/>
      <c r="CR189" s="436"/>
      <c r="CS189" s="436"/>
      <c r="CT189" s="436"/>
      <c r="CU189" s="436"/>
      <c r="CV189" s="437"/>
      <c r="CW189" s="436"/>
      <c r="CX189" s="436"/>
      <c r="CY189" s="436"/>
      <c r="CZ189" s="436"/>
      <c r="DA189" s="437"/>
      <c r="DB189" s="436"/>
      <c r="DC189" s="436"/>
      <c r="DD189" s="436"/>
      <c r="DE189" s="436"/>
      <c r="DF189" s="437"/>
      <c r="DG189" s="436"/>
      <c r="DH189" s="436"/>
      <c r="DI189" s="436"/>
      <c r="DJ189" s="436"/>
      <c r="DK189" s="437"/>
      <c r="DL189" s="436"/>
      <c r="DM189" s="436"/>
      <c r="DN189" s="436"/>
      <c r="DO189" s="436"/>
      <c r="DP189" s="437"/>
      <c r="DQ189" s="436"/>
      <c r="DR189" s="436"/>
      <c r="DS189" s="436"/>
      <c r="DT189" s="436"/>
      <c r="DU189" s="437"/>
      <c r="DV189" s="436"/>
      <c r="DW189" s="436"/>
      <c r="DX189" s="436"/>
      <c r="DY189" s="436"/>
      <c r="DZ189" s="437"/>
      <c r="EA189" s="436"/>
      <c r="EB189" s="436"/>
      <c r="EC189" s="436"/>
      <c r="ED189" s="436"/>
      <c r="EE189" s="437"/>
      <c r="EF189" s="436"/>
      <c r="EG189" s="436"/>
      <c r="EH189" s="436"/>
      <c r="EI189" s="436"/>
      <c r="EJ189" s="437"/>
      <c r="EK189" s="436"/>
      <c r="EL189" s="436"/>
      <c r="EM189" s="333"/>
      <c r="EN189" s="455"/>
      <c r="EO189" s="345"/>
      <c r="EP189" s="349"/>
      <c r="EQ189" s="349"/>
    </row>
    <row r="190" spans="1:147" s="349" customFormat="1" hidden="1" x14ac:dyDescent="0.2">
      <c r="A190" s="334"/>
      <c r="B190" s="334"/>
      <c r="D190" s="352" t="s">
        <v>385</v>
      </c>
      <c r="E190" s="354"/>
      <c r="F190" s="334"/>
      <c r="G190" s="431">
        <v>0</v>
      </c>
      <c r="H190" s="431"/>
      <c r="I190" s="431"/>
      <c r="J190" s="432"/>
      <c r="K190" s="431"/>
      <c r="L190" s="431">
        <f>SUM(L191:L193)</f>
        <v>0</v>
      </c>
      <c r="M190" s="431"/>
      <c r="N190" s="431"/>
      <c r="O190" s="432"/>
      <c r="P190" s="431"/>
      <c r="Q190" s="431">
        <f>SUM(Q191:Q193)</f>
        <v>0</v>
      </c>
      <c r="R190" s="431"/>
      <c r="S190" s="431"/>
      <c r="T190" s="432"/>
      <c r="U190" s="431"/>
      <c r="V190" s="431">
        <f>SUM(V191:V193)</f>
        <v>0</v>
      </c>
      <c r="W190" s="431"/>
      <c r="X190" s="431"/>
      <c r="Y190" s="432"/>
      <c r="Z190" s="431"/>
      <c r="AA190" s="431">
        <f>SUM(AA191:AA193)</f>
        <v>0</v>
      </c>
      <c r="AB190" s="431"/>
      <c r="AC190" s="431"/>
      <c r="AD190" s="432"/>
      <c r="AE190" s="431"/>
      <c r="AF190" s="431">
        <f>SUM(AF191:AF193)</f>
        <v>0</v>
      </c>
      <c r="AG190" s="431"/>
      <c r="AH190" s="431"/>
      <c r="AI190" s="432"/>
      <c r="AJ190" s="431"/>
      <c r="AK190" s="431">
        <f>SUM(AK191:AK193)</f>
        <v>0</v>
      </c>
      <c r="AL190" s="431"/>
      <c r="AM190" s="431"/>
      <c r="AN190" s="432"/>
      <c r="AO190" s="431"/>
      <c r="AP190" s="431">
        <f>SUM(AP191:AP193)</f>
        <v>0</v>
      </c>
      <c r="AQ190" s="431"/>
      <c r="AR190" s="431"/>
      <c r="AS190" s="432"/>
      <c r="AT190" s="431"/>
      <c r="AU190" s="431">
        <f>SUM(AU191:AU193)</f>
        <v>0</v>
      </c>
      <c r="AV190" s="431"/>
      <c r="AW190" s="431"/>
      <c r="AX190" s="432"/>
      <c r="AY190" s="431"/>
      <c r="AZ190" s="431">
        <f>SUM(AZ191:AZ193)</f>
        <v>0</v>
      </c>
      <c r="BA190" s="431"/>
      <c r="BB190" s="431"/>
      <c r="BC190" s="432"/>
      <c r="BD190" s="431"/>
      <c r="BE190" s="431">
        <f>SUM(BE191:BE193)</f>
        <v>0</v>
      </c>
      <c r="BF190" s="431"/>
      <c r="BG190" s="431"/>
      <c r="BH190" s="432"/>
      <c r="BI190" s="431"/>
      <c r="BJ190" s="431">
        <f>SUM(BJ191:BJ193)</f>
        <v>0</v>
      </c>
      <c r="BK190" s="431"/>
      <c r="BL190" s="431"/>
      <c r="BM190" s="432"/>
      <c r="BN190" s="431"/>
      <c r="BO190" s="431">
        <f>SUM(BO191:BO193)</f>
        <v>0</v>
      </c>
      <c r="BP190" s="431"/>
      <c r="BQ190" s="431"/>
      <c r="BR190" s="432"/>
      <c r="BS190" s="431"/>
      <c r="BT190" s="431">
        <f>SUM(BT191:BT193)</f>
        <v>0</v>
      </c>
      <c r="BU190" s="431"/>
      <c r="BV190" s="431"/>
      <c r="BW190" s="432"/>
      <c r="BX190" s="431"/>
      <c r="BY190" s="431">
        <v>0</v>
      </c>
      <c r="BZ190" s="431"/>
      <c r="CA190" s="431"/>
      <c r="CB190" s="432"/>
      <c r="CC190" s="431"/>
      <c r="CD190" s="431">
        <f>SUM(CD191:CD193)</f>
        <v>0</v>
      </c>
      <c r="CE190" s="431"/>
      <c r="CF190" s="431"/>
      <c r="CG190" s="432"/>
      <c r="CH190" s="431"/>
      <c r="CI190" s="431">
        <f>SUM(CI191:CI193)</f>
        <v>0</v>
      </c>
      <c r="CJ190" s="431"/>
      <c r="CK190" s="431"/>
      <c r="CL190" s="432"/>
      <c r="CM190" s="431"/>
      <c r="CN190" s="431">
        <f>SUM(CN191:CN193)</f>
        <v>0</v>
      </c>
      <c r="CO190" s="431"/>
      <c r="CP190" s="431"/>
      <c r="CQ190" s="432"/>
      <c r="CR190" s="431"/>
      <c r="CS190" s="431">
        <f>SUM(CS191:CS193)</f>
        <v>0</v>
      </c>
      <c r="CT190" s="431"/>
      <c r="CU190" s="431"/>
      <c r="CV190" s="432"/>
      <c r="CW190" s="431"/>
      <c r="CX190" s="431">
        <f>SUM(CX191:CX193)</f>
        <v>0</v>
      </c>
      <c r="CY190" s="431"/>
      <c r="CZ190" s="431"/>
      <c r="DA190" s="432"/>
      <c r="DB190" s="431"/>
      <c r="DC190" s="431">
        <f>SUM(DC191:DC193)</f>
        <v>0</v>
      </c>
      <c r="DD190" s="431"/>
      <c r="DE190" s="431"/>
      <c r="DF190" s="432"/>
      <c r="DG190" s="431"/>
      <c r="DH190" s="431">
        <f>SUM(DH191:DH193)</f>
        <v>0</v>
      </c>
      <c r="DI190" s="431"/>
      <c r="DJ190" s="431"/>
      <c r="DK190" s="432"/>
      <c r="DL190" s="431"/>
      <c r="DM190" s="431">
        <f>SUM(DM191:DM193)</f>
        <v>0</v>
      </c>
      <c r="DN190" s="431"/>
      <c r="DO190" s="431"/>
      <c r="DP190" s="432"/>
      <c r="DQ190" s="431"/>
      <c r="DR190" s="431">
        <f>SUM(DR191:DR193)</f>
        <v>0</v>
      </c>
      <c r="DS190" s="431"/>
      <c r="DT190" s="431"/>
      <c r="DU190" s="432"/>
      <c r="DV190" s="431"/>
      <c r="DW190" s="431">
        <f>SUM(DW191:DW193)</f>
        <v>0</v>
      </c>
      <c r="DX190" s="431"/>
      <c r="DY190" s="431"/>
      <c r="DZ190" s="432"/>
      <c r="EA190" s="431"/>
      <c r="EB190" s="431">
        <f>SUM(EB191:EB193)</f>
        <v>0</v>
      </c>
      <c r="EC190" s="431"/>
      <c r="ED190" s="431"/>
      <c r="EE190" s="432"/>
      <c r="EF190" s="431"/>
      <c r="EG190" s="431">
        <f>SUM(EG191:EG193)</f>
        <v>0</v>
      </c>
      <c r="EH190" s="431"/>
      <c r="EI190" s="436"/>
      <c r="EJ190" s="437"/>
      <c r="EK190" s="431"/>
      <c r="EL190" s="431">
        <f>SUM(EL191:EL193)</f>
        <v>0</v>
      </c>
      <c r="EM190" s="334"/>
      <c r="EN190" s="334"/>
      <c r="EO190" s="352"/>
    </row>
    <row r="191" spans="1:147" hidden="1" x14ac:dyDescent="0.2">
      <c r="A191" s="333"/>
      <c r="B191" s="333"/>
      <c r="D191" s="345" t="s">
        <v>313</v>
      </c>
      <c r="E191" s="351"/>
      <c r="F191" s="358"/>
      <c r="G191" s="434">
        <f>G201+G221</f>
        <v>0</v>
      </c>
      <c r="H191" s="435"/>
      <c r="I191" s="436"/>
      <c r="J191" s="437"/>
      <c r="K191" s="438"/>
      <c r="L191" s="434">
        <f>L201+L221</f>
        <v>0</v>
      </c>
      <c r="M191" s="435"/>
      <c r="N191" s="436"/>
      <c r="O191" s="437"/>
      <c r="P191" s="438"/>
      <c r="Q191" s="434">
        <f>Q201+Q221</f>
        <v>0</v>
      </c>
      <c r="R191" s="435"/>
      <c r="S191" s="436"/>
      <c r="T191" s="437"/>
      <c r="U191" s="438"/>
      <c r="V191" s="434">
        <f>V201+V221</f>
        <v>0</v>
      </c>
      <c r="W191" s="435"/>
      <c r="X191" s="436"/>
      <c r="Y191" s="437"/>
      <c r="Z191" s="438"/>
      <c r="AA191" s="434">
        <f>AA201+AA221</f>
        <v>0</v>
      </c>
      <c r="AB191" s="435"/>
      <c r="AC191" s="436"/>
      <c r="AD191" s="437"/>
      <c r="AE191" s="438"/>
      <c r="AF191" s="434">
        <f>AF201+AF221</f>
        <v>0</v>
      </c>
      <c r="AG191" s="435"/>
      <c r="AH191" s="436"/>
      <c r="AI191" s="437"/>
      <c r="AJ191" s="438"/>
      <c r="AK191" s="434">
        <f>AK201+AK221</f>
        <v>0</v>
      </c>
      <c r="AL191" s="435"/>
      <c r="AM191" s="436"/>
      <c r="AN191" s="437"/>
      <c r="AO191" s="438"/>
      <c r="AP191" s="434">
        <f>AP201+AP221</f>
        <v>0</v>
      </c>
      <c r="AQ191" s="435"/>
      <c r="AR191" s="436"/>
      <c r="AS191" s="437"/>
      <c r="AT191" s="438"/>
      <c r="AU191" s="434">
        <f>AU201+AU221</f>
        <v>0</v>
      </c>
      <c r="AV191" s="435"/>
      <c r="AW191" s="436"/>
      <c r="AX191" s="437"/>
      <c r="AY191" s="438"/>
      <c r="AZ191" s="434">
        <f>AZ201+AZ221</f>
        <v>0</v>
      </c>
      <c r="BA191" s="435"/>
      <c r="BB191" s="436"/>
      <c r="BC191" s="437"/>
      <c r="BD191" s="438"/>
      <c r="BE191" s="434">
        <f>BE201+BE221</f>
        <v>0</v>
      </c>
      <c r="BF191" s="435"/>
      <c r="BG191" s="436"/>
      <c r="BH191" s="437"/>
      <c r="BI191" s="438"/>
      <c r="BJ191" s="434">
        <f>BJ201+BJ221</f>
        <v>0</v>
      </c>
      <c r="BK191" s="435"/>
      <c r="BL191" s="436"/>
      <c r="BM191" s="437"/>
      <c r="BN191" s="438"/>
      <c r="BO191" s="434">
        <f>BO201+BO221</f>
        <v>0</v>
      </c>
      <c r="BP191" s="435"/>
      <c r="BQ191" s="436"/>
      <c r="BR191" s="437"/>
      <c r="BS191" s="438"/>
      <c r="BT191" s="434">
        <f>BT201+BT196+BT221+BT206+BT211+BT216</f>
        <v>0</v>
      </c>
      <c r="BU191" s="435"/>
      <c r="BV191" s="436"/>
      <c r="BW191" s="437"/>
      <c r="BX191" s="438"/>
      <c r="BY191" s="434">
        <f>BY201+BY221</f>
        <v>0</v>
      </c>
      <c r="BZ191" s="435"/>
      <c r="CA191" s="436"/>
      <c r="CB191" s="437"/>
      <c r="CC191" s="438"/>
      <c r="CD191" s="434">
        <f>CD201+CD221</f>
        <v>0</v>
      </c>
      <c r="CE191" s="435"/>
      <c r="CF191" s="436"/>
      <c r="CG191" s="437"/>
      <c r="CH191" s="438"/>
      <c r="CI191" s="434">
        <f>CI201+CI221</f>
        <v>0</v>
      </c>
      <c r="CJ191" s="435"/>
      <c r="CK191" s="436"/>
      <c r="CL191" s="437"/>
      <c r="CM191" s="438"/>
      <c r="CN191" s="434">
        <f>CN201+CN221</f>
        <v>0</v>
      </c>
      <c r="CO191" s="435"/>
      <c r="CP191" s="436"/>
      <c r="CQ191" s="437"/>
      <c r="CR191" s="438"/>
      <c r="CS191" s="434">
        <f>CS201+CS221</f>
        <v>0</v>
      </c>
      <c r="CT191" s="435"/>
      <c r="CU191" s="436"/>
      <c r="CV191" s="437"/>
      <c r="CW191" s="438"/>
      <c r="CX191" s="434">
        <f>CX201+CX221</f>
        <v>0</v>
      </c>
      <c r="CY191" s="435"/>
      <c r="CZ191" s="436"/>
      <c r="DA191" s="437"/>
      <c r="DB191" s="438"/>
      <c r="DC191" s="434">
        <f>DC201+DC221</f>
        <v>0</v>
      </c>
      <c r="DD191" s="435"/>
      <c r="DE191" s="436"/>
      <c r="DF191" s="437"/>
      <c r="DG191" s="438"/>
      <c r="DH191" s="434">
        <f>DH201+DH221</f>
        <v>0</v>
      </c>
      <c r="DI191" s="435"/>
      <c r="DJ191" s="436"/>
      <c r="DK191" s="437"/>
      <c r="DL191" s="438"/>
      <c r="DM191" s="434">
        <f>DM201+DM221</f>
        <v>0</v>
      </c>
      <c r="DN191" s="435"/>
      <c r="DO191" s="436"/>
      <c r="DP191" s="437"/>
      <c r="DQ191" s="438"/>
      <c r="DR191" s="434">
        <f>DR201+DR221</f>
        <v>0</v>
      </c>
      <c r="DS191" s="435"/>
      <c r="DT191" s="436"/>
      <c r="DU191" s="437"/>
      <c r="DV191" s="438"/>
      <c r="DW191" s="434">
        <f>DW201+DW221</f>
        <v>0</v>
      </c>
      <c r="DX191" s="435"/>
      <c r="DY191" s="436"/>
      <c r="DZ191" s="437"/>
      <c r="EA191" s="438"/>
      <c r="EB191" s="434">
        <f>EB201+EB221</f>
        <v>0</v>
      </c>
      <c r="EC191" s="435"/>
      <c r="ED191" s="436"/>
      <c r="EE191" s="437"/>
      <c r="EF191" s="438"/>
      <c r="EG191" s="434">
        <f>EG201+EG221</f>
        <v>0</v>
      </c>
      <c r="EH191" s="435"/>
      <c r="EI191" s="436"/>
      <c r="EJ191" s="437"/>
      <c r="EK191" s="438"/>
      <c r="EL191" s="434">
        <f>EL201+EL196+EL221+EL206+EL211+EL216</f>
        <v>0</v>
      </c>
      <c r="EM191" s="435"/>
      <c r="EN191" s="333"/>
      <c r="EO191" s="345"/>
      <c r="EP191" s="349"/>
      <c r="EQ191" s="349"/>
    </row>
    <row r="192" spans="1:147" hidden="1" x14ac:dyDescent="0.2">
      <c r="A192" s="333"/>
      <c r="B192" s="333"/>
      <c r="D192" s="345" t="s">
        <v>386</v>
      </c>
      <c r="E192" s="351"/>
      <c r="F192" s="351"/>
      <c r="G192" s="436">
        <f>G202+G222</f>
        <v>0</v>
      </c>
      <c r="H192" s="440"/>
      <c r="I192" s="436"/>
      <c r="J192" s="437"/>
      <c r="K192" s="437"/>
      <c r="L192" s="436">
        <f>L202+L222</f>
        <v>0</v>
      </c>
      <c r="M192" s="440"/>
      <c r="N192" s="436"/>
      <c r="O192" s="437"/>
      <c r="P192" s="437"/>
      <c r="Q192" s="436">
        <f>Q202+Q222</f>
        <v>0</v>
      </c>
      <c r="R192" s="440"/>
      <c r="S192" s="436"/>
      <c r="T192" s="437"/>
      <c r="U192" s="437"/>
      <c r="V192" s="436">
        <f>V202+V222</f>
        <v>0</v>
      </c>
      <c r="W192" s="440"/>
      <c r="X192" s="436"/>
      <c r="Y192" s="437"/>
      <c r="Z192" s="437"/>
      <c r="AA192" s="436">
        <f>AA202+AA222</f>
        <v>0</v>
      </c>
      <c r="AB192" s="440"/>
      <c r="AC192" s="436"/>
      <c r="AD192" s="437"/>
      <c r="AE192" s="437"/>
      <c r="AF192" s="436">
        <f>AF202+AF222</f>
        <v>0</v>
      </c>
      <c r="AG192" s="440"/>
      <c r="AH192" s="436"/>
      <c r="AI192" s="437"/>
      <c r="AJ192" s="437"/>
      <c r="AK192" s="436">
        <f>AK202+AK222</f>
        <v>0</v>
      </c>
      <c r="AL192" s="440"/>
      <c r="AM192" s="436"/>
      <c r="AN192" s="437"/>
      <c r="AO192" s="437"/>
      <c r="AP192" s="436">
        <f>AP202+AP222</f>
        <v>0</v>
      </c>
      <c r="AQ192" s="440"/>
      <c r="AR192" s="436"/>
      <c r="AS192" s="437"/>
      <c r="AT192" s="437"/>
      <c r="AU192" s="436">
        <f>AU202+AU222</f>
        <v>0</v>
      </c>
      <c r="AV192" s="440"/>
      <c r="AW192" s="436"/>
      <c r="AX192" s="437"/>
      <c r="AY192" s="437"/>
      <c r="AZ192" s="436">
        <f>AZ202+AZ222</f>
        <v>0</v>
      </c>
      <c r="BA192" s="440"/>
      <c r="BB192" s="436"/>
      <c r="BC192" s="437"/>
      <c r="BD192" s="437"/>
      <c r="BE192" s="436">
        <f>BE202+BE222</f>
        <v>0</v>
      </c>
      <c r="BF192" s="440"/>
      <c r="BG192" s="436"/>
      <c r="BH192" s="437"/>
      <c r="BI192" s="437"/>
      <c r="BJ192" s="436">
        <f>BJ202+BJ222</f>
        <v>0</v>
      </c>
      <c r="BK192" s="440"/>
      <c r="BL192" s="436"/>
      <c r="BM192" s="437"/>
      <c r="BN192" s="437"/>
      <c r="BO192" s="436">
        <f>BO202+BO222</f>
        <v>0</v>
      </c>
      <c r="BP192" s="440"/>
      <c r="BQ192" s="436"/>
      <c r="BR192" s="437"/>
      <c r="BS192" s="437"/>
      <c r="BT192" s="436">
        <f>BT202+BT197+BT207+BT212+BT222+BT217</f>
        <v>0</v>
      </c>
      <c r="BU192" s="440"/>
      <c r="BV192" s="436"/>
      <c r="BW192" s="437"/>
      <c r="BX192" s="437"/>
      <c r="BY192" s="436">
        <f>BY202+BY222</f>
        <v>0</v>
      </c>
      <c r="BZ192" s="440"/>
      <c r="CA192" s="436"/>
      <c r="CB192" s="437"/>
      <c r="CC192" s="437"/>
      <c r="CD192" s="436">
        <f>CD202+CD222</f>
        <v>0</v>
      </c>
      <c r="CE192" s="440"/>
      <c r="CF192" s="436"/>
      <c r="CG192" s="437"/>
      <c r="CH192" s="437"/>
      <c r="CI192" s="436">
        <f>CI202+CI222</f>
        <v>0</v>
      </c>
      <c r="CJ192" s="440"/>
      <c r="CK192" s="436"/>
      <c r="CL192" s="437"/>
      <c r="CM192" s="437"/>
      <c r="CN192" s="436">
        <f>CN202+CN222</f>
        <v>0</v>
      </c>
      <c r="CO192" s="440"/>
      <c r="CP192" s="436"/>
      <c r="CQ192" s="437"/>
      <c r="CR192" s="437"/>
      <c r="CS192" s="436">
        <f>CS202+CS222</f>
        <v>0</v>
      </c>
      <c r="CT192" s="440"/>
      <c r="CU192" s="436"/>
      <c r="CV192" s="437"/>
      <c r="CW192" s="437"/>
      <c r="CX192" s="436">
        <f>CX202+CX222</f>
        <v>0</v>
      </c>
      <c r="CY192" s="440"/>
      <c r="CZ192" s="436"/>
      <c r="DA192" s="437"/>
      <c r="DB192" s="437"/>
      <c r="DC192" s="436">
        <f>DC202+DC222</f>
        <v>0</v>
      </c>
      <c r="DD192" s="440"/>
      <c r="DE192" s="436"/>
      <c r="DF192" s="437"/>
      <c r="DG192" s="437"/>
      <c r="DH192" s="436">
        <f>DH202+DH222</f>
        <v>0</v>
      </c>
      <c r="DI192" s="440"/>
      <c r="DJ192" s="436"/>
      <c r="DK192" s="437"/>
      <c r="DL192" s="437"/>
      <c r="DM192" s="436">
        <f>DM202+DM222</f>
        <v>0</v>
      </c>
      <c r="DN192" s="440"/>
      <c r="DO192" s="436"/>
      <c r="DP192" s="437"/>
      <c r="DQ192" s="437"/>
      <c r="DR192" s="436">
        <f>DR202+DR222</f>
        <v>0</v>
      </c>
      <c r="DS192" s="440"/>
      <c r="DT192" s="436"/>
      <c r="DU192" s="437"/>
      <c r="DV192" s="437"/>
      <c r="DW192" s="436">
        <f>DW202+DW222</f>
        <v>0</v>
      </c>
      <c r="DX192" s="440"/>
      <c r="DY192" s="436"/>
      <c r="DZ192" s="437"/>
      <c r="EA192" s="437"/>
      <c r="EB192" s="436">
        <f>EB202+EB222</f>
        <v>0</v>
      </c>
      <c r="EC192" s="440"/>
      <c r="ED192" s="436"/>
      <c r="EE192" s="437"/>
      <c r="EF192" s="437"/>
      <c r="EG192" s="436">
        <f>EG202+EG222</f>
        <v>0</v>
      </c>
      <c r="EH192" s="440"/>
      <c r="EI192" s="436"/>
      <c r="EJ192" s="437"/>
      <c r="EK192" s="437"/>
      <c r="EL192" s="436">
        <f>EL202+EL197+EL207+EL212+EL222+EL217</f>
        <v>0</v>
      </c>
      <c r="EM192" s="440"/>
      <c r="EN192" s="333"/>
      <c r="EO192" s="345"/>
      <c r="EP192" s="349"/>
      <c r="EQ192" s="349"/>
    </row>
    <row r="193" spans="1:147" hidden="1" x14ac:dyDescent="0.2">
      <c r="A193" s="333"/>
      <c r="B193" s="333"/>
      <c r="D193" s="345" t="s">
        <v>387</v>
      </c>
      <c r="E193" s="351"/>
      <c r="F193" s="373"/>
      <c r="G193" s="448">
        <f>G203+G223</f>
        <v>0</v>
      </c>
      <c r="H193" s="449"/>
      <c r="I193" s="436"/>
      <c r="J193" s="437"/>
      <c r="K193" s="450"/>
      <c r="L193" s="448">
        <f>L203+L223</f>
        <v>0</v>
      </c>
      <c r="M193" s="449"/>
      <c r="N193" s="436"/>
      <c r="O193" s="437"/>
      <c r="P193" s="450"/>
      <c r="Q193" s="448">
        <f>Q203+Q223</f>
        <v>0</v>
      </c>
      <c r="R193" s="449"/>
      <c r="S193" s="436"/>
      <c r="T193" s="437"/>
      <c r="U193" s="450"/>
      <c r="V193" s="448">
        <f>V203+V223</f>
        <v>0</v>
      </c>
      <c r="W193" s="449"/>
      <c r="X193" s="436"/>
      <c r="Y193" s="437"/>
      <c r="Z193" s="450"/>
      <c r="AA193" s="448">
        <f>AA203+AA223</f>
        <v>0</v>
      </c>
      <c r="AB193" s="449"/>
      <c r="AC193" s="436"/>
      <c r="AD193" s="437"/>
      <c r="AE193" s="450"/>
      <c r="AF193" s="448">
        <f>AF203+AF223</f>
        <v>0</v>
      </c>
      <c r="AG193" s="449"/>
      <c r="AH193" s="436"/>
      <c r="AI193" s="437"/>
      <c r="AJ193" s="450"/>
      <c r="AK193" s="448">
        <f>AK203+AK223</f>
        <v>0</v>
      </c>
      <c r="AL193" s="449"/>
      <c r="AM193" s="436"/>
      <c r="AN193" s="437"/>
      <c r="AO193" s="450"/>
      <c r="AP193" s="448">
        <f>AP203+AP223</f>
        <v>0</v>
      </c>
      <c r="AQ193" s="449"/>
      <c r="AR193" s="436"/>
      <c r="AS193" s="437"/>
      <c r="AT193" s="450"/>
      <c r="AU193" s="448">
        <f>AU203+AU223</f>
        <v>0</v>
      </c>
      <c r="AV193" s="449"/>
      <c r="AW193" s="436"/>
      <c r="AX193" s="437"/>
      <c r="AY193" s="450"/>
      <c r="AZ193" s="448">
        <f>AZ203+AZ223</f>
        <v>0</v>
      </c>
      <c r="BA193" s="449"/>
      <c r="BB193" s="436"/>
      <c r="BC193" s="437"/>
      <c r="BD193" s="450"/>
      <c r="BE193" s="448">
        <f>BE203+BE223</f>
        <v>0</v>
      </c>
      <c r="BF193" s="449"/>
      <c r="BG193" s="436"/>
      <c r="BH193" s="437"/>
      <c r="BI193" s="450"/>
      <c r="BJ193" s="448">
        <f>BJ203+BJ223</f>
        <v>0</v>
      </c>
      <c r="BK193" s="449"/>
      <c r="BL193" s="436"/>
      <c r="BM193" s="437"/>
      <c r="BN193" s="450"/>
      <c r="BO193" s="448">
        <f>BO203+BO223</f>
        <v>0</v>
      </c>
      <c r="BP193" s="449"/>
      <c r="BQ193" s="436"/>
      <c r="BR193" s="437"/>
      <c r="BS193" s="450"/>
      <c r="BT193" s="448">
        <f>BT203+BT198+BT223+BT208+BT213+BT218</f>
        <v>0</v>
      </c>
      <c r="BU193" s="449"/>
      <c r="BV193" s="436"/>
      <c r="BW193" s="437"/>
      <c r="BX193" s="450"/>
      <c r="BY193" s="448">
        <f>BY203+BY223</f>
        <v>0</v>
      </c>
      <c r="BZ193" s="449"/>
      <c r="CA193" s="436"/>
      <c r="CB193" s="437"/>
      <c r="CC193" s="450"/>
      <c r="CD193" s="448">
        <f>CD203+CD223</f>
        <v>0</v>
      </c>
      <c r="CE193" s="449"/>
      <c r="CF193" s="436"/>
      <c r="CG193" s="437"/>
      <c r="CH193" s="450"/>
      <c r="CI193" s="448">
        <f>CI203+CI223</f>
        <v>0</v>
      </c>
      <c r="CJ193" s="449"/>
      <c r="CK193" s="436"/>
      <c r="CL193" s="437"/>
      <c r="CM193" s="450"/>
      <c r="CN193" s="448">
        <f>CN203+CN223</f>
        <v>0</v>
      </c>
      <c r="CO193" s="449"/>
      <c r="CP193" s="436"/>
      <c r="CQ193" s="437"/>
      <c r="CR193" s="450"/>
      <c r="CS193" s="448">
        <f>CS203+CS223</f>
        <v>0</v>
      </c>
      <c r="CT193" s="449"/>
      <c r="CU193" s="436"/>
      <c r="CV193" s="437"/>
      <c r="CW193" s="450"/>
      <c r="CX193" s="448">
        <f>CX203+CX223</f>
        <v>0</v>
      </c>
      <c r="CY193" s="449"/>
      <c r="CZ193" s="436"/>
      <c r="DA193" s="437"/>
      <c r="DB193" s="450"/>
      <c r="DC193" s="448">
        <f>DC203+DC223</f>
        <v>0</v>
      </c>
      <c r="DD193" s="449"/>
      <c r="DE193" s="436"/>
      <c r="DF193" s="437"/>
      <c r="DG193" s="450"/>
      <c r="DH193" s="448">
        <f>DH203+DH223</f>
        <v>0</v>
      </c>
      <c r="DI193" s="449"/>
      <c r="DJ193" s="436"/>
      <c r="DK193" s="437"/>
      <c r="DL193" s="450"/>
      <c r="DM193" s="448">
        <f>DM203+DM223</f>
        <v>0</v>
      </c>
      <c r="DN193" s="449"/>
      <c r="DO193" s="436"/>
      <c r="DP193" s="437"/>
      <c r="DQ193" s="450"/>
      <c r="DR193" s="448">
        <f>DR203+DR223</f>
        <v>0</v>
      </c>
      <c r="DS193" s="449"/>
      <c r="DT193" s="436"/>
      <c r="DU193" s="437"/>
      <c r="DV193" s="450"/>
      <c r="DW193" s="448">
        <f>DW203+DW223</f>
        <v>0</v>
      </c>
      <c r="DX193" s="449"/>
      <c r="DY193" s="436"/>
      <c r="DZ193" s="437"/>
      <c r="EA193" s="450"/>
      <c r="EB193" s="448">
        <f>EB203+EB223</f>
        <v>0</v>
      </c>
      <c r="EC193" s="449"/>
      <c r="ED193" s="436"/>
      <c r="EE193" s="437"/>
      <c r="EF193" s="450"/>
      <c r="EG193" s="448">
        <f>EG203+EG223</f>
        <v>0</v>
      </c>
      <c r="EH193" s="449"/>
      <c r="EI193" s="436"/>
      <c r="EJ193" s="437"/>
      <c r="EK193" s="450"/>
      <c r="EL193" s="448">
        <f>EL203+EL198+EL223+EL208+EL213+EL218</f>
        <v>0</v>
      </c>
      <c r="EM193" s="449"/>
      <c r="EN193" s="333"/>
      <c r="EO193" s="345"/>
      <c r="EP193" s="349"/>
      <c r="EQ193" s="349"/>
    </row>
    <row r="194" spans="1:147" hidden="1" x14ac:dyDescent="0.2">
      <c r="A194" s="333"/>
      <c r="B194" s="333"/>
      <c r="D194" s="345"/>
      <c r="E194" s="351"/>
      <c r="F194" s="333"/>
      <c r="G194" s="436"/>
      <c r="H194" s="436"/>
      <c r="I194" s="436"/>
      <c r="J194" s="437"/>
      <c r="K194" s="436"/>
      <c r="L194" s="436"/>
      <c r="M194" s="436"/>
      <c r="N194" s="436"/>
      <c r="O194" s="437"/>
      <c r="P194" s="436"/>
      <c r="Q194" s="436"/>
      <c r="R194" s="436"/>
      <c r="S194" s="436"/>
      <c r="T194" s="437"/>
      <c r="U194" s="436"/>
      <c r="V194" s="436"/>
      <c r="W194" s="436"/>
      <c r="X194" s="436"/>
      <c r="Y194" s="437"/>
      <c r="Z194" s="436"/>
      <c r="AA194" s="436"/>
      <c r="AB194" s="436"/>
      <c r="AC194" s="436"/>
      <c r="AD194" s="437"/>
      <c r="AE194" s="436"/>
      <c r="AF194" s="436"/>
      <c r="AG194" s="436"/>
      <c r="AH194" s="436"/>
      <c r="AI194" s="437"/>
      <c r="AJ194" s="436"/>
      <c r="AK194" s="436"/>
      <c r="AL194" s="436"/>
      <c r="AM194" s="436"/>
      <c r="AN194" s="437"/>
      <c r="AO194" s="436"/>
      <c r="AP194" s="436"/>
      <c r="AQ194" s="436"/>
      <c r="AR194" s="436"/>
      <c r="AS194" s="437"/>
      <c r="AT194" s="436"/>
      <c r="AU194" s="436"/>
      <c r="AV194" s="436"/>
      <c r="AW194" s="436"/>
      <c r="AX194" s="437"/>
      <c r="AY194" s="436"/>
      <c r="AZ194" s="436"/>
      <c r="BA194" s="436"/>
      <c r="BB194" s="436"/>
      <c r="BC194" s="437"/>
      <c r="BD194" s="436"/>
      <c r="BE194" s="436"/>
      <c r="BF194" s="436"/>
      <c r="BG194" s="436"/>
      <c r="BH194" s="437"/>
      <c r="BI194" s="436"/>
      <c r="BJ194" s="436"/>
      <c r="BK194" s="436"/>
      <c r="BL194" s="436"/>
      <c r="BM194" s="437"/>
      <c r="BN194" s="436"/>
      <c r="BO194" s="436"/>
      <c r="BP194" s="436"/>
      <c r="BQ194" s="436"/>
      <c r="BR194" s="437"/>
      <c r="BS194" s="436"/>
      <c r="BT194" s="436"/>
      <c r="BU194" s="436"/>
      <c r="BV194" s="436"/>
      <c r="BW194" s="437"/>
      <c r="BX194" s="436"/>
      <c r="BY194" s="436"/>
      <c r="BZ194" s="436"/>
      <c r="CA194" s="436"/>
      <c r="CB194" s="437"/>
      <c r="CC194" s="436"/>
      <c r="CD194" s="436"/>
      <c r="CE194" s="436"/>
      <c r="CF194" s="436"/>
      <c r="CG194" s="437"/>
      <c r="CH194" s="436"/>
      <c r="CI194" s="436"/>
      <c r="CJ194" s="436"/>
      <c r="CK194" s="436"/>
      <c r="CL194" s="437"/>
      <c r="CM194" s="436"/>
      <c r="CN194" s="436"/>
      <c r="CO194" s="436"/>
      <c r="CP194" s="436"/>
      <c r="CQ194" s="437"/>
      <c r="CR194" s="436"/>
      <c r="CS194" s="436"/>
      <c r="CT194" s="436"/>
      <c r="CU194" s="436"/>
      <c r="CV194" s="437"/>
      <c r="CW194" s="436"/>
      <c r="CX194" s="436"/>
      <c r="CY194" s="436"/>
      <c r="CZ194" s="436"/>
      <c r="DA194" s="437"/>
      <c r="DB194" s="436"/>
      <c r="DC194" s="436"/>
      <c r="DD194" s="436"/>
      <c r="DE194" s="436"/>
      <c r="DF194" s="437"/>
      <c r="DG194" s="436"/>
      <c r="DH194" s="436"/>
      <c r="DI194" s="436"/>
      <c r="DJ194" s="436"/>
      <c r="DK194" s="437"/>
      <c r="DL194" s="436"/>
      <c r="DM194" s="436"/>
      <c r="DN194" s="436"/>
      <c r="DO194" s="436"/>
      <c r="DP194" s="437"/>
      <c r="DQ194" s="436"/>
      <c r="DR194" s="436"/>
      <c r="DS194" s="436"/>
      <c r="DT194" s="436"/>
      <c r="DU194" s="437"/>
      <c r="DV194" s="436"/>
      <c r="DW194" s="436"/>
      <c r="DX194" s="436"/>
      <c r="DY194" s="436"/>
      <c r="DZ194" s="437"/>
      <c r="EA194" s="436"/>
      <c r="EB194" s="436"/>
      <c r="EC194" s="436"/>
      <c r="ED194" s="436"/>
      <c r="EE194" s="437"/>
      <c r="EF194" s="436"/>
      <c r="EG194" s="436"/>
      <c r="EH194" s="436"/>
      <c r="EI194" s="436"/>
      <c r="EJ194" s="437"/>
      <c r="EK194" s="436"/>
      <c r="EL194" s="436"/>
      <c r="EM194" s="333"/>
      <c r="EN194" s="333"/>
      <c r="EO194" s="345"/>
      <c r="EP194" s="349"/>
      <c r="EQ194" s="349"/>
    </row>
    <row r="195" spans="1:147" hidden="1" x14ac:dyDescent="0.2">
      <c r="A195" s="333"/>
      <c r="B195" s="333"/>
      <c r="D195" s="345" t="s">
        <v>388</v>
      </c>
      <c r="E195" s="351"/>
      <c r="F195" s="333"/>
      <c r="G195" s="436">
        <f>SUM(G196:G198)</f>
        <v>0</v>
      </c>
      <c r="H195" s="436"/>
      <c r="I195" s="436"/>
      <c r="J195" s="437"/>
      <c r="K195" s="436"/>
      <c r="L195" s="436">
        <f>SUM(L196:L198)</f>
        <v>0</v>
      </c>
      <c r="M195" s="436"/>
      <c r="N195" s="436"/>
      <c r="O195" s="437"/>
      <c r="P195" s="436"/>
      <c r="Q195" s="436">
        <f>SUM(Q196:Q198)</f>
        <v>0</v>
      </c>
      <c r="R195" s="436"/>
      <c r="S195" s="436"/>
      <c r="T195" s="437"/>
      <c r="U195" s="436"/>
      <c r="V195" s="436">
        <f>SUM(V196:V198)</f>
        <v>0</v>
      </c>
      <c r="W195" s="436"/>
      <c r="X195" s="436"/>
      <c r="Y195" s="437"/>
      <c r="Z195" s="436"/>
      <c r="AA195" s="436">
        <f>SUM(AA196:AA198)</f>
        <v>0</v>
      </c>
      <c r="AB195" s="436"/>
      <c r="AC195" s="436"/>
      <c r="AD195" s="437"/>
      <c r="AE195" s="436"/>
      <c r="AF195" s="436">
        <f>SUM(AF196:AF198)</f>
        <v>0</v>
      </c>
      <c r="AG195" s="436"/>
      <c r="AH195" s="436"/>
      <c r="AI195" s="437"/>
      <c r="AJ195" s="436"/>
      <c r="AK195" s="436">
        <f>SUM(AK196:AK198)</f>
        <v>0</v>
      </c>
      <c r="AL195" s="436"/>
      <c r="AM195" s="436"/>
      <c r="AN195" s="437"/>
      <c r="AO195" s="436"/>
      <c r="AP195" s="436">
        <f>SUM(AP196:AP198)</f>
        <v>0</v>
      </c>
      <c r="AQ195" s="436"/>
      <c r="AR195" s="436"/>
      <c r="AS195" s="437"/>
      <c r="AT195" s="436"/>
      <c r="AU195" s="436">
        <f>SUM(AU196:AU198)</f>
        <v>0</v>
      </c>
      <c r="AV195" s="436"/>
      <c r="AW195" s="436"/>
      <c r="AX195" s="437"/>
      <c r="AY195" s="436"/>
      <c r="AZ195" s="436">
        <f>SUM(AZ196:AZ198)</f>
        <v>0</v>
      </c>
      <c r="BA195" s="436"/>
      <c r="BB195" s="436"/>
      <c r="BC195" s="437"/>
      <c r="BD195" s="436"/>
      <c r="BE195" s="436">
        <f>SUM(BE196:BE198)</f>
        <v>0</v>
      </c>
      <c r="BF195" s="436"/>
      <c r="BG195" s="436"/>
      <c r="BH195" s="437"/>
      <c r="BI195" s="436"/>
      <c r="BJ195" s="436">
        <f>SUM(BJ196:BJ198)</f>
        <v>0</v>
      </c>
      <c r="BK195" s="436"/>
      <c r="BL195" s="436"/>
      <c r="BM195" s="437"/>
      <c r="BN195" s="436"/>
      <c r="BO195" s="436">
        <f>SUM(BO196:BO198)</f>
        <v>0</v>
      </c>
      <c r="BP195" s="436"/>
      <c r="BQ195" s="436"/>
      <c r="BR195" s="437"/>
      <c r="BS195" s="436"/>
      <c r="BT195" s="436">
        <f>SUM(BT196:BT198)</f>
        <v>0</v>
      </c>
      <c r="BU195" s="436"/>
      <c r="BV195" s="436"/>
      <c r="BW195" s="437"/>
      <c r="BX195" s="436"/>
      <c r="BY195" s="436">
        <f>SUM(BY196:BY198)</f>
        <v>0</v>
      </c>
      <c r="BZ195" s="436"/>
      <c r="CA195" s="436"/>
      <c r="CB195" s="437"/>
      <c r="CC195" s="436"/>
      <c r="CD195" s="436">
        <f>SUM(CD196:CD198)</f>
        <v>0</v>
      </c>
      <c r="CE195" s="436"/>
      <c r="CF195" s="436"/>
      <c r="CG195" s="437"/>
      <c r="CH195" s="436"/>
      <c r="CI195" s="436">
        <f>SUM(CI196:CI198)</f>
        <v>0</v>
      </c>
      <c r="CJ195" s="436"/>
      <c r="CK195" s="436"/>
      <c r="CL195" s="437"/>
      <c r="CM195" s="436"/>
      <c r="CN195" s="436">
        <f>SUM(CN196:CN198)</f>
        <v>0</v>
      </c>
      <c r="CO195" s="436"/>
      <c r="CP195" s="436"/>
      <c r="CQ195" s="437"/>
      <c r="CR195" s="436"/>
      <c r="CS195" s="436">
        <f>SUM(CS196:CS198)</f>
        <v>0</v>
      </c>
      <c r="CT195" s="436"/>
      <c r="CU195" s="436"/>
      <c r="CV195" s="437"/>
      <c r="CW195" s="436"/>
      <c r="CX195" s="436">
        <f>SUM(CX196:CX198)</f>
        <v>0</v>
      </c>
      <c r="CY195" s="436"/>
      <c r="CZ195" s="436"/>
      <c r="DA195" s="437"/>
      <c r="DB195" s="436"/>
      <c r="DC195" s="436">
        <f>SUM(DC196:DC198)</f>
        <v>0</v>
      </c>
      <c r="DD195" s="436"/>
      <c r="DE195" s="436"/>
      <c r="DF195" s="437"/>
      <c r="DG195" s="436"/>
      <c r="DH195" s="436">
        <f>SUM(DH196:DH198)</f>
        <v>0</v>
      </c>
      <c r="DI195" s="436"/>
      <c r="DJ195" s="436"/>
      <c r="DK195" s="437"/>
      <c r="DL195" s="436"/>
      <c r="DM195" s="436">
        <f>SUM(DM196:DM198)</f>
        <v>0</v>
      </c>
      <c r="DN195" s="436"/>
      <c r="DO195" s="436"/>
      <c r="DP195" s="437"/>
      <c r="DQ195" s="436"/>
      <c r="DR195" s="436">
        <f>SUM(DR196:DR198)</f>
        <v>0</v>
      </c>
      <c r="DS195" s="436"/>
      <c r="DT195" s="436"/>
      <c r="DU195" s="437"/>
      <c r="DV195" s="436"/>
      <c r="DW195" s="436">
        <f>SUM(DW196:DW198)</f>
        <v>0</v>
      </c>
      <c r="DX195" s="436"/>
      <c r="DY195" s="436"/>
      <c r="DZ195" s="437"/>
      <c r="EA195" s="436"/>
      <c r="EB195" s="436">
        <f>SUM(EB196:EB198)</f>
        <v>0</v>
      </c>
      <c r="EC195" s="436"/>
      <c r="ED195" s="436"/>
      <c r="EE195" s="437"/>
      <c r="EF195" s="436"/>
      <c r="EG195" s="436">
        <f>SUM(EG196:EG198)</f>
        <v>0</v>
      </c>
      <c r="EH195" s="436"/>
      <c r="EI195" s="436"/>
      <c r="EJ195" s="437"/>
      <c r="EK195" s="436"/>
      <c r="EL195" s="436">
        <f>SUM(EL196:EL198)</f>
        <v>0</v>
      </c>
      <c r="EM195" s="333"/>
      <c r="EN195" s="333"/>
      <c r="EO195" s="345"/>
      <c r="EP195" s="349"/>
      <c r="EQ195" s="349"/>
    </row>
    <row r="196" spans="1:147" hidden="1" x14ac:dyDescent="0.2">
      <c r="A196" s="333"/>
      <c r="B196" s="333"/>
      <c r="D196" s="345" t="s">
        <v>313</v>
      </c>
      <c r="E196" s="351"/>
      <c r="F196" s="358"/>
      <c r="G196" s="434">
        <v>0</v>
      </c>
      <c r="H196" s="435"/>
      <c r="I196" s="436"/>
      <c r="J196" s="437"/>
      <c r="K196" s="438"/>
      <c r="L196" s="434">
        <v>0</v>
      </c>
      <c r="M196" s="435"/>
      <c r="N196" s="436"/>
      <c r="O196" s="437"/>
      <c r="P196" s="438"/>
      <c r="Q196" s="434">
        <v>0</v>
      </c>
      <c r="R196" s="435"/>
      <c r="S196" s="436"/>
      <c r="T196" s="437"/>
      <c r="U196" s="438"/>
      <c r="V196" s="434">
        <v>0</v>
      </c>
      <c r="W196" s="435"/>
      <c r="X196" s="436"/>
      <c r="Y196" s="437"/>
      <c r="Z196" s="438"/>
      <c r="AA196" s="434">
        <v>0</v>
      </c>
      <c r="AB196" s="435"/>
      <c r="AC196" s="436"/>
      <c r="AD196" s="437"/>
      <c r="AE196" s="438"/>
      <c r="AF196" s="434">
        <v>0</v>
      </c>
      <c r="AG196" s="435"/>
      <c r="AH196" s="436"/>
      <c r="AI196" s="437"/>
      <c r="AJ196" s="438"/>
      <c r="AK196" s="434">
        <v>0</v>
      </c>
      <c r="AL196" s="435"/>
      <c r="AM196" s="436"/>
      <c r="AN196" s="437"/>
      <c r="AO196" s="438"/>
      <c r="AP196" s="434">
        <v>0</v>
      </c>
      <c r="AQ196" s="435"/>
      <c r="AR196" s="436"/>
      <c r="AS196" s="437"/>
      <c r="AT196" s="438"/>
      <c r="AU196" s="434">
        <v>0</v>
      </c>
      <c r="AV196" s="435"/>
      <c r="AW196" s="436"/>
      <c r="AX196" s="437"/>
      <c r="AY196" s="438"/>
      <c r="AZ196" s="434">
        <v>0</v>
      </c>
      <c r="BA196" s="435"/>
      <c r="BB196" s="436"/>
      <c r="BC196" s="437"/>
      <c r="BD196" s="438"/>
      <c r="BE196" s="434">
        <v>0</v>
      </c>
      <c r="BF196" s="435"/>
      <c r="BG196" s="436"/>
      <c r="BH196" s="437"/>
      <c r="BI196" s="438"/>
      <c r="BJ196" s="434">
        <v>0</v>
      </c>
      <c r="BK196" s="435"/>
      <c r="BL196" s="436"/>
      <c r="BM196" s="437"/>
      <c r="BN196" s="438"/>
      <c r="BO196" s="434">
        <v>0</v>
      </c>
      <c r="BP196" s="435"/>
      <c r="BQ196" s="436"/>
      <c r="BR196" s="437"/>
      <c r="BS196" s="438"/>
      <c r="BT196" s="434">
        <f>SUM(L196:BO196)</f>
        <v>0</v>
      </c>
      <c r="BU196" s="435"/>
      <c r="BV196" s="436"/>
      <c r="BW196" s="437"/>
      <c r="BX196" s="438"/>
      <c r="BY196" s="434">
        <v>0</v>
      </c>
      <c r="BZ196" s="435"/>
      <c r="CA196" s="436"/>
      <c r="CB196" s="437"/>
      <c r="CC196" s="438"/>
      <c r="CD196" s="434">
        <v>0</v>
      </c>
      <c r="CE196" s="435"/>
      <c r="CF196" s="436"/>
      <c r="CG196" s="437"/>
      <c r="CH196" s="438"/>
      <c r="CI196" s="434">
        <v>0</v>
      </c>
      <c r="CJ196" s="435"/>
      <c r="CK196" s="436"/>
      <c r="CL196" s="437"/>
      <c r="CM196" s="438"/>
      <c r="CN196" s="434">
        <v>0</v>
      </c>
      <c r="CO196" s="435"/>
      <c r="CP196" s="436"/>
      <c r="CQ196" s="437"/>
      <c r="CR196" s="438"/>
      <c r="CS196" s="434">
        <v>0</v>
      </c>
      <c r="CT196" s="435"/>
      <c r="CU196" s="436"/>
      <c r="CV196" s="437"/>
      <c r="CW196" s="438"/>
      <c r="CX196" s="434">
        <v>0</v>
      </c>
      <c r="CY196" s="435"/>
      <c r="CZ196" s="436"/>
      <c r="DA196" s="437"/>
      <c r="DB196" s="438"/>
      <c r="DC196" s="434">
        <v>0</v>
      </c>
      <c r="DD196" s="435"/>
      <c r="DE196" s="436"/>
      <c r="DF196" s="437"/>
      <c r="DG196" s="438"/>
      <c r="DH196" s="434">
        <v>0</v>
      </c>
      <c r="DI196" s="435"/>
      <c r="DJ196" s="436"/>
      <c r="DK196" s="437"/>
      <c r="DL196" s="438"/>
      <c r="DM196" s="434">
        <v>0</v>
      </c>
      <c r="DN196" s="435"/>
      <c r="DO196" s="436"/>
      <c r="DP196" s="437"/>
      <c r="DQ196" s="438"/>
      <c r="DR196" s="434">
        <v>0</v>
      </c>
      <c r="DS196" s="435"/>
      <c r="DT196" s="436"/>
      <c r="DU196" s="437"/>
      <c r="DV196" s="438"/>
      <c r="DW196" s="434">
        <v>0</v>
      </c>
      <c r="DX196" s="435"/>
      <c r="DY196" s="436"/>
      <c r="DZ196" s="437"/>
      <c r="EA196" s="438"/>
      <c r="EB196" s="434">
        <v>0</v>
      </c>
      <c r="EC196" s="435"/>
      <c r="ED196" s="436"/>
      <c r="EE196" s="437"/>
      <c r="EF196" s="438"/>
      <c r="EG196" s="434">
        <v>0</v>
      </c>
      <c r="EH196" s="435"/>
      <c r="EI196" s="436"/>
      <c r="EJ196" s="437"/>
      <c r="EK196" s="438"/>
      <c r="EL196" s="434">
        <f>SUM(CD196:EG196)</f>
        <v>0</v>
      </c>
      <c r="EM196" s="360"/>
      <c r="EN196" s="333"/>
      <c r="EO196" s="345"/>
      <c r="EP196" s="349"/>
      <c r="EQ196" s="349"/>
    </row>
    <row r="197" spans="1:147" hidden="1" x14ac:dyDescent="0.2">
      <c r="A197" s="333"/>
      <c r="B197" s="333"/>
      <c r="D197" s="345" t="s">
        <v>386</v>
      </c>
      <c r="E197" s="351"/>
      <c r="F197" s="351"/>
      <c r="G197" s="436">
        <v>0</v>
      </c>
      <c r="H197" s="440"/>
      <c r="I197" s="436"/>
      <c r="J197" s="437"/>
      <c r="K197" s="437"/>
      <c r="L197" s="436">
        <v>0</v>
      </c>
      <c r="M197" s="440"/>
      <c r="N197" s="436"/>
      <c r="O197" s="437"/>
      <c r="P197" s="437"/>
      <c r="Q197" s="436">
        <v>0</v>
      </c>
      <c r="R197" s="440"/>
      <c r="S197" s="436"/>
      <c r="T197" s="437"/>
      <c r="U197" s="437"/>
      <c r="V197" s="436">
        <v>0</v>
      </c>
      <c r="W197" s="440"/>
      <c r="X197" s="436"/>
      <c r="Y197" s="437"/>
      <c r="Z197" s="437"/>
      <c r="AA197" s="436">
        <v>0</v>
      </c>
      <c r="AB197" s="440"/>
      <c r="AC197" s="436"/>
      <c r="AD197" s="437"/>
      <c r="AE197" s="437"/>
      <c r="AF197" s="436">
        <v>0</v>
      </c>
      <c r="AG197" s="440"/>
      <c r="AH197" s="436"/>
      <c r="AI197" s="437"/>
      <c r="AJ197" s="437"/>
      <c r="AK197" s="436">
        <v>0</v>
      </c>
      <c r="AL197" s="440"/>
      <c r="AM197" s="436"/>
      <c r="AN197" s="437"/>
      <c r="AO197" s="437"/>
      <c r="AP197" s="436">
        <v>0</v>
      </c>
      <c r="AQ197" s="440"/>
      <c r="AR197" s="436"/>
      <c r="AS197" s="437"/>
      <c r="AT197" s="437"/>
      <c r="AU197" s="436">
        <v>0</v>
      </c>
      <c r="AV197" s="440"/>
      <c r="AW197" s="436"/>
      <c r="AX197" s="437"/>
      <c r="AY197" s="437"/>
      <c r="AZ197" s="436">
        <v>0</v>
      </c>
      <c r="BA197" s="440"/>
      <c r="BB197" s="436"/>
      <c r="BC197" s="437"/>
      <c r="BD197" s="437"/>
      <c r="BE197" s="436">
        <v>0</v>
      </c>
      <c r="BF197" s="440"/>
      <c r="BG197" s="436"/>
      <c r="BH197" s="437"/>
      <c r="BI197" s="437"/>
      <c r="BJ197" s="436">
        <v>0</v>
      </c>
      <c r="BK197" s="440"/>
      <c r="BL197" s="436"/>
      <c r="BM197" s="437"/>
      <c r="BN197" s="437"/>
      <c r="BO197" s="436">
        <v>0</v>
      </c>
      <c r="BP197" s="440"/>
      <c r="BQ197" s="436"/>
      <c r="BR197" s="437"/>
      <c r="BS197" s="437"/>
      <c r="BT197" s="436">
        <f>SUM(L197:BO197)</f>
        <v>0</v>
      </c>
      <c r="BU197" s="440"/>
      <c r="BV197" s="436"/>
      <c r="BW197" s="437"/>
      <c r="BX197" s="437"/>
      <c r="BY197" s="436">
        <v>0</v>
      </c>
      <c r="BZ197" s="440"/>
      <c r="CA197" s="436"/>
      <c r="CB197" s="437"/>
      <c r="CC197" s="437"/>
      <c r="CD197" s="436">
        <v>0</v>
      </c>
      <c r="CE197" s="440"/>
      <c r="CF197" s="436"/>
      <c r="CG197" s="437"/>
      <c r="CH197" s="437"/>
      <c r="CI197" s="436">
        <v>0</v>
      </c>
      <c r="CJ197" s="440"/>
      <c r="CK197" s="436"/>
      <c r="CL197" s="437"/>
      <c r="CM197" s="437"/>
      <c r="CN197" s="436">
        <v>0</v>
      </c>
      <c r="CO197" s="440"/>
      <c r="CP197" s="436"/>
      <c r="CQ197" s="437"/>
      <c r="CR197" s="437"/>
      <c r="CS197" s="436">
        <v>0</v>
      </c>
      <c r="CT197" s="440"/>
      <c r="CU197" s="436"/>
      <c r="CV197" s="437"/>
      <c r="CW197" s="437"/>
      <c r="CX197" s="436">
        <v>0</v>
      </c>
      <c r="CY197" s="440"/>
      <c r="CZ197" s="436"/>
      <c r="DA197" s="437"/>
      <c r="DB197" s="437"/>
      <c r="DC197" s="436">
        <v>0</v>
      </c>
      <c r="DD197" s="440"/>
      <c r="DE197" s="436"/>
      <c r="DF197" s="437"/>
      <c r="DG197" s="437"/>
      <c r="DH197" s="436">
        <v>0</v>
      </c>
      <c r="DI197" s="440"/>
      <c r="DJ197" s="436"/>
      <c r="DK197" s="437"/>
      <c r="DL197" s="437"/>
      <c r="DM197" s="436">
        <v>0</v>
      </c>
      <c r="DN197" s="440"/>
      <c r="DO197" s="436"/>
      <c r="DP197" s="437"/>
      <c r="DQ197" s="437"/>
      <c r="DR197" s="436">
        <v>0</v>
      </c>
      <c r="DS197" s="440"/>
      <c r="DT197" s="436"/>
      <c r="DU197" s="437"/>
      <c r="DV197" s="437"/>
      <c r="DW197" s="436">
        <v>0</v>
      </c>
      <c r="DX197" s="440"/>
      <c r="DY197" s="436"/>
      <c r="DZ197" s="437"/>
      <c r="EA197" s="437"/>
      <c r="EB197" s="436">
        <v>0</v>
      </c>
      <c r="EC197" s="440"/>
      <c r="ED197" s="436"/>
      <c r="EE197" s="437"/>
      <c r="EF197" s="437"/>
      <c r="EG197" s="436">
        <v>0</v>
      </c>
      <c r="EH197" s="440"/>
      <c r="EI197" s="436"/>
      <c r="EJ197" s="437"/>
      <c r="EK197" s="437"/>
      <c r="EL197" s="436">
        <f>SUM(CD197:EG197)</f>
        <v>0</v>
      </c>
      <c r="EM197" s="365"/>
      <c r="EN197" s="333"/>
      <c r="EO197" s="345"/>
      <c r="EP197" s="349"/>
      <c r="EQ197" s="349"/>
    </row>
    <row r="198" spans="1:147" hidden="1" x14ac:dyDescent="0.2">
      <c r="A198" s="333"/>
      <c r="B198" s="333"/>
      <c r="D198" s="345" t="s">
        <v>387</v>
      </c>
      <c r="E198" s="351"/>
      <c r="F198" s="373"/>
      <c r="G198" s="448">
        <v>0</v>
      </c>
      <c r="H198" s="449"/>
      <c r="I198" s="436"/>
      <c r="J198" s="437"/>
      <c r="K198" s="450"/>
      <c r="L198" s="448">
        <v>0</v>
      </c>
      <c r="M198" s="449"/>
      <c r="N198" s="436"/>
      <c r="O198" s="437"/>
      <c r="P198" s="450"/>
      <c r="Q198" s="448">
        <v>0</v>
      </c>
      <c r="R198" s="449"/>
      <c r="S198" s="436"/>
      <c r="T198" s="437"/>
      <c r="U198" s="450"/>
      <c r="V198" s="448">
        <v>0</v>
      </c>
      <c r="W198" s="449"/>
      <c r="X198" s="436"/>
      <c r="Y198" s="437"/>
      <c r="Z198" s="450"/>
      <c r="AA198" s="448">
        <v>0</v>
      </c>
      <c r="AB198" s="449"/>
      <c r="AC198" s="436"/>
      <c r="AD198" s="437"/>
      <c r="AE198" s="450"/>
      <c r="AF198" s="448">
        <v>0</v>
      </c>
      <c r="AG198" s="449"/>
      <c r="AH198" s="436"/>
      <c r="AI198" s="437"/>
      <c r="AJ198" s="450"/>
      <c r="AK198" s="448">
        <v>0</v>
      </c>
      <c r="AL198" s="449"/>
      <c r="AM198" s="436"/>
      <c r="AN198" s="437"/>
      <c r="AO198" s="450"/>
      <c r="AP198" s="448">
        <v>0</v>
      </c>
      <c r="AQ198" s="449"/>
      <c r="AR198" s="436"/>
      <c r="AS198" s="437"/>
      <c r="AT198" s="450"/>
      <c r="AU198" s="448">
        <v>0</v>
      </c>
      <c r="AV198" s="449"/>
      <c r="AW198" s="436"/>
      <c r="AX198" s="437"/>
      <c r="AY198" s="450"/>
      <c r="AZ198" s="448">
        <v>0</v>
      </c>
      <c r="BA198" s="449"/>
      <c r="BB198" s="436"/>
      <c r="BC198" s="437"/>
      <c r="BD198" s="450"/>
      <c r="BE198" s="448">
        <v>0</v>
      </c>
      <c r="BF198" s="449"/>
      <c r="BG198" s="436"/>
      <c r="BH198" s="437"/>
      <c r="BI198" s="450"/>
      <c r="BJ198" s="448">
        <v>0</v>
      </c>
      <c r="BK198" s="449"/>
      <c r="BL198" s="436"/>
      <c r="BM198" s="437"/>
      <c r="BN198" s="450"/>
      <c r="BO198" s="448">
        <v>0</v>
      </c>
      <c r="BP198" s="449"/>
      <c r="BQ198" s="436"/>
      <c r="BR198" s="437"/>
      <c r="BS198" s="450"/>
      <c r="BT198" s="448">
        <f>SUM(L198:BO198)</f>
        <v>0</v>
      </c>
      <c r="BU198" s="449"/>
      <c r="BV198" s="436"/>
      <c r="BW198" s="437"/>
      <c r="BX198" s="450"/>
      <c r="BY198" s="448">
        <v>0</v>
      </c>
      <c r="BZ198" s="449"/>
      <c r="CA198" s="436"/>
      <c r="CB198" s="437"/>
      <c r="CC198" s="450"/>
      <c r="CD198" s="448">
        <v>0</v>
      </c>
      <c r="CE198" s="449"/>
      <c r="CF198" s="436"/>
      <c r="CG198" s="437"/>
      <c r="CH198" s="450"/>
      <c r="CI198" s="448">
        <v>0</v>
      </c>
      <c r="CJ198" s="449"/>
      <c r="CK198" s="436"/>
      <c r="CL198" s="437"/>
      <c r="CM198" s="450"/>
      <c r="CN198" s="448">
        <v>0</v>
      </c>
      <c r="CO198" s="449"/>
      <c r="CP198" s="436"/>
      <c r="CQ198" s="437"/>
      <c r="CR198" s="450"/>
      <c r="CS198" s="448">
        <v>0</v>
      </c>
      <c r="CT198" s="449"/>
      <c r="CU198" s="436"/>
      <c r="CV198" s="437"/>
      <c r="CW198" s="450"/>
      <c r="CX198" s="448">
        <v>0</v>
      </c>
      <c r="CY198" s="449"/>
      <c r="CZ198" s="436"/>
      <c r="DA198" s="437"/>
      <c r="DB198" s="450"/>
      <c r="DC198" s="448">
        <v>0</v>
      </c>
      <c r="DD198" s="449"/>
      <c r="DE198" s="436"/>
      <c r="DF198" s="437"/>
      <c r="DG198" s="450"/>
      <c r="DH198" s="448">
        <v>0</v>
      </c>
      <c r="DI198" s="449"/>
      <c r="DJ198" s="436"/>
      <c r="DK198" s="437"/>
      <c r="DL198" s="450"/>
      <c r="DM198" s="448">
        <v>0</v>
      </c>
      <c r="DN198" s="449"/>
      <c r="DO198" s="436"/>
      <c r="DP198" s="437"/>
      <c r="DQ198" s="450"/>
      <c r="DR198" s="448">
        <v>0</v>
      </c>
      <c r="DS198" s="449"/>
      <c r="DT198" s="436"/>
      <c r="DU198" s="437"/>
      <c r="DV198" s="450"/>
      <c r="DW198" s="448">
        <v>0</v>
      </c>
      <c r="DX198" s="449"/>
      <c r="DY198" s="436"/>
      <c r="DZ198" s="437"/>
      <c r="EA198" s="450"/>
      <c r="EB198" s="448">
        <v>0</v>
      </c>
      <c r="EC198" s="449"/>
      <c r="ED198" s="436"/>
      <c r="EE198" s="437"/>
      <c r="EF198" s="450"/>
      <c r="EG198" s="448">
        <v>0</v>
      </c>
      <c r="EH198" s="449"/>
      <c r="EI198" s="436"/>
      <c r="EJ198" s="437"/>
      <c r="EK198" s="450"/>
      <c r="EL198" s="448">
        <f>SUM(CD198:EG198)</f>
        <v>0</v>
      </c>
      <c r="EM198" s="375"/>
      <c r="EN198" s="333"/>
      <c r="EO198" s="345"/>
      <c r="EP198" s="349"/>
      <c r="EQ198" s="349"/>
    </row>
    <row r="199" spans="1:147" hidden="1" x14ac:dyDescent="0.2">
      <c r="A199" s="333"/>
      <c r="B199" s="333"/>
      <c r="D199" s="345"/>
      <c r="E199" s="351"/>
      <c r="F199" s="333"/>
      <c r="G199" s="436"/>
      <c r="H199" s="436"/>
      <c r="I199" s="436"/>
      <c r="J199" s="437"/>
      <c r="K199" s="436"/>
      <c r="L199" s="436"/>
      <c r="M199" s="436"/>
      <c r="N199" s="436"/>
      <c r="O199" s="437"/>
      <c r="P199" s="436"/>
      <c r="Q199" s="436"/>
      <c r="R199" s="436"/>
      <c r="S199" s="436"/>
      <c r="T199" s="437"/>
      <c r="U199" s="436"/>
      <c r="V199" s="436"/>
      <c r="W199" s="436"/>
      <c r="X199" s="436"/>
      <c r="Y199" s="437"/>
      <c r="Z199" s="436"/>
      <c r="AA199" s="436"/>
      <c r="AB199" s="436"/>
      <c r="AC199" s="436"/>
      <c r="AD199" s="437"/>
      <c r="AE199" s="436"/>
      <c r="AF199" s="436"/>
      <c r="AG199" s="436"/>
      <c r="AH199" s="436"/>
      <c r="AI199" s="437"/>
      <c r="AJ199" s="436"/>
      <c r="AK199" s="436"/>
      <c r="AL199" s="436"/>
      <c r="AM199" s="436"/>
      <c r="AN199" s="437"/>
      <c r="AO199" s="436"/>
      <c r="AP199" s="436"/>
      <c r="AQ199" s="436"/>
      <c r="AR199" s="436"/>
      <c r="AS199" s="437"/>
      <c r="AT199" s="436"/>
      <c r="AU199" s="436"/>
      <c r="AV199" s="436"/>
      <c r="AW199" s="436"/>
      <c r="AX199" s="437"/>
      <c r="AY199" s="436"/>
      <c r="AZ199" s="436"/>
      <c r="BA199" s="436"/>
      <c r="BB199" s="436"/>
      <c r="BC199" s="437"/>
      <c r="BD199" s="436"/>
      <c r="BE199" s="436"/>
      <c r="BF199" s="436"/>
      <c r="BG199" s="436"/>
      <c r="BH199" s="437"/>
      <c r="BI199" s="436"/>
      <c r="BJ199" s="436"/>
      <c r="BK199" s="436"/>
      <c r="BL199" s="436"/>
      <c r="BM199" s="437"/>
      <c r="BN199" s="436"/>
      <c r="BO199" s="436"/>
      <c r="BP199" s="436"/>
      <c r="BQ199" s="436"/>
      <c r="BR199" s="437"/>
      <c r="BS199" s="436"/>
      <c r="BT199" s="436"/>
      <c r="BU199" s="436"/>
      <c r="BV199" s="436"/>
      <c r="BW199" s="437"/>
      <c r="BX199" s="436"/>
      <c r="BY199" s="436"/>
      <c r="BZ199" s="436"/>
      <c r="CA199" s="436"/>
      <c r="CB199" s="437"/>
      <c r="CC199" s="436"/>
      <c r="CD199" s="436"/>
      <c r="CE199" s="436"/>
      <c r="CF199" s="436"/>
      <c r="CG199" s="437"/>
      <c r="CH199" s="436"/>
      <c r="CI199" s="436"/>
      <c r="CJ199" s="436"/>
      <c r="CK199" s="436"/>
      <c r="CL199" s="437"/>
      <c r="CM199" s="436"/>
      <c r="CN199" s="436"/>
      <c r="CO199" s="436"/>
      <c r="CP199" s="436"/>
      <c r="CQ199" s="437"/>
      <c r="CR199" s="436"/>
      <c r="CS199" s="436"/>
      <c r="CT199" s="436"/>
      <c r="CU199" s="436"/>
      <c r="CV199" s="437"/>
      <c r="CW199" s="436"/>
      <c r="CX199" s="436"/>
      <c r="CY199" s="436"/>
      <c r="CZ199" s="436"/>
      <c r="DA199" s="437"/>
      <c r="DB199" s="436"/>
      <c r="DC199" s="436"/>
      <c r="DD199" s="436"/>
      <c r="DE199" s="436"/>
      <c r="DF199" s="437"/>
      <c r="DG199" s="436"/>
      <c r="DH199" s="436"/>
      <c r="DI199" s="436"/>
      <c r="DJ199" s="436"/>
      <c r="DK199" s="437"/>
      <c r="DL199" s="436"/>
      <c r="DM199" s="436"/>
      <c r="DN199" s="436"/>
      <c r="DO199" s="436"/>
      <c r="DP199" s="437"/>
      <c r="DQ199" s="436"/>
      <c r="DR199" s="436"/>
      <c r="DS199" s="436"/>
      <c r="DT199" s="436"/>
      <c r="DU199" s="437"/>
      <c r="DV199" s="436"/>
      <c r="DW199" s="436"/>
      <c r="DX199" s="436"/>
      <c r="DY199" s="436"/>
      <c r="DZ199" s="437"/>
      <c r="EA199" s="436"/>
      <c r="EB199" s="436"/>
      <c r="EC199" s="436"/>
      <c r="ED199" s="436"/>
      <c r="EE199" s="437"/>
      <c r="EF199" s="436"/>
      <c r="EG199" s="436"/>
      <c r="EH199" s="436"/>
      <c r="EI199" s="436"/>
      <c r="EJ199" s="437"/>
      <c r="EK199" s="436"/>
      <c r="EL199" s="436"/>
      <c r="EM199" s="333"/>
      <c r="EN199" s="333"/>
      <c r="EO199" s="345"/>
      <c r="EP199" s="349"/>
      <c r="EQ199" s="349"/>
    </row>
    <row r="200" spans="1:147" hidden="1" x14ac:dyDescent="0.2">
      <c r="A200" s="333"/>
      <c r="B200" s="333"/>
      <c r="D200" s="345" t="s">
        <v>389</v>
      </c>
      <c r="E200" s="351"/>
      <c r="F200" s="333"/>
      <c r="G200" s="436">
        <f>SUM(G201:G203)</f>
        <v>0</v>
      </c>
      <c r="H200" s="436"/>
      <c r="I200" s="436"/>
      <c r="J200" s="437"/>
      <c r="K200" s="436"/>
      <c r="L200" s="436">
        <f>SUM(L201:L203)</f>
        <v>0</v>
      </c>
      <c r="M200" s="436"/>
      <c r="N200" s="436"/>
      <c r="O200" s="437"/>
      <c r="P200" s="436"/>
      <c r="Q200" s="436">
        <f>SUM(Q201:Q203)</f>
        <v>0</v>
      </c>
      <c r="R200" s="436"/>
      <c r="S200" s="436"/>
      <c r="T200" s="437"/>
      <c r="U200" s="436"/>
      <c r="V200" s="436">
        <f>SUM(V201:V203)</f>
        <v>0</v>
      </c>
      <c r="W200" s="436"/>
      <c r="X200" s="436"/>
      <c r="Y200" s="437"/>
      <c r="Z200" s="436"/>
      <c r="AA200" s="436">
        <f>SUM(AA201:AA203)</f>
        <v>0</v>
      </c>
      <c r="AB200" s="436"/>
      <c r="AC200" s="436"/>
      <c r="AD200" s="437"/>
      <c r="AE200" s="436"/>
      <c r="AF200" s="436">
        <f>SUM(AF201:AF203)</f>
        <v>0</v>
      </c>
      <c r="AG200" s="436"/>
      <c r="AH200" s="436"/>
      <c r="AI200" s="437"/>
      <c r="AJ200" s="436"/>
      <c r="AK200" s="436">
        <f>SUM(AK201:AK203)</f>
        <v>0</v>
      </c>
      <c r="AL200" s="436"/>
      <c r="AM200" s="436"/>
      <c r="AN200" s="437"/>
      <c r="AO200" s="436"/>
      <c r="AP200" s="436">
        <f>SUM(AP201:AP203)</f>
        <v>0</v>
      </c>
      <c r="AQ200" s="436"/>
      <c r="AR200" s="436"/>
      <c r="AS200" s="437"/>
      <c r="AT200" s="436"/>
      <c r="AU200" s="436">
        <f>SUM(AU201:AU203)</f>
        <v>0</v>
      </c>
      <c r="AV200" s="436"/>
      <c r="AW200" s="436"/>
      <c r="AX200" s="437"/>
      <c r="AY200" s="436"/>
      <c r="AZ200" s="436">
        <f>SUM(AZ201:AZ203)</f>
        <v>0</v>
      </c>
      <c r="BA200" s="436"/>
      <c r="BB200" s="436"/>
      <c r="BC200" s="437"/>
      <c r="BD200" s="436"/>
      <c r="BE200" s="436">
        <f>SUM(BE201:BE203)</f>
        <v>0</v>
      </c>
      <c r="BF200" s="436"/>
      <c r="BG200" s="436"/>
      <c r="BH200" s="437"/>
      <c r="BI200" s="436"/>
      <c r="BJ200" s="436">
        <f>SUM(BJ201:BJ203)</f>
        <v>0</v>
      </c>
      <c r="BK200" s="436"/>
      <c r="BL200" s="436"/>
      <c r="BM200" s="437"/>
      <c r="BN200" s="436"/>
      <c r="BO200" s="436">
        <f>SUM(BO201:BO203)</f>
        <v>0</v>
      </c>
      <c r="BP200" s="436"/>
      <c r="BQ200" s="436"/>
      <c r="BR200" s="437"/>
      <c r="BS200" s="436"/>
      <c r="BT200" s="436">
        <f>SUM(BT201:BT203)</f>
        <v>0</v>
      </c>
      <c r="BU200" s="436"/>
      <c r="BV200" s="436"/>
      <c r="BW200" s="437"/>
      <c r="BX200" s="436"/>
      <c r="BY200" s="436">
        <f>SUM(BY201:BY203)</f>
        <v>0</v>
      </c>
      <c r="BZ200" s="436"/>
      <c r="CA200" s="436"/>
      <c r="CB200" s="437"/>
      <c r="CC200" s="436"/>
      <c r="CD200" s="436">
        <f>SUM(CD201:CD203)</f>
        <v>0</v>
      </c>
      <c r="CE200" s="436"/>
      <c r="CF200" s="436"/>
      <c r="CG200" s="437"/>
      <c r="CH200" s="436"/>
      <c r="CI200" s="436">
        <f>SUM(CI201:CI203)</f>
        <v>0</v>
      </c>
      <c r="CJ200" s="436"/>
      <c r="CK200" s="436"/>
      <c r="CL200" s="437"/>
      <c r="CM200" s="436"/>
      <c r="CN200" s="436">
        <f>SUM(CN201:CN203)</f>
        <v>0</v>
      </c>
      <c r="CO200" s="436"/>
      <c r="CP200" s="436"/>
      <c r="CQ200" s="437"/>
      <c r="CR200" s="436"/>
      <c r="CS200" s="436">
        <f>SUM(CS201:CS203)</f>
        <v>0</v>
      </c>
      <c r="CT200" s="436"/>
      <c r="CU200" s="436"/>
      <c r="CV200" s="437"/>
      <c r="CW200" s="436"/>
      <c r="CX200" s="436">
        <f>SUM(CX201:CX203)</f>
        <v>0</v>
      </c>
      <c r="CY200" s="436"/>
      <c r="CZ200" s="436"/>
      <c r="DA200" s="437"/>
      <c r="DB200" s="436"/>
      <c r="DC200" s="436">
        <f>SUM(DC201:DC203)</f>
        <v>0</v>
      </c>
      <c r="DD200" s="436"/>
      <c r="DE200" s="436"/>
      <c r="DF200" s="437"/>
      <c r="DG200" s="436"/>
      <c r="DH200" s="436">
        <f>SUM(DH201:DH203)</f>
        <v>0</v>
      </c>
      <c r="DI200" s="436"/>
      <c r="DJ200" s="436"/>
      <c r="DK200" s="437"/>
      <c r="DL200" s="436"/>
      <c r="DM200" s="436">
        <f>SUM(DM201:DM203)</f>
        <v>0</v>
      </c>
      <c r="DN200" s="436"/>
      <c r="DO200" s="436"/>
      <c r="DP200" s="437"/>
      <c r="DQ200" s="436"/>
      <c r="DR200" s="436">
        <f>SUM(DR201:DR203)</f>
        <v>0</v>
      </c>
      <c r="DS200" s="436"/>
      <c r="DT200" s="436"/>
      <c r="DU200" s="437"/>
      <c r="DV200" s="436"/>
      <c r="DW200" s="436">
        <f>SUM(DW201:DW203)</f>
        <v>0</v>
      </c>
      <c r="DX200" s="436"/>
      <c r="DY200" s="436"/>
      <c r="DZ200" s="437"/>
      <c r="EA200" s="436"/>
      <c r="EB200" s="436">
        <f>SUM(EB201:EB203)</f>
        <v>0</v>
      </c>
      <c r="EC200" s="436"/>
      <c r="ED200" s="436"/>
      <c r="EE200" s="437"/>
      <c r="EF200" s="436"/>
      <c r="EG200" s="436">
        <f>SUM(EG201:EG203)</f>
        <v>0</v>
      </c>
      <c r="EH200" s="436"/>
      <c r="EI200" s="436"/>
      <c r="EJ200" s="437"/>
      <c r="EK200" s="436"/>
      <c r="EL200" s="436">
        <f>SUM(EL201:EL203)</f>
        <v>0</v>
      </c>
      <c r="EM200" s="333"/>
      <c r="EN200" s="333"/>
      <c r="EO200" s="345"/>
      <c r="EP200" s="349"/>
      <c r="EQ200" s="349"/>
    </row>
    <row r="201" spans="1:147" hidden="1" x14ac:dyDescent="0.2">
      <c r="A201" s="333"/>
      <c r="B201" s="333"/>
      <c r="D201" s="345" t="s">
        <v>313</v>
      </c>
      <c r="E201" s="351"/>
      <c r="F201" s="358"/>
      <c r="G201" s="434">
        <v>0</v>
      </c>
      <c r="H201" s="435"/>
      <c r="I201" s="436"/>
      <c r="J201" s="437"/>
      <c r="K201" s="438"/>
      <c r="L201" s="434">
        <v>0</v>
      </c>
      <c r="M201" s="435"/>
      <c r="N201" s="436"/>
      <c r="O201" s="437"/>
      <c r="P201" s="438"/>
      <c r="Q201" s="434">
        <v>0</v>
      </c>
      <c r="R201" s="435"/>
      <c r="S201" s="436"/>
      <c r="T201" s="437"/>
      <c r="U201" s="438"/>
      <c r="V201" s="434">
        <v>0</v>
      </c>
      <c r="W201" s="435"/>
      <c r="X201" s="436"/>
      <c r="Y201" s="437"/>
      <c r="Z201" s="438"/>
      <c r="AA201" s="434">
        <v>0</v>
      </c>
      <c r="AB201" s="435"/>
      <c r="AC201" s="436"/>
      <c r="AD201" s="437"/>
      <c r="AE201" s="438"/>
      <c r="AF201" s="434">
        <v>0</v>
      </c>
      <c r="AG201" s="435"/>
      <c r="AH201" s="436"/>
      <c r="AI201" s="437"/>
      <c r="AJ201" s="438"/>
      <c r="AK201" s="434">
        <v>0</v>
      </c>
      <c r="AL201" s="435"/>
      <c r="AM201" s="436"/>
      <c r="AN201" s="437"/>
      <c r="AO201" s="438"/>
      <c r="AP201" s="434">
        <v>0</v>
      </c>
      <c r="AQ201" s="435"/>
      <c r="AR201" s="436"/>
      <c r="AS201" s="437"/>
      <c r="AT201" s="438"/>
      <c r="AU201" s="434">
        <v>0</v>
      </c>
      <c r="AV201" s="435"/>
      <c r="AW201" s="436"/>
      <c r="AX201" s="437"/>
      <c r="AY201" s="438"/>
      <c r="AZ201" s="434">
        <v>0</v>
      </c>
      <c r="BA201" s="435"/>
      <c r="BB201" s="436"/>
      <c r="BC201" s="437"/>
      <c r="BD201" s="438"/>
      <c r="BE201" s="434">
        <v>0</v>
      </c>
      <c r="BF201" s="435"/>
      <c r="BG201" s="436"/>
      <c r="BH201" s="437"/>
      <c r="BI201" s="438"/>
      <c r="BJ201" s="434">
        <v>0</v>
      </c>
      <c r="BK201" s="435"/>
      <c r="BL201" s="436"/>
      <c r="BM201" s="437"/>
      <c r="BN201" s="438"/>
      <c r="BO201" s="434">
        <v>0</v>
      </c>
      <c r="BP201" s="435"/>
      <c r="BQ201" s="436"/>
      <c r="BR201" s="437"/>
      <c r="BS201" s="438"/>
      <c r="BT201" s="434">
        <f>SUM(L201:BO201)</f>
        <v>0</v>
      </c>
      <c r="BU201" s="435"/>
      <c r="BV201" s="436"/>
      <c r="BW201" s="437"/>
      <c r="BX201" s="438"/>
      <c r="BY201" s="434">
        <v>0</v>
      </c>
      <c r="BZ201" s="435"/>
      <c r="CA201" s="436"/>
      <c r="CB201" s="437"/>
      <c r="CC201" s="438"/>
      <c r="CD201" s="434">
        <v>0</v>
      </c>
      <c r="CE201" s="435"/>
      <c r="CF201" s="436"/>
      <c r="CG201" s="437"/>
      <c r="CH201" s="438"/>
      <c r="CI201" s="434">
        <v>0</v>
      </c>
      <c r="CJ201" s="435"/>
      <c r="CK201" s="436"/>
      <c r="CL201" s="437"/>
      <c r="CM201" s="438"/>
      <c r="CN201" s="434">
        <v>0</v>
      </c>
      <c r="CO201" s="435"/>
      <c r="CP201" s="436"/>
      <c r="CQ201" s="437"/>
      <c r="CR201" s="438"/>
      <c r="CS201" s="434">
        <v>0</v>
      </c>
      <c r="CT201" s="435"/>
      <c r="CU201" s="436"/>
      <c r="CV201" s="437"/>
      <c r="CW201" s="438"/>
      <c r="CX201" s="434">
        <v>0</v>
      </c>
      <c r="CY201" s="435"/>
      <c r="CZ201" s="436"/>
      <c r="DA201" s="437"/>
      <c r="DB201" s="438"/>
      <c r="DC201" s="434">
        <v>0</v>
      </c>
      <c r="DD201" s="435"/>
      <c r="DE201" s="436"/>
      <c r="DF201" s="437"/>
      <c r="DG201" s="438"/>
      <c r="DH201" s="434">
        <v>0</v>
      </c>
      <c r="DI201" s="435"/>
      <c r="DJ201" s="436"/>
      <c r="DK201" s="437"/>
      <c r="DL201" s="438"/>
      <c r="DM201" s="434">
        <v>0</v>
      </c>
      <c r="DN201" s="435"/>
      <c r="DO201" s="436"/>
      <c r="DP201" s="437"/>
      <c r="DQ201" s="438"/>
      <c r="DR201" s="434">
        <v>0</v>
      </c>
      <c r="DS201" s="435"/>
      <c r="DT201" s="436"/>
      <c r="DU201" s="437"/>
      <c r="DV201" s="438"/>
      <c r="DW201" s="434">
        <v>0</v>
      </c>
      <c r="DX201" s="435"/>
      <c r="DY201" s="436"/>
      <c r="DZ201" s="437"/>
      <c r="EA201" s="438"/>
      <c r="EB201" s="434">
        <v>0</v>
      </c>
      <c r="EC201" s="435"/>
      <c r="ED201" s="436"/>
      <c r="EE201" s="437"/>
      <c r="EF201" s="438"/>
      <c r="EG201" s="434">
        <v>0</v>
      </c>
      <c r="EH201" s="435"/>
      <c r="EI201" s="436"/>
      <c r="EJ201" s="437"/>
      <c r="EK201" s="438"/>
      <c r="EL201" s="434">
        <f>SUM(CD201:EG201)</f>
        <v>0</v>
      </c>
      <c r="EM201" s="360"/>
      <c r="EN201" s="333"/>
      <c r="EO201" s="345"/>
      <c r="EP201" s="349"/>
      <c r="EQ201" s="349"/>
    </row>
    <row r="202" spans="1:147" hidden="1" x14ac:dyDescent="0.2">
      <c r="A202" s="333"/>
      <c r="B202" s="333"/>
      <c r="D202" s="345" t="s">
        <v>386</v>
      </c>
      <c r="E202" s="351"/>
      <c r="F202" s="351"/>
      <c r="G202" s="436">
        <v>0</v>
      </c>
      <c r="H202" s="440"/>
      <c r="I202" s="436"/>
      <c r="J202" s="437"/>
      <c r="K202" s="437"/>
      <c r="L202" s="436">
        <v>0</v>
      </c>
      <c r="M202" s="440"/>
      <c r="N202" s="436"/>
      <c r="O202" s="437"/>
      <c r="P202" s="437"/>
      <c r="Q202" s="436">
        <v>0</v>
      </c>
      <c r="R202" s="440"/>
      <c r="S202" s="436"/>
      <c r="T202" s="437"/>
      <c r="U202" s="437"/>
      <c r="V202" s="436">
        <v>0</v>
      </c>
      <c r="W202" s="440"/>
      <c r="X202" s="436"/>
      <c r="Y202" s="437"/>
      <c r="Z202" s="437"/>
      <c r="AA202" s="436">
        <v>0</v>
      </c>
      <c r="AB202" s="440"/>
      <c r="AC202" s="436"/>
      <c r="AD202" s="437"/>
      <c r="AE202" s="437"/>
      <c r="AF202" s="436">
        <v>0</v>
      </c>
      <c r="AG202" s="440"/>
      <c r="AH202" s="436"/>
      <c r="AI202" s="437"/>
      <c r="AJ202" s="437"/>
      <c r="AK202" s="436">
        <v>0</v>
      </c>
      <c r="AL202" s="440"/>
      <c r="AM202" s="436"/>
      <c r="AN202" s="437"/>
      <c r="AO202" s="437"/>
      <c r="AP202" s="436">
        <v>0</v>
      </c>
      <c r="AQ202" s="440"/>
      <c r="AR202" s="436"/>
      <c r="AS202" s="437"/>
      <c r="AT202" s="437"/>
      <c r="AU202" s="436">
        <v>0</v>
      </c>
      <c r="AV202" s="440"/>
      <c r="AW202" s="436"/>
      <c r="AX202" s="437"/>
      <c r="AY202" s="437"/>
      <c r="AZ202" s="436">
        <v>0</v>
      </c>
      <c r="BA202" s="440"/>
      <c r="BB202" s="436"/>
      <c r="BC202" s="437"/>
      <c r="BD202" s="437"/>
      <c r="BE202" s="436">
        <v>0</v>
      </c>
      <c r="BF202" s="440"/>
      <c r="BG202" s="436"/>
      <c r="BH202" s="437"/>
      <c r="BI202" s="437"/>
      <c r="BJ202" s="436">
        <v>0</v>
      </c>
      <c r="BK202" s="440"/>
      <c r="BL202" s="436"/>
      <c r="BM202" s="437"/>
      <c r="BN202" s="437"/>
      <c r="BO202" s="436">
        <v>0</v>
      </c>
      <c r="BP202" s="440"/>
      <c r="BQ202" s="436"/>
      <c r="BR202" s="437"/>
      <c r="BS202" s="437"/>
      <c r="BT202" s="436">
        <f>SUM(L202:BO202)</f>
        <v>0</v>
      </c>
      <c r="BU202" s="440"/>
      <c r="BV202" s="436"/>
      <c r="BW202" s="437"/>
      <c r="BX202" s="437"/>
      <c r="BY202" s="436">
        <v>0</v>
      </c>
      <c r="BZ202" s="440"/>
      <c r="CA202" s="436"/>
      <c r="CB202" s="437"/>
      <c r="CC202" s="437"/>
      <c r="CD202" s="436">
        <v>0</v>
      </c>
      <c r="CE202" s="440"/>
      <c r="CF202" s="436"/>
      <c r="CG202" s="437"/>
      <c r="CH202" s="437"/>
      <c r="CI202" s="436">
        <v>0</v>
      </c>
      <c r="CJ202" s="440"/>
      <c r="CK202" s="436"/>
      <c r="CL202" s="437"/>
      <c r="CM202" s="437"/>
      <c r="CN202" s="436">
        <v>0</v>
      </c>
      <c r="CO202" s="440"/>
      <c r="CP202" s="436"/>
      <c r="CQ202" s="437"/>
      <c r="CR202" s="437"/>
      <c r="CS202" s="436">
        <v>0</v>
      </c>
      <c r="CT202" s="440"/>
      <c r="CU202" s="436"/>
      <c r="CV202" s="437"/>
      <c r="CW202" s="437"/>
      <c r="CX202" s="436">
        <v>0</v>
      </c>
      <c r="CY202" s="440"/>
      <c r="CZ202" s="436"/>
      <c r="DA202" s="437"/>
      <c r="DB202" s="437"/>
      <c r="DC202" s="436">
        <v>0</v>
      </c>
      <c r="DD202" s="440"/>
      <c r="DE202" s="436"/>
      <c r="DF202" s="437"/>
      <c r="DG202" s="437"/>
      <c r="DH202" s="436">
        <v>0</v>
      </c>
      <c r="DI202" s="440"/>
      <c r="DJ202" s="436"/>
      <c r="DK202" s="437"/>
      <c r="DL202" s="437"/>
      <c r="DM202" s="436">
        <v>0</v>
      </c>
      <c r="DN202" s="440"/>
      <c r="DO202" s="436"/>
      <c r="DP202" s="437"/>
      <c r="DQ202" s="437"/>
      <c r="DR202" s="436">
        <v>0</v>
      </c>
      <c r="DS202" s="440"/>
      <c r="DT202" s="436"/>
      <c r="DU202" s="437"/>
      <c r="DV202" s="437"/>
      <c r="DW202" s="436">
        <v>0</v>
      </c>
      <c r="DX202" s="440"/>
      <c r="DY202" s="436"/>
      <c r="DZ202" s="437"/>
      <c r="EA202" s="437"/>
      <c r="EB202" s="436">
        <v>0</v>
      </c>
      <c r="EC202" s="440"/>
      <c r="ED202" s="436"/>
      <c r="EE202" s="437"/>
      <c r="EF202" s="437"/>
      <c r="EG202" s="436">
        <v>0</v>
      </c>
      <c r="EH202" s="440"/>
      <c r="EI202" s="436"/>
      <c r="EJ202" s="437"/>
      <c r="EK202" s="437"/>
      <c r="EL202" s="436">
        <f>SUM(CD202:EG202)</f>
        <v>0</v>
      </c>
      <c r="EM202" s="365"/>
      <c r="EN202" s="333"/>
      <c r="EO202" s="345"/>
      <c r="EP202" s="349"/>
      <c r="EQ202" s="349"/>
    </row>
    <row r="203" spans="1:147" hidden="1" x14ac:dyDescent="0.2">
      <c r="A203" s="333"/>
      <c r="B203" s="333"/>
      <c r="D203" s="345" t="s">
        <v>387</v>
      </c>
      <c r="E203" s="351"/>
      <c r="F203" s="373"/>
      <c r="G203" s="448">
        <v>0</v>
      </c>
      <c r="H203" s="449"/>
      <c r="I203" s="436"/>
      <c r="J203" s="437"/>
      <c r="K203" s="450"/>
      <c r="L203" s="448">
        <v>0</v>
      </c>
      <c r="M203" s="449"/>
      <c r="N203" s="436"/>
      <c r="O203" s="437"/>
      <c r="P203" s="450"/>
      <c r="Q203" s="448">
        <v>0</v>
      </c>
      <c r="R203" s="449"/>
      <c r="S203" s="436"/>
      <c r="T203" s="437"/>
      <c r="U203" s="450"/>
      <c r="V203" s="448">
        <v>0</v>
      </c>
      <c r="W203" s="449"/>
      <c r="X203" s="436"/>
      <c r="Y203" s="437"/>
      <c r="Z203" s="450"/>
      <c r="AA203" s="448">
        <v>0</v>
      </c>
      <c r="AB203" s="449"/>
      <c r="AC203" s="436"/>
      <c r="AD203" s="437"/>
      <c r="AE203" s="450"/>
      <c r="AF203" s="448">
        <v>0</v>
      </c>
      <c r="AG203" s="449"/>
      <c r="AH203" s="436"/>
      <c r="AI203" s="437"/>
      <c r="AJ203" s="450"/>
      <c r="AK203" s="448">
        <v>0</v>
      </c>
      <c r="AL203" s="449"/>
      <c r="AM203" s="436"/>
      <c r="AN203" s="437"/>
      <c r="AO203" s="450"/>
      <c r="AP203" s="448">
        <v>0</v>
      </c>
      <c r="AQ203" s="449"/>
      <c r="AR203" s="436"/>
      <c r="AS203" s="437"/>
      <c r="AT203" s="450"/>
      <c r="AU203" s="448">
        <v>0</v>
      </c>
      <c r="AV203" s="449"/>
      <c r="AW203" s="436"/>
      <c r="AX203" s="437"/>
      <c r="AY203" s="450"/>
      <c r="AZ203" s="448">
        <v>0</v>
      </c>
      <c r="BA203" s="449"/>
      <c r="BB203" s="436"/>
      <c r="BC203" s="437"/>
      <c r="BD203" s="450"/>
      <c r="BE203" s="448">
        <v>0</v>
      </c>
      <c r="BF203" s="449"/>
      <c r="BG203" s="436"/>
      <c r="BH203" s="437"/>
      <c r="BI203" s="450"/>
      <c r="BJ203" s="448">
        <v>0</v>
      </c>
      <c r="BK203" s="449"/>
      <c r="BL203" s="436"/>
      <c r="BM203" s="437"/>
      <c r="BN203" s="450"/>
      <c r="BO203" s="448">
        <v>0</v>
      </c>
      <c r="BP203" s="449"/>
      <c r="BQ203" s="436"/>
      <c r="BR203" s="437"/>
      <c r="BS203" s="450"/>
      <c r="BT203" s="448">
        <f>SUM(L203:BO203)</f>
        <v>0</v>
      </c>
      <c r="BU203" s="449"/>
      <c r="BV203" s="436"/>
      <c r="BW203" s="437"/>
      <c r="BX203" s="450"/>
      <c r="BY203" s="448">
        <v>0</v>
      </c>
      <c r="BZ203" s="449"/>
      <c r="CA203" s="436"/>
      <c r="CB203" s="437"/>
      <c r="CC203" s="450"/>
      <c r="CD203" s="448">
        <v>0</v>
      </c>
      <c r="CE203" s="449"/>
      <c r="CF203" s="436"/>
      <c r="CG203" s="437"/>
      <c r="CH203" s="450"/>
      <c r="CI203" s="448">
        <v>0</v>
      </c>
      <c r="CJ203" s="449"/>
      <c r="CK203" s="436"/>
      <c r="CL203" s="437"/>
      <c r="CM203" s="450"/>
      <c r="CN203" s="448">
        <v>0</v>
      </c>
      <c r="CO203" s="449"/>
      <c r="CP203" s="436"/>
      <c r="CQ203" s="437"/>
      <c r="CR203" s="450"/>
      <c r="CS203" s="448">
        <v>0</v>
      </c>
      <c r="CT203" s="449"/>
      <c r="CU203" s="436"/>
      <c r="CV203" s="437"/>
      <c r="CW203" s="450"/>
      <c r="CX203" s="448">
        <v>0</v>
      </c>
      <c r="CY203" s="449"/>
      <c r="CZ203" s="436"/>
      <c r="DA203" s="437"/>
      <c r="DB203" s="450"/>
      <c r="DC203" s="448">
        <v>0</v>
      </c>
      <c r="DD203" s="449"/>
      <c r="DE203" s="436"/>
      <c r="DF203" s="437"/>
      <c r="DG203" s="450"/>
      <c r="DH203" s="448">
        <v>0</v>
      </c>
      <c r="DI203" s="449"/>
      <c r="DJ203" s="436"/>
      <c r="DK203" s="437"/>
      <c r="DL203" s="450"/>
      <c r="DM203" s="448">
        <v>0</v>
      </c>
      <c r="DN203" s="449"/>
      <c r="DO203" s="436"/>
      <c r="DP203" s="437"/>
      <c r="DQ203" s="450"/>
      <c r="DR203" s="448">
        <v>0</v>
      </c>
      <c r="DS203" s="449"/>
      <c r="DT203" s="436"/>
      <c r="DU203" s="437"/>
      <c r="DV203" s="450"/>
      <c r="DW203" s="448">
        <v>0</v>
      </c>
      <c r="DX203" s="449"/>
      <c r="DY203" s="436"/>
      <c r="DZ203" s="437"/>
      <c r="EA203" s="450"/>
      <c r="EB203" s="448">
        <v>0</v>
      </c>
      <c r="EC203" s="449"/>
      <c r="ED203" s="436"/>
      <c r="EE203" s="437"/>
      <c r="EF203" s="450"/>
      <c r="EG203" s="448">
        <v>0</v>
      </c>
      <c r="EH203" s="449"/>
      <c r="EI203" s="436"/>
      <c r="EJ203" s="437"/>
      <c r="EK203" s="450"/>
      <c r="EL203" s="448">
        <f>SUM(CD203:EG203)</f>
        <v>0</v>
      </c>
      <c r="EM203" s="375"/>
      <c r="EN203" s="333"/>
      <c r="EO203" s="345"/>
      <c r="EP203" s="349"/>
      <c r="EQ203" s="349"/>
    </row>
    <row r="204" spans="1:147" hidden="1" x14ac:dyDescent="0.2">
      <c r="A204" s="333"/>
      <c r="B204" s="333"/>
      <c r="D204" s="345"/>
      <c r="E204" s="351"/>
      <c r="F204" s="333"/>
      <c r="G204" s="436"/>
      <c r="H204" s="436"/>
      <c r="I204" s="436"/>
      <c r="J204" s="437"/>
      <c r="K204" s="436"/>
      <c r="L204" s="436"/>
      <c r="M204" s="436"/>
      <c r="N204" s="436"/>
      <c r="O204" s="437"/>
      <c r="P204" s="436"/>
      <c r="Q204" s="436"/>
      <c r="R204" s="436"/>
      <c r="S204" s="436"/>
      <c r="T204" s="437"/>
      <c r="U204" s="436"/>
      <c r="V204" s="436"/>
      <c r="W204" s="436"/>
      <c r="X204" s="436"/>
      <c r="Y204" s="437"/>
      <c r="Z204" s="436"/>
      <c r="AA204" s="436"/>
      <c r="AB204" s="436"/>
      <c r="AC204" s="436"/>
      <c r="AD204" s="437"/>
      <c r="AE204" s="436"/>
      <c r="AF204" s="436"/>
      <c r="AG204" s="436"/>
      <c r="AH204" s="436"/>
      <c r="AI204" s="437"/>
      <c r="AJ204" s="436"/>
      <c r="AK204" s="436"/>
      <c r="AL204" s="436"/>
      <c r="AM204" s="436"/>
      <c r="AN204" s="437"/>
      <c r="AO204" s="436"/>
      <c r="AP204" s="436"/>
      <c r="AQ204" s="436"/>
      <c r="AR204" s="436"/>
      <c r="AS204" s="437"/>
      <c r="AT204" s="436"/>
      <c r="AU204" s="436"/>
      <c r="AV204" s="436"/>
      <c r="AW204" s="436"/>
      <c r="AX204" s="437"/>
      <c r="AY204" s="436"/>
      <c r="AZ204" s="436"/>
      <c r="BA204" s="436"/>
      <c r="BB204" s="436"/>
      <c r="BC204" s="437"/>
      <c r="BD204" s="436"/>
      <c r="BE204" s="436"/>
      <c r="BF204" s="436"/>
      <c r="BG204" s="436"/>
      <c r="BH204" s="437"/>
      <c r="BI204" s="436"/>
      <c r="BJ204" s="436"/>
      <c r="BK204" s="436"/>
      <c r="BL204" s="436"/>
      <c r="BM204" s="437"/>
      <c r="BN204" s="436"/>
      <c r="BO204" s="436"/>
      <c r="BP204" s="436"/>
      <c r="BQ204" s="436"/>
      <c r="BR204" s="437"/>
      <c r="BS204" s="436"/>
      <c r="BT204" s="436"/>
      <c r="BU204" s="436"/>
      <c r="BV204" s="436"/>
      <c r="BW204" s="437"/>
      <c r="BX204" s="436"/>
      <c r="BY204" s="436"/>
      <c r="BZ204" s="436"/>
      <c r="CA204" s="436"/>
      <c r="CB204" s="437"/>
      <c r="CC204" s="436"/>
      <c r="CD204" s="436"/>
      <c r="CE204" s="436"/>
      <c r="CF204" s="436"/>
      <c r="CG204" s="437"/>
      <c r="CH204" s="436"/>
      <c r="CI204" s="436"/>
      <c r="CJ204" s="436"/>
      <c r="CK204" s="436"/>
      <c r="CL204" s="437"/>
      <c r="CM204" s="436"/>
      <c r="CN204" s="436"/>
      <c r="CO204" s="436"/>
      <c r="CP204" s="436"/>
      <c r="CQ204" s="437"/>
      <c r="CR204" s="436"/>
      <c r="CS204" s="436"/>
      <c r="CT204" s="436"/>
      <c r="CU204" s="436"/>
      <c r="CV204" s="437"/>
      <c r="CW204" s="436"/>
      <c r="CX204" s="436"/>
      <c r="CY204" s="436"/>
      <c r="CZ204" s="436"/>
      <c r="DA204" s="437"/>
      <c r="DB204" s="436"/>
      <c r="DC204" s="436"/>
      <c r="DD204" s="436"/>
      <c r="DE204" s="436"/>
      <c r="DF204" s="437"/>
      <c r="DG204" s="436"/>
      <c r="DH204" s="436"/>
      <c r="DI204" s="436"/>
      <c r="DJ204" s="436"/>
      <c r="DK204" s="437"/>
      <c r="DL204" s="436"/>
      <c r="DM204" s="436"/>
      <c r="DN204" s="436"/>
      <c r="DO204" s="436"/>
      <c r="DP204" s="437"/>
      <c r="DQ204" s="436"/>
      <c r="DR204" s="436"/>
      <c r="DS204" s="436"/>
      <c r="DT204" s="436"/>
      <c r="DU204" s="437"/>
      <c r="DV204" s="436"/>
      <c r="DW204" s="436"/>
      <c r="DX204" s="436"/>
      <c r="DY204" s="436"/>
      <c r="DZ204" s="437"/>
      <c r="EA204" s="436"/>
      <c r="EB204" s="436"/>
      <c r="EC204" s="436"/>
      <c r="ED204" s="436"/>
      <c r="EE204" s="437"/>
      <c r="EF204" s="436"/>
      <c r="EG204" s="436"/>
      <c r="EH204" s="436"/>
      <c r="EI204" s="436"/>
      <c r="EJ204" s="437"/>
      <c r="EK204" s="436"/>
      <c r="EL204" s="436"/>
      <c r="EM204" s="333"/>
      <c r="EN204" s="333"/>
      <c r="EO204" s="345"/>
      <c r="EP204" s="349"/>
      <c r="EQ204" s="349"/>
    </row>
    <row r="205" spans="1:147" hidden="1" x14ac:dyDescent="0.2">
      <c r="A205" s="333"/>
      <c r="B205" s="333"/>
      <c r="D205" s="345" t="s">
        <v>390</v>
      </c>
      <c r="E205" s="351"/>
      <c r="F205" s="333"/>
      <c r="G205" s="436">
        <f>SUM(G206:G208)</f>
        <v>0</v>
      </c>
      <c r="H205" s="436"/>
      <c r="I205" s="436"/>
      <c r="J205" s="437"/>
      <c r="K205" s="436"/>
      <c r="L205" s="436">
        <f>SUM(L206:L208)</f>
        <v>0</v>
      </c>
      <c r="M205" s="436"/>
      <c r="N205" s="436"/>
      <c r="O205" s="437"/>
      <c r="P205" s="436"/>
      <c r="Q205" s="436">
        <f>SUM(Q206:Q208)</f>
        <v>0</v>
      </c>
      <c r="R205" s="436"/>
      <c r="S205" s="436"/>
      <c r="T205" s="437"/>
      <c r="U205" s="436"/>
      <c r="V205" s="436">
        <f>SUM(V206:V208)</f>
        <v>0</v>
      </c>
      <c r="W205" s="436"/>
      <c r="X205" s="436"/>
      <c r="Y205" s="437"/>
      <c r="Z205" s="436"/>
      <c r="AA205" s="436">
        <f>SUM(AA206:AA208)</f>
        <v>0</v>
      </c>
      <c r="AB205" s="436"/>
      <c r="AC205" s="436"/>
      <c r="AD205" s="437"/>
      <c r="AE205" s="436"/>
      <c r="AF205" s="436">
        <f>SUM(AF206:AF208)</f>
        <v>0</v>
      </c>
      <c r="AG205" s="436"/>
      <c r="AH205" s="436"/>
      <c r="AI205" s="437"/>
      <c r="AJ205" s="436"/>
      <c r="AK205" s="436">
        <f>SUM(AK206:AK208)</f>
        <v>0</v>
      </c>
      <c r="AL205" s="436"/>
      <c r="AM205" s="436"/>
      <c r="AN205" s="437"/>
      <c r="AO205" s="436"/>
      <c r="AP205" s="436">
        <f>SUM(AP206:AP208)</f>
        <v>0</v>
      </c>
      <c r="AQ205" s="436"/>
      <c r="AR205" s="436"/>
      <c r="AS205" s="437"/>
      <c r="AT205" s="436"/>
      <c r="AU205" s="436">
        <f>SUM(AU206:AU208)</f>
        <v>0</v>
      </c>
      <c r="AV205" s="436"/>
      <c r="AW205" s="436"/>
      <c r="AX205" s="437"/>
      <c r="AY205" s="436"/>
      <c r="AZ205" s="436">
        <f>SUM(AZ206:AZ208)</f>
        <v>0</v>
      </c>
      <c r="BA205" s="436"/>
      <c r="BB205" s="436"/>
      <c r="BC205" s="437"/>
      <c r="BD205" s="436"/>
      <c r="BE205" s="436">
        <f>SUM(BE206:BE208)</f>
        <v>0</v>
      </c>
      <c r="BF205" s="436"/>
      <c r="BG205" s="436"/>
      <c r="BH205" s="437"/>
      <c r="BI205" s="436"/>
      <c r="BJ205" s="436">
        <f>SUM(BJ206:BJ208)</f>
        <v>0</v>
      </c>
      <c r="BK205" s="436"/>
      <c r="BL205" s="436"/>
      <c r="BM205" s="437"/>
      <c r="BN205" s="436"/>
      <c r="BO205" s="436">
        <f>SUM(BO206:BO208)</f>
        <v>0</v>
      </c>
      <c r="BP205" s="436"/>
      <c r="BQ205" s="436"/>
      <c r="BR205" s="437"/>
      <c r="BS205" s="436"/>
      <c r="BT205" s="436">
        <f>SUM(BT206:BT208)</f>
        <v>0</v>
      </c>
      <c r="BU205" s="436"/>
      <c r="BV205" s="436"/>
      <c r="BW205" s="437"/>
      <c r="BX205" s="436"/>
      <c r="BY205" s="436">
        <f>SUM(BY206:BY208)</f>
        <v>0</v>
      </c>
      <c r="BZ205" s="436"/>
      <c r="CA205" s="436"/>
      <c r="CB205" s="437"/>
      <c r="CC205" s="436"/>
      <c r="CD205" s="436">
        <f>SUM(CD206:CD208)</f>
        <v>0</v>
      </c>
      <c r="CE205" s="436"/>
      <c r="CF205" s="436"/>
      <c r="CG205" s="437"/>
      <c r="CH205" s="436"/>
      <c r="CI205" s="436">
        <f>SUM(CI206:CI208)</f>
        <v>0</v>
      </c>
      <c r="CJ205" s="436"/>
      <c r="CK205" s="436"/>
      <c r="CL205" s="437"/>
      <c r="CM205" s="436"/>
      <c r="CN205" s="436">
        <f>SUM(CN206:CN208)</f>
        <v>0</v>
      </c>
      <c r="CO205" s="436"/>
      <c r="CP205" s="436"/>
      <c r="CQ205" s="437"/>
      <c r="CR205" s="436"/>
      <c r="CS205" s="436">
        <f>SUM(CS206:CS208)</f>
        <v>0</v>
      </c>
      <c r="CT205" s="436"/>
      <c r="CU205" s="436"/>
      <c r="CV205" s="437"/>
      <c r="CW205" s="436"/>
      <c r="CX205" s="436">
        <f>SUM(CX206:CX208)</f>
        <v>0</v>
      </c>
      <c r="CY205" s="436"/>
      <c r="CZ205" s="436"/>
      <c r="DA205" s="437"/>
      <c r="DB205" s="436"/>
      <c r="DC205" s="436">
        <f>SUM(DC206:DC208)</f>
        <v>0</v>
      </c>
      <c r="DD205" s="436"/>
      <c r="DE205" s="436"/>
      <c r="DF205" s="437"/>
      <c r="DG205" s="436"/>
      <c r="DH205" s="436">
        <f>SUM(DH206:DH208)</f>
        <v>0</v>
      </c>
      <c r="DI205" s="436"/>
      <c r="DJ205" s="436"/>
      <c r="DK205" s="437"/>
      <c r="DL205" s="436"/>
      <c r="DM205" s="436">
        <f>SUM(DM206:DM208)</f>
        <v>0</v>
      </c>
      <c r="DN205" s="436"/>
      <c r="DO205" s="436"/>
      <c r="DP205" s="437"/>
      <c r="DQ205" s="436"/>
      <c r="DR205" s="436">
        <f>SUM(DR206:DR208)</f>
        <v>0</v>
      </c>
      <c r="DS205" s="436"/>
      <c r="DT205" s="436"/>
      <c r="DU205" s="437"/>
      <c r="DV205" s="436"/>
      <c r="DW205" s="436">
        <f>SUM(DW206:DW208)</f>
        <v>0</v>
      </c>
      <c r="DX205" s="436"/>
      <c r="DY205" s="436"/>
      <c r="DZ205" s="437"/>
      <c r="EA205" s="436"/>
      <c r="EB205" s="436">
        <f>SUM(EB206:EB208)</f>
        <v>0</v>
      </c>
      <c r="EC205" s="436"/>
      <c r="ED205" s="436"/>
      <c r="EE205" s="437"/>
      <c r="EF205" s="436"/>
      <c r="EG205" s="436">
        <f>SUM(EG206:EG208)</f>
        <v>0</v>
      </c>
      <c r="EH205" s="436"/>
      <c r="EI205" s="436"/>
      <c r="EJ205" s="437"/>
      <c r="EK205" s="436"/>
      <c r="EL205" s="436">
        <f>SUM(EL206:EL208)</f>
        <v>0</v>
      </c>
      <c r="EM205" s="333"/>
      <c r="EN205" s="333"/>
      <c r="EO205" s="345"/>
      <c r="EP205" s="349"/>
      <c r="EQ205" s="349"/>
    </row>
    <row r="206" spans="1:147" hidden="1" x14ac:dyDescent="0.2">
      <c r="A206" s="333"/>
      <c r="B206" s="333"/>
      <c r="D206" s="345" t="s">
        <v>313</v>
      </c>
      <c r="E206" s="351"/>
      <c r="F206" s="358"/>
      <c r="G206" s="434">
        <v>0</v>
      </c>
      <c r="H206" s="435"/>
      <c r="I206" s="436"/>
      <c r="J206" s="437"/>
      <c r="K206" s="438"/>
      <c r="L206" s="434">
        <v>0</v>
      </c>
      <c r="M206" s="435"/>
      <c r="N206" s="436"/>
      <c r="O206" s="437"/>
      <c r="P206" s="438"/>
      <c r="Q206" s="434">
        <v>0</v>
      </c>
      <c r="R206" s="435"/>
      <c r="S206" s="436"/>
      <c r="T206" s="437"/>
      <c r="U206" s="438"/>
      <c r="V206" s="434">
        <v>0</v>
      </c>
      <c r="W206" s="435"/>
      <c r="X206" s="436"/>
      <c r="Y206" s="437"/>
      <c r="Z206" s="438"/>
      <c r="AA206" s="434">
        <v>0</v>
      </c>
      <c r="AB206" s="435"/>
      <c r="AC206" s="436"/>
      <c r="AD206" s="437"/>
      <c r="AE206" s="438"/>
      <c r="AF206" s="434">
        <v>0</v>
      </c>
      <c r="AG206" s="435"/>
      <c r="AH206" s="436"/>
      <c r="AI206" s="437"/>
      <c r="AJ206" s="438"/>
      <c r="AK206" s="434">
        <v>0</v>
      </c>
      <c r="AL206" s="435"/>
      <c r="AM206" s="436"/>
      <c r="AN206" s="437"/>
      <c r="AO206" s="438"/>
      <c r="AP206" s="434">
        <v>0</v>
      </c>
      <c r="AQ206" s="435"/>
      <c r="AR206" s="436"/>
      <c r="AS206" s="437"/>
      <c r="AT206" s="438"/>
      <c r="AU206" s="434">
        <v>0</v>
      </c>
      <c r="AV206" s="435"/>
      <c r="AW206" s="436"/>
      <c r="AX206" s="437"/>
      <c r="AY206" s="438"/>
      <c r="AZ206" s="434">
        <v>0</v>
      </c>
      <c r="BA206" s="435"/>
      <c r="BB206" s="436"/>
      <c r="BC206" s="437"/>
      <c r="BD206" s="438"/>
      <c r="BE206" s="434">
        <v>0</v>
      </c>
      <c r="BF206" s="435"/>
      <c r="BG206" s="436"/>
      <c r="BH206" s="437"/>
      <c r="BI206" s="438"/>
      <c r="BJ206" s="434">
        <v>0</v>
      </c>
      <c r="BK206" s="435"/>
      <c r="BL206" s="436"/>
      <c r="BM206" s="437"/>
      <c r="BN206" s="438"/>
      <c r="BO206" s="434">
        <v>0</v>
      </c>
      <c r="BP206" s="435"/>
      <c r="BQ206" s="436"/>
      <c r="BR206" s="437"/>
      <c r="BS206" s="438"/>
      <c r="BT206" s="434">
        <f>SUM(L206:BO206)</f>
        <v>0</v>
      </c>
      <c r="BU206" s="435"/>
      <c r="BV206" s="436"/>
      <c r="BW206" s="437"/>
      <c r="BX206" s="438"/>
      <c r="BY206" s="434">
        <v>0</v>
      </c>
      <c r="BZ206" s="435"/>
      <c r="CA206" s="436"/>
      <c r="CB206" s="437"/>
      <c r="CC206" s="438"/>
      <c r="CD206" s="434">
        <v>0</v>
      </c>
      <c r="CE206" s="435"/>
      <c r="CF206" s="436"/>
      <c r="CG206" s="437"/>
      <c r="CH206" s="438"/>
      <c r="CI206" s="434">
        <v>0</v>
      </c>
      <c r="CJ206" s="435"/>
      <c r="CK206" s="436"/>
      <c r="CL206" s="437"/>
      <c r="CM206" s="438"/>
      <c r="CN206" s="434">
        <v>0</v>
      </c>
      <c r="CO206" s="435"/>
      <c r="CP206" s="436"/>
      <c r="CQ206" s="437"/>
      <c r="CR206" s="438"/>
      <c r="CS206" s="434">
        <v>0</v>
      </c>
      <c r="CT206" s="435"/>
      <c r="CU206" s="436"/>
      <c r="CV206" s="437"/>
      <c r="CW206" s="438"/>
      <c r="CX206" s="434">
        <v>0</v>
      </c>
      <c r="CY206" s="435"/>
      <c r="CZ206" s="436"/>
      <c r="DA206" s="437"/>
      <c r="DB206" s="438"/>
      <c r="DC206" s="434">
        <v>0</v>
      </c>
      <c r="DD206" s="435"/>
      <c r="DE206" s="436"/>
      <c r="DF206" s="437"/>
      <c r="DG206" s="438"/>
      <c r="DH206" s="434">
        <v>0</v>
      </c>
      <c r="DI206" s="435"/>
      <c r="DJ206" s="436"/>
      <c r="DK206" s="437"/>
      <c r="DL206" s="438"/>
      <c r="DM206" s="434">
        <v>0</v>
      </c>
      <c r="DN206" s="435"/>
      <c r="DO206" s="436"/>
      <c r="DP206" s="437"/>
      <c r="DQ206" s="438"/>
      <c r="DR206" s="434">
        <v>0</v>
      </c>
      <c r="DS206" s="435"/>
      <c r="DT206" s="436"/>
      <c r="DU206" s="437"/>
      <c r="DV206" s="438"/>
      <c r="DW206" s="434">
        <v>0</v>
      </c>
      <c r="DX206" s="435"/>
      <c r="DY206" s="436"/>
      <c r="DZ206" s="437"/>
      <c r="EA206" s="438"/>
      <c r="EB206" s="434">
        <v>0</v>
      </c>
      <c r="EC206" s="435"/>
      <c r="ED206" s="436"/>
      <c r="EE206" s="437"/>
      <c r="EF206" s="438"/>
      <c r="EG206" s="434">
        <v>0</v>
      </c>
      <c r="EH206" s="435"/>
      <c r="EI206" s="436"/>
      <c r="EJ206" s="437"/>
      <c r="EK206" s="438"/>
      <c r="EL206" s="434">
        <f>SUM(CD206:EG206)</f>
        <v>0</v>
      </c>
      <c r="EM206" s="360"/>
      <c r="EN206" s="333"/>
      <c r="EO206" s="345"/>
      <c r="EP206" s="349"/>
      <c r="EQ206" s="349"/>
    </row>
    <row r="207" spans="1:147" hidden="1" x14ac:dyDescent="0.2">
      <c r="A207" s="333"/>
      <c r="B207" s="333"/>
      <c r="D207" s="345" t="s">
        <v>386</v>
      </c>
      <c r="E207" s="351"/>
      <c r="F207" s="351"/>
      <c r="G207" s="436">
        <v>0</v>
      </c>
      <c r="H207" s="440"/>
      <c r="I207" s="436"/>
      <c r="J207" s="437"/>
      <c r="K207" s="437"/>
      <c r="L207" s="436">
        <v>0</v>
      </c>
      <c r="M207" s="440"/>
      <c r="N207" s="436"/>
      <c r="O207" s="437"/>
      <c r="P207" s="437"/>
      <c r="Q207" s="436">
        <v>0</v>
      </c>
      <c r="R207" s="440"/>
      <c r="S207" s="436"/>
      <c r="T207" s="437"/>
      <c r="U207" s="437"/>
      <c r="V207" s="436">
        <v>0</v>
      </c>
      <c r="W207" s="440"/>
      <c r="X207" s="436"/>
      <c r="Y207" s="437"/>
      <c r="Z207" s="437"/>
      <c r="AA207" s="436">
        <v>0</v>
      </c>
      <c r="AB207" s="440"/>
      <c r="AC207" s="436"/>
      <c r="AD207" s="437"/>
      <c r="AE207" s="437"/>
      <c r="AF207" s="436">
        <v>0</v>
      </c>
      <c r="AG207" s="440"/>
      <c r="AH207" s="436"/>
      <c r="AI207" s="437"/>
      <c r="AJ207" s="437"/>
      <c r="AK207" s="436">
        <v>0</v>
      </c>
      <c r="AL207" s="440"/>
      <c r="AM207" s="436"/>
      <c r="AN207" s="437"/>
      <c r="AO207" s="437"/>
      <c r="AP207" s="436">
        <v>0</v>
      </c>
      <c r="AQ207" s="440"/>
      <c r="AR207" s="436"/>
      <c r="AS207" s="437"/>
      <c r="AT207" s="437"/>
      <c r="AU207" s="436">
        <v>0</v>
      </c>
      <c r="AV207" s="440"/>
      <c r="AW207" s="436"/>
      <c r="AX207" s="437"/>
      <c r="AY207" s="437"/>
      <c r="AZ207" s="436">
        <v>0</v>
      </c>
      <c r="BA207" s="440"/>
      <c r="BB207" s="436"/>
      <c r="BC207" s="437"/>
      <c r="BD207" s="437"/>
      <c r="BE207" s="436">
        <v>0</v>
      </c>
      <c r="BF207" s="440"/>
      <c r="BG207" s="436"/>
      <c r="BH207" s="437"/>
      <c r="BI207" s="437"/>
      <c r="BJ207" s="436">
        <v>0</v>
      </c>
      <c r="BK207" s="440"/>
      <c r="BL207" s="436"/>
      <c r="BM207" s="437"/>
      <c r="BN207" s="437"/>
      <c r="BO207" s="436">
        <v>0</v>
      </c>
      <c r="BP207" s="440"/>
      <c r="BQ207" s="436"/>
      <c r="BR207" s="437"/>
      <c r="BS207" s="437"/>
      <c r="BT207" s="436">
        <f>SUM(L207:BO207)</f>
        <v>0</v>
      </c>
      <c r="BU207" s="440"/>
      <c r="BV207" s="436"/>
      <c r="BW207" s="437"/>
      <c r="BX207" s="437"/>
      <c r="BY207" s="436">
        <v>0</v>
      </c>
      <c r="BZ207" s="440"/>
      <c r="CA207" s="436"/>
      <c r="CB207" s="437"/>
      <c r="CC207" s="437"/>
      <c r="CD207" s="436">
        <v>0</v>
      </c>
      <c r="CE207" s="440"/>
      <c r="CF207" s="436"/>
      <c r="CG207" s="437"/>
      <c r="CH207" s="437"/>
      <c r="CI207" s="436">
        <v>0</v>
      </c>
      <c r="CJ207" s="440"/>
      <c r="CK207" s="436"/>
      <c r="CL207" s="437"/>
      <c r="CM207" s="437"/>
      <c r="CN207" s="436">
        <v>0</v>
      </c>
      <c r="CO207" s="440"/>
      <c r="CP207" s="436"/>
      <c r="CQ207" s="437"/>
      <c r="CR207" s="437"/>
      <c r="CS207" s="436">
        <v>0</v>
      </c>
      <c r="CT207" s="440"/>
      <c r="CU207" s="436"/>
      <c r="CV207" s="437"/>
      <c r="CW207" s="437"/>
      <c r="CX207" s="436">
        <v>0</v>
      </c>
      <c r="CY207" s="440"/>
      <c r="CZ207" s="436"/>
      <c r="DA207" s="437"/>
      <c r="DB207" s="437"/>
      <c r="DC207" s="436">
        <v>0</v>
      </c>
      <c r="DD207" s="440"/>
      <c r="DE207" s="436"/>
      <c r="DF207" s="437"/>
      <c r="DG207" s="437"/>
      <c r="DH207" s="436">
        <v>0</v>
      </c>
      <c r="DI207" s="440"/>
      <c r="DJ207" s="436"/>
      <c r="DK207" s="437"/>
      <c r="DL207" s="437"/>
      <c r="DM207" s="436">
        <v>0</v>
      </c>
      <c r="DN207" s="440"/>
      <c r="DO207" s="436"/>
      <c r="DP207" s="437"/>
      <c r="DQ207" s="437"/>
      <c r="DR207" s="436">
        <v>0</v>
      </c>
      <c r="DS207" s="440"/>
      <c r="DT207" s="436"/>
      <c r="DU207" s="437"/>
      <c r="DV207" s="437"/>
      <c r="DW207" s="436">
        <v>0</v>
      </c>
      <c r="DX207" s="440"/>
      <c r="DY207" s="436"/>
      <c r="DZ207" s="437"/>
      <c r="EA207" s="437"/>
      <c r="EB207" s="436">
        <v>0</v>
      </c>
      <c r="EC207" s="440"/>
      <c r="ED207" s="436"/>
      <c r="EE207" s="437"/>
      <c r="EF207" s="437"/>
      <c r="EG207" s="436">
        <v>0</v>
      </c>
      <c r="EH207" s="440"/>
      <c r="EI207" s="436"/>
      <c r="EJ207" s="437"/>
      <c r="EK207" s="437"/>
      <c r="EL207" s="436">
        <f>SUM(CD207:EG207)</f>
        <v>0</v>
      </c>
      <c r="EM207" s="365"/>
      <c r="EN207" s="333"/>
      <c r="EO207" s="345"/>
      <c r="EP207" s="349"/>
      <c r="EQ207" s="349"/>
    </row>
    <row r="208" spans="1:147" hidden="1" x14ac:dyDescent="0.2">
      <c r="A208" s="333"/>
      <c r="B208" s="333"/>
      <c r="D208" s="345" t="s">
        <v>387</v>
      </c>
      <c r="E208" s="351"/>
      <c r="F208" s="373"/>
      <c r="G208" s="448">
        <v>0</v>
      </c>
      <c r="H208" s="449"/>
      <c r="I208" s="436"/>
      <c r="J208" s="437"/>
      <c r="K208" s="450"/>
      <c r="L208" s="448">
        <v>0</v>
      </c>
      <c r="M208" s="449"/>
      <c r="N208" s="436"/>
      <c r="O208" s="437"/>
      <c r="P208" s="450"/>
      <c r="Q208" s="448">
        <v>0</v>
      </c>
      <c r="R208" s="449"/>
      <c r="S208" s="436"/>
      <c r="T208" s="437"/>
      <c r="U208" s="450"/>
      <c r="V208" s="448">
        <v>0</v>
      </c>
      <c r="W208" s="449"/>
      <c r="X208" s="436"/>
      <c r="Y208" s="437"/>
      <c r="Z208" s="450"/>
      <c r="AA208" s="448">
        <v>0</v>
      </c>
      <c r="AB208" s="449"/>
      <c r="AC208" s="436"/>
      <c r="AD208" s="437"/>
      <c r="AE208" s="450"/>
      <c r="AF208" s="448">
        <v>0</v>
      </c>
      <c r="AG208" s="449"/>
      <c r="AH208" s="436"/>
      <c r="AI208" s="437"/>
      <c r="AJ208" s="450"/>
      <c r="AK208" s="448">
        <v>0</v>
      </c>
      <c r="AL208" s="449"/>
      <c r="AM208" s="436"/>
      <c r="AN208" s="437"/>
      <c r="AO208" s="450"/>
      <c r="AP208" s="448">
        <v>0</v>
      </c>
      <c r="AQ208" s="449"/>
      <c r="AR208" s="436"/>
      <c r="AS208" s="437"/>
      <c r="AT208" s="450"/>
      <c r="AU208" s="448">
        <v>0</v>
      </c>
      <c r="AV208" s="449"/>
      <c r="AW208" s="436"/>
      <c r="AX208" s="437"/>
      <c r="AY208" s="450"/>
      <c r="AZ208" s="448">
        <v>0</v>
      </c>
      <c r="BA208" s="449"/>
      <c r="BB208" s="436"/>
      <c r="BC208" s="437"/>
      <c r="BD208" s="450"/>
      <c r="BE208" s="448">
        <v>0</v>
      </c>
      <c r="BF208" s="449"/>
      <c r="BG208" s="436"/>
      <c r="BH208" s="437"/>
      <c r="BI208" s="450"/>
      <c r="BJ208" s="448">
        <v>0</v>
      </c>
      <c r="BK208" s="449"/>
      <c r="BL208" s="436"/>
      <c r="BM208" s="437"/>
      <c r="BN208" s="450"/>
      <c r="BO208" s="448">
        <v>0</v>
      </c>
      <c r="BP208" s="449"/>
      <c r="BQ208" s="436"/>
      <c r="BR208" s="437"/>
      <c r="BS208" s="450"/>
      <c r="BT208" s="448">
        <f>SUM(L208:BO208)</f>
        <v>0</v>
      </c>
      <c r="BU208" s="449"/>
      <c r="BV208" s="436"/>
      <c r="BW208" s="437"/>
      <c r="BX208" s="450"/>
      <c r="BY208" s="448">
        <v>0</v>
      </c>
      <c r="BZ208" s="449"/>
      <c r="CA208" s="436"/>
      <c r="CB208" s="437"/>
      <c r="CC208" s="450"/>
      <c r="CD208" s="448">
        <v>0</v>
      </c>
      <c r="CE208" s="449"/>
      <c r="CF208" s="436"/>
      <c r="CG208" s="437"/>
      <c r="CH208" s="450"/>
      <c r="CI208" s="448">
        <v>0</v>
      </c>
      <c r="CJ208" s="449"/>
      <c r="CK208" s="436"/>
      <c r="CL208" s="437"/>
      <c r="CM208" s="450"/>
      <c r="CN208" s="448">
        <v>0</v>
      </c>
      <c r="CO208" s="449"/>
      <c r="CP208" s="436"/>
      <c r="CQ208" s="437"/>
      <c r="CR208" s="450"/>
      <c r="CS208" s="448">
        <v>0</v>
      </c>
      <c r="CT208" s="449"/>
      <c r="CU208" s="436"/>
      <c r="CV208" s="437"/>
      <c r="CW208" s="450"/>
      <c r="CX208" s="448">
        <v>0</v>
      </c>
      <c r="CY208" s="449"/>
      <c r="CZ208" s="436"/>
      <c r="DA208" s="437"/>
      <c r="DB208" s="450"/>
      <c r="DC208" s="448">
        <v>0</v>
      </c>
      <c r="DD208" s="449"/>
      <c r="DE208" s="436"/>
      <c r="DF208" s="437"/>
      <c r="DG208" s="450"/>
      <c r="DH208" s="448">
        <v>0</v>
      </c>
      <c r="DI208" s="449"/>
      <c r="DJ208" s="436"/>
      <c r="DK208" s="437"/>
      <c r="DL208" s="450"/>
      <c r="DM208" s="448">
        <v>0</v>
      </c>
      <c r="DN208" s="449"/>
      <c r="DO208" s="436"/>
      <c r="DP208" s="437"/>
      <c r="DQ208" s="450"/>
      <c r="DR208" s="448">
        <v>0</v>
      </c>
      <c r="DS208" s="449"/>
      <c r="DT208" s="436"/>
      <c r="DU208" s="437"/>
      <c r="DV208" s="450"/>
      <c r="DW208" s="448">
        <v>0</v>
      </c>
      <c r="DX208" s="449"/>
      <c r="DY208" s="436"/>
      <c r="DZ208" s="437"/>
      <c r="EA208" s="450"/>
      <c r="EB208" s="448">
        <v>0</v>
      </c>
      <c r="EC208" s="449"/>
      <c r="ED208" s="436"/>
      <c r="EE208" s="437"/>
      <c r="EF208" s="450"/>
      <c r="EG208" s="448">
        <v>0</v>
      </c>
      <c r="EH208" s="449"/>
      <c r="EI208" s="436"/>
      <c r="EJ208" s="437"/>
      <c r="EK208" s="450"/>
      <c r="EL208" s="448">
        <f>SUM(CD208:EG208)</f>
        <v>0</v>
      </c>
      <c r="EM208" s="375"/>
      <c r="EN208" s="333"/>
      <c r="EO208" s="345"/>
      <c r="EP208" s="349"/>
      <c r="EQ208" s="349"/>
    </row>
    <row r="209" spans="1:147" hidden="1" x14ac:dyDescent="0.2">
      <c r="A209" s="333"/>
      <c r="B209" s="333"/>
      <c r="D209" s="345"/>
      <c r="E209" s="351"/>
      <c r="F209" s="333"/>
      <c r="G209" s="436"/>
      <c r="H209" s="436"/>
      <c r="I209" s="436"/>
      <c r="J209" s="437"/>
      <c r="K209" s="436"/>
      <c r="L209" s="436"/>
      <c r="M209" s="436"/>
      <c r="N209" s="436"/>
      <c r="O209" s="437"/>
      <c r="P209" s="436"/>
      <c r="Q209" s="436"/>
      <c r="R209" s="436"/>
      <c r="S209" s="436"/>
      <c r="T209" s="437"/>
      <c r="U209" s="436"/>
      <c r="V209" s="436"/>
      <c r="W209" s="436"/>
      <c r="X209" s="436"/>
      <c r="Y209" s="437"/>
      <c r="Z209" s="436"/>
      <c r="AA209" s="436"/>
      <c r="AB209" s="436"/>
      <c r="AC209" s="436"/>
      <c r="AD209" s="437"/>
      <c r="AE209" s="436"/>
      <c r="AF209" s="436"/>
      <c r="AG209" s="436"/>
      <c r="AH209" s="436"/>
      <c r="AI209" s="437"/>
      <c r="AJ209" s="436"/>
      <c r="AK209" s="436"/>
      <c r="AL209" s="436"/>
      <c r="AM209" s="436"/>
      <c r="AN209" s="437"/>
      <c r="AO209" s="436"/>
      <c r="AP209" s="436"/>
      <c r="AQ209" s="436"/>
      <c r="AR209" s="436"/>
      <c r="AS209" s="437"/>
      <c r="AT209" s="436"/>
      <c r="AU209" s="436"/>
      <c r="AV209" s="436"/>
      <c r="AW209" s="436"/>
      <c r="AX209" s="437"/>
      <c r="AY209" s="436"/>
      <c r="AZ209" s="436"/>
      <c r="BA209" s="436"/>
      <c r="BB209" s="436"/>
      <c r="BC209" s="437"/>
      <c r="BD209" s="436"/>
      <c r="BE209" s="436"/>
      <c r="BF209" s="436"/>
      <c r="BG209" s="436"/>
      <c r="BH209" s="437"/>
      <c r="BI209" s="436"/>
      <c r="BJ209" s="436"/>
      <c r="BK209" s="436"/>
      <c r="BL209" s="436"/>
      <c r="BM209" s="437"/>
      <c r="BN209" s="436"/>
      <c r="BO209" s="436"/>
      <c r="BP209" s="436"/>
      <c r="BQ209" s="436"/>
      <c r="BR209" s="437"/>
      <c r="BS209" s="436"/>
      <c r="BT209" s="436"/>
      <c r="BU209" s="436"/>
      <c r="BV209" s="436"/>
      <c r="BW209" s="437"/>
      <c r="BX209" s="436"/>
      <c r="BY209" s="436"/>
      <c r="BZ209" s="436"/>
      <c r="CA209" s="436"/>
      <c r="CB209" s="437"/>
      <c r="CC209" s="436"/>
      <c r="CD209" s="436"/>
      <c r="CE209" s="436"/>
      <c r="CF209" s="436"/>
      <c r="CG209" s="437"/>
      <c r="CH209" s="436"/>
      <c r="CI209" s="436"/>
      <c r="CJ209" s="436"/>
      <c r="CK209" s="436"/>
      <c r="CL209" s="437"/>
      <c r="CM209" s="436"/>
      <c r="CN209" s="436"/>
      <c r="CO209" s="436"/>
      <c r="CP209" s="436"/>
      <c r="CQ209" s="437"/>
      <c r="CR209" s="436"/>
      <c r="CS209" s="436"/>
      <c r="CT209" s="436"/>
      <c r="CU209" s="436"/>
      <c r="CV209" s="437"/>
      <c r="CW209" s="436"/>
      <c r="CX209" s="436"/>
      <c r="CY209" s="436"/>
      <c r="CZ209" s="436"/>
      <c r="DA209" s="437"/>
      <c r="DB209" s="436"/>
      <c r="DC209" s="436"/>
      <c r="DD209" s="436"/>
      <c r="DE209" s="436"/>
      <c r="DF209" s="437"/>
      <c r="DG209" s="436"/>
      <c r="DH209" s="436"/>
      <c r="DI209" s="436"/>
      <c r="DJ209" s="436"/>
      <c r="DK209" s="437"/>
      <c r="DL209" s="436"/>
      <c r="DM209" s="436"/>
      <c r="DN209" s="436"/>
      <c r="DO209" s="436"/>
      <c r="DP209" s="437"/>
      <c r="DQ209" s="436"/>
      <c r="DR209" s="436"/>
      <c r="DS209" s="436"/>
      <c r="DT209" s="436"/>
      <c r="DU209" s="437"/>
      <c r="DV209" s="436"/>
      <c r="DW209" s="436"/>
      <c r="DX209" s="436"/>
      <c r="DY209" s="436"/>
      <c r="DZ209" s="437"/>
      <c r="EA209" s="436"/>
      <c r="EB209" s="436"/>
      <c r="EC209" s="436"/>
      <c r="ED209" s="436"/>
      <c r="EE209" s="437"/>
      <c r="EF209" s="436"/>
      <c r="EG209" s="436"/>
      <c r="EH209" s="436"/>
      <c r="EI209" s="436"/>
      <c r="EJ209" s="437"/>
      <c r="EK209" s="436"/>
      <c r="EL209" s="436"/>
      <c r="EM209" s="333"/>
      <c r="EN209" s="333"/>
      <c r="EO209" s="345"/>
      <c r="EP209" s="349"/>
      <c r="EQ209" s="349"/>
    </row>
    <row r="210" spans="1:147" hidden="1" x14ac:dyDescent="0.2">
      <c r="A210" s="333"/>
      <c r="B210" s="333"/>
      <c r="D210" s="345" t="s">
        <v>391</v>
      </c>
      <c r="E210" s="351"/>
      <c r="F210" s="333"/>
      <c r="G210" s="436">
        <f>SUM(G211:G213)</f>
        <v>0</v>
      </c>
      <c r="H210" s="436"/>
      <c r="I210" s="436"/>
      <c r="J210" s="437"/>
      <c r="K210" s="436"/>
      <c r="L210" s="436">
        <f>SUM(L211:L213)</f>
        <v>0</v>
      </c>
      <c r="M210" s="436"/>
      <c r="N210" s="436"/>
      <c r="O210" s="437"/>
      <c r="P210" s="436"/>
      <c r="Q210" s="436">
        <f>SUM(Q211:Q213)</f>
        <v>0</v>
      </c>
      <c r="R210" s="436"/>
      <c r="S210" s="436"/>
      <c r="T210" s="437"/>
      <c r="U210" s="436"/>
      <c r="V210" s="436">
        <f>SUM(V211:V213)</f>
        <v>0</v>
      </c>
      <c r="W210" s="436"/>
      <c r="X210" s="436"/>
      <c r="Y210" s="437"/>
      <c r="Z210" s="436"/>
      <c r="AA210" s="436">
        <f>SUM(AA211:AA213)</f>
        <v>0</v>
      </c>
      <c r="AB210" s="436"/>
      <c r="AC210" s="436"/>
      <c r="AD210" s="437"/>
      <c r="AE210" s="436"/>
      <c r="AF210" s="436">
        <f>SUM(AF211:AF213)</f>
        <v>0</v>
      </c>
      <c r="AG210" s="436"/>
      <c r="AH210" s="436"/>
      <c r="AI210" s="437"/>
      <c r="AJ210" s="436"/>
      <c r="AK210" s="436">
        <f>SUM(AK211:AK213)</f>
        <v>0</v>
      </c>
      <c r="AL210" s="436"/>
      <c r="AM210" s="436"/>
      <c r="AN210" s="437"/>
      <c r="AO210" s="436"/>
      <c r="AP210" s="436">
        <f>SUM(AP211:AP213)</f>
        <v>0</v>
      </c>
      <c r="AQ210" s="436"/>
      <c r="AR210" s="436"/>
      <c r="AS210" s="437"/>
      <c r="AT210" s="436"/>
      <c r="AU210" s="436">
        <f>SUM(AU211:AU213)</f>
        <v>0</v>
      </c>
      <c r="AV210" s="436"/>
      <c r="AW210" s="436"/>
      <c r="AX210" s="437"/>
      <c r="AY210" s="436"/>
      <c r="AZ210" s="436">
        <f>SUM(AZ211:AZ213)</f>
        <v>0</v>
      </c>
      <c r="BA210" s="436"/>
      <c r="BB210" s="436"/>
      <c r="BC210" s="437"/>
      <c r="BD210" s="436"/>
      <c r="BE210" s="436">
        <f>SUM(BE211:BE213)</f>
        <v>0</v>
      </c>
      <c r="BF210" s="436"/>
      <c r="BG210" s="436"/>
      <c r="BH210" s="437"/>
      <c r="BI210" s="436"/>
      <c r="BJ210" s="436">
        <f>SUM(BJ211:BJ213)</f>
        <v>0</v>
      </c>
      <c r="BK210" s="436"/>
      <c r="BL210" s="436"/>
      <c r="BM210" s="437"/>
      <c r="BN210" s="436"/>
      <c r="BO210" s="436">
        <f>SUM(BO211:BO213)</f>
        <v>0</v>
      </c>
      <c r="BP210" s="436"/>
      <c r="BQ210" s="436"/>
      <c r="BR210" s="437"/>
      <c r="BS210" s="436"/>
      <c r="BT210" s="436">
        <f>SUM(BT211:BT213)</f>
        <v>0</v>
      </c>
      <c r="BU210" s="436"/>
      <c r="BV210" s="436"/>
      <c r="BW210" s="437"/>
      <c r="BX210" s="436"/>
      <c r="BY210" s="436">
        <f>SUM(BY211:BY213)</f>
        <v>0</v>
      </c>
      <c r="BZ210" s="436"/>
      <c r="CA210" s="436"/>
      <c r="CB210" s="437"/>
      <c r="CC210" s="436"/>
      <c r="CD210" s="436">
        <f>SUM(CD211:CD213)</f>
        <v>0</v>
      </c>
      <c r="CE210" s="436"/>
      <c r="CF210" s="436"/>
      <c r="CG210" s="437"/>
      <c r="CH210" s="436"/>
      <c r="CI210" s="436">
        <f>SUM(CI211:CI213)</f>
        <v>0</v>
      </c>
      <c r="CJ210" s="436"/>
      <c r="CK210" s="436"/>
      <c r="CL210" s="437"/>
      <c r="CM210" s="436"/>
      <c r="CN210" s="436">
        <f>SUM(CN211:CN213)</f>
        <v>0</v>
      </c>
      <c r="CO210" s="436"/>
      <c r="CP210" s="436"/>
      <c r="CQ210" s="437"/>
      <c r="CR210" s="436"/>
      <c r="CS210" s="436">
        <f>SUM(CS211:CS213)</f>
        <v>0</v>
      </c>
      <c r="CT210" s="436"/>
      <c r="CU210" s="436"/>
      <c r="CV210" s="437"/>
      <c r="CW210" s="436"/>
      <c r="CX210" s="436">
        <f>SUM(CX211:CX213)</f>
        <v>0</v>
      </c>
      <c r="CY210" s="436"/>
      <c r="CZ210" s="436"/>
      <c r="DA210" s="437"/>
      <c r="DB210" s="436"/>
      <c r="DC210" s="436">
        <f>SUM(DC211:DC213)</f>
        <v>0</v>
      </c>
      <c r="DD210" s="436"/>
      <c r="DE210" s="436"/>
      <c r="DF210" s="437"/>
      <c r="DG210" s="436"/>
      <c r="DH210" s="436">
        <f>SUM(DH211:DH213)</f>
        <v>0</v>
      </c>
      <c r="DI210" s="436"/>
      <c r="DJ210" s="436"/>
      <c r="DK210" s="437"/>
      <c r="DL210" s="436"/>
      <c r="DM210" s="436">
        <f>SUM(DM211:DM213)</f>
        <v>0</v>
      </c>
      <c r="DN210" s="436"/>
      <c r="DO210" s="436"/>
      <c r="DP210" s="437"/>
      <c r="DQ210" s="436"/>
      <c r="DR210" s="436">
        <f>SUM(DR211:DR213)</f>
        <v>0</v>
      </c>
      <c r="DS210" s="436"/>
      <c r="DT210" s="436"/>
      <c r="DU210" s="437"/>
      <c r="DV210" s="436"/>
      <c r="DW210" s="436">
        <f>SUM(DW211:DW213)</f>
        <v>0</v>
      </c>
      <c r="DX210" s="436"/>
      <c r="DY210" s="436"/>
      <c r="DZ210" s="437"/>
      <c r="EA210" s="436"/>
      <c r="EB210" s="436">
        <f>SUM(EB211:EB213)</f>
        <v>0</v>
      </c>
      <c r="EC210" s="436"/>
      <c r="ED210" s="436"/>
      <c r="EE210" s="437"/>
      <c r="EF210" s="436"/>
      <c r="EG210" s="436">
        <f>SUM(EG211:EG213)</f>
        <v>0</v>
      </c>
      <c r="EH210" s="436"/>
      <c r="EI210" s="436"/>
      <c r="EJ210" s="437"/>
      <c r="EK210" s="436"/>
      <c r="EL210" s="436">
        <f>SUM(EL211:EL213)</f>
        <v>0</v>
      </c>
      <c r="EM210" s="333"/>
      <c r="EN210" s="333"/>
      <c r="EO210" s="345"/>
      <c r="EP210" s="349"/>
      <c r="EQ210" s="349"/>
    </row>
    <row r="211" spans="1:147" hidden="1" x14ac:dyDescent="0.2">
      <c r="A211" s="333"/>
      <c r="B211" s="333"/>
      <c r="D211" s="345" t="s">
        <v>313</v>
      </c>
      <c r="E211" s="351"/>
      <c r="F211" s="358"/>
      <c r="G211" s="434">
        <v>0</v>
      </c>
      <c r="H211" s="435"/>
      <c r="I211" s="436"/>
      <c r="J211" s="437"/>
      <c r="K211" s="438"/>
      <c r="L211" s="434">
        <v>0</v>
      </c>
      <c r="M211" s="435"/>
      <c r="N211" s="436"/>
      <c r="O211" s="437"/>
      <c r="P211" s="438"/>
      <c r="Q211" s="434">
        <v>0</v>
      </c>
      <c r="R211" s="435"/>
      <c r="S211" s="436"/>
      <c r="T211" s="437"/>
      <c r="U211" s="438"/>
      <c r="V211" s="434">
        <v>0</v>
      </c>
      <c r="W211" s="435"/>
      <c r="X211" s="436"/>
      <c r="Y211" s="437"/>
      <c r="Z211" s="438"/>
      <c r="AA211" s="434">
        <v>0</v>
      </c>
      <c r="AB211" s="435"/>
      <c r="AC211" s="436"/>
      <c r="AD211" s="437"/>
      <c r="AE211" s="438"/>
      <c r="AF211" s="434">
        <v>0</v>
      </c>
      <c r="AG211" s="435"/>
      <c r="AH211" s="436"/>
      <c r="AI211" s="437"/>
      <c r="AJ211" s="438"/>
      <c r="AK211" s="434">
        <v>0</v>
      </c>
      <c r="AL211" s="435"/>
      <c r="AM211" s="436"/>
      <c r="AN211" s="437"/>
      <c r="AO211" s="438"/>
      <c r="AP211" s="434">
        <v>0</v>
      </c>
      <c r="AQ211" s="435"/>
      <c r="AR211" s="436"/>
      <c r="AS211" s="437"/>
      <c r="AT211" s="438"/>
      <c r="AU211" s="434">
        <v>0</v>
      </c>
      <c r="AV211" s="435"/>
      <c r="AW211" s="436"/>
      <c r="AX211" s="437"/>
      <c r="AY211" s="438"/>
      <c r="AZ211" s="434">
        <v>0</v>
      </c>
      <c r="BA211" s="435"/>
      <c r="BB211" s="436"/>
      <c r="BC211" s="437"/>
      <c r="BD211" s="438"/>
      <c r="BE211" s="434">
        <v>0</v>
      </c>
      <c r="BF211" s="435"/>
      <c r="BG211" s="436"/>
      <c r="BH211" s="437"/>
      <c r="BI211" s="438"/>
      <c r="BJ211" s="434">
        <v>0</v>
      </c>
      <c r="BK211" s="435"/>
      <c r="BL211" s="436"/>
      <c r="BM211" s="437"/>
      <c r="BN211" s="438"/>
      <c r="BO211" s="434">
        <v>0</v>
      </c>
      <c r="BP211" s="435"/>
      <c r="BQ211" s="436"/>
      <c r="BR211" s="437"/>
      <c r="BS211" s="438"/>
      <c r="BT211" s="434">
        <f>SUM(L211:BO211)</f>
        <v>0</v>
      </c>
      <c r="BU211" s="435"/>
      <c r="BV211" s="436"/>
      <c r="BW211" s="437"/>
      <c r="BX211" s="438"/>
      <c r="BY211" s="434">
        <v>0</v>
      </c>
      <c r="BZ211" s="435"/>
      <c r="CA211" s="436"/>
      <c r="CB211" s="437"/>
      <c r="CC211" s="438"/>
      <c r="CD211" s="434">
        <v>0</v>
      </c>
      <c r="CE211" s="435"/>
      <c r="CF211" s="436"/>
      <c r="CG211" s="437"/>
      <c r="CH211" s="438"/>
      <c r="CI211" s="434">
        <v>0</v>
      </c>
      <c r="CJ211" s="435"/>
      <c r="CK211" s="436"/>
      <c r="CL211" s="437"/>
      <c r="CM211" s="438"/>
      <c r="CN211" s="434">
        <v>0</v>
      </c>
      <c r="CO211" s="435"/>
      <c r="CP211" s="436"/>
      <c r="CQ211" s="437"/>
      <c r="CR211" s="438"/>
      <c r="CS211" s="434">
        <v>0</v>
      </c>
      <c r="CT211" s="435"/>
      <c r="CU211" s="436"/>
      <c r="CV211" s="437"/>
      <c r="CW211" s="438"/>
      <c r="CX211" s="434">
        <v>0</v>
      </c>
      <c r="CY211" s="435"/>
      <c r="CZ211" s="436"/>
      <c r="DA211" s="437"/>
      <c r="DB211" s="438"/>
      <c r="DC211" s="434">
        <v>0</v>
      </c>
      <c r="DD211" s="435"/>
      <c r="DE211" s="436"/>
      <c r="DF211" s="437"/>
      <c r="DG211" s="438"/>
      <c r="DH211" s="434">
        <v>0</v>
      </c>
      <c r="DI211" s="435"/>
      <c r="DJ211" s="436"/>
      <c r="DK211" s="437"/>
      <c r="DL211" s="438"/>
      <c r="DM211" s="434">
        <v>0</v>
      </c>
      <c r="DN211" s="435"/>
      <c r="DO211" s="436"/>
      <c r="DP211" s="437"/>
      <c r="DQ211" s="438"/>
      <c r="DR211" s="434">
        <v>0</v>
      </c>
      <c r="DS211" s="435"/>
      <c r="DT211" s="436"/>
      <c r="DU211" s="437"/>
      <c r="DV211" s="438"/>
      <c r="DW211" s="434">
        <v>0</v>
      </c>
      <c r="DX211" s="435"/>
      <c r="DY211" s="436"/>
      <c r="DZ211" s="437"/>
      <c r="EA211" s="438"/>
      <c r="EB211" s="434">
        <v>0</v>
      </c>
      <c r="EC211" s="435"/>
      <c r="ED211" s="436"/>
      <c r="EE211" s="437"/>
      <c r="EF211" s="438"/>
      <c r="EG211" s="434">
        <v>0</v>
      </c>
      <c r="EH211" s="435"/>
      <c r="EI211" s="436"/>
      <c r="EJ211" s="437"/>
      <c r="EK211" s="438"/>
      <c r="EL211" s="434">
        <f>SUM(CD211:EG211)</f>
        <v>0</v>
      </c>
      <c r="EM211" s="360"/>
      <c r="EN211" s="333"/>
      <c r="EO211" s="345"/>
      <c r="EP211" s="349"/>
      <c r="EQ211" s="349"/>
    </row>
    <row r="212" spans="1:147" hidden="1" x14ac:dyDescent="0.2">
      <c r="A212" s="333"/>
      <c r="B212" s="333"/>
      <c r="D212" s="345" t="s">
        <v>386</v>
      </c>
      <c r="E212" s="351"/>
      <c r="F212" s="351"/>
      <c r="G212" s="436">
        <v>0</v>
      </c>
      <c r="H212" s="440"/>
      <c r="I212" s="436"/>
      <c r="J212" s="437"/>
      <c r="K212" s="437"/>
      <c r="L212" s="436">
        <v>0</v>
      </c>
      <c r="M212" s="440"/>
      <c r="N212" s="436"/>
      <c r="O212" s="437"/>
      <c r="P212" s="437"/>
      <c r="Q212" s="436">
        <v>0</v>
      </c>
      <c r="R212" s="440"/>
      <c r="S212" s="436"/>
      <c r="T212" s="437"/>
      <c r="U212" s="437"/>
      <c r="V212" s="436">
        <v>0</v>
      </c>
      <c r="W212" s="440"/>
      <c r="X212" s="436"/>
      <c r="Y212" s="437"/>
      <c r="Z212" s="437"/>
      <c r="AA212" s="436">
        <v>0</v>
      </c>
      <c r="AB212" s="440"/>
      <c r="AC212" s="436"/>
      <c r="AD212" s="437"/>
      <c r="AE212" s="437"/>
      <c r="AF212" s="436">
        <v>0</v>
      </c>
      <c r="AG212" s="440"/>
      <c r="AH212" s="436"/>
      <c r="AI212" s="437"/>
      <c r="AJ212" s="437"/>
      <c r="AK212" s="436">
        <v>0</v>
      </c>
      <c r="AL212" s="440"/>
      <c r="AM212" s="436"/>
      <c r="AN212" s="437"/>
      <c r="AO212" s="437"/>
      <c r="AP212" s="436">
        <v>0</v>
      </c>
      <c r="AQ212" s="440"/>
      <c r="AR212" s="436"/>
      <c r="AS212" s="437"/>
      <c r="AT212" s="437"/>
      <c r="AU212" s="436">
        <v>0</v>
      </c>
      <c r="AV212" s="440"/>
      <c r="AW212" s="436"/>
      <c r="AX212" s="437"/>
      <c r="AY212" s="437"/>
      <c r="AZ212" s="436">
        <v>0</v>
      </c>
      <c r="BA212" s="440"/>
      <c r="BB212" s="436"/>
      <c r="BC212" s="437"/>
      <c r="BD212" s="437"/>
      <c r="BE212" s="436">
        <v>0</v>
      </c>
      <c r="BF212" s="440"/>
      <c r="BG212" s="436"/>
      <c r="BH212" s="437"/>
      <c r="BI212" s="437"/>
      <c r="BJ212" s="436">
        <v>0</v>
      </c>
      <c r="BK212" s="440"/>
      <c r="BL212" s="436"/>
      <c r="BM212" s="437"/>
      <c r="BN212" s="437"/>
      <c r="BO212" s="436">
        <v>0</v>
      </c>
      <c r="BP212" s="440"/>
      <c r="BQ212" s="436"/>
      <c r="BR212" s="437"/>
      <c r="BS212" s="437"/>
      <c r="BT212" s="436">
        <f>SUM(L212:BO212)</f>
        <v>0</v>
      </c>
      <c r="BU212" s="440"/>
      <c r="BV212" s="436"/>
      <c r="BW212" s="437"/>
      <c r="BX212" s="437"/>
      <c r="BY212" s="436">
        <v>0</v>
      </c>
      <c r="BZ212" s="440"/>
      <c r="CA212" s="436"/>
      <c r="CB212" s="437"/>
      <c r="CC212" s="437"/>
      <c r="CD212" s="436">
        <v>0</v>
      </c>
      <c r="CE212" s="440"/>
      <c r="CF212" s="436"/>
      <c r="CG212" s="437"/>
      <c r="CH212" s="437"/>
      <c r="CI212" s="436">
        <v>0</v>
      </c>
      <c r="CJ212" s="440"/>
      <c r="CK212" s="436"/>
      <c r="CL212" s="437"/>
      <c r="CM212" s="437"/>
      <c r="CN212" s="436">
        <v>0</v>
      </c>
      <c r="CO212" s="440"/>
      <c r="CP212" s="436"/>
      <c r="CQ212" s="437"/>
      <c r="CR212" s="437"/>
      <c r="CS212" s="436">
        <v>0</v>
      </c>
      <c r="CT212" s="440"/>
      <c r="CU212" s="436"/>
      <c r="CV212" s="437"/>
      <c r="CW212" s="437"/>
      <c r="CX212" s="436">
        <v>0</v>
      </c>
      <c r="CY212" s="440"/>
      <c r="CZ212" s="436"/>
      <c r="DA212" s="437"/>
      <c r="DB212" s="437"/>
      <c r="DC212" s="436">
        <v>0</v>
      </c>
      <c r="DD212" s="440"/>
      <c r="DE212" s="436"/>
      <c r="DF212" s="437"/>
      <c r="DG212" s="437"/>
      <c r="DH212" s="436">
        <v>0</v>
      </c>
      <c r="DI212" s="440"/>
      <c r="DJ212" s="436"/>
      <c r="DK212" s="437"/>
      <c r="DL212" s="437"/>
      <c r="DM212" s="436">
        <v>0</v>
      </c>
      <c r="DN212" s="440"/>
      <c r="DO212" s="436"/>
      <c r="DP212" s="437"/>
      <c r="DQ212" s="437"/>
      <c r="DR212" s="436">
        <v>0</v>
      </c>
      <c r="DS212" s="440"/>
      <c r="DT212" s="436"/>
      <c r="DU212" s="437"/>
      <c r="DV212" s="437"/>
      <c r="DW212" s="436">
        <v>0</v>
      </c>
      <c r="DX212" s="440"/>
      <c r="DY212" s="436"/>
      <c r="DZ212" s="437"/>
      <c r="EA212" s="437"/>
      <c r="EB212" s="436">
        <v>0</v>
      </c>
      <c r="EC212" s="440"/>
      <c r="ED212" s="436"/>
      <c r="EE212" s="437"/>
      <c r="EF212" s="437"/>
      <c r="EG212" s="436">
        <v>0</v>
      </c>
      <c r="EH212" s="440"/>
      <c r="EI212" s="436"/>
      <c r="EJ212" s="437"/>
      <c r="EK212" s="437"/>
      <c r="EL212" s="436">
        <f>SUM(CD212:EG212)</f>
        <v>0</v>
      </c>
      <c r="EM212" s="365"/>
      <c r="EN212" s="333"/>
      <c r="EO212" s="345"/>
      <c r="EP212" s="349"/>
      <c r="EQ212" s="349"/>
    </row>
    <row r="213" spans="1:147" hidden="1" x14ac:dyDescent="0.2">
      <c r="A213" s="333"/>
      <c r="B213" s="333"/>
      <c r="D213" s="345" t="s">
        <v>387</v>
      </c>
      <c r="E213" s="351"/>
      <c r="F213" s="373"/>
      <c r="G213" s="448">
        <v>0</v>
      </c>
      <c r="H213" s="449"/>
      <c r="I213" s="436"/>
      <c r="J213" s="437"/>
      <c r="K213" s="450"/>
      <c r="L213" s="448">
        <v>0</v>
      </c>
      <c r="M213" s="449"/>
      <c r="N213" s="436"/>
      <c r="O213" s="437"/>
      <c r="P213" s="450"/>
      <c r="Q213" s="448">
        <v>0</v>
      </c>
      <c r="R213" s="449"/>
      <c r="S213" s="436"/>
      <c r="T213" s="437"/>
      <c r="U213" s="450"/>
      <c r="V213" s="448">
        <v>0</v>
      </c>
      <c r="W213" s="449"/>
      <c r="X213" s="436"/>
      <c r="Y213" s="437"/>
      <c r="Z213" s="450"/>
      <c r="AA213" s="448">
        <v>0</v>
      </c>
      <c r="AB213" s="449"/>
      <c r="AC213" s="436"/>
      <c r="AD213" s="437"/>
      <c r="AE213" s="450"/>
      <c r="AF213" s="448">
        <v>0</v>
      </c>
      <c r="AG213" s="449"/>
      <c r="AH213" s="436"/>
      <c r="AI213" s="437"/>
      <c r="AJ213" s="450"/>
      <c r="AK213" s="448">
        <v>0</v>
      </c>
      <c r="AL213" s="449"/>
      <c r="AM213" s="436"/>
      <c r="AN213" s="437"/>
      <c r="AO213" s="450"/>
      <c r="AP213" s="448">
        <v>0</v>
      </c>
      <c r="AQ213" s="449"/>
      <c r="AR213" s="436"/>
      <c r="AS213" s="437"/>
      <c r="AT213" s="450"/>
      <c r="AU213" s="448">
        <v>0</v>
      </c>
      <c r="AV213" s="449"/>
      <c r="AW213" s="436"/>
      <c r="AX213" s="437"/>
      <c r="AY213" s="450"/>
      <c r="AZ213" s="448">
        <v>0</v>
      </c>
      <c r="BA213" s="449"/>
      <c r="BB213" s="436"/>
      <c r="BC213" s="437"/>
      <c r="BD213" s="450"/>
      <c r="BE213" s="448">
        <v>0</v>
      </c>
      <c r="BF213" s="449"/>
      <c r="BG213" s="436"/>
      <c r="BH213" s="437"/>
      <c r="BI213" s="450"/>
      <c r="BJ213" s="448">
        <v>0</v>
      </c>
      <c r="BK213" s="449"/>
      <c r="BL213" s="436"/>
      <c r="BM213" s="437"/>
      <c r="BN213" s="450"/>
      <c r="BO213" s="448">
        <v>0</v>
      </c>
      <c r="BP213" s="449"/>
      <c r="BQ213" s="436"/>
      <c r="BR213" s="437"/>
      <c r="BS213" s="450"/>
      <c r="BT213" s="448">
        <f>SUM(L213:BO213)</f>
        <v>0</v>
      </c>
      <c r="BU213" s="449"/>
      <c r="BV213" s="436"/>
      <c r="BW213" s="437"/>
      <c r="BX213" s="450"/>
      <c r="BY213" s="448">
        <v>0</v>
      </c>
      <c r="BZ213" s="449"/>
      <c r="CA213" s="436"/>
      <c r="CB213" s="437"/>
      <c r="CC213" s="450"/>
      <c r="CD213" s="448">
        <v>0</v>
      </c>
      <c r="CE213" s="449"/>
      <c r="CF213" s="436"/>
      <c r="CG213" s="437"/>
      <c r="CH213" s="450"/>
      <c r="CI213" s="448">
        <v>0</v>
      </c>
      <c r="CJ213" s="449"/>
      <c r="CK213" s="436"/>
      <c r="CL213" s="437"/>
      <c r="CM213" s="450"/>
      <c r="CN213" s="448">
        <v>0</v>
      </c>
      <c r="CO213" s="449"/>
      <c r="CP213" s="436"/>
      <c r="CQ213" s="437"/>
      <c r="CR213" s="450"/>
      <c r="CS213" s="448">
        <v>0</v>
      </c>
      <c r="CT213" s="449"/>
      <c r="CU213" s="436"/>
      <c r="CV213" s="437"/>
      <c r="CW213" s="450"/>
      <c r="CX213" s="448">
        <v>0</v>
      </c>
      <c r="CY213" s="449"/>
      <c r="CZ213" s="436"/>
      <c r="DA213" s="437"/>
      <c r="DB213" s="450"/>
      <c r="DC213" s="448">
        <v>0</v>
      </c>
      <c r="DD213" s="449"/>
      <c r="DE213" s="436"/>
      <c r="DF213" s="437"/>
      <c r="DG213" s="450"/>
      <c r="DH213" s="448">
        <v>0</v>
      </c>
      <c r="DI213" s="449"/>
      <c r="DJ213" s="436"/>
      <c r="DK213" s="437"/>
      <c r="DL213" s="450"/>
      <c r="DM213" s="448">
        <v>0</v>
      </c>
      <c r="DN213" s="449"/>
      <c r="DO213" s="436"/>
      <c r="DP213" s="437"/>
      <c r="DQ213" s="450"/>
      <c r="DR213" s="448">
        <v>0</v>
      </c>
      <c r="DS213" s="449"/>
      <c r="DT213" s="436"/>
      <c r="DU213" s="437"/>
      <c r="DV213" s="450"/>
      <c r="DW213" s="448">
        <v>0</v>
      </c>
      <c r="DX213" s="449"/>
      <c r="DY213" s="436"/>
      <c r="DZ213" s="437"/>
      <c r="EA213" s="450"/>
      <c r="EB213" s="448">
        <v>0</v>
      </c>
      <c r="EC213" s="449"/>
      <c r="ED213" s="436"/>
      <c r="EE213" s="437"/>
      <c r="EF213" s="450"/>
      <c r="EG213" s="448">
        <v>0</v>
      </c>
      <c r="EH213" s="449"/>
      <c r="EI213" s="436"/>
      <c r="EJ213" s="437"/>
      <c r="EK213" s="450"/>
      <c r="EL213" s="448">
        <f>SUM(CD213:EG213)</f>
        <v>0</v>
      </c>
      <c r="EM213" s="375"/>
      <c r="EN213" s="333"/>
      <c r="EO213" s="345"/>
      <c r="EP213" s="349"/>
      <c r="EQ213" s="349"/>
    </row>
    <row r="214" spans="1:147" hidden="1" x14ac:dyDescent="0.2">
      <c r="A214" s="333"/>
      <c r="B214" s="333"/>
      <c r="D214" s="345"/>
      <c r="E214" s="351"/>
      <c r="F214" s="333"/>
      <c r="G214" s="436"/>
      <c r="H214" s="436"/>
      <c r="I214" s="436"/>
      <c r="J214" s="437"/>
      <c r="K214" s="436"/>
      <c r="L214" s="436"/>
      <c r="M214" s="436"/>
      <c r="N214" s="436"/>
      <c r="O214" s="437"/>
      <c r="P214" s="436"/>
      <c r="Q214" s="436"/>
      <c r="R214" s="436"/>
      <c r="S214" s="436"/>
      <c r="T214" s="437"/>
      <c r="U214" s="436"/>
      <c r="V214" s="436"/>
      <c r="W214" s="436"/>
      <c r="X214" s="436"/>
      <c r="Y214" s="437"/>
      <c r="Z214" s="436"/>
      <c r="AA214" s="436"/>
      <c r="AB214" s="436"/>
      <c r="AC214" s="436"/>
      <c r="AD214" s="437"/>
      <c r="AE214" s="436"/>
      <c r="AF214" s="436"/>
      <c r="AG214" s="436"/>
      <c r="AH214" s="436"/>
      <c r="AI214" s="437"/>
      <c r="AJ214" s="436"/>
      <c r="AK214" s="436"/>
      <c r="AL214" s="436"/>
      <c r="AM214" s="436"/>
      <c r="AN214" s="437"/>
      <c r="AO214" s="436"/>
      <c r="AP214" s="436"/>
      <c r="AQ214" s="436"/>
      <c r="AR214" s="436"/>
      <c r="AS214" s="437"/>
      <c r="AT214" s="436"/>
      <c r="AU214" s="436"/>
      <c r="AV214" s="436"/>
      <c r="AW214" s="436"/>
      <c r="AX214" s="437"/>
      <c r="AY214" s="436"/>
      <c r="AZ214" s="436"/>
      <c r="BA214" s="436"/>
      <c r="BB214" s="436"/>
      <c r="BC214" s="437"/>
      <c r="BD214" s="436"/>
      <c r="BE214" s="436"/>
      <c r="BF214" s="436"/>
      <c r="BG214" s="436"/>
      <c r="BH214" s="437"/>
      <c r="BI214" s="436"/>
      <c r="BJ214" s="436"/>
      <c r="BK214" s="436"/>
      <c r="BL214" s="436"/>
      <c r="BM214" s="437"/>
      <c r="BN214" s="436"/>
      <c r="BO214" s="436"/>
      <c r="BP214" s="436"/>
      <c r="BQ214" s="436"/>
      <c r="BR214" s="437"/>
      <c r="BS214" s="436"/>
      <c r="BT214" s="436"/>
      <c r="BU214" s="436"/>
      <c r="BV214" s="436"/>
      <c r="BW214" s="437"/>
      <c r="BX214" s="436"/>
      <c r="BY214" s="436"/>
      <c r="BZ214" s="436"/>
      <c r="CA214" s="436"/>
      <c r="CB214" s="437"/>
      <c r="CC214" s="436"/>
      <c r="CD214" s="436"/>
      <c r="CE214" s="436"/>
      <c r="CF214" s="436"/>
      <c r="CG214" s="437"/>
      <c r="CH214" s="436"/>
      <c r="CI214" s="436"/>
      <c r="CJ214" s="436"/>
      <c r="CK214" s="436"/>
      <c r="CL214" s="437"/>
      <c r="CM214" s="436"/>
      <c r="CN214" s="436"/>
      <c r="CO214" s="436"/>
      <c r="CP214" s="436"/>
      <c r="CQ214" s="437"/>
      <c r="CR214" s="436"/>
      <c r="CS214" s="436"/>
      <c r="CT214" s="436"/>
      <c r="CU214" s="436"/>
      <c r="CV214" s="437"/>
      <c r="CW214" s="436"/>
      <c r="CX214" s="436"/>
      <c r="CY214" s="436"/>
      <c r="CZ214" s="436"/>
      <c r="DA214" s="437"/>
      <c r="DB214" s="436"/>
      <c r="DC214" s="436"/>
      <c r="DD214" s="436"/>
      <c r="DE214" s="436"/>
      <c r="DF214" s="437"/>
      <c r="DG214" s="436"/>
      <c r="DH214" s="436"/>
      <c r="DI214" s="436"/>
      <c r="DJ214" s="436"/>
      <c r="DK214" s="437"/>
      <c r="DL214" s="436"/>
      <c r="DM214" s="436"/>
      <c r="DN214" s="436"/>
      <c r="DO214" s="436"/>
      <c r="DP214" s="437"/>
      <c r="DQ214" s="436"/>
      <c r="DR214" s="436"/>
      <c r="DS214" s="436"/>
      <c r="DT214" s="436"/>
      <c r="DU214" s="437"/>
      <c r="DV214" s="436"/>
      <c r="DW214" s="436"/>
      <c r="DX214" s="436"/>
      <c r="DY214" s="436"/>
      <c r="DZ214" s="437"/>
      <c r="EA214" s="436"/>
      <c r="EB214" s="436"/>
      <c r="EC214" s="436"/>
      <c r="ED214" s="436"/>
      <c r="EE214" s="437"/>
      <c r="EF214" s="436"/>
      <c r="EG214" s="436"/>
      <c r="EH214" s="436"/>
      <c r="EI214" s="436"/>
      <c r="EJ214" s="437"/>
      <c r="EK214" s="436"/>
      <c r="EL214" s="436"/>
      <c r="EM214" s="333"/>
      <c r="EN214" s="333"/>
      <c r="EO214" s="345"/>
      <c r="EP214" s="349"/>
      <c r="EQ214" s="349"/>
    </row>
    <row r="215" spans="1:147" hidden="1" x14ac:dyDescent="0.2">
      <c r="A215" s="333"/>
      <c r="B215" s="333"/>
      <c r="D215" s="345" t="s">
        <v>392</v>
      </c>
      <c r="E215" s="351"/>
      <c r="F215" s="333"/>
      <c r="G215" s="436">
        <f>SUM(G216:G218)</f>
        <v>0</v>
      </c>
      <c r="H215" s="436"/>
      <c r="I215" s="436"/>
      <c r="J215" s="437"/>
      <c r="K215" s="436"/>
      <c r="L215" s="436">
        <f>SUM(L216:L218)</f>
        <v>0</v>
      </c>
      <c r="M215" s="436"/>
      <c r="N215" s="436"/>
      <c r="O215" s="437"/>
      <c r="P215" s="436"/>
      <c r="Q215" s="436">
        <f>SUM(Q216:Q218)</f>
        <v>0</v>
      </c>
      <c r="R215" s="436"/>
      <c r="S215" s="436"/>
      <c r="T215" s="437"/>
      <c r="U215" s="436"/>
      <c r="V215" s="436">
        <f>SUM(V216:V218)</f>
        <v>0</v>
      </c>
      <c r="W215" s="436"/>
      <c r="X215" s="436"/>
      <c r="Y215" s="437"/>
      <c r="Z215" s="436"/>
      <c r="AA215" s="436">
        <f>SUM(AA216:AA218)</f>
        <v>0</v>
      </c>
      <c r="AB215" s="436"/>
      <c r="AC215" s="436"/>
      <c r="AD215" s="437"/>
      <c r="AE215" s="436"/>
      <c r="AF215" s="436">
        <f>SUM(AF216:AF218)</f>
        <v>0</v>
      </c>
      <c r="AG215" s="436"/>
      <c r="AH215" s="436"/>
      <c r="AI215" s="437"/>
      <c r="AJ215" s="436"/>
      <c r="AK215" s="436">
        <f>SUM(AK216:AK218)</f>
        <v>0</v>
      </c>
      <c r="AL215" s="436"/>
      <c r="AM215" s="436"/>
      <c r="AN215" s="437"/>
      <c r="AO215" s="436"/>
      <c r="AP215" s="436">
        <f>SUM(AP216:AP218)</f>
        <v>0</v>
      </c>
      <c r="AQ215" s="436"/>
      <c r="AR215" s="436"/>
      <c r="AS215" s="437"/>
      <c r="AT215" s="436"/>
      <c r="AU215" s="436">
        <f>SUM(AU216:AU218)</f>
        <v>0</v>
      </c>
      <c r="AV215" s="436"/>
      <c r="AW215" s="436"/>
      <c r="AX215" s="437"/>
      <c r="AY215" s="436"/>
      <c r="AZ215" s="436">
        <f>SUM(AZ216:AZ218)</f>
        <v>0</v>
      </c>
      <c r="BA215" s="436"/>
      <c r="BB215" s="436"/>
      <c r="BC215" s="437"/>
      <c r="BD215" s="436"/>
      <c r="BE215" s="436">
        <f>SUM(BE216:BE218)</f>
        <v>0</v>
      </c>
      <c r="BF215" s="436"/>
      <c r="BG215" s="436"/>
      <c r="BH215" s="437"/>
      <c r="BI215" s="436"/>
      <c r="BJ215" s="436">
        <f>SUM(BJ216:BJ218)</f>
        <v>0</v>
      </c>
      <c r="BK215" s="436"/>
      <c r="BL215" s="436"/>
      <c r="BM215" s="437"/>
      <c r="BN215" s="436"/>
      <c r="BO215" s="436">
        <f>SUM(BO216:BO218)</f>
        <v>0</v>
      </c>
      <c r="BP215" s="436"/>
      <c r="BQ215" s="436"/>
      <c r="BR215" s="437"/>
      <c r="BS215" s="436"/>
      <c r="BT215" s="436">
        <f>SUM(BT216:BT218)</f>
        <v>0</v>
      </c>
      <c r="BU215" s="436"/>
      <c r="BV215" s="436"/>
      <c r="BW215" s="437"/>
      <c r="BX215" s="436"/>
      <c r="BY215" s="436">
        <f>SUM(BY216:BY218)</f>
        <v>0</v>
      </c>
      <c r="BZ215" s="436"/>
      <c r="CA215" s="436"/>
      <c r="CB215" s="437"/>
      <c r="CC215" s="436"/>
      <c r="CD215" s="436">
        <f>SUM(CD216:CD218)</f>
        <v>0</v>
      </c>
      <c r="CE215" s="436"/>
      <c r="CF215" s="436"/>
      <c r="CG215" s="437"/>
      <c r="CH215" s="436"/>
      <c r="CI215" s="436">
        <f>SUM(CI216:CI218)</f>
        <v>0</v>
      </c>
      <c r="CJ215" s="436"/>
      <c r="CK215" s="436"/>
      <c r="CL215" s="437"/>
      <c r="CM215" s="436"/>
      <c r="CN215" s="436">
        <f>SUM(CN216:CN218)</f>
        <v>0</v>
      </c>
      <c r="CO215" s="436"/>
      <c r="CP215" s="436"/>
      <c r="CQ215" s="437"/>
      <c r="CR215" s="436"/>
      <c r="CS215" s="436">
        <f>SUM(CS216:CS218)</f>
        <v>0</v>
      </c>
      <c r="CT215" s="436"/>
      <c r="CU215" s="436"/>
      <c r="CV215" s="437"/>
      <c r="CW215" s="436"/>
      <c r="CX215" s="436">
        <f>SUM(CX216:CX218)</f>
        <v>0</v>
      </c>
      <c r="CY215" s="436"/>
      <c r="CZ215" s="436"/>
      <c r="DA215" s="437"/>
      <c r="DB215" s="436"/>
      <c r="DC215" s="436">
        <f>SUM(DC216:DC218)</f>
        <v>0</v>
      </c>
      <c r="DD215" s="436"/>
      <c r="DE215" s="436"/>
      <c r="DF215" s="437"/>
      <c r="DG215" s="436"/>
      <c r="DH215" s="436">
        <f>SUM(DH216:DH218)</f>
        <v>0</v>
      </c>
      <c r="DI215" s="436"/>
      <c r="DJ215" s="436"/>
      <c r="DK215" s="437"/>
      <c r="DL215" s="436"/>
      <c r="DM215" s="436">
        <f>SUM(DM216:DM218)</f>
        <v>0</v>
      </c>
      <c r="DN215" s="436"/>
      <c r="DO215" s="436"/>
      <c r="DP215" s="437"/>
      <c r="DQ215" s="436"/>
      <c r="DR215" s="436">
        <f>SUM(DR216:DR218)</f>
        <v>0</v>
      </c>
      <c r="DS215" s="436"/>
      <c r="DT215" s="436"/>
      <c r="DU215" s="437"/>
      <c r="DV215" s="436"/>
      <c r="DW215" s="436">
        <f>SUM(DW216:DW218)</f>
        <v>0</v>
      </c>
      <c r="DX215" s="436"/>
      <c r="DY215" s="436"/>
      <c r="DZ215" s="437"/>
      <c r="EA215" s="436"/>
      <c r="EB215" s="436">
        <f>SUM(EB216:EB218)</f>
        <v>0</v>
      </c>
      <c r="EC215" s="436"/>
      <c r="ED215" s="436"/>
      <c r="EE215" s="437"/>
      <c r="EF215" s="436"/>
      <c r="EG215" s="436">
        <f>SUM(EG216:EG218)</f>
        <v>0</v>
      </c>
      <c r="EH215" s="436"/>
      <c r="EI215" s="436"/>
      <c r="EJ215" s="437"/>
      <c r="EK215" s="436"/>
      <c r="EL215" s="436">
        <f>SUM(EL216:EL218)</f>
        <v>0</v>
      </c>
      <c r="EM215" s="333"/>
      <c r="EN215" s="333"/>
      <c r="EO215" s="345"/>
      <c r="EP215" s="349"/>
      <c r="EQ215" s="349"/>
    </row>
    <row r="216" spans="1:147" hidden="1" x14ac:dyDescent="0.2">
      <c r="A216" s="333"/>
      <c r="B216" s="333"/>
      <c r="D216" s="345" t="s">
        <v>313</v>
      </c>
      <c r="E216" s="351"/>
      <c r="F216" s="358"/>
      <c r="G216" s="434">
        <v>0</v>
      </c>
      <c r="H216" s="435"/>
      <c r="I216" s="436"/>
      <c r="J216" s="437"/>
      <c r="K216" s="438"/>
      <c r="L216" s="434">
        <v>0</v>
      </c>
      <c r="M216" s="435"/>
      <c r="N216" s="436"/>
      <c r="O216" s="437"/>
      <c r="P216" s="438"/>
      <c r="Q216" s="434">
        <v>0</v>
      </c>
      <c r="R216" s="435"/>
      <c r="S216" s="436"/>
      <c r="T216" s="437"/>
      <c r="U216" s="438"/>
      <c r="V216" s="434">
        <v>0</v>
      </c>
      <c r="W216" s="435"/>
      <c r="X216" s="436"/>
      <c r="Y216" s="437"/>
      <c r="Z216" s="438"/>
      <c r="AA216" s="434">
        <v>0</v>
      </c>
      <c r="AB216" s="435"/>
      <c r="AC216" s="436"/>
      <c r="AD216" s="437"/>
      <c r="AE216" s="438"/>
      <c r="AF216" s="434">
        <v>0</v>
      </c>
      <c r="AG216" s="435"/>
      <c r="AH216" s="436"/>
      <c r="AI216" s="437"/>
      <c r="AJ216" s="438"/>
      <c r="AK216" s="434">
        <v>0</v>
      </c>
      <c r="AL216" s="435"/>
      <c r="AM216" s="436"/>
      <c r="AN216" s="437"/>
      <c r="AO216" s="438"/>
      <c r="AP216" s="434">
        <v>0</v>
      </c>
      <c r="AQ216" s="435"/>
      <c r="AR216" s="436"/>
      <c r="AS216" s="437"/>
      <c r="AT216" s="438"/>
      <c r="AU216" s="434">
        <v>0</v>
      </c>
      <c r="AV216" s="435"/>
      <c r="AW216" s="436"/>
      <c r="AX216" s="437"/>
      <c r="AY216" s="438"/>
      <c r="AZ216" s="434">
        <v>0</v>
      </c>
      <c r="BA216" s="435"/>
      <c r="BB216" s="436"/>
      <c r="BC216" s="437"/>
      <c r="BD216" s="438"/>
      <c r="BE216" s="434">
        <v>0</v>
      </c>
      <c r="BF216" s="435"/>
      <c r="BG216" s="436"/>
      <c r="BH216" s="437"/>
      <c r="BI216" s="438"/>
      <c r="BJ216" s="434">
        <v>0</v>
      </c>
      <c r="BK216" s="435"/>
      <c r="BL216" s="436"/>
      <c r="BM216" s="437"/>
      <c r="BN216" s="438"/>
      <c r="BO216" s="434">
        <v>0</v>
      </c>
      <c r="BP216" s="435"/>
      <c r="BQ216" s="436"/>
      <c r="BR216" s="437"/>
      <c r="BS216" s="438"/>
      <c r="BT216" s="434">
        <f>SUM(L216:BO216)</f>
        <v>0</v>
      </c>
      <c r="BU216" s="435"/>
      <c r="BV216" s="436"/>
      <c r="BW216" s="437"/>
      <c r="BX216" s="438"/>
      <c r="BY216" s="434">
        <v>0</v>
      </c>
      <c r="BZ216" s="435"/>
      <c r="CA216" s="436"/>
      <c r="CB216" s="437"/>
      <c r="CC216" s="438"/>
      <c r="CD216" s="434">
        <v>0</v>
      </c>
      <c r="CE216" s="435"/>
      <c r="CF216" s="436"/>
      <c r="CG216" s="437"/>
      <c r="CH216" s="438"/>
      <c r="CI216" s="434">
        <v>0</v>
      </c>
      <c r="CJ216" s="435"/>
      <c r="CK216" s="436"/>
      <c r="CL216" s="437"/>
      <c r="CM216" s="438"/>
      <c r="CN216" s="434">
        <v>0</v>
      </c>
      <c r="CO216" s="435"/>
      <c r="CP216" s="436"/>
      <c r="CQ216" s="437"/>
      <c r="CR216" s="438"/>
      <c r="CS216" s="434">
        <v>0</v>
      </c>
      <c r="CT216" s="435"/>
      <c r="CU216" s="436"/>
      <c r="CV216" s="437"/>
      <c r="CW216" s="438"/>
      <c r="CX216" s="434">
        <v>0</v>
      </c>
      <c r="CY216" s="435"/>
      <c r="CZ216" s="436"/>
      <c r="DA216" s="437"/>
      <c r="DB216" s="438"/>
      <c r="DC216" s="434">
        <v>0</v>
      </c>
      <c r="DD216" s="435"/>
      <c r="DE216" s="436"/>
      <c r="DF216" s="437"/>
      <c r="DG216" s="438"/>
      <c r="DH216" s="434">
        <v>0</v>
      </c>
      <c r="DI216" s="435"/>
      <c r="DJ216" s="436"/>
      <c r="DK216" s="437"/>
      <c r="DL216" s="438"/>
      <c r="DM216" s="434">
        <v>0</v>
      </c>
      <c r="DN216" s="435"/>
      <c r="DO216" s="436"/>
      <c r="DP216" s="437"/>
      <c r="DQ216" s="438"/>
      <c r="DR216" s="434">
        <v>0</v>
      </c>
      <c r="DS216" s="435"/>
      <c r="DT216" s="436"/>
      <c r="DU216" s="437"/>
      <c r="DV216" s="438"/>
      <c r="DW216" s="434">
        <v>0</v>
      </c>
      <c r="DX216" s="435"/>
      <c r="DY216" s="436"/>
      <c r="DZ216" s="437"/>
      <c r="EA216" s="438"/>
      <c r="EB216" s="434">
        <v>0</v>
      </c>
      <c r="EC216" s="435"/>
      <c r="ED216" s="436"/>
      <c r="EE216" s="437"/>
      <c r="EF216" s="438"/>
      <c r="EG216" s="434">
        <v>0</v>
      </c>
      <c r="EH216" s="435"/>
      <c r="EI216" s="436"/>
      <c r="EJ216" s="437"/>
      <c r="EK216" s="438"/>
      <c r="EL216" s="434">
        <f>SUM(CD216:EG216)</f>
        <v>0</v>
      </c>
      <c r="EM216" s="360"/>
      <c r="EN216" s="333"/>
      <c r="EO216" s="345"/>
      <c r="EP216" s="349"/>
      <c r="EQ216" s="349"/>
    </row>
    <row r="217" spans="1:147" hidden="1" x14ac:dyDescent="0.2">
      <c r="A217" s="333"/>
      <c r="B217" s="333"/>
      <c r="D217" s="345" t="s">
        <v>386</v>
      </c>
      <c r="E217" s="351"/>
      <c r="F217" s="351"/>
      <c r="G217" s="436">
        <v>0</v>
      </c>
      <c r="H217" s="440"/>
      <c r="I217" s="436"/>
      <c r="J217" s="437"/>
      <c r="K217" s="437"/>
      <c r="L217" s="436">
        <v>0</v>
      </c>
      <c r="M217" s="440"/>
      <c r="N217" s="436"/>
      <c r="O217" s="437"/>
      <c r="P217" s="437"/>
      <c r="Q217" s="436">
        <v>0</v>
      </c>
      <c r="R217" s="440"/>
      <c r="S217" s="436"/>
      <c r="T217" s="437"/>
      <c r="U217" s="437"/>
      <c r="V217" s="436">
        <v>0</v>
      </c>
      <c r="W217" s="440"/>
      <c r="X217" s="436"/>
      <c r="Y217" s="437"/>
      <c r="Z217" s="437"/>
      <c r="AA217" s="436">
        <v>0</v>
      </c>
      <c r="AB217" s="440"/>
      <c r="AC217" s="436"/>
      <c r="AD217" s="437"/>
      <c r="AE217" s="437"/>
      <c r="AF217" s="436">
        <v>0</v>
      </c>
      <c r="AG217" s="440"/>
      <c r="AH217" s="436"/>
      <c r="AI217" s="437"/>
      <c r="AJ217" s="437"/>
      <c r="AK217" s="436">
        <v>0</v>
      </c>
      <c r="AL217" s="440"/>
      <c r="AM217" s="436"/>
      <c r="AN217" s="437"/>
      <c r="AO217" s="437"/>
      <c r="AP217" s="436">
        <v>0</v>
      </c>
      <c r="AQ217" s="440"/>
      <c r="AR217" s="436"/>
      <c r="AS217" s="437"/>
      <c r="AT217" s="437"/>
      <c r="AU217" s="436">
        <v>0</v>
      </c>
      <c r="AV217" s="440"/>
      <c r="AW217" s="436"/>
      <c r="AX217" s="437"/>
      <c r="AY217" s="437"/>
      <c r="AZ217" s="436">
        <v>0</v>
      </c>
      <c r="BA217" s="440"/>
      <c r="BB217" s="436"/>
      <c r="BC217" s="437"/>
      <c r="BD217" s="437"/>
      <c r="BE217" s="436">
        <v>0</v>
      </c>
      <c r="BF217" s="440"/>
      <c r="BG217" s="436"/>
      <c r="BH217" s="437"/>
      <c r="BI217" s="437"/>
      <c r="BJ217" s="436">
        <v>0</v>
      </c>
      <c r="BK217" s="440"/>
      <c r="BL217" s="436"/>
      <c r="BM217" s="437"/>
      <c r="BN217" s="437"/>
      <c r="BO217" s="436">
        <v>0</v>
      </c>
      <c r="BP217" s="440"/>
      <c r="BQ217" s="436"/>
      <c r="BR217" s="437"/>
      <c r="BS217" s="437"/>
      <c r="BT217" s="436">
        <f>SUM(L217:BO217)</f>
        <v>0</v>
      </c>
      <c r="BU217" s="440"/>
      <c r="BV217" s="436"/>
      <c r="BW217" s="437"/>
      <c r="BX217" s="437"/>
      <c r="BY217" s="436">
        <v>0</v>
      </c>
      <c r="BZ217" s="440"/>
      <c r="CA217" s="436"/>
      <c r="CB217" s="437"/>
      <c r="CC217" s="437"/>
      <c r="CD217" s="436">
        <v>0</v>
      </c>
      <c r="CE217" s="440"/>
      <c r="CF217" s="436"/>
      <c r="CG217" s="437"/>
      <c r="CH217" s="437"/>
      <c r="CI217" s="436">
        <v>0</v>
      </c>
      <c r="CJ217" s="440"/>
      <c r="CK217" s="436"/>
      <c r="CL217" s="437"/>
      <c r="CM217" s="437"/>
      <c r="CN217" s="436">
        <v>0</v>
      </c>
      <c r="CO217" s="440"/>
      <c r="CP217" s="436"/>
      <c r="CQ217" s="437"/>
      <c r="CR217" s="437"/>
      <c r="CS217" s="436">
        <v>0</v>
      </c>
      <c r="CT217" s="440"/>
      <c r="CU217" s="436"/>
      <c r="CV217" s="437"/>
      <c r="CW217" s="437"/>
      <c r="CX217" s="436">
        <v>0</v>
      </c>
      <c r="CY217" s="440"/>
      <c r="CZ217" s="436"/>
      <c r="DA217" s="437"/>
      <c r="DB217" s="437"/>
      <c r="DC217" s="436">
        <v>0</v>
      </c>
      <c r="DD217" s="440"/>
      <c r="DE217" s="436"/>
      <c r="DF217" s="437"/>
      <c r="DG217" s="437"/>
      <c r="DH217" s="436">
        <v>0</v>
      </c>
      <c r="DI217" s="440"/>
      <c r="DJ217" s="436"/>
      <c r="DK217" s="437"/>
      <c r="DL217" s="437"/>
      <c r="DM217" s="436">
        <v>0</v>
      </c>
      <c r="DN217" s="440"/>
      <c r="DO217" s="436"/>
      <c r="DP217" s="437"/>
      <c r="DQ217" s="437"/>
      <c r="DR217" s="436">
        <v>0</v>
      </c>
      <c r="DS217" s="440"/>
      <c r="DT217" s="436"/>
      <c r="DU217" s="437"/>
      <c r="DV217" s="437"/>
      <c r="DW217" s="436">
        <v>0</v>
      </c>
      <c r="DX217" s="440"/>
      <c r="DY217" s="436"/>
      <c r="DZ217" s="437"/>
      <c r="EA217" s="437"/>
      <c r="EB217" s="436">
        <v>0</v>
      </c>
      <c r="EC217" s="440"/>
      <c r="ED217" s="436"/>
      <c r="EE217" s="437"/>
      <c r="EF217" s="437"/>
      <c r="EG217" s="436">
        <v>0</v>
      </c>
      <c r="EH217" s="440"/>
      <c r="EI217" s="436"/>
      <c r="EJ217" s="437"/>
      <c r="EK217" s="437"/>
      <c r="EL217" s="436">
        <f>SUM(CD217:EG217)</f>
        <v>0</v>
      </c>
      <c r="EM217" s="365"/>
      <c r="EN217" s="333"/>
      <c r="EO217" s="345"/>
      <c r="EP217" s="349"/>
      <c r="EQ217" s="349"/>
    </row>
    <row r="218" spans="1:147" hidden="1" x14ac:dyDescent="0.2">
      <c r="A218" s="333"/>
      <c r="B218" s="333"/>
      <c r="D218" s="345" t="s">
        <v>387</v>
      </c>
      <c r="E218" s="351"/>
      <c r="F218" s="373"/>
      <c r="G218" s="448">
        <v>0</v>
      </c>
      <c r="H218" s="449"/>
      <c r="I218" s="436"/>
      <c r="J218" s="437"/>
      <c r="K218" s="450"/>
      <c r="L218" s="448">
        <v>0</v>
      </c>
      <c r="M218" s="449"/>
      <c r="N218" s="436"/>
      <c r="O218" s="437"/>
      <c r="P218" s="450"/>
      <c r="Q218" s="448">
        <v>0</v>
      </c>
      <c r="R218" s="449"/>
      <c r="S218" s="436"/>
      <c r="T218" s="437"/>
      <c r="U218" s="450"/>
      <c r="V218" s="448">
        <v>0</v>
      </c>
      <c r="W218" s="449"/>
      <c r="X218" s="436"/>
      <c r="Y218" s="437"/>
      <c r="Z218" s="450"/>
      <c r="AA218" s="448">
        <v>0</v>
      </c>
      <c r="AB218" s="449"/>
      <c r="AC218" s="436"/>
      <c r="AD218" s="437"/>
      <c r="AE218" s="450"/>
      <c r="AF218" s="448">
        <v>0</v>
      </c>
      <c r="AG218" s="449"/>
      <c r="AH218" s="436"/>
      <c r="AI218" s="437"/>
      <c r="AJ218" s="450"/>
      <c r="AK218" s="448">
        <v>0</v>
      </c>
      <c r="AL218" s="449"/>
      <c r="AM218" s="436"/>
      <c r="AN218" s="437"/>
      <c r="AO218" s="450"/>
      <c r="AP218" s="448">
        <v>0</v>
      </c>
      <c r="AQ218" s="449"/>
      <c r="AR218" s="436"/>
      <c r="AS218" s="437"/>
      <c r="AT218" s="450"/>
      <c r="AU218" s="448">
        <v>0</v>
      </c>
      <c r="AV218" s="449"/>
      <c r="AW218" s="436"/>
      <c r="AX218" s="437"/>
      <c r="AY218" s="450"/>
      <c r="AZ218" s="448">
        <v>0</v>
      </c>
      <c r="BA218" s="449"/>
      <c r="BB218" s="436"/>
      <c r="BC218" s="437"/>
      <c r="BD218" s="450"/>
      <c r="BE218" s="448">
        <v>0</v>
      </c>
      <c r="BF218" s="449"/>
      <c r="BG218" s="436"/>
      <c r="BH218" s="437"/>
      <c r="BI218" s="450"/>
      <c r="BJ218" s="448">
        <v>0</v>
      </c>
      <c r="BK218" s="449"/>
      <c r="BL218" s="436"/>
      <c r="BM218" s="437"/>
      <c r="BN218" s="450"/>
      <c r="BO218" s="448">
        <v>0</v>
      </c>
      <c r="BP218" s="449"/>
      <c r="BQ218" s="436"/>
      <c r="BR218" s="437"/>
      <c r="BS218" s="450"/>
      <c r="BT218" s="448">
        <f>SUM(L218:BO218)</f>
        <v>0</v>
      </c>
      <c r="BU218" s="449"/>
      <c r="BV218" s="436"/>
      <c r="BW218" s="437"/>
      <c r="BX218" s="450"/>
      <c r="BY218" s="448">
        <v>0</v>
      </c>
      <c r="BZ218" s="449"/>
      <c r="CA218" s="436"/>
      <c r="CB218" s="437"/>
      <c r="CC218" s="450"/>
      <c r="CD218" s="448">
        <v>0</v>
      </c>
      <c r="CE218" s="449"/>
      <c r="CF218" s="436"/>
      <c r="CG218" s="437"/>
      <c r="CH218" s="450"/>
      <c r="CI218" s="448">
        <v>0</v>
      </c>
      <c r="CJ218" s="449"/>
      <c r="CK218" s="436"/>
      <c r="CL218" s="437"/>
      <c r="CM218" s="450"/>
      <c r="CN218" s="448">
        <v>0</v>
      </c>
      <c r="CO218" s="449"/>
      <c r="CP218" s="436"/>
      <c r="CQ218" s="437"/>
      <c r="CR218" s="450"/>
      <c r="CS218" s="448">
        <v>0</v>
      </c>
      <c r="CT218" s="449"/>
      <c r="CU218" s="436"/>
      <c r="CV218" s="437"/>
      <c r="CW218" s="450"/>
      <c r="CX218" s="448">
        <v>0</v>
      </c>
      <c r="CY218" s="449"/>
      <c r="CZ218" s="436"/>
      <c r="DA218" s="437"/>
      <c r="DB218" s="450"/>
      <c r="DC218" s="448">
        <v>0</v>
      </c>
      <c r="DD218" s="449"/>
      <c r="DE218" s="436"/>
      <c r="DF218" s="437"/>
      <c r="DG218" s="450"/>
      <c r="DH218" s="448">
        <v>0</v>
      </c>
      <c r="DI218" s="449"/>
      <c r="DJ218" s="436"/>
      <c r="DK218" s="437"/>
      <c r="DL218" s="450"/>
      <c r="DM218" s="448">
        <v>0</v>
      </c>
      <c r="DN218" s="449"/>
      <c r="DO218" s="436"/>
      <c r="DP218" s="437"/>
      <c r="DQ218" s="450"/>
      <c r="DR218" s="448">
        <v>0</v>
      </c>
      <c r="DS218" s="449"/>
      <c r="DT218" s="436"/>
      <c r="DU218" s="437"/>
      <c r="DV218" s="450"/>
      <c r="DW218" s="448">
        <v>0</v>
      </c>
      <c r="DX218" s="449"/>
      <c r="DY218" s="436"/>
      <c r="DZ218" s="437"/>
      <c r="EA218" s="450"/>
      <c r="EB218" s="448">
        <v>0</v>
      </c>
      <c r="EC218" s="449"/>
      <c r="ED218" s="436"/>
      <c r="EE218" s="437"/>
      <c r="EF218" s="450"/>
      <c r="EG218" s="448">
        <v>0</v>
      </c>
      <c r="EH218" s="449"/>
      <c r="EI218" s="436"/>
      <c r="EJ218" s="437"/>
      <c r="EK218" s="450"/>
      <c r="EL218" s="448">
        <f>SUM(CD218:EG218)</f>
        <v>0</v>
      </c>
      <c r="EM218" s="375"/>
      <c r="EN218" s="333"/>
      <c r="EO218" s="345"/>
      <c r="EP218" s="349"/>
      <c r="EQ218" s="349"/>
    </row>
    <row r="219" spans="1:147" hidden="1" x14ac:dyDescent="0.2">
      <c r="A219" s="333"/>
      <c r="B219" s="333"/>
      <c r="D219" s="345"/>
      <c r="E219" s="351"/>
      <c r="F219" s="333"/>
      <c r="G219" s="476"/>
      <c r="H219" s="476"/>
      <c r="I219" s="476"/>
      <c r="J219" s="477"/>
      <c r="K219" s="476"/>
      <c r="L219" s="476"/>
      <c r="M219" s="476"/>
      <c r="N219" s="476"/>
      <c r="O219" s="477"/>
      <c r="P219" s="476"/>
      <c r="Q219" s="476"/>
      <c r="R219" s="476"/>
      <c r="S219" s="476"/>
      <c r="T219" s="477"/>
      <c r="U219" s="476"/>
      <c r="V219" s="476"/>
      <c r="W219" s="476"/>
      <c r="X219" s="476"/>
      <c r="Y219" s="477"/>
      <c r="Z219" s="476"/>
      <c r="AA219" s="476"/>
      <c r="AB219" s="476"/>
      <c r="AC219" s="476"/>
      <c r="AD219" s="477"/>
      <c r="AE219" s="476"/>
      <c r="AF219" s="476"/>
      <c r="AG219" s="476"/>
      <c r="AH219" s="476"/>
      <c r="AI219" s="477"/>
      <c r="AJ219" s="476"/>
      <c r="AK219" s="476"/>
      <c r="AL219" s="476"/>
      <c r="AM219" s="476"/>
      <c r="AN219" s="477"/>
      <c r="AO219" s="476"/>
      <c r="AP219" s="476"/>
      <c r="AQ219" s="476"/>
      <c r="AR219" s="476"/>
      <c r="AS219" s="477"/>
      <c r="AT219" s="476"/>
      <c r="AU219" s="476"/>
      <c r="AV219" s="476"/>
      <c r="AW219" s="476"/>
      <c r="AX219" s="477"/>
      <c r="AY219" s="476"/>
      <c r="AZ219" s="476"/>
      <c r="BA219" s="476"/>
      <c r="BB219" s="476"/>
      <c r="BC219" s="477"/>
      <c r="BD219" s="476"/>
      <c r="BE219" s="476"/>
      <c r="BF219" s="476"/>
      <c r="BG219" s="476"/>
      <c r="BH219" s="477"/>
      <c r="BI219" s="476"/>
      <c r="BJ219" s="476"/>
      <c r="BK219" s="476"/>
      <c r="BL219" s="476"/>
      <c r="BM219" s="477"/>
      <c r="BN219" s="476"/>
      <c r="BO219" s="476"/>
      <c r="BP219" s="476"/>
      <c r="BQ219" s="476"/>
      <c r="BR219" s="477"/>
      <c r="BS219" s="476"/>
      <c r="BT219" s="436"/>
      <c r="BU219" s="436"/>
      <c r="BV219" s="436"/>
      <c r="BW219" s="437"/>
      <c r="BX219" s="436"/>
      <c r="BY219" s="476"/>
      <c r="BZ219" s="476"/>
      <c r="CA219" s="476"/>
      <c r="CB219" s="477"/>
      <c r="CC219" s="476"/>
      <c r="CD219" s="476"/>
      <c r="CE219" s="476"/>
      <c r="CF219" s="476"/>
      <c r="CG219" s="477"/>
      <c r="CH219" s="476"/>
      <c r="CI219" s="476"/>
      <c r="CJ219" s="476"/>
      <c r="CK219" s="476"/>
      <c r="CL219" s="477"/>
      <c r="CM219" s="476"/>
      <c r="CN219" s="476"/>
      <c r="CO219" s="476"/>
      <c r="CP219" s="476"/>
      <c r="CQ219" s="477"/>
      <c r="CR219" s="476"/>
      <c r="CS219" s="476"/>
      <c r="CT219" s="476"/>
      <c r="CU219" s="476"/>
      <c r="CV219" s="477"/>
      <c r="CW219" s="476"/>
      <c r="CX219" s="476"/>
      <c r="CY219" s="476"/>
      <c r="CZ219" s="476"/>
      <c r="DA219" s="477"/>
      <c r="DB219" s="476"/>
      <c r="DC219" s="476"/>
      <c r="DD219" s="476"/>
      <c r="DE219" s="476"/>
      <c r="DF219" s="477"/>
      <c r="DG219" s="476"/>
      <c r="DH219" s="476"/>
      <c r="DI219" s="476"/>
      <c r="DJ219" s="476"/>
      <c r="DK219" s="477"/>
      <c r="DL219" s="476"/>
      <c r="DM219" s="476"/>
      <c r="DN219" s="476"/>
      <c r="DO219" s="476"/>
      <c r="DP219" s="477"/>
      <c r="DQ219" s="476"/>
      <c r="DR219" s="476"/>
      <c r="DS219" s="476"/>
      <c r="DT219" s="476"/>
      <c r="DU219" s="477"/>
      <c r="DV219" s="476"/>
      <c r="DW219" s="476"/>
      <c r="DX219" s="476"/>
      <c r="DY219" s="476"/>
      <c r="DZ219" s="477"/>
      <c r="EA219" s="476"/>
      <c r="EB219" s="476"/>
      <c r="EC219" s="476"/>
      <c r="ED219" s="476"/>
      <c r="EE219" s="477"/>
      <c r="EF219" s="476"/>
      <c r="EG219" s="476"/>
      <c r="EH219" s="476"/>
      <c r="EI219" s="476"/>
      <c r="EJ219" s="477"/>
      <c r="EK219" s="476"/>
      <c r="EL219" s="436"/>
      <c r="EM219" s="333"/>
      <c r="EN219" s="333"/>
      <c r="EO219" s="345"/>
      <c r="EP219" s="349"/>
      <c r="EQ219" s="349"/>
    </row>
    <row r="220" spans="1:147" hidden="1" x14ac:dyDescent="0.2">
      <c r="A220" s="333"/>
      <c r="B220" s="333"/>
      <c r="D220" s="345" t="s">
        <v>393</v>
      </c>
      <c r="E220" s="351"/>
      <c r="F220" s="333"/>
      <c r="G220" s="436">
        <f>SUM(G221:G223)</f>
        <v>0</v>
      </c>
      <c r="H220" s="436"/>
      <c r="I220" s="436"/>
      <c r="J220" s="437"/>
      <c r="K220" s="436"/>
      <c r="L220" s="436">
        <f>SUM(L221:L223)</f>
        <v>0</v>
      </c>
      <c r="M220" s="436"/>
      <c r="N220" s="436"/>
      <c r="O220" s="437"/>
      <c r="P220" s="436"/>
      <c r="Q220" s="436">
        <f>SUM(Q221:Q223)</f>
        <v>0</v>
      </c>
      <c r="R220" s="436"/>
      <c r="S220" s="436"/>
      <c r="T220" s="437"/>
      <c r="U220" s="436"/>
      <c r="V220" s="436">
        <f>SUM(V221:V223)</f>
        <v>0</v>
      </c>
      <c r="W220" s="436"/>
      <c r="X220" s="436"/>
      <c r="Y220" s="437"/>
      <c r="Z220" s="436"/>
      <c r="AA220" s="436">
        <f>SUM(AA221:AA223)</f>
        <v>0</v>
      </c>
      <c r="AB220" s="436"/>
      <c r="AC220" s="436"/>
      <c r="AD220" s="437"/>
      <c r="AE220" s="436"/>
      <c r="AF220" s="436">
        <f>SUM(AF221:AF223)</f>
        <v>0</v>
      </c>
      <c r="AG220" s="436"/>
      <c r="AH220" s="436"/>
      <c r="AI220" s="437"/>
      <c r="AJ220" s="436"/>
      <c r="AK220" s="436">
        <f>SUM(AK221:AK223)</f>
        <v>0</v>
      </c>
      <c r="AL220" s="436"/>
      <c r="AM220" s="436"/>
      <c r="AN220" s="437"/>
      <c r="AO220" s="436"/>
      <c r="AP220" s="436">
        <f>SUM(AP221:AP223)</f>
        <v>0</v>
      </c>
      <c r="AQ220" s="436"/>
      <c r="AR220" s="436"/>
      <c r="AS220" s="437"/>
      <c r="AT220" s="436"/>
      <c r="AU220" s="436">
        <f>SUM(AU221:AU223)</f>
        <v>0</v>
      </c>
      <c r="AV220" s="436"/>
      <c r="AW220" s="436"/>
      <c r="AX220" s="437"/>
      <c r="AY220" s="436"/>
      <c r="AZ220" s="436">
        <f>SUM(AZ221:AZ223)</f>
        <v>0</v>
      </c>
      <c r="BA220" s="436"/>
      <c r="BB220" s="436"/>
      <c r="BC220" s="437"/>
      <c r="BD220" s="436"/>
      <c r="BE220" s="436">
        <f>SUM(BE221:BE223)</f>
        <v>0</v>
      </c>
      <c r="BF220" s="436"/>
      <c r="BG220" s="436"/>
      <c r="BH220" s="437"/>
      <c r="BI220" s="436"/>
      <c r="BJ220" s="436">
        <f>SUM(BJ221:BJ223)</f>
        <v>0</v>
      </c>
      <c r="BK220" s="436"/>
      <c r="BL220" s="436"/>
      <c r="BM220" s="437"/>
      <c r="BN220" s="436"/>
      <c r="BO220" s="436">
        <f>SUM(BO221:BO223)</f>
        <v>0</v>
      </c>
      <c r="BP220" s="436"/>
      <c r="BQ220" s="436"/>
      <c r="BR220" s="437"/>
      <c r="BS220" s="436"/>
      <c r="BT220" s="436">
        <f>SUM(BT221:BT223)</f>
        <v>0</v>
      </c>
      <c r="BU220" s="436"/>
      <c r="BV220" s="436"/>
      <c r="BW220" s="437"/>
      <c r="BX220" s="436"/>
      <c r="BY220" s="436">
        <f>SUM(BY221:BY223)</f>
        <v>0</v>
      </c>
      <c r="BZ220" s="436"/>
      <c r="CA220" s="436"/>
      <c r="CB220" s="437"/>
      <c r="CC220" s="436"/>
      <c r="CD220" s="436">
        <f>SUM(CD221:CD223)</f>
        <v>0</v>
      </c>
      <c r="CE220" s="436"/>
      <c r="CF220" s="436"/>
      <c r="CG220" s="437"/>
      <c r="CH220" s="436"/>
      <c r="CI220" s="436">
        <f>SUM(CI221:CI223)</f>
        <v>0</v>
      </c>
      <c r="CJ220" s="436"/>
      <c r="CK220" s="436"/>
      <c r="CL220" s="437"/>
      <c r="CM220" s="436"/>
      <c r="CN220" s="436">
        <f>SUM(CN221:CN223)</f>
        <v>0</v>
      </c>
      <c r="CO220" s="436"/>
      <c r="CP220" s="436"/>
      <c r="CQ220" s="437"/>
      <c r="CR220" s="436"/>
      <c r="CS220" s="436">
        <f>SUM(CS221:CS223)</f>
        <v>0</v>
      </c>
      <c r="CT220" s="436"/>
      <c r="CU220" s="436"/>
      <c r="CV220" s="437"/>
      <c r="CW220" s="436"/>
      <c r="CX220" s="436">
        <f>SUM(CX221:CX223)</f>
        <v>0</v>
      </c>
      <c r="CY220" s="436"/>
      <c r="CZ220" s="436"/>
      <c r="DA220" s="437"/>
      <c r="DB220" s="436"/>
      <c r="DC220" s="436">
        <f>SUM(DC221:DC223)</f>
        <v>0</v>
      </c>
      <c r="DD220" s="436"/>
      <c r="DE220" s="436"/>
      <c r="DF220" s="437"/>
      <c r="DG220" s="436"/>
      <c r="DH220" s="436">
        <f>SUM(DH221:DH223)</f>
        <v>0</v>
      </c>
      <c r="DI220" s="436"/>
      <c r="DJ220" s="436"/>
      <c r="DK220" s="437"/>
      <c r="DL220" s="436"/>
      <c r="DM220" s="436">
        <f>SUM(DM221:DM223)</f>
        <v>0</v>
      </c>
      <c r="DN220" s="436"/>
      <c r="DO220" s="436"/>
      <c r="DP220" s="437"/>
      <c r="DQ220" s="436"/>
      <c r="DR220" s="436">
        <f>SUM(DR221:DR223)</f>
        <v>0</v>
      </c>
      <c r="DS220" s="436"/>
      <c r="DT220" s="436"/>
      <c r="DU220" s="437"/>
      <c r="DV220" s="436"/>
      <c r="DW220" s="436">
        <f>SUM(DW221:DW223)</f>
        <v>0</v>
      </c>
      <c r="DX220" s="436"/>
      <c r="DY220" s="436"/>
      <c r="DZ220" s="437"/>
      <c r="EA220" s="436"/>
      <c r="EB220" s="436">
        <f>SUM(EB221:EB223)</f>
        <v>0</v>
      </c>
      <c r="EC220" s="436"/>
      <c r="ED220" s="436"/>
      <c r="EE220" s="437"/>
      <c r="EF220" s="436"/>
      <c r="EG220" s="436">
        <f>SUM(EG221:EG223)</f>
        <v>0</v>
      </c>
      <c r="EH220" s="436"/>
      <c r="EI220" s="436"/>
      <c r="EJ220" s="437"/>
      <c r="EK220" s="436"/>
      <c r="EL220" s="436">
        <f>SUM(EL221:EL223)</f>
        <v>0</v>
      </c>
      <c r="EM220" s="333"/>
      <c r="EN220" s="333"/>
      <c r="EO220" s="345"/>
      <c r="EP220" s="349"/>
      <c r="EQ220" s="349"/>
    </row>
    <row r="221" spans="1:147" hidden="1" x14ac:dyDescent="0.2">
      <c r="A221" s="333"/>
      <c r="B221" s="333"/>
      <c r="D221" s="345" t="s">
        <v>313</v>
      </c>
      <c r="E221" s="351"/>
      <c r="F221" s="358"/>
      <c r="G221" s="434">
        <v>0</v>
      </c>
      <c r="H221" s="435"/>
      <c r="I221" s="436"/>
      <c r="J221" s="437"/>
      <c r="K221" s="438"/>
      <c r="L221" s="434">
        <v>0</v>
      </c>
      <c r="M221" s="435"/>
      <c r="N221" s="436"/>
      <c r="O221" s="437"/>
      <c r="P221" s="438"/>
      <c r="Q221" s="434">
        <v>0</v>
      </c>
      <c r="R221" s="435"/>
      <c r="S221" s="436"/>
      <c r="T221" s="437"/>
      <c r="U221" s="438"/>
      <c r="V221" s="434">
        <v>0</v>
      </c>
      <c r="W221" s="435"/>
      <c r="X221" s="436"/>
      <c r="Y221" s="437"/>
      <c r="Z221" s="438"/>
      <c r="AA221" s="434">
        <v>0</v>
      </c>
      <c r="AB221" s="435"/>
      <c r="AC221" s="436"/>
      <c r="AD221" s="437"/>
      <c r="AE221" s="438"/>
      <c r="AF221" s="434">
        <v>0</v>
      </c>
      <c r="AG221" s="435"/>
      <c r="AH221" s="436"/>
      <c r="AI221" s="437"/>
      <c r="AJ221" s="438"/>
      <c r="AK221" s="434">
        <v>0</v>
      </c>
      <c r="AL221" s="435"/>
      <c r="AM221" s="436"/>
      <c r="AN221" s="437"/>
      <c r="AO221" s="438"/>
      <c r="AP221" s="434">
        <v>0</v>
      </c>
      <c r="AQ221" s="435"/>
      <c r="AR221" s="436"/>
      <c r="AS221" s="437"/>
      <c r="AT221" s="438"/>
      <c r="AU221" s="434">
        <v>0</v>
      </c>
      <c r="AV221" s="435"/>
      <c r="AW221" s="436"/>
      <c r="AX221" s="437"/>
      <c r="AY221" s="438"/>
      <c r="AZ221" s="434">
        <v>0</v>
      </c>
      <c r="BA221" s="435"/>
      <c r="BB221" s="436"/>
      <c r="BC221" s="437"/>
      <c r="BD221" s="438"/>
      <c r="BE221" s="434">
        <v>0</v>
      </c>
      <c r="BF221" s="435"/>
      <c r="BG221" s="436"/>
      <c r="BH221" s="437"/>
      <c r="BI221" s="438"/>
      <c r="BJ221" s="434">
        <v>0</v>
      </c>
      <c r="BK221" s="435"/>
      <c r="BL221" s="436"/>
      <c r="BM221" s="437"/>
      <c r="BN221" s="438"/>
      <c r="BO221" s="434">
        <v>0</v>
      </c>
      <c r="BP221" s="435"/>
      <c r="BQ221" s="436"/>
      <c r="BR221" s="437"/>
      <c r="BS221" s="438"/>
      <c r="BT221" s="434">
        <f>SUM(L221:BO221)</f>
        <v>0</v>
      </c>
      <c r="BU221" s="435"/>
      <c r="BV221" s="436"/>
      <c r="BW221" s="437"/>
      <c r="BX221" s="438"/>
      <c r="BY221" s="434">
        <v>0</v>
      </c>
      <c r="BZ221" s="435"/>
      <c r="CA221" s="436"/>
      <c r="CB221" s="437"/>
      <c r="CC221" s="438"/>
      <c r="CD221" s="434">
        <v>0</v>
      </c>
      <c r="CE221" s="435"/>
      <c r="CF221" s="436"/>
      <c r="CG221" s="437"/>
      <c r="CH221" s="438"/>
      <c r="CI221" s="434">
        <v>0</v>
      </c>
      <c r="CJ221" s="435"/>
      <c r="CK221" s="436"/>
      <c r="CL221" s="437"/>
      <c r="CM221" s="438"/>
      <c r="CN221" s="434">
        <v>0</v>
      </c>
      <c r="CO221" s="435"/>
      <c r="CP221" s="436"/>
      <c r="CQ221" s="437"/>
      <c r="CR221" s="438"/>
      <c r="CS221" s="434">
        <v>0</v>
      </c>
      <c r="CT221" s="435"/>
      <c r="CU221" s="436"/>
      <c r="CV221" s="437"/>
      <c r="CW221" s="438"/>
      <c r="CX221" s="434">
        <v>0</v>
      </c>
      <c r="CY221" s="435"/>
      <c r="CZ221" s="436"/>
      <c r="DA221" s="437"/>
      <c r="DB221" s="438"/>
      <c r="DC221" s="434">
        <v>0</v>
      </c>
      <c r="DD221" s="435"/>
      <c r="DE221" s="436"/>
      <c r="DF221" s="437"/>
      <c r="DG221" s="438"/>
      <c r="DH221" s="434">
        <v>0</v>
      </c>
      <c r="DI221" s="435"/>
      <c r="DJ221" s="436"/>
      <c r="DK221" s="437"/>
      <c r="DL221" s="438"/>
      <c r="DM221" s="434">
        <v>0</v>
      </c>
      <c r="DN221" s="435"/>
      <c r="DO221" s="436"/>
      <c r="DP221" s="437"/>
      <c r="DQ221" s="438"/>
      <c r="DR221" s="434">
        <v>0</v>
      </c>
      <c r="DS221" s="435"/>
      <c r="DT221" s="436"/>
      <c r="DU221" s="437"/>
      <c r="DV221" s="438"/>
      <c r="DW221" s="434">
        <v>0</v>
      </c>
      <c r="DX221" s="435"/>
      <c r="DY221" s="436"/>
      <c r="DZ221" s="437"/>
      <c r="EA221" s="438"/>
      <c r="EB221" s="434">
        <v>0</v>
      </c>
      <c r="EC221" s="435"/>
      <c r="ED221" s="436"/>
      <c r="EE221" s="437"/>
      <c r="EF221" s="438"/>
      <c r="EG221" s="434">
        <v>0</v>
      </c>
      <c r="EH221" s="435"/>
      <c r="EI221" s="436"/>
      <c r="EJ221" s="437"/>
      <c r="EK221" s="438"/>
      <c r="EL221" s="434">
        <f>SUM(CD221:EG221)</f>
        <v>0</v>
      </c>
      <c r="EM221" s="360"/>
      <c r="EN221" s="333"/>
      <c r="EO221" s="345"/>
      <c r="EP221" s="349"/>
      <c r="EQ221" s="349"/>
    </row>
    <row r="222" spans="1:147" hidden="1" x14ac:dyDescent="0.2">
      <c r="A222" s="333"/>
      <c r="B222" s="333"/>
      <c r="D222" s="345" t="s">
        <v>386</v>
      </c>
      <c r="E222" s="351"/>
      <c r="F222" s="351"/>
      <c r="G222" s="436">
        <v>0</v>
      </c>
      <c r="H222" s="440"/>
      <c r="I222" s="436"/>
      <c r="J222" s="437"/>
      <c r="K222" s="437"/>
      <c r="L222" s="436">
        <v>0</v>
      </c>
      <c r="M222" s="440"/>
      <c r="N222" s="436"/>
      <c r="O222" s="437"/>
      <c r="P222" s="437"/>
      <c r="Q222" s="436">
        <v>0</v>
      </c>
      <c r="R222" s="440"/>
      <c r="S222" s="436"/>
      <c r="T222" s="437"/>
      <c r="U222" s="437"/>
      <c r="V222" s="436">
        <v>0</v>
      </c>
      <c r="W222" s="440"/>
      <c r="X222" s="436"/>
      <c r="Y222" s="437"/>
      <c r="Z222" s="437"/>
      <c r="AA222" s="436">
        <v>0</v>
      </c>
      <c r="AB222" s="440"/>
      <c r="AC222" s="436"/>
      <c r="AD222" s="437"/>
      <c r="AE222" s="437"/>
      <c r="AF222" s="436">
        <v>0</v>
      </c>
      <c r="AG222" s="440"/>
      <c r="AH222" s="436"/>
      <c r="AI222" s="437"/>
      <c r="AJ222" s="437"/>
      <c r="AK222" s="436">
        <v>0</v>
      </c>
      <c r="AL222" s="440"/>
      <c r="AM222" s="436"/>
      <c r="AN222" s="437"/>
      <c r="AO222" s="437"/>
      <c r="AP222" s="436">
        <v>0</v>
      </c>
      <c r="AQ222" s="440"/>
      <c r="AR222" s="436"/>
      <c r="AS222" s="437"/>
      <c r="AT222" s="437"/>
      <c r="AU222" s="436">
        <v>0</v>
      </c>
      <c r="AV222" s="440"/>
      <c r="AW222" s="436"/>
      <c r="AX222" s="437"/>
      <c r="AY222" s="437"/>
      <c r="AZ222" s="436">
        <v>0</v>
      </c>
      <c r="BA222" s="440"/>
      <c r="BB222" s="436"/>
      <c r="BC222" s="437"/>
      <c r="BD222" s="437"/>
      <c r="BE222" s="436">
        <v>0</v>
      </c>
      <c r="BF222" s="440"/>
      <c r="BG222" s="436"/>
      <c r="BH222" s="437"/>
      <c r="BI222" s="437"/>
      <c r="BJ222" s="436">
        <v>0</v>
      </c>
      <c r="BK222" s="440"/>
      <c r="BL222" s="436"/>
      <c r="BM222" s="437"/>
      <c r="BN222" s="437"/>
      <c r="BO222" s="436">
        <v>0</v>
      </c>
      <c r="BP222" s="440"/>
      <c r="BQ222" s="436"/>
      <c r="BR222" s="437"/>
      <c r="BS222" s="437"/>
      <c r="BT222" s="436">
        <f>SUM(L222:BO222)</f>
        <v>0</v>
      </c>
      <c r="BU222" s="440"/>
      <c r="BV222" s="436"/>
      <c r="BW222" s="437"/>
      <c r="BX222" s="437"/>
      <c r="BY222" s="436">
        <v>0</v>
      </c>
      <c r="BZ222" s="440"/>
      <c r="CA222" s="436"/>
      <c r="CB222" s="437"/>
      <c r="CC222" s="437"/>
      <c r="CD222" s="436">
        <v>0</v>
      </c>
      <c r="CE222" s="440"/>
      <c r="CF222" s="436"/>
      <c r="CG222" s="437"/>
      <c r="CH222" s="437"/>
      <c r="CI222" s="436">
        <v>0</v>
      </c>
      <c r="CJ222" s="440"/>
      <c r="CK222" s="436"/>
      <c r="CL222" s="437"/>
      <c r="CM222" s="437"/>
      <c r="CN222" s="436">
        <v>0</v>
      </c>
      <c r="CO222" s="440"/>
      <c r="CP222" s="436"/>
      <c r="CQ222" s="437"/>
      <c r="CR222" s="437"/>
      <c r="CS222" s="436">
        <v>0</v>
      </c>
      <c r="CT222" s="440"/>
      <c r="CU222" s="436"/>
      <c r="CV222" s="437"/>
      <c r="CW222" s="437"/>
      <c r="CX222" s="436">
        <v>0</v>
      </c>
      <c r="CY222" s="440"/>
      <c r="CZ222" s="436"/>
      <c r="DA222" s="437"/>
      <c r="DB222" s="437"/>
      <c r="DC222" s="436">
        <v>0</v>
      </c>
      <c r="DD222" s="440"/>
      <c r="DE222" s="436"/>
      <c r="DF222" s="437"/>
      <c r="DG222" s="437"/>
      <c r="DH222" s="436">
        <v>0</v>
      </c>
      <c r="DI222" s="440"/>
      <c r="DJ222" s="436"/>
      <c r="DK222" s="437"/>
      <c r="DL222" s="437"/>
      <c r="DM222" s="436">
        <v>0</v>
      </c>
      <c r="DN222" s="440"/>
      <c r="DO222" s="436"/>
      <c r="DP222" s="437"/>
      <c r="DQ222" s="437"/>
      <c r="DR222" s="436">
        <v>0</v>
      </c>
      <c r="DS222" s="440"/>
      <c r="DT222" s="436"/>
      <c r="DU222" s="437"/>
      <c r="DV222" s="437"/>
      <c r="DW222" s="436">
        <v>0</v>
      </c>
      <c r="DX222" s="440"/>
      <c r="DY222" s="436"/>
      <c r="DZ222" s="437"/>
      <c r="EA222" s="437"/>
      <c r="EB222" s="436">
        <v>0</v>
      </c>
      <c r="EC222" s="440"/>
      <c r="ED222" s="436"/>
      <c r="EE222" s="437"/>
      <c r="EF222" s="437"/>
      <c r="EG222" s="436">
        <v>0</v>
      </c>
      <c r="EH222" s="440"/>
      <c r="EI222" s="436"/>
      <c r="EJ222" s="437"/>
      <c r="EK222" s="437"/>
      <c r="EL222" s="436">
        <f>SUM(CD222:EG222)</f>
        <v>0</v>
      </c>
      <c r="EM222" s="365"/>
      <c r="EN222" s="333"/>
      <c r="EO222" s="345"/>
      <c r="EP222" s="349"/>
      <c r="EQ222" s="349"/>
    </row>
    <row r="223" spans="1:147" hidden="1" x14ac:dyDescent="0.2">
      <c r="A223" s="333"/>
      <c r="B223" s="333"/>
      <c r="D223" s="345" t="s">
        <v>387</v>
      </c>
      <c r="E223" s="351"/>
      <c r="F223" s="373"/>
      <c r="G223" s="448">
        <v>0</v>
      </c>
      <c r="H223" s="449"/>
      <c r="I223" s="436"/>
      <c r="J223" s="437"/>
      <c r="K223" s="450"/>
      <c r="L223" s="448">
        <v>0</v>
      </c>
      <c r="M223" s="449"/>
      <c r="N223" s="436"/>
      <c r="O223" s="437"/>
      <c r="P223" s="450"/>
      <c r="Q223" s="448">
        <v>0</v>
      </c>
      <c r="R223" s="449"/>
      <c r="S223" s="436"/>
      <c r="T223" s="437"/>
      <c r="U223" s="450"/>
      <c r="V223" s="448">
        <v>0</v>
      </c>
      <c r="W223" s="449"/>
      <c r="X223" s="436"/>
      <c r="Y223" s="437"/>
      <c r="Z223" s="450"/>
      <c r="AA223" s="448">
        <v>0</v>
      </c>
      <c r="AB223" s="449"/>
      <c r="AC223" s="436"/>
      <c r="AD223" s="437"/>
      <c r="AE223" s="450"/>
      <c r="AF223" s="448">
        <v>0</v>
      </c>
      <c r="AG223" s="449"/>
      <c r="AH223" s="436"/>
      <c r="AI223" s="437"/>
      <c r="AJ223" s="450"/>
      <c r="AK223" s="448">
        <v>0</v>
      </c>
      <c r="AL223" s="449"/>
      <c r="AM223" s="436"/>
      <c r="AN223" s="437"/>
      <c r="AO223" s="450"/>
      <c r="AP223" s="448">
        <v>0</v>
      </c>
      <c r="AQ223" s="449"/>
      <c r="AR223" s="436"/>
      <c r="AS223" s="437"/>
      <c r="AT223" s="450"/>
      <c r="AU223" s="448">
        <v>0</v>
      </c>
      <c r="AV223" s="449"/>
      <c r="AW223" s="436"/>
      <c r="AX223" s="437"/>
      <c r="AY223" s="450"/>
      <c r="AZ223" s="448">
        <v>0</v>
      </c>
      <c r="BA223" s="449"/>
      <c r="BB223" s="436"/>
      <c r="BC223" s="437"/>
      <c r="BD223" s="450"/>
      <c r="BE223" s="448">
        <v>0</v>
      </c>
      <c r="BF223" s="449"/>
      <c r="BG223" s="436"/>
      <c r="BH223" s="437"/>
      <c r="BI223" s="450"/>
      <c r="BJ223" s="448">
        <v>0</v>
      </c>
      <c r="BK223" s="449"/>
      <c r="BL223" s="436"/>
      <c r="BM223" s="437"/>
      <c r="BN223" s="450"/>
      <c r="BO223" s="448">
        <v>0</v>
      </c>
      <c r="BP223" s="449"/>
      <c r="BQ223" s="436"/>
      <c r="BR223" s="437"/>
      <c r="BS223" s="450"/>
      <c r="BT223" s="448">
        <f>SUM(L223:BO223)</f>
        <v>0</v>
      </c>
      <c r="BU223" s="449"/>
      <c r="BV223" s="436"/>
      <c r="BW223" s="437"/>
      <c r="BX223" s="450"/>
      <c r="BY223" s="448">
        <v>0</v>
      </c>
      <c r="BZ223" s="449"/>
      <c r="CA223" s="436"/>
      <c r="CB223" s="437"/>
      <c r="CC223" s="450"/>
      <c r="CD223" s="448">
        <v>0</v>
      </c>
      <c r="CE223" s="449"/>
      <c r="CF223" s="436"/>
      <c r="CG223" s="437"/>
      <c r="CH223" s="450"/>
      <c r="CI223" s="448">
        <v>0</v>
      </c>
      <c r="CJ223" s="449"/>
      <c r="CK223" s="436"/>
      <c r="CL223" s="437"/>
      <c r="CM223" s="450"/>
      <c r="CN223" s="448">
        <v>0</v>
      </c>
      <c r="CO223" s="449"/>
      <c r="CP223" s="436"/>
      <c r="CQ223" s="437"/>
      <c r="CR223" s="450"/>
      <c r="CS223" s="448">
        <v>0</v>
      </c>
      <c r="CT223" s="449"/>
      <c r="CU223" s="436"/>
      <c r="CV223" s="437"/>
      <c r="CW223" s="450"/>
      <c r="CX223" s="448">
        <v>0</v>
      </c>
      <c r="CY223" s="449"/>
      <c r="CZ223" s="436"/>
      <c r="DA223" s="437"/>
      <c r="DB223" s="450"/>
      <c r="DC223" s="448">
        <v>0</v>
      </c>
      <c r="DD223" s="449"/>
      <c r="DE223" s="436"/>
      <c r="DF223" s="437"/>
      <c r="DG223" s="450"/>
      <c r="DH223" s="448">
        <v>0</v>
      </c>
      <c r="DI223" s="449"/>
      <c r="DJ223" s="436"/>
      <c r="DK223" s="437"/>
      <c r="DL223" s="450"/>
      <c r="DM223" s="448">
        <v>0</v>
      </c>
      <c r="DN223" s="449"/>
      <c r="DO223" s="436"/>
      <c r="DP223" s="437"/>
      <c r="DQ223" s="450"/>
      <c r="DR223" s="448">
        <v>0</v>
      </c>
      <c r="DS223" s="449"/>
      <c r="DT223" s="436"/>
      <c r="DU223" s="437"/>
      <c r="DV223" s="450"/>
      <c r="DW223" s="448">
        <v>0</v>
      </c>
      <c r="DX223" s="449"/>
      <c r="DY223" s="436"/>
      <c r="DZ223" s="437"/>
      <c r="EA223" s="450"/>
      <c r="EB223" s="448">
        <v>0</v>
      </c>
      <c r="EC223" s="449"/>
      <c r="ED223" s="436"/>
      <c r="EE223" s="437"/>
      <c r="EF223" s="450"/>
      <c r="EG223" s="448">
        <v>0</v>
      </c>
      <c r="EH223" s="449"/>
      <c r="EI223" s="436"/>
      <c r="EJ223" s="437"/>
      <c r="EK223" s="450"/>
      <c r="EL223" s="448">
        <f>SUM(CD223:EG223)</f>
        <v>0</v>
      </c>
      <c r="EM223" s="375"/>
      <c r="EN223" s="333"/>
      <c r="EO223" s="345"/>
      <c r="EP223" s="349"/>
      <c r="EQ223" s="349"/>
    </row>
    <row r="224" spans="1:147" x14ac:dyDescent="0.2">
      <c r="A224" s="333"/>
      <c r="B224" s="333"/>
      <c r="D224" s="490"/>
      <c r="E224" s="457"/>
      <c r="F224" s="336"/>
      <c r="G224" s="491"/>
      <c r="H224" s="491"/>
      <c r="I224" s="491"/>
      <c r="J224" s="492"/>
      <c r="K224" s="491"/>
      <c r="L224" s="491"/>
      <c r="M224" s="491"/>
      <c r="N224" s="491"/>
      <c r="O224" s="492"/>
      <c r="P224" s="491"/>
      <c r="Q224" s="491"/>
      <c r="R224" s="491"/>
      <c r="S224" s="491"/>
      <c r="T224" s="492"/>
      <c r="U224" s="491"/>
      <c r="V224" s="491"/>
      <c r="W224" s="491"/>
      <c r="X224" s="491"/>
      <c r="Y224" s="492"/>
      <c r="Z224" s="491"/>
      <c r="AA224" s="491"/>
      <c r="AB224" s="491"/>
      <c r="AC224" s="491"/>
      <c r="AD224" s="492"/>
      <c r="AE224" s="491"/>
      <c r="AF224" s="491"/>
      <c r="AG224" s="491"/>
      <c r="AH224" s="491"/>
      <c r="AI224" s="492"/>
      <c r="AJ224" s="491"/>
      <c r="AK224" s="491"/>
      <c r="AL224" s="491"/>
      <c r="AM224" s="491"/>
      <c r="AN224" s="492"/>
      <c r="AO224" s="491"/>
      <c r="AP224" s="491"/>
      <c r="AQ224" s="491"/>
      <c r="AR224" s="491"/>
      <c r="AS224" s="492"/>
      <c r="AT224" s="491"/>
      <c r="AU224" s="491"/>
      <c r="AV224" s="491"/>
      <c r="AW224" s="491"/>
      <c r="AX224" s="492"/>
      <c r="AY224" s="491"/>
      <c r="AZ224" s="491"/>
      <c r="BA224" s="491"/>
      <c r="BB224" s="491"/>
      <c r="BC224" s="492"/>
      <c r="BD224" s="491"/>
      <c r="BE224" s="491"/>
      <c r="BF224" s="491"/>
      <c r="BG224" s="491"/>
      <c r="BH224" s="492"/>
      <c r="BI224" s="491"/>
      <c r="BJ224" s="491"/>
      <c r="BK224" s="491"/>
      <c r="BL224" s="491"/>
      <c r="BM224" s="492"/>
      <c r="BN224" s="491"/>
      <c r="BO224" s="491"/>
      <c r="BP224" s="491"/>
      <c r="BQ224" s="491"/>
      <c r="BR224" s="492"/>
      <c r="BS224" s="491"/>
      <c r="BT224" s="458"/>
      <c r="BU224" s="458"/>
      <c r="BV224" s="458"/>
      <c r="BW224" s="459"/>
      <c r="BX224" s="458"/>
      <c r="BY224" s="491"/>
      <c r="BZ224" s="491"/>
      <c r="CA224" s="491"/>
      <c r="CB224" s="492"/>
      <c r="CC224" s="491"/>
      <c r="CD224" s="491"/>
      <c r="CE224" s="491"/>
      <c r="CF224" s="491"/>
      <c r="CG224" s="492"/>
      <c r="CH224" s="491"/>
      <c r="CI224" s="491"/>
      <c r="CJ224" s="491"/>
      <c r="CK224" s="491"/>
      <c r="CL224" s="492"/>
      <c r="CM224" s="491"/>
      <c r="CN224" s="491"/>
      <c r="CO224" s="491"/>
      <c r="CP224" s="491"/>
      <c r="CQ224" s="492"/>
      <c r="CR224" s="491"/>
      <c r="CS224" s="491"/>
      <c r="CT224" s="491"/>
      <c r="CU224" s="491"/>
      <c r="CV224" s="492"/>
      <c r="CW224" s="491"/>
      <c r="CX224" s="491"/>
      <c r="CY224" s="491"/>
      <c r="CZ224" s="491"/>
      <c r="DA224" s="492"/>
      <c r="DB224" s="491"/>
      <c r="DC224" s="491"/>
      <c r="DD224" s="491"/>
      <c r="DE224" s="491"/>
      <c r="DF224" s="492"/>
      <c r="DG224" s="491"/>
      <c r="DH224" s="491"/>
      <c r="DI224" s="491"/>
      <c r="DJ224" s="491"/>
      <c r="DK224" s="492"/>
      <c r="DL224" s="491"/>
      <c r="DM224" s="491"/>
      <c r="DN224" s="491"/>
      <c r="DO224" s="491"/>
      <c r="DP224" s="492"/>
      <c r="DQ224" s="491"/>
      <c r="DR224" s="491"/>
      <c r="DS224" s="491"/>
      <c r="DT224" s="491"/>
      <c r="DU224" s="492"/>
      <c r="DV224" s="491"/>
      <c r="DW224" s="491"/>
      <c r="DX224" s="491"/>
      <c r="DY224" s="491"/>
      <c r="DZ224" s="492"/>
      <c r="EA224" s="491"/>
      <c r="EB224" s="491"/>
      <c r="EC224" s="491"/>
      <c r="ED224" s="491"/>
      <c r="EE224" s="492"/>
      <c r="EF224" s="491"/>
      <c r="EG224" s="491"/>
      <c r="EH224" s="491"/>
      <c r="EI224" s="491"/>
      <c r="EJ224" s="492"/>
      <c r="EK224" s="491"/>
      <c r="EL224" s="458"/>
      <c r="EM224" s="336"/>
      <c r="EN224" s="336"/>
      <c r="EO224" s="345"/>
      <c r="EP224" s="349"/>
      <c r="EQ224" s="349"/>
    </row>
    <row r="225" spans="1:144" x14ac:dyDescent="0.2">
      <c r="A225" s="333"/>
      <c r="B225" s="333"/>
      <c r="C225" s="333"/>
      <c r="D225" s="333"/>
      <c r="E225" s="333"/>
      <c r="F225" s="333"/>
      <c r="G225" s="476"/>
      <c r="H225" s="476"/>
      <c r="I225" s="476"/>
      <c r="J225" s="476"/>
      <c r="K225" s="476"/>
      <c r="L225" s="476"/>
      <c r="M225" s="476"/>
      <c r="N225" s="476"/>
      <c r="O225" s="476"/>
      <c r="P225" s="476"/>
      <c r="Q225" s="476"/>
      <c r="R225" s="476"/>
      <c r="S225" s="476"/>
      <c r="T225" s="476"/>
      <c r="U225" s="476"/>
      <c r="V225" s="476"/>
      <c r="W225" s="476"/>
      <c r="X225" s="476"/>
      <c r="Y225" s="476"/>
      <c r="Z225" s="476"/>
      <c r="AA225" s="476"/>
      <c r="AB225" s="476"/>
      <c r="AC225" s="476"/>
      <c r="AD225" s="493"/>
      <c r="AE225" s="493"/>
      <c r="AF225" s="493"/>
      <c r="AG225" s="493"/>
      <c r="AH225" s="493"/>
      <c r="AI225" s="493"/>
      <c r="AJ225" s="493"/>
      <c r="AK225" s="493"/>
      <c r="AL225" s="493"/>
      <c r="AM225" s="493"/>
      <c r="AN225" s="493"/>
      <c r="AO225" s="493"/>
      <c r="AP225" s="493"/>
      <c r="AQ225" s="493"/>
      <c r="AR225" s="493"/>
      <c r="AS225" s="493"/>
      <c r="AT225" s="493"/>
      <c r="AU225" s="493"/>
      <c r="AV225" s="493"/>
      <c r="AW225" s="493"/>
      <c r="AX225" s="493"/>
      <c r="AY225" s="493"/>
      <c r="AZ225" s="493"/>
      <c r="BA225" s="493"/>
      <c r="BB225" s="493"/>
      <c r="BC225" s="493"/>
      <c r="BD225" s="493"/>
      <c r="BE225" s="493"/>
      <c r="BF225" s="493"/>
      <c r="BG225" s="493"/>
      <c r="BH225" s="493"/>
      <c r="BI225" s="493"/>
      <c r="BJ225" s="493"/>
      <c r="BK225" s="493"/>
      <c r="BL225" s="493"/>
      <c r="BM225" s="493"/>
      <c r="BN225" s="493"/>
      <c r="BO225" s="493"/>
      <c r="BP225" s="493"/>
      <c r="BQ225" s="493"/>
      <c r="BR225" s="493"/>
      <c r="BS225" s="493"/>
      <c r="BT225" s="494"/>
      <c r="BU225" s="494"/>
      <c r="BV225" s="494"/>
      <c r="BW225" s="494"/>
      <c r="BX225" s="494"/>
      <c r="BY225" s="494"/>
      <c r="BZ225" s="494"/>
      <c r="CA225" s="494"/>
      <c r="CB225" s="494"/>
      <c r="CC225" s="494"/>
      <c r="CD225" s="493"/>
      <c r="CE225" s="493"/>
      <c r="CF225" s="493"/>
      <c r="CG225" s="493"/>
      <c r="CH225" s="493"/>
      <c r="CI225" s="493"/>
      <c r="CJ225" s="493"/>
      <c r="CK225" s="493"/>
      <c r="CL225" s="493"/>
      <c r="CM225" s="493"/>
      <c r="CN225" s="493"/>
      <c r="CO225" s="493"/>
      <c r="CP225" s="493"/>
      <c r="CQ225" s="493"/>
      <c r="CR225" s="493"/>
      <c r="CS225" s="493"/>
      <c r="CT225" s="493"/>
      <c r="CU225" s="493"/>
      <c r="CV225" s="493"/>
      <c r="CW225" s="476"/>
      <c r="CX225" s="476"/>
      <c r="CY225" s="476"/>
      <c r="CZ225" s="476"/>
      <c r="DA225" s="476"/>
      <c r="DB225" s="476"/>
      <c r="DC225" s="476"/>
      <c r="DD225" s="476"/>
      <c r="DE225" s="476"/>
      <c r="DF225" s="476"/>
      <c r="DG225" s="476"/>
      <c r="DH225" s="476"/>
      <c r="DI225" s="476"/>
      <c r="DJ225" s="476"/>
      <c r="DK225" s="476"/>
      <c r="DL225" s="476"/>
      <c r="DM225" s="476"/>
      <c r="DN225" s="476"/>
      <c r="DO225" s="476"/>
      <c r="DP225" s="476"/>
      <c r="DQ225" s="476"/>
      <c r="DR225" s="476"/>
      <c r="DS225" s="476"/>
      <c r="DT225" s="476"/>
      <c r="DU225" s="476"/>
      <c r="DV225" s="476"/>
      <c r="DW225" s="476"/>
      <c r="DX225" s="476"/>
      <c r="DY225" s="476"/>
      <c r="DZ225" s="476"/>
      <c r="EA225" s="476"/>
      <c r="EB225" s="476"/>
      <c r="EC225" s="476"/>
      <c r="ED225" s="476"/>
      <c r="EE225" s="476"/>
      <c r="EF225" s="476"/>
      <c r="EG225" s="476"/>
      <c r="EH225" s="476"/>
      <c r="EI225" s="476"/>
      <c r="EJ225" s="476"/>
      <c r="EK225" s="476"/>
      <c r="EL225" s="436"/>
      <c r="EM225" s="333"/>
      <c r="EN225" s="333"/>
    </row>
    <row r="226" spans="1:144" x14ac:dyDescent="0.2">
      <c r="A226" s="333"/>
      <c r="B226" s="333"/>
      <c r="C226" s="333"/>
      <c r="D226" s="333"/>
      <c r="E226" s="333"/>
      <c r="F226" s="333"/>
      <c r="G226" s="476"/>
      <c r="H226" s="476"/>
      <c r="I226" s="476"/>
      <c r="J226" s="476"/>
      <c r="K226" s="476"/>
      <c r="L226" s="476"/>
      <c r="M226" s="476"/>
      <c r="N226" s="476"/>
      <c r="O226" s="476"/>
      <c r="P226" s="476"/>
      <c r="Q226" s="476"/>
      <c r="R226" s="476"/>
      <c r="S226" s="476"/>
      <c r="T226" s="476"/>
      <c r="U226" s="476"/>
      <c r="V226" s="476"/>
      <c r="W226" s="476"/>
      <c r="X226" s="476"/>
      <c r="Y226" s="476"/>
      <c r="Z226" s="476"/>
      <c r="AA226" s="476"/>
      <c r="AB226" s="476"/>
      <c r="AC226" s="476"/>
      <c r="AD226" s="476"/>
      <c r="AE226" s="476"/>
      <c r="AF226" s="476"/>
      <c r="AG226" s="476"/>
      <c r="AH226" s="476"/>
      <c r="AI226" s="476"/>
      <c r="AJ226" s="476"/>
      <c r="AK226" s="476"/>
      <c r="AL226" s="476"/>
      <c r="AM226" s="476"/>
      <c r="AN226" s="476"/>
      <c r="AO226" s="476"/>
      <c r="AP226" s="476"/>
      <c r="AQ226" s="476"/>
      <c r="AR226" s="476"/>
      <c r="AS226" s="476"/>
      <c r="AT226" s="476"/>
      <c r="AU226" s="476"/>
      <c r="AV226" s="476"/>
      <c r="AW226" s="476"/>
      <c r="AX226" s="476"/>
      <c r="AY226" s="476"/>
      <c r="AZ226" s="476"/>
      <c r="BA226" s="476"/>
      <c r="BB226" s="476"/>
      <c r="BC226" s="476"/>
      <c r="BD226" s="476"/>
      <c r="BE226" s="476"/>
      <c r="BF226" s="476"/>
      <c r="BG226" s="476"/>
      <c r="BH226" s="476"/>
      <c r="BI226" s="476"/>
      <c r="BJ226" s="476"/>
      <c r="BK226" s="476"/>
      <c r="BL226" s="476"/>
      <c r="BM226" s="476"/>
      <c r="BN226" s="476"/>
      <c r="BO226" s="476"/>
      <c r="BP226" s="476"/>
      <c r="BQ226" s="476"/>
      <c r="BR226" s="476"/>
      <c r="BS226" s="476"/>
      <c r="BT226" s="436"/>
      <c r="BU226" s="436"/>
      <c r="BV226" s="436"/>
      <c r="BW226" s="436"/>
      <c r="BX226" s="436"/>
      <c r="BY226" s="436"/>
      <c r="BZ226" s="436"/>
      <c r="CA226" s="436"/>
      <c r="CB226" s="436"/>
      <c r="CC226" s="436"/>
      <c r="CD226" s="476"/>
      <c r="CE226" s="476"/>
      <c r="CF226" s="476"/>
      <c r="CG226" s="476"/>
      <c r="CH226" s="476"/>
      <c r="CI226" s="476"/>
      <c r="CJ226" s="476"/>
      <c r="CK226" s="476"/>
      <c r="CL226" s="476"/>
      <c r="CM226" s="476"/>
      <c r="CN226" s="476"/>
      <c r="CO226" s="476"/>
      <c r="CP226" s="476"/>
      <c r="CQ226" s="476"/>
      <c r="CR226" s="476"/>
      <c r="CS226" s="476"/>
      <c r="CT226" s="476"/>
      <c r="CU226" s="476"/>
      <c r="CV226" s="476"/>
      <c r="CW226" s="476"/>
      <c r="CX226" s="476"/>
      <c r="CY226" s="476"/>
      <c r="CZ226" s="476"/>
      <c r="DA226" s="476"/>
      <c r="DB226" s="476"/>
      <c r="DC226" s="476"/>
      <c r="DD226" s="476"/>
      <c r="DE226" s="476"/>
      <c r="DF226" s="476"/>
      <c r="DG226" s="476"/>
      <c r="DH226" s="476"/>
      <c r="DI226" s="476"/>
      <c r="DJ226" s="476"/>
      <c r="DK226" s="476"/>
      <c r="DL226" s="476"/>
      <c r="DM226" s="476"/>
      <c r="DN226" s="476"/>
      <c r="DO226" s="476"/>
      <c r="DP226" s="476"/>
      <c r="DQ226" s="476"/>
      <c r="DR226" s="476"/>
      <c r="DS226" s="476"/>
      <c r="DT226" s="476"/>
      <c r="DU226" s="476"/>
      <c r="DV226" s="476"/>
      <c r="DW226" s="476"/>
      <c r="DX226" s="476"/>
      <c r="DY226" s="476"/>
      <c r="DZ226" s="476"/>
      <c r="EA226" s="476"/>
      <c r="EB226" s="476"/>
      <c r="EC226" s="476"/>
      <c r="ED226" s="476"/>
      <c r="EE226" s="476"/>
      <c r="EF226" s="476"/>
      <c r="EG226" s="476"/>
      <c r="EH226" s="476"/>
      <c r="EI226" s="476"/>
      <c r="EJ226" s="476"/>
      <c r="EK226" s="476"/>
      <c r="EL226" s="436"/>
      <c r="EM226" s="333"/>
      <c r="EN226" s="333"/>
    </row>
    <row r="227" spans="1:144" x14ac:dyDescent="0.2">
      <c r="A227" s="333"/>
      <c r="B227" s="333"/>
      <c r="C227" s="333"/>
      <c r="D227" s="333"/>
      <c r="E227" s="333"/>
      <c r="F227" s="333"/>
      <c r="G227" s="476"/>
      <c r="H227" s="476"/>
      <c r="I227" s="476"/>
      <c r="J227" s="476"/>
      <c r="K227" s="476"/>
      <c r="L227" s="476"/>
      <c r="M227" s="476"/>
      <c r="N227" s="476"/>
      <c r="O227" s="476"/>
      <c r="P227" s="476"/>
      <c r="Q227" s="476"/>
      <c r="R227" s="476"/>
      <c r="S227" s="476"/>
      <c r="T227" s="476"/>
      <c r="U227" s="476"/>
      <c r="V227" s="476"/>
      <c r="W227" s="476"/>
      <c r="X227" s="476"/>
      <c r="Y227" s="476"/>
      <c r="Z227" s="476"/>
      <c r="AA227" s="476"/>
      <c r="AB227" s="476"/>
      <c r="AC227" s="476"/>
      <c r="AD227" s="476"/>
      <c r="AE227" s="476"/>
      <c r="AF227" s="476"/>
      <c r="AG227" s="476"/>
      <c r="AH227" s="476"/>
      <c r="AI227" s="476"/>
      <c r="AJ227" s="476"/>
      <c r="AK227" s="476"/>
      <c r="AL227" s="476"/>
      <c r="AM227" s="476"/>
      <c r="AN227" s="476"/>
      <c r="AO227" s="476"/>
      <c r="AP227" s="476"/>
      <c r="AQ227" s="476"/>
      <c r="AR227" s="476"/>
      <c r="AS227" s="476"/>
      <c r="AT227" s="476"/>
      <c r="AU227" s="476"/>
      <c r="AV227" s="476"/>
      <c r="AW227" s="476"/>
      <c r="AX227" s="476"/>
      <c r="AY227" s="476"/>
      <c r="AZ227" s="476"/>
      <c r="BA227" s="476"/>
      <c r="BB227" s="476"/>
      <c r="BC227" s="476"/>
      <c r="BD227" s="476"/>
      <c r="BE227" s="476"/>
      <c r="BF227" s="476"/>
      <c r="BG227" s="476"/>
      <c r="BH227" s="476"/>
      <c r="BI227" s="476"/>
      <c r="BJ227" s="476"/>
      <c r="BK227" s="476"/>
      <c r="BL227" s="476"/>
      <c r="BM227" s="476"/>
      <c r="BN227" s="476"/>
      <c r="BO227" s="476"/>
      <c r="BP227" s="476"/>
      <c r="BQ227" s="476"/>
      <c r="BR227" s="476"/>
      <c r="BS227" s="476"/>
      <c r="BT227" s="436"/>
      <c r="BU227" s="436"/>
      <c r="BV227" s="436"/>
      <c r="BW227" s="436"/>
      <c r="BX227" s="436"/>
      <c r="BY227" s="436"/>
      <c r="BZ227" s="436"/>
      <c r="CA227" s="436"/>
      <c r="CB227" s="436"/>
      <c r="CC227" s="436"/>
      <c r="CD227" s="476"/>
      <c r="CE227" s="476"/>
      <c r="CF227" s="476"/>
      <c r="CG227" s="476"/>
      <c r="CH227" s="476"/>
      <c r="CI227" s="476"/>
      <c r="CJ227" s="476"/>
      <c r="CK227" s="476"/>
      <c r="CL227" s="476"/>
      <c r="CM227" s="476"/>
      <c r="CN227" s="476"/>
      <c r="CO227" s="476"/>
      <c r="CP227" s="476"/>
      <c r="CQ227" s="476"/>
      <c r="CR227" s="476"/>
      <c r="CS227" s="476"/>
      <c r="CT227" s="476"/>
      <c r="CU227" s="476"/>
      <c r="CV227" s="476"/>
      <c r="CW227" s="476"/>
      <c r="CX227" s="476"/>
      <c r="CY227" s="476"/>
      <c r="CZ227" s="476"/>
      <c r="DA227" s="476"/>
      <c r="DB227" s="476"/>
      <c r="DC227" s="476"/>
      <c r="DD227" s="476"/>
      <c r="DE227" s="476"/>
      <c r="DF227" s="476"/>
      <c r="DG227" s="476"/>
      <c r="DH227" s="476"/>
      <c r="DI227" s="476"/>
      <c r="DJ227" s="476"/>
      <c r="DK227" s="476"/>
      <c r="DL227" s="476"/>
      <c r="DM227" s="476"/>
      <c r="DN227" s="476"/>
      <c r="DO227" s="476"/>
      <c r="DP227" s="476"/>
      <c r="DQ227" s="476"/>
      <c r="DR227" s="476"/>
      <c r="DS227" s="476"/>
      <c r="DT227" s="476"/>
      <c r="DU227" s="476"/>
      <c r="DV227" s="476"/>
      <c r="DW227" s="476"/>
      <c r="DX227" s="476"/>
      <c r="DY227" s="476"/>
      <c r="DZ227" s="476"/>
      <c r="EA227" s="476"/>
      <c r="EB227" s="476"/>
      <c r="EC227" s="476"/>
      <c r="ED227" s="476"/>
      <c r="EE227" s="476"/>
      <c r="EF227" s="476"/>
      <c r="EG227" s="476"/>
      <c r="EH227" s="476"/>
      <c r="EI227" s="476"/>
      <c r="EJ227" s="476"/>
      <c r="EK227" s="476"/>
      <c r="EL227" s="436"/>
      <c r="EM227" s="333"/>
      <c r="EN227" s="333"/>
    </row>
    <row r="229" spans="1:144" hidden="1" x14ac:dyDescent="0.2"/>
    <row r="230" spans="1:144" hidden="1" x14ac:dyDescent="0.2"/>
    <row r="231" spans="1:144" hidden="1" x14ac:dyDescent="0.2">
      <c r="L231" s="332">
        <f t="shared" ref="L231:BW235" si="15">L12-CD12</f>
        <v>-6167569</v>
      </c>
      <c r="M231" s="332">
        <f t="shared" si="15"/>
        <v>0</v>
      </c>
      <c r="N231" s="332">
        <f t="shared" si="15"/>
        <v>0</v>
      </c>
      <c r="O231" s="332">
        <f t="shared" si="15"/>
        <v>0</v>
      </c>
      <c r="P231" s="332">
        <f t="shared" si="15"/>
        <v>0</v>
      </c>
      <c r="Q231" s="332">
        <f t="shared" si="15"/>
        <v>3323416</v>
      </c>
      <c r="R231" s="332">
        <f t="shared" si="15"/>
        <v>0</v>
      </c>
      <c r="S231" s="332">
        <f t="shared" si="15"/>
        <v>0</v>
      </c>
      <c r="T231" s="332">
        <f t="shared" si="15"/>
        <v>0</v>
      </c>
      <c r="U231" s="332">
        <f t="shared" si="15"/>
        <v>0</v>
      </c>
      <c r="V231" s="332">
        <f t="shared" si="15"/>
        <v>-8139018</v>
      </c>
      <c r="W231" s="332">
        <f t="shared" si="15"/>
        <v>0</v>
      </c>
      <c r="X231" s="332">
        <f t="shared" si="15"/>
        <v>0</v>
      </c>
      <c r="Y231" s="332">
        <f t="shared" si="15"/>
        <v>0</v>
      </c>
      <c r="Z231" s="332">
        <f t="shared" si="15"/>
        <v>0</v>
      </c>
      <c r="AA231" s="332">
        <f t="shared" si="15"/>
        <v>-3832286</v>
      </c>
      <c r="AB231" s="332">
        <f t="shared" si="15"/>
        <v>0</v>
      </c>
      <c r="AC231" s="332">
        <f t="shared" si="15"/>
        <v>0</v>
      </c>
      <c r="AD231" s="332">
        <f t="shared" si="15"/>
        <v>0</v>
      </c>
      <c r="AE231" s="332">
        <f t="shared" si="15"/>
        <v>0</v>
      </c>
      <c r="AF231" s="332">
        <f t="shared" si="15"/>
        <v>-4717776</v>
      </c>
      <c r="AG231" s="332">
        <f t="shared" si="15"/>
        <v>0</v>
      </c>
      <c r="AH231" s="332">
        <f t="shared" si="15"/>
        <v>0</v>
      </c>
      <c r="AI231" s="332">
        <f t="shared" si="15"/>
        <v>0</v>
      </c>
      <c r="AJ231" s="332">
        <f t="shared" si="15"/>
        <v>0</v>
      </c>
      <c r="AK231" s="332">
        <f t="shared" si="15"/>
        <v>-2448861</v>
      </c>
      <c r="AL231" s="332">
        <f t="shared" si="15"/>
        <v>0</v>
      </c>
      <c r="AM231" s="332">
        <f t="shared" si="15"/>
        <v>0</v>
      </c>
      <c r="AN231" s="332">
        <f t="shared" si="15"/>
        <v>0</v>
      </c>
      <c r="AO231" s="332">
        <f t="shared" si="15"/>
        <v>0</v>
      </c>
      <c r="AP231" s="332">
        <f t="shared" si="15"/>
        <v>-5208735</v>
      </c>
      <c r="AQ231" s="332">
        <f t="shared" si="15"/>
        <v>0</v>
      </c>
      <c r="AR231" s="332">
        <f t="shared" si="15"/>
        <v>0</v>
      </c>
      <c r="AS231" s="332">
        <f t="shared" si="15"/>
        <v>0</v>
      </c>
      <c r="AT231" s="332">
        <f t="shared" si="15"/>
        <v>0</v>
      </c>
      <c r="AU231" s="332">
        <f t="shared" si="15"/>
        <v>-5066529</v>
      </c>
      <c r="AV231" s="332">
        <f t="shared" si="15"/>
        <v>0</v>
      </c>
      <c r="AW231" s="332">
        <f t="shared" si="15"/>
        <v>0</v>
      </c>
      <c r="AX231" s="332">
        <f t="shared" si="15"/>
        <v>0</v>
      </c>
      <c r="AY231" s="332">
        <f t="shared" si="15"/>
        <v>0</v>
      </c>
      <c r="AZ231" s="332">
        <f t="shared" si="15"/>
        <v>-4155980</v>
      </c>
      <c r="BA231" s="332">
        <f t="shared" si="15"/>
        <v>0</v>
      </c>
      <c r="BB231" s="332">
        <f t="shared" si="15"/>
        <v>0</v>
      </c>
      <c r="BC231" s="332">
        <f t="shared" si="15"/>
        <v>0</v>
      </c>
      <c r="BD231" s="332">
        <f t="shared" si="15"/>
        <v>0</v>
      </c>
      <c r="BE231" s="332">
        <f t="shared" si="15"/>
        <v>-60254886</v>
      </c>
      <c r="BF231" s="332">
        <f t="shared" si="15"/>
        <v>0</v>
      </c>
      <c r="BG231" s="332">
        <f t="shared" si="15"/>
        <v>0</v>
      </c>
      <c r="BH231" s="332">
        <f t="shared" si="15"/>
        <v>0</v>
      </c>
      <c r="BI231" s="332">
        <f t="shared" si="15"/>
        <v>0</v>
      </c>
      <c r="BJ231" s="332">
        <f t="shared" si="15"/>
        <v>-3707089</v>
      </c>
      <c r="BK231" s="332">
        <f t="shared" si="15"/>
        <v>0</v>
      </c>
      <c r="BL231" s="332">
        <f t="shared" si="15"/>
        <v>0</v>
      </c>
      <c r="BM231" s="332">
        <f t="shared" si="15"/>
        <v>0</v>
      </c>
      <c r="BN231" s="332">
        <f t="shared" si="15"/>
        <v>0</v>
      </c>
      <c r="BO231" s="332">
        <f t="shared" si="15"/>
        <v>-5261084</v>
      </c>
      <c r="BP231" s="332">
        <f t="shared" si="15"/>
        <v>0</v>
      </c>
      <c r="BQ231" s="332">
        <f t="shared" si="15"/>
        <v>0</v>
      </c>
      <c r="BR231" s="332">
        <f t="shared" si="15"/>
        <v>0</v>
      </c>
      <c r="BS231" s="332">
        <f t="shared" si="15"/>
        <v>0</v>
      </c>
      <c r="BT231" s="332">
        <f t="shared" si="15"/>
        <v>-2844153</v>
      </c>
      <c r="BU231" s="332">
        <f t="shared" si="15"/>
        <v>0</v>
      </c>
      <c r="BV231" s="332">
        <f t="shared" si="15"/>
        <v>0</v>
      </c>
      <c r="BW231" s="332">
        <f t="shared" si="15"/>
        <v>0</v>
      </c>
      <c r="BX231" s="332">
        <f t="shared" ref="BT231:BX238" si="16">BX12-EP12</f>
        <v>0</v>
      </c>
      <c r="BZ231" s="332">
        <f t="shared" ref="BZ231:CA238" si="17">BZ12-ER12</f>
        <v>0</v>
      </c>
      <c r="CA231" s="332">
        <f t="shared" si="17"/>
        <v>0</v>
      </c>
    </row>
    <row r="232" spans="1:144" hidden="1" x14ac:dyDescent="0.2">
      <c r="L232" s="332">
        <f t="shared" si="15"/>
        <v>345294</v>
      </c>
      <c r="M232" s="332">
        <f t="shared" si="15"/>
        <v>0</v>
      </c>
      <c r="N232" s="332">
        <f t="shared" si="15"/>
        <v>0</v>
      </c>
      <c r="O232" s="332">
        <f t="shared" si="15"/>
        <v>0</v>
      </c>
      <c r="P232" s="332">
        <f t="shared" si="15"/>
        <v>0</v>
      </c>
      <c r="Q232" s="332">
        <f t="shared" si="15"/>
        <v>20235</v>
      </c>
      <c r="R232" s="332">
        <f t="shared" si="15"/>
        <v>0</v>
      </c>
      <c r="S232" s="332">
        <f t="shared" si="15"/>
        <v>0</v>
      </c>
      <c r="T232" s="332">
        <f t="shared" si="15"/>
        <v>0</v>
      </c>
      <c r="U232" s="332">
        <f t="shared" si="15"/>
        <v>0</v>
      </c>
      <c r="V232" s="332">
        <f t="shared" si="15"/>
        <v>-197910</v>
      </c>
      <c r="W232" s="332">
        <f t="shared" si="15"/>
        <v>0</v>
      </c>
      <c r="X232" s="332">
        <f t="shared" si="15"/>
        <v>0</v>
      </c>
      <c r="Y232" s="332">
        <f t="shared" si="15"/>
        <v>0</v>
      </c>
      <c r="Z232" s="332">
        <f t="shared" si="15"/>
        <v>0</v>
      </c>
      <c r="AA232" s="332">
        <f t="shared" si="15"/>
        <v>-286915</v>
      </c>
      <c r="AB232" s="332">
        <f t="shared" si="15"/>
        <v>0</v>
      </c>
      <c r="AC232" s="332">
        <f t="shared" si="15"/>
        <v>0</v>
      </c>
      <c r="AD232" s="332">
        <f t="shared" si="15"/>
        <v>0</v>
      </c>
      <c r="AE232" s="332">
        <f t="shared" si="15"/>
        <v>0</v>
      </c>
      <c r="AF232" s="332">
        <f t="shared" si="15"/>
        <v>-263897</v>
      </c>
      <c r="AG232" s="332">
        <f t="shared" si="15"/>
        <v>0</v>
      </c>
      <c r="AH232" s="332">
        <f t="shared" si="15"/>
        <v>0</v>
      </c>
      <c r="AI232" s="332">
        <f t="shared" si="15"/>
        <v>0</v>
      </c>
      <c r="AJ232" s="332">
        <f t="shared" si="15"/>
        <v>0</v>
      </c>
      <c r="AK232" s="332">
        <f t="shared" si="15"/>
        <v>-151237</v>
      </c>
      <c r="AL232" s="332">
        <f t="shared" si="15"/>
        <v>0</v>
      </c>
      <c r="AM232" s="332">
        <f t="shared" si="15"/>
        <v>0</v>
      </c>
      <c r="AN232" s="332">
        <f t="shared" si="15"/>
        <v>0</v>
      </c>
      <c r="AO232" s="332">
        <f t="shared" si="15"/>
        <v>0</v>
      </c>
      <c r="AP232" s="332">
        <f t="shared" si="15"/>
        <v>-467133</v>
      </c>
      <c r="AQ232" s="332">
        <f t="shared" si="15"/>
        <v>0</v>
      </c>
      <c r="AR232" s="332">
        <f t="shared" si="15"/>
        <v>0</v>
      </c>
      <c r="AS232" s="332">
        <f t="shared" si="15"/>
        <v>0</v>
      </c>
      <c r="AT232" s="332">
        <f t="shared" si="15"/>
        <v>0</v>
      </c>
      <c r="AU232" s="332">
        <f t="shared" si="15"/>
        <v>-387424</v>
      </c>
      <c r="AV232" s="332">
        <f t="shared" si="15"/>
        <v>0</v>
      </c>
      <c r="AW232" s="332">
        <f t="shared" si="15"/>
        <v>0</v>
      </c>
      <c r="AX232" s="332">
        <f t="shared" si="15"/>
        <v>0</v>
      </c>
      <c r="AY232" s="332">
        <f t="shared" si="15"/>
        <v>0</v>
      </c>
      <c r="AZ232" s="332">
        <f t="shared" si="15"/>
        <v>-493196</v>
      </c>
      <c r="BA232" s="332">
        <f t="shared" si="15"/>
        <v>0</v>
      </c>
      <c r="BB232" s="332">
        <f t="shared" si="15"/>
        <v>0</v>
      </c>
      <c r="BC232" s="332">
        <f t="shared" si="15"/>
        <v>0</v>
      </c>
      <c r="BD232" s="332">
        <f t="shared" si="15"/>
        <v>0</v>
      </c>
      <c r="BE232" s="332">
        <f t="shared" si="15"/>
        <v>-57929886</v>
      </c>
      <c r="BF232" s="332">
        <f t="shared" si="15"/>
        <v>0</v>
      </c>
      <c r="BG232" s="332">
        <f t="shared" si="15"/>
        <v>0</v>
      </c>
      <c r="BH232" s="332">
        <f t="shared" si="15"/>
        <v>0</v>
      </c>
      <c r="BI232" s="332">
        <f t="shared" si="15"/>
        <v>0</v>
      </c>
      <c r="BJ232" s="332">
        <f t="shared" si="15"/>
        <v>-409969</v>
      </c>
      <c r="BK232" s="332">
        <f t="shared" si="15"/>
        <v>0</v>
      </c>
      <c r="BL232" s="332">
        <f t="shared" si="15"/>
        <v>0</v>
      </c>
      <c r="BM232" s="332">
        <f t="shared" si="15"/>
        <v>0</v>
      </c>
      <c r="BN232" s="332">
        <f t="shared" si="15"/>
        <v>0</v>
      </c>
      <c r="BO232" s="332">
        <f t="shared" si="15"/>
        <v>-252762</v>
      </c>
      <c r="BP232" s="332">
        <f t="shared" si="15"/>
        <v>0</v>
      </c>
      <c r="BQ232" s="332">
        <f t="shared" si="15"/>
        <v>0</v>
      </c>
      <c r="BR232" s="332">
        <f t="shared" si="15"/>
        <v>0</v>
      </c>
      <c r="BS232" s="332">
        <f t="shared" si="15"/>
        <v>0</v>
      </c>
      <c r="BT232" s="332">
        <f t="shared" si="16"/>
        <v>365529</v>
      </c>
      <c r="BU232" s="332">
        <f t="shared" si="16"/>
        <v>0</v>
      </c>
      <c r="BV232" s="332">
        <f t="shared" si="16"/>
        <v>0</v>
      </c>
      <c r="BW232" s="332">
        <f t="shared" si="16"/>
        <v>0</v>
      </c>
      <c r="BX232" s="332">
        <f t="shared" si="16"/>
        <v>0</v>
      </c>
      <c r="BZ232" s="332">
        <f t="shared" si="17"/>
        <v>0</v>
      </c>
      <c r="CA232" s="332">
        <f t="shared" si="17"/>
        <v>0</v>
      </c>
    </row>
    <row r="233" spans="1:144" hidden="1" x14ac:dyDescent="0.2">
      <c r="L233" s="332">
        <f t="shared" si="15"/>
        <v>-7145000</v>
      </c>
      <c r="M233" s="332">
        <f t="shared" si="15"/>
        <v>0</v>
      </c>
      <c r="N233" s="332">
        <f t="shared" si="15"/>
        <v>0</v>
      </c>
      <c r="O233" s="332">
        <f t="shared" si="15"/>
        <v>0</v>
      </c>
      <c r="P233" s="332">
        <f t="shared" si="15"/>
        <v>0</v>
      </c>
      <c r="Q233" s="332">
        <f t="shared" si="15"/>
        <v>235000</v>
      </c>
      <c r="R233" s="332">
        <f t="shared" si="15"/>
        <v>0</v>
      </c>
      <c r="S233" s="332">
        <f t="shared" si="15"/>
        <v>0</v>
      </c>
      <c r="T233" s="332">
        <f t="shared" si="15"/>
        <v>0</v>
      </c>
      <c r="U233" s="332">
        <f t="shared" si="15"/>
        <v>0</v>
      </c>
      <c r="V233" s="332">
        <f t="shared" si="15"/>
        <v>-6985000</v>
      </c>
      <c r="W233" s="332">
        <f t="shared" si="15"/>
        <v>0</v>
      </c>
      <c r="X233" s="332">
        <f t="shared" si="15"/>
        <v>0</v>
      </c>
      <c r="Y233" s="332">
        <f t="shared" si="15"/>
        <v>0</v>
      </c>
      <c r="Z233" s="332">
        <f t="shared" si="15"/>
        <v>0</v>
      </c>
      <c r="AA233" s="332">
        <f t="shared" si="15"/>
        <v>-3165000</v>
      </c>
      <c r="AB233" s="332">
        <f t="shared" si="15"/>
        <v>0</v>
      </c>
      <c r="AC233" s="332">
        <f t="shared" si="15"/>
        <v>0</v>
      </c>
      <c r="AD233" s="332">
        <f t="shared" si="15"/>
        <v>0</v>
      </c>
      <c r="AE233" s="332">
        <f t="shared" si="15"/>
        <v>0</v>
      </c>
      <c r="AF233" s="332">
        <f t="shared" si="15"/>
        <v>-4370000</v>
      </c>
      <c r="AG233" s="332">
        <f t="shared" si="15"/>
        <v>0</v>
      </c>
      <c r="AH233" s="332">
        <f t="shared" si="15"/>
        <v>0</v>
      </c>
      <c r="AI233" s="332">
        <f t="shared" si="15"/>
        <v>0</v>
      </c>
      <c r="AJ233" s="332">
        <f t="shared" si="15"/>
        <v>0</v>
      </c>
      <c r="AK233" s="332">
        <f t="shared" si="15"/>
        <v>-2270000</v>
      </c>
      <c r="AL233" s="332">
        <f t="shared" si="15"/>
        <v>0</v>
      </c>
      <c r="AM233" s="332">
        <f t="shared" si="15"/>
        <v>0</v>
      </c>
      <c r="AN233" s="332">
        <f t="shared" si="15"/>
        <v>0</v>
      </c>
      <c r="AO233" s="332">
        <f t="shared" si="15"/>
        <v>0</v>
      </c>
      <c r="AP233" s="332">
        <f t="shared" si="15"/>
        <v>-4260000</v>
      </c>
      <c r="AQ233" s="332">
        <f t="shared" si="15"/>
        <v>0</v>
      </c>
      <c r="AR233" s="332">
        <f t="shared" si="15"/>
        <v>0</v>
      </c>
      <c r="AS233" s="332">
        <f t="shared" si="15"/>
        <v>0</v>
      </c>
      <c r="AT233" s="332">
        <f t="shared" si="15"/>
        <v>0</v>
      </c>
      <c r="AU233" s="332">
        <f t="shared" si="15"/>
        <v>-3475000</v>
      </c>
      <c r="AV233" s="332">
        <f t="shared" si="15"/>
        <v>0</v>
      </c>
      <c r="AW233" s="332">
        <f t="shared" si="15"/>
        <v>0</v>
      </c>
      <c r="AX233" s="332">
        <f t="shared" si="15"/>
        <v>0</v>
      </c>
      <c r="AY233" s="332">
        <f t="shared" si="15"/>
        <v>0</v>
      </c>
      <c r="AZ233" s="332">
        <f t="shared" si="15"/>
        <v>-3320000</v>
      </c>
      <c r="BA233" s="332">
        <f t="shared" si="15"/>
        <v>0</v>
      </c>
      <c r="BB233" s="332">
        <f t="shared" si="15"/>
        <v>0</v>
      </c>
      <c r="BC233" s="332">
        <f t="shared" si="15"/>
        <v>0</v>
      </c>
      <c r="BD233" s="332">
        <f t="shared" si="15"/>
        <v>0</v>
      </c>
      <c r="BE233" s="332">
        <f t="shared" si="15"/>
        <v>-2325000</v>
      </c>
      <c r="BF233" s="332">
        <f t="shared" si="15"/>
        <v>0</v>
      </c>
      <c r="BG233" s="332">
        <f t="shared" si="15"/>
        <v>0</v>
      </c>
      <c r="BH233" s="332">
        <f t="shared" si="15"/>
        <v>0</v>
      </c>
      <c r="BI233" s="332">
        <f t="shared" si="15"/>
        <v>0</v>
      </c>
      <c r="BJ233" s="332">
        <f t="shared" si="15"/>
        <v>-2615000</v>
      </c>
      <c r="BK233" s="332">
        <f t="shared" si="15"/>
        <v>0</v>
      </c>
      <c r="BL233" s="332">
        <f t="shared" si="15"/>
        <v>0</v>
      </c>
      <c r="BM233" s="332">
        <f t="shared" si="15"/>
        <v>0</v>
      </c>
      <c r="BN233" s="332">
        <f t="shared" si="15"/>
        <v>0</v>
      </c>
      <c r="BO233" s="332">
        <f t="shared" si="15"/>
        <v>-1885000</v>
      </c>
      <c r="BP233" s="332">
        <f t="shared" si="15"/>
        <v>0</v>
      </c>
      <c r="BQ233" s="332">
        <f t="shared" si="15"/>
        <v>0</v>
      </c>
      <c r="BR233" s="332">
        <f t="shared" si="15"/>
        <v>0</v>
      </c>
      <c r="BS233" s="332">
        <f t="shared" si="15"/>
        <v>0</v>
      </c>
      <c r="BT233" s="332">
        <f t="shared" si="16"/>
        <v>-6910000</v>
      </c>
      <c r="BU233" s="332">
        <f t="shared" si="16"/>
        <v>0</v>
      </c>
      <c r="BV233" s="332">
        <f t="shared" si="16"/>
        <v>0</v>
      </c>
      <c r="BW233" s="332">
        <f t="shared" si="16"/>
        <v>0</v>
      </c>
      <c r="BX233" s="332">
        <f t="shared" si="16"/>
        <v>0</v>
      </c>
      <c r="BZ233" s="332">
        <f t="shared" si="17"/>
        <v>0</v>
      </c>
      <c r="CA233" s="332">
        <f t="shared" si="17"/>
        <v>0</v>
      </c>
      <c r="EL233" s="436"/>
    </row>
    <row r="234" spans="1:144" hidden="1" x14ac:dyDescent="0.2">
      <c r="L234" s="332">
        <f t="shared" si="15"/>
        <v>632137</v>
      </c>
      <c r="M234" s="332">
        <f t="shared" si="15"/>
        <v>0</v>
      </c>
      <c r="N234" s="332">
        <f t="shared" si="15"/>
        <v>0</v>
      </c>
      <c r="O234" s="332">
        <f t="shared" si="15"/>
        <v>0</v>
      </c>
      <c r="P234" s="332">
        <f t="shared" si="15"/>
        <v>0</v>
      </c>
      <c r="Q234" s="332">
        <f t="shared" si="15"/>
        <v>3068181</v>
      </c>
      <c r="R234" s="332">
        <f t="shared" si="15"/>
        <v>0</v>
      </c>
      <c r="S234" s="332">
        <f t="shared" si="15"/>
        <v>0</v>
      </c>
      <c r="T234" s="332">
        <f t="shared" si="15"/>
        <v>0</v>
      </c>
      <c r="U234" s="332">
        <f t="shared" si="15"/>
        <v>0</v>
      </c>
      <c r="V234" s="332">
        <f t="shared" si="15"/>
        <v>-956108</v>
      </c>
      <c r="W234" s="332">
        <f t="shared" si="15"/>
        <v>0</v>
      </c>
      <c r="X234" s="332">
        <f t="shared" si="15"/>
        <v>0</v>
      </c>
      <c r="Y234" s="332">
        <f t="shared" si="15"/>
        <v>0</v>
      </c>
      <c r="Z234" s="332">
        <f t="shared" si="15"/>
        <v>0</v>
      </c>
      <c r="AA234" s="332">
        <f t="shared" si="15"/>
        <v>-380371</v>
      </c>
      <c r="AB234" s="332">
        <f t="shared" si="15"/>
        <v>0</v>
      </c>
      <c r="AC234" s="332">
        <f t="shared" si="15"/>
        <v>0</v>
      </c>
      <c r="AD234" s="332">
        <f t="shared" si="15"/>
        <v>0</v>
      </c>
      <c r="AE234" s="332">
        <f t="shared" si="15"/>
        <v>0</v>
      </c>
      <c r="AF234" s="332">
        <f t="shared" si="15"/>
        <v>-83879</v>
      </c>
      <c r="AG234" s="332">
        <f t="shared" si="15"/>
        <v>0</v>
      </c>
      <c r="AH234" s="332">
        <f t="shared" si="15"/>
        <v>0</v>
      </c>
      <c r="AI234" s="332">
        <f t="shared" si="15"/>
        <v>0</v>
      </c>
      <c r="AJ234" s="332">
        <f t="shared" si="15"/>
        <v>0</v>
      </c>
      <c r="AK234" s="332">
        <f t="shared" si="15"/>
        <v>-27624</v>
      </c>
      <c r="AL234" s="332">
        <f t="shared" si="15"/>
        <v>0</v>
      </c>
      <c r="AM234" s="332">
        <f t="shared" si="15"/>
        <v>0</v>
      </c>
      <c r="AN234" s="332">
        <f t="shared" si="15"/>
        <v>0</v>
      </c>
      <c r="AO234" s="332">
        <f t="shared" si="15"/>
        <v>0</v>
      </c>
      <c r="AP234" s="332">
        <f t="shared" si="15"/>
        <v>-481602</v>
      </c>
      <c r="AQ234" s="332">
        <f t="shared" si="15"/>
        <v>0</v>
      </c>
      <c r="AR234" s="332">
        <f t="shared" si="15"/>
        <v>0</v>
      </c>
      <c r="AS234" s="332">
        <f t="shared" si="15"/>
        <v>0</v>
      </c>
      <c r="AT234" s="332">
        <f t="shared" si="15"/>
        <v>0</v>
      </c>
      <c r="AU234" s="332">
        <f t="shared" si="15"/>
        <v>-1204105</v>
      </c>
      <c r="AV234" s="332">
        <f t="shared" si="15"/>
        <v>0</v>
      </c>
      <c r="AW234" s="332">
        <f t="shared" si="15"/>
        <v>0</v>
      </c>
      <c r="AX234" s="332">
        <f t="shared" si="15"/>
        <v>0</v>
      </c>
      <c r="AY234" s="332">
        <f t="shared" si="15"/>
        <v>0</v>
      </c>
      <c r="AZ234" s="332">
        <f t="shared" si="15"/>
        <v>-342784</v>
      </c>
      <c r="BA234" s="332">
        <f t="shared" si="15"/>
        <v>0</v>
      </c>
      <c r="BB234" s="332">
        <f t="shared" si="15"/>
        <v>0</v>
      </c>
      <c r="BC234" s="332">
        <f t="shared" si="15"/>
        <v>0</v>
      </c>
      <c r="BD234" s="332">
        <f t="shared" si="15"/>
        <v>0</v>
      </c>
      <c r="BE234" s="332">
        <f t="shared" si="15"/>
        <v>0</v>
      </c>
      <c r="BF234" s="332">
        <f t="shared" si="15"/>
        <v>0</v>
      </c>
      <c r="BG234" s="332">
        <f t="shared" si="15"/>
        <v>0</v>
      </c>
      <c r="BH234" s="332">
        <f t="shared" si="15"/>
        <v>0</v>
      </c>
      <c r="BI234" s="332">
        <f t="shared" si="15"/>
        <v>0</v>
      </c>
      <c r="BJ234" s="332">
        <f t="shared" si="15"/>
        <v>-682120</v>
      </c>
      <c r="BK234" s="332">
        <f t="shared" si="15"/>
        <v>0</v>
      </c>
      <c r="BL234" s="332">
        <f t="shared" si="15"/>
        <v>0</v>
      </c>
      <c r="BM234" s="332">
        <f t="shared" si="15"/>
        <v>0</v>
      </c>
      <c r="BN234" s="332">
        <f t="shared" si="15"/>
        <v>0</v>
      </c>
      <c r="BO234" s="332">
        <f t="shared" si="15"/>
        <v>-3123322</v>
      </c>
      <c r="BP234" s="332">
        <f t="shared" si="15"/>
        <v>0</v>
      </c>
      <c r="BQ234" s="332">
        <f t="shared" si="15"/>
        <v>0</v>
      </c>
      <c r="BR234" s="332">
        <f t="shared" si="15"/>
        <v>0</v>
      </c>
      <c r="BS234" s="332">
        <f t="shared" si="15"/>
        <v>0</v>
      </c>
      <c r="BT234" s="332">
        <f t="shared" si="16"/>
        <v>3700318</v>
      </c>
      <c r="BU234" s="332">
        <f t="shared" si="16"/>
        <v>0</v>
      </c>
      <c r="BV234" s="332">
        <f t="shared" si="16"/>
        <v>0</v>
      </c>
      <c r="BW234" s="332">
        <f t="shared" si="16"/>
        <v>0</v>
      </c>
      <c r="BX234" s="332">
        <f t="shared" si="16"/>
        <v>0</v>
      </c>
      <c r="BZ234" s="332">
        <f t="shared" si="17"/>
        <v>0</v>
      </c>
      <c r="CA234" s="332">
        <f t="shared" si="17"/>
        <v>0</v>
      </c>
    </row>
    <row r="235" spans="1:144" hidden="1" x14ac:dyDescent="0.2">
      <c r="L235" s="332">
        <f t="shared" si="15"/>
        <v>0</v>
      </c>
      <c r="M235" s="332">
        <f t="shared" si="15"/>
        <v>0</v>
      </c>
      <c r="N235" s="332">
        <f t="shared" si="15"/>
        <v>0</v>
      </c>
      <c r="O235" s="332">
        <f t="shared" si="15"/>
        <v>0</v>
      </c>
      <c r="P235" s="332">
        <f t="shared" si="15"/>
        <v>0</v>
      </c>
      <c r="Q235" s="332">
        <f t="shared" si="15"/>
        <v>0</v>
      </c>
      <c r="R235" s="332">
        <f t="shared" si="15"/>
        <v>0</v>
      </c>
      <c r="S235" s="332">
        <f t="shared" si="15"/>
        <v>0</v>
      </c>
      <c r="T235" s="332">
        <f t="shared" si="15"/>
        <v>0</v>
      </c>
      <c r="U235" s="332">
        <f t="shared" si="15"/>
        <v>0</v>
      </c>
      <c r="V235" s="332">
        <f t="shared" si="15"/>
        <v>0</v>
      </c>
      <c r="W235" s="332">
        <f t="shared" ref="V235:BS238" si="18">W16-CO16</f>
        <v>0</v>
      </c>
      <c r="X235" s="332">
        <f t="shared" si="18"/>
        <v>0</v>
      </c>
      <c r="Y235" s="332">
        <f t="shared" si="18"/>
        <v>0</v>
      </c>
      <c r="Z235" s="332">
        <f t="shared" si="18"/>
        <v>0</v>
      </c>
      <c r="AA235" s="332">
        <f t="shared" si="18"/>
        <v>0</v>
      </c>
      <c r="AB235" s="332">
        <f t="shared" si="18"/>
        <v>0</v>
      </c>
      <c r="AC235" s="332">
        <f t="shared" si="18"/>
        <v>0</v>
      </c>
      <c r="AD235" s="332">
        <f t="shared" si="18"/>
        <v>0</v>
      </c>
      <c r="AE235" s="332">
        <f t="shared" si="18"/>
        <v>0</v>
      </c>
      <c r="AF235" s="332">
        <f t="shared" si="18"/>
        <v>0</v>
      </c>
      <c r="AG235" s="332">
        <f t="shared" si="18"/>
        <v>0</v>
      </c>
      <c r="AH235" s="332">
        <f t="shared" si="18"/>
        <v>0</v>
      </c>
      <c r="AI235" s="332">
        <f t="shared" si="18"/>
        <v>0</v>
      </c>
      <c r="AJ235" s="332">
        <f t="shared" si="18"/>
        <v>0</v>
      </c>
      <c r="AK235" s="332">
        <f t="shared" si="18"/>
        <v>0</v>
      </c>
      <c r="AL235" s="332">
        <f t="shared" si="18"/>
        <v>0</v>
      </c>
      <c r="AM235" s="332">
        <f t="shared" si="18"/>
        <v>0</v>
      </c>
      <c r="AN235" s="332">
        <f t="shared" si="18"/>
        <v>0</v>
      </c>
      <c r="AO235" s="332">
        <f t="shared" si="18"/>
        <v>0</v>
      </c>
      <c r="AP235" s="332">
        <f t="shared" si="18"/>
        <v>0</v>
      </c>
      <c r="AQ235" s="332">
        <f t="shared" si="18"/>
        <v>0</v>
      </c>
      <c r="AR235" s="332">
        <f t="shared" si="18"/>
        <v>0</v>
      </c>
      <c r="AS235" s="332">
        <f t="shared" si="18"/>
        <v>0</v>
      </c>
      <c r="AT235" s="332">
        <f t="shared" si="18"/>
        <v>0</v>
      </c>
      <c r="AU235" s="332">
        <f t="shared" si="18"/>
        <v>0</v>
      </c>
      <c r="AV235" s="332">
        <f t="shared" si="18"/>
        <v>0</v>
      </c>
      <c r="AW235" s="332">
        <f t="shared" si="18"/>
        <v>0</v>
      </c>
      <c r="AX235" s="332">
        <f t="shared" si="18"/>
        <v>0</v>
      </c>
      <c r="AY235" s="332">
        <f t="shared" si="18"/>
        <v>0</v>
      </c>
      <c r="AZ235" s="332">
        <f t="shared" si="18"/>
        <v>0</v>
      </c>
      <c r="BA235" s="332">
        <f t="shared" si="18"/>
        <v>0</v>
      </c>
      <c r="BB235" s="332">
        <f t="shared" si="18"/>
        <v>0</v>
      </c>
      <c r="BC235" s="332">
        <f t="shared" si="18"/>
        <v>0</v>
      </c>
      <c r="BD235" s="332">
        <f t="shared" si="18"/>
        <v>0</v>
      </c>
      <c r="BE235" s="332">
        <f t="shared" si="18"/>
        <v>0</v>
      </c>
      <c r="BF235" s="332">
        <f t="shared" si="18"/>
        <v>0</v>
      </c>
      <c r="BG235" s="332">
        <f t="shared" si="18"/>
        <v>0</v>
      </c>
      <c r="BH235" s="332">
        <f t="shared" si="18"/>
        <v>0</v>
      </c>
      <c r="BI235" s="332">
        <f t="shared" si="18"/>
        <v>0</v>
      </c>
      <c r="BJ235" s="332">
        <f t="shared" si="18"/>
        <v>0</v>
      </c>
      <c r="BK235" s="332">
        <f t="shared" si="18"/>
        <v>0</v>
      </c>
      <c r="BL235" s="332">
        <f t="shared" si="18"/>
        <v>0</v>
      </c>
      <c r="BM235" s="332">
        <f t="shared" si="18"/>
        <v>0</v>
      </c>
      <c r="BN235" s="332">
        <f t="shared" si="18"/>
        <v>0</v>
      </c>
      <c r="BO235" s="332">
        <f t="shared" si="18"/>
        <v>0</v>
      </c>
      <c r="BP235" s="332">
        <f t="shared" si="18"/>
        <v>0</v>
      </c>
      <c r="BQ235" s="332">
        <f t="shared" si="18"/>
        <v>0</v>
      </c>
      <c r="BR235" s="332">
        <f t="shared" si="18"/>
        <v>0</v>
      </c>
      <c r="BS235" s="332">
        <f t="shared" si="18"/>
        <v>0</v>
      </c>
      <c r="BT235" s="332">
        <f t="shared" si="16"/>
        <v>0</v>
      </c>
      <c r="BU235" s="332">
        <f t="shared" si="16"/>
        <v>0</v>
      </c>
      <c r="BV235" s="332">
        <f t="shared" si="16"/>
        <v>0</v>
      </c>
      <c r="BW235" s="332">
        <f t="shared" si="16"/>
        <v>0</v>
      </c>
      <c r="BX235" s="332">
        <f t="shared" si="16"/>
        <v>0</v>
      </c>
      <c r="BZ235" s="332">
        <f t="shared" si="17"/>
        <v>0</v>
      </c>
      <c r="CA235" s="332">
        <f t="shared" si="17"/>
        <v>0</v>
      </c>
    </row>
    <row r="236" spans="1:144" hidden="1" x14ac:dyDescent="0.2">
      <c r="L236" s="332">
        <f t="shared" ref="L236:U238" si="19">L17-CD17</f>
        <v>0</v>
      </c>
      <c r="M236" s="332">
        <f t="shared" si="19"/>
        <v>0</v>
      </c>
      <c r="N236" s="332">
        <f t="shared" si="19"/>
        <v>0</v>
      </c>
      <c r="O236" s="332">
        <f t="shared" si="19"/>
        <v>0</v>
      </c>
      <c r="P236" s="332">
        <f t="shared" si="19"/>
        <v>0</v>
      </c>
      <c r="Q236" s="332">
        <f t="shared" si="19"/>
        <v>0</v>
      </c>
      <c r="R236" s="332">
        <f t="shared" si="19"/>
        <v>0</v>
      </c>
      <c r="S236" s="332">
        <f t="shared" si="19"/>
        <v>0</v>
      </c>
      <c r="T236" s="332">
        <f t="shared" si="19"/>
        <v>0</v>
      </c>
      <c r="U236" s="332">
        <f t="shared" si="19"/>
        <v>0</v>
      </c>
      <c r="V236" s="332">
        <f t="shared" si="18"/>
        <v>0</v>
      </c>
      <c r="W236" s="332">
        <f t="shared" si="18"/>
        <v>0</v>
      </c>
      <c r="X236" s="332">
        <f t="shared" si="18"/>
        <v>0</v>
      </c>
      <c r="Y236" s="332">
        <f t="shared" si="18"/>
        <v>0</v>
      </c>
      <c r="Z236" s="332">
        <f t="shared" si="18"/>
        <v>0</v>
      </c>
      <c r="AA236" s="332">
        <f t="shared" si="18"/>
        <v>0</v>
      </c>
      <c r="AB236" s="332">
        <f t="shared" si="18"/>
        <v>0</v>
      </c>
      <c r="AC236" s="332">
        <f t="shared" si="18"/>
        <v>0</v>
      </c>
      <c r="AD236" s="332">
        <f t="shared" si="18"/>
        <v>0</v>
      </c>
      <c r="AE236" s="332">
        <f t="shared" si="18"/>
        <v>0</v>
      </c>
      <c r="AF236" s="332">
        <f t="shared" si="18"/>
        <v>0</v>
      </c>
      <c r="AG236" s="332">
        <f t="shared" si="18"/>
        <v>0</v>
      </c>
      <c r="AH236" s="332">
        <f t="shared" si="18"/>
        <v>0</v>
      </c>
      <c r="AI236" s="332">
        <f t="shared" si="18"/>
        <v>0</v>
      </c>
      <c r="AJ236" s="332">
        <f t="shared" si="18"/>
        <v>0</v>
      </c>
      <c r="AK236" s="332">
        <f t="shared" si="18"/>
        <v>0</v>
      </c>
      <c r="AL236" s="332">
        <f t="shared" si="18"/>
        <v>0</v>
      </c>
      <c r="AM236" s="332">
        <f t="shared" si="18"/>
        <v>0</v>
      </c>
      <c r="AN236" s="332">
        <f t="shared" si="18"/>
        <v>0</v>
      </c>
      <c r="AO236" s="332">
        <f t="shared" si="18"/>
        <v>0</v>
      </c>
      <c r="AP236" s="332">
        <f t="shared" si="18"/>
        <v>0</v>
      </c>
      <c r="AQ236" s="332">
        <f t="shared" si="18"/>
        <v>0</v>
      </c>
      <c r="AR236" s="332">
        <f t="shared" si="18"/>
        <v>0</v>
      </c>
      <c r="AS236" s="332">
        <f t="shared" si="18"/>
        <v>0</v>
      </c>
      <c r="AT236" s="332">
        <f t="shared" si="18"/>
        <v>0</v>
      </c>
      <c r="AU236" s="332">
        <f t="shared" si="18"/>
        <v>0</v>
      </c>
      <c r="AV236" s="332">
        <f t="shared" si="18"/>
        <v>0</v>
      </c>
      <c r="AW236" s="332">
        <f t="shared" si="18"/>
        <v>0</v>
      </c>
      <c r="AX236" s="332">
        <f t="shared" si="18"/>
        <v>0</v>
      </c>
      <c r="AY236" s="332">
        <f t="shared" si="18"/>
        <v>0</v>
      </c>
      <c r="AZ236" s="332">
        <f t="shared" si="18"/>
        <v>0</v>
      </c>
      <c r="BA236" s="332">
        <f t="shared" si="18"/>
        <v>0</v>
      </c>
      <c r="BB236" s="332">
        <f t="shared" si="18"/>
        <v>0</v>
      </c>
      <c r="BC236" s="332">
        <f t="shared" si="18"/>
        <v>0</v>
      </c>
      <c r="BD236" s="332">
        <f t="shared" si="18"/>
        <v>0</v>
      </c>
      <c r="BE236" s="332">
        <f t="shared" si="18"/>
        <v>0</v>
      </c>
      <c r="BF236" s="332">
        <f t="shared" si="18"/>
        <v>0</v>
      </c>
      <c r="BG236" s="332">
        <f t="shared" si="18"/>
        <v>0</v>
      </c>
      <c r="BH236" s="332">
        <f t="shared" si="18"/>
        <v>0</v>
      </c>
      <c r="BI236" s="332">
        <f t="shared" si="18"/>
        <v>0</v>
      </c>
      <c r="BJ236" s="332">
        <f t="shared" si="18"/>
        <v>0</v>
      </c>
      <c r="BK236" s="332">
        <f t="shared" si="18"/>
        <v>0</v>
      </c>
      <c r="BL236" s="332">
        <f t="shared" si="18"/>
        <v>0</v>
      </c>
      <c r="BM236" s="332">
        <f t="shared" si="18"/>
        <v>0</v>
      </c>
      <c r="BN236" s="332">
        <f t="shared" si="18"/>
        <v>0</v>
      </c>
      <c r="BO236" s="332">
        <f t="shared" si="18"/>
        <v>0</v>
      </c>
      <c r="BP236" s="332">
        <f t="shared" si="18"/>
        <v>0</v>
      </c>
      <c r="BQ236" s="332">
        <f t="shared" si="18"/>
        <v>0</v>
      </c>
      <c r="BR236" s="332">
        <f t="shared" si="18"/>
        <v>0</v>
      </c>
      <c r="BS236" s="332">
        <f t="shared" si="18"/>
        <v>0</v>
      </c>
      <c r="BT236" s="332">
        <f t="shared" si="16"/>
        <v>0</v>
      </c>
      <c r="BU236" s="332">
        <f t="shared" si="16"/>
        <v>0</v>
      </c>
      <c r="BV236" s="332">
        <f t="shared" si="16"/>
        <v>0</v>
      </c>
      <c r="BW236" s="332">
        <f t="shared" si="16"/>
        <v>0</v>
      </c>
      <c r="BX236" s="332">
        <f t="shared" si="16"/>
        <v>0</v>
      </c>
      <c r="BZ236" s="332">
        <f t="shared" si="17"/>
        <v>0</v>
      </c>
      <c r="CA236" s="332">
        <f t="shared" si="17"/>
        <v>0</v>
      </c>
    </row>
    <row r="237" spans="1:144" hidden="1" x14ac:dyDescent="0.2">
      <c r="L237" s="332">
        <f t="shared" si="19"/>
        <v>345294</v>
      </c>
      <c r="M237" s="332">
        <f t="shared" si="19"/>
        <v>0</v>
      </c>
      <c r="N237" s="332">
        <f t="shared" si="19"/>
        <v>0</v>
      </c>
      <c r="O237" s="332">
        <f t="shared" si="19"/>
        <v>0</v>
      </c>
      <c r="P237" s="332">
        <f t="shared" si="19"/>
        <v>0</v>
      </c>
      <c r="Q237" s="332">
        <f t="shared" si="19"/>
        <v>20235</v>
      </c>
      <c r="R237" s="332">
        <f t="shared" si="19"/>
        <v>0</v>
      </c>
      <c r="S237" s="332">
        <f t="shared" si="19"/>
        <v>0</v>
      </c>
      <c r="T237" s="332">
        <f t="shared" si="19"/>
        <v>0</v>
      </c>
      <c r="U237" s="332">
        <f t="shared" si="19"/>
        <v>0</v>
      </c>
      <c r="V237" s="332">
        <f t="shared" si="18"/>
        <v>-197910</v>
      </c>
      <c r="W237" s="332">
        <f t="shared" si="18"/>
        <v>0</v>
      </c>
      <c r="X237" s="332">
        <f t="shared" si="18"/>
        <v>0</v>
      </c>
      <c r="Y237" s="332">
        <f t="shared" si="18"/>
        <v>0</v>
      </c>
      <c r="Z237" s="332">
        <f t="shared" si="18"/>
        <v>0</v>
      </c>
      <c r="AA237" s="332">
        <f t="shared" si="18"/>
        <v>-286915</v>
      </c>
      <c r="AB237" s="332">
        <f t="shared" si="18"/>
        <v>0</v>
      </c>
      <c r="AC237" s="332">
        <f t="shared" si="18"/>
        <v>0</v>
      </c>
      <c r="AD237" s="332">
        <f t="shared" si="18"/>
        <v>0</v>
      </c>
      <c r="AE237" s="332">
        <f t="shared" si="18"/>
        <v>0</v>
      </c>
      <c r="AF237" s="332">
        <f t="shared" si="18"/>
        <v>-263897</v>
      </c>
      <c r="AG237" s="332">
        <f t="shared" si="18"/>
        <v>0</v>
      </c>
      <c r="AH237" s="332">
        <f t="shared" si="18"/>
        <v>0</v>
      </c>
      <c r="AI237" s="332">
        <f t="shared" si="18"/>
        <v>0</v>
      </c>
      <c r="AJ237" s="332">
        <f t="shared" si="18"/>
        <v>0</v>
      </c>
      <c r="AK237" s="332">
        <f t="shared" si="18"/>
        <v>-151237</v>
      </c>
      <c r="AL237" s="332">
        <f t="shared" si="18"/>
        <v>0</v>
      </c>
      <c r="AM237" s="332">
        <f t="shared" si="18"/>
        <v>0</v>
      </c>
      <c r="AN237" s="332">
        <f t="shared" si="18"/>
        <v>0</v>
      </c>
      <c r="AO237" s="332">
        <f t="shared" si="18"/>
        <v>0</v>
      </c>
      <c r="AP237" s="332">
        <f t="shared" si="18"/>
        <v>-467133</v>
      </c>
      <c r="AQ237" s="332">
        <f t="shared" si="18"/>
        <v>0</v>
      </c>
      <c r="AR237" s="332">
        <f t="shared" si="18"/>
        <v>0</v>
      </c>
      <c r="AS237" s="332">
        <f t="shared" si="18"/>
        <v>0</v>
      </c>
      <c r="AT237" s="332">
        <f t="shared" si="18"/>
        <v>0</v>
      </c>
      <c r="AU237" s="332">
        <f t="shared" si="18"/>
        <v>-387424</v>
      </c>
      <c r="AV237" s="332">
        <f t="shared" si="18"/>
        <v>0</v>
      </c>
      <c r="AW237" s="332">
        <f t="shared" si="18"/>
        <v>0</v>
      </c>
      <c r="AX237" s="332">
        <f t="shared" si="18"/>
        <v>0</v>
      </c>
      <c r="AY237" s="332">
        <f t="shared" si="18"/>
        <v>0</v>
      </c>
      <c r="AZ237" s="332">
        <f t="shared" si="18"/>
        <v>-493196</v>
      </c>
      <c r="BA237" s="332">
        <f t="shared" si="18"/>
        <v>0</v>
      </c>
      <c r="BB237" s="332">
        <f t="shared" si="18"/>
        <v>0</v>
      </c>
      <c r="BC237" s="332">
        <f t="shared" si="18"/>
        <v>0</v>
      </c>
      <c r="BD237" s="332">
        <f t="shared" si="18"/>
        <v>0</v>
      </c>
      <c r="BE237" s="332">
        <f t="shared" si="18"/>
        <v>-57929886</v>
      </c>
      <c r="BF237" s="332">
        <f t="shared" si="18"/>
        <v>0</v>
      </c>
      <c r="BG237" s="332">
        <f t="shared" si="18"/>
        <v>0</v>
      </c>
      <c r="BH237" s="332">
        <f t="shared" si="18"/>
        <v>0</v>
      </c>
      <c r="BI237" s="332">
        <f t="shared" si="18"/>
        <v>0</v>
      </c>
      <c r="BJ237" s="332">
        <f t="shared" si="18"/>
        <v>-409969</v>
      </c>
      <c r="BK237" s="332">
        <f t="shared" si="18"/>
        <v>0</v>
      </c>
      <c r="BL237" s="332">
        <f t="shared" si="18"/>
        <v>0</v>
      </c>
      <c r="BM237" s="332">
        <f t="shared" si="18"/>
        <v>0</v>
      </c>
      <c r="BN237" s="332">
        <f t="shared" si="18"/>
        <v>0</v>
      </c>
      <c r="BO237" s="332">
        <f t="shared" si="18"/>
        <v>-252762</v>
      </c>
      <c r="BP237" s="332">
        <f t="shared" si="18"/>
        <v>0</v>
      </c>
      <c r="BQ237" s="332">
        <f t="shared" si="18"/>
        <v>0</v>
      </c>
      <c r="BR237" s="332">
        <f t="shared" si="18"/>
        <v>0</v>
      </c>
      <c r="BS237" s="332">
        <f t="shared" si="18"/>
        <v>0</v>
      </c>
      <c r="BT237" s="332">
        <f t="shared" si="16"/>
        <v>365529</v>
      </c>
      <c r="BU237" s="332">
        <f t="shared" si="16"/>
        <v>0</v>
      </c>
      <c r="BV237" s="332">
        <f t="shared" si="16"/>
        <v>0</v>
      </c>
      <c r="BW237" s="332">
        <f t="shared" si="16"/>
        <v>0</v>
      </c>
      <c r="BX237" s="332">
        <f t="shared" si="16"/>
        <v>0</v>
      </c>
      <c r="BZ237" s="332">
        <f t="shared" si="17"/>
        <v>0</v>
      </c>
      <c r="CA237" s="332">
        <f t="shared" si="17"/>
        <v>0</v>
      </c>
    </row>
    <row r="238" spans="1:144" hidden="1" x14ac:dyDescent="0.2">
      <c r="L238" s="332">
        <f t="shared" si="19"/>
        <v>0</v>
      </c>
      <c r="M238" s="332">
        <f t="shared" si="19"/>
        <v>0</v>
      </c>
      <c r="N238" s="332">
        <f t="shared" si="19"/>
        <v>0</v>
      </c>
      <c r="O238" s="332">
        <f t="shared" si="19"/>
        <v>0</v>
      </c>
      <c r="P238" s="332">
        <f t="shared" si="19"/>
        <v>0</v>
      </c>
      <c r="Q238" s="332">
        <f t="shared" si="19"/>
        <v>0</v>
      </c>
      <c r="R238" s="332">
        <f t="shared" si="19"/>
        <v>0</v>
      </c>
      <c r="S238" s="332">
        <f t="shared" si="19"/>
        <v>0</v>
      </c>
      <c r="T238" s="332">
        <f t="shared" si="19"/>
        <v>0</v>
      </c>
      <c r="U238" s="332">
        <f t="shared" si="19"/>
        <v>0</v>
      </c>
      <c r="V238" s="332">
        <f t="shared" si="18"/>
        <v>0</v>
      </c>
      <c r="W238" s="332">
        <f t="shared" si="18"/>
        <v>0</v>
      </c>
      <c r="X238" s="332">
        <f t="shared" si="18"/>
        <v>0</v>
      </c>
      <c r="Y238" s="332">
        <f t="shared" si="18"/>
        <v>0</v>
      </c>
      <c r="Z238" s="332">
        <f t="shared" si="18"/>
        <v>0</v>
      </c>
      <c r="AA238" s="332">
        <f t="shared" si="18"/>
        <v>0</v>
      </c>
      <c r="AB238" s="332">
        <f t="shared" si="18"/>
        <v>0</v>
      </c>
      <c r="AC238" s="332">
        <f t="shared" si="18"/>
        <v>0</v>
      </c>
      <c r="AD238" s="332">
        <f t="shared" si="18"/>
        <v>0</v>
      </c>
      <c r="AE238" s="332">
        <f t="shared" si="18"/>
        <v>0</v>
      </c>
      <c r="AF238" s="332">
        <f t="shared" si="18"/>
        <v>0</v>
      </c>
      <c r="AG238" s="332">
        <f t="shared" si="18"/>
        <v>0</v>
      </c>
      <c r="AH238" s="332">
        <f t="shared" si="18"/>
        <v>0</v>
      </c>
      <c r="AI238" s="332">
        <f t="shared" si="18"/>
        <v>0</v>
      </c>
      <c r="AJ238" s="332">
        <f t="shared" si="18"/>
        <v>0</v>
      </c>
      <c r="AK238" s="332">
        <f t="shared" si="18"/>
        <v>0</v>
      </c>
      <c r="AL238" s="332">
        <f t="shared" si="18"/>
        <v>0</v>
      </c>
      <c r="AM238" s="332">
        <f t="shared" si="18"/>
        <v>0</v>
      </c>
      <c r="AN238" s="332">
        <f t="shared" si="18"/>
        <v>0</v>
      </c>
      <c r="AO238" s="332">
        <f t="shared" si="18"/>
        <v>0</v>
      </c>
      <c r="AP238" s="332">
        <f t="shared" si="18"/>
        <v>0</v>
      </c>
      <c r="AQ238" s="332">
        <f t="shared" si="18"/>
        <v>0</v>
      </c>
      <c r="AR238" s="332">
        <f t="shared" si="18"/>
        <v>0</v>
      </c>
      <c r="AS238" s="332">
        <f t="shared" si="18"/>
        <v>0</v>
      </c>
      <c r="AT238" s="332">
        <f t="shared" si="18"/>
        <v>0</v>
      </c>
      <c r="AU238" s="332">
        <f t="shared" si="18"/>
        <v>0</v>
      </c>
      <c r="AV238" s="332">
        <f t="shared" si="18"/>
        <v>0</v>
      </c>
      <c r="AW238" s="332">
        <f t="shared" si="18"/>
        <v>0</v>
      </c>
      <c r="AX238" s="332">
        <f t="shared" si="18"/>
        <v>0</v>
      </c>
      <c r="AY238" s="332">
        <f t="shared" si="18"/>
        <v>0</v>
      </c>
      <c r="AZ238" s="332">
        <f t="shared" si="18"/>
        <v>0</v>
      </c>
      <c r="BA238" s="332">
        <f t="shared" si="18"/>
        <v>0</v>
      </c>
      <c r="BB238" s="332">
        <f t="shared" si="18"/>
        <v>0</v>
      </c>
      <c r="BC238" s="332">
        <f t="shared" si="18"/>
        <v>0</v>
      </c>
      <c r="BD238" s="332">
        <f t="shared" si="18"/>
        <v>0</v>
      </c>
      <c r="BE238" s="332">
        <f t="shared" si="18"/>
        <v>-57718349</v>
      </c>
      <c r="BF238" s="332">
        <f t="shared" si="18"/>
        <v>0</v>
      </c>
      <c r="BG238" s="332">
        <f t="shared" si="18"/>
        <v>0</v>
      </c>
      <c r="BH238" s="332">
        <f t="shared" si="18"/>
        <v>0</v>
      </c>
      <c r="BI238" s="332">
        <f t="shared" si="18"/>
        <v>0</v>
      </c>
      <c r="BJ238" s="332">
        <f t="shared" si="18"/>
        <v>0</v>
      </c>
      <c r="BK238" s="332">
        <f t="shared" si="18"/>
        <v>0</v>
      </c>
      <c r="BL238" s="332">
        <f t="shared" si="18"/>
        <v>0</v>
      </c>
      <c r="BM238" s="332">
        <f t="shared" si="18"/>
        <v>0</v>
      </c>
      <c r="BN238" s="332">
        <f t="shared" si="18"/>
        <v>0</v>
      </c>
      <c r="BO238" s="332">
        <f t="shared" si="18"/>
        <v>0</v>
      </c>
      <c r="BP238" s="332">
        <f t="shared" si="18"/>
        <v>0</v>
      </c>
      <c r="BQ238" s="332">
        <f t="shared" si="18"/>
        <v>0</v>
      </c>
      <c r="BR238" s="332">
        <f t="shared" si="18"/>
        <v>0</v>
      </c>
      <c r="BS238" s="332">
        <f t="shared" si="18"/>
        <v>0</v>
      </c>
      <c r="BT238" s="332">
        <f t="shared" si="16"/>
        <v>0</v>
      </c>
      <c r="BU238" s="332">
        <f t="shared" si="16"/>
        <v>0</v>
      </c>
      <c r="BV238" s="332">
        <f t="shared" si="16"/>
        <v>0</v>
      </c>
      <c r="BW238" s="332">
        <f t="shared" si="16"/>
        <v>0</v>
      </c>
      <c r="BX238" s="332">
        <f t="shared" si="16"/>
        <v>0</v>
      </c>
      <c r="BZ238" s="332">
        <f t="shared" si="17"/>
        <v>0</v>
      </c>
      <c r="CA238" s="332">
        <f t="shared" si="17"/>
        <v>0</v>
      </c>
    </row>
    <row r="239" spans="1:144" hidden="1" x14ac:dyDescent="0.2">
      <c r="L239" s="332" t="e">
        <f>#REF!-#REF!</f>
        <v>#REF!</v>
      </c>
      <c r="M239" s="332" t="e">
        <f>#REF!-#REF!</f>
        <v>#REF!</v>
      </c>
      <c r="N239" s="332" t="e">
        <f>#REF!-#REF!</f>
        <v>#REF!</v>
      </c>
      <c r="O239" s="332" t="e">
        <f>#REF!-#REF!</f>
        <v>#REF!</v>
      </c>
      <c r="P239" s="332" t="e">
        <f>#REF!-#REF!</f>
        <v>#REF!</v>
      </c>
      <c r="Q239" s="332" t="e">
        <f>#REF!-#REF!</f>
        <v>#REF!</v>
      </c>
      <c r="R239" s="332" t="e">
        <f>#REF!-#REF!</f>
        <v>#REF!</v>
      </c>
      <c r="S239" s="332" t="e">
        <f>#REF!-#REF!</f>
        <v>#REF!</v>
      </c>
      <c r="T239" s="332" t="e">
        <f>#REF!-#REF!</f>
        <v>#REF!</v>
      </c>
      <c r="U239" s="332" t="e">
        <f>#REF!-#REF!</f>
        <v>#REF!</v>
      </c>
      <c r="V239" s="332" t="e">
        <f>#REF!-#REF!</f>
        <v>#REF!</v>
      </c>
      <c r="W239" s="332" t="e">
        <f>#REF!-#REF!</f>
        <v>#REF!</v>
      </c>
      <c r="X239" s="332" t="e">
        <f>#REF!-#REF!</f>
        <v>#REF!</v>
      </c>
      <c r="Y239" s="332" t="e">
        <f>#REF!-#REF!</f>
        <v>#REF!</v>
      </c>
      <c r="Z239" s="332" t="e">
        <f>#REF!-#REF!</f>
        <v>#REF!</v>
      </c>
      <c r="AA239" s="332" t="e">
        <f>#REF!-#REF!</f>
        <v>#REF!</v>
      </c>
      <c r="AB239" s="332" t="e">
        <f>#REF!-#REF!</f>
        <v>#REF!</v>
      </c>
      <c r="AC239" s="332" t="e">
        <f>#REF!-#REF!</f>
        <v>#REF!</v>
      </c>
      <c r="AD239" s="332" t="e">
        <f>#REF!-#REF!</f>
        <v>#REF!</v>
      </c>
      <c r="AE239" s="332" t="e">
        <f>#REF!-#REF!</f>
        <v>#REF!</v>
      </c>
      <c r="AF239" s="332" t="e">
        <f>#REF!-#REF!</f>
        <v>#REF!</v>
      </c>
      <c r="AG239" s="332" t="e">
        <f>#REF!-#REF!</f>
        <v>#REF!</v>
      </c>
      <c r="AH239" s="332" t="e">
        <f>#REF!-#REF!</f>
        <v>#REF!</v>
      </c>
      <c r="AI239" s="332" t="e">
        <f>#REF!-#REF!</f>
        <v>#REF!</v>
      </c>
      <c r="AJ239" s="332" t="e">
        <f>#REF!-#REF!</f>
        <v>#REF!</v>
      </c>
      <c r="AK239" s="332" t="e">
        <f>#REF!-#REF!</f>
        <v>#REF!</v>
      </c>
      <c r="AL239" s="332" t="e">
        <f>#REF!-#REF!</f>
        <v>#REF!</v>
      </c>
      <c r="AM239" s="332" t="e">
        <f>#REF!-#REF!</f>
        <v>#REF!</v>
      </c>
      <c r="AN239" s="332" t="e">
        <f>#REF!-#REF!</f>
        <v>#REF!</v>
      </c>
      <c r="AO239" s="332" t="e">
        <f>#REF!-#REF!</f>
        <v>#REF!</v>
      </c>
      <c r="AP239" s="332" t="e">
        <f>#REF!-#REF!</f>
        <v>#REF!</v>
      </c>
      <c r="AQ239" s="332" t="e">
        <f>#REF!-#REF!</f>
        <v>#REF!</v>
      </c>
      <c r="AR239" s="332" t="e">
        <f>#REF!-#REF!</f>
        <v>#REF!</v>
      </c>
      <c r="AS239" s="332" t="e">
        <f>#REF!-#REF!</f>
        <v>#REF!</v>
      </c>
      <c r="AT239" s="332" t="e">
        <f>#REF!-#REF!</f>
        <v>#REF!</v>
      </c>
      <c r="AU239" s="332" t="e">
        <f>#REF!-#REF!</f>
        <v>#REF!</v>
      </c>
      <c r="AV239" s="332" t="e">
        <f>#REF!-#REF!</f>
        <v>#REF!</v>
      </c>
      <c r="AW239" s="332" t="e">
        <f>#REF!-#REF!</f>
        <v>#REF!</v>
      </c>
      <c r="AX239" s="332" t="e">
        <f>#REF!-#REF!</f>
        <v>#REF!</v>
      </c>
      <c r="AY239" s="332" t="e">
        <f>#REF!-#REF!</f>
        <v>#REF!</v>
      </c>
      <c r="AZ239" s="332" t="e">
        <f>#REF!-#REF!</f>
        <v>#REF!</v>
      </c>
      <c r="BA239" s="332" t="e">
        <f>#REF!-#REF!</f>
        <v>#REF!</v>
      </c>
      <c r="BB239" s="332" t="e">
        <f>#REF!-#REF!</f>
        <v>#REF!</v>
      </c>
      <c r="BC239" s="332" t="e">
        <f>#REF!-#REF!</f>
        <v>#REF!</v>
      </c>
      <c r="BD239" s="332" t="e">
        <f>#REF!-#REF!</f>
        <v>#REF!</v>
      </c>
      <c r="BE239" s="332" t="e">
        <f>#REF!-#REF!</f>
        <v>#REF!</v>
      </c>
      <c r="BF239" s="332" t="e">
        <f>#REF!-#REF!</f>
        <v>#REF!</v>
      </c>
      <c r="BG239" s="332" t="e">
        <f>#REF!-#REF!</f>
        <v>#REF!</v>
      </c>
      <c r="BH239" s="332" t="e">
        <f>#REF!-#REF!</f>
        <v>#REF!</v>
      </c>
      <c r="BI239" s="332" t="e">
        <f>#REF!-#REF!</f>
        <v>#REF!</v>
      </c>
      <c r="BJ239" s="332" t="e">
        <f>#REF!-#REF!</f>
        <v>#REF!</v>
      </c>
      <c r="BK239" s="332" t="e">
        <f>#REF!-#REF!</f>
        <v>#REF!</v>
      </c>
      <c r="BL239" s="332" t="e">
        <f>#REF!-#REF!</f>
        <v>#REF!</v>
      </c>
      <c r="BM239" s="332" t="e">
        <f>#REF!-#REF!</f>
        <v>#REF!</v>
      </c>
      <c r="BN239" s="332" t="e">
        <f>#REF!-#REF!</f>
        <v>#REF!</v>
      </c>
      <c r="BO239" s="332" t="e">
        <f>#REF!-#REF!</f>
        <v>#REF!</v>
      </c>
      <c r="BP239" s="332" t="e">
        <f>#REF!-#REF!</f>
        <v>#REF!</v>
      </c>
      <c r="BQ239" s="332" t="e">
        <f>#REF!-#REF!</f>
        <v>#REF!</v>
      </c>
      <c r="BR239" s="332" t="e">
        <f>#REF!-#REF!</f>
        <v>#REF!</v>
      </c>
      <c r="BS239" s="332" t="e">
        <f>#REF!-#REF!</f>
        <v>#REF!</v>
      </c>
      <c r="BT239" s="332" t="e">
        <f>#REF!-#REF!</f>
        <v>#REF!</v>
      </c>
      <c r="BU239" s="332" t="e">
        <f>#REF!-#REF!</f>
        <v>#REF!</v>
      </c>
      <c r="BV239" s="332" t="e">
        <f>#REF!-#REF!</f>
        <v>#REF!</v>
      </c>
      <c r="BW239" s="332" t="e">
        <f>#REF!-#REF!</f>
        <v>#REF!</v>
      </c>
      <c r="BX239" s="332" t="e">
        <f>#REF!-#REF!</f>
        <v>#REF!</v>
      </c>
      <c r="BZ239" s="332" t="e">
        <f>#REF!-#REF!</f>
        <v>#REF!</v>
      </c>
      <c r="CA239" s="332" t="e">
        <f>#REF!-#REF!</f>
        <v>#REF!</v>
      </c>
    </row>
    <row r="240" spans="1:144" hidden="1" x14ac:dyDescent="0.2">
      <c r="L240" s="332" t="e">
        <f>#REF!-#REF!</f>
        <v>#REF!</v>
      </c>
      <c r="M240" s="332" t="e">
        <f>#REF!-#REF!</f>
        <v>#REF!</v>
      </c>
      <c r="N240" s="332" t="e">
        <f>#REF!-#REF!</f>
        <v>#REF!</v>
      </c>
      <c r="O240" s="332" t="e">
        <f>#REF!-#REF!</f>
        <v>#REF!</v>
      </c>
      <c r="P240" s="332" t="e">
        <f>#REF!-#REF!</f>
        <v>#REF!</v>
      </c>
      <c r="Q240" s="332" t="e">
        <f>#REF!-#REF!</f>
        <v>#REF!</v>
      </c>
      <c r="R240" s="332" t="e">
        <f>#REF!-#REF!</f>
        <v>#REF!</v>
      </c>
      <c r="S240" s="332" t="e">
        <f>#REF!-#REF!</f>
        <v>#REF!</v>
      </c>
      <c r="T240" s="332" t="e">
        <f>#REF!-#REF!</f>
        <v>#REF!</v>
      </c>
      <c r="U240" s="332" t="e">
        <f>#REF!-#REF!</f>
        <v>#REF!</v>
      </c>
      <c r="V240" s="332" t="e">
        <f>#REF!-#REF!</f>
        <v>#REF!</v>
      </c>
      <c r="W240" s="332" t="e">
        <f>#REF!-#REF!</f>
        <v>#REF!</v>
      </c>
      <c r="X240" s="332" t="e">
        <f>#REF!-#REF!</f>
        <v>#REF!</v>
      </c>
      <c r="Y240" s="332" t="e">
        <f>#REF!-#REF!</f>
        <v>#REF!</v>
      </c>
      <c r="Z240" s="332" t="e">
        <f>#REF!-#REF!</f>
        <v>#REF!</v>
      </c>
      <c r="AA240" s="332" t="e">
        <f>#REF!-#REF!</f>
        <v>#REF!</v>
      </c>
      <c r="AB240" s="332" t="e">
        <f>#REF!-#REF!</f>
        <v>#REF!</v>
      </c>
      <c r="AC240" s="332" t="e">
        <f>#REF!-#REF!</f>
        <v>#REF!</v>
      </c>
      <c r="AD240" s="332" t="e">
        <f>#REF!-#REF!</f>
        <v>#REF!</v>
      </c>
      <c r="AE240" s="332" t="e">
        <f>#REF!-#REF!</f>
        <v>#REF!</v>
      </c>
      <c r="AF240" s="332" t="e">
        <f>#REF!-#REF!</f>
        <v>#REF!</v>
      </c>
      <c r="AG240" s="332" t="e">
        <f>#REF!-#REF!</f>
        <v>#REF!</v>
      </c>
      <c r="AH240" s="332" t="e">
        <f>#REF!-#REF!</f>
        <v>#REF!</v>
      </c>
      <c r="AI240" s="332" t="e">
        <f>#REF!-#REF!</f>
        <v>#REF!</v>
      </c>
      <c r="AJ240" s="332" t="e">
        <f>#REF!-#REF!</f>
        <v>#REF!</v>
      </c>
      <c r="AK240" s="332" t="e">
        <f>#REF!-#REF!</f>
        <v>#REF!</v>
      </c>
      <c r="AL240" s="332" t="e">
        <f>#REF!-#REF!</f>
        <v>#REF!</v>
      </c>
      <c r="AM240" s="332" t="e">
        <f>#REF!-#REF!</f>
        <v>#REF!</v>
      </c>
      <c r="AN240" s="332" t="e">
        <f>#REF!-#REF!</f>
        <v>#REF!</v>
      </c>
      <c r="AO240" s="332" t="e">
        <f>#REF!-#REF!</f>
        <v>#REF!</v>
      </c>
      <c r="AP240" s="332" t="e">
        <f>#REF!-#REF!</f>
        <v>#REF!</v>
      </c>
      <c r="AQ240" s="332" t="e">
        <f>#REF!-#REF!</f>
        <v>#REF!</v>
      </c>
      <c r="AR240" s="332" t="e">
        <f>#REF!-#REF!</f>
        <v>#REF!</v>
      </c>
      <c r="AS240" s="332" t="e">
        <f>#REF!-#REF!</f>
        <v>#REF!</v>
      </c>
      <c r="AT240" s="332" t="e">
        <f>#REF!-#REF!</f>
        <v>#REF!</v>
      </c>
      <c r="AU240" s="332" t="e">
        <f>#REF!-#REF!</f>
        <v>#REF!</v>
      </c>
      <c r="AV240" s="332" t="e">
        <f>#REF!-#REF!</f>
        <v>#REF!</v>
      </c>
      <c r="AW240" s="332" t="e">
        <f>#REF!-#REF!</f>
        <v>#REF!</v>
      </c>
      <c r="AX240" s="332" t="e">
        <f>#REF!-#REF!</f>
        <v>#REF!</v>
      </c>
      <c r="AY240" s="332" t="e">
        <f>#REF!-#REF!</f>
        <v>#REF!</v>
      </c>
      <c r="AZ240" s="332" t="e">
        <f>#REF!-#REF!</f>
        <v>#REF!</v>
      </c>
      <c r="BA240" s="332" t="e">
        <f>#REF!-#REF!</f>
        <v>#REF!</v>
      </c>
      <c r="BB240" s="332" t="e">
        <f>#REF!-#REF!</f>
        <v>#REF!</v>
      </c>
      <c r="BC240" s="332" t="e">
        <f>#REF!-#REF!</f>
        <v>#REF!</v>
      </c>
      <c r="BD240" s="332" t="e">
        <f>#REF!-#REF!</f>
        <v>#REF!</v>
      </c>
      <c r="BE240" s="332" t="e">
        <f>#REF!-#REF!</f>
        <v>#REF!</v>
      </c>
      <c r="BF240" s="332" t="e">
        <f>#REF!-#REF!</f>
        <v>#REF!</v>
      </c>
      <c r="BG240" s="332" t="e">
        <f>#REF!-#REF!</f>
        <v>#REF!</v>
      </c>
      <c r="BH240" s="332" t="e">
        <f>#REF!-#REF!</f>
        <v>#REF!</v>
      </c>
      <c r="BI240" s="332" t="e">
        <f>#REF!-#REF!</f>
        <v>#REF!</v>
      </c>
      <c r="BJ240" s="332" t="e">
        <f>#REF!-#REF!</f>
        <v>#REF!</v>
      </c>
      <c r="BK240" s="332" t="e">
        <f>#REF!-#REF!</f>
        <v>#REF!</v>
      </c>
      <c r="BL240" s="332" t="e">
        <f>#REF!-#REF!</f>
        <v>#REF!</v>
      </c>
      <c r="BM240" s="332" t="e">
        <f>#REF!-#REF!</f>
        <v>#REF!</v>
      </c>
      <c r="BN240" s="332" t="e">
        <f>#REF!-#REF!</f>
        <v>#REF!</v>
      </c>
      <c r="BO240" s="332" t="e">
        <f>#REF!-#REF!</f>
        <v>#REF!</v>
      </c>
      <c r="BP240" s="332" t="e">
        <f>#REF!-#REF!</f>
        <v>#REF!</v>
      </c>
      <c r="BQ240" s="332" t="e">
        <f>#REF!-#REF!</f>
        <v>#REF!</v>
      </c>
      <c r="BR240" s="332" t="e">
        <f>#REF!-#REF!</f>
        <v>#REF!</v>
      </c>
      <c r="BS240" s="332" t="e">
        <f>#REF!-#REF!</f>
        <v>#REF!</v>
      </c>
      <c r="BT240" s="332" t="e">
        <f>#REF!-#REF!</f>
        <v>#REF!</v>
      </c>
      <c r="BU240" s="332" t="e">
        <f>#REF!-#REF!</f>
        <v>#REF!</v>
      </c>
      <c r="BV240" s="332" t="e">
        <f>#REF!-#REF!</f>
        <v>#REF!</v>
      </c>
      <c r="BW240" s="332" t="e">
        <f>#REF!-#REF!</f>
        <v>#REF!</v>
      </c>
      <c r="BX240" s="332" t="e">
        <f>#REF!-#REF!</f>
        <v>#REF!</v>
      </c>
      <c r="BZ240" s="332" t="e">
        <f>#REF!-#REF!</f>
        <v>#REF!</v>
      </c>
      <c r="CA240" s="332" t="e">
        <f>#REF!-#REF!</f>
        <v>#REF!</v>
      </c>
    </row>
    <row r="241" spans="12:79" hidden="1" x14ac:dyDescent="0.2">
      <c r="L241" s="332" t="e">
        <f>#REF!-#REF!</f>
        <v>#REF!</v>
      </c>
      <c r="M241" s="332" t="e">
        <f>#REF!-#REF!</f>
        <v>#REF!</v>
      </c>
      <c r="N241" s="332" t="e">
        <f>#REF!-#REF!</f>
        <v>#REF!</v>
      </c>
      <c r="O241" s="332" t="e">
        <f>#REF!-#REF!</f>
        <v>#REF!</v>
      </c>
      <c r="P241" s="332" t="e">
        <f>#REF!-#REF!</f>
        <v>#REF!</v>
      </c>
      <c r="Q241" s="332" t="e">
        <f>#REF!-#REF!</f>
        <v>#REF!</v>
      </c>
      <c r="R241" s="332" t="e">
        <f>#REF!-#REF!</f>
        <v>#REF!</v>
      </c>
      <c r="S241" s="332" t="e">
        <f>#REF!-#REF!</f>
        <v>#REF!</v>
      </c>
      <c r="T241" s="332" t="e">
        <f>#REF!-#REF!</f>
        <v>#REF!</v>
      </c>
      <c r="U241" s="332" t="e">
        <f>#REF!-#REF!</f>
        <v>#REF!</v>
      </c>
      <c r="V241" s="332" t="e">
        <f>#REF!-#REF!</f>
        <v>#REF!</v>
      </c>
      <c r="W241" s="332" t="e">
        <f>#REF!-#REF!</f>
        <v>#REF!</v>
      </c>
      <c r="X241" s="332" t="e">
        <f>#REF!-#REF!</f>
        <v>#REF!</v>
      </c>
      <c r="Y241" s="332" t="e">
        <f>#REF!-#REF!</f>
        <v>#REF!</v>
      </c>
      <c r="Z241" s="332" t="e">
        <f>#REF!-#REF!</f>
        <v>#REF!</v>
      </c>
      <c r="AA241" s="332" t="e">
        <f>#REF!-#REF!</f>
        <v>#REF!</v>
      </c>
      <c r="AB241" s="332" t="e">
        <f>#REF!-#REF!</f>
        <v>#REF!</v>
      </c>
      <c r="AC241" s="332" t="e">
        <f>#REF!-#REF!</f>
        <v>#REF!</v>
      </c>
      <c r="AD241" s="332" t="e">
        <f>#REF!-#REF!</f>
        <v>#REF!</v>
      </c>
      <c r="AE241" s="332" t="e">
        <f>#REF!-#REF!</f>
        <v>#REF!</v>
      </c>
      <c r="AF241" s="332" t="e">
        <f>#REF!-#REF!</f>
        <v>#REF!</v>
      </c>
      <c r="AG241" s="332" t="e">
        <f>#REF!-#REF!</f>
        <v>#REF!</v>
      </c>
      <c r="AH241" s="332" t="e">
        <f>#REF!-#REF!</f>
        <v>#REF!</v>
      </c>
      <c r="AI241" s="332" t="e">
        <f>#REF!-#REF!</f>
        <v>#REF!</v>
      </c>
      <c r="AJ241" s="332" t="e">
        <f>#REF!-#REF!</f>
        <v>#REF!</v>
      </c>
      <c r="AK241" s="332" t="e">
        <f>#REF!-#REF!</f>
        <v>#REF!</v>
      </c>
      <c r="AL241" s="332" t="e">
        <f>#REF!-#REF!</f>
        <v>#REF!</v>
      </c>
      <c r="AM241" s="332" t="e">
        <f>#REF!-#REF!</f>
        <v>#REF!</v>
      </c>
      <c r="AN241" s="332" t="e">
        <f>#REF!-#REF!</f>
        <v>#REF!</v>
      </c>
      <c r="AO241" s="332" t="e">
        <f>#REF!-#REF!</f>
        <v>#REF!</v>
      </c>
      <c r="AP241" s="332" t="e">
        <f>#REF!-#REF!</f>
        <v>#REF!</v>
      </c>
      <c r="AQ241" s="332" t="e">
        <f>#REF!-#REF!</f>
        <v>#REF!</v>
      </c>
      <c r="AR241" s="332" t="e">
        <f>#REF!-#REF!</f>
        <v>#REF!</v>
      </c>
      <c r="AS241" s="332" t="e">
        <f>#REF!-#REF!</f>
        <v>#REF!</v>
      </c>
      <c r="AT241" s="332" t="e">
        <f>#REF!-#REF!</f>
        <v>#REF!</v>
      </c>
      <c r="AU241" s="332" t="e">
        <f>#REF!-#REF!</f>
        <v>#REF!</v>
      </c>
      <c r="AV241" s="332" t="e">
        <f>#REF!-#REF!</f>
        <v>#REF!</v>
      </c>
      <c r="AW241" s="332" t="e">
        <f>#REF!-#REF!</f>
        <v>#REF!</v>
      </c>
      <c r="AX241" s="332" t="e">
        <f>#REF!-#REF!</f>
        <v>#REF!</v>
      </c>
      <c r="AY241" s="332" t="e">
        <f>#REF!-#REF!</f>
        <v>#REF!</v>
      </c>
      <c r="AZ241" s="332" t="e">
        <f>#REF!-#REF!</f>
        <v>#REF!</v>
      </c>
      <c r="BA241" s="332" t="e">
        <f>#REF!-#REF!</f>
        <v>#REF!</v>
      </c>
      <c r="BB241" s="332" t="e">
        <f>#REF!-#REF!</f>
        <v>#REF!</v>
      </c>
      <c r="BC241" s="332" t="e">
        <f>#REF!-#REF!</f>
        <v>#REF!</v>
      </c>
      <c r="BD241" s="332" t="e">
        <f>#REF!-#REF!</f>
        <v>#REF!</v>
      </c>
      <c r="BE241" s="332" t="e">
        <f>#REF!-#REF!</f>
        <v>#REF!</v>
      </c>
      <c r="BF241" s="332" t="e">
        <f>#REF!-#REF!</f>
        <v>#REF!</v>
      </c>
      <c r="BG241" s="332" t="e">
        <f>#REF!-#REF!</f>
        <v>#REF!</v>
      </c>
      <c r="BH241" s="332" t="e">
        <f>#REF!-#REF!</f>
        <v>#REF!</v>
      </c>
      <c r="BI241" s="332" t="e">
        <f>#REF!-#REF!</f>
        <v>#REF!</v>
      </c>
      <c r="BJ241" s="332" t="e">
        <f>#REF!-#REF!</f>
        <v>#REF!</v>
      </c>
      <c r="BK241" s="332" t="e">
        <f>#REF!-#REF!</f>
        <v>#REF!</v>
      </c>
      <c r="BL241" s="332" t="e">
        <f>#REF!-#REF!</f>
        <v>#REF!</v>
      </c>
      <c r="BM241" s="332" t="e">
        <f>#REF!-#REF!</f>
        <v>#REF!</v>
      </c>
      <c r="BN241" s="332" t="e">
        <f>#REF!-#REF!</f>
        <v>#REF!</v>
      </c>
      <c r="BO241" s="332" t="e">
        <f>#REF!-#REF!</f>
        <v>#REF!</v>
      </c>
      <c r="BP241" s="332" t="e">
        <f>#REF!-#REF!</f>
        <v>#REF!</v>
      </c>
      <c r="BQ241" s="332" t="e">
        <f>#REF!-#REF!</f>
        <v>#REF!</v>
      </c>
      <c r="BR241" s="332" t="e">
        <f>#REF!-#REF!</f>
        <v>#REF!</v>
      </c>
      <c r="BS241" s="332" t="e">
        <f>#REF!-#REF!</f>
        <v>#REF!</v>
      </c>
      <c r="BT241" s="332" t="e">
        <f>#REF!-#REF!</f>
        <v>#REF!</v>
      </c>
      <c r="BU241" s="332" t="e">
        <f>#REF!-#REF!</f>
        <v>#REF!</v>
      </c>
      <c r="BV241" s="332" t="e">
        <f>#REF!-#REF!</f>
        <v>#REF!</v>
      </c>
      <c r="BW241" s="332" t="e">
        <f>#REF!-#REF!</f>
        <v>#REF!</v>
      </c>
      <c r="BX241" s="332" t="e">
        <f>#REF!-#REF!</f>
        <v>#REF!</v>
      </c>
      <c r="BZ241" s="332" t="e">
        <f>#REF!-#REF!</f>
        <v>#REF!</v>
      </c>
      <c r="CA241" s="332" t="e">
        <f>#REF!-#REF!</f>
        <v>#REF!</v>
      </c>
    </row>
    <row r="242" spans="12:79" hidden="1" x14ac:dyDescent="0.2">
      <c r="L242" s="332" t="e">
        <f>#REF!-#REF!</f>
        <v>#REF!</v>
      </c>
      <c r="M242" s="332" t="e">
        <f>#REF!-#REF!</f>
        <v>#REF!</v>
      </c>
      <c r="N242" s="332" t="e">
        <f>#REF!-#REF!</f>
        <v>#REF!</v>
      </c>
      <c r="O242" s="332" t="e">
        <f>#REF!-#REF!</f>
        <v>#REF!</v>
      </c>
      <c r="P242" s="332" t="e">
        <f>#REF!-#REF!</f>
        <v>#REF!</v>
      </c>
      <c r="Q242" s="332" t="e">
        <f>#REF!-#REF!</f>
        <v>#REF!</v>
      </c>
      <c r="R242" s="332" t="e">
        <f>#REF!-#REF!</f>
        <v>#REF!</v>
      </c>
      <c r="S242" s="332" t="e">
        <f>#REF!-#REF!</f>
        <v>#REF!</v>
      </c>
      <c r="T242" s="332" t="e">
        <f>#REF!-#REF!</f>
        <v>#REF!</v>
      </c>
      <c r="U242" s="332" t="e">
        <f>#REF!-#REF!</f>
        <v>#REF!</v>
      </c>
      <c r="V242" s="332" t="e">
        <f>#REF!-#REF!</f>
        <v>#REF!</v>
      </c>
      <c r="W242" s="332" t="e">
        <f>#REF!-#REF!</f>
        <v>#REF!</v>
      </c>
      <c r="X242" s="332" t="e">
        <f>#REF!-#REF!</f>
        <v>#REF!</v>
      </c>
      <c r="Y242" s="332" t="e">
        <f>#REF!-#REF!</f>
        <v>#REF!</v>
      </c>
      <c r="Z242" s="332" t="e">
        <f>#REF!-#REF!</f>
        <v>#REF!</v>
      </c>
      <c r="AA242" s="332" t="e">
        <f>#REF!-#REF!</f>
        <v>#REF!</v>
      </c>
      <c r="AB242" s="332" t="e">
        <f>#REF!-#REF!</f>
        <v>#REF!</v>
      </c>
      <c r="AC242" s="332" t="e">
        <f>#REF!-#REF!</f>
        <v>#REF!</v>
      </c>
      <c r="AD242" s="332" t="e">
        <f>#REF!-#REF!</f>
        <v>#REF!</v>
      </c>
      <c r="AE242" s="332" t="e">
        <f>#REF!-#REF!</f>
        <v>#REF!</v>
      </c>
      <c r="AF242" s="332" t="e">
        <f>#REF!-#REF!</f>
        <v>#REF!</v>
      </c>
      <c r="AG242" s="332" t="e">
        <f>#REF!-#REF!</f>
        <v>#REF!</v>
      </c>
      <c r="AH242" s="332" t="e">
        <f>#REF!-#REF!</f>
        <v>#REF!</v>
      </c>
      <c r="AI242" s="332" t="e">
        <f>#REF!-#REF!</f>
        <v>#REF!</v>
      </c>
      <c r="AJ242" s="332" t="e">
        <f>#REF!-#REF!</f>
        <v>#REF!</v>
      </c>
      <c r="AK242" s="332" t="e">
        <f>#REF!-#REF!</f>
        <v>#REF!</v>
      </c>
      <c r="AL242" s="332" t="e">
        <f>#REF!-#REF!</f>
        <v>#REF!</v>
      </c>
      <c r="AM242" s="332" t="e">
        <f>#REF!-#REF!</f>
        <v>#REF!</v>
      </c>
      <c r="AN242" s="332" t="e">
        <f>#REF!-#REF!</f>
        <v>#REF!</v>
      </c>
      <c r="AO242" s="332" t="e">
        <f>#REF!-#REF!</f>
        <v>#REF!</v>
      </c>
      <c r="AP242" s="332" t="e">
        <f>#REF!-#REF!</f>
        <v>#REF!</v>
      </c>
      <c r="AQ242" s="332" t="e">
        <f>#REF!-#REF!</f>
        <v>#REF!</v>
      </c>
      <c r="AR242" s="332" t="e">
        <f>#REF!-#REF!</f>
        <v>#REF!</v>
      </c>
      <c r="AS242" s="332" t="e">
        <f>#REF!-#REF!</f>
        <v>#REF!</v>
      </c>
      <c r="AT242" s="332" t="e">
        <f>#REF!-#REF!</f>
        <v>#REF!</v>
      </c>
      <c r="AU242" s="332" t="e">
        <f>#REF!-#REF!</f>
        <v>#REF!</v>
      </c>
      <c r="AV242" s="332" t="e">
        <f>#REF!-#REF!</f>
        <v>#REF!</v>
      </c>
      <c r="AW242" s="332" t="e">
        <f>#REF!-#REF!</f>
        <v>#REF!</v>
      </c>
      <c r="AX242" s="332" t="e">
        <f>#REF!-#REF!</f>
        <v>#REF!</v>
      </c>
      <c r="AY242" s="332" t="e">
        <f>#REF!-#REF!</f>
        <v>#REF!</v>
      </c>
      <c r="AZ242" s="332" t="e">
        <f>#REF!-#REF!</f>
        <v>#REF!</v>
      </c>
      <c r="BA242" s="332" t="e">
        <f>#REF!-#REF!</f>
        <v>#REF!</v>
      </c>
      <c r="BB242" s="332" t="e">
        <f>#REF!-#REF!</f>
        <v>#REF!</v>
      </c>
      <c r="BC242" s="332" t="e">
        <f>#REF!-#REF!</f>
        <v>#REF!</v>
      </c>
      <c r="BD242" s="332" t="e">
        <f>#REF!-#REF!</f>
        <v>#REF!</v>
      </c>
      <c r="BE242" s="332" t="e">
        <f>#REF!-#REF!</f>
        <v>#REF!</v>
      </c>
      <c r="BF242" s="332" t="e">
        <f>#REF!-#REF!</f>
        <v>#REF!</v>
      </c>
      <c r="BG242" s="332" t="e">
        <f>#REF!-#REF!</f>
        <v>#REF!</v>
      </c>
      <c r="BH242" s="332" t="e">
        <f>#REF!-#REF!</f>
        <v>#REF!</v>
      </c>
      <c r="BI242" s="332" t="e">
        <f>#REF!-#REF!</f>
        <v>#REF!</v>
      </c>
      <c r="BJ242" s="332" t="e">
        <f>#REF!-#REF!</f>
        <v>#REF!</v>
      </c>
      <c r="BK242" s="332" t="e">
        <f>#REF!-#REF!</f>
        <v>#REF!</v>
      </c>
      <c r="BL242" s="332" t="e">
        <f>#REF!-#REF!</f>
        <v>#REF!</v>
      </c>
      <c r="BM242" s="332" t="e">
        <f>#REF!-#REF!</f>
        <v>#REF!</v>
      </c>
      <c r="BN242" s="332" t="e">
        <f>#REF!-#REF!</f>
        <v>#REF!</v>
      </c>
      <c r="BO242" s="332" t="e">
        <f>#REF!-#REF!</f>
        <v>#REF!</v>
      </c>
      <c r="BP242" s="332" t="e">
        <f>#REF!-#REF!</f>
        <v>#REF!</v>
      </c>
      <c r="BQ242" s="332" t="e">
        <f>#REF!-#REF!</f>
        <v>#REF!</v>
      </c>
      <c r="BR242" s="332" t="e">
        <f>#REF!-#REF!</f>
        <v>#REF!</v>
      </c>
      <c r="BS242" s="332" t="e">
        <f>#REF!-#REF!</f>
        <v>#REF!</v>
      </c>
      <c r="BT242" s="332" t="e">
        <f>#REF!-#REF!</f>
        <v>#REF!</v>
      </c>
      <c r="BU242" s="332" t="e">
        <f>#REF!-#REF!</f>
        <v>#REF!</v>
      </c>
      <c r="BV242" s="332" t="e">
        <f>#REF!-#REF!</f>
        <v>#REF!</v>
      </c>
      <c r="BW242" s="332" t="e">
        <f>#REF!-#REF!</f>
        <v>#REF!</v>
      </c>
      <c r="BX242" s="332" t="e">
        <f>#REF!-#REF!</f>
        <v>#REF!</v>
      </c>
      <c r="BZ242" s="332" t="e">
        <f>#REF!-#REF!</f>
        <v>#REF!</v>
      </c>
      <c r="CA242" s="332" t="e">
        <f>#REF!-#REF!</f>
        <v>#REF!</v>
      </c>
    </row>
    <row r="243" spans="12:79" hidden="1" x14ac:dyDescent="0.2">
      <c r="L243" s="332" t="e">
        <f>#REF!-#REF!</f>
        <v>#REF!</v>
      </c>
      <c r="M243" s="332" t="e">
        <f>#REF!-#REF!</f>
        <v>#REF!</v>
      </c>
      <c r="N243" s="332" t="e">
        <f>#REF!-#REF!</f>
        <v>#REF!</v>
      </c>
      <c r="O243" s="332" t="e">
        <f>#REF!-#REF!</f>
        <v>#REF!</v>
      </c>
      <c r="P243" s="332" t="e">
        <f>#REF!-#REF!</f>
        <v>#REF!</v>
      </c>
      <c r="Q243" s="332" t="e">
        <f>#REF!-#REF!</f>
        <v>#REF!</v>
      </c>
      <c r="R243" s="332" t="e">
        <f>#REF!-#REF!</f>
        <v>#REF!</v>
      </c>
      <c r="S243" s="332" t="e">
        <f>#REF!-#REF!</f>
        <v>#REF!</v>
      </c>
      <c r="T243" s="332" t="e">
        <f>#REF!-#REF!</f>
        <v>#REF!</v>
      </c>
      <c r="U243" s="332" t="e">
        <f>#REF!-#REF!</f>
        <v>#REF!</v>
      </c>
      <c r="V243" s="332" t="e">
        <f>#REF!-#REF!</f>
        <v>#REF!</v>
      </c>
      <c r="W243" s="332" t="e">
        <f>#REF!-#REF!</f>
        <v>#REF!</v>
      </c>
      <c r="X243" s="332" t="e">
        <f>#REF!-#REF!</f>
        <v>#REF!</v>
      </c>
      <c r="Y243" s="332" t="e">
        <f>#REF!-#REF!</f>
        <v>#REF!</v>
      </c>
      <c r="Z243" s="332" t="e">
        <f>#REF!-#REF!</f>
        <v>#REF!</v>
      </c>
      <c r="AA243" s="332" t="e">
        <f>#REF!-#REF!</f>
        <v>#REF!</v>
      </c>
      <c r="AB243" s="332" t="e">
        <f>#REF!-#REF!</f>
        <v>#REF!</v>
      </c>
      <c r="AC243" s="332" t="e">
        <f>#REF!-#REF!</f>
        <v>#REF!</v>
      </c>
      <c r="AD243" s="332" t="e">
        <f>#REF!-#REF!</f>
        <v>#REF!</v>
      </c>
      <c r="AE243" s="332" t="e">
        <f>#REF!-#REF!</f>
        <v>#REF!</v>
      </c>
      <c r="AF243" s="332" t="e">
        <f>#REF!-#REF!</f>
        <v>#REF!</v>
      </c>
      <c r="AG243" s="332" t="e">
        <f>#REF!-#REF!</f>
        <v>#REF!</v>
      </c>
      <c r="AH243" s="332" t="e">
        <f>#REF!-#REF!</f>
        <v>#REF!</v>
      </c>
      <c r="AI243" s="332" t="e">
        <f>#REF!-#REF!</f>
        <v>#REF!</v>
      </c>
      <c r="AJ243" s="332" t="e">
        <f>#REF!-#REF!</f>
        <v>#REF!</v>
      </c>
      <c r="AK243" s="332" t="e">
        <f>#REF!-#REF!</f>
        <v>#REF!</v>
      </c>
      <c r="AL243" s="332" t="e">
        <f>#REF!-#REF!</f>
        <v>#REF!</v>
      </c>
      <c r="AM243" s="332" t="e">
        <f>#REF!-#REF!</f>
        <v>#REF!</v>
      </c>
      <c r="AN243" s="332" t="e">
        <f>#REF!-#REF!</f>
        <v>#REF!</v>
      </c>
      <c r="AO243" s="332" t="e">
        <f>#REF!-#REF!</f>
        <v>#REF!</v>
      </c>
      <c r="AP243" s="332" t="e">
        <f>#REF!-#REF!</f>
        <v>#REF!</v>
      </c>
      <c r="AQ243" s="332" t="e">
        <f>#REF!-#REF!</f>
        <v>#REF!</v>
      </c>
      <c r="AR243" s="332" t="e">
        <f>#REF!-#REF!</f>
        <v>#REF!</v>
      </c>
      <c r="AS243" s="332" t="e">
        <f>#REF!-#REF!</f>
        <v>#REF!</v>
      </c>
      <c r="AT243" s="332" t="e">
        <f>#REF!-#REF!</f>
        <v>#REF!</v>
      </c>
      <c r="AU243" s="332" t="e">
        <f>#REF!-#REF!</f>
        <v>#REF!</v>
      </c>
      <c r="AV243" s="332" t="e">
        <f>#REF!-#REF!</f>
        <v>#REF!</v>
      </c>
      <c r="AW243" s="332" t="e">
        <f>#REF!-#REF!</f>
        <v>#REF!</v>
      </c>
      <c r="AX243" s="332" t="e">
        <f>#REF!-#REF!</f>
        <v>#REF!</v>
      </c>
      <c r="AY243" s="332" t="e">
        <f>#REF!-#REF!</f>
        <v>#REF!</v>
      </c>
      <c r="AZ243" s="332" t="e">
        <f>#REF!-#REF!</f>
        <v>#REF!</v>
      </c>
      <c r="BA243" s="332" t="e">
        <f>#REF!-#REF!</f>
        <v>#REF!</v>
      </c>
      <c r="BB243" s="332" t="e">
        <f>#REF!-#REF!</f>
        <v>#REF!</v>
      </c>
      <c r="BC243" s="332" t="e">
        <f>#REF!-#REF!</f>
        <v>#REF!</v>
      </c>
      <c r="BD243" s="332" t="e">
        <f>#REF!-#REF!</f>
        <v>#REF!</v>
      </c>
      <c r="BE243" s="332" t="e">
        <f>#REF!-#REF!</f>
        <v>#REF!</v>
      </c>
      <c r="BF243" s="332" t="e">
        <f>#REF!-#REF!</f>
        <v>#REF!</v>
      </c>
      <c r="BG243" s="332" t="e">
        <f>#REF!-#REF!</f>
        <v>#REF!</v>
      </c>
      <c r="BH243" s="332" t="e">
        <f>#REF!-#REF!</f>
        <v>#REF!</v>
      </c>
      <c r="BI243" s="332" t="e">
        <f>#REF!-#REF!</f>
        <v>#REF!</v>
      </c>
      <c r="BJ243" s="332" t="e">
        <f>#REF!-#REF!</f>
        <v>#REF!</v>
      </c>
      <c r="BK243" s="332" t="e">
        <f>#REF!-#REF!</f>
        <v>#REF!</v>
      </c>
      <c r="BL243" s="332" t="e">
        <f>#REF!-#REF!</f>
        <v>#REF!</v>
      </c>
      <c r="BM243" s="332" t="e">
        <f>#REF!-#REF!</f>
        <v>#REF!</v>
      </c>
      <c r="BN243" s="332" t="e">
        <f>#REF!-#REF!</f>
        <v>#REF!</v>
      </c>
      <c r="BO243" s="332" t="e">
        <f>#REF!-#REF!</f>
        <v>#REF!</v>
      </c>
      <c r="BP243" s="332" t="e">
        <f>#REF!-#REF!</f>
        <v>#REF!</v>
      </c>
      <c r="BQ243" s="332" t="e">
        <f>#REF!-#REF!</f>
        <v>#REF!</v>
      </c>
      <c r="BR243" s="332" t="e">
        <f>#REF!-#REF!</f>
        <v>#REF!</v>
      </c>
      <c r="BS243" s="332" t="e">
        <f>#REF!-#REF!</f>
        <v>#REF!</v>
      </c>
      <c r="BT243" s="332" t="e">
        <f>#REF!-#REF!</f>
        <v>#REF!</v>
      </c>
      <c r="BU243" s="332" t="e">
        <f>#REF!-#REF!</f>
        <v>#REF!</v>
      </c>
      <c r="BV243" s="332" t="e">
        <f>#REF!-#REF!</f>
        <v>#REF!</v>
      </c>
      <c r="BW243" s="332" t="e">
        <f>#REF!-#REF!</f>
        <v>#REF!</v>
      </c>
      <c r="BX243" s="332" t="e">
        <f>#REF!-#REF!</f>
        <v>#REF!</v>
      </c>
      <c r="BZ243" s="332" t="e">
        <f>#REF!-#REF!</f>
        <v>#REF!</v>
      </c>
      <c r="CA243" s="332" t="e">
        <f>#REF!-#REF!</f>
        <v>#REF!</v>
      </c>
    </row>
    <row r="244" spans="12:79" hidden="1" x14ac:dyDescent="0.2">
      <c r="L244" s="332">
        <f t="shared" ref="L244:BW246" si="20">L20-CD20</f>
        <v>0</v>
      </c>
      <c r="M244" s="332">
        <f t="shared" si="20"/>
        <v>0</v>
      </c>
      <c r="N244" s="332">
        <f t="shared" si="20"/>
        <v>0</v>
      </c>
      <c r="O244" s="332">
        <f t="shared" si="20"/>
        <v>0</v>
      </c>
      <c r="P244" s="332">
        <f t="shared" si="20"/>
        <v>0</v>
      </c>
      <c r="Q244" s="332">
        <f t="shared" si="20"/>
        <v>6</v>
      </c>
      <c r="R244" s="332">
        <f t="shared" si="20"/>
        <v>0</v>
      </c>
      <c r="S244" s="332">
        <f t="shared" si="20"/>
        <v>0</v>
      </c>
      <c r="T244" s="332">
        <f t="shared" si="20"/>
        <v>0</v>
      </c>
      <c r="U244" s="332">
        <f t="shared" si="20"/>
        <v>0</v>
      </c>
      <c r="V244" s="332">
        <f t="shared" si="20"/>
        <v>0</v>
      </c>
      <c r="W244" s="332">
        <f t="shared" si="20"/>
        <v>0</v>
      </c>
      <c r="X244" s="332">
        <f t="shared" si="20"/>
        <v>0</v>
      </c>
      <c r="Y244" s="332">
        <f t="shared" si="20"/>
        <v>0</v>
      </c>
      <c r="Z244" s="332">
        <f t="shared" si="20"/>
        <v>0</v>
      </c>
      <c r="AA244" s="332">
        <f t="shared" si="20"/>
        <v>0</v>
      </c>
      <c r="AB244" s="332">
        <f t="shared" si="20"/>
        <v>0</v>
      </c>
      <c r="AC244" s="332">
        <f t="shared" si="20"/>
        <v>0</v>
      </c>
      <c r="AD244" s="332">
        <f t="shared" si="20"/>
        <v>0</v>
      </c>
      <c r="AE244" s="332">
        <f t="shared" si="20"/>
        <v>0</v>
      </c>
      <c r="AF244" s="332">
        <f t="shared" si="20"/>
        <v>0</v>
      </c>
      <c r="AG244" s="332">
        <f t="shared" si="20"/>
        <v>0</v>
      </c>
      <c r="AH244" s="332">
        <f t="shared" si="20"/>
        <v>0</v>
      </c>
      <c r="AI244" s="332">
        <f t="shared" si="20"/>
        <v>0</v>
      </c>
      <c r="AJ244" s="332">
        <f t="shared" si="20"/>
        <v>0</v>
      </c>
      <c r="AK244" s="332">
        <f t="shared" si="20"/>
        <v>0</v>
      </c>
      <c r="AL244" s="332">
        <f t="shared" si="20"/>
        <v>0</v>
      </c>
      <c r="AM244" s="332">
        <f t="shared" si="20"/>
        <v>0</v>
      </c>
      <c r="AN244" s="332">
        <f t="shared" si="20"/>
        <v>0</v>
      </c>
      <c r="AO244" s="332">
        <f t="shared" si="20"/>
        <v>0</v>
      </c>
      <c r="AP244" s="332">
        <f t="shared" si="20"/>
        <v>0</v>
      </c>
      <c r="AQ244" s="332">
        <f t="shared" si="20"/>
        <v>0</v>
      </c>
      <c r="AR244" s="332">
        <f t="shared" si="20"/>
        <v>0</v>
      </c>
      <c r="AS244" s="332">
        <f t="shared" si="20"/>
        <v>0</v>
      </c>
      <c r="AT244" s="332">
        <f t="shared" si="20"/>
        <v>0</v>
      </c>
      <c r="AU244" s="332">
        <f t="shared" si="20"/>
        <v>0</v>
      </c>
      <c r="AV244" s="332">
        <f t="shared" si="20"/>
        <v>0</v>
      </c>
      <c r="AW244" s="332">
        <f t="shared" si="20"/>
        <v>0</v>
      </c>
      <c r="AX244" s="332">
        <f t="shared" si="20"/>
        <v>0</v>
      </c>
      <c r="AY244" s="332">
        <f t="shared" si="20"/>
        <v>0</v>
      </c>
      <c r="AZ244" s="332">
        <f t="shared" si="20"/>
        <v>0</v>
      </c>
      <c r="BA244" s="332">
        <f t="shared" si="20"/>
        <v>0</v>
      </c>
      <c r="BB244" s="332">
        <f t="shared" si="20"/>
        <v>0</v>
      </c>
      <c r="BC244" s="332">
        <f t="shared" si="20"/>
        <v>0</v>
      </c>
      <c r="BD244" s="332">
        <f t="shared" si="20"/>
        <v>0</v>
      </c>
      <c r="BE244" s="332">
        <f t="shared" si="20"/>
        <v>0</v>
      </c>
      <c r="BF244" s="332">
        <f t="shared" si="20"/>
        <v>0</v>
      </c>
      <c r="BG244" s="332">
        <f t="shared" si="20"/>
        <v>0</v>
      </c>
      <c r="BH244" s="332">
        <f t="shared" si="20"/>
        <v>0</v>
      </c>
      <c r="BI244" s="332">
        <f t="shared" si="20"/>
        <v>0</v>
      </c>
      <c r="BJ244" s="332">
        <f t="shared" si="20"/>
        <v>0</v>
      </c>
      <c r="BK244" s="332">
        <f t="shared" si="20"/>
        <v>0</v>
      </c>
      <c r="BL244" s="332">
        <f t="shared" si="20"/>
        <v>0</v>
      </c>
      <c r="BM244" s="332">
        <f t="shared" si="20"/>
        <v>0</v>
      </c>
      <c r="BN244" s="332">
        <f t="shared" si="20"/>
        <v>0</v>
      </c>
      <c r="BO244" s="332">
        <f t="shared" si="20"/>
        <v>0</v>
      </c>
      <c r="BP244" s="332">
        <f t="shared" si="20"/>
        <v>0</v>
      </c>
      <c r="BQ244" s="332">
        <f t="shared" si="20"/>
        <v>0</v>
      </c>
      <c r="BR244" s="332">
        <f t="shared" si="20"/>
        <v>0</v>
      </c>
      <c r="BS244" s="332">
        <f t="shared" si="20"/>
        <v>0</v>
      </c>
      <c r="BT244" s="332">
        <f t="shared" si="20"/>
        <v>6</v>
      </c>
      <c r="BU244" s="332">
        <f t="shared" si="20"/>
        <v>0</v>
      </c>
      <c r="BV244" s="332">
        <f t="shared" si="20"/>
        <v>0</v>
      </c>
      <c r="BW244" s="332">
        <f t="shared" si="20"/>
        <v>0</v>
      </c>
      <c r="BX244" s="332">
        <f t="shared" ref="BT244:BX246" si="21">BX20-EP20</f>
        <v>0</v>
      </c>
      <c r="BZ244" s="332">
        <f t="shared" ref="BZ244:CA246" si="22">BZ20-ER20</f>
        <v>0</v>
      </c>
      <c r="CA244" s="332">
        <f t="shared" si="22"/>
        <v>0</v>
      </c>
    </row>
    <row r="245" spans="12:79" hidden="1" x14ac:dyDescent="0.2">
      <c r="L245" s="332">
        <f t="shared" si="20"/>
        <v>345294</v>
      </c>
      <c r="M245" s="332">
        <f t="shared" si="20"/>
        <v>0</v>
      </c>
      <c r="N245" s="332">
        <f t="shared" si="20"/>
        <v>0</v>
      </c>
      <c r="O245" s="332">
        <f t="shared" si="20"/>
        <v>0</v>
      </c>
      <c r="P245" s="332">
        <f t="shared" si="20"/>
        <v>0</v>
      </c>
      <c r="Q245" s="332">
        <f t="shared" si="20"/>
        <v>20229</v>
      </c>
      <c r="R245" s="332">
        <f t="shared" si="20"/>
        <v>0</v>
      </c>
      <c r="S245" s="332">
        <f t="shared" si="20"/>
        <v>0</v>
      </c>
      <c r="T245" s="332">
        <f t="shared" si="20"/>
        <v>0</v>
      </c>
      <c r="U245" s="332">
        <f t="shared" si="20"/>
        <v>0</v>
      </c>
      <c r="V245" s="332">
        <f t="shared" si="20"/>
        <v>-197910</v>
      </c>
      <c r="W245" s="332">
        <f t="shared" si="20"/>
        <v>0</v>
      </c>
      <c r="X245" s="332">
        <f t="shared" si="20"/>
        <v>0</v>
      </c>
      <c r="Y245" s="332">
        <f t="shared" si="20"/>
        <v>0</v>
      </c>
      <c r="Z245" s="332">
        <f t="shared" si="20"/>
        <v>0</v>
      </c>
      <c r="AA245" s="332">
        <f t="shared" si="20"/>
        <v>-286915</v>
      </c>
      <c r="AB245" s="332">
        <f t="shared" si="20"/>
        <v>0</v>
      </c>
      <c r="AC245" s="332">
        <f t="shared" si="20"/>
        <v>0</v>
      </c>
      <c r="AD245" s="332">
        <f t="shared" si="20"/>
        <v>0</v>
      </c>
      <c r="AE245" s="332">
        <f t="shared" si="20"/>
        <v>0</v>
      </c>
      <c r="AF245" s="332">
        <f t="shared" si="20"/>
        <v>-263897</v>
      </c>
      <c r="AG245" s="332">
        <f t="shared" si="20"/>
        <v>0</v>
      </c>
      <c r="AH245" s="332">
        <f t="shared" si="20"/>
        <v>0</v>
      </c>
      <c r="AI245" s="332">
        <f t="shared" si="20"/>
        <v>0</v>
      </c>
      <c r="AJ245" s="332">
        <f t="shared" si="20"/>
        <v>0</v>
      </c>
      <c r="AK245" s="332">
        <f t="shared" si="20"/>
        <v>-151237</v>
      </c>
      <c r="AL245" s="332">
        <f t="shared" si="20"/>
        <v>0</v>
      </c>
      <c r="AM245" s="332">
        <f t="shared" si="20"/>
        <v>0</v>
      </c>
      <c r="AN245" s="332">
        <f t="shared" si="20"/>
        <v>0</v>
      </c>
      <c r="AO245" s="332">
        <f t="shared" si="20"/>
        <v>0</v>
      </c>
      <c r="AP245" s="332">
        <f t="shared" si="20"/>
        <v>-467133</v>
      </c>
      <c r="AQ245" s="332">
        <f t="shared" si="20"/>
        <v>0</v>
      </c>
      <c r="AR245" s="332">
        <f t="shared" si="20"/>
        <v>0</v>
      </c>
      <c r="AS245" s="332">
        <f t="shared" si="20"/>
        <v>0</v>
      </c>
      <c r="AT245" s="332">
        <f t="shared" si="20"/>
        <v>0</v>
      </c>
      <c r="AU245" s="332">
        <f t="shared" si="20"/>
        <v>-387424</v>
      </c>
      <c r="AV245" s="332">
        <f t="shared" si="20"/>
        <v>0</v>
      </c>
      <c r="AW245" s="332">
        <f t="shared" si="20"/>
        <v>0</v>
      </c>
      <c r="AX245" s="332">
        <f t="shared" si="20"/>
        <v>0</v>
      </c>
      <c r="AY245" s="332">
        <f t="shared" si="20"/>
        <v>0</v>
      </c>
      <c r="AZ245" s="332">
        <f t="shared" si="20"/>
        <v>-493196</v>
      </c>
      <c r="BA245" s="332">
        <f t="shared" si="20"/>
        <v>0</v>
      </c>
      <c r="BB245" s="332">
        <f t="shared" si="20"/>
        <v>0</v>
      </c>
      <c r="BC245" s="332">
        <f t="shared" si="20"/>
        <v>0</v>
      </c>
      <c r="BD245" s="332">
        <f t="shared" si="20"/>
        <v>0</v>
      </c>
      <c r="BE245" s="332">
        <f t="shared" si="20"/>
        <v>-211537</v>
      </c>
      <c r="BF245" s="332">
        <f t="shared" si="20"/>
        <v>0</v>
      </c>
      <c r="BG245" s="332">
        <f t="shared" si="20"/>
        <v>0</v>
      </c>
      <c r="BH245" s="332">
        <f t="shared" si="20"/>
        <v>0</v>
      </c>
      <c r="BI245" s="332">
        <f t="shared" si="20"/>
        <v>0</v>
      </c>
      <c r="BJ245" s="332">
        <f t="shared" si="20"/>
        <v>-409969</v>
      </c>
      <c r="BK245" s="332">
        <f t="shared" si="20"/>
        <v>0</v>
      </c>
      <c r="BL245" s="332">
        <f t="shared" si="20"/>
        <v>0</v>
      </c>
      <c r="BM245" s="332">
        <f t="shared" si="20"/>
        <v>0</v>
      </c>
      <c r="BN245" s="332">
        <f t="shared" si="20"/>
        <v>0</v>
      </c>
      <c r="BO245" s="332">
        <f t="shared" si="20"/>
        <v>-252762</v>
      </c>
      <c r="BP245" s="332">
        <f t="shared" si="20"/>
        <v>0</v>
      </c>
      <c r="BQ245" s="332">
        <f t="shared" si="20"/>
        <v>0</v>
      </c>
      <c r="BR245" s="332">
        <f t="shared" si="20"/>
        <v>0</v>
      </c>
      <c r="BS245" s="332">
        <f t="shared" si="20"/>
        <v>0</v>
      </c>
      <c r="BT245" s="332">
        <f t="shared" si="21"/>
        <v>365523</v>
      </c>
      <c r="BU245" s="332">
        <f t="shared" si="21"/>
        <v>0</v>
      </c>
      <c r="BV245" s="332">
        <f t="shared" si="21"/>
        <v>0</v>
      </c>
      <c r="BW245" s="332">
        <f t="shared" si="21"/>
        <v>0</v>
      </c>
      <c r="BX245" s="332">
        <f t="shared" si="21"/>
        <v>0</v>
      </c>
      <c r="BZ245" s="332">
        <f t="shared" si="22"/>
        <v>0</v>
      </c>
      <c r="CA245" s="332">
        <f t="shared" si="22"/>
        <v>0</v>
      </c>
    </row>
    <row r="246" spans="12:79" hidden="1" x14ac:dyDescent="0.2">
      <c r="L246" s="332">
        <f t="shared" si="20"/>
        <v>0</v>
      </c>
      <c r="M246" s="332">
        <f t="shared" si="20"/>
        <v>0</v>
      </c>
      <c r="N246" s="332">
        <f t="shared" si="20"/>
        <v>0</v>
      </c>
      <c r="O246" s="332">
        <f t="shared" si="20"/>
        <v>0</v>
      </c>
      <c r="P246" s="332">
        <f t="shared" si="20"/>
        <v>0</v>
      </c>
      <c r="Q246" s="332">
        <f t="shared" si="20"/>
        <v>0</v>
      </c>
      <c r="R246" s="332">
        <f t="shared" si="20"/>
        <v>0</v>
      </c>
      <c r="S246" s="332">
        <f t="shared" si="20"/>
        <v>0</v>
      </c>
      <c r="T246" s="332">
        <f t="shared" si="20"/>
        <v>0</v>
      </c>
      <c r="U246" s="332">
        <f t="shared" si="20"/>
        <v>0</v>
      </c>
      <c r="V246" s="332">
        <f t="shared" si="20"/>
        <v>0</v>
      </c>
      <c r="W246" s="332">
        <f t="shared" si="20"/>
        <v>0</v>
      </c>
      <c r="X246" s="332">
        <f t="shared" si="20"/>
        <v>0</v>
      </c>
      <c r="Y246" s="332">
        <f t="shared" si="20"/>
        <v>0</v>
      </c>
      <c r="Z246" s="332">
        <f t="shared" si="20"/>
        <v>0</v>
      </c>
      <c r="AA246" s="332">
        <f t="shared" si="20"/>
        <v>0</v>
      </c>
      <c r="AB246" s="332">
        <f t="shared" si="20"/>
        <v>0</v>
      </c>
      <c r="AC246" s="332">
        <f t="shared" si="20"/>
        <v>0</v>
      </c>
      <c r="AD246" s="332">
        <f t="shared" si="20"/>
        <v>0</v>
      </c>
      <c r="AE246" s="332">
        <f t="shared" si="20"/>
        <v>0</v>
      </c>
      <c r="AF246" s="332">
        <f t="shared" si="20"/>
        <v>0</v>
      </c>
      <c r="AG246" s="332">
        <f t="shared" si="20"/>
        <v>0</v>
      </c>
      <c r="AH246" s="332">
        <f t="shared" si="20"/>
        <v>0</v>
      </c>
      <c r="AI246" s="332">
        <f t="shared" si="20"/>
        <v>0</v>
      </c>
      <c r="AJ246" s="332">
        <f t="shared" si="20"/>
        <v>0</v>
      </c>
      <c r="AK246" s="332">
        <f t="shared" si="20"/>
        <v>0</v>
      </c>
      <c r="AL246" s="332">
        <f t="shared" si="20"/>
        <v>0</v>
      </c>
      <c r="AM246" s="332">
        <f t="shared" si="20"/>
        <v>0</v>
      </c>
      <c r="AN246" s="332">
        <f t="shared" si="20"/>
        <v>0</v>
      </c>
      <c r="AO246" s="332">
        <f t="shared" si="20"/>
        <v>0</v>
      </c>
      <c r="AP246" s="332">
        <f t="shared" si="20"/>
        <v>0</v>
      </c>
      <c r="AQ246" s="332">
        <f t="shared" si="20"/>
        <v>0</v>
      </c>
      <c r="AR246" s="332">
        <f t="shared" si="20"/>
        <v>0</v>
      </c>
      <c r="AS246" s="332">
        <f t="shared" si="20"/>
        <v>0</v>
      </c>
      <c r="AT246" s="332">
        <f t="shared" si="20"/>
        <v>0</v>
      </c>
      <c r="AU246" s="332">
        <f t="shared" si="20"/>
        <v>0</v>
      </c>
      <c r="AV246" s="332">
        <f t="shared" si="20"/>
        <v>0</v>
      </c>
      <c r="AW246" s="332">
        <f t="shared" si="20"/>
        <v>0</v>
      </c>
      <c r="AX246" s="332">
        <f t="shared" si="20"/>
        <v>0</v>
      </c>
      <c r="AY246" s="332">
        <f t="shared" si="20"/>
        <v>0</v>
      </c>
      <c r="AZ246" s="332">
        <f t="shared" si="20"/>
        <v>0</v>
      </c>
      <c r="BA246" s="332">
        <f t="shared" si="20"/>
        <v>0</v>
      </c>
      <c r="BB246" s="332">
        <f t="shared" si="20"/>
        <v>0</v>
      </c>
      <c r="BC246" s="332">
        <f t="shared" si="20"/>
        <v>0</v>
      </c>
      <c r="BD246" s="332">
        <f t="shared" si="20"/>
        <v>0</v>
      </c>
      <c r="BE246" s="332">
        <f t="shared" si="20"/>
        <v>0</v>
      </c>
      <c r="BF246" s="332">
        <f t="shared" si="20"/>
        <v>0</v>
      </c>
      <c r="BG246" s="332">
        <f t="shared" si="20"/>
        <v>0</v>
      </c>
      <c r="BH246" s="332">
        <f t="shared" si="20"/>
        <v>0</v>
      </c>
      <c r="BI246" s="332">
        <f t="shared" si="20"/>
        <v>0</v>
      </c>
      <c r="BJ246" s="332">
        <f t="shared" si="20"/>
        <v>0</v>
      </c>
      <c r="BK246" s="332">
        <f t="shared" si="20"/>
        <v>0</v>
      </c>
      <c r="BL246" s="332">
        <f t="shared" si="20"/>
        <v>0</v>
      </c>
      <c r="BM246" s="332">
        <f t="shared" si="20"/>
        <v>0</v>
      </c>
      <c r="BN246" s="332">
        <f t="shared" si="20"/>
        <v>0</v>
      </c>
      <c r="BO246" s="332">
        <f t="shared" si="20"/>
        <v>0</v>
      </c>
      <c r="BP246" s="332">
        <f t="shared" si="20"/>
        <v>0</v>
      </c>
      <c r="BQ246" s="332">
        <f t="shared" si="20"/>
        <v>0</v>
      </c>
      <c r="BR246" s="332">
        <f t="shared" si="20"/>
        <v>0</v>
      </c>
      <c r="BS246" s="332">
        <f t="shared" si="20"/>
        <v>0</v>
      </c>
      <c r="BT246" s="332">
        <f t="shared" si="21"/>
        <v>0</v>
      </c>
      <c r="BU246" s="332">
        <f t="shared" si="21"/>
        <v>0</v>
      </c>
      <c r="BV246" s="332">
        <f t="shared" si="21"/>
        <v>0</v>
      </c>
      <c r="BW246" s="332">
        <f t="shared" si="21"/>
        <v>0</v>
      </c>
      <c r="BX246" s="332">
        <f t="shared" si="21"/>
        <v>0</v>
      </c>
      <c r="BZ246" s="332">
        <f t="shared" si="22"/>
        <v>0</v>
      </c>
      <c r="CA246" s="332">
        <f t="shared" si="22"/>
        <v>0</v>
      </c>
    </row>
    <row r="247" spans="12:79" hidden="1" x14ac:dyDescent="0.2">
      <c r="L247" s="332" t="e">
        <f>#REF!-#REF!</f>
        <v>#REF!</v>
      </c>
      <c r="M247" s="332" t="e">
        <f>#REF!-#REF!</f>
        <v>#REF!</v>
      </c>
      <c r="N247" s="332" t="e">
        <f>#REF!-#REF!</f>
        <v>#REF!</v>
      </c>
      <c r="O247" s="332" t="e">
        <f>#REF!-#REF!</f>
        <v>#REF!</v>
      </c>
      <c r="P247" s="332" t="e">
        <f>#REF!-#REF!</f>
        <v>#REF!</v>
      </c>
      <c r="Q247" s="332" t="e">
        <f>#REF!-#REF!</f>
        <v>#REF!</v>
      </c>
      <c r="R247" s="332" t="e">
        <f>#REF!-#REF!</f>
        <v>#REF!</v>
      </c>
      <c r="S247" s="332" t="e">
        <f>#REF!-#REF!</f>
        <v>#REF!</v>
      </c>
      <c r="T247" s="332" t="e">
        <f>#REF!-#REF!</f>
        <v>#REF!</v>
      </c>
      <c r="U247" s="332" t="e">
        <f>#REF!-#REF!</f>
        <v>#REF!</v>
      </c>
      <c r="V247" s="332" t="e">
        <f>#REF!-#REF!</f>
        <v>#REF!</v>
      </c>
      <c r="W247" s="332" t="e">
        <f>#REF!-#REF!</f>
        <v>#REF!</v>
      </c>
      <c r="X247" s="332" t="e">
        <f>#REF!-#REF!</f>
        <v>#REF!</v>
      </c>
      <c r="Y247" s="332" t="e">
        <f>#REF!-#REF!</f>
        <v>#REF!</v>
      </c>
      <c r="Z247" s="332" t="e">
        <f>#REF!-#REF!</f>
        <v>#REF!</v>
      </c>
      <c r="AA247" s="332" t="e">
        <f>#REF!-#REF!</f>
        <v>#REF!</v>
      </c>
      <c r="AB247" s="332" t="e">
        <f>#REF!-#REF!</f>
        <v>#REF!</v>
      </c>
      <c r="AC247" s="332" t="e">
        <f>#REF!-#REF!</f>
        <v>#REF!</v>
      </c>
      <c r="AD247" s="332" t="e">
        <f>#REF!-#REF!</f>
        <v>#REF!</v>
      </c>
      <c r="AE247" s="332" t="e">
        <f>#REF!-#REF!</f>
        <v>#REF!</v>
      </c>
      <c r="AF247" s="332" t="e">
        <f>#REF!-#REF!</f>
        <v>#REF!</v>
      </c>
      <c r="AG247" s="332" t="e">
        <f>#REF!-#REF!</f>
        <v>#REF!</v>
      </c>
      <c r="AH247" s="332" t="e">
        <f>#REF!-#REF!</f>
        <v>#REF!</v>
      </c>
      <c r="AI247" s="332" t="e">
        <f>#REF!-#REF!</f>
        <v>#REF!</v>
      </c>
      <c r="AJ247" s="332" t="e">
        <f>#REF!-#REF!</f>
        <v>#REF!</v>
      </c>
      <c r="AK247" s="332" t="e">
        <f>#REF!-#REF!</f>
        <v>#REF!</v>
      </c>
      <c r="AL247" s="332" t="e">
        <f>#REF!-#REF!</f>
        <v>#REF!</v>
      </c>
      <c r="AM247" s="332" t="e">
        <f>#REF!-#REF!</f>
        <v>#REF!</v>
      </c>
      <c r="AN247" s="332" t="e">
        <f>#REF!-#REF!</f>
        <v>#REF!</v>
      </c>
      <c r="AO247" s="332" t="e">
        <f>#REF!-#REF!</f>
        <v>#REF!</v>
      </c>
      <c r="AP247" s="332" t="e">
        <f>#REF!-#REF!</f>
        <v>#REF!</v>
      </c>
      <c r="AQ247" s="332" t="e">
        <f>#REF!-#REF!</f>
        <v>#REF!</v>
      </c>
      <c r="AR247" s="332" t="e">
        <f>#REF!-#REF!</f>
        <v>#REF!</v>
      </c>
      <c r="AS247" s="332" t="e">
        <f>#REF!-#REF!</f>
        <v>#REF!</v>
      </c>
      <c r="AT247" s="332" t="e">
        <f>#REF!-#REF!</f>
        <v>#REF!</v>
      </c>
      <c r="AU247" s="332" t="e">
        <f>#REF!-#REF!</f>
        <v>#REF!</v>
      </c>
      <c r="AV247" s="332" t="e">
        <f>#REF!-#REF!</f>
        <v>#REF!</v>
      </c>
      <c r="AW247" s="332" t="e">
        <f>#REF!-#REF!</f>
        <v>#REF!</v>
      </c>
      <c r="AX247" s="332" t="e">
        <f>#REF!-#REF!</f>
        <v>#REF!</v>
      </c>
      <c r="AY247" s="332" t="e">
        <f>#REF!-#REF!</f>
        <v>#REF!</v>
      </c>
      <c r="AZ247" s="332" t="e">
        <f>#REF!-#REF!</f>
        <v>#REF!</v>
      </c>
      <c r="BA247" s="332" t="e">
        <f>#REF!-#REF!</f>
        <v>#REF!</v>
      </c>
      <c r="BB247" s="332" t="e">
        <f>#REF!-#REF!</f>
        <v>#REF!</v>
      </c>
      <c r="BC247" s="332" t="e">
        <f>#REF!-#REF!</f>
        <v>#REF!</v>
      </c>
      <c r="BD247" s="332" t="e">
        <f>#REF!-#REF!</f>
        <v>#REF!</v>
      </c>
      <c r="BE247" s="332" t="e">
        <f>#REF!-#REF!</f>
        <v>#REF!</v>
      </c>
      <c r="BF247" s="332" t="e">
        <f>#REF!-#REF!</f>
        <v>#REF!</v>
      </c>
      <c r="BG247" s="332" t="e">
        <f>#REF!-#REF!</f>
        <v>#REF!</v>
      </c>
      <c r="BH247" s="332" t="e">
        <f>#REF!-#REF!</f>
        <v>#REF!</v>
      </c>
      <c r="BI247" s="332" t="e">
        <f>#REF!-#REF!</f>
        <v>#REF!</v>
      </c>
      <c r="BJ247" s="332" t="e">
        <f>#REF!-#REF!</f>
        <v>#REF!</v>
      </c>
      <c r="BK247" s="332" t="e">
        <f>#REF!-#REF!</f>
        <v>#REF!</v>
      </c>
      <c r="BL247" s="332" t="e">
        <f>#REF!-#REF!</f>
        <v>#REF!</v>
      </c>
      <c r="BM247" s="332" t="e">
        <f>#REF!-#REF!</f>
        <v>#REF!</v>
      </c>
      <c r="BN247" s="332" t="e">
        <f>#REF!-#REF!</f>
        <v>#REF!</v>
      </c>
      <c r="BO247" s="332" t="e">
        <f>#REF!-#REF!</f>
        <v>#REF!</v>
      </c>
      <c r="BP247" s="332" t="e">
        <f>#REF!-#REF!</f>
        <v>#REF!</v>
      </c>
      <c r="BQ247" s="332" t="e">
        <f>#REF!-#REF!</f>
        <v>#REF!</v>
      </c>
      <c r="BR247" s="332" t="e">
        <f>#REF!-#REF!</f>
        <v>#REF!</v>
      </c>
      <c r="BS247" s="332" t="e">
        <f>#REF!-#REF!</f>
        <v>#REF!</v>
      </c>
      <c r="BT247" s="332" t="e">
        <f>#REF!-#REF!</f>
        <v>#REF!</v>
      </c>
      <c r="BU247" s="332" t="e">
        <f>#REF!-#REF!</f>
        <v>#REF!</v>
      </c>
      <c r="BV247" s="332" t="e">
        <f>#REF!-#REF!</f>
        <v>#REF!</v>
      </c>
      <c r="BW247" s="332" t="e">
        <f>#REF!-#REF!</f>
        <v>#REF!</v>
      </c>
      <c r="BX247" s="332" t="e">
        <f>#REF!-#REF!</f>
        <v>#REF!</v>
      </c>
      <c r="BZ247" s="332" t="e">
        <f>#REF!-#REF!</f>
        <v>#REF!</v>
      </c>
      <c r="CA247" s="332" t="e">
        <f>#REF!-#REF!</f>
        <v>#REF!</v>
      </c>
    </row>
    <row r="248" spans="12:79" hidden="1" x14ac:dyDescent="0.2">
      <c r="L248" s="332">
        <f t="shared" ref="L248:BS250" si="23">L23-CD23</f>
        <v>0</v>
      </c>
      <c r="M248" s="332">
        <f t="shared" si="23"/>
        <v>0</v>
      </c>
      <c r="N248" s="332">
        <f t="shared" si="23"/>
        <v>0</v>
      </c>
      <c r="O248" s="332">
        <f t="shared" si="23"/>
        <v>0</v>
      </c>
      <c r="P248" s="332">
        <f t="shared" si="23"/>
        <v>0</v>
      </c>
      <c r="Q248" s="332">
        <f t="shared" si="23"/>
        <v>0</v>
      </c>
      <c r="R248" s="332">
        <f t="shared" si="23"/>
        <v>0</v>
      </c>
      <c r="S248" s="332">
        <f t="shared" si="23"/>
        <v>0</v>
      </c>
      <c r="T248" s="332">
        <f t="shared" si="23"/>
        <v>0</v>
      </c>
      <c r="U248" s="332">
        <f t="shared" si="23"/>
        <v>0</v>
      </c>
      <c r="V248" s="332">
        <f t="shared" si="23"/>
        <v>0</v>
      </c>
      <c r="W248" s="332">
        <f t="shared" si="23"/>
        <v>0</v>
      </c>
      <c r="X248" s="332">
        <f t="shared" si="23"/>
        <v>0</v>
      </c>
      <c r="Y248" s="332">
        <f t="shared" si="23"/>
        <v>0</v>
      </c>
      <c r="Z248" s="332">
        <f t="shared" si="23"/>
        <v>0</v>
      </c>
      <c r="AA248" s="332">
        <f t="shared" si="23"/>
        <v>0</v>
      </c>
      <c r="AB248" s="332">
        <f t="shared" si="23"/>
        <v>0</v>
      </c>
      <c r="AC248" s="332">
        <f t="shared" si="23"/>
        <v>0</v>
      </c>
      <c r="AD248" s="332">
        <f t="shared" si="23"/>
        <v>0</v>
      </c>
      <c r="AE248" s="332">
        <f t="shared" si="23"/>
        <v>0</v>
      </c>
      <c r="AF248" s="332">
        <f t="shared" si="23"/>
        <v>0</v>
      </c>
      <c r="AG248" s="332">
        <f t="shared" si="23"/>
        <v>0</v>
      </c>
      <c r="AH248" s="332">
        <f t="shared" si="23"/>
        <v>0</v>
      </c>
      <c r="AI248" s="332">
        <f t="shared" si="23"/>
        <v>0</v>
      </c>
      <c r="AJ248" s="332">
        <f t="shared" si="23"/>
        <v>0</v>
      </c>
      <c r="AK248" s="332">
        <f t="shared" si="23"/>
        <v>0</v>
      </c>
      <c r="AL248" s="332">
        <f t="shared" si="23"/>
        <v>0</v>
      </c>
      <c r="AM248" s="332">
        <f t="shared" si="23"/>
        <v>0</v>
      </c>
      <c r="AN248" s="332">
        <f t="shared" si="23"/>
        <v>0</v>
      </c>
      <c r="AO248" s="332">
        <f t="shared" si="23"/>
        <v>0</v>
      </c>
      <c r="AP248" s="332">
        <f t="shared" si="23"/>
        <v>0</v>
      </c>
      <c r="AQ248" s="332">
        <f t="shared" si="23"/>
        <v>0</v>
      </c>
      <c r="AR248" s="332">
        <f t="shared" si="23"/>
        <v>0</v>
      </c>
      <c r="AS248" s="332">
        <f t="shared" si="23"/>
        <v>0</v>
      </c>
      <c r="AT248" s="332">
        <f t="shared" si="23"/>
        <v>0</v>
      </c>
      <c r="AU248" s="332">
        <f t="shared" si="23"/>
        <v>0</v>
      </c>
      <c r="AV248" s="332">
        <f t="shared" si="23"/>
        <v>0</v>
      </c>
      <c r="AW248" s="332">
        <f t="shared" si="23"/>
        <v>0</v>
      </c>
      <c r="AX248" s="332">
        <f t="shared" si="23"/>
        <v>0</v>
      </c>
      <c r="AY248" s="332">
        <f t="shared" si="23"/>
        <v>0</v>
      </c>
      <c r="AZ248" s="332">
        <f t="shared" si="23"/>
        <v>0</v>
      </c>
      <c r="BA248" s="332">
        <f t="shared" si="23"/>
        <v>0</v>
      </c>
      <c r="BB248" s="332">
        <f t="shared" si="23"/>
        <v>0</v>
      </c>
      <c r="BC248" s="332">
        <f t="shared" si="23"/>
        <v>0</v>
      </c>
      <c r="BD248" s="332">
        <f t="shared" si="23"/>
        <v>0</v>
      </c>
      <c r="BE248" s="332">
        <f t="shared" si="23"/>
        <v>0</v>
      </c>
      <c r="BF248" s="332">
        <f t="shared" si="23"/>
        <v>0</v>
      </c>
      <c r="BG248" s="332">
        <f t="shared" si="23"/>
        <v>0</v>
      </c>
      <c r="BH248" s="332">
        <f t="shared" si="23"/>
        <v>0</v>
      </c>
      <c r="BI248" s="332">
        <f t="shared" si="23"/>
        <v>0</v>
      </c>
      <c r="BJ248" s="332">
        <f t="shared" si="23"/>
        <v>0</v>
      </c>
      <c r="BK248" s="332">
        <f t="shared" si="23"/>
        <v>0</v>
      </c>
      <c r="BL248" s="332">
        <f t="shared" si="23"/>
        <v>0</v>
      </c>
      <c r="BM248" s="332">
        <f t="shared" si="23"/>
        <v>0</v>
      </c>
      <c r="BN248" s="332">
        <f t="shared" si="23"/>
        <v>0</v>
      </c>
      <c r="BO248" s="332">
        <f t="shared" si="23"/>
        <v>0</v>
      </c>
      <c r="BP248" s="332">
        <f t="shared" si="23"/>
        <v>0</v>
      </c>
      <c r="BQ248" s="332">
        <f t="shared" si="23"/>
        <v>0</v>
      </c>
      <c r="BR248" s="332">
        <f t="shared" si="23"/>
        <v>0</v>
      </c>
      <c r="BS248" s="332">
        <f t="shared" si="23"/>
        <v>0</v>
      </c>
      <c r="BT248" s="332">
        <f>BT24-EL24</f>
        <v>0</v>
      </c>
      <c r="BU248" s="332">
        <f t="shared" ref="BU248:BX250" si="24">BU23-EM23</f>
        <v>0</v>
      </c>
      <c r="BV248" s="332">
        <f t="shared" si="24"/>
        <v>0</v>
      </c>
      <c r="BW248" s="332">
        <f t="shared" si="24"/>
        <v>0</v>
      </c>
      <c r="BX248" s="332">
        <f t="shared" si="24"/>
        <v>0</v>
      </c>
      <c r="BZ248" s="332">
        <f t="shared" ref="BZ248:CA250" si="25">BZ23-ER23</f>
        <v>0</v>
      </c>
      <c r="CA248" s="332">
        <f t="shared" si="25"/>
        <v>0</v>
      </c>
    </row>
    <row r="249" spans="12:79" hidden="1" x14ac:dyDescent="0.2">
      <c r="L249" s="332">
        <f t="shared" si="23"/>
        <v>0</v>
      </c>
      <c r="M249" s="332">
        <f t="shared" si="23"/>
        <v>0</v>
      </c>
      <c r="N249" s="332">
        <f t="shared" si="23"/>
        <v>0</v>
      </c>
      <c r="O249" s="332">
        <f t="shared" si="23"/>
        <v>0</v>
      </c>
      <c r="P249" s="332">
        <f t="shared" si="23"/>
        <v>0</v>
      </c>
      <c r="Q249" s="332">
        <f t="shared" si="23"/>
        <v>0</v>
      </c>
      <c r="R249" s="332">
        <f t="shared" si="23"/>
        <v>0</v>
      </c>
      <c r="S249" s="332">
        <f t="shared" si="23"/>
        <v>0</v>
      </c>
      <c r="T249" s="332">
        <f t="shared" si="23"/>
        <v>0</v>
      </c>
      <c r="U249" s="332">
        <f t="shared" si="23"/>
        <v>0</v>
      </c>
      <c r="V249" s="332">
        <f t="shared" si="23"/>
        <v>0</v>
      </c>
      <c r="W249" s="332">
        <f t="shared" si="23"/>
        <v>0</v>
      </c>
      <c r="X249" s="332">
        <f t="shared" si="23"/>
        <v>0</v>
      </c>
      <c r="Y249" s="332">
        <f t="shared" si="23"/>
        <v>0</v>
      </c>
      <c r="Z249" s="332">
        <f t="shared" si="23"/>
        <v>0</v>
      </c>
      <c r="AA249" s="332">
        <f t="shared" si="23"/>
        <v>0</v>
      </c>
      <c r="AB249" s="332">
        <f t="shared" si="23"/>
        <v>0</v>
      </c>
      <c r="AC249" s="332">
        <f t="shared" si="23"/>
        <v>0</v>
      </c>
      <c r="AD249" s="332">
        <f t="shared" si="23"/>
        <v>0</v>
      </c>
      <c r="AE249" s="332">
        <f t="shared" si="23"/>
        <v>0</v>
      </c>
      <c r="AF249" s="332">
        <f t="shared" si="23"/>
        <v>0</v>
      </c>
      <c r="AG249" s="332">
        <f t="shared" si="23"/>
        <v>0</v>
      </c>
      <c r="AH249" s="332">
        <f t="shared" si="23"/>
        <v>0</v>
      </c>
      <c r="AI249" s="332">
        <f t="shared" si="23"/>
        <v>0</v>
      </c>
      <c r="AJ249" s="332">
        <f t="shared" si="23"/>
        <v>0</v>
      </c>
      <c r="AK249" s="332">
        <f t="shared" si="23"/>
        <v>0</v>
      </c>
      <c r="AL249" s="332">
        <f t="shared" si="23"/>
        <v>0</v>
      </c>
      <c r="AM249" s="332">
        <f t="shared" si="23"/>
        <v>0</v>
      </c>
      <c r="AN249" s="332">
        <f t="shared" si="23"/>
        <v>0</v>
      </c>
      <c r="AO249" s="332">
        <f t="shared" si="23"/>
        <v>0</v>
      </c>
      <c r="AP249" s="332">
        <f t="shared" si="23"/>
        <v>0</v>
      </c>
      <c r="AQ249" s="332">
        <f t="shared" si="23"/>
        <v>0</v>
      </c>
      <c r="AR249" s="332">
        <f t="shared" si="23"/>
        <v>0</v>
      </c>
      <c r="AS249" s="332">
        <f t="shared" si="23"/>
        <v>0</v>
      </c>
      <c r="AT249" s="332">
        <f t="shared" si="23"/>
        <v>0</v>
      </c>
      <c r="AU249" s="332">
        <f t="shared" si="23"/>
        <v>0</v>
      </c>
      <c r="AV249" s="332">
        <f t="shared" si="23"/>
        <v>0</v>
      </c>
      <c r="AW249" s="332">
        <f t="shared" si="23"/>
        <v>0</v>
      </c>
      <c r="AX249" s="332">
        <f t="shared" si="23"/>
        <v>0</v>
      </c>
      <c r="AY249" s="332">
        <f t="shared" si="23"/>
        <v>0</v>
      </c>
      <c r="AZ249" s="332">
        <f t="shared" si="23"/>
        <v>0</v>
      </c>
      <c r="BA249" s="332">
        <f t="shared" si="23"/>
        <v>0</v>
      </c>
      <c r="BB249" s="332">
        <f t="shared" si="23"/>
        <v>0</v>
      </c>
      <c r="BC249" s="332">
        <f t="shared" si="23"/>
        <v>0</v>
      </c>
      <c r="BD249" s="332">
        <f t="shared" si="23"/>
        <v>0</v>
      </c>
      <c r="BE249" s="332">
        <f t="shared" si="23"/>
        <v>-57718349</v>
      </c>
      <c r="BF249" s="332">
        <f t="shared" si="23"/>
        <v>0</v>
      </c>
      <c r="BG249" s="332">
        <f t="shared" si="23"/>
        <v>0</v>
      </c>
      <c r="BH249" s="332">
        <f t="shared" si="23"/>
        <v>0</v>
      </c>
      <c r="BI249" s="332">
        <f t="shared" si="23"/>
        <v>0</v>
      </c>
      <c r="BJ249" s="332">
        <f t="shared" si="23"/>
        <v>0</v>
      </c>
      <c r="BK249" s="332">
        <f t="shared" si="23"/>
        <v>0</v>
      </c>
      <c r="BL249" s="332">
        <f t="shared" si="23"/>
        <v>0</v>
      </c>
      <c r="BM249" s="332">
        <f t="shared" si="23"/>
        <v>0</v>
      </c>
      <c r="BN249" s="332">
        <f t="shared" si="23"/>
        <v>0</v>
      </c>
      <c r="BO249" s="332">
        <f t="shared" si="23"/>
        <v>0</v>
      </c>
      <c r="BP249" s="332">
        <f t="shared" si="23"/>
        <v>0</v>
      </c>
      <c r="BQ249" s="332">
        <f t="shared" si="23"/>
        <v>0</v>
      </c>
      <c r="BR249" s="332">
        <f t="shared" si="23"/>
        <v>0</v>
      </c>
      <c r="BS249" s="332">
        <f t="shared" si="23"/>
        <v>0</v>
      </c>
      <c r="BT249" s="332">
        <f>BT24-EL24</f>
        <v>0</v>
      </c>
      <c r="BU249" s="332">
        <f t="shared" si="24"/>
        <v>0</v>
      </c>
      <c r="BV249" s="332">
        <f t="shared" si="24"/>
        <v>0</v>
      </c>
      <c r="BW249" s="332">
        <f t="shared" si="24"/>
        <v>0</v>
      </c>
      <c r="BX249" s="332">
        <f t="shared" si="24"/>
        <v>0</v>
      </c>
      <c r="BZ249" s="332">
        <f t="shared" si="25"/>
        <v>0</v>
      </c>
      <c r="CA249" s="332">
        <f t="shared" si="25"/>
        <v>0</v>
      </c>
    </row>
    <row r="250" spans="12:79" hidden="1" x14ac:dyDescent="0.2">
      <c r="L250" s="332">
        <f t="shared" si="23"/>
        <v>0</v>
      </c>
      <c r="M250" s="332">
        <f t="shared" si="23"/>
        <v>0</v>
      </c>
      <c r="N250" s="332">
        <f t="shared" si="23"/>
        <v>0</v>
      </c>
      <c r="O250" s="332">
        <f t="shared" si="23"/>
        <v>0</v>
      </c>
      <c r="P250" s="332">
        <f t="shared" si="23"/>
        <v>0</v>
      </c>
      <c r="Q250" s="332">
        <f t="shared" si="23"/>
        <v>0</v>
      </c>
      <c r="R250" s="332">
        <f t="shared" si="23"/>
        <v>0</v>
      </c>
      <c r="S250" s="332">
        <f t="shared" si="23"/>
        <v>0</v>
      </c>
      <c r="T250" s="332">
        <f t="shared" si="23"/>
        <v>0</v>
      </c>
      <c r="U250" s="332">
        <f t="shared" si="23"/>
        <v>0</v>
      </c>
      <c r="V250" s="332">
        <f t="shared" si="23"/>
        <v>0</v>
      </c>
      <c r="W250" s="332">
        <f t="shared" si="23"/>
        <v>0</v>
      </c>
      <c r="X250" s="332">
        <f t="shared" si="23"/>
        <v>0</v>
      </c>
      <c r="Y250" s="332">
        <f t="shared" si="23"/>
        <v>0</v>
      </c>
      <c r="Z250" s="332">
        <f t="shared" si="23"/>
        <v>0</v>
      </c>
      <c r="AA250" s="332">
        <f t="shared" si="23"/>
        <v>0</v>
      </c>
      <c r="AB250" s="332">
        <f t="shared" si="23"/>
        <v>0</v>
      </c>
      <c r="AC250" s="332">
        <f t="shared" si="23"/>
        <v>0</v>
      </c>
      <c r="AD250" s="332">
        <f t="shared" si="23"/>
        <v>0</v>
      </c>
      <c r="AE250" s="332">
        <f t="shared" si="23"/>
        <v>0</v>
      </c>
      <c r="AF250" s="332">
        <f t="shared" si="23"/>
        <v>0</v>
      </c>
      <c r="AG250" s="332">
        <f t="shared" si="23"/>
        <v>0</v>
      </c>
      <c r="AH250" s="332">
        <f t="shared" si="23"/>
        <v>0</v>
      </c>
      <c r="AI250" s="332">
        <f t="shared" si="23"/>
        <v>0</v>
      </c>
      <c r="AJ250" s="332">
        <f t="shared" si="23"/>
        <v>0</v>
      </c>
      <c r="AK250" s="332">
        <f t="shared" si="23"/>
        <v>0</v>
      </c>
      <c r="AL250" s="332">
        <f t="shared" si="23"/>
        <v>0</v>
      </c>
      <c r="AM250" s="332">
        <f t="shared" si="23"/>
        <v>0</v>
      </c>
      <c r="AN250" s="332">
        <f t="shared" si="23"/>
        <v>0</v>
      </c>
      <c r="AO250" s="332">
        <f t="shared" si="23"/>
        <v>0</v>
      </c>
      <c r="AP250" s="332">
        <f t="shared" si="23"/>
        <v>0</v>
      </c>
      <c r="AQ250" s="332">
        <f t="shared" si="23"/>
        <v>0</v>
      </c>
      <c r="AR250" s="332">
        <f t="shared" si="23"/>
        <v>0</v>
      </c>
      <c r="AS250" s="332">
        <f t="shared" si="23"/>
        <v>0</v>
      </c>
      <c r="AT250" s="332">
        <f t="shared" si="23"/>
        <v>0</v>
      </c>
      <c r="AU250" s="332">
        <f t="shared" si="23"/>
        <v>0</v>
      </c>
      <c r="AV250" s="332">
        <f t="shared" si="23"/>
        <v>0</v>
      </c>
      <c r="AW250" s="332">
        <f t="shared" si="23"/>
        <v>0</v>
      </c>
      <c r="AX250" s="332">
        <f t="shared" si="23"/>
        <v>0</v>
      </c>
      <c r="AY250" s="332">
        <f t="shared" si="23"/>
        <v>0</v>
      </c>
      <c r="AZ250" s="332">
        <f t="shared" si="23"/>
        <v>0</v>
      </c>
      <c r="BA250" s="332">
        <f t="shared" si="23"/>
        <v>0</v>
      </c>
      <c r="BB250" s="332">
        <f t="shared" si="23"/>
        <v>0</v>
      </c>
      <c r="BC250" s="332">
        <f t="shared" si="23"/>
        <v>0</v>
      </c>
      <c r="BD250" s="332">
        <f t="shared" si="23"/>
        <v>0</v>
      </c>
      <c r="BE250" s="332">
        <f t="shared" si="23"/>
        <v>-37521037</v>
      </c>
      <c r="BF250" s="332">
        <f t="shared" si="23"/>
        <v>0</v>
      </c>
      <c r="BG250" s="332">
        <f t="shared" si="23"/>
        <v>0</v>
      </c>
      <c r="BH250" s="332">
        <f t="shared" si="23"/>
        <v>0</v>
      </c>
      <c r="BI250" s="332">
        <f t="shared" si="23"/>
        <v>0</v>
      </c>
      <c r="BJ250" s="332">
        <f t="shared" si="23"/>
        <v>0</v>
      </c>
      <c r="BK250" s="332">
        <f t="shared" si="23"/>
        <v>0</v>
      </c>
      <c r="BL250" s="332">
        <f t="shared" si="23"/>
        <v>0</v>
      </c>
      <c r="BM250" s="332">
        <f t="shared" si="23"/>
        <v>0</v>
      </c>
      <c r="BN250" s="332">
        <f t="shared" si="23"/>
        <v>0</v>
      </c>
      <c r="BO250" s="332">
        <f t="shared" si="23"/>
        <v>0</v>
      </c>
      <c r="BP250" s="332">
        <f t="shared" si="23"/>
        <v>0</v>
      </c>
      <c r="BQ250" s="332">
        <f t="shared" si="23"/>
        <v>0</v>
      </c>
      <c r="BR250" s="332">
        <f t="shared" si="23"/>
        <v>0</v>
      </c>
      <c r="BS250" s="332">
        <f t="shared" si="23"/>
        <v>0</v>
      </c>
      <c r="BT250" s="332">
        <f>BT25-EL25</f>
        <v>0</v>
      </c>
      <c r="BU250" s="332">
        <f t="shared" si="24"/>
        <v>0</v>
      </c>
      <c r="BV250" s="332">
        <f t="shared" si="24"/>
        <v>0</v>
      </c>
      <c r="BW250" s="332">
        <f t="shared" si="24"/>
        <v>0</v>
      </c>
      <c r="BX250" s="332">
        <f t="shared" si="24"/>
        <v>0</v>
      </c>
      <c r="BZ250" s="332">
        <f t="shared" si="25"/>
        <v>0</v>
      </c>
      <c r="CA250" s="332">
        <f t="shared" si="25"/>
        <v>0</v>
      </c>
    </row>
    <row r="251" spans="12:79" hidden="1" x14ac:dyDescent="0.2">
      <c r="L251" s="332" t="e">
        <f>#REF!-#REF!</f>
        <v>#REF!</v>
      </c>
      <c r="M251" s="332" t="e">
        <f>#REF!-#REF!</f>
        <v>#REF!</v>
      </c>
      <c r="N251" s="332" t="e">
        <f>#REF!-#REF!</f>
        <v>#REF!</v>
      </c>
      <c r="O251" s="332" t="e">
        <f>#REF!-#REF!</f>
        <v>#REF!</v>
      </c>
      <c r="P251" s="332" t="e">
        <f>#REF!-#REF!</f>
        <v>#REF!</v>
      </c>
      <c r="Q251" s="332" t="e">
        <f>#REF!-#REF!</f>
        <v>#REF!</v>
      </c>
      <c r="R251" s="332" t="e">
        <f>#REF!-#REF!</f>
        <v>#REF!</v>
      </c>
      <c r="S251" s="332" t="e">
        <f>#REF!-#REF!</f>
        <v>#REF!</v>
      </c>
      <c r="T251" s="332" t="e">
        <f>#REF!-#REF!</f>
        <v>#REF!</v>
      </c>
      <c r="U251" s="332" t="e">
        <f>#REF!-#REF!</f>
        <v>#REF!</v>
      </c>
      <c r="V251" s="332" t="e">
        <f>#REF!-#REF!</f>
        <v>#REF!</v>
      </c>
      <c r="W251" s="332" t="e">
        <f>#REF!-#REF!</f>
        <v>#REF!</v>
      </c>
      <c r="X251" s="332" t="e">
        <f>#REF!-#REF!</f>
        <v>#REF!</v>
      </c>
      <c r="Y251" s="332" t="e">
        <f>#REF!-#REF!</f>
        <v>#REF!</v>
      </c>
      <c r="Z251" s="332" t="e">
        <f>#REF!-#REF!</f>
        <v>#REF!</v>
      </c>
      <c r="AA251" s="332" t="e">
        <f>#REF!-#REF!</f>
        <v>#REF!</v>
      </c>
      <c r="AB251" s="332" t="e">
        <f>#REF!-#REF!</f>
        <v>#REF!</v>
      </c>
      <c r="AC251" s="332" t="e">
        <f>#REF!-#REF!</f>
        <v>#REF!</v>
      </c>
      <c r="AD251" s="332" t="e">
        <f>#REF!-#REF!</f>
        <v>#REF!</v>
      </c>
      <c r="AE251" s="332" t="e">
        <f>#REF!-#REF!</f>
        <v>#REF!</v>
      </c>
      <c r="AF251" s="332" t="e">
        <f>#REF!-#REF!</f>
        <v>#REF!</v>
      </c>
      <c r="AG251" s="332" t="e">
        <f>#REF!-#REF!</f>
        <v>#REF!</v>
      </c>
      <c r="AH251" s="332" t="e">
        <f>#REF!-#REF!</f>
        <v>#REF!</v>
      </c>
      <c r="AI251" s="332" t="e">
        <f>#REF!-#REF!</f>
        <v>#REF!</v>
      </c>
      <c r="AJ251" s="332" t="e">
        <f>#REF!-#REF!</f>
        <v>#REF!</v>
      </c>
      <c r="AK251" s="332" t="e">
        <f>#REF!-#REF!</f>
        <v>#REF!</v>
      </c>
      <c r="AL251" s="332" t="e">
        <f>#REF!-#REF!</f>
        <v>#REF!</v>
      </c>
      <c r="AM251" s="332" t="e">
        <f>#REF!-#REF!</f>
        <v>#REF!</v>
      </c>
      <c r="AN251" s="332" t="e">
        <f>#REF!-#REF!</f>
        <v>#REF!</v>
      </c>
      <c r="AO251" s="332" t="e">
        <f>#REF!-#REF!</f>
        <v>#REF!</v>
      </c>
      <c r="AP251" s="332" t="e">
        <f>#REF!-#REF!</f>
        <v>#REF!</v>
      </c>
      <c r="AQ251" s="332" t="e">
        <f>#REF!-#REF!</f>
        <v>#REF!</v>
      </c>
      <c r="AR251" s="332" t="e">
        <f>#REF!-#REF!</f>
        <v>#REF!</v>
      </c>
      <c r="AS251" s="332" t="e">
        <f>#REF!-#REF!</f>
        <v>#REF!</v>
      </c>
      <c r="AT251" s="332" t="e">
        <f>#REF!-#REF!</f>
        <v>#REF!</v>
      </c>
      <c r="AU251" s="332" t="e">
        <f>#REF!-#REF!</f>
        <v>#REF!</v>
      </c>
      <c r="AV251" s="332" t="e">
        <f>#REF!-#REF!</f>
        <v>#REF!</v>
      </c>
      <c r="AW251" s="332" t="e">
        <f>#REF!-#REF!</f>
        <v>#REF!</v>
      </c>
      <c r="AX251" s="332" t="e">
        <f>#REF!-#REF!</f>
        <v>#REF!</v>
      </c>
      <c r="AY251" s="332" t="e">
        <f>#REF!-#REF!</f>
        <v>#REF!</v>
      </c>
      <c r="AZ251" s="332" t="e">
        <f>#REF!-#REF!</f>
        <v>#REF!</v>
      </c>
      <c r="BA251" s="332" t="e">
        <f>#REF!-#REF!</f>
        <v>#REF!</v>
      </c>
      <c r="BB251" s="332" t="e">
        <f>#REF!-#REF!</f>
        <v>#REF!</v>
      </c>
      <c r="BC251" s="332" t="e">
        <f>#REF!-#REF!</f>
        <v>#REF!</v>
      </c>
      <c r="BD251" s="332" t="e">
        <f>#REF!-#REF!</f>
        <v>#REF!</v>
      </c>
      <c r="BE251" s="332" t="e">
        <f>#REF!-#REF!</f>
        <v>#REF!</v>
      </c>
      <c r="BF251" s="332" t="e">
        <f>#REF!-#REF!</f>
        <v>#REF!</v>
      </c>
      <c r="BG251" s="332" t="e">
        <f>#REF!-#REF!</f>
        <v>#REF!</v>
      </c>
      <c r="BH251" s="332" t="e">
        <f>#REF!-#REF!</f>
        <v>#REF!</v>
      </c>
      <c r="BI251" s="332" t="e">
        <f>#REF!-#REF!</f>
        <v>#REF!</v>
      </c>
      <c r="BJ251" s="332" t="e">
        <f>#REF!-#REF!</f>
        <v>#REF!</v>
      </c>
      <c r="BK251" s="332" t="e">
        <f>#REF!-#REF!</f>
        <v>#REF!</v>
      </c>
      <c r="BL251" s="332" t="e">
        <f>#REF!-#REF!</f>
        <v>#REF!</v>
      </c>
      <c r="BM251" s="332" t="e">
        <f>#REF!-#REF!</f>
        <v>#REF!</v>
      </c>
      <c r="BN251" s="332" t="e">
        <f>#REF!-#REF!</f>
        <v>#REF!</v>
      </c>
      <c r="BO251" s="332" t="e">
        <f>#REF!-#REF!</f>
        <v>#REF!</v>
      </c>
      <c r="BP251" s="332" t="e">
        <f>#REF!-#REF!</f>
        <v>#REF!</v>
      </c>
      <c r="BQ251" s="332" t="e">
        <f>#REF!-#REF!</f>
        <v>#REF!</v>
      </c>
      <c r="BR251" s="332" t="e">
        <f>#REF!-#REF!</f>
        <v>#REF!</v>
      </c>
      <c r="BS251" s="332" t="e">
        <f>#REF!-#REF!</f>
        <v>#REF!</v>
      </c>
      <c r="BT251" s="332" t="e">
        <f>#REF!-#REF!</f>
        <v>#REF!</v>
      </c>
      <c r="BU251" s="332" t="e">
        <f>#REF!-#REF!</f>
        <v>#REF!</v>
      </c>
      <c r="BV251" s="332" t="e">
        <f>#REF!-#REF!</f>
        <v>#REF!</v>
      </c>
      <c r="BW251" s="332" t="e">
        <f>#REF!-#REF!</f>
        <v>#REF!</v>
      </c>
      <c r="BX251" s="332" t="e">
        <f>#REF!-#REF!</f>
        <v>#REF!</v>
      </c>
      <c r="BZ251" s="332" t="e">
        <f>#REF!-#REF!</f>
        <v>#REF!</v>
      </c>
      <c r="CA251" s="332" t="e">
        <f>#REF!-#REF!</f>
        <v>#REF!</v>
      </c>
    </row>
    <row r="252" spans="12:79" hidden="1" x14ac:dyDescent="0.2">
      <c r="L252" s="332">
        <f t="shared" ref="L252:BW252" si="26">L26-CD26</f>
        <v>0</v>
      </c>
      <c r="M252" s="332">
        <f t="shared" si="26"/>
        <v>0</v>
      </c>
      <c r="N252" s="332">
        <f t="shared" si="26"/>
        <v>0</v>
      </c>
      <c r="O252" s="332">
        <f t="shared" si="26"/>
        <v>0</v>
      </c>
      <c r="P252" s="332">
        <f t="shared" si="26"/>
        <v>0</v>
      </c>
      <c r="Q252" s="332">
        <f t="shared" si="26"/>
        <v>0</v>
      </c>
      <c r="R252" s="332">
        <f t="shared" si="26"/>
        <v>0</v>
      </c>
      <c r="S252" s="332">
        <f t="shared" si="26"/>
        <v>0</v>
      </c>
      <c r="T252" s="332">
        <f t="shared" si="26"/>
        <v>0</v>
      </c>
      <c r="U252" s="332">
        <f t="shared" si="26"/>
        <v>0</v>
      </c>
      <c r="V252" s="332">
        <f t="shared" si="26"/>
        <v>0</v>
      </c>
      <c r="W252" s="332">
        <f t="shared" si="26"/>
        <v>0</v>
      </c>
      <c r="X252" s="332">
        <f t="shared" si="26"/>
        <v>0</v>
      </c>
      <c r="Y252" s="332">
        <f t="shared" si="26"/>
        <v>0</v>
      </c>
      <c r="Z252" s="332">
        <f t="shared" si="26"/>
        <v>0</v>
      </c>
      <c r="AA252" s="332">
        <f t="shared" si="26"/>
        <v>0</v>
      </c>
      <c r="AB252" s="332">
        <f t="shared" si="26"/>
        <v>0</v>
      </c>
      <c r="AC252" s="332">
        <f t="shared" si="26"/>
        <v>0</v>
      </c>
      <c r="AD252" s="332">
        <f t="shared" si="26"/>
        <v>0</v>
      </c>
      <c r="AE252" s="332">
        <f t="shared" si="26"/>
        <v>0</v>
      </c>
      <c r="AF252" s="332">
        <f t="shared" si="26"/>
        <v>0</v>
      </c>
      <c r="AG252" s="332">
        <f t="shared" si="26"/>
        <v>0</v>
      </c>
      <c r="AH252" s="332">
        <f t="shared" si="26"/>
        <v>0</v>
      </c>
      <c r="AI252" s="332">
        <f t="shared" si="26"/>
        <v>0</v>
      </c>
      <c r="AJ252" s="332">
        <f t="shared" si="26"/>
        <v>0</v>
      </c>
      <c r="AK252" s="332">
        <f t="shared" si="26"/>
        <v>0</v>
      </c>
      <c r="AL252" s="332">
        <f t="shared" si="26"/>
        <v>0</v>
      </c>
      <c r="AM252" s="332">
        <f t="shared" si="26"/>
        <v>0</v>
      </c>
      <c r="AN252" s="332">
        <f t="shared" si="26"/>
        <v>0</v>
      </c>
      <c r="AO252" s="332">
        <f t="shared" si="26"/>
        <v>0</v>
      </c>
      <c r="AP252" s="332">
        <f t="shared" si="26"/>
        <v>0</v>
      </c>
      <c r="AQ252" s="332">
        <f t="shared" si="26"/>
        <v>0</v>
      </c>
      <c r="AR252" s="332">
        <f t="shared" si="26"/>
        <v>0</v>
      </c>
      <c r="AS252" s="332">
        <f t="shared" si="26"/>
        <v>0</v>
      </c>
      <c r="AT252" s="332">
        <f t="shared" si="26"/>
        <v>0</v>
      </c>
      <c r="AU252" s="332">
        <f t="shared" si="26"/>
        <v>0</v>
      </c>
      <c r="AV252" s="332">
        <f t="shared" si="26"/>
        <v>0</v>
      </c>
      <c r="AW252" s="332">
        <f t="shared" si="26"/>
        <v>0</v>
      </c>
      <c r="AX252" s="332">
        <f t="shared" si="26"/>
        <v>0</v>
      </c>
      <c r="AY252" s="332">
        <f t="shared" si="26"/>
        <v>0</v>
      </c>
      <c r="AZ252" s="332">
        <f t="shared" si="26"/>
        <v>0</v>
      </c>
      <c r="BA252" s="332">
        <f t="shared" si="26"/>
        <v>0</v>
      </c>
      <c r="BB252" s="332">
        <f t="shared" si="26"/>
        <v>0</v>
      </c>
      <c r="BC252" s="332">
        <f t="shared" si="26"/>
        <v>0</v>
      </c>
      <c r="BD252" s="332">
        <f t="shared" si="26"/>
        <v>0</v>
      </c>
      <c r="BE252" s="332">
        <f t="shared" si="26"/>
        <v>-20197312</v>
      </c>
      <c r="BF252" s="332">
        <f t="shared" si="26"/>
        <v>0</v>
      </c>
      <c r="BG252" s="332">
        <f t="shared" si="26"/>
        <v>0</v>
      </c>
      <c r="BH252" s="332">
        <f t="shared" si="26"/>
        <v>0</v>
      </c>
      <c r="BI252" s="332">
        <f t="shared" si="26"/>
        <v>0</v>
      </c>
      <c r="BJ252" s="332">
        <f t="shared" si="26"/>
        <v>0</v>
      </c>
      <c r="BK252" s="332">
        <f t="shared" si="26"/>
        <v>0</v>
      </c>
      <c r="BL252" s="332">
        <f t="shared" si="26"/>
        <v>0</v>
      </c>
      <c r="BM252" s="332">
        <f t="shared" si="26"/>
        <v>0</v>
      </c>
      <c r="BN252" s="332">
        <f t="shared" si="26"/>
        <v>0</v>
      </c>
      <c r="BO252" s="332">
        <f t="shared" si="26"/>
        <v>0</v>
      </c>
      <c r="BP252" s="332">
        <f t="shared" si="26"/>
        <v>0</v>
      </c>
      <c r="BQ252" s="332">
        <f t="shared" si="26"/>
        <v>0</v>
      </c>
      <c r="BR252" s="332">
        <f t="shared" si="26"/>
        <v>0</v>
      </c>
      <c r="BS252" s="332">
        <f t="shared" si="26"/>
        <v>0</v>
      </c>
      <c r="BT252" s="332">
        <f t="shared" si="26"/>
        <v>0</v>
      </c>
      <c r="BU252" s="332">
        <f t="shared" si="26"/>
        <v>0</v>
      </c>
      <c r="BV252" s="332">
        <f t="shared" si="26"/>
        <v>0</v>
      </c>
      <c r="BW252" s="332">
        <f t="shared" si="26"/>
        <v>0</v>
      </c>
      <c r="BX252" s="332">
        <f t="shared" ref="BX252" si="27">BX26-EP26</f>
        <v>0</v>
      </c>
      <c r="BZ252" s="332">
        <f>BZ26-ER26</f>
        <v>0</v>
      </c>
      <c r="CA252" s="332">
        <f>CA26-ES26</f>
        <v>0</v>
      </c>
    </row>
    <row r="253" spans="12:79" hidden="1" x14ac:dyDescent="0.2">
      <c r="L253" s="332">
        <f t="shared" ref="L253:BW255" si="28">L31-CD31</f>
        <v>0</v>
      </c>
      <c r="M253" s="332">
        <f t="shared" si="28"/>
        <v>0</v>
      </c>
      <c r="N253" s="332">
        <f t="shared" si="28"/>
        <v>0</v>
      </c>
      <c r="O253" s="332">
        <f t="shared" si="28"/>
        <v>0</v>
      </c>
      <c r="P253" s="332">
        <f t="shared" si="28"/>
        <v>0</v>
      </c>
      <c r="Q253" s="332">
        <f t="shared" si="28"/>
        <v>0</v>
      </c>
      <c r="R253" s="332">
        <f t="shared" si="28"/>
        <v>0</v>
      </c>
      <c r="S253" s="332">
        <f t="shared" si="28"/>
        <v>0</v>
      </c>
      <c r="T253" s="332">
        <f t="shared" si="28"/>
        <v>0</v>
      </c>
      <c r="U253" s="332">
        <f t="shared" si="28"/>
        <v>0</v>
      </c>
      <c r="V253" s="332">
        <f t="shared" si="28"/>
        <v>0</v>
      </c>
      <c r="W253" s="332">
        <f t="shared" si="28"/>
        <v>0</v>
      </c>
      <c r="X253" s="332">
        <f t="shared" si="28"/>
        <v>0</v>
      </c>
      <c r="Y253" s="332">
        <f t="shared" si="28"/>
        <v>0</v>
      </c>
      <c r="Z253" s="332">
        <f t="shared" si="28"/>
        <v>0</v>
      </c>
      <c r="AA253" s="332">
        <f t="shared" si="28"/>
        <v>0</v>
      </c>
      <c r="AB253" s="332">
        <f t="shared" si="28"/>
        <v>0</v>
      </c>
      <c r="AC253" s="332">
        <f t="shared" si="28"/>
        <v>0</v>
      </c>
      <c r="AD253" s="332">
        <f t="shared" si="28"/>
        <v>0</v>
      </c>
      <c r="AE253" s="332">
        <f t="shared" si="28"/>
        <v>0</v>
      </c>
      <c r="AF253" s="332">
        <f t="shared" si="28"/>
        <v>0</v>
      </c>
      <c r="AG253" s="332">
        <f t="shared" si="28"/>
        <v>0</v>
      </c>
      <c r="AH253" s="332">
        <f t="shared" si="28"/>
        <v>0</v>
      </c>
      <c r="AI253" s="332">
        <f t="shared" si="28"/>
        <v>0</v>
      </c>
      <c r="AJ253" s="332">
        <f t="shared" si="28"/>
        <v>0</v>
      </c>
      <c r="AK253" s="332">
        <f t="shared" si="28"/>
        <v>0</v>
      </c>
      <c r="AL253" s="332">
        <f t="shared" si="28"/>
        <v>0</v>
      </c>
      <c r="AM253" s="332">
        <f t="shared" si="28"/>
        <v>0</v>
      </c>
      <c r="AN253" s="332">
        <f t="shared" si="28"/>
        <v>0</v>
      </c>
      <c r="AO253" s="332">
        <f t="shared" si="28"/>
        <v>0</v>
      </c>
      <c r="AP253" s="332">
        <f t="shared" si="28"/>
        <v>0</v>
      </c>
      <c r="AQ253" s="332">
        <f t="shared" si="28"/>
        <v>0</v>
      </c>
      <c r="AR253" s="332">
        <f t="shared" si="28"/>
        <v>0</v>
      </c>
      <c r="AS253" s="332">
        <f t="shared" si="28"/>
        <v>0</v>
      </c>
      <c r="AT253" s="332">
        <f t="shared" si="28"/>
        <v>0</v>
      </c>
      <c r="AU253" s="332">
        <f t="shared" si="28"/>
        <v>0</v>
      </c>
      <c r="AV253" s="332">
        <f t="shared" si="28"/>
        <v>0</v>
      </c>
      <c r="AW253" s="332">
        <f t="shared" si="28"/>
        <v>0</v>
      </c>
      <c r="AX253" s="332">
        <f t="shared" si="28"/>
        <v>0</v>
      </c>
      <c r="AY253" s="332">
        <f t="shared" si="28"/>
        <v>0</v>
      </c>
      <c r="AZ253" s="332">
        <f t="shared" si="28"/>
        <v>0</v>
      </c>
      <c r="BA253" s="332">
        <f t="shared" si="28"/>
        <v>0</v>
      </c>
      <c r="BB253" s="332">
        <f t="shared" si="28"/>
        <v>0</v>
      </c>
      <c r="BC253" s="332">
        <f t="shared" si="28"/>
        <v>0</v>
      </c>
      <c r="BD253" s="332">
        <f t="shared" si="28"/>
        <v>0</v>
      </c>
      <c r="BE253" s="332">
        <f t="shared" si="28"/>
        <v>0</v>
      </c>
      <c r="BF253" s="332">
        <f t="shared" si="28"/>
        <v>0</v>
      </c>
      <c r="BG253" s="332">
        <f t="shared" si="28"/>
        <v>0</v>
      </c>
      <c r="BH253" s="332">
        <f t="shared" si="28"/>
        <v>0</v>
      </c>
      <c r="BI253" s="332">
        <f t="shared" si="28"/>
        <v>0</v>
      </c>
      <c r="BJ253" s="332">
        <f t="shared" si="28"/>
        <v>0</v>
      </c>
      <c r="BK253" s="332">
        <f t="shared" si="28"/>
        <v>0</v>
      </c>
      <c r="BL253" s="332">
        <f t="shared" si="28"/>
        <v>0</v>
      </c>
      <c r="BM253" s="332">
        <f t="shared" si="28"/>
        <v>0</v>
      </c>
      <c r="BN253" s="332">
        <f t="shared" si="28"/>
        <v>0</v>
      </c>
      <c r="BO253" s="332">
        <f t="shared" si="28"/>
        <v>0</v>
      </c>
      <c r="BP253" s="332">
        <f t="shared" si="28"/>
        <v>0</v>
      </c>
      <c r="BQ253" s="332">
        <f t="shared" si="28"/>
        <v>0</v>
      </c>
      <c r="BR253" s="332">
        <f t="shared" si="28"/>
        <v>0</v>
      </c>
      <c r="BS253" s="332">
        <f t="shared" si="28"/>
        <v>0</v>
      </c>
      <c r="BT253" s="332">
        <f t="shared" si="28"/>
        <v>0</v>
      </c>
      <c r="BU253" s="332">
        <f t="shared" si="28"/>
        <v>0</v>
      </c>
      <c r="BV253" s="332">
        <f t="shared" si="28"/>
        <v>0</v>
      </c>
      <c r="BW253" s="332">
        <f t="shared" si="28"/>
        <v>0</v>
      </c>
      <c r="BX253" s="332">
        <f t="shared" ref="BT253:BX255" si="29">BX31-EP31</f>
        <v>0</v>
      </c>
      <c r="BZ253" s="332">
        <f t="shared" ref="BZ253:CA255" si="30">BZ31-ER31</f>
        <v>0</v>
      </c>
      <c r="CA253" s="332">
        <f t="shared" si="30"/>
        <v>0</v>
      </c>
    </row>
    <row r="254" spans="12:79" hidden="1" x14ac:dyDescent="0.2">
      <c r="L254" s="332">
        <f t="shared" si="28"/>
        <v>0</v>
      </c>
      <c r="M254" s="332">
        <f t="shared" si="28"/>
        <v>0</v>
      </c>
      <c r="N254" s="332">
        <f t="shared" si="28"/>
        <v>0</v>
      </c>
      <c r="O254" s="332">
        <f t="shared" si="28"/>
        <v>0</v>
      </c>
      <c r="P254" s="332">
        <f t="shared" si="28"/>
        <v>0</v>
      </c>
      <c r="Q254" s="332">
        <f t="shared" si="28"/>
        <v>0</v>
      </c>
      <c r="R254" s="332">
        <f t="shared" si="28"/>
        <v>0</v>
      </c>
      <c r="S254" s="332">
        <f t="shared" si="28"/>
        <v>0</v>
      </c>
      <c r="T254" s="332">
        <f t="shared" si="28"/>
        <v>0</v>
      </c>
      <c r="U254" s="332">
        <f t="shared" si="28"/>
        <v>0</v>
      </c>
      <c r="V254" s="332">
        <f t="shared" si="28"/>
        <v>0</v>
      </c>
      <c r="W254" s="332">
        <f t="shared" si="28"/>
        <v>0</v>
      </c>
      <c r="X254" s="332">
        <f t="shared" si="28"/>
        <v>0</v>
      </c>
      <c r="Y254" s="332">
        <f t="shared" si="28"/>
        <v>0</v>
      </c>
      <c r="Z254" s="332">
        <f t="shared" si="28"/>
        <v>0</v>
      </c>
      <c r="AA254" s="332">
        <f t="shared" si="28"/>
        <v>0</v>
      </c>
      <c r="AB254" s="332">
        <f t="shared" si="28"/>
        <v>0</v>
      </c>
      <c r="AC254" s="332">
        <f t="shared" si="28"/>
        <v>0</v>
      </c>
      <c r="AD254" s="332">
        <f t="shared" si="28"/>
        <v>0</v>
      </c>
      <c r="AE254" s="332">
        <f t="shared" si="28"/>
        <v>0</v>
      </c>
      <c r="AF254" s="332">
        <f t="shared" si="28"/>
        <v>0</v>
      </c>
      <c r="AG254" s="332">
        <f t="shared" si="28"/>
        <v>0</v>
      </c>
      <c r="AH254" s="332">
        <f t="shared" si="28"/>
        <v>0</v>
      </c>
      <c r="AI254" s="332">
        <f t="shared" si="28"/>
        <v>0</v>
      </c>
      <c r="AJ254" s="332">
        <f t="shared" si="28"/>
        <v>0</v>
      </c>
      <c r="AK254" s="332">
        <f t="shared" si="28"/>
        <v>0</v>
      </c>
      <c r="AL254" s="332">
        <f t="shared" si="28"/>
        <v>0</v>
      </c>
      <c r="AM254" s="332">
        <f t="shared" si="28"/>
        <v>0</v>
      </c>
      <c r="AN254" s="332">
        <f t="shared" si="28"/>
        <v>0</v>
      </c>
      <c r="AO254" s="332">
        <f t="shared" si="28"/>
        <v>0</v>
      </c>
      <c r="AP254" s="332">
        <f t="shared" si="28"/>
        <v>0</v>
      </c>
      <c r="AQ254" s="332">
        <f t="shared" si="28"/>
        <v>0</v>
      </c>
      <c r="AR254" s="332">
        <f t="shared" si="28"/>
        <v>0</v>
      </c>
      <c r="AS254" s="332">
        <f t="shared" si="28"/>
        <v>0</v>
      </c>
      <c r="AT254" s="332">
        <f t="shared" si="28"/>
        <v>0</v>
      </c>
      <c r="AU254" s="332">
        <f t="shared" si="28"/>
        <v>0</v>
      </c>
      <c r="AV254" s="332">
        <f t="shared" si="28"/>
        <v>0</v>
      </c>
      <c r="AW254" s="332">
        <f t="shared" si="28"/>
        <v>0</v>
      </c>
      <c r="AX254" s="332">
        <f t="shared" si="28"/>
        <v>0</v>
      </c>
      <c r="AY254" s="332">
        <f t="shared" si="28"/>
        <v>0</v>
      </c>
      <c r="AZ254" s="332">
        <f t="shared" si="28"/>
        <v>0</v>
      </c>
      <c r="BA254" s="332">
        <f t="shared" si="28"/>
        <v>0</v>
      </c>
      <c r="BB254" s="332">
        <f t="shared" si="28"/>
        <v>0</v>
      </c>
      <c r="BC254" s="332">
        <f t="shared" si="28"/>
        <v>0</v>
      </c>
      <c r="BD254" s="332">
        <f t="shared" si="28"/>
        <v>0</v>
      </c>
      <c r="BE254" s="332">
        <f t="shared" si="28"/>
        <v>0</v>
      </c>
      <c r="BF254" s="332">
        <f t="shared" si="28"/>
        <v>0</v>
      </c>
      <c r="BG254" s="332">
        <f t="shared" si="28"/>
        <v>0</v>
      </c>
      <c r="BH254" s="332">
        <f t="shared" si="28"/>
        <v>0</v>
      </c>
      <c r="BI254" s="332">
        <f t="shared" si="28"/>
        <v>0</v>
      </c>
      <c r="BJ254" s="332">
        <f t="shared" si="28"/>
        <v>0</v>
      </c>
      <c r="BK254" s="332">
        <f t="shared" si="28"/>
        <v>0</v>
      </c>
      <c r="BL254" s="332">
        <f t="shared" si="28"/>
        <v>0</v>
      </c>
      <c r="BM254" s="332">
        <f t="shared" si="28"/>
        <v>0</v>
      </c>
      <c r="BN254" s="332">
        <f t="shared" si="28"/>
        <v>0</v>
      </c>
      <c r="BO254" s="332">
        <f t="shared" si="28"/>
        <v>0</v>
      </c>
      <c r="BP254" s="332">
        <f t="shared" si="28"/>
        <v>0</v>
      </c>
      <c r="BQ254" s="332">
        <f t="shared" si="28"/>
        <v>0</v>
      </c>
      <c r="BR254" s="332">
        <f t="shared" si="28"/>
        <v>0</v>
      </c>
      <c r="BS254" s="332">
        <f t="shared" si="28"/>
        <v>0</v>
      </c>
      <c r="BT254" s="332">
        <f t="shared" si="29"/>
        <v>0</v>
      </c>
      <c r="BU254" s="332">
        <f t="shared" si="29"/>
        <v>0</v>
      </c>
      <c r="BV254" s="332">
        <f t="shared" si="29"/>
        <v>0</v>
      </c>
      <c r="BW254" s="332">
        <f t="shared" si="29"/>
        <v>0</v>
      </c>
      <c r="BX254" s="332">
        <f t="shared" si="29"/>
        <v>0</v>
      </c>
      <c r="BZ254" s="332">
        <f t="shared" si="30"/>
        <v>0</v>
      </c>
      <c r="CA254" s="332">
        <f t="shared" si="30"/>
        <v>0</v>
      </c>
    </row>
    <row r="255" spans="12:79" hidden="1" x14ac:dyDescent="0.2">
      <c r="L255" s="332">
        <f t="shared" si="28"/>
        <v>0</v>
      </c>
      <c r="M255" s="332">
        <f t="shared" si="28"/>
        <v>0</v>
      </c>
      <c r="N255" s="332">
        <f t="shared" si="28"/>
        <v>0</v>
      </c>
      <c r="O255" s="332">
        <f t="shared" si="28"/>
        <v>0</v>
      </c>
      <c r="P255" s="332">
        <f t="shared" si="28"/>
        <v>0</v>
      </c>
      <c r="Q255" s="332">
        <f t="shared" si="28"/>
        <v>0</v>
      </c>
      <c r="R255" s="332">
        <f t="shared" si="28"/>
        <v>0</v>
      </c>
      <c r="S255" s="332">
        <f t="shared" si="28"/>
        <v>0</v>
      </c>
      <c r="T255" s="332">
        <f t="shared" si="28"/>
        <v>0</v>
      </c>
      <c r="U255" s="332">
        <f t="shared" si="28"/>
        <v>0</v>
      </c>
      <c r="V255" s="332">
        <f t="shared" si="28"/>
        <v>0</v>
      </c>
      <c r="W255" s="332">
        <f t="shared" si="28"/>
        <v>0</v>
      </c>
      <c r="X255" s="332">
        <f t="shared" si="28"/>
        <v>0</v>
      </c>
      <c r="Y255" s="332">
        <f t="shared" si="28"/>
        <v>0</v>
      </c>
      <c r="Z255" s="332">
        <f t="shared" si="28"/>
        <v>0</v>
      </c>
      <c r="AA255" s="332">
        <f t="shared" si="28"/>
        <v>0</v>
      </c>
      <c r="AB255" s="332">
        <f t="shared" si="28"/>
        <v>0</v>
      </c>
      <c r="AC255" s="332">
        <f t="shared" si="28"/>
        <v>0</v>
      </c>
      <c r="AD255" s="332">
        <f t="shared" si="28"/>
        <v>0</v>
      </c>
      <c r="AE255" s="332">
        <f t="shared" si="28"/>
        <v>0</v>
      </c>
      <c r="AF255" s="332">
        <f t="shared" si="28"/>
        <v>0</v>
      </c>
      <c r="AG255" s="332">
        <f t="shared" si="28"/>
        <v>0</v>
      </c>
      <c r="AH255" s="332">
        <f t="shared" si="28"/>
        <v>0</v>
      </c>
      <c r="AI255" s="332">
        <f t="shared" si="28"/>
        <v>0</v>
      </c>
      <c r="AJ255" s="332">
        <f t="shared" si="28"/>
        <v>0</v>
      </c>
      <c r="AK255" s="332">
        <f t="shared" si="28"/>
        <v>0</v>
      </c>
      <c r="AL255" s="332">
        <f t="shared" si="28"/>
        <v>0</v>
      </c>
      <c r="AM255" s="332">
        <f t="shared" si="28"/>
        <v>0</v>
      </c>
      <c r="AN255" s="332">
        <f t="shared" si="28"/>
        <v>0</v>
      </c>
      <c r="AO255" s="332">
        <f t="shared" si="28"/>
        <v>0</v>
      </c>
      <c r="AP255" s="332">
        <f t="shared" si="28"/>
        <v>0</v>
      </c>
      <c r="AQ255" s="332">
        <f t="shared" si="28"/>
        <v>0</v>
      </c>
      <c r="AR255" s="332">
        <f t="shared" si="28"/>
        <v>0</v>
      </c>
      <c r="AS255" s="332">
        <f t="shared" si="28"/>
        <v>0</v>
      </c>
      <c r="AT255" s="332">
        <f t="shared" si="28"/>
        <v>0</v>
      </c>
      <c r="AU255" s="332">
        <f t="shared" si="28"/>
        <v>0</v>
      </c>
      <c r="AV255" s="332">
        <f t="shared" si="28"/>
        <v>0</v>
      </c>
      <c r="AW255" s="332">
        <f t="shared" si="28"/>
        <v>0</v>
      </c>
      <c r="AX255" s="332">
        <f t="shared" si="28"/>
        <v>0</v>
      </c>
      <c r="AY255" s="332">
        <f t="shared" si="28"/>
        <v>0</v>
      </c>
      <c r="AZ255" s="332">
        <f t="shared" si="28"/>
        <v>0</v>
      </c>
      <c r="BA255" s="332">
        <f t="shared" si="28"/>
        <v>0</v>
      </c>
      <c r="BB255" s="332">
        <f t="shared" si="28"/>
        <v>0</v>
      </c>
      <c r="BC255" s="332">
        <f t="shared" si="28"/>
        <v>0</v>
      </c>
      <c r="BD255" s="332">
        <f t="shared" si="28"/>
        <v>0</v>
      </c>
      <c r="BE255" s="332">
        <f t="shared" si="28"/>
        <v>0</v>
      </c>
      <c r="BF255" s="332">
        <f t="shared" si="28"/>
        <v>0</v>
      </c>
      <c r="BG255" s="332">
        <f t="shared" si="28"/>
        <v>0</v>
      </c>
      <c r="BH255" s="332">
        <f t="shared" si="28"/>
        <v>0</v>
      </c>
      <c r="BI255" s="332">
        <f t="shared" si="28"/>
        <v>0</v>
      </c>
      <c r="BJ255" s="332">
        <f t="shared" si="28"/>
        <v>0</v>
      </c>
      <c r="BK255" s="332">
        <f t="shared" si="28"/>
        <v>0</v>
      </c>
      <c r="BL255" s="332">
        <f t="shared" si="28"/>
        <v>0</v>
      </c>
      <c r="BM255" s="332">
        <f t="shared" si="28"/>
        <v>0</v>
      </c>
      <c r="BN255" s="332">
        <f t="shared" si="28"/>
        <v>0</v>
      </c>
      <c r="BO255" s="332">
        <f t="shared" si="28"/>
        <v>0</v>
      </c>
      <c r="BP255" s="332">
        <f t="shared" si="28"/>
        <v>0</v>
      </c>
      <c r="BQ255" s="332">
        <f t="shared" si="28"/>
        <v>0</v>
      </c>
      <c r="BR255" s="332">
        <f t="shared" si="28"/>
        <v>0</v>
      </c>
      <c r="BS255" s="332">
        <f t="shared" si="28"/>
        <v>0</v>
      </c>
      <c r="BT255" s="332">
        <f t="shared" si="29"/>
        <v>0</v>
      </c>
      <c r="BU255" s="332">
        <f t="shared" si="29"/>
        <v>0</v>
      </c>
      <c r="BV255" s="332">
        <f t="shared" si="29"/>
        <v>0</v>
      </c>
      <c r="BW255" s="332">
        <f t="shared" si="29"/>
        <v>0</v>
      </c>
      <c r="BX255" s="332">
        <f t="shared" si="29"/>
        <v>0</v>
      </c>
      <c r="BZ255" s="332">
        <f t="shared" si="30"/>
        <v>0</v>
      </c>
      <c r="CA255" s="332">
        <f t="shared" si="30"/>
        <v>0</v>
      </c>
    </row>
    <row r="256" spans="12:79" hidden="1" x14ac:dyDescent="0.2">
      <c r="L256" s="332" t="e">
        <f>#REF!-#REF!</f>
        <v>#REF!</v>
      </c>
      <c r="M256" s="332" t="e">
        <f>#REF!-#REF!</f>
        <v>#REF!</v>
      </c>
      <c r="N256" s="332" t="e">
        <f>#REF!-#REF!</f>
        <v>#REF!</v>
      </c>
      <c r="O256" s="332" t="e">
        <f>#REF!-#REF!</f>
        <v>#REF!</v>
      </c>
      <c r="P256" s="332" t="e">
        <f>#REF!-#REF!</f>
        <v>#REF!</v>
      </c>
      <c r="Q256" s="332" t="e">
        <f>#REF!-#REF!</f>
        <v>#REF!</v>
      </c>
      <c r="R256" s="332" t="e">
        <f>#REF!-#REF!</f>
        <v>#REF!</v>
      </c>
      <c r="S256" s="332" t="e">
        <f>#REF!-#REF!</f>
        <v>#REF!</v>
      </c>
      <c r="T256" s="332" t="e">
        <f>#REF!-#REF!</f>
        <v>#REF!</v>
      </c>
      <c r="U256" s="332" t="e">
        <f>#REF!-#REF!</f>
        <v>#REF!</v>
      </c>
      <c r="V256" s="332" t="e">
        <f>#REF!-#REF!</f>
        <v>#REF!</v>
      </c>
      <c r="W256" s="332" t="e">
        <f>#REF!-#REF!</f>
        <v>#REF!</v>
      </c>
      <c r="X256" s="332" t="e">
        <f>#REF!-#REF!</f>
        <v>#REF!</v>
      </c>
      <c r="Y256" s="332" t="e">
        <f>#REF!-#REF!</f>
        <v>#REF!</v>
      </c>
      <c r="Z256" s="332" t="e">
        <f>#REF!-#REF!</f>
        <v>#REF!</v>
      </c>
      <c r="AA256" s="332" t="e">
        <f>#REF!-#REF!</f>
        <v>#REF!</v>
      </c>
      <c r="AB256" s="332" t="e">
        <f>#REF!-#REF!</f>
        <v>#REF!</v>
      </c>
      <c r="AC256" s="332" t="e">
        <f>#REF!-#REF!</f>
        <v>#REF!</v>
      </c>
      <c r="AD256" s="332" t="e">
        <f>#REF!-#REF!</f>
        <v>#REF!</v>
      </c>
      <c r="AE256" s="332" t="e">
        <f>#REF!-#REF!</f>
        <v>#REF!</v>
      </c>
      <c r="AF256" s="332" t="e">
        <f>#REF!-#REF!</f>
        <v>#REF!</v>
      </c>
      <c r="AG256" s="332" t="e">
        <f>#REF!-#REF!</f>
        <v>#REF!</v>
      </c>
      <c r="AH256" s="332" t="e">
        <f>#REF!-#REF!</f>
        <v>#REF!</v>
      </c>
      <c r="AI256" s="332" t="e">
        <f>#REF!-#REF!</f>
        <v>#REF!</v>
      </c>
      <c r="AJ256" s="332" t="e">
        <f>#REF!-#REF!</f>
        <v>#REF!</v>
      </c>
      <c r="AK256" s="332" t="e">
        <f>#REF!-#REF!</f>
        <v>#REF!</v>
      </c>
      <c r="AL256" s="332" t="e">
        <f>#REF!-#REF!</f>
        <v>#REF!</v>
      </c>
      <c r="AM256" s="332" t="e">
        <f>#REF!-#REF!</f>
        <v>#REF!</v>
      </c>
      <c r="AN256" s="332" t="e">
        <f>#REF!-#REF!</f>
        <v>#REF!</v>
      </c>
      <c r="AO256" s="332" t="e">
        <f>#REF!-#REF!</f>
        <v>#REF!</v>
      </c>
      <c r="AP256" s="332" t="e">
        <f>#REF!-#REF!</f>
        <v>#REF!</v>
      </c>
      <c r="AQ256" s="332" t="e">
        <f>#REF!-#REF!</f>
        <v>#REF!</v>
      </c>
      <c r="AR256" s="332" t="e">
        <f>#REF!-#REF!</f>
        <v>#REF!</v>
      </c>
      <c r="AS256" s="332" t="e">
        <f>#REF!-#REF!</f>
        <v>#REF!</v>
      </c>
      <c r="AT256" s="332" t="e">
        <f>#REF!-#REF!</f>
        <v>#REF!</v>
      </c>
      <c r="AU256" s="332" t="e">
        <f>#REF!-#REF!</f>
        <v>#REF!</v>
      </c>
      <c r="AV256" s="332" t="e">
        <f>#REF!-#REF!</f>
        <v>#REF!</v>
      </c>
      <c r="AW256" s="332" t="e">
        <f>#REF!-#REF!</f>
        <v>#REF!</v>
      </c>
      <c r="AX256" s="332" t="e">
        <f>#REF!-#REF!</f>
        <v>#REF!</v>
      </c>
      <c r="AY256" s="332" t="e">
        <f>#REF!-#REF!</f>
        <v>#REF!</v>
      </c>
      <c r="AZ256" s="332" t="e">
        <f>#REF!-#REF!</f>
        <v>#REF!</v>
      </c>
      <c r="BA256" s="332" t="e">
        <f>#REF!-#REF!</f>
        <v>#REF!</v>
      </c>
      <c r="BB256" s="332" t="e">
        <f>#REF!-#REF!</f>
        <v>#REF!</v>
      </c>
      <c r="BC256" s="332" t="e">
        <f>#REF!-#REF!</f>
        <v>#REF!</v>
      </c>
      <c r="BD256" s="332" t="e">
        <f>#REF!-#REF!</f>
        <v>#REF!</v>
      </c>
      <c r="BE256" s="332" t="e">
        <f>#REF!-#REF!</f>
        <v>#REF!</v>
      </c>
      <c r="BF256" s="332" t="e">
        <f>#REF!-#REF!</f>
        <v>#REF!</v>
      </c>
      <c r="BG256" s="332" t="e">
        <f>#REF!-#REF!</f>
        <v>#REF!</v>
      </c>
      <c r="BH256" s="332" t="e">
        <f>#REF!-#REF!</f>
        <v>#REF!</v>
      </c>
      <c r="BI256" s="332" t="e">
        <f>#REF!-#REF!</f>
        <v>#REF!</v>
      </c>
      <c r="BJ256" s="332" t="e">
        <f>#REF!-#REF!</f>
        <v>#REF!</v>
      </c>
      <c r="BK256" s="332" t="e">
        <f>#REF!-#REF!</f>
        <v>#REF!</v>
      </c>
      <c r="BL256" s="332" t="e">
        <f>#REF!-#REF!</f>
        <v>#REF!</v>
      </c>
      <c r="BM256" s="332" t="e">
        <f>#REF!-#REF!</f>
        <v>#REF!</v>
      </c>
      <c r="BN256" s="332" t="e">
        <f>#REF!-#REF!</f>
        <v>#REF!</v>
      </c>
      <c r="BO256" s="332" t="e">
        <f>#REF!-#REF!</f>
        <v>#REF!</v>
      </c>
      <c r="BP256" s="332" t="e">
        <f>#REF!-#REF!</f>
        <v>#REF!</v>
      </c>
      <c r="BQ256" s="332" t="e">
        <f>#REF!-#REF!</f>
        <v>#REF!</v>
      </c>
      <c r="BR256" s="332" t="e">
        <f>#REF!-#REF!</f>
        <v>#REF!</v>
      </c>
      <c r="BS256" s="332" t="e">
        <f>#REF!-#REF!</f>
        <v>#REF!</v>
      </c>
      <c r="BT256" s="332" t="e">
        <f>#REF!-#REF!</f>
        <v>#REF!</v>
      </c>
      <c r="BU256" s="332" t="e">
        <f>#REF!-#REF!</f>
        <v>#REF!</v>
      </c>
      <c r="BV256" s="332" t="e">
        <f>#REF!-#REF!</f>
        <v>#REF!</v>
      </c>
      <c r="BW256" s="332" t="e">
        <f>#REF!-#REF!</f>
        <v>#REF!</v>
      </c>
      <c r="BX256" s="332" t="e">
        <f>#REF!-#REF!</f>
        <v>#REF!</v>
      </c>
      <c r="BZ256" s="332" t="e">
        <f>#REF!-#REF!</f>
        <v>#REF!</v>
      </c>
      <c r="CA256" s="332" t="e">
        <f>#REF!-#REF!</f>
        <v>#REF!</v>
      </c>
    </row>
    <row r="257" spans="12:79" hidden="1" x14ac:dyDescent="0.2">
      <c r="L257" s="332">
        <f t="shared" ref="L257:BW260" si="31">L34-CD34</f>
        <v>0</v>
      </c>
      <c r="M257" s="332">
        <f t="shared" si="31"/>
        <v>0</v>
      </c>
      <c r="N257" s="332">
        <f t="shared" si="31"/>
        <v>0</v>
      </c>
      <c r="O257" s="332">
        <f t="shared" si="31"/>
        <v>0</v>
      </c>
      <c r="P257" s="332">
        <f t="shared" si="31"/>
        <v>0</v>
      </c>
      <c r="Q257" s="332">
        <f t="shared" si="31"/>
        <v>0</v>
      </c>
      <c r="R257" s="332">
        <f t="shared" si="31"/>
        <v>0</v>
      </c>
      <c r="S257" s="332">
        <f t="shared" si="31"/>
        <v>0</v>
      </c>
      <c r="T257" s="332">
        <f t="shared" si="31"/>
        <v>0</v>
      </c>
      <c r="U257" s="332">
        <f t="shared" si="31"/>
        <v>0</v>
      </c>
      <c r="V257" s="332">
        <f t="shared" si="31"/>
        <v>0</v>
      </c>
      <c r="W257" s="332">
        <f t="shared" si="31"/>
        <v>0</v>
      </c>
      <c r="X257" s="332">
        <f t="shared" si="31"/>
        <v>0</v>
      </c>
      <c r="Y257" s="332">
        <f t="shared" si="31"/>
        <v>0</v>
      </c>
      <c r="Z257" s="332">
        <f t="shared" si="31"/>
        <v>0</v>
      </c>
      <c r="AA257" s="332">
        <f t="shared" si="31"/>
        <v>0</v>
      </c>
      <c r="AB257" s="332">
        <f t="shared" si="31"/>
        <v>0</v>
      </c>
      <c r="AC257" s="332">
        <f t="shared" si="31"/>
        <v>0</v>
      </c>
      <c r="AD257" s="332">
        <f t="shared" si="31"/>
        <v>0</v>
      </c>
      <c r="AE257" s="332">
        <f t="shared" si="31"/>
        <v>0</v>
      </c>
      <c r="AF257" s="332">
        <f t="shared" si="31"/>
        <v>0</v>
      </c>
      <c r="AG257" s="332">
        <f t="shared" si="31"/>
        <v>0</v>
      </c>
      <c r="AH257" s="332">
        <f t="shared" si="31"/>
        <v>0</v>
      </c>
      <c r="AI257" s="332">
        <f t="shared" si="31"/>
        <v>0</v>
      </c>
      <c r="AJ257" s="332">
        <f t="shared" si="31"/>
        <v>0</v>
      </c>
      <c r="AK257" s="332">
        <f t="shared" si="31"/>
        <v>0</v>
      </c>
      <c r="AL257" s="332">
        <f t="shared" si="31"/>
        <v>0</v>
      </c>
      <c r="AM257" s="332">
        <f t="shared" si="31"/>
        <v>0</v>
      </c>
      <c r="AN257" s="332">
        <f t="shared" si="31"/>
        <v>0</v>
      </c>
      <c r="AO257" s="332">
        <f t="shared" si="31"/>
        <v>0</v>
      </c>
      <c r="AP257" s="332">
        <f t="shared" si="31"/>
        <v>0</v>
      </c>
      <c r="AQ257" s="332">
        <f t="shared" si="31"/>
        <v>0</v>
      </c>
      <c r="AR257" s="332">
        <f t="shared" si="31"/>
        <v>0</v>
      </c>
      <c r="AS257" s="332">
        <f t="shared" si="31"/>
        <v>0</v>
      </c>
      <c r="AT257" s="332">
        <f t="shared" si="31"/>
        <v>0</v>
      </c>
      <c r="AU257" s="332">
        <f t="shared" si="31"/>
        <v>0</v>
      </c>
      <c r="AV257" s="332">
        <f t="shared" si="31"/>
        <v>0</v>
      </c>
      <c r="AW257" s="332">
        <f t="shared" si="31"/>
        <v>0</v>
      </c>
      <c r="AX257" s="332">
        <f t="shared" si="31"/>
        <v>0</v>
      </c>
      <c r="AY257" s="332">
        <f t="shared" si="31"/>
        <v>0</v>
      </c>
      <c r="AZ257" s="332">
        <f t="shared" si="31"/>
        <v>0</v>
      </c>
      <c r="BA257" s="332">
        <f t="shared" si="31"/>
        <v>0</v>
      </c>
      <c r="BB257" s="332">
        <f t="shared" si="31"/>
        <v>0</v>
      </c>
      <c r="BC257" s="332">
        <f t="shared" si="31"/>
        <v>0</v>
      </c>
      <c r="BD257" s="332">
        <f t="shared" si="31"/>
        <v>0</v>
      </c>
      <c r="BE257" s="332">
        <f t="shared" si="31"/>
        <v>0</v>
      </c>
      <c r="BF257" s="332">
        <f t="shared" si="31"/>
        <v>0</v>
      </c>
      <c r="BG257" s="332">
        <f t="shared" si="31"/>
        <v>0</v>
      </c>
      <c r="BH257" s="332">
        <f t="shared" si="31"/>
        <v>0</v>
      </c>
      <c r="BI257" s="332">
        <f t="shared" si="31"/>
        <v>0</v>
      </c>
      <c r="BJ257" s="332">
        <f t="shared" si="31"/>
        <v>0</v>
      </c>
      <c r="BK257" s="332">
        <f t="shared" si="31"/>
        <v>0</v>
      </c>
      <c r="BL257" s="332">
        <f t="shared" si="31"/>
        <v>0</v>
      </c>
      <c r="BM257" s="332">
        <f t="shared" si="31"/>
        <v>0</v>
      </c>
      <c r="BN257" s="332">
        <f t="shared" si="31"/>
        <v>0</v>
      </c>
      <c r="BO257" s="332">
        <f t="shared" si="31"/>
        <v>0</v>
      </c>
      <c r="BP257" s="332">
        <f t="shared" si="31"/>
        <v>0</v>
      </c>
      <c r="BQ257" s="332">
        <f t="shared" si="31"/>
        <v>0</v>
      </c>
      <c r="BR257" s="332">
        <f t="shared" si="31"/>
        <v>0</v>
      </c>
      <c r="BS257" s="332">
        <f t="shared" si="31"/>
        <v>0</v>
      </c>
      <c r="BT257" s="332">
        <f t="shared" si="31"/>
        <v>0</v>
      </c>
      <c r="BU257" s="332">
        <f t="shared" si="31"/>
        <v>0</v>
      </c>
      <c r="BV257" s="332">
        <f t="shared" si="31"/>
        <v>0</v>
      </c>
      <c r="BW257" s="332">
        <f t="shared" si="31"/>
        <v>0</v>
      </c>
      <c r="BX257" s="332">
        <f t="shared" ref="BT257:BX260" si="32">BX34-EP34</f>
        <v>0</v>
      </c>
      <c r="BZ257" s="332">
        <f t="shared" ref="BZ257:CA260" si="33">BZ34-ER34</f>
        <v>0</v>
      </c>
      <c r="CA257" s="332">
        <f t="shared" si="33"/>
        <v>0</v>
      </c>
    </row>
    <row r="258" spans="12:79" hidden="1" x14ac:dyDescent="0.2">
      <c r="L258" s="332">
        <f t="shared" si="31"/>
        <v>0</v>
      </c>
      <c r="M258" s="332">
        <f t="shared" si="31"/>
        <v>0</v>
      </c>
      <c r="N258" s="332">
        <f t="shared" si="31"/>
        <v>0</v>
      </c>
      <c r="O258" s="332">
        <f t="shared" si="31"/>
        <v>0</v>
      </c>
      <c r="P258" s="332">
        <f t="shared" si="31"/>
        <v>0</v>
      </c>
      <c r="Q258" s="332">
        <f t="shared" si="31"/>
        <v>0</v>
      </c>
      <c r="R258" s="332">
        <f t="shared" si="31"/>
        <v>0</v>
      </c>
      <c r="S258" s="332">
        <f t="shared" si="31"/>
        <v>0</v>
      </c>
      <c r="T258" s="332">
        <f t="shared" si="31"/>
        <v>0</v>
      </c>
      <c r="U258" s="332">
        <f t="shared" si="31"/>
        <v>0</v>
      </c>
      <c r="V258" s="332">
        <f t="shared" si="31"/>
        <v>0</v>
      </c>
      <c r="W258" s="332">
        <f t="shared" si="31"/>
        <v>0</v>
      </c>
      <c r="X258" s="332">
        <f t="shared" si="31"/>
        <v>0</v>
      </c>
      <c r="Y258" s="332">
        <f t="shared" si="31"/>
        <v>0</v>
      </c>
      <c r="Z258" s="332">
        <f t="shared" si="31"/>
        <v>0</v>
      </c>
      <c r="AA258" s="332">
        <f t="shared" si="31"/>
        <v>0</v>
      </c>
      <c r="AB258" s="332">
        <f t="shared" si="31"/>
        <v>0</v>
      </c>
      <c r="AC258" s="332">
        <f t="shared" si="31"/>
        <v>0</v>
      </c>
      <c r="AD258" s="332">
        <f t="shared" si="31"/>
        <v>0</v>
      </c>
      <c r="AE258" s="332">
        <f t="shared" si="31"/>
        <v>0</v>
      </c>
      <c r="AF258" s="332">
        <f t="shared" si="31"/>
        <v>0</v>
      </c>
      <c r="AG258" s="332">
        <f t="shared" si="31"/>
        <v>0</v>
      </c>
      <c r="AH258" s="332">
        <f t="shared" si="31"/>
        <v>0</v>
      </c>
      <c r="AI258" s="332">
        <f t="shared" si="31"/>
        <v>0</v>
      </c>
      <c r="AJ258" s="332">
        <f t="shared" si="31"/>
        <v>0</v>
      </c>
      <c r="AK258" s="332">
        <f t="shared" si="31"/>
        <v>0</v>
      </c>
      <c r="AL258" s="332">
        <f t="shared" si="31"/>
        <v>0</v>
      </c>
      <c r="AM258" s="332">
        <f t="shared" si="31"/>
        <v>0</v>
      </c>
      <c r="AN258" s="332">
        <f t="shared" si="31"/>
        <v>0</v>
      </c>
      <c r="AO258" s="332">
        <f t="shared" si="31"/>
        <v>0</v>
      </c>
      <c r="AP258" s="332">
        <f t="shared" si="31"/>
        <v>0</v>
      </c>
      <c r="AQ258" s="332">
        <f t="shared" si="31"/>
        <v>0</v>
      </c>
      <c r="AR258" s="332">
        <f t="shared" si="31"/>
        <v>0</v>
      </c>
      <c r="AS258" s="332">
        <f t="shared" si="31"/>
        <v>0</v>
      </c>
      <c r="AT258" s="332">
        <f t="shared" si="31"/>
        <v>0</v>
      </c>
      <c r="AU258" s="332">
        <f t="shared" si="31"/>
        <v>0</v>
      </c>
      <c r="AV258" s="332">
        <f t="shared" si="31"/>
        <v>0</v>
      </c>
      <c r="AW258" s="332">
        <f t="shared" si="31"/>
        <v>0</v>
      </c>
      <c r="AX258" s="332">
        <f t="shared" si="31"/>
        <v>0</v>
      </c>
      <c r="AY258" s="332">
        <f t="shared" si="31"/>
        <v>0</v>
      </c>
      <c r="AZ258" s="332">
        <f t="shared" si="31"/>
        <v>0</v>
      </c>
      <c r="BA258" s="332">
        <f t="shared" si="31"/>
        <v>0</v>
      </c>
      <c r="BB258" s="332">
        <f t="shared" si="31"/>
        <v>0</v>
      </c>
      <c r="BC258" s="332">
        <f t="shared" si="31"/>
        <v>0</v>
      </c>
      <c r="BD258" s="332">
        <f t="shared" si="31"/>
        <v>0</v>
      </c>
      <c r="BE258" s="332">
        <f t="shared" si="31"/>
        <v>0</v>
      </c>
      <c r="BF258" s="332">
        <f t="shared" si="31"/>
        <v>0</v>
      </c>
      <c r="BG258" s="332">
        <f t="shared" si="31"/>
        <v>0</v>
      </c>
      <c r="BH258" s="332">
        <f t="shared" si="31"/>
        <v>0</v>
      </c>
      <c r="BI258" s="332">
        <f t="shared" si="31"/>
        <v>0</v>
      </c>
      <c r="BJ258" s="332">
        <f t="shared" si="31"/>
        <v>0</v>
      </c>
      <c r="BK258" s="332">
        <f t="shared" si="31"/>
        <v>0</v>
      </c>
      <c r="BL258" s="332">
        <f t="shared" si="31"/>
        <v>0</v>
      </c>
      <c r="BM258" s="332">
        <f t="shared" si="31"/>
        <v>0</v>
      </c>
      <c r="BN258" s="332">
        <f t="shared" si="31"/>
        <v>0</v>
      </c>
      <c r="BO258" s="332">
        <f t="shared" si="31"/>
        <v>0</v>
      </c>
      <c r="BP258" s="332">
        <f t="shared" si="31"/>
        <v>0</v>
      </c>
      <c r="BQ258" s="332">
        <f t="shared" si="31"/>
        <v>0</v>
      </c>
      <c r="BR258" s="332">
        <f t="shared" si="31"/>
        <v>0</v>
      </c>
      <c r="BS258" s="332">
        <f t="shared" si="31"/>
        <v>0</v>
      </c>
      <c r="BT258" s="332">
        <f t="shared" si="32"/>
        <v>0</v>
      </c>
      <c r="BU258" s="332">
        <f t="shared" si="32"/>
        <v>0</v>
      </c>
      <c r="BV258" s="332">
        <f t="shared" si="32"/>
        <v>0</v>
      </c>
      <c r="BW258" s="332">
        <f t="shared" si="32"/>
        <v>0</v>
      </c>
      <c r="BX258" s="332">
        <f t="shared" si="32"/>
        <v>0</v>
      </c>
      <c r="BZ258" s="332">
        <f t="shared" si="33"/>
        <v>0</v>
      </c>
      <c r="CA258" s="332">
        <f t="shared" si="33"/>
        <v>0</v>
      </c>
    </row>
    <row r="259" spans="12:79" hidden="1" x14ac:dyDescent="0.2">
      <c r="L259" s="332">
        <f t="shared" si="31"/>
        <v>0</v>
      </c>
      <c r="M259" s="332">
        <f t="shared" si="31"/>
        <v>0</v>
      </c>
      <c r="N259" s="332">
        <f t="shared" si="31"/>
        <v>0</v>
      </c>
      <c r="O259" s="332">
        <f t="shared" si="31"/>
        <v>0</v>
      </c>
      <c r="P259" s="332">
        <f t="shared" si="31"/>
        <v>0</v>
      </c>
      <c r="Q259" s="332">
        <f t="shared" si="31"/>
        <v>0</v>
      </c>
      <c r="R259" s="332">
        <f t="shared" si="31"/>
        <v>0</v>
      </c>
      <c r="S259" s="332">
        <f t="shared" si="31"/>
        <v>0</v>
      </c>
      <c r="T259" s="332">
        <f t="shared" si="31"/>
        <v>0</v>
      </c>
      <c r="U259" s="332">
        <f t="shared" si="31"/>
        <v>0</v>
      </c>
      <c r="V259" s="332">
        <f t="shared" si="31"/>
        <v>0</v>
      </c>
      <c r="W259" s="332">
        <f t="shared" si="31"/>
        <v>0</v>
      </c>
      <c r="X259" s="332">
        <f t="shared" si="31"/>
        <v>0</v>
      </c>
      <c r="Y259" s="332">
        <f t="shared" si="31"/>
        <v>0</v>
      </c>
      <c r="Z259" s="332">
        <f t="shared" si="31"/>
        <v>0</v>
      </c>
      <c r="AA259" s="332">
        <f t="shared" si="31"/>
        <v>0</v>
      </c>
      <c r="AB259" s="332">
        <f t="shared" si="31"/>
        <v>0</v>
      </c>
      <c r="AC259" s="332">
        <f t="shared" si="31"/>
        <v>0</v>
      </c>
      <c r="AD259" s="332">
        <f t="shared" si="31"/>
        <v>0</v>
      </c>
      <c r="AE259" s="332">
        <f t="shared" si="31"/>
        <v>0</v>
      </c>
      <c r="AF259" s="332">
        <f t="shared" si="31"/>
        <v>0</v>
      </c>
      <c r="AG259" s="332">
        <f t="shared" si="31"/>
        <v>0</v>
      </c>
      <c r="AH259" s="332">
        <f t="shared" si="31"/>
        <v>0</v>
      </c>
      <c r="AI259" s="332">
        <f t="shared" si="31"/>
        <v>0</v>
      </c>
      <c r="AJ259" s="332">
        <f t="shared" si="31"/>
        <v>0</v>
      </c>
      <c r="AK259" s="332">
        <f t="shared" si="31"/>
        <v>0</v>
      </c>
      <c r="AL259" s="332">
        <f t="shared" si="31"/>
        <v>0</v>
      </c>
      <c r="AM259" s="332">
        <f t="shared" si="31"/>
        <v>0</v>
      </c>
      <c r="AN259" s="332">
        <f t="shared" si="31"/>
        <v>0</v>
      </c>
      <c r="AO259" s="332">
        <f t="shared" si="31"/>
        <v>0</v>
      </c>
      <c r="AP259" s="332">
        <f t="shared" si="31"/>
        <v>0</v>
      </c>
      <c r="AQ259" s="332">
        <f t="shared" si="31"/>
        <v>0</v>
      </c>
      <c r="AR259" s="332">
        <f t="shared" si="31"/>
        <v>0</v>
      </c>
      <c r="AS259" s="332">
        <f t="shared" si="31"/>
        <v>0</v>
      </c>
      <c r="AT259" s="332">
        <f t="shared" si="31"/>
        <v>0</v>
      </c>
      <c r="AU259" s="332">
        <f t="shared" si="31"/>
        <v>0</v>
      </c>
      <c r="AV259" s="332">
        <f t="shared" si="31"/>
        <v>0</v>
      </c>
      <c r="AW259" s="332">
        <f t="shared" si="31"/>
        <v>0</v>
      </c>
      <c r="AX259" s="332">
        <f t="shared" si="31"/>
        <v>0</v>
      </c>
      <c r="AY259" s="332">
        <f t="shared" si="31"/>
        <v>0</v>
      </c>
      <c r="AZ259" s="332">
        <f t="shared" si="31"/>
        <v>0</v>
      </c>
      <c r="BA259" s="332">
        <f t="shared" si="31"/>
        <v>0</v>
      </c>
      <c r="BB259" s="332">
        <f t="shared" si="31"/>
        <v>0</v>
      </c>
      <c r="BC259" s="332">
        <f t="shared" si="31"/>
        <v>0</v>
      </c>
      <c r="BD259" s="332">
        <f t="shared" si="31"/>
        <v>0</v>
      </c>
      <c r="BE259" s="332">
        <f t="shared" si="31"/>
        <v>0</v>
      </c>
      <c r="BF259" s="332">
        <f t="shared" si="31"/>
        <v>0</v>
      </c>
      <c r="BG259" s="332">
        <f t="shared" si="31"/>
        <v>0</v>
      </c>
      <c r="BH259" s="332">
        <f t="shared" si="31"/>
        <v>0</v>
      </c>
      <c r="BI259" s="332">
        <f t="shared" si="31"/>
        <v>0</v>
      </c>
      <c r="BJ259" s="332">
        <f t="shared" si="31"/>
        <v>0</v>
      </c>
      <c r="BK259" s="332">
        <f t="shared" si="31"/>
        <v>0</v>
      </c>
      <c r="BL259" s="332">
        <f t="shared" si="31"/>
        <v>0</v>
      </c>
      <c r="BM259" s="332">
        <f t="shared" si="31"/>
        <v>0</v>
      </c>
      <c r="BN259" s="332">
        <f t="shared" si="31"/>
        <v>0</v>
      </c>
      <c r="BO259" s="332">
        <f t="shared" si="31"/>
        <v>0</v>
      </c>
      <c r="BP259" s="332">
        <f t="shared" si="31"/>
        <v>0</v>
      </c>
      <c r="BQ259" s="332">
        <f t="shared" si="31"/>
        <v>0</v>
      </c>
      <c r="BR259" s="332">
        <f t="shared" si="31"/>
        <v>0</v>
      </c>
      <c r="BS259" s="332">
        <f t="shared" si="31"/>
        <v>0</v>
      </c>
      <c r="BT259" s="332">
        <f t="shared" si="32"/>
        <v>0</v>
      </c>
      <c r="BU259" s="332">
        <f t="shared" si="32"/>
        <v>0</v>
      </c>
      <c r="BV259" s="332">
        <f t="shared" si="32"/>
        <v>0</v>
      </c>
      <c r="BW259" s="332">
        <f t="shared" si="32"/>
        <v>0</v>
      </c>
      <c r="BX259" s="332">
        <f t="shared" si="32"/>
        <v>0</v>
      </c>
      <c r="BZ259" s="332">
        <f t="shared" si="33"/>
        <v>0</v>
      </c>
      <c r="CA259" s="332">
        <f t="shared" si="33"/>
        <v>0</v>
      </c>
    </row>
    <row r="260" spans="12:79" hidden="1" x14ac:dyDescent="0.2">
      <c r="L260" s="332">
        <f t="shared" si="31"/>
        <v>0</v>
      </c>
      <c r="M260" s="332">
        <f t="shared" si="31"/>
        <v>0</v>
      </c>
      <c r="N260" s="332">
        <f t="shared" si="31"/>
        <v>0</v>
      </c>
      <c r="O260" s="332">
        <f t="shared" si="31"/>
        <v>0</v>
      </c>
      <c r="P260" s="332">
        <f t="shared" si="31"/>
        <v>0</v>
      </c>
      <c r="Q260" s="332">
        <f t="shared" si="31"/>
        <v>0</v>
      </c>
      <c r="R260" s="332">
        <f t="shared" si="31"/>
        <v>0</v>
      </c>
      <c r="S260" s="332">
        <f t="shared" si="31"/>
        <v>0</v>
      </c>
      <c r="T260" s="332">
        <f t="shared" si="31"/>
        <v>0</v>
      </c>
      <c r="U260" s="332">
        <f t="shared" si="31"/>
        <v>0</v>
      </c>
      <c r="V260" s="332">
        <f t="shared" si="31"/>
        <v>0</v>
      </c>
      <c r="W260" s="332">
        <f t="shared" si="31"/>
        <v>0</v>
      </c>
      <c r="X260" s="332">
        <f t="shared" si="31"/>
        <v>0</v>
      </c>
      <c r="Y260" s="332">
        <f t="shared" si="31"/>
        <v>0</v>
      </c>
      <c r="Z260" s="332">
        <f t="shared" si="31"/>
        <v>0</v>
      </c>
      <c r="AA260" s="332">
        <f t="shared" si="31"/>
        <v>0</v>
      </c>
      <c r="AB260" s="332">
        <f t="shared" si="31"/>
        <v>0</v>
      </c>
      <c r="AC260" s="332">
        <f t="shared" si="31"/>
        <v>0</v>
      </c>
      <c r="AD260" s="332">
        <f t="shared" si="31"/>
        <v>0</v>
      </c>
      <c r="AE260" s="332">
        <f t="shared" si="31"/>
        <v>0</v>
      </c>
      <c r="AF260" s="332">
        <f t="shared" si="31"/>
        <v>0</v>
      </c>
      <c r="AG260" s="332">
        <f t="shared" si="31"/>
        <v>0</v>
      </c>
      <c r="AH260" s="332">
        <f t="shared" si="31"/>
        <v>0</v>
      </c>
      <c r="AI260" s="332">
        <f t="shared" si="31"/>
        <v>0</v>
      </c>
      <c r="AJ260" s="332">
        <f t="shared" si="31"/>
        <v>0</v>
      </c>
      <c r="AK260" s="332">
        <f t="shared" si="31"/>
        <v>0</v>
      </c>
      <c r="AL260" s="332">
        <f t="shared" si="31"/>
        <v>0</v>
      </c>
      <c r="AM260" s="332">
        <f t="shared" si="31"/>
        <v>0</v>
      </c>
      <c r="AN260" s="332">
        <f t="shared" si="31"/>
        <v>0</v>
      </c>
      <c r="AO260" s="332">
        <f t="shared" si="31"/>
        <v>0</v>
      </c>
      <c r="AP260" s="332">
        <f t="shared" si="31"/>
        <v>0</v>
      </c>
      <c r="AQ260" s="332">
        <f t="shared" si="31"/>
        <v>0</v>
      </c>
      <c r="AR260" s="332">
        <f t="shared" si="31"/>
        <v>0</v>
      </c>
      <c r="AS260" s="332">
        <f t="shared" si="31"/>
        <v>0</v>
      </c>
      <c r="AT260" s="332">
        <f t="shared" si="31"/>
        <v>0</v>
      </c>
      <c r="AU260" s="332">
        <f t="shared" si="31"/>
        <v>0</v>
      </c>
      <c r="AV260" s="332">
        <f t="shared" si="31"/>
        <v>0</v>
      </c>
      <c r="AW260" s="332">
        <f t="shared" si="31"/>
        <v>0</v>
      </c>
      <c r="AX260" s="332">
        <f t="shared" si="31"/>
        <v>0</v>
      </c>
      <c r="AY260" s="332">
        <f t="shared" si="31"/>
        <v>0</v>
      </c>
      <c r="AZ260" s="332">
        <f t="shared" si="31"/>
        <v>0</v>
      </c>
      <c r="BA260" s="332">
        <f t="shared" si="31"/>
        <v>0</v>
      </c>
      <c r="BB260" s="332">
        <f t="shared" si="31"/>
        <v>0</v>
      </c>
      <c r="BC260" s="332">
        <f t="shared" si="31"/>
        <v>0</v>
      </c>
      <c r="BD260" s="332">
        <f t="shared" si="31"/>
        <v>0</v>
      </c>
      <c r="BE260" s="332">
        <f t="shared" si="31"/>
        <v>0</v>
      </c>
      <c r="BF260" s="332">
        <f t="shared" si="31"/>
        <v>0</v>
      </c>
      <c r="BG260" s="332">
        <f t="shared" si="31"/>
        <v>0</v>
      </c>
      <c r="BH260" s="332">
        <f t="shared" si="31"/>
        <v>0</v>
      </c>
      <c r="BI260" s="332">
        <f t="shared" si="31"/>
        <v>0</v>
      </c>
      <c r="BJ260" s="332">
        <f t="shared" si="31"/>
        <v>0</v>
      </c>
      <c r="BK260" s="332">
        <f t="shared" si="31"/>
        <v>0</v>
      </c>
      <c r="BL260" s="332">
        <f t="shared" si="31"/>
        <v>0</v>
      </c>
      <c r="BM260" s="332">
        <f t="shared" si="31"/>
        <v>0</v>
      </c>
      <c r="BN260" s="332">
        <f t="shared" si="31"/>
        <v>0</v>
      </c>
      <c r="BO260" s="332">
        <f t="shared" si="31"/>
        <v>0</v>
      </c>
      <c r="BP260" s="332">
        <f t="shared" si="31"/>
        <v>0</v>
      </c>
      <c r="BQ260" s="332">
        <f t="shared" si="31"/>
        <v>0</v>
      </c>
      <c r="BR260" s="332">
        <f t="shared" si="31"/>
        <v>0</v>
      </c>
      <c r="BS260" s="332">
        <f t="shared" si="31"/>
        <v>0</v>
      </c>
      <c r="BT260" s="332">
        <f t="shared" si="32"/>
        <v>0</v>
      </c>
      <c r="BU260" s="332">
        <f t="shared" si="32"/>
        <v>0</v>
      </c>
      <c r="BV260" s="332">
        <f t="shared" si="32"/>
        <v>0</v>
      </c>
      <c r="BW260" s="332">
        <f t="shared" si="32"/>
        <v>0</v>
      </c>
      <c r="BX260" s="332">
        <f t="shared" si="32"/>
        <v>0</v>
      </c>
      <c r="BZ260" s="332">
        <f t="shared" si="33"/>
        <v>0</v>
      </c>
      <c r="CA260" s="332">
        <f t="shared" si="33"/>
        <v>0</v>
      </c>
    </row>
    <row r="261" spans="12:79" hidden="1" x14ac:dyDescent="0.2">
      <c r="L261" s="332" t="e">
        <f>#REF!-#REF!</f>
        <v>#REF!</v>
      </c>
      <c r="M261" s="332" t="e">
        <f>#REF!-#REF!</f>
        <v>#REF!</v>
      </c>
      <c r="N261" s="332" t="e">
        <f>#REF!-#REF!</f>
        <v>#REF!</v>
      </c>
      <c r="O261" s="332" t="e">
        <f>#REF!-#REF!</f>
        <v>#REF!</v>
      </c>
      <c r="P261" s="332" t="e">
        <f>#REF!-#REF!</f>
        <v>#REF!</v>
      </c>
      <c r="Q261" s="332" t="e">
        <f>#REF!-#REF!</f>
        <v>#REF!</v>
      </c>
      <c r="R261" s="332" t="e">
        <f>#REF!-#REF!</f>
        <v>#REF!</v>
      </c>
      <c r="S261" s="332" t="e">
        <f>#REF!-#REF!</f>
        <v>#REF!</v>
      </c>
      <c r="T261" s="332" t="e">
        <f>#REF!-#REF!</f>
        <v>#REF!</v>
      </c>
      <c r="U261" s="332" t="e">
        <f>#REF!-#REF!</f>
        <v>#REF!</v>
      </c>
      <c r="V261" s="332" t="e">
        <f>#REF!-#REF!</f>
        <v>#REF!</v>
      </c>
      <c r="W261" s="332" t="e">
        <f>#REF!-#REF!</f>
        <v>#REF!</v>
      </c>
      <c r="X261" s="332" t="e">
        <f>#REF!-#REF!</f>
        <v>#REF!</v>
      </c>
      <c r="Y261" s="332" t="e">
        <f>#REF!-#REF!</f>
        <v>#REF!</v>
      </c>
      <c r="Z261" s="332" t="e">
        <f>#REF!-#REF!</f>
        <v>#REF!</v>
      </c>
      <c r="AA261" s="332" t="e">
        <f>#REF!-#REF!</f>
        <v>#REF!</v>
      </c>
      <c r="AB261" s="332" t="e">
        <f>#REF!-#REF!</f>
        <v>#REF!</v>
      </c>
      <c r="AC261" s="332" t="e">
        <f>#REF!-#REF!</f>
        <v>#REF!</v>
      </c>
      <c r="AD261" s="332" t="e">
        <f>#REF!-#REF!</f>
        <v>#REF!</v>
      </c>
      <c r="AE261" s="332" t="e">
        <f>#REF!-#REF!</f>
        <v>#REF!</v>
      </c>
      <c r="AF261" s="332" t="e">
        <f>#REF!-#REF!</f>
        <v>#REF!</v>
      </c>
      <c r="AG261" s="332" t="e">
        <f>#REF!-#REF!</f>
        <v>#REF!</v>
      </c>
      <c r="AH261" s="332" t="e">
        <f>#REF!-#REF!</f>
        <v>#REF!</v>
      </c>
      <c r="AI261" s="332" t="e">
        <f>#REF!-#REF!</f>
        <v>#REF!</v>
      </c>
      <c r="AJ261" s="332" t="e">
        <f>#REF!-#REF!</f>
        <v>#REF!</v>
      </c>
      <c r="AK261" s="332" t="e">
        <f>#REF!-#REF!</f>
        <v>#REF!</v>
      </c>
      <c r="AL261" s="332" t="e">
        <f>#REF!-#REF!</f>
        <v>#REF!</v>
      </c>
      <c r="AM261" s="332" t="e">
        <f>#REF!-#REF!</f>
        <v>#REF!</v>
      </c>
      <c r="AN261" s="332" t="e">
        <f>#REF!-#REF!</f>
        <v>#REF!</v>
      </c>
      <c r="AO261" s="332" t="e">
        <f>#REF!-#REF!</f>
        <v>#REF!</v>
      </c>
      <c r="AP261" s="332" t="e">
        <f>#REF!-#REF!</f>
        <v>#REF!</v>
      </c>
      <c r="AQ261" s="332" t="e">
        <f>#REF!-#REF!</f>
        <v>#REF!</v>
      </c>
      <c r="AR261" s="332" t="e">
        <f>#REF!-#REF!</f>
        <v>#REF!</v>
      </c>
      <c r="AS261" s="332" t="e">
        <f>#REF!-#REF!</f>
        <v>#REF!</v>
      </c>
      <c r="AT261" s="332" t="e">
        <f>#REF!-#REF!</f>
        <v>#REF!</v>
      </c>
      <c r="AU261" s="332" t="e">
        <f>#REF!-#REF!</f>
        <v>#REF!</v>
      </c>
      <c r="AV261" s="332" t="e">
        <f>#REF!-#REF!</f>
        <v>#REF!</v>
      </c>
      <c r="AW261" s="332" t="e">
        <f>#REF!-#REF!</f>
        <v>#REF!</v>
      </c>
      <c r="AX261" s="332" t="e">
        <f>#REF!-#REF!</f>
        <v>#REF!</v>
      </c>
      <c r="AY261" s="332" t="e">
        <f>#REF!-#REF!</f>
        <v>#REF!</v>
      </c>
      <c r="AZ261" s="332" t="e">
        <f>#REF!-#REF!</f>
        <v>#REF!</v>
      </c>
      <c r="BA261" s="332" t="e">
        <f>#REF!-#REF!</f>
        <v>#REF!</v>
      </c>
      <c r="BB261" s="332" t="e">
        <f>#REF!-#REF!</f>
        <v>#REF!</v>
      </c>
      <c r="BC261" s="332" t="e">
        <f>#REF!-#REF!</f>
        <v>#REF!</v>
      </c>
      <c r="BD261" s="332" t="e">
        <f>#REF!-#REF!</f>
        <v>#REF!</v>
      </c>
      <c r="BE261" s="332" t="e">
        <f>#REF!-#REF!</f>
        <v>#REF!</v>
      </c>
      <c r="BF261" s="332" t="e">
        <f>#REF!-#REF!</f>
        <v>#REF!</v>
      </c>
      <c r="BG261" s="332" t="e">
        <f>#REF!-#REF!</f>
        <v>#REF!</v>
      </c>
      <c r="BH261" s="332" t="e">
        <f>#REF!-#REF!</f>
        <v>#REF!</v>
      </c>
      <c r="BI261" s="332" t="e">
        <f>#REF!-#REF!</f>
        <v>#REF!</v>
      </c>
      <c r="BJ261" s="332" t="e">
        <f>#REF!-#REF!</f>
        <v>#REF!</v>
      </c>
      <c r="BK261" s="332" t="e">
        <f>#REF!-#REF!</f>
        <v>#REF!</v>
      </c>
      <c r="BL261" s="332" t="e">
        <f>#REF!-#REF!</f>
        <v>#REF!</v>
      </c>
      <c r="BM261" s="332" t="e">
        <f>#REF!-#REF!</f>
        <v>#REF!</v>
      </c>
      <c r="BN261" s="332" t="e">
        <f>#REF!-#REF!</f>
        <v>#REF!</v>
      </c>
      <c r="BO261" s="332" t="e">
        <f>#REF!-#REF!</f>
        <v>#REF!</v>
      </c>
      <c r="BP261" s="332" t="e">
        <f>#REF!-#REF!</f>
        <v>#REF!</v>
      </c>
      <c r="BQ261" s="332" t="e">
        <f>#REF!-#REF!</f>
        <v>#REF!</v>
      </c>
      <c r="BR261" s="332" t="e">
        <f>#REF!-#REF!</f>
        <v>#REF!</v>
      </c>
      <c r="BS261" s="332" t="e">
        <f>#REF!-#REF!</f>
        <v>#REF!</v>
      </c>
      <c r="BT261" s="332" t="e">
        <f>#REF!-#REF!</f>
        <v>#REF!</v>
      </c>
      <c r="BU261" s="332" t="e">
        <f>#REF!-#REF!</f>
        <v>#REF!</v>
      </c>
      <c r="BV261" s="332" t="e">
        <f>#REF!-#REF!</f>
        <v>#REF!</v>
      </c>
      <c r="BW261" s="332" t="e">
        <f>#REF!-#REF!</f>
        <v>#REF!</v>
      </c>
      <c r="BX261" s="332" t="e">
        <f>#REF!-#REF!</f>
        <v>#REF!</v>
      </c>
      <c r="BZ261" s="332" t="e">
        <f>#REF!-#REF!</f>
        <v>#REF!</v>
      </c>
      <c r="CA261" s="332" t="e">
        <f>#REF!-#REF!</f>
        <v>#REF!</v>
      </c>
    </row>
    <row r="262" spans="12:79" hidden="1" x14ac:dyDescent="0.2">
      <c r="L262" s="332">
        <f t="shared" ref="L262:BW265" si="34">L38-CD38</f>
        <v>0</v>
      </c>
      <c r="M262" s="332">
        <f t="shared" si="34"/>
        <v>0</v>
      </c>
      <c r="N262" s="332">
        <f t="shared" si="34"/>
        <v>0</v>
      </c>
      <c r="O262" s="332">
        <f t="shared" si="34"/>
        <v>0</v>
      </c>
      <c r="P262" s="332">
        <f t="shared" si="34"/>
        <v>0</v>
      </c>
      <c r="Q262" s="332">
        <f t="shared" si="34"/>
        <v>0</v>
      </c>
      <c r="R262" s="332">
        <f t="shared" si="34"/>
        <v>0</v>
      </c>
      <c r="S262" s="332">
        <f t="shared" si="34"/>
        <v>0</v>
      </c>
      <c r="T262" s="332">
        <f t="shared" si="34"/>
        <v>0</v>
      </c>
      <c r="U262" s="332">
        <f t="shared" si="34"/>
        <v>0</v>
      </c>
      <c r="V262" s="332">
        <f t="shared" si="34"/>
        <v>0</v>
      </c>
      <c r="W262" s="332">
        <f t="shared" si="34"/>
        <v>0</v>
      </c>
      <c r="X262" s="332">
        <f t="shared" si="34"/>
        <v>0</v>
      </c>
      <c r="Y262" s="332">
        <f t="shared" si="34"/>
        <v>0</v>
      </c>
      <c r="Z262" s="332">
        <f t="shared" si="34"/>
        <v>0</v>
      </c>
      <c r="AA262" s="332">
        <f t="shared" si="34"/>
        <v>0</v>
      </c>
      <c r="AB262" s="332">
        <f t="shared" si="34"/>
        <v>0</v>
      </c>
      <c r="AC262" s="332">
        <f t="shared" si="34"/>
        <v>0</v>
      </c>
      <c r="AD262" s="332">
        <f t="shared" si="34"/>
        <v>0</v>
      </c>
      <c r="AE262" s="332">
        <f t="shared" si="34"/>
        <v>0</v>
      </c>
      <c r="AF262" s="332">
        <f t="shared" si="34"/>
        <v>0</v>
      </c>
      <c r="AG262" s="332">
        <f t="shared" si="34"/>
        <v>0</v>
      </c>
      <c r="AH262" s="332">
        <f t="shared" si="34"/>
        <v>0</v>
      </c>
      <c r="AI262" s="332">
        <f t="shared" si="34"/>
        <v>0</v>
      </c>
      <c r="AJ262" s="332">
        <f t="shared" si="34"/>
        <v>0</v>
      </c>
      <c r="AK262" s="332">
        <f t="shared" si="34"/>
        <v>0</v>
      </c>
      <c r="AL262" s="332">
        <f t="shared" si="34"/>
        <v>0</v>
      </c>
      <c r="AM262" s="332">
        <f t="shared" si="34"/>
        <v>0</v>
      </c>
      <c r="AN262" s="332">
        <f t="shared" si="34"/>
        <v>0</v>
      </c>
      <c r="AO262" s="332">
        <f t="shared" si="34"/>
        <v>0</v>
      </c>
      <c r="AP262" s="332">
        <f t="shared" si="34"/>
        <v>0</v>
      </c>
      <c r="AQ262" s="332">
        <f t="shared" si="34"/>
        <v>0</v>
      </c>
      <c r="AR262" s="332">
        <f t="shared" si="34"/>
        <v>0</v>
      </c>
      <c r="AS262" s="332">
        <f t="shared" si="34"/>
        <v>0</v>
      </c>
      <c r="AT262" s="332">
        <f t="shared" si="34"/>
        <v>0</v>
      </c>
      <c r="AU262" s="332">
        <f t="shared" si="34"/>
        <v>0</v>
      </c>
      <c r="AV262" s="332">
        <f t="shared" si="34"/>
        <v>0</v>
      </c>
      <c r="AW262" s="332">
        <f t="shared" si="34"/>
        <v>0</v>
      </c>
      <c r="AX262" s="332">
        <f t="shared" si="34"/>
        <v>0</v>
      </c>
      <c r="AY262" s="332">
        <f t="shared" si="34"/>
        <v>0</v>
      </c>
      <c r="AZ262" s="332">
        <f t="shared" si="34"/>
        <v>0</v>
      </c>
      <c r="BA262" s="332">
        <f t="shared" si="34"/>
        <v>0</v>
      </c>
      <c r="BB262" s="332">
        <f t="shared" si="34"/>
        <v>0</v>
      </c>
      <c r="BC262" s="332">
        <f t="shared" si="34"/>
        <v>0</v>
      </c>
      <c r="BD262" s="332">
        <f t="shared" si="34"/>
        <v>0</v>
      </c>
      <c r="BE262" s="332">
        <f t="shared" si="34"/>
        <v>0</v>
      </c>
      <c r="BF262" s="332">
        <f t="shared" si="34"/>
        <v>0</v>
      </c>
      <c r="BG262" s="332">
        <f t="shared" si="34"/>
        <v>0</v>
      </c>
      <c r="BH262" s="332">
        <f t="shared" si="34"/>
        <v>0</v>
      </c>
      <c r="BI262" s="332">
        <f t="shared" si="34"/>
        <v>0</v>
      </c>
      <c r="BJ262" s="332">
        <f t="shared" si="34"/>
        <v>0</v>
      </c>
      <c r="BK262" s="332">
        <f t="shared" si="34"/>
        <v>0</v>
      </c>
      <c r="BL262" s="332">
        <f t="shared" si="34"/>
        <v>0</v>
      </c>
      <c r="BM262" s="332">
        <f t="shared" si="34"/>
        <v>0</v>
      </c>
      <c r="BN262" s="332">
        <f t="shared" si="34"/>
        <v>0</v>
      </c>
      <c r="BO262" s="332">
        <f t="shared" si="34"/>
        <v>0</v>
      </c>
      <c r="BP262" s="332">
        <f t="shared" si="34"/>
        <v>0</v>
      </c>
      <c r="BQ262" s="332">
        <f t="shared" si="34"/>
        <v>0</v>
      </c>
      <c r="BR262" s="332">
        <f t="shared" si="34"/>
        <v>0</v>
      </c>
      <c r="BS262" s="332">
        <f t="shared" si="34"/>
        <v>0</v>
      </c>
      <c r="BT262" s="332">
        <f t="shared" si="34"/>
        <v>0</v>
      </c>
      <c r="BU262" s="332">
        <f t="shared" si="34"/>
        <v>0</v>
      </c>
      <c r="BV262" s="332">
        <f t="shared" si="34"/>
        <v>0</v>
      </c>
      <c r="BW262" s="332">
        <f t="shared" si="34"/>
        <v>0</v>
      </c>
      <c r="BX262" s="332">
        <f t="shared" ref="BT262:BX265" si="35">BX38-EP38</f>
        <v>0</v>
      </c>
      <c r="BZ262" s="332">
        <f t="shared" ref="BZ262:CA265" si="36">BZ38-ER38</f>
        <v>0</v>
      </c>
      <c r="CA262" s="332">
        <f t="shared" si="36"/>
        <v>0</v>
      </c>
    </row>
    <row r="263" spans="12:79" hidden="1" x14ac:dyDescent="0.2">
      <c r="L263" s="332">
        <f t="shared" si="34"/>
        <v>0</v>
      </c>
      <c r="M263" s="332">
        <f t="shared" si="34"/>
        <v>0</v>
      </c>
      <c r="N263" s="332">
        <f t="shared" si="34"/>
        <v>0</v>
      </c>
      <c r="O263" s="332">
        <f t="shared" si="34"/>
        <v>0</v>
      </c>
      <c r="P263" s="332">
        <f t="shared" si="34"/>
        <v>0</v>
      </c>
      <c r="Q263" s="332">
        <f t="shared" si="34"/>
        <v>0</v>
      </c>
      <c r="R263" s="332">
        <f t="shared" si="34"/>
        <v>0</v>
      </c>
      <c r="S263" s="332">
        <f t="shared" si="34"/>
        <v>0</v>
      </c>
      <c r="T263" s="332">
        <f t="shared" si="34"/>
        <v>0</v>
      </c>
      <c r="U263" s="332">
        <f t="shared" si="34"/>
        <v>0</v>
      </c>
      <c r="V263" s="332">
        <f t="shared" si="34"/>
        <v>0</v>
      </c>
      <c r="W263" s="332">
        <f t="shared" si="34"/>
        <v>0</v>
      </c>
      <c r="X263" s="332">
        <f t="shared" si="34"/>
        <v>0</v>
      </c>
      <c r="Y263" s="332">
        <f t="shared" si="34"/>
        <v>0</v>
      </c>
      <c r="Z263" s="332">
        <f t="shared" si="34"/>
        <v>0</v>
      </c>
      <c r="AA263" s="332">
        <f t="shared" si="34"/>
        <v>0</v>
      </c>
      <c r="AB263" s="332">
        <f t="shared" si="34"/>
        <v>0</v>
      </c>
      <c r="AC263" s="332">
        <f t="shared" si="34"/>
        <v>0</v>
      </c>
      <c r="AD263" s="332">
        <f t="shared" si="34"/>
        <v>0</v>
      </c>
      <c r="AE263" s="332">
        <f t="shared" si="34"/>
        <v>0</v>
      </c>
      <c r="AF263" s="332">
        <f t="shared" si="34"/>
        <v>0</v>
      </c>
      <c r="AG263" s="332">
        <f t="shared" si="34"/>
        <v>0</v>
      </c>
      <c r="AH263" s="332">
        <f t="shared" si="34"/>
        <v>0</v>
      </c>
      <c r="AI263" s="332">
        <f t="shared" si="34"/>
        <v>0</v>
      </c>
      <c r="AJ263" s="332">
        <f t="shared" si="34"/>
        <v>0</v>
      </c>
      <c r="AK263" s="332">
        <f t="shared" si="34"/>
        <v>0</v>
      </c>
      <c r="AL263" s="332">
        <f t="shared" si="34"/>
        <v>0</v>
      </c>
      <c r="AM263" s="332">
        <f t="shared" si="34"/>
        <v>0</v>
      </c>
      <c r="AN263" s="332">
        <f t="shared" si="34"/>
        <v>0</v>
      </c>
      <c r="AO263" s="332">
        <f t="shared" si="34"/>
        <v>0</v>
      </c>
      <c r="AP263" s="332">
        <f t="shared" si="34"/>
        <v>0</v>
      </c>
      <c r="AQ263" s="332">
        <f t="shared" si="34"/>
        <v>0</v>
      </c>
      <c r="AR263" s="332">
        <f t="shared" si="34"/>
        <v>0</v>
      </c>
      <c r="AS263" s="332">
        <f t="shared" si="34"/>
        <v>0</v>
      </c>
      <c r="AT263" s="332">
        <f t="shared" si="34"/>
        <v>0</v>
      </c>
      <c r="AU263" s="332">
        <f t="shared" si="34"/>
        <v>0</v>
      </c>
      <c r="AV263" s="332">
        <f t="shared" si="34"/>
        <v>0</v>
      </c>
      <c r="AW263" s="332">
        <f t="shared" si="34"/>
        <v>0</v>
      </c>
      <c r="AX263" s="332">
        <f t="shared" si="34"/>
        <v>0</v>
      </c>
      <c r="AY263" s="332">
        <f t="shared" si="34"/>
        <v>0</v>
      </c>
      <c r="AZ263" s="332">
        <f t="shared" si="34"/>
        <v>0</v>
      </c>
      <c r="BA263" s="332">
        <f t="shared" si="34"/>
        <v>0</v>
      </c>
      <c r="BB263" s="332">
        <f t="shared" si="34"/>
        <v>0</v>
      </c>
      <c r="BC263" s="332">
        <f t="shared" si="34"/>
        <v>0</v>
      </c>
      <c r="BD263" s="332">
        <f t="shared" si="34"/>
        <v>0</v>
      </c>
      <c r="BE263" s="332">
        <f t="shared" si="34"/>
        <v>0</v>
      </c>
      <c r="BF263" s="332">
        <f t="shared" si="34"/>
        <v>0</v>
      </c>
      <c r="BG263" s="332">
        <f t="shared" si="34"/>
        <v>0</v>
      </c>
      <c r="BH263" s="332">
        <f t="shared" si="34"/>
        <v>0</v>
      </c>
      <c r="BI263" s="332">
        <f t="shared" si="34"/>
        <v>0</v>
      </c>
      <c r="BJ263" s="332">
        <f t="shared" si="34"/>
        <v>0</v>
      </c>
      <c r="BK263" s="332">
        <f t="shared" si="34"/>
        <v>0</v>
      </c>
      <c r="BL263" s="332">
        <f t="shared" si="34"/>
        <v>0</v>
      </c>
      <c r="BM263" s="332">
        <f t="shared" si="34"/>
        <v>0</v>
      </c>
      <c r="BN263" s="332">
        <f t="shared" si="34"/>
        <v>0</v>
      </c>
      <c r="BO263" s="332">
        <f t="shared" si="34"/>
        <v>0</v>
      </c>
      <c r="BP263" s="332">
        <f t="shared" si="34"/>
        <v>0</v>
      </c>
      <c r="BQ263" s="332">
        <f t="shared" si="34"/>
        <v>0</v>
      </c>
      <c r="BR263" s="332">
        <f t="shared" si="34"/>
        <v>0</v>
      </c>
      <c r="BS263" s="332">
        <f t="shared" si="34"/>
        <v>0</v>
      </c>
      <c r="BT263" s="332">
        <f t="shared" si="35"/>
        <v>0</v>
      </c>
      <c r="BU263" s="332">
        <f t="shared" si="35"/>
        <v>0</v>
      </c>
      <c r="BV263" s="332">
        <f t="shared" si="35"/>
        <v>0</v>
      </c>
      <c r="BW263" s="332">
        <f t="shared" si="35"/>
        <v>0</v>
      </c>
      <c r="BX263" s="332">
        <f t="shared" si="35"/>
        <v>0</v>
      </c>
      <c r="BZ263" s="332">
        <f t="shared" si="36"/>
        <v>0</v>
      </c>
      <c r="CA263" s="332">
        <f t="shared" si="36"/>
        <v>0</v>
      </c>
    </row>
    <row r="264" spans="12:79" hidden="1" x14ac:dyDescent="0.2">
      <c r="L264" s="332">
        <f t="shared" si="34"/>
        <v>0</v>
      </c>
      <c r="M264" s="332">
        <f t="shared" si="34"/>
        <v>0</v>
      </c>
      <c r="N264" s="332">
        <f t="shared" si="34"/>
        <v>0</v>
      </c>
      <c r="O264" s="332">
        <f t="shared" si="34"/>
        <v>0</v>
      </c>
      <c r="P264" s="332">
        <f t="shared" si="34"/>
        <v>0</v>
      </c>
      <c r="Q264" s="332">
        <f t="shared" si="34"/>
        <v>0</v>
      </c>
      <c r="R264" s="332">
        <f t="shared" si="34"/>
        <v>0</v>
      </c>
      <c r="S264" s="332">
        <f t="shared" si="34"/>
        <v>0</v>
      </c>
      <c r="T264" s="332">
        <f t="shared" si="34"/>
        <v>0</v>
      </c>
      <c r="U264" s="332">
        <f t="shared" si="34"/>
        <v>0</v>
      </c>
      <c r="V264" s="332">
        <f t="shared" si="34"/>
        <v>0</v>
      </c>
      <c r="W264" s="332">
        <f t="shared" si="34"/>
        <v>0</v>
      </c>
      <c r="X264" s="332">
        <f t="shared" si="34"/>
        <v>0</v>
      </c>
      <c r="Y264" s="332">
        <f t="shared" si="34"/>
        <v>0</v>
      </c>
      <c r="Z264" s="332">
        <f t="shared" si="34"/>
        <v>0</v>
      </c>
      <c r="AA264" s="332">
        <f t="shared" si="34"/>
        <v>0</v>
      </c>
      <c r="AB264" s="332">
        <f t="shared" si="34"/>
        <v>0</v>
      </c>
      <c r="AC264" s="332">
        <f t="shared" si="34"/>
        <v>0</v>
      </c>
      <c r="AD264" s="332">
        <f t="shared" si="34"/>
        <v>0</v>
      </c>
      <c r="AE264" s="332">
        <f t="shared" si="34"/>
        <v>0</v>
      </c>
      <c r="AF264" s="332">
        <f t="shared" si="34"/>
        <v>0</v>
      </c>
      <c r="AG264" s="332">
        <f t="shared" si="34"/>
        <v>0</v>
      </c>
      <c r="AH264" s="332">
        <f t="shared" si="34"/>
        <v>0</v>
      </c>
      <c r="AI264" s="332">
        <f t="shared" si="34"/>
        <v>0</v>
      </c>
      <c r="AJ264" s="332">
        <f t="shared" si="34"/>
        <v>0</v>
      </c>
      <c r="AK264" s="332">
        <f t="shared" si="34"/>
        <v>0</v>
      </c>
      <c r="AL264" s="332">
        <f t="shared" si="34"/>
        <v>0</v>
      </c>
      <c r="AM264" s="332">
        <f t="shared" si="34"/>
        <v>0</v>
      </c>
      <c r="AN264" s="332">
        <f t="shared" si="34"/>
        <v>0</v>
      </c>
      <c r="AO264" s="332">
        <f t="shared" si="34"/>
        <v>0</v>
      </c>
      <c r="AP264" s="332">
        <f t="shared" si="34"/>
        <v>0</v>
      </c>
      <c r="AQ264" s="332">
        <f t="shared" si="34"/>
        <v>0</v>
      </c>
      <c r="AR264" s="332">
        <f t="shared" si="34"/>
        <v>0</v>
      </c>
      <c r="AS264" s="332">
        <f t="shared" si="34"/>
        <v>0</v>
      </c>
      <c r="AT264" s="332">
        <f t="shared" si="34"/>
        <v>0</v>
      </c>
      <c r="AU264" s="332">
        <f t="shared" si="34"/>
        <v>0</v>
      </c>
      <c r="AV264" s="332">
        <f t="shared" si="34"/>
        <v>0</v>
      </c>
      <c r="AW264" s="332">
        <f t="shared" si="34"/>
        <v>0</v>
      </c>
      <c r="AX264" s="332">
        <f t="shared" si="34"/>
        <v>0</v>
      </c>
      <c r="AY264" s="332">
        <f t="shared" si="34"/>
        <v>0</v>
      </c>
      <c r="AZ264" s="332">
        <f t="shared" si="34"/>
        <v>0</v>
      </c>
      <c r="BA264" s="332">
        <f t="shared" si="34"/>
        <v>0</v>
      </c>
      <c r="BB264" s="332">
        <f t="shared" si="34"/>
        <v>0</v>
      </c>
      <c r="BC264" s="332">
        <f t="shared" si="34"/>
        <v>0</v>
      </c>
      <c r="BD264" s="332">
        <f t="shared" si="34"/>
        <v>0</v>
      </c>
      <c r="BE264" s="332">
        <f t="shared" si="34"/>
        <v>0</v>
      </c>
      <c r="BF264" s="332">
        <f t="shared" si="34"/>
        <v>0</v>
      </c>
      <c r="BG264" s="332">
        <f t="shared" si="34"/>
        <v>0</v>
      </c>
      <c r="BH264" s="332">
        <f t="shared" si="34"/>
        <v>0</v>
      </c>
      <c r="BI264" s="332">
        <f t="shared" si="34"/>
        <v>0</v>
      </c>
      <c r="BJ264" s="332">
        <f t="shared" si="34"/>
        <v>0</v>
      </c>
      <c r="BK264" s="332">
        <f t="shared" si="34"/>
        <v>0</v>
      </c>
      <c r="BL264" s="332">
        <f t="shared" si="34"/>
        <v>0</v>
      </c>
      <c r="BM264" s="332">
        <f t="shared" si="34"/>
        <v>0</v>
      </c>
      <c r="BN264" s="332">
        <f t="shared" si="34"/>
        <v>0</v>
      </c>
      <c r="BO264" s="332">
        <f t="shared" si="34"/>
        <v>0</v>
      </c>
      <c r="BP264" s="332">
        <f t="shared" si="34"/>
        <v>0</v>
      </c>
      <c r="BQ264" s="332">
        <f t="shared" si="34"/>
        <v>0</v>
      </c>
      <c r="BR264" s="332">
        <f t="shared" si="34"/>
        <v>0</v>
      </c>
      <c r="BS264" s="332">
        <f t="shared" si="34"/>
        <v>0</v>
      </c>
      <c r="BT264" s="332">
        <f t="shared" si="35"/>
        <v>0</v>
      </c>
      <c r="BU264" s="332">
        <f t="shared" si="35"/>
        <v>0</v>
      </c>
      <c r="BV264" s="332">
        <f t="shared" si="35"/>
        <v>0</v>
      </c>
      <c r="BW264" s="332">
        <f t="shared" si="35"/>
        <v>0</v>
      </c>
      <c r="BX264" s="332">
        <f t="shared" si="35"/>
        <v>0</v>
      </c>
      <c r="BZ264" s="332">
        <f t="shared" si="36"/>
        <v>0</v>
      </c>
      <c r="CA264" s="332">
        <f t="shared" si="36"/>
        <v>0</v>
      </c>
    </row>
    <row r="265" spans="12:79" hidden="1" x14ac:dyDescent="0.2">
      <c r="L265" s="332">
        <f t="shared" si="34"/>
        <v>0</v>
      </c>
      <c r="M265" s="332">
        <f t="shared" si="34"/>
        <v>0</v>
      </c>
      <c r="N265" s="332">
        <f t="shared" si="34"/>
        <v>0</v>
      </c>
      <c r="O265" s="332">
        <f t="shared" si="34"/>
        <v>0</v>
      </c>
      <c r="P265" s="332">
        <f t="shared" si="34"/>
        <v>0</v>
      </c>
      <c r="Q265" s="332">
        <f t="shared" si="34"/>
        <v>0</v>
      </c>
      <c r="R265" s="332">
        <f t="shared" si="34"/>
        <v>0</v>
      </c>
      <c r="S265" s="332">
        <f t="shared" si="34"/>
        <v>0</v>
      </c>
      <c r="T265" s="332">
        <f t="shared" si="34"/>
        <v>0</v>
      </c>
      <c r="U265" s="332">
        <f t="shared" si="34"/>
        <v>0</v>
      </c>
      <c r="V265" s="332">
        <f t="shared" si="34"/>
        <v>0</v>
      </c>
      <c r="W265" s="332">
        <f t="shared" si="34"/>
        <v>0</v>
      </c>
      <c r="X265" s="332">
        <f t="shared" si="34"/>
        <v>0</v>
      </c>
      <c r="Y265" s="332">
        <f t="shared" si="34"/>
        <v>0</v>
      </c>
      <c r="Z265" s="332">
        <f t="shared" si="34"/>
        <v>0</v>
      </c>
      <c r="AA265" s="332">
        <f t="shared" si="34"/>
        <v>0</v>
      </c>
      <c r="AB265" s="332">
        <f t="shared" si="34"/>
        <v>0</v>
      </c>
      <c r="AC265" s="332">
        <f t="shared" si="34"/>
        <v>0</v>
      </c>
      <c r="AD265" s="332">
        <f t="shared" si="34"/>
        <v>0</v>
      </c>
      <c r="AE265" s="332">
        <f t="shared" si="34"/>
        <v>0</v>
      </c>
      <c r="AF265" s="332">
        <f t="shared" si="34"/>
        <v>0</v>
      </c>
      <c r="AG265" s="332">
        <f t="shared" si="34"/>
        <v>0</v>
      </c>
      <c r="AH265" s="332">
        <f t="shared" si="34"/>
        <v>0</v>
      </c>
      <c r="AI265" s="332">
        <f t="shared" si="34"/>
        <v>0</v>
      </c>
      <c r="AJ265" s="332">
        <f t="shared" si="34"/>
        <v>0</v>
      </c>
      <c r="AK265" s="332">
        <f t="shared" si="34"/>
        <v>0</v>
      </c>
      <c r="AL265" s="332">
        <f t="shared" si="34"/>
        <v>0</v>
      </c>
      <c r="AM265" s="332">
        <f t="shared" si="34"/>
        <v>0</v>
      </c>
      <c r="AN265" s="332">
        <f t="shared" si="34"/>
        <v>0</v>
      </c>
      <c r="AO265" s="332">
        <f t="shared" si="34"/>
        <v>0</v>
      </c>
      <c r="AP265" s="332">
        <f t="shared" si="34"/>
        <v>0</v>
      </c>
      <c r="AQ265" s="332">
        <f t="shared" si="34"/>
        <v>0</v>
      </c>
      <c r="AR265" s="332">
        <f t="shared" si="34"/>
        <v>0</v>
      </c>
      <c r="AS265" s="332">
        <f t="shared" si="34"/>
        <v>0</v>
      </c>
      <c r="AT265" s="332">
        <f t="shared" si="34"/>
        <v>0</v>
      </c>
      <c r="AU265" s="332">
        <f t="shared" si="34"/>
        <v>0</v>
      </c>
      <c r="AV265" s="332">
        <f t="shared" si="34"/>
        <v>0</v>
      </c>
      <c r="AW265" s="332">
        <f t="shared" si="34"/>
        <v>0</v>
      </c>
      <c r="AX265" s="332">
        <f t="shared" si="34"/>
        <v>0</v>
      </c>
      <c r="AY265" s="332">
        <f t="shared" si="34"/>
        <v>0</v>
      </c>
      <c r="AZ265" s="332">
        <f t="shared" si="34"/>
        <v>0</v>
      </c>
      <c r="BA265" s="332">
        <f t="shared" si="34"/>
        <v>0</v>
      </c>
      <c r="BB265" s="332">
        <f t="shared" si="34"/>
        <v>0</v>
      </c>
      <c r="BC265" s="332">
        <f t="shared" si="34"/>
        <v>0</v>
      </c>
      <c r="BD265" s="332">
        <f t="shared" si="34"/>
        <v>0</v>
      </c>
      <c r="BE265" s="332">
        <f t="shared" si="34"/>
        <v>0</v>
      </c>
      <c r="BF265" s="332">
        <f t="shared" si="34"/>
        <v>0</v>
      </c>
      <c r="BG265" s="332">
        <f t="shared" si="34"/>
        <v>0</v>
      </c>
      <c r="BH265" s="332">
        <f t="shared" si="34"/>
        <v>0</v>
      </c>
      <c r="BI265" s="332">
        <f t="shared" si="34"/>
        <v>0</v>
      </c>
      <c r="BJ265" s="332">
        <f t="shared" si="34"/>
        <v>0</v>
      </c>
      <c r="BK265" s="332">
        <f t="shared" si="34"/>
        <v>0</v>
      </c>
      <c r="BL265" s="332">
        <f t="shared" si="34"/>
        <v>0</v>
      </c>
      <c r="BM265" s="332">
        <f t="shared" si="34"/>
        <v>0</v>
      </c>
      <c r="BN265" s="332">
        <f t="shared" si="34"/>
        <v>0</v>
      </c>
      <c r="BO265" s="332">
        <f t="shared" si="34"/>
        <v>0</v>
      </c>
      <c r="BP265" s="332">
        <f t="shared" si="34"/>
        <v>0</v>
      </c>
      <c r="BQ265" s="332">
        <f t="shared" si="34"/>
        <v>0</v>
      </c>
      <c r="BR265" s="332">
        <f t="shared" si="34"/>
        <v>0</v>
      </c>
      <c r="BS265" s="332">
        <f t="shared" si="34"/>
        <v>0</v>
      </c>
      <c r="BT265" s="332">
        <f t="shared" si="35"/>
        <v>0</v>
      </c>
      <c r="BU265" s="332">
        <f t="shared" si="35"/>
        <v>0</v>
      </c>
      <c r="BV265" s="332">
        <f t="shared" si="35"/>
        <v>0</v>
      </c>
      <c r="BW265" s="332">
        <f t="shared" si="35"/>
        <v>0</v>
      </c>
      <c r="BX265" s="332">
        <f t="shared" si="35"/>
        <v>0</v>
      </c>
      <c r="BZ265" s="332">
        <f t="shared" si="36"/>
        <v>0</v>
      </c>
      <c r="CA265" s="332">
        <f t="shared" si="36"/>
        <v>0</v>
      </c>
    </row>
    <row r="266" spans="12:79" hidden="1" x14ac:dyDescent="0.2">
      <c r="L266" s="332" t="e">
        <f>#REF!-#REF!</f>
        <v>#REF!</v>
      </c>
      <c r="M266" s="332" t="e">
        <f>#REF!-#REF!</f>
        <v>#REF!</v>
      </c>
      <c r="N266" s="332" t="e">
        <f>#REF!-#REF!</f>
        <v>#REF!</v>
      </c>
      <c r="O266" s="332" t="e">
        <f>#REF!-#REF!</f>
        <v>#REF!</v>
      </c>
      <c r="P266" s="332" t="e">
        <f>#REF!-#REF!</f>
        <v>#REF!</v>
      </c>
      <c r="Q266" s="332" t="e">
        <f>#REF!-#REF!</f>
        <v>#REF!</v>
      </c>
      <c r="R266" s="332" t="e">
        <f>#REF!-#REF!</f>
        <v>#REF!</v>
      </c>
      <c r="S266" s="332" t="e">
        <f>#REF!-#REF!</f>
        <v>#REF!</v>
      </c>
      <c r="T266" s="332" t="e">
        <f>#REF!-#REF!</f>
        <v>#REF!</v>
      </c>
      <c r="U266" s="332" t="e">
        <f>#REF!-#REF!</f>
        <v>#REF!</v>
      </c>
      <c r="V266" s="332" t="e">
        <f>#REF!-#REF!</f>
        <v>#REF!</v>
      </c>
      <c r="W266" s="332" t="e">
        <f>#REF!-#REF!</f>
        <v>#REF!</v>
      </c>
      <c r="X266" s="332" t="e">
        <f>#REF!-#REF!</f>
        <v>#REF!</v>
      </c>
      <c r="Y266" s="332" t="e">
        <f>#REF!-#REF!</f>
        <v>#REF!</v>
      </c>
      <c r="Z266" s="332" t="e">
        <f>#REF!-#REF!</f>
        <v>#REF!</v>
      </c>
      <c r="AA266" s="332" t="e">
        <f>#REF!-#REF!</f>
        <v>#REF!</v>
      </c>
      <c r="AB266" s="332" t="e">
        <f>#REF!-#REF!</f>
        <v>#REF!</v>
      </c>
      <c r="AC266" s="332" t="e">
        <f>#REF!-#REF!</f>
        <v>#REF!</v>
      </c>
      <c r="AD266" s="332" t="e">
        <f>#REF!-#REF!</f>
        <v>#REF!</v>
      </c>
      <c r="AE266" s="332" t="e">
        <f>#REF!-#REF!</f>
        <v>#REF!</v>
      </c>
      <c r="AF266" s="332" t="e">
        <f>#REF!-#REF!</f>
        <v>#REF!</v>
      </c>
      <c r="AG266" s="332" t="e">
        <f>#REF!-#REF!</f>
        <v>#REF!</v>
      </c>
      <c r="AH266" s="332" t="e">
        <f>#REF!-#REF!</f>
        <v>#REF!</v>
      </c>
      <c r="AI266" s="332" t="e">
        <f>#REF!-#REF!</f>
        <v>#REF!</v>
      </c>
      <c r="AJ266" s="332" t="e">
        <f>#REF!-#REF!</f>
        <v>#REF!</v>
      </c>
      <c r="AK266" s="332" t="e">
        <f>#REF!-#REF!</f>
        <v>#REF!</v>
      </c>
      <c r="AL266" s="332" t="e">
        <f>#REF!-#REF!</f>
        <v>#REF!</v>
      </c>
      <c r="AM266" s="332" t="e">
        <f>#REF!-#REF!</f>
        <v>#REF!</v>
      </c>
      <c r="AN266" s="332" t="e">
        <f>#REF!-#REF!</f>
        <v>#REF!</v>
      </c>
      <c r="AO266" s="332" t="e">
        <f>#REF!-#REF!</f>
        <v>#REF!</v>
      </c>
      <c r="AP266" s="332" t="e">
        <f>#REF!-#REF!</f>
        <v>#REF!</v>
      </c>
      <c r="AQ266" s="332" t="e">
        <f>#REF!-#REF!</f>
        <v>#REF!</v>
      </c>
      <c r="AR266" s="332" t="e">
        <f>#REF!-#REF!</f>
        <v>#REF!</v>
      </c>
      <c r="AS266" s="332" t="e">
        <f>#REF!-#REF!</f>
        <v>#REF!</v>
      </c>
      <c r="AT266" s="332" t="e">
        <f>#REF!-#REF!</f>
        <v>#REF!</v>
      </c>
      <c r="AU266" s="332" t="e">
        <f>#REF!-#REF!</f>
        <v>#REF!</v>
      </c>
      <c r="AV266" s="332" t="e">
        <f>#REF!-#REF!</f>
        <v>#REF!</v>
      </c>
      <c r="AW266" s="332" t="e">
        <f>#REF!-#REF!</f>
        <v>#REF!</v>
      </c>
      <c r="AX266" s="332" t="e">
        <f>#REF!-#REF!</f>
        <v>#REF!</v>
      </c>
      <c r="AY266" s="332" t="e">
        <f>#REF!-#REF!</f>
        <v>#REF!</v>
      </c>
      <c r="AZ266" s="332" t="e">
        <f>#REF!-#REF!</f>
        <v>#REF!</v>
      </c>
      <c r="BA266" s="332" t="e">
        <f>#REF!-#REF!</f>
        <v>#REF!</v>
      </c>
      <c r="BB266" s="332" t="e">
        <f>#REF!-#REF!</f>
        <v>#REF!</v>
      </c>
      <c r="BC266" s="332" t="e">
        <f>#REF!-#REF!</f>
        <v>#REF!</v>
      </c>
      <c r="BD266" s="332" t="e">
        <f>#REF!-#REF!</f>
        <v>#REF!</v>
      </c>
      <c r="BE266" s="332" t="e">
        <f>#REF!-#REF!</f>
        <v>#REF!</v>
      </c>
      <c r="BF266" s="332" t="e">
        <f>#REF!-#REF!</f>
        <v>#REF!</v>
      </c>
      <c r="BG266" s="332" t="e">
        <f>#REF!-#REF!</f>
        <v>#REF!</v>
      </c>
      <c r="BH266" s="332" t="e">
        <f>#REF!-#REF!</f>
        <v>#REF!</v>
      </c>
      <c r="BI266" s="332" t="e">
        <f>#REF!-#REF!</f>
        <v>#REF!</v>
      </c>
      <c r="BJ266" s="332" t="e">
        <f>#REF!-#REF!</f>
        <v>#REF!</v>
      </c>
      <c r="BK266" s="332" t="e">
        <f>#REF!-#REF!</f>
        <v>#REF!</v>
      </c>
      <c r="BL266" s="332" t="e">
        <f>#REF!-#REF!</f>
        <v>#REF!</v>
      </c>
      <c r="BM266" s="332" t="e">
        <f>#REF!-#REF!</f>
        <v>#REF!</v>
      </c>
      <c r="BN266" s="332" t="e">
        <f>#REF!-#REF!</f>
        <v>#REF!</v>
      </c>
      <c r="BO266" s="332" t="e">
        <f>#REF!-#REF!</f>
        <v>#REF!</v>
      </c>
      <c r="BP266" s="332" t="e">
        <f>#REF!-#REF!</f>
        <v>#REF!</v>
      </c>
      <c r="BQ266" s="332" t="e">
        <f>#REF!-#REF!</f>
        <v>#REF!</v>
      </c>
      <c r="BR266" s="332" t="e">
        <f>#REF!-#REF!</f>
        <v>#REF!</v>
      </c>
      <c r="BS266" s="332" t="e">
        <f>#REF!-#REF!</f>
        <v>#REF!</v>
      </c>
      <c r="BT266" s="332" t="e">
        <f>#REF!-#REF!</f>
        <v>#REF!</v>
      </c>
      <c r="BU266" s="332" t="e">
        <f>#REF!-#REF!</f>
        <v>#REF!</v>
      </c>
      <c r="BV266" s="332" t="e">
        <f>#REF!-#REF!</f>
        <v>#REF!</v>
      </c>
      <c r="BW266" s="332" t="e">
        <f>#REF!-#REF!</f>
        <v>#REF!</v>
      </c>
      <c r="BX266" s="332" t="e">
        <f>#REF!-#REF!</f>
        <v>#REF!</v>
      </c>
      <c r="BZ266" s="332" t="e">
        <f>#REF!-#REF!</f>
        <v>#REF!</v>
      </c>
      <c r="CA266" s="332" t="e">
        <f>#REF!-#REF!</f>
        <v>#REF!</v>
      </c>
    </row>
    <row r="267" spans="12:79" hidden="1" x14ac:dyDescent="0.2">
      <c r="L267" s="332">
        <f t="shared" ref="L267:BW267" si="37">L42-CD42</f>
        <v>0</v>
      </c>
      <c r="M267" s="332">
        <f t="shared" si="37"/>
        <v>0</v>
      </c>
      <c r="N267" s="332">
        <f t="shared" si="37"/>
        <v>0</v>
      </c>
      <c r="O267" s="332">
        <f t="shared" si="37"/>
        <v>0</v>
      </c>
      <c r="P267" s="332">
        <f t="shared" si="37"/>
        <v>0</v>
      </c>
      <c r="Q267" s="332">
        <f t="shared" si="37"/>
        <v>0</v>
      </c>
      <c r="R267" s="332">
        <f t="shared" si="37"/>
        <v>0</v>
      </c>
      <c r="S267" s="332">
        <f t="shared" si="37"/>
        <v>0</v>
      </c>
      <c r="T267" s="332">
        <f t="shared" si="37"/>
        <v>0</v>
      </c>
      <c r="U267" s="332">
        <f t="shared" si="37"/>
        <v>0</v>
      </c>
      <c r="V267" s="332">
        <f t="shared" si="37"/>
        <v>0</v>
      </c>
      <c r="W267" s="332">
        <f t="shared" si="37"/>
        <v>0</v>
      </c>
      <c r="X267" s="332">
        <f t="shared" si="37"/>
        <v>0</v>
      </c>
      <c r="Y267" s="332">
        <f t="shared" si="37"/>
        <v>0</v>
      </c>
      <c r="Z267" s="332">
        <f t="shared" si="37"/>
        <v>0</v>
      </c>
      <c r="AA267" s="332">
        <f t="shared" si="37"/>
        <v>0</v>
      </c>
      <c r="AB267" s="332">
        <f t="shared" si="37"/>
        <v>0</v>
      </c>
      <c r="AC267" s="332">
        <f t="shared" si="37"/>
        <v>0</v>
      </c>
      <c r="AD267" s="332">
        <f t="shared" si="37"/>
        <v>0</v>
      </c>
      <c r="AE267" s="332">
        <f t="shared" si="37"/>
        <v>0</v>
      </c>
      <c r="AF267" s="332">
        <f t="shared" si="37"/>
        <v>0</v>
      </c>
      <c r="AG267" s="332">
        <f t="shared" si="37"/>
        <v>0</v>
      </c>
      <c r="AH267" s="332">
        <f t="shared" si="37"/>
        <v>0</v>
      </c>
      <c r="AI267" s="332">
        <f t="shared" si="37"/>
        <v>0</v>
      </c>
      <c r="AJ267" s="332">
        <f t="shared" si="37"/>
        <v>0</v>
      </c>
      <c r="AK267" s="332">
        <f t="shared" si="37"/>
        <v>0</v>
      </c>
      <c r="AL267" s="332">
        <f t="shared" si="37"/>
        <v>0</v>
      </c>
      <c r="AM267" s="332">
        <f t="shared" si="37"/>
        <v>0</v>
      </c>
      <c r="AN267" s="332">
        <f t="shared" si="37"/>
        <v>0</v>
      </c>
      <c r="AO267" s="332">
        <f t="shared" si="37"/>
        <v>0</v>
      </c>
      <c r="AP267" s="332">
        <f t="shared" si="37"/>
        <v>0</v>
      </c>
      <c r="AQ267" s="332">
        <f t="shared" si="37"/>
        <v>0</v>
      </c>
      <c r="AR267" s="332">
        <f t="shared" si="37"/>
        <v>0</v>
      </c>
      <c r="AS267" s="332">
        <f t="shared" si="37"/>
        <v>0</v>
      </c>
      <c r="AT267" s="332">
        <f t="shared" si="37"/>
        <v>0</v>
      </c>
      <c r="AU267" s="332">
        <f t="shared" si="37"/>
        <v>0</v>
      </c>
      <c r="AV267" s="332">
        <f t="shared" si="37"/>
        <v>0</v>
      </c>
      <c r="AW267" s="332">
        <f t="shared" si="37"/>
        <v>0</v>
      </c>
      <c r="AX267" s="332">
        <f t="shared" si="37"/>
        <v>0</v>
      </c>
      <c r="AY267" s="332">
        <f t="shared" si="37"/>
        <v>0</v>
      </c>
      <c r="AZ267" s="332">
        <f t="shared" si="37"/>
        <v>0</v>
      </c>
      <c r="BA267" s="332">
        <f t="shared" si="37"/>
        <v>0</v>
      </c>
      <c r="BB267" s="332">
        <f t="shared" si="37"/>
        <v>0</v>
      </c>
      <c r="BC267" s="332">
        <f t="shared" si="37"/>
        <v>0</v>
      </c>
      <c r="BD267" s="332">
        <f t="shared" si="37"/>
        <v>0</v>
      </c>
      <c r="BE267" s="332">
        <f t="shared" si="37"/>
        <v>0</v>
      </c>
      <c r="BF267" s="332">
        <f t="shared" si="37"/>
        <v>0</v>
      </c>
      <c r="BG267" s="332">
        <f t="shared" si="37"/>
        <v>0</v>
      </c>
      <c r="BH267" s="332">
        <f t="shared" si="37"/>
        <v>0</v>
      </c>
      <c r="BI267" s="332">
        <f t="shared" si="37"/>
        <v>0</v>
      </c>
      <c r="BJ267" s="332">
        <f t="shared" si="37"/>
        <v>0</v>
      </c>
      <c r="BK267" s="332">
        <f t="shared" si="37"/>
        <v>0</v>
      </c>
      <c r="BL267" s="332">
        <f t="shared" si="37"/>
        <v>0</v>
      </c>
      <c r="BM267" s="332">
        <f t="shared" si="37"/>
        <v>0</v>
      </c>
      <c r="BN267" s="332">
        <f t="shared" si="37"/>
        <v>0</v>
      </c>
      <c r="BO267" s="332">
        <f t="shared" si="37"/>
        <v>0</v>
      </c>
      <c r="BP267" s="332">
        <f t="shared" si="37"/>
        <v>0</v>
      </c>
      <c r="BQ267" s="332">
        <f t="shared" si="37"/>
        <v>0</v>
      </c>
      <c r="BR267" s="332">
        <f t="shared" si="37"/>
        <v>0</v>
      </c>
      <c r="BS267" s="332">
        <f t="shared" si="37"/>
        <v>0</v>
      </c>
      <c r="BT267" s="332">
        <f t="shared" si="37"/>
        <v>0</v>
      </c>
      <c r="BU267" s="332">
        <f t="shared" si="37"/>
        <v>0</v>
      </c>
      <c r="BV267" s="332">
        <f t="shared" si="37"/>
        <v>0</v>
      </c>
      <c r="BW267" s="332">
        <f t="shared" si="37"/>
        <v>0</v>
      </c>
      <c r="BX267" s="332">
        <f t="shared" ref="BX267" si="38">BX42-EP42</f>
        <v>0</v>
      </c>
      <c r="BZ267" s="332">
        <f>BZ42-ER42</f>
        <v>0</v>
      </c>
      <c r="CA267" s="332">
        <f>CA42-ES42</f>
        <v>0</v>
      </c>
    </row>
    <row r="268" spans="12:79" hidden="1" x14ac:dyDescent="0.2">
      <c r="L268" s="332">
        <f t="shared" ref="L268:BW271" si="39">L96-CD96</f>
        <v>0</v>
      </c>
      <c r="M268" s="332">
        <f t="shared" si="39"/>
        <v>0</v>
      </c>
      <c r="N268" s="332">
        <f t="shared" si="39"/>
        <v>0</v>
      </c>
      <c r="O268" s="332">
        <f t="shared" si="39"/>
        <v>0</v>
      </c>
      <c r="P268" s="332">
        <f t="shared" si="39"/>
        <v>0</v>
      </c>
      <c r="Q268" s="332">
        <f t="shared" si="39"/>
        <v>0</v>
      </c>
      <c r="R268" s="332">
        <f t="shared" si="39"/>
        <v>0</v>
      </c>
      <c r="S268" s="332">
        <f t="shared" si="39"/>
        <v>0</v>
      </c>
      <c r="T268" s="332">
        <f t="shared" si="39"/>
        <v>0</v>
      </c>
      <c r="U268" s="332">
        <f t="shared" si="39"/>
        <v>0</v>
      </c>
      <c r="V268" s="332">
        <f t="shared" si="39"/>
        <v>0</v>
      </c>
      <c r="W268" s="332">
        <f t="shared" si="39"/>
        <v>0</v>
      </c>
      <c r="X268" s="332">
        <f t="shared" si="39"/>
        <v>0</v>
      </c>
      <c r="Y268" s="332">
        <f t="shared" si="39"/>
        <v>0</v>
      </c>
      <c r="Z268" s="332">
        <f t="shared" si="39"/>
        <v>0</v>
      </c>
      <c r="AA268" s="332">
        <f t="shared" si="39"/>
        <v>0</v>
      </c>
      <c r="AB268" s="332">
        <f t="shared" si="39"/>
        <v>0</v>
      </c>
      <c r="AC268" s="332">
        <f t="shared" si="39"/>
        <v>0</v>
      </c>
      <c r="AD268" s="332">
        <f t="shared" si="39"/>
        <v>0</v>
      </c>
      <c r="AE268" s="332">
        <f t="shared" si="39"/>
        <v>0</v>
      </c>
      <c r="AF268" s="332">
        <f t="shared" si="39"/>
        <v>0</v>
      </c>
      <c r="AG268" s="332">
        <f t="shared" si="39"/>
        <v>0</v>
      </c>
      <c r="AH268" s="332">
        <f t="shared" si="39"/>
        <v>0</v>
      </c>
      <c r="AI268" s="332">
        <f t="shared" si="39"/>
        <v>0</v>
      </c>
      <c r="AJ268" s="332">
        <f t="shared" si="39"/>
        <v>0</v>
      </c>
      <c r="AK268" s="332">
        <f t="shared" si="39"/>
        <v>0</v>
      </c>
      <c r="AL268" s="332">
        <f t="shared" si="39"/>
        <v>0</v>
      </c>
      <c r="AM268" s="332">
        <f t="shared" si="39"/>
        <v>0</v>
      </c>
      <c r="AN268" s="332">
        <f t="shared" si="39"/>
        <v>0</v>
      </c>
      <c r="AO268" s="332">
        <f t="shared" si="39"/>
        <v>0</v>
      </c>
      <c r="AP268" s="332">
        <f t="shared" si="39"/>
        <v>0</v>
      </c>
      <c r="AQ268" s="332">
        <f t="shared" si="39"/>
        <v>0</v>
      </c>
      <c r="AR268" s="332">
        <f t="shared" si="39"/>
        <v>0</v>
      </c>
      <c r="AS268" s="332">
        <f t="shared" si="39"/>
        <v>0</v>
      </c>
      <c r="AT268" s="332">
        <f t="shared" si="39"/>
        <v>0</v>
      </c>
      <c r="AU268" s="332">
        <f t="shared" si="39"/>
        <v>0</v>
      </c>
      <c r="AV268" s="332">
        <f t="shared" si="39"/>
        <v>0</v>
      </c>
      <c r="AW268" s="332">
        <f t="shared" si="39"/>
        <v>0</v>
      </c>
      <c r="AX268" s="332">
        <f t="shared" si="39"/>
        <v>0</v>
      </c>
      <c r="AY268" s="332">
        <f t="shared" si="39"/>
        <v>0</v>
      </c>
      <c r="AZ268" s="332">
        <f t="shared" si="39"/>
        <v>0</v>
      </c>
      <c r="BA268" s="332">
        <f t="shared" si="39"/>
        <v>0</v>
      </c>
      <c r="BB268" s="332">
        <f t="shared" si="39"/>
        <v>0</v>
      </c>
      <c r="BC268" s="332">
        <f t="shared" si="39"/>
        <v>0</v>
      </c>
      <c r="BD268" s="332">
        <f t="shared" si="39"/>
        <v>0</v>
      </c>
      <c r="BE268" s="332">
        <f t="shared" si="39"/>
        <v>0</v>
      </c>
      <c r="BF268" s="332">
        <f t="shared" si="39"/>
        <v>0</v>
      </c>
      <c r="BG268" s="332">
        <f t="shared" si="39"/>
        <v>0</v>
      </c>
      <c r="BH268" s="332">
        <f t="shared" si="39"/>
        <v>0</v>
      </c>
      <c r="BI268" s="332">
        <f t="shared" si="39"/>
        <v>0</v>
      </c>
      <c r="BJ268" s="332">
        <f t="shared" si="39"/>
        <v>0</v>
      </c>
      <c r="BK268" s="332">
        <f t="shared" si="39"/>
        <v>0</v>
      </c>
      <c r="BL268" s="332">
        <f t="shared" si="39"/>
        <v>0</v>
      </c>
      <c r="BM268" s="332">
        <f t="shared" si="39"/>
        <v>0</v>
      </c>
      <c r="BN268" s="332">
        <f t="shared" si="39"/>
        <v>0</v>
      </c>
      <c r="BO268" s="332">
        <f t="shared" si="39"/>
        <v>0</v>
      </c>
      <c r="BP268" s="332">
        <f t="shared" si="39"/>
        <v>0</v>
      </c>
      <c r="BQ268" s="332">
        <f t="shared" si="39"/>
        <v>0</v>
      </c>
      <c r="BR268" s="332">
        <f t="shared" si="39"/>
        <v>0</v>
      </c>
      <c r="BS268" s="332">
        <f t="shared" si="39"/>
        <v>0</v>
      </c>
      <c r="BT268" s="332">
        <f t="shared" si="39"/>
        <v>0</v>
      </c>
      <c r="BU268" s="332">
        <f t="shared" si="39"/>
        <v>0</v>
      </c>
      <c r="BV268" s="332">
        <f t="shared" si="39"/>
        <v>0</v>
      </c>
      <c r="BW268" s="332">
        <f t="shared" si="39"/>
        <v>0</v>
      </c>
      <c r="BX268" s="332">
        <f t="shared" ref="BX268:BX285" si="40">BX96-EP96</f>
        <v>0</v>
      </c>
      <c r="BZ268" s="332">
        <f t="shared" ref="BZ268:CA283" si="41">BZ96-ER96</f>
        <v>0</v>
      </c>
      <c r="CA268" s="332">
        <f t="shared" si="41"/>
        <v>0</v>
      </c>
    </row>
    <row r="269" spans="12:79" hidden="1" x14ac:dyDescent="0.2">
      <c r="L269" s="332">
        <f t="shared" si="39"/>
        <v>-7145000</v>
      </c>
      <c r="M269" s="332">
        <f t="shared" si="39"/>
        <v>0</v>
      </c>
      <c r="N269" s="332">
        <f t="shared" si="39"/>
        <v>0</v>
      </c>
      <c r="O269" s="332">
        <f t="shared" si="39"/>
        <v>0</v>
      </c>
      <c r="P269" s="332">
        <f t="shared" si="39"/>
        <v>0</v>
      </c>
      <c r="Q269" s="332">
        <f t="shared" si="39"/>
        <v>235000</v>
      </c>
      <c r="R269" s="332">
        <f t="shared" si="39"/>
        <v>0</v>
      </c>
      <c r="S269" s="332">
        <f t="shared" si="39"/>
        <v>0</v>
      </c>
      <c r="T269" s="332">
        <f t="shared" si="39"/>
        <v>0</v>
      </c>
      <c r="U269" s="332">
        <f t="shared" si="39"/>
        <v>0</v>
      </c>
      <c r="V269" s="332">
        <f t="shared" si="39"/>
        <v>-6985000</v>
      </c>
      <c r="W269" s="332">
        <f t="shared" si="39"/>
        <v>0</v>
      </c>
      <c r="X269" s="332">
        <f t="shared" si="39"/>
        <v>0</v>
      </c>
      <c r="Y269" s="332">
        <f t="shared" si="39"/>
        <v>0</v>
      </c>
      <c r="Z269" s="332">
        <f t="shared" si="39"/>
        <v>0</v>
      </c>
      <c r="AA269" s="332">
        <f t="shared" si="39"/>
        <v>-3165000</v>
      </c>
      <c r="AB269" s="332">
        <f t="shared" si="39"/>
        <v>0</v>
      </c>
      <c r="AC269" s="332">
        <f t="shared" si="39"/>
        <v>0</v>
      </c>
      <c r="AD269" s="332">
        <f t="shared" si="39"/>
        <v>0</v>
      </c>
      <c r="AE269" s="332">
        <f t="shared" si="39"/>
        <v>0</v>
      </c>
      <c r="AF269" s="332">
        <f t="shared" si="39"/>
        <v>-4370000</v>
      </c>
      <c r="AG269" s="332">
        <f t="shared" si="39"/>
        <v>0</v>
      </c>
      <c r="AH269" s="332">
        <f t="shared" si="39"/>
        <v>0</v>
      </c>
      <c r="AI269" s="332">
        <f t="shared" si="39"/>
        <v>0</v>
      </c>
      <c r="AJ269" s="332">
        <f t="shared" si="39"/>
        <v>0</v>
      </c>
      <c r="AK269" s="332">
        <f t="shared" si="39"/>
        <v>-2270000</v>
      </c>
      <c r="AL269" s="332">
        <f t="shared" si="39"/>
        <v>0</v>
      </c>
      <c r="AM269" s="332">
        <f t="shared" si="39"/>
        <v>0</v>
      </c>
      <c r="AN269" s="332">
        <f t="shared" si="39"/>
        <v>0</v>
      </c>
      <c r="AO269" s="332">
        <f t="shared" si="39"/>
        <v>0</v>
      </c>
      <c r="AP269" s="332">
        <f t="shared" si="39"/>
        <v>-4260000</v>
      </c>
      <c r="AQ269" s="332">
        <f t="shared" si="39"/>
        <v>0</v>
      </c>
      <c r="AR269" s="332">
        <f t="shared" si="39"/>
        <v>0</v>
      </c>
      <c r="AS269" s="332">
        <f t="shared" si="39"/>
        <v>0</v>
      </c>
      <c r="AT269" s="332">
        <f t="shared" si="39"/>
        <v>0</v>
      </c>
      <c r="AU269" s="332">
        <f t="shared" si="39"/>
        <v>-3475000</v>
      </c>
      <c r="AV269" s="332">
        <f t="shared" si="39"/>
        <v>0</v>
      </c>
      <c r="AW269" s="332">
        <f t="shared" si="39"/>
        <v>0</v>
      </c>
      <c r="AX269" s="332">
        <f t="shared" si="39"/>
        <v>0</v>
      </c>
      <c r="AY269" s="332">
        <f t="shared" si="39"/>
        <v>0</v>
      </c>
      <c r="AZ269" s="332">
        <f t="shared" si="39"/>
        <v>-3320000</v>
      </c>
      <c r="BA269" s="332">
        <f t="shared" si="39"/>
        <v>0</v>
      </c>
      <c r="BB269" s="332">
        <f t="shared" si="39"/>
        <v>0</v>
      </c>
      <c r="BC269" s="332">
        <f t="shared" si="39"/>
        <v>0</v>
      </c>
      <c r="BD269" s="332">
        <f t="shared" si="39"/>
        <v>0</v>
      </c>
      <c r="BE269" s="332">
        <f t="shared" si="39"/>
        <v>-2325000</v>
      </c>
      <c r="BF269" s="332">
        <f t="shared" si="39"/>
        <v>0</v>
      </c>
      <c r="BG269" s="332">
        <f t="shared" si="39"/>
        <v>0</v>
      </c>
      <c r="BH269" s="332">
        <f t="shared" si="39"/>
        <v>0</v>
      </c>
      <c r="BI269" s="332">
        <f t="shared" si="39"/>
        <v>0</v>
      </c>
      <c r="BJ269" s="332">
        <f t="shared" si="39"/>
        <v>-2615000</v>
      </c>
      <c r="BK269" s="332">
        <f t="shared" si="39"/>
        <v>0</v>
      </c>
      <c r="BL269" s="332">
        <f t="shared" si="39"/>
        <v>0</v>
      </c>
      <c r="BM269" s="332">
        <f t="shared" si="39"/>
        <v>0</v>
      </c>
      <c r="BN269" s="332">
        <f t="shared" si="39"/>
        <v>0</v>
      </c>
      <c r="BO269" s="332">
        <f t="shared" si="39"/>
        <v>-1885000</v>
      </c>
      <c r="BP269" s="332">
        <f t="shared" si="39"/>
        <v>0</v>
      </c>
      <c r="BQ269" s="332">
        <f t="shared" si="39"/>
        <v>0</v>
      </c>
      <c r="BR269" s="332">
        <f t="shared" si="39"/>
        <v>0</v>
      </c>
      <c r="BS269" s="332">
        <f t="shared" si="39"/>
        <v>0</v>
      </c>
      <c r="BT269" s="332">
        <f t="shared" si="39"/>
        <v>-6910000</v>
      </c>
      <c r="BU269" s="332">
        <f t="shared" si="39"/>
        <v>0</v>
      </c>
      <c r="BV269" s="332">
        <f t="shared" si="39"/>
        <v>0</v>
      </c>
      <c r="BW269" s="332">
        <f t="shared" si="39"/>
        <v>0</v>
      </c>
      <c r="BX269" s="332">
        <f t="shared" si="40"/>
        <v>0</v>
      </c>
      <c r="BZ269" s="332">
        <f t="shared" si="41"/>
        <v>0</v>
      </c>
      <c r="CA269" s="332">
        <f t="shared" si="41"/>
        <v>0</v>
      </c>
    </row>
    <row r="270" spans="12:79" hidden="1" x14ac:dyDescent="0.2">
      <c r="L270" s="332">
        <f t="shared" si="39"/>
        <v>-7145000</v>
      </c>
      <c r="M270" s="332">
        <f t="shared" si="39"/>
        <v>0</v>
      </c>
      <c r="N270" s="332">
        <f t="shared" si="39"/>
        <v>0</v>
      </c>
      <c r="O270" s="332">
        <f t="shared" si="39"/>
        <v>0</v>
      </c>
      <c r="P270" s="332">
        <f t="shared" si="39"/>
        <v>0</v>
      </c>
      <c r="Q270" s="332">
        <f t="shared" si="39"/>
        <v>235000</v>
      </c>
      <c r="R270" s="332">
        <f t="shared" si="39"/>
        <v>0</v>
      </c>
      <c r="S270" s="332">
        <f t="shared" si="39"/>
        <v>0</v>
      </c>
      <c r="T270" s="332">
        <f t="shared" si="39"/>
        <v>0</v>
      </c>
      <c r="U270" s="332">
        <f t="shared" si="39"/>
        <v>0</v>
      </c>
      <c r="V270" s="332">
        <f t="shared" si="39"/>
        <v>-6985000</v>
      </c>
      <c r="W270" s="332">
        <f t="shared" si="39"/>
        <v>0</v>
      </c>
      <c r="X270" s="332">
        <f t="shared" si="39"/>
        <v>0</v>
      </c>
      <c r="Y270" s="332">
        <f t="shared" si="39"/>
        <v>0</v>
      </c>
      <c r="Z270" s="332">
        <f t="shared" si="39"/>
        <v>0</v>
      </c>
      <c r="AA270" s="332">
        <f t="shared" si="39"/>
        <v>-3165000</v>
      </c>
      <c r="AB270" s="332">
        <f t="shared" si="39"/>
        <v>0</v>
      </c>
      <c r="AC270" s="332">
        <f t="shared" si="39"/>
        <v>0</v>
      </c>
      <c r="AD270" s="332">
        <f t="shared" si="39"/>
        <v>0</v>
      </c>
      <c r="AE270" s="332">
        <f t="shared" si="39"/>
        <v>0</v>
      </c>
      <c r="AF270" s="332">
        <f t="shared" si="39"/>
        <v>-4370000</v>
      </c>
      <c r="AG270" s="332">
        <f t="shared" si="39"/>
        <v>0</v>
      </c>
      <c r="AH270" s="332">
        <f t="shared" si="39"/>
        <v>0</v>
      </c>
      <c r="AI270" s="332">
        <f t="shared" si="39"/>
        <v>0</v>
      </c>
      <c r="AJ270" s="332">
        <f t="shared" si="39"/>
        <v>0</v>
      </c>
      <c r="AK270" s="332">
        <f t="shared" si="39"/>
        <v>-2270000</v>
      </c>
      <c r="AL270" s="332">
        <f t="shared" si="39"/>
        <v>0</v>
      </c>
      <c r="AM270" s="332">
        <f t="shared" si="39"/>
        <v>0</v>
      </c>
      <c r="AN270" s="332">
        <f t="shared" si="39"/>
        <v>0</v>
      </c>
      <c r="AO270" s="332">
        <f t="shared" si="39"/>
        <v>0</v>
      </c>
      <c r="AP270" s="332">
        <f t="shared" si="39"/>
        <v>-4260000</v>
      </c>
      <c r="AQ270" s="332">
        <f t="shared" si="39"/>
        <v>0</v>
      </c>
      <c r="AR270" s="332">
        <f t="shared" si="39"/>
        <v>0</v>
      </c>
      <c r="AS270" s="332">
        <f t="shared" si="39"/>
        <v>0</v>
      </c>
      <c r="AT270" s="332">
        <f t="shared" si="39"/>
        <v>0</v>
      </c>
      <c r="AU270" s="332">
        <f t="shared" si="39"/>
        <v>-3475000</v>
      </c>
      <c r="AV270" s="332">
        <f t="shared" si="39"/>
        <v>0</v>
      </c>
      <c r="AW270" s="332">
        <f t="shared" si="39"/>
        <v>0</v>
      </c>
      <c r="AX270" s="332">
        <f t="shared" si="39"/>
        <v>0</v>
      </c>
      <c r="AY270" s="332">
        <f t="shared" si="39"/>
        <v>0</v>
      </c>
      <c r="AZ270" s="332">
        <f t="shared" si="39"/>
        <v>-3320000</v>
      </c>
      <c r="BA270" s="332">
        <f t="shared" si="39"/>
        <v>0</v>
      </c>
      <c r="BB270" s="332">
        <f t="shared" si="39"/>
        <v>0</v>
      </c>
      <c r="BC270" s="332">
        <f t="shared" si="39"/>
        <v>0</v>
      </c>
      <c r="BD270" s="332">
        <f t="shared" si="39"/>
        <v>0</v>
      </c>
      <c r="BE270" s="332">
        <f t="shared" si="39"/>
        <v>-2325000</v>
      </c>
      <c r="BF270" s="332">
        <f t="shared" si="39"/>
        <v>0</v>
      </c>
      <c r="BG270" s="332">
        <f t="shared" si="39"/>
        <v>0</v>
      </c>
      <c r="BH270" s="332">
        <f t="shared" si="39"/>
        <v>0</v>
      </c>
      <c r="BI270" s="332">
        <f t="shared" si="39"/>
        <v>0</v>
      </c>
      <c r="BJ270" s="332">
        <f t="shared" si="39"/>
        <v>-2615000</v>
      </c>
      <c r="BK270" s="332">
        <f t="shared" si="39"/>
        <v>0</v>
      </c>
      <c r="BL270" s="332">
        <f t="shared" si="39"/>
        <v>0</v>
      </c>
      <c r="BM270" s="332">
        <f t="shared" si="39"/>
        <v>0</v>
      </c>
      <c r="BN270" s="332">
        <f t="shared" si="39"/>
        <v>0</v>
      </c>
      <c r="BO270" s="332">
        <f t="shared" si="39"/>
        <v>-1885000</v>
      </c>
      <c r="BP270" s="332">
        <f t="shared" si="39"/>
        <v>0</v>
      </c>
      <c r="BQ270" s="332">
        <f t="shared" si="39"/>
        <v>0</v>
      </c>
      <c r="BR270" s="332">
        <f t="shared" si="39"/>
        <v>0</v>
      </c>
      <c r="BS270" s="332">
        <f t="shared" si="39"/>
        <v>0</v>
      </c>
      <c r="BT270" s="332">
        <f t="shared" si="39"/>
        <v>-6910000</v>
      </c>
      <c r="BU270" s="332">
        <f t="shared" si="39"/>
        <v>0</v>
      </c>
      <c r="BV270" s="332">
        <f t="shared" si="39"/>
        <v>0</v>
      </c>
      <c r="BW270" s="332">
        <f t="shared" si="39"/>
        <v>0</v>
      </c>
      <c r="BX270" s="332">
        <f t="shared" si="40"/>
        <v>0</v>
      </c>
      <c r="BZ270" s="332">
        <f t="shared" si="41"/>
        <v>0</v>
      </c>
      <c r="CA270" s="332">
        <f t="shared" si="41"/>
        <v>0</v>
      </c>
    </row>
    <row r="271" spans="12:79" hidden="1" x14ac:dyDescent="0.2">
      <c r="L271" s="332">
        <f t="shared" si="39"/>
        <v>0</v>
      </c>
      <c r="M271" s="332">
        <f t="shared" si="39"/>
        <v>0</v>
      </c>
      <c r="N271" s="332">
        <f t="shared" si="39"/>
        <v>0</v>
      </c>
      <c r="O271" s="332">
        <f t="shared" si="39"/>
        <v>0</v>
      </c>
      <c r="P271" s="332">
        <f t="shared" si="39"/>
        <v>0</v>
      </c>
      <c r="Q271" s="332">
        <f t="shared" si="39"/>
        <v>0</v>
      </c>
      <c r="R271" s="332">
        <f t="shared" si="39"/>
        <v>0</v>
      </c>
      <c r="S271" s="332">
        <f t="shared" si="39"/>
        <v>0</v>
      </c>
      <c r="T271" s="332">
        <f t="shared" si="39"/>
        <v>0</v>
      </c>
      <c r="U271" s="332">
        <f t="shared" si="39"/>
        <v>0</v>
      </c>
      <c r="V271" s="332">
        <f t="shared" si="39"/>
        <v>0</v>
      </c>
      <c r="W271" s="332">
        <f t="shared" si="39"/>
        <v>0</v>
      </c>
      <c r="X271" s="332">
        <f t="shared" si="39"/>
        <v>0</v>
      </c>
      <c r="Y271" s="332">
        <f t="shared" si="39"/>
        <v>0</v>
      </c>
      <c r="Z271" s="332">
        <f t="shared" si="39"/>
        <v>0</v>
      </c>
      <c r="AA271" s="332">
        <f t="shared" si="39"/>
        <v>0</v>
      </c>
      <c r="AB271" s="332">
        <f t="shared" si="39"/>
        <v>0</v>
      </c>
      <c r="AC271" s="332">
        <f t="shared" si="39"/>
        <v>0</v>
      </c>
      <c r="AD271" s="332">
        <f t="shared" si="39"/>
        <v>0</v>
      </c>
      <c r="AE271" s="332">
        <f t="shared" si="39"/>
        <v>0</v>
      </c>
      <c r="AF271" s="332">
        <f t="shared" si="39"/>
        <v>0</v>
      </c>
      <c r="AG271" s="332">
        <f t="shared" si="39"/>
        <v>0</v>
      </c>
      <c r="AH271" s="332">
        <f t="shared" si="39"/>
        <v>0</v>
      </c>
      <c r="AI271" s="332">
        <f t="shared" si="39"/>
        <v>0</v>
      </c>
      <c r="AJ271" s="332">
        <f t="shared" si="39"/>
        <v>0</v>
      </c>
      <c r="AK271" s="332">
        <f t="shared" si="39"/>
        <v>0</v>
      </c>
      <c r="AL271" s="332">
        <f t="shared" si="39"/>
        <v>0</v>
      </c>
      <c r="AM271" s="332">
        <f t="shared" si="39"/>
        <v>0</v>
      </c>
      <c r="AN271" s="332">
        <f t="shared" si="39"/>
        <v>0</v>
      </c>
      <c r="AO271" s="332">
        <f t="shared" si="39"/>
        <v>0</v>
      </c>
      <c r="AP271" s="332">
        <f t="shared" si="39"/>
        <v>0</v>
      </c>
      <c r="AQ271" s="332">
        <f t="shared" si="39"/>
        <v>0</v>
      </c>
      <c r="AR271" s="332">
        <f t="shared" si="39"/>
        <v>0</v>
      </c>
      <c r="AS271" s="332">
        <f t="shared" si="39"/>
        <v>0</v>
      </c>
      <c r="AT271" s="332">
        <f t="shared" si="39"/>
        <v>0</v>
      </c>
      <c r="AU271" s="332">
        <f t="shared" si="39"/>
        <v>0</v>
      </c>
      <c r="AV271" s="332">
        <f t="shared" si="39"/>
        <v>0</v>
      </c>
      <c r="AW271" s="332">
        <f t="shared" si="39"/>
        <v>0</v>
      </c>
      <c r="AX271" s="332">
        <f t="shared" si="39"/>
        <v>0</v>
      </c>
      <c r="AY271" s="332">
        <f t="shared" si="39"/>
        <v>0</v>
      </c>
      <c r="AZ271" s="332">
        <f t="shared" si="39"/>
        <v>0</v>
      </c>
      <c r="BA271" s="332">
        <f t="shared" si="39"/>
        <v>0</v>
      </c>
      <c r="BB271" s="332">
        <f t="shared" si="39"/>
        <v>0</v>
      </c>
      <c r="BC271" s="332">
        <f t="shared" si="39"/>
        <v>0</v>
      </c>
      <c r="BD271" s="332">
        <f t="shared" si="39"/>
        <v>0</v>
      </c>
      <c r="BE271" s="332">
        <f t="shared" si="39"/>
        <v>0</v>
      </c>
      <c r="BF271" s="332">
        <f t="shared" si="39"/>
        <v>0</v>
      </c>
      <c r="BG271" s="332">
        <f t="shared" si="39"/>
        <v>0</v>
      </c>
      <c r="BH271" s="332">
        <f t="shared" si="39"/>
        <v>0</v>
      </c>
      <c r="BI271" s="332">
        <f t="shared" si="39"/>
        <v>0</v>
      </c>
      <c r="BJ271" s="332">
        <f t="shared" si="39"/>
        <v>0</v>
      </c>
      <c r="BK271" s="332">
        <f t="shared" si="39"/>
        <v>0</v>
      </c>
      <c r="BL271" s="332">
        <f t="shared" si="39"/>
        <v>0</v>
      </c>
      <c r="BM271" s="332">
        <f t="shared" si="39"/>
        <v>0</v>
      </c>
      <c r="BN271" s="332">
        <f t="shared" si="39"/>
        <v>0</v>
      </c>
      <c r="BO271" s="332">
        <f t="shared" si="39"/>
        <v>0</v>
      </c>
      <c r="BP271" s="332">
        <f t="shared" si="39"/>
        <v>0</v>
      </c>
      <c r="BQ271" s="332">
        <f t="shared" si="39"/>
        <v>0</v>
      </c>
      <c r="BR271" s="332">
        <f t="shared" si="39"/>
        <v>0</v>
      </c>
      <c r="BS271" s="332">
        <f t="shared" si="39"/>
        <v>0</v>
      </c>
      <c r="BT271" s="332">
        <f t="shared" si="39"/>
        <v>0</v>
      </c>
      <c r="BU271" s="332">
        <f t="shared" si="39"/>
        <v>0</v>
      </c>
      <c r="BV271" s="332">
        <f t="shared" si="39"/>
        <v>0</v>
      </c>
      <c r="BW271" s="332">
        <f t="shared" ref="BW271:BW285" si="42">BW99-EO99</f>
        <v>0</v>
      </c>
      <c r="BX271" s="332">
        <f t="shared" si="40"/>
        <v>0</v>
      </c>
      <c r="BZ271" s="332">
        <f t="shared" si="41"/>
        <v>0</v>
      </c>
      <c r="CA271" s="332">
        <f t="shared" si="41"/>
        <v>0</v>
      </c>
    </row>
    <row r="272" spans="12:79" hidden="1" x14ac:dyDescent="0.2">
      <c r="L272" s="332">
        <f t="shared" ref="L272:BV276" si="43">L100-CD100</f>
        <v>0</v>
      </c>
      <c r="M272" s="332">
        <f t="shared" si="43"/>
        <v>0</v>
      </c>
      <c r="N272" s="332">
        <f t="shared" si="43"/>
        <v>0</v>
      </c>
      <c r="O272" s="332">
        <f t="shared" si="43"/>
        <v>0</v>
      </c>
      <c r="P272" s="332">
        <f t="shared" si="43"/>
        <v>0</v>
      </c>
      <c r="Q272" s="332">
        <f t="shared" si="43"/>
        <v>0</v>
      </c>
      <c r="R272" s="332">
        <f t="shared" si="43"/>
        <v>0</v>
      </c>
      <c r="S272" s="332">
        <f t="shared" si="43"/>
        <v>0</v>
      </c>
      <c r="T272" s="332">
        <f t="shared" si="43"/>
        <v>0</v>
      </c>
      <c r="U272" s="332">
        <f t="shared" si="43"/>
        <v>0</v>
      </c>
      <c r="V272" s="332">
        <f t="shared" si="43"/>
        <v>0</v>
      </c>
      <c r="W272" s="332">
        <f t="shared" si="43"/>
        <v>0</v>
      </c>
      <c r="X272" s="332">
        <f t="shared" si="43"/>
        <v>0</v>
      </c>
      <c r="Y272" s="332">
        <f t="shared" si="43"/>
        <v>0</v>
      </c>
      <c r="Z272" s="332">
        <f t="shared" si="43"/>
        <v>0</v>
      </c>
      <c r="AA272" s="332">
        <f t="shared" si="43"/>
        <v>0</v>
      </c>
      <c r="AB272" s="332">
        <f t="shared" si="43"/>
        <v>0</v>
      </c>
      <c r="AC272" s="332">
        <f t="shared" si="43"/>
        <v>0</v>
      </c>
      <c r="AD272" s="332">
        <f t="shared" si="43"/>
        <v>0</v>
      </c>
      <c r="AE272" s="332">
        <f t="shared" si="43"/>
        <v>0</v>
      </c>
      <c r="AF272" s="332">
        <f t="shared" si="43"/>
        <v>0</v>
      </c>
      <c r="AG272" s="332">
        <f t="shared" si="43"/>
        <v>0</v>
      </c>
      <c r="AH272" s="332">
        <f t="shared" si="43"/>
        <v>0</v>
      </c>
      <c r="AI272" s="332">
        <f t="shared" si="43"/>
        <v>0</v>
      </c>
      <c r="AJ272" s="332">
        <f t="shared" si="43"/>
        <v>0</v>
      </c>
      <c r="AK272" s="332">
        <f t="shared" si="43"/>
        <v>0</v>
      </c>
      <c r="AL272" s="332">
        <f t="shared" si="43"/>
        <v>0</v>
      </c>
      <c r="AM272" s="332">
        <f t="shared" si="43"/>
        <v>0</v>
      </c>
      <c r="AN272" s="332">
        <f t="shared" si="43"/>
        <v>0</v>
      </c>
      <c r="AO272" s="332">
        <f t="shared" si="43"/>
        <v>0</v>
      </c>
      <c r="AP272" s="332">
        <f t="shared" si="43"/>
        <v>0</v>
      </c>
      <c r="AQ272" s="332">
        <f t="shared" si="43"/>
        <v>0</v>
      </c>
      <c r="AR272" s="332">
        <f t="shared" si="43"/>
        <v>0</v>
      </c>
      <c r="AS272" s="332">
        <f t="shared" si="43"/>
        <v>0</v>
      </c>
      <c r="AT272" s="332">
        <f t="shared" si="43"/>
        <v>0</v>
      </c>
      <c r="AU272" s="332">
        <f t="shared" si="43"/>
        <v>0</v>
      </c>
      <c r="AV272" s="332">
        <f t="shared" si="43"/>
        <v>0</v>
      </c>
      <c r="AW272" s="332">
        <f t="shared" si="43"/>
        <v>0</v>
      </c>
      <c r="AX272" s="332">
        <f t="shared" si="43"/>
        <v>0</v>
      </c>
      <c r="AY272" s="332">
        <f t="shared" si="43"/>
        <v>0</v>
      </c>
      <c r="AZ272" s="332">
        <f t="shared" si="43"/>
        <v>0</v>
      </c>
      <c r="BA272" s="332">
        <f t="shared" si="43"/>
        <v>0</v>
      </c>
      <c r="BB272" s="332">
        <f t="shared" si="43"/>
        <v>0</v>
      </c>
      <c r="BC272" s="332">
        <f t="shared" si="43"/>
        <v>0</v>
      </c>
      <c r="BD272" s="332">
        <f t="shared" si="43"/>
        <v>0</v>
      </c>
      <c r="BE272" s="332">
        <f t="shared" si="43"/>
        <v>0</v>
      </c>
      <c r="BF272" s="332">
        <f t="shared" si="43"/>
        <v>0</v>
      </c>
      <c r="BG272" s="332">
        <f t="shared" si="43"/>
        <v>0</v>
      </c>
      <c r="BH272" s="332">
        <f t="shared" si="43"/>
        <v>0</v>
      </c>
      <c r="BI272" s="332">
        <f t="shared" si="43"/>
        <v>0</v>
      </c>
      <c r="BJ272" s="332">
        <f t="shared" si="43"/>
        <v>0</v>
      </c>
      <c r="BK272" s="332">
        <f t="shared" si="43"/>
        <v>0</v>
      </c>
      <c r="BL272" s="332">
        <f t="shared" si="43"/>
        <v>0</v>
      </c>
      <c r="BM272" s="332">
        <f t="shared" si="43"/>
        <v>0</v>
      </c>
      <c r="BN272" s="332">
        <f t="shared" si="43"/>
        <v>0</v>
      </c>
      <c r="BO272" s="332">
        <f t="shared" si="43"/>
        <v>0</v>
      </c>
      <c r="BP272" s="332">
        <f t="shared" si="43"/>
        <v>0</v>
      </c>
      <c r="BQ272" s="332">
        <f t="shared" si="43"/>
        <v>0</v>
      </c>
      <c r="BR272" s="332">
        <f t="shared" si="43"/>
        <v>0</v>
      </c>
      <c r="BS272" s="332">
        <f t="shared" si="43"/>
        <v>0</v>
      </c>
      <c r="BT272" s="332">
        <f t="shared" si="43"/>
        <v>0</v>
      </c>
      <c r="BU272" s="332">
        <f t="shared" si="43"/>
        <v>0</v>
      </c>
      <c r="BV272" s="332">
        <f t="shared" si="43"/>
        <v>0</v>
      </c>
      <c r="BW272" s="332">
        <f t="shared" si="42"/>
        <v>0</v>
      </c>
      <c r="BX272" s="332">
        <f t="shared" si="40"/>
        <v>0</v>
      </c>
      <c r="BZ272" s="332">
        <f t="shared" si="41"/>
        <v>0</v>
      </c>
      <c r="CA272" s="332">
        <f t="shared" si="41"/>
        <v>0</v>
      </c>
    </row>
    <row r="273" spans="12:79" hidden="1" x14ac:dyDescent="0.2">
      <c r="L273" s="332">
        <f t="shared" si="43"/>
        <v>0</v>
      </c>
      <c r="M273" s="332">
        <f t="shared" si="43"/>
        <v>0</v>
      </c>
      <c r="N273" s="332">
        <f t="shared" si="43"/>
        <v>0</v>
      </c>
      <c r="O273" s="332">
        <f t="shared" si="43"/>
        <v>0</v>
      </c>
      <c r="P273" s="332">
        <f t="shared" si="43"/>
        <v>0</v>
      </c>
      <c r="Q273" s="332">
        <f t="shared" si="43"/>
        <v>0</v>
      </c>
      <c r="R273" s="332">
        <f t="shared" si="43"/>
        <v>0</v>
      </c>
      <c r="S273" s="332">
        <f t="shared" si="43"/>
        <v>0</v>
      </c>
      <c r="T273" s="332">
        <f t="shared" si="43"/>
        <v>0</v>
      </c>
      <c r="U273" s="332">
        <f t="shared" si="43"/>
        <v>0</v>
      </c>
      <c r="V273" s="332">
        <f t="shared" si="43"/>
        <v>0</v>
      </c>
      <c r="W273" s="332">
        <f t="shared" si="43"/>
        <v>0</v>
      </c>
      <c r="X273" s="332">
        <f t="shared" si="43"/>
        <v>0</v>
      </c>
      <c r="Y273" s="332">
        <f t="shared" si="43"/>
        <v>0</v>
      </c>
      <c r="Z273" s="332">
        <f t="shared" si="43"/>
        <v>0</v>
      </c>
      <c r="AA273" s="332">
        <f t="shared" si="43"/>
        <v>0</v>
      </c>
      <c r="AB273" s="332">
        <f t="shared" si="43"/>
        <v>0</v>
      </c>
      <c r="AC273" s="332">
        <f t="shared" si="43"/>
        <v>0</v>
      </c>
      <c r="AD273" s="332">
        <f t="shared" si="43"/>
        <v>0</v>
      </c>
      <c r="AE273" s="332">
        <f t="shared" si="43"/>
        <v>0</v>
      </c>
      <c r="AF273" s="332">
        <f t="shared" si="43"/>
        <v>0</v>
      </c>
      <c r="AG273" s="332">
        <f t="shared" si="43"/>
        <v>0</v>
      </c>
      <c r="AH273" s="332">
        <f t="shared" si="43"/>
        <v>0</v>
      </c>
      <c r="AI273" s="332">
        <f t="shared" si="43"/>
        <v>0</v>
      </c>
      <c r="AJ273" s="332">
        <f t="shared" si="43"/>
        <v>0</v>
      </c>
      <c r="AK273" s="332">
        <f t="shared" si="43"/>
        <v>0</v>
      </c>
      <c r="AL273" s="332">
        <f t="shared" si="43"/>
        <v>0</v>
      </c>
      <c r="AM273" s="332">
        <f t="shared" si="43"/>
        <v>0</v>
      </c>
      <c r="AN273" s="332">
        <f t="shared" si="43"/>
        <v>0</v>
      </c>
      <c r="AO273" s="332">
        <f t="shared" si="43"/>
        <v>0</v>
      </c>
      <c r="AP273" s="332">
        <f t="shared" si="43"/>
        <v>0</v>
      </c>
      <c r="AQ273" s="332">
        <f t="shared" si="43"/>
        <v>0</v>
      </c>
      <c r="AR273" s="332">
        <f t="shared" si="43"/>
        <v>0</v>
      </c>
      <c r="AS273" s="332">
        <f t="shared" si="43"/>
        <v>0</v>
      </c>
      <c r="AT273" s="332">
        <f t="shared" si="43"/>
        <v>0</v>
      </c>
      <c r="AU273" s="332">
        <f t="shared" si="43"/>
        <v>0</v>
      </c>
      <c r="AV273" s="332">
        <f t="shared" si="43"/>
        <v>0</v>
      </c>
      <c r="AW273" s="332">
        <f t="shared" si="43"/>
        <v>0</v>
      </c>
      <c r="AX273" s="332">
        <f t="shared" si="43"/>
        <v>0</v>
      </c>
      <c r="AY273" s="332">
        <f t="shared" si="43"/>
        <v>0</v>
      </c>
      <c r="AZ273" s="332">
        <f t="shared" si="43"/>
        <v>0</v>
      </c>
      <c r="BA273" s="332">
        <f t="shared" si="43"/>
        <v>0</v>
      </c>
      <c r="BB273" s="332">
        <f t="shared" si="43"/>
        <v>0</v>
      </c>
      <c r="BC273" s="332">
        <f t="shared" si="43"/>
        <v>0</v>
      </c>
      <c r="BD273" s="332">
        <f t="shared" si="43"/>
        <v>0</v>
      </c>
      <c r="BE273" s="332">
        <f t="shared" si="43"/>
        <v>0</v>
      </c>
      <c r="BF273" s="332">
        <f t="shared" si="43"/>
        <v>0</v>
      </c>
      <c r="BG273" s="332">
        <f t="shared" si="43"/>
        <v>0</v>
      </c>
      <c r="BH273" s="332">
        <f t="shared" si="43"/>
        <v>0</v>
      </c>
      <c r="BI273" s="332">
        <f t="shared" si="43"/>
        <v>0</v>
      </c>
      <c r="BJ273" s="332">
        <f t="shared" si="43"/>
        <v>0</v>
      </c>
      <c r="BK273" s="332">
        <f t="shared" si="43"/>
        <v>0</v>
      </c>
      <c r="BL273" s="332">
        <f t="shared" si="43"/>
        <v>0</v>
      </c>
      <c r="BM273" s="332">
        <f t="shared" si="43"/>
        <v>0</v>
      </c>
      <c r="BN273" s="332">
        <f t="shared" si="43"/>
        <v>0</v>
      </c>
      <c r="BO273" s="332">
        <f t="shared" si="43"/>
        <v>0</v>
      </c>
      <c r="BP273" s="332">
        <f t="shared" si="43"/>
        <v>0</v>
      </c>
      <c r="BQ273" s="332">
        <f t="shared" si="43"/>
        <v>0</v>
      </c>
      <c r="BR273" s="332">
        <f t="shared" si="43"/>
        <v>0</v>
      </c>
      <c r="BS273" s="332">
        <f t="shared" si="43"/>
        <v>0</v>
      </c>
      <c r="BT273" s="332">
        <f t="shared" si="43"/>
        <v>0</v>
      </c>
      <c r="BU273" s="332">
        <f t="shared" si="43"/>
        <v>0</v>
      </c>
      <c r="BV273" s="332">
        <f t="shared" si="43"/>
        <v>0</v>
      </c>
      <c r="BW273" s="332">
        <f t="shared" si="42"/>
        <v>0</v>
      </c>
      <c r="BX273" s="332">
        <f t="shared" si="40"/>
        <v>0</v>
      </c>
      <c r="BZ273" s="332">
        <f t="shared" si="41"/>
        <v>0</v>
      </c>
      <c r="CA273" s="332">
        <f t="shared" si="41"/>
        <v>0</v>
      </c>
    </row>
    <row r="274" spans="12:79" hidden="1" x14ac:dyDescent="0.2">
      <c r="L274" s="332">
        <f t="shared" si="43"/>
        <v>-7145000</v>
      </c>
      <c r="M274" s="332">
        <f t="shared" si="43"/>
        <v>0</v>
      </c>
      <c r="N274" s="332">
        <f t="shared" si="43"/>
        <v>0</v>
      </c>
      <c r="O274" s="332">
        <f t="shared" si="43"/>
        <v>0</v>
      </c>
      <c r="P274" s="332">
        <f t="shared" si="43"/>
        <v>0</v>
      </c>
      <c r="Q274" s="332">
        <f t="shared" si="43"/>
        <v>235000</v>
      </c>
      <c r="R274" s="332">
        <f t="shared" si="43"/>
        <v>0</v>
      </c>
      <c r="S274" s="332">
        <f t="shared" si="43"/>
        <v>0</v>
      </c>
      <c r="T274" s="332">
        <f t="shared" si="43"/>
        <v>0</v>
      </c>
      <c r="U274" s="332">
        <f t="shared" si="43"/>
        <v>0</v>
      </c>
      <c r="V274" s="332">
        <f t="shared" si="43"/>
        <v>-6985000</v>
      </c>
      <c r="W274" s="332">
        <f t="shared" si="43"/>
        <v>0</v>
      </c>
      <c r="X274" s="332">
        <f t="shared" si="43"/>
        <v>0</v>
      </c>
      <c r="Y274" s="332">
        <f t="shared" si="43"/>
        <v>0</v>
      </c>
      <c r="Z274" s="332">
        <f t="shared" si="43"/>
        <v>0</v>
      </c>
      <c r="AA274" s="332">
        <f t="shared" si="43"/>
        <v>-3165000</v>
      </c>
      <c r="AB274" s="332">
        <f t="shared" si="43"/>
        <v>0</v>
      </c>
      <c r="AC274" s="332">
        <f t="shared" si="43"/>
        <v>0</v>
      </c>
      <c r="AD274" s="332">
        <f t="shared" si="43"/>
        <v>0</v>
      </c>
      <c r="AE274" s="332">
        <f t="shared" si="43"/>
        <v>0</v>
      </c>
      <c r="AF274" s="332">
        <f t="shared" si="43"/>
        <v>-4370000</v>
      </c>
      <c r="AG274" s="332">
        <f t="shared" si="43"/>
        <v>0</v>
      </c>
      <c r="AH274" s="332">
        <f t="shared" si="43"/>
        <v>0</v>
      </c>
      <c r="AI274" s="332">
        <f t="shared" si="43"/>
        <v>0</v>
      </c>
      <c r="AJ274" s="332">
        <f t="shared" si="43"/>
        <v>0</v>
      </c>
      <c r="AK274" s="332">
        <f t="shared" si="43"/>
        <v>-2270000</v>
      </c>
      <c r="AL274" s="332">
        <f t="shared" si="43"/>
        <v>0</v>
      </c>
      <c r="AM274" s="332">
        <f t="shared" si="43"/>
        <v>0</v>
      </c>
      <c r="AN274" s="332">
        <f t="shared" si="43"/>
        <v>0</v>
      </c>
      <c r="AO274" s="332">
        <f t="shared" si="43"/>
        <v>0</v>
      </c>
      <c r="AP274" s="332">
        <f t="shared" si="43"/>
        <v>-4260000</v>
      </c>
      <c r="AQ274" s="332">
        <f t="shared" si="43"/>
        <v>0</v>
      </c>
      <c r="AR274" s="332">
        <f t="shared" si="43"/>
        <v>0</v>
      </c>
      <c r="AS274" s="332">
        <f t="shared" si="43"/>
        <v>0</v>
      </c>
      <c r="AT274" s="332">
        <f t="shared" si="43"/>
        <v>0</v>
      </c>
      <c r="AU274" s="332">
        <f t="shared" si="43"/>
        <v>-3475000</v>
      </c>
      <c r="AV274" s="332">
        <f t="shared" si="43"/>
        <v>0</v>
      </c>
      <c r="AW274" s="332">
        <f t="shared" si="43"/>
        <v>0</v>
      </c>
      <c r="AX274" s="332">
        <f t="shared" si="43"/>
        <v>0</v>
      </c>
      <c r="AY274" s="332">
        <f t="shared" si="43"/>
        <v>0</v>
      </c>
      <c r="AZ274" s="332">
        <f t="shared" si="43"/>
        <v>-3320000</v>
      </c>
      <c r="BA274" s="332">
        <f t="shared" si="43"/>
        <v>0</v>
      </c>
      <c r="BB274" s="332">
        <f t="shared" si="43"/>
        <v>0</v>
      </c>
      <c r="BC274" s="332">
        <f t="shared" si="43"/>
        <v>0</v>
      </c>
      <c r="BD274" s="332">
        <f t="shared" si="43"/>
        <v>0</v>
      </c>
      <c r="BE274" s="332">
        <f t="shared" si="43"/>
        <v>-2325000</v>
      </c>
      <c r="BF274" s="332">
        <f t="shared" si="43"/>
        <v>0</v>
      </c>
      <c r="BG274" s="332">
        <f t="shared" si="43"/>
        <v>0</v>
      </c>
      <c r="BH274" s="332">
        <f t="shared" si="43"/>
        <v>0</v>
      </c>
      <c r="BI274" s="332">
        <f t="shared" si="43"/>
        <v>0</v>
      </c>
      <c r="BJ274" s="332">
        <f t="shared" si="43"/>
        <v>-2615000</v>
      </c>
      <c r="BK274" s="332">
        <f t="shared" si="43"/>
        <v>0</v>
      </c>
      <c r="BL274" s="332">
        <f t="shared" si="43"/>
        <v>0</v>
      </c>
      <c r="BM274" s="332">
        <f t="shared" si="43"/>
        <v>0</v>
      </c>
      <c r="BN274" s="332">
        <f t="shared" si="43"/>
        <v>0</v>
      </c>
      <c r="BO274" s="332">
        <f t="shared" si="43"/>
        <v>-1885000</v>
      </c>
      <c r="BP274" s="332">
        <f t="shared" si="43"/>
        <v>0</v>
      </c>
      <c r="BQ274" s="332">
        <f t="shared" si="43"/>
        <v>0</v>
      </c>
      <c r="BR274" s="332">
        <f t="shared" si="43"/>
        <v>0</v>
      </c>
      <c r="BS274" s="332">
        <f t="shared" si="43"/>
        <v>0</v>
      </c>
      <c r="BT274" s="332">
        <f t="shared" si="43"/>
        <v>-6910000</v>
      </c>
      <c r="BU274" s="332">
        <f t="shared" si="43"/>
        <v>0</v>
      </c>
      <c r="BV274" s="332">
        <f t="shared" si="43"/>
        <v>0</v>
      </c>
      <c r="BW274" s="332">
        <f t="shared" si="42"/>
        <v>0</v>
      </c>
      <c r="BX274" s="332">
        <f t="shared" si="40"/>
        <v>0</v>
      </c>
      <c r="BZ274" s="332">
        <f t="shared" si="41"/>
        <v>0</v>
      </c>
      <c r="CA274" s="332">
        <f t="shared" si="41"/>
        <v>0</v>
      </c>
    </row>
    <row r="275" spans="12:79" hidden="1" x14ac:dyDescent="0.2">
      <c r="L275" s="332">
        <f t="shared" si="43"/>
        <v>-7145000</v>
      </c>
      <c r="M275" s="332">
        <f t="shared" si="43"/>
        <v>0</v>
      </c>
      <c r="N275" s="332">
        <f t="shared" si="43"/>
        <v>0</v>
      </c>
      <c r="O275" s="332">
        <f t="shared" si="43"/>
        <v>0</v>
      </c>
      <c r="P275" s="332">
        <f t="shared" si="43"/>
        <v>0</v>
      </c>
      <c r="Q275" s="332">
        <f t="shared" si="43"/>
        <v>235000</v>
      </c>
      <c r="R275" s="332">
        <f t="shared" si="43"/>
        <v>0</v>
      </c>
      <c r="S275" s="332">
        <f t="shared" si="43"/>
        <v>0</v>
      </c>
      <c r="T275" s="332">
        <f t="shared" si="43"/>
        <v>0</v>
      </c>
      <c r="U275" s="332">
        <f t="shared" si="43"/>
        <v>0</v>
      </c>
      <c r="V275" s="332">
        <f t="shared" si="43"/>
        <v>-6985000</v>
      </c>
      <c r="W275" s="332">
        <f t="shared" si="43"/>
        <v>0</v>
      </c>
      <c r="X275" s="332">
        <f t="shared" si="43"/>
        <v>0</v>
      </c>
      <c r="Y275" s="332">
        <f t="shared" si="43"/>
        <v>0</v>
      </c>
      <c r="Z275" s="332">
        <f t="shared" si="43"/>
        <v>0</v>
      </c>
      <c r="AA275" s="332">
        <f t="shared" si="43"/>
        <v>-3165000</v>
      </c>
      <c r="AB275" s="332">
        <f t="shared" si="43"/>
        <v>0</v>
      </c>
      <c r="AC275" s="332">
        <f t="shared" si="43"/>
        <v>0</v>
      </c>
      <c r="AD275" s="332">
        <f t="shared" si="43"/>
        <v>0</v>
      </c>
      <c r="AE275" s="332">
        <f t="shared" si="43"/>
        <v>0</v>
      </c>
      <c r="AF275" s="332">
        <f t="shared" si="43"/>
        <v>-4370000</v>
      </c>
      <c r="AG275" s="332">
        <f t="shared" si="43"/>
        <v>0</v>
      </c>
      <c r="AH275" s="332">
        <f t="shared" si="43"/>
        <v>0</v>
      </c>
      <c r="AI275" s="332">
        <f t="shared" si="43"/>
        <v>0</v>
      </c>
      <c r="AJ275" s="332">
        <f t="shared" si="43"/>
        <v>0</v>
      </c>
      <c r="AK275" s="332">
        <f t="shared" si="43"/>
        <v>-2270000</v>
      </c>
      <c r="AL275" s="332">
        <f t="shared" si="43"/>
        <v>0</v>
      </c>
      <c r="AM275" s="332">
        <f t="shared" si="43"/>
        <v>0</v>
      </c>
      <c r="AN275" s="332">
        <f t="shared" si="43"/>
        <v>0</v>
      </c>
      <c r="AO275" s="332">
        <f t="shared" si="43"/>
        <v>0</v>
      </c>
      <c r="AP275" s="332">
        <f t="shared" si="43"/>
        <v>-4260000</v>
      </c>
      <c r="AQ275" s="332">
        <f t="shared" si="43"/>
        <v>0</v>
      </c>
      <c r="AR275" s="332">
        <f t="shared" si="43"/>
        <v>0</v>
      </c>
      <c r="AS275" s="332">
        <f t="shared" si="43"/>
        <v>0</v>
      </c>
      <c r="AT275" s="332">
        <f t="shared" si="43"/>
        <v>0</v>
      </c>
      <c r="AU275" s="332">
        <f t="shared" si="43"/>
        <v>-3475000</v>
      </c>
      <c r="AV275" s="332">
        <f t="shared" si="43"/>
        <v>0</v>
      </c>
      <c r="AW275" s="332">
        <f t="shared" si="43"/>
        <v>0</v>
      </c>
      <c r="AX275" s="332">
        <f t="shared" si="43"/>
        <v>0</v>
      </c>
      <c r="AY275" s="332">
        <f t="shared" si="43"/>
        <v>0</v>
      </c>
      <c r="AZ275" s="332">
        <f t="shared" si="43"/>
        <v>-3320000</v>
      </c>
      <c r="BA275" s="332">
        <f t="shared" si="43"/>
        <v>0</v>
      </c>
      <c r="BB275" s="332">
        <f t="shared" si="43"/>
        <v>0</v>
      </c>
      <c r="BC275" s="332">
        <f t="shared" si="43"/>
        <v>0</v>
      </c>
      <c r="BD275" s="332">
        <f t="shared" si="43"/>
        <v>0</v>
      </c>
      <c r="BE275" s="332">
        <f t="shared" si="43"/>
        <v>-2325000</v>
      </c>
      <c r="BF275" s="332">
        <f t="shared" si="43"/>
        <v>0</v>
      </c>
      <c r="BG275" s="332">
        <f t="shared" si="43"/>
        <v>0</v>
      </c>
      <c r="BH275" s="332">
        <f t="shared" si="43"/>
        <v>0</v>
      </c>
      <c r="BI275" s="332">
        <f t="shared" si="43"/>
        <v>0</v>
      </c>
      <c r="BJ275" s="332">
        <f t="shared" si="43"/>
        <v>-2615000</v>
      </c>
      <c r="BK275" s="332">
        <f t="shared" si="43"/>
        <v>0</v>
      </c>
      <c r="BL275" s="332">
        <f t="shared" si="43"/>
        <v>0</v>
      </c>
      <c r="BM275" s="332">
        <f t="shared" si="43"/>
        <v>0</v>
      </c>
      <c r="BN275" s="332">
        <f t="shared" si="43"/>
        <v>0</v>
      </c>
      <c r="BO275" s="332">
        <f t="shared" si="43"/>
        <v>-1885000</v>
      </c>
      <c r="BP275" s="332">
        <f t="shared" si="43"/>
        <v>0</v>
      </c>
      <c r="BQ275" s="332">
        <f t="shared" si="43"/>
        <v>0</v>
      </c>
      <c r="BR275" s="332">
        <f t="shared" si="43"/>
        <v>0</v>
      </c>
      <c r="BS275" s="332">
        <f t="shared" si="43"/>
        <v>0</v>
      </c>
      <c r="BT275" s="332">
        <f t="shared" si="43"/>
        <v>-6910000</v>
      </c>
      <c r="BU275" s="332">
        <f t="shared" si="43"/>
        <v>0</v>
      </c>
      <c r="BV275" s="332">
        <f t="shared" si="43"/>
        <v>0</v>
      </c>
      <c r="BW275" s="332">
        <f t="shared" si="42"/>
        <v>0</v>
      </c>
      <c r="BX275" s="332">
        <f t="shared" si="40"/>
        <v>0</v>
      </c>
      <c r="BZ275" s="332">
        <f t="shared" si="41"/>
        <v>0</v>
      </c>
      <c r="CA275" s="332">
        <f t="shared" si="41"/>
        <v>0</v>
      </c>
    </row>
    <row r="276" spans="12:79" hidden="1" x14ac:dyDescent="0.2">
      <c r="L276" s="332">
        <f t="shared" si="43"/>
        <v>0</v>
      </c>
      <c r="M276" s="332">
        <f t="shared" si="43"/>
        <v>0</v>
      </c>
      <c r="N276" s="332">
        <f t="shared" si="43"/>
        <v>0</v>
      </c>
      <c r="O276" s="332">
        <f t="shared" ref="O276:BV280" si="44">O104-CG104</f>
        <v>0</v>
      </c>
      <c r="P276" s="332">
        <f t="shared" si="44"/>
        <v>0</v>
      </c>
      <c r="Q276" s="332">
        <f t="shared" si="44"/>
        <v>0</v>
      </c>
      <c r="R276" s="332">
        <f t="shared" si="44"/>
        <v>0</v>
      </c>
      <c r="S276" s="332">
        <f t="shared" si="44"/>
        <v>0</v>
      </c>
      <c r="T276" s="332">
        <f t="shared" si="44"/>
        <v>0</v>
      </c>
      <c r="U276" s="332">
        <f t="shared" si="44"/>
        <v>0</v>
      </c>
      <c r="V276" s="332">
        <f t="shared" si="44"/>
        <v>0</v>
      </c>
      <c r="W276" s="332">
        <f t="shared" si="44"/>
        <v>0</v>
      </c>
      <c r="X276" s="332">
        <f t="shared" si="44"/>
        <v>0</v>
      </c>
      <c r="Y276" s="332">
        <f t="shared" si="44"/>
        <v>0</v>
      </c>
      <c r="Z276" s="332">
        <f t="shared" si="44"/>
        <v>0</v>
      </c>
      <c r="AA276" s="332">
        <f t="shared" si="44"/>
        <v>0</v>
      </c>
      <c r="AB276" s="332">
        <f t="shared" si="44"/>
        <v>0</v>
      </c>
      <c r="AC276" s="332">
        <f t="shared" si="44"/>
        <v>0</v>
      </c>
      <c r="AD276" s="332">
        <f t="shared" si="44"/>
        <v>0</v>
      </c>
      <c r="AE276" s="332">
        <f t="shared" si="44"/>
        <v>0</v>
      </c>
      <c r="AF276" s="332">
        <f t="shared" si="44"/>
        <v>0</v>
      </c>
      <c r="AG276" s="332">
        <f t="shared" si="44"/>
        <v>0</v>
      </c>
      <c r="AH276" s="332">
        <f t="shared" si="44"/>
        <v>0</v>
      </c>
      <c r="AI276" s="332">
        <f t="shared" si="44"/>
        <v>0</v>
      </c>
      <c r="AJ276" s="332">
        <f t="shared" si="44"/>
        <v>0</v>
      </c>
      <c r="AK276" s="332">
        <f t="shared" si="44"/>
        <v>0</v>
      </c>
      <c r="AL276" s="332">
        <f t="shared" si="44"/>
        <v>0</v>
      </c>
      <c r="AM276" s="332">
        <f t="shared" si="44"/>
        <v>0</v>
      </c>
      <c r="AN276" s="332">
        <f t="shared" si="44"/>
        <v>0</v>
      </c>
      <c r="AO276" s="332">
        <f t="shared" si="44"/>
        <v>0</v>
      </c>
      <c r="AP276" s="332">
        <f t="shared" si="44"/>
        <v>0</v>
      </c>
      <c r="AQ276" s="332">
        <f t="shared" si="44"/>
        <v>0</v>
      </c>
      <c r="AR276" s="332">
        <f t="shared" si="44"/>
        <v>0</v>
      </c>
      <c r="AS276" s="332">
        <f t="shared" si="44"/>
        <v>0</v>
      </c>
      <c r="AT276" s="332">
        <f t="shared" si="44"/>
        <v>0</v>
      </c>
      <c r="AU276" s="332">
        <f t="shared" si="44"/>
        <v>0</v>
      </c>
      <c r="AV276" s="332">
        <f t="shared" si="44"/>
        <v>0</v>
      </c>
      <c r="AW276" s="332">
        <f t="shared" si="44"/>
        <v>0</v>
      </c>
      <c r="AX276" s="332">
        <f t="shared" si="44"/>
        <v>0</v>
      </c>
      <c r="AY276" s="332">
        <f t="shared" si="44"/>
        <v>0</v>
      </c>
      <c r="AZ276" s="332">
        <f t="shared" si="44"/>
        <v>0</v>
      </c>
      <c r="BA276" s="332">
        <f t="shared" si="44"/>
        <v>0</v>
      </c>
      <c r="BB276" s="332">
        <f t="shared" si="44"/>
        <v>0</v>
      </c>
      <c r="BC276" s="332">
        <f t="shared" si="44"/>
        <v>0</v>
      </c>
      <c r="BD276" s="332">
        <f t="shared" si="44"/>
        <v>0</v>
      </c>
      <c r="BE276" s="332">
        <f t="shared" si="44"/>
        <v>0</v>
      </c>
      <c r="BF276" s="332">
        <f t="shared" si="44"/>
        <v>0</v>
      </c>
      <c r="BG276" s="332">
        <f t="shared" si="44"/>
        <v>0</v>
      </c>
      <c r="BH276" s="332">
        <f t="shared" si="44"/>
        <v>0</v>
      </c>
      <c r="BI276" s="332">
        <f t="shared" si="44"/>
        <v>0</v>
      </c>
      <c r="BJ276" s="332">
        <f t="shared" si="44"/>
        <v>0</v>
      </c>
      <c r="BK276" s="332">
        <f t="shared" si="44"/>
        <v>0</v>
      </c>
      <c r="BL276" s="332">
        <f t="shared" si="44"/>
        <v>0</v>
      </c>
      <c r="BM276" s="332">
        <f t="shared" si="44"/>
        <v>0</v>
      </c>
      <c r="BN276" s="332">
        <f t="shared" si="44"/>
        <v>0</v>
      </c>
      <c r="BO276" s="332">
        <f t="shared" si="44"/>
        <v>0</v>
      </c>
      <c r="BP276" s="332">
        <f t="shared" si="44"/>
        <v>0</v>
      </c>
      <c r="BQ276" s="332">
        <f t="shared" si="44"/>
        <v>0</v>
      </c>
      <c r="BR276" s="332">
        <f t="shared" si="44"/>
        <v>0</v>
      </c>
      <c r="BS276" s="332">
        <f t="shared" si="44"/>
        <v>0</v>
      </c>
      <c r="BT276" s="332">
        <f t="shared" si="44"/>
        <v>0</v>
      </c>
      <c r="BU276" s="332">
        <f t="shared" si="44"/>
        <v>0</v>
      </c>
      <c r="BV276" s="332">
        <f t="shared" si="44"/>
        <v>0</v>
      </c>
      <c r="BW276" s="332">
        <f t="shared" si="42"/>
        <v>0</v>
      </c>
      <c r="BX276" s="332">
        <f t="shared" si="40"/>
        <v>0</v>
      </c>
      <c r="BZ276" s="332">
        <f t="shared" si="41"/>
        <v>0</v>
      </c>
      <c r="CA276" s="332">
        <f t="shared" si="41"/>
        <v>0</v>
      </c>
    </row>
    <row r="277" spans="12:79" hidden="1" x14ac:dyDescent="0.2">
      <c r="L277" s="332">
        <f t="shared" ref="L277:AA285" si="45">L105-CD105</f>
        <v>0</v>
      </c>
      <c r="M277" s="332">
        <f t="shared" si="45"/>
        <v>0</v>
      </c>
      <c r="N277" s="332">
        <f t="shared" si="45"/>
        <v>0</v>
      </c>
      <c r="O277" s="332">
        <f t="shared" si="44"/>
        <v>0</v>
      </c>
      <c r="P277" s="332">
        <f t="shared" si="44"/>
        <v>0</v>
      </c>
      <c r="Q277" s="332">
        <f t="shared" si="44"/>
        <v>0</v>
      </c>
      <c r="R277" s="332">
        <f t="shared" si="44"/>
        <v>0</v>
      </c>
      <c r="S277" s="332">
        <f t="shared" si="44"/>
        <v>0</v>
      </c>
      <c r="T277" s="332">
        <f t="shared" si="44"/>
        <v>0</v>
      </c>
      <c r="U277" s="332">
        <f t="shared" si="44"/>
        <v>0</v>
      </c>
      <c r="V277" s="332">
        <f t="shared" si="44"/>
        <v>0</v>
      </c>
      <c r="W277" s="332">
        <f t="shared" si="44"/>
        <v>0</v>
      </c>
      <c r="X277" s="332">
        <f t="shared" si="44"/>
        <v>0</v>
      </c>
      <c r="Y277" s="332">
        <f t="shared" si="44"/>
        <v>0</v>
      </c>
      <c r="Z277" s="332">
        <f t="shared" si="44"/>
        <v>0</v>
      </c>
      <c r="AA277" s="332">
        <f t="shared" si="44"/>
        <v>0</v>
      </c>
      <c r="AB277" s="332">
        <f t="shared" si="44"/>
        <v>0</v>
      </c>
      <c r="AC277" s="332">
        <f t="shared" si="44"/>
        <v>0</v>
      </c>
      <c r="AD277" s="332">
        <f t="shared" si="44"/>
        <v>0</v>
      </c>
      <c r="AE277" s="332">
        <f t="shared" si="44"/>
        <v>0</v>
      </c>
      <c r="AF277" s="332">
        <f t="shared" si="44"/>
        <v>0</v>
      </c>
      <c r="AG277" s="332">
        <f t="shared" si="44"/>
        <v>0</v>
      </c>
      <c r="AH277" s="332">
        <f t="shared" si="44"/>
        <v>0</v>
      </c>
      <c r="AI277" s="332">
        <f t="shared" si="44"/>
        <v>0</v>
      </c>
      <c r="AJ277" s="332">
        <f t="shared" si="44"/>
        <v>0</v>
      </c>
      <c r="AK277" s="332">
        <f t="shared" si="44"/>
        <v>0</v>
      </c>
      <c r="AL277" s="332">
        <f t="shared" si="44"/>
        <v>0</v>
      </c>
      <c r="AM277" s="332">
        <f t="shared" si="44"/>
        <v>0</v>
      </c>
      <c r="AN277" s="332">
        <f t="shared" si="44"/>
        <v>0</v>
      </c>
      <c r="AO277" s="332">
        <f t="shared" si="44"/>
        <v>0</v>
      </c>
      <c r="AP277" s="332">
        <f t="shared" si="44"/>
        <v>0</v>
      </c>
      <c r="AQ277" s="332">
        <f t="shared" si="44"/>
        <v>0</v>
      </c>
      <c r="AR277" s="332">
        <f t="shared" si="44"/>
        <v>0</v>
      </c>
      <c r="AS277" s="332">
        <f t="shared" si="44"/>
        <v>0</v>
      </c>
      <c r="AT277" s="332">
        <f t="shared" si="44"/>
        <v>0</v>
      </c>
      <c r="AU277" s="332">
        <f t="shared" si="44"/>
        <v>0</v>
      </c>
      <c r="AV277" s="332">
        <f t="shared" si="44"/>
        <v>0</v>
      </c>
      <c r="AW277" s="332">
        <f t="shared" si="44"/>
        <v>0</v>
      </c>
      <c r="AX277" s="332">
        <f t="shared" si="44"/>
        <v>0</v>
      </c>
      <c r="AY277" s="332">
        <f t="shared" si="44"/>
        <v>0</v>
      </c>
      <c r="AZ277" s="332">
        <f t="shared" si="44"/>
        <v>0</v>
      </c>
      <c r="BA277" s="332">
        <f t="shared" si="44"/>
        <v>0</v>
      </c>
      <c r="BB277" s="332">
        <f t="shared" si="44"/>
        <v>0</v>
      </c>
      <c r="BC277" s="332">
        <f t="shared" si="44"/>
        <v>0</v>
      </c>
      <c r="BD277" s="332">
        <f t="shared" si="44"/>
        <v>0</v>
      </c>
      <c r="BE277" s="332">
        <f t="shared" si="44"/>
        <v>0</v>
      </c>
      <c r="BF277" s="332">
        <f t="shared" si="44"/>
        <v>0</v>
      </c>
      <c r="BG277" s="332">
        <f t="shared" si="44"/>
        <v>0</v>
      </c>
      <c r="BH277" s="332">
        <f t="shared" si="44"/>
        <v>0</v>
      </c>
      <c r="BI277" s="332">
        <f t="shared" si="44"/>
        <v>0</v>
      </c>
      <c r="BJ277" s="332">
        <f t="shared" si="44"/>
        <v>0</v>
      </c>
      <c r="BK277" s="332">
        <f t="shared" si="44"/>
        <v>0</v>
      </c>
      <c r="BL277" s="332">
        <f t="shared" si="44"/>
        <v>0</v>
      </c>
      <c r="BM277" s="332">
        <f t="shared" si="44"/>
        <v>0</v>
      </c>
      <c r="BN277" s="332">
        <f t="shared" si="44"/>
        <v>0</v>
      </c>
      <c r="BO277" s="332">
        <f t="shared" si="44"/>
        <v>0</v>
      </c>
      <c r="BP277" s="332">
        <f t="shared" si="44"/>
        <v>0</v>
      </c>
      <c r="BQ277" s="332">
        <f t="shared" si="44"/>
        <v>0</v>
      </c>
      <c r="BR277" s="332">
        <f t="shared" si="44"/>
        <v>0</v>
      </c>
      <c r="BS277" s="332">
        <f t="shared" si="44"/>
        <v>0</v>
      </c>
      <c r="BT277" s="332">
        <f t="shared" si="44"/>
        <v>0</v>
      </c>
      <c r="BU277" s="332">
        <f t="shared" si="44"/>
        <v>0</v>
      </c>
      <c r="BV277" s="332">
        <f t="shared" si="44"/>
        <v>0</v>
      </c>
      <c r="BW277" s="332">
        <f t="shared" si="42"/>
        <v>0</v>
      </c>
      <c r="BX277" s="332">
        <f t="shared" si="40"/>
        <v>0</v>
      </c>
      <c r="BZ277" s="332">
        <f t="shared" si="41"/>
        <v>0</v>
      </c>
      <c r="CA277" s="332">
        <f t="shared" si="41"/>
        <v>0</v>
      </c>
    </row>
    <row r="278" spans="12:79" hidden="1" x14ac:dyDescent="0.2">
      <c r="L278" s="332">
        <f t="shared" si="45"/>
        <v>0</v>
      </c>
      <c r="M278" s="332">
        <f t="shared" si="45"/>
        <v>0</v>
      </c>
      <c r="N278" s="332">
        <f t="shared" si="45"/>
        <v>0</v>
      </c>
      <c r="O278" s="332">
        <f t="shared" si="44"/>
        <v>0</v>
      </c>
      <c r="P278" s="332">
        <f t="shared" si="44"/>
        <v>0</v>
      </c>
      <c r="Q278" s="332">
        <f t="shared" si="44"/>
        <v>0</v>
      </c>
      <c r="R278" s="332">
        <f t="shared" si="44"/>
        <v>0</v>
      </c>
      <c r="S278" s="332">
        <f t="shared" si="44"/>
        <v>0</v>
      </c>
      <c r="T278" s="332">
        <f t="shared" si="44"/>
        <v>0</v>
      </c>
      <c r="U278" s="332">
        <f t="shared" si="44"/>
        <v>0</v>
      </c>
      <c r="V278" s="332">
        <f t="shared" si="44"/>
        <v>0</v>
      </c>
      <c r="W278" s="332">
        <f t="shared" si="44"/>
        <v>0</v>
      </c>
      <c r="X278" s="332">
        <f t="shared" si="44"/>
        <v>0</v>
      </c>
      <c r="Y278" s="332">
        <f t="shared" si="44"/>
        <v>0</v>
      </c>
      <c r="Z278" s="332">
        <f t="shared" si="44"/>
        <v>0</v>
      </c>
      <c r="AA278" s="332">
        <f t="shared" si="44"/>
        <v>0</v>
      </c>
      <c r="AB278" s="332">
        <f t="shared" si="44"/>
        <v>0</v>
      </c>
      <c r="AC278" s="332">
        <f t="shared" si="44"/>
        <v>0</v>
      </c>
      <c r="AD278" s="332">
        <f t="shared" si="44"/>
        <v>0</v>
      </c>
      <c r="AE278" s="332">
        <f t="shared" si="44"/>
        <v>0</v>
      </c>
      <c r="AF278" s="332">
        <f t="shared" si="44"/>
        <v>0</v>
      </c>
      <c r="AG278" s="332">
        <f t="shared" si="44"/>
        <v>0</v>
      </c>
      <c r="AH278" s="332">
        <f t="shared" si="44"/>
        <v>0</v>
      </c>
      <c r="AI278" s="332">
        <f t="shared" si="44"/>
        <v>0</v>
      </c>
      <c r="AJ278" s="332">
        <f t="shared" si="44"/>
        <v>0</v>
      </c>
      <c r="AK278" s="332">
        <f t="shared" si="44"/>
        <v>0</v>
      </c>
      <c r="AL278" s="332">
        <f t="shared" si="44"/>
        <v>0</v>
      </c>
      <c r="AM278" s="332">
        <f t="shared" si="44"/>
        <v>0</v>
      </c>
      <c r="AN278" s="332">
        <f t="shared" si="44"/>
        <v>0</v>
      </c>
      <c r="AO278" s="332">
        <f t="shared" si="44"/>
        <v>0</v>
      </c>
      <c r="AP278" s="332">
        <f t="shared" si="44"/>
        <v>0</v>
      </c>
      <c r="AQ278" s="332">
        <f t="shared" si="44"/>
        <v>0</v>
      </c>
      <c r="AR278" s="332">
        <f t="shared" si="44"/>
        <v>0</v>
      </c>
      <c r="AS278" s="332">
        <f t="shared" si="44"/>
        <v>0</v>
      </c>
      <c r="AT278" s="332">
        <f t="shared" si="44"/>
        <v>0</v>
      </c>
      <c r="AU278" s="332">
        <f t="shared" si="44"/>
        <v>0</v>
      </c>
      <c r="AV278" s="332">
        <f t="shared" si="44"/>
        <v>0</v>
      </c>
      <c r="AW278" s="332">
        <f t="shared" si="44"/>
        <v>0</v>
      </c>
      <c r="AX278" s="332">
        <f t="shared" si="44"/>
        <v>0</v>
      </c>
      <c r="AY278" s="332">
        <f t="shared" si="44"/>
        <v>0</v>
      </c>
      <c r="AZ278" s="332">
        <f t="shared" si="44"/>
        <v>0</v>
      </c>
      <c r="BA278" s="332">
        <f t="shared" si="44"/>
        <v>0</v>
      </c>
      <c r="BB278" s="332">
        <f t="shared" si="44"/>
        <v>0</v>
      </c>
      <c r="BC278" s="332">
        <f t="shared" si="44"/>
        <v>0</v>
      </c>
      <c r="BD278" s="332">
        <f t="shared" si="44"/>
        <v>0</v>
      </c>
      <c r="BE278" s="332">
        <f t="shared" si="44"/>
        <v>0</v>
      </c>
      <c r="BF278" s="332">
        <f t="shared" si="44"/>
        <v>0</v>
      </c>
      <c r="BG278" s="332">
        <f t="shared" si="44"/>
        <v>0</v>
      </c>
      <c r="BH278" s="332">
        <f t="shared" si="44"/>
        <v>0</v>
      </c>
      <c r="BI278" s="332">
        <f t="shared" si="44"/>
        <v>0</v>
      </c>
      <c r="BJ278" s="332">
        <f t="shared" si="44"/>
        <v>0</v>
      </c>
      <c r="BK278" s="332">
        <f t="shared" si="44"/>
        <v>0</v>
      </c>
      <c r="BL278" s="332">
        <f t="shared" si="44"/>
        <v>0</v>
      </c>
      <c r="BM278" s="332">
        <f t="shared" si="44"/>
        <v>0</v>
      </c>
      <c r="BN278" s="332">
        <f t="shared" si="44"/>
        <v>0</v>
      </c>
      <c r="BO278" s="332">
        <f t="shared" si="44"/>
        <v>0</v>
      </c>
      <c r="BP278" s="332">
        <f t="shared" si="44"/>
        <v>0</v>
      </c>
      <c r="BQ278" s="332">
        <f t="shared" si="44"/>
        <v>0</v>
      </c>
      <c r="BR278" s="332">
        <f t="shared" si="44"/>
        <v>0</v>
      </c>
      <c r="BS278" s="332">
        <f t="shared" si="44"/>
        <v>0</v>
      </c>
      <c r="BT278" s="332">
        <f t="shared" si="44"/>
        <v>0</v>
      </c>
      <c r="BU278" s="332">
        <f t="shared" si="44"/>
        <v>0</v>
      </c>
      <c r="BV278" s="332">
        <f t="shared" si="44"/>
        <v>0</v>
      </c>
      <c r="BW278" s="332">
        <f t="shared" si="42"/>
        <v>0</v>
      </c>
      <c r="BX278" s="332">
        <f t="shared" si="40"/>
        <v>0</v>
      </c>
      <c r="BZ278" s="332">
        <f t="shared" si="41"/>
        <v>0</v>
      </c>
      <c r="CA278" s="332">
        <f t="shared" si="41"/>
        <v>0</v>
      </c>
    </row>
    <row r="279" spans="12:79" hidden="1" x14ac:dyDescent="0.2">
      <c r="L279" s="332">
        <f t="shared" si="45"/>
        <v>0</v>
      </c>
      <c r="M279" s="332">
        <f t="shared" si="45"/>
        <v>0</v>
      </c>
      <c r="N279" s="332">
        <f t="shared" si="45"/>
        <v>0</v>
      </c>
      <c r="O279" s="332">
        <f t="shared" si="44"/>
        <v>0</v>
      </c>
      <c r="P279" s="332">
        <f t="shared" si="44"/>
        <v>0</v>
      </c>
      <c r="Q279" s="332">
        <f t="shared" si="44"/>
        <v>0</v>
      </c>
      <c r="R279" s="332">
        <f t="shared" si="44"/>
        <v>0</v>
      </c>
      <c r="S279" s="332">
        <f t="shared" si="44"/>
        <v>0</v>
      </c>
      <c r="T279" s="332">
        <f t="shared" si="44"/>
        <v>0</v>
      </c>
      <c r="U279" s="332">
        <f t="shared" si="44"/>
        <v>0</v>
      </c>
      <c r="V279" s="332">
        <f t="shared" si="44"/>
        <v>0</v>
      </c>
      <c r="W279" s="332">
        <f t="shared" si="44"/>
        <v>0</v>
      </c>
      <c r="X279" s="332">
        <f t="shared" si="44"/>
        <v>0</v>
      </c>
      <c r="Y279" s="332">
        <f t="shared" si="44"/>
        <v>0</v>
      </c>
      <c r="Z279" s="332">
        <f t="shared" si="44"/>
        <v>0</v>
      </c>
      <c r="AA279" s="332">
        <f t="shared" si="44"/>
        <v>0</v>
      </c>
      <c r="AB279" s="332">
        <f t="shared" si="44"/>
        <v>0</v>
      </c>
      <c r="AC279" s="332">
        <f t="shared" si="44"/>
        <v>0</v>
      </c>
      <c r="AD279" s="332">
        <f t="shared" si="44"/>
        <v>0</v>
      </c>
      <c r="AE279" s="332">
        <f t="shared" si="44"/>
        <v>0</v>
      </c>
      <c r="AF279" s="332">
        <f t="shared" si="44"/>
        <v>0</v>
      </c>
      <c r="AG279" s="332">
        <f t="shared" si="44"/>
        <v>0</v>
      </c>
      <c r="AH279" s="332">
        <f t="shared" si="44"/>
        <v>0</v>
      </c>
      <c r="AI279" s="332">
        <f t="shared" si="44"/>
        <v>0</v>
      </c>
      <c r="AJ279" s="332">
        <f t="shared" si="44"/>
        <v>0</v>
      </c>
      <c r="AK279" s="332">
        <f t="shared" si="44"/>
        <v>0</v>
      </c>
      <c r="AL279" s="332">
        <f t="shared" si="44"/>
        <v>0</v>
      </c>
      <c r="AM279" s="332">
        <f t="shared" si="44"/>
        <v>0</v>
      </c>
      <c r="AN279" s="332">
        <f t="shared" si="44"/>
        <v>0</v>
      </c>
      <c r="AO279" s="332">
        <f t="shared" si="44"/>
        <v>0</v>
      </c>
      <c r="AP279" s="332">
        <f t="shared" si="44"/>
        <v>0</v>
      </c>
      <c r="AQ279" s="332">
        <f t="shared" si="44"/>
        <v>0</v>
      </c>
      <c r="AR279" s="332">
        <f t="shared" si="44"/>
        <v>0</v>
      </c>
      <c r="AS279" s="332">
        <f t="shared" si="44"/>
        <v>0</v>
      </c>
      <c r="AT279" s="332">
        <f t="shared" si="44"/>
        <v>0</v>
      </c>
      <c r="AU279" s="332">
        <f t="shared" si="44"/>
        <v>0</v>
      </c>
      <c r="AV279" s="332">
        <f t="shared" si="44"/>
        <v>0</v>
      </c>
      <c r="AW279" s="332">
        <f t="shared" si="44"/>
        <v>0</v>
      </c>
      <c r="AX279" s="332">
        <f t="shared" si="44"/>
        <v>0</v>
      </c>
      <c r="AY279" s="332">
        <f t="shared" si="44"/>
        <v>0</v>
      </c>
      <c r="AZ279" s="332">
        <f t="shared" si="44"/>
        <v>0</v>
      </c>
      <c r="BA279" s="332">
        <f t="shared" si="44"/>
        <v>0</v>
      </c>
      <c r="BB279" s="332">
        <f t="shared" si="44"/>
        <v>0</v>
      </c>
      <c r="BC279" s="332">
        <f t="shared" si="44"/>
        <v>0</v>
      </c>
      <c r="BD279" s="332">
        <f t="shared" si="44"/>
        <v>0</v>
      </c>
      <c r="BE279" s="332">
        <f t="shared" si="44"/>
        <v>0</v>
      </c>
      <c r="BF279" s="332">
        <f t="shared" si="44"/>
        <v>0</v>
      </c>
      <c r="BG279" s="332">
        <f t="shared" si="44"/>
        <v>0</v>
      </c>
      <c r="BH279" s="332">
        <f t="shared" si="44"/>
        <v>0</v>
      </c>
      <c r="BI279" s="332">
        <f t="shared" si="44"/>
        <v>0</v>
      </c>
      <c r="BJ279" s="332">
        <f t="shared" si="44"/>
        <v>0</v>
      </c>
      <c r="BK279" s="332">
        <f t="shared" si="44"/>
        <v>0</v>
      </c>
      <c r="BL279" s="332">
        <f t="shared" si="44"/>
        <v>0</v>
      </c>
      <c r="BM279" s="332">
        <f t="shared" si="44"/>
        <v>0</v>
      </c>
      <c r="BN279" s="332">
        <f t="shared" si="44"/>
        <v>0</v>
      </c>
      <c r="BO279" s="332">
        <f t="shared" si="44"/>
        <v>0</v>
      </c>
      <c r="BP279" s="332">
        <f t="shared" si="44"/>
        <v>0</v>
      </c>
      <c r="BQ279" s="332">
        <f t="shared" si="44"/>
        <v>0</v>
      </c>
      <c r="BR279" s="332">
        <f t="shared" si="44"/>
        <v>0</v>
      </c>
      <c r="BS279" s="332">
        <f t="shared" si="44"/>
        <v>0</v>
      </c>
      <c r="BT279" s="332">
        <f t="shared" si="44"/>
        <v>0</v>
      </c>
      <c r="BU279" s="332">
        <f t="shared" si="44"/>
        <v>0</v>
      </c>
      <c r="BV279" s="332">
        <f t="shared" si="44"/>
        <v>0</v>
      </c>
      <c r="BW279" s="332">
        <f t="shared" si="42"/>
        <v>0</v>
      </c>
      <c r="BX279" s="332">
        <f t="shared" si="40"/>
        <v>0</v>
      </c>
      <c r="BZ279" s="332">
        <f t="shared" si="41"/>
        <v>0</v>
      </c>
      <c r="CA279" s="332">
        <f t="shared" si="41"/>
        <v>0</v>
      </c>
    </row>
    <row r="280" spans="12:79" hidden="1" x14ac:dyDescent="0.2">
      <c r="L280" s="332">
        <f t="shared" si="45"/>
        <v>0</v>
      </c>
      <c r="M280" s="332">
        <f t="shared" si="45"/>
        <v>0</v>
      </c>
      <c r="N280" s="332">
        <f t="shared" si="45"/>
        <v>0</v>
      </c>
      <c r="O280" s="332">
        <f t="shared" si="44"/>
        <v>0</v>
      </c>
      <c r="P280" s="332">
        <f t="shared" si="44"/>
        <v>0</v>
      </c>
      <c r="Q280" s="332">
        <f t="shared" si="44"/>
        <v>0</v>
      </c>
      <c r="R280" s="332">
        <f t="shared" si="44"/>
        <v>0</v>
      </c>
      <c r="S280" s="332">
        <f t="shared" si="44"/>
        <v>0</v>
      </c>
      <c r="T280" s="332">
        <f t="shared" si="44"/>
        <v>0</v>
      </c>
      <c r="U280" s="332">
        <f t="shared" si="44"/>
        <v>0</v>
      </c>
      <c r="V280" s="332">
        <f t="shared" si="44"/>
        <v>0</v>
      </c>
      <c r="W280" s="332">
        <f t="shared" si="44"/>
        <v>0</v>
      </c>
      <c r="X280" s="332">
        <f t="shared" si="44"/>
        <v>0</v>
      </c>
      <c r="Y280" s="332">
        <f t="shared" si="44"/>
        <v>0</v>
      </c>
      <c r="Z280" s="332">
        <f t="shared" si="44"/>
        <v>0</v>
      </c>
      <c r="AA280" s="332">
        <f t="shared" si="44"/>
        <v>0</v>
      </c>
      <c r="AB280" s="332">
        <f t="shared" si="44"/>
        <v>0</v>
      </c>
      <c r="AC280" s="332">
        <f t="shared" si="44"/>
        <v>0</v>
      </c>
      <c r="AD280" s="332">
        <f t="shared" ref="AD280:BV285" si="46">AD108-CV108</f>
        <v>0</v>
      </c>
      <c r="AE280" s="332">
        <f t="shared" si="46"/>
        <v>0</v>
      </c>
      <c r="AF280" s="332">
        <f t="shared" si="46"/>
        <v>0</v>
      </c>
      <c r="AG280" s="332">
        <f t="shared" si="46"/>
        <v>0</v>
      </c>
      <c r="AH280" s="332">
        <f t="shared" si="46"/>
        <v>0</v>
      </c>
      <c r="AI280" s="332">
        <f t="shared" si="46"/>
        <v>0</v>
      </c>
      <c r="AJ280" s="332">
        <f t="shared" si="46"/>
        <v>0</v>
      </c>
      <c r="AK280" s="332">
        <f t="shared" si="46"/>
        <v>0</v>
      </c>
      <c r="AL280" s="332">
        <f t="shared" si="46"/>
        <v>0</v>
      </c>
      <c r="AM280" s="332">
        <f t="shared" si="46"/>
        <v>0</v>
      </c>
      <c r="AN280" s="332">
        <f t="shared" si="46"/>
        <v>0</v>
      </c>
      <c r="AO280" s="332">
        <f t="shared" si="46"/>
        <v>0</v>
      </c>
      <c r="AP280" s="332">
        <f t="shared" si="46"/>
        <v>0</v>
      </c>
      <c r="AQ280" s="332">
        <f t="shared" si="46"/>
        <v>0</v>
      </c>
      <c r="AR280" s="332">
        <f t="shared" si="46"/>
        <v>0</v>
      </c>
      <c r="AS280" s="332">
        <f t="shared" si="46"/>
        <v>0</v>
      </c>
      <c r="AT280" s="332">
        <f t="shared" si="46"/>
        <v>0</v>
      </c>
      <c r="AU280" s="332">
        <f t="shared" si="46"/>
        <v>0</v>
      </c>
      <c r="AV280" s="332">
        <f t="shared" si="46"/>
        <v>0</v>
      </c>
      <c r="AW280" s="332">
        <f t="shared" si="46"/>
        <v>0</v>
      </c>
      <c r="AX280" s="332">
        <f t="shared" si="46"/>
        <v>0</v>
      </c>
      <c r="AY280" s="332">
        <f t="shared" si="46"/>
        <v>0</v>
      </c>
      <c r="AZ280" s="332">
        <f t="shared" si="46"/>
        <v>0</v>
      </c>
      <c r="BA280" s="332">
        <f t="shared" si="46"/>
        <v>0</v>
      </c>
      <c r="BB280" s="332">
        <f t="shared" si="46"/>
        <v>0</v>
      </c>
      <c r="BC280" s="332">
        <f t="shared" si="46"/>
        <v>0</v>
      </c>
      <c r="BD280" s="332">
        <f t="shared" si="46"/>
        <v>0</v>
      </c>
      <c r="BE280" s="332">
        <f t="shared" si="46"/>
        <v>0</v>
      </c>
      <c r="BF280" s="332">
        <f t="shared" si="46"/>
        <v>0</v>
      </c>
      <c r="BG280" s="332">
        <f t="shared" si="46"/>
        <v>0</v>
      </c>
      <c r="BH280" s="332">
        <f t="shared" si="46"/>
        <v>0</v>
      </c>
      <c r="BI280" s="332">
        <f t="shared" si="46"/>
        <v>0</v>
      </c>
      <c r="BJ280" s="332">
        <f t="shared" si="46"/>
        <v>0</v>
      </c>
      <c r="BK280" s="332">
        <f t="shared" si="46"/>
        <v>0</v>
      </c>
      <c r="BL280" s="332">
        <f t="shared" si="46"/>
        <v>0</v>
      </c>
      <c r="BM280" s="332">
        <f t="shared" si="46"/>
        <v>0</v>
      </c>
      <c r="BN280" s="332">
        <f t="shared" si="46"/>
        <v>0</v>
      </c>
      <c r="BO280" s="332">
        <f t="shared" si="46"/>
        <v>0</v>
      </c>
      <c r="BP280" s="332">
        <f t="shared" si="46"/>
        <v>0</v>
      </c>
      <c r="BQ280" s="332">
        <f t="shared" si="46"/>
        <v>0</v>
      </c>
      <c r="BR280" s="332">
        <f t="shared" si="46"/>
        <v>0</v>
      </c>
      <c r="BS280" s="332">
        <f t="shared" si="46"/>
        <v>0</v>
      </c>
      <c r="BT280" s="332">
        <f t="shared" si="46"/>
        <v>0</v>
      </c>
      <c r="BU280" s="332">
        <f t="shared" si="46"/>
        <v>0</v>
      </c>
      <c r="BV280" s="332">
        <f t="shared" si="46"/>
        <v>0</v>
      </c>
      <c r="BW280" s="332">
        <f t="shared" si="42"/>
        <v>0</v>
      </c>
      <c r="BX280" s="332">
        <f t="shared" si="40"/>
        <v>0</v>
      </c>
      <c r="BZ280" s="332">
        <f t="shared" si="41"/>
        <v>0</v>
      </c>
      <c r="CA280" s="332">
        <f t="shared" si="41"/>
        <v>0</v>
      </c>
    </row>
    <row r="281" spans="12:79" hidden="1" x14ac:dyDescent="0.2">
      <c r="L281" s="332">
        <f t="shared" si="45"/>
        <v>0</v>
      </c>
      <c r="M281" s="332">
        <f t="shared" si="45"/>
        <v>0</v>
      </c>
      <c r="N281" s="332">
        <f t="shared" si="45"/>
        <v>0</v>
      </c>
      <c r="O281" s="332">
        <f t="shared" si="45"/>
        <v>0</v>
      </c>
      <c r="P281" s="332">
        <f t="shared" si="45"/>
        <v>0</v>
      </c>
      <c r="Q281" s="332">
        <f t="shared" si="45"/>
        <v>0</v>
      </c>
      <c r="R281" s="332">
        <f t="shared" si="45"/>
        <v>0</v>
      </c>
      <c r="S281" s="332">
        <f t="shared" si="45"/>
        <v>0</v>
      </c>
      <c r="T281" s="332">
        <f t="shared" si="45"/>
        <v>0</v>
      </c>
      <c r="U281" s="332">
        <f t="shared" si="45"/>
        <v>0</v>
      </c>
      <c r="V281" s="332">
        <f t="shared" si="45"/>
        <v>0</v>
      </c>
      <c r="W281" s="332">
        <f t="shared" si="45"/>
        <v>0</v>
      </c>
      <c r="X281" s="332">
        <f t="shared" si="45"/>
        <v>0</v>
      </c>
      <c r="Y281" s="332">
        <f t="shared" si="45"/>
        <v>0</v>
      </c>
      <c r="Z281" s="332">
        <f t="shared" si="45"/>
        <v>0</v>
      </c>
      <c r="AA281" s="332">
        <f t="shared" si="45"/>
        <v>0</v>
      </c>
      <c r="AB281" s="332">
        <f t="shared" ref="AB281:AC285" si="47">AB109-CT109</f>
        <v>0</v>
      </c>
      <c r="AC281" s="332">
        <f t="shared" si="47"/>
        <v>0</v>
      </c>
      <c r="AD281" s="332">
        <f t="shared" si="46"/>
        <v>0</v>
      </c>
      <c r="AE281" s="332">
        <f t="shared" si="46"/>
        <v>0</v>
      </c>
      <c r="AF281" s="332">
        <f t="shared" si="46"/>
        <v>0</v>
      </c>
      <c r="AG281" s="332">
        <f t="shared" si="46"/>
        <v>0</v>
      </c>
      <c r="AH281" s="332">
        <f t="shared" si="46"/>
        <v>0</v>
      </c>
      <c r="AI281" s="332">
        <f t="shared" si="46"/>
        <v>0</v>
      </c>
      <c r="AJ281" s="332">
        <f t="shared" si="46"/>
        <v>0</v>
      </c>
      <c r="AK281" s="332">
        <f t="shared" si="46"/>
        <v>0</v>
      </c>
      <c r="AL281" s="332">
        <f t="shared" si="46"/>
        <v>0</v>
      </c>
      <c r="AM281" s="332">
        <f t="shared" si="46"/>
        <v>0</v>
      </c>
      <c r="AN281" s="332">
        <f t="shared" si="46"/>
        <v>0</v>
      </c>
      <c r="AO281" s="332">
        <f t="shared" si="46"/>
        <v>0</v>
      </c>
      <c r="AP281" s="332">
        <f t="shared" si="46"/>
        <v>0</v>
      </c>
      <c r="AQ281" s="332">
        <f t="shared" si="46"/>
        <v>0</v>
      </c>
      <c r="AR281" s="332">
        <f t="shared" si="46"/>
        <v>0</v>
      </c>
      <c r="AS281" s="332">
        <f t="shared" si="46"/>
        <v>0</v>
      </c>
      <c r="AT281" s="332">
        <f t="shared" si="46"/>
        <v>0</v>
      </c>
      <c r="AU281" s="332">
        <f t="shared" si="46"/>
        <v>0</v>
      </c>
      <c r="AV281" s="332">
        <f t="shared" si="46"/>
        <v>0</v>
      </c>
      <c r="AW281" s="332">
        <f t="shared" si="46"/>
        <v>0</v>
      </c>
      <c r="AX281" s="332">
        <f t="shared" si="46"/>
        <v>0</v>
      </c>
      <c r="AY281" s="332">
        <f t="shared" si="46"/>
        <v>0</v>
      </c>
      <c r="AZ281" s="332">
        <f t="shared" si="46"/>
        <v>0</v>
      </c>
      <c r="BA281" s="332">
        <f t="shared" si="46"/>
        <v>0</v>
      </c>
      <c r="BB281" s="332">
        <f t="shared" si="46"/>
        <v>0</v>
      </c>
      <c r="BC281" s="332">
        <f t="shared" si="46"/>
        <v>0</v>
      </c>
      <c r="BD281" s="332">
        <f t="shared" si="46"/>
        <v>0</v>
      </c>
      <c r="BE281" s="332">
        <f t="shared" si="46"/>
        <v>0</v>
      </c>
      <c r="BF281" s="332">
        <f t="shared" si="46"/>
        <v>0</v>
      </c>
      <c r="BG281" s="332">
        <f t="shared" si="46"/>
        <v>0</v>
      </c>
      <c r="BH281" s="332">
        <f t="shared" si="46"/>
        <v>0</v>
      </c>
      <c r="BI281" s="332">
        <f t="shared" si="46"/>
        <v>0</v>
      </c>
      <c r="BJ281" s="332">
        <f t="shared" si="46"/>
        <v>0</v>
      </c>
      <c r="BK281" s="332">
        <f t="shared" si="46"/>
        <v>0</v>
      </c>
      <c r="BL281" s="332">
        <f t="shared" si="46"/>
        <v>0</v>
      </c>
      <c r="BM281" s="332">
        <f t="shared" si="46"/>
        <v>0</v>
      </c>
      <c r="BN281" s="332">
        <f t="shared" si="46"/>
        <v>0</v>
      </c>
      <c r="BO281" s="332">
        <f t="shared" si="46"/>
        <v>0</v>
      </c>
      <c r="BP281" s="332">
        <f t="shared" si="46"/>
        <v>0</v>
      </c>
      <c r="BQ281" s="332">
        <f t="shared" si="46"/>
        <v>0</v>
      </c>
      <c r="BR281" s="332">
        <f t="shared" si="46"/>
        <v>0</v>
      </c>
      <c r="BS281" s="332">
        <f t="shared" si="46"/>
        <v>0</v>
      </c>
      <c r="BT281" s="332">
        <f t="shared" si="46"/>
        <v>0</v>
      </c>
      <c r="BU281" s="332">
        <f t="shared" si="46"/>
        <v>0</v>
      </c>
      <c r="BV281" s="332">
        <f t="shared" si="46"/>
        <v>0</v>
      </c>
      <c r="BW281" s="332">
        <f t="shared" si="42"/>
        <v>0</v>
      </c>
      <c r="BX281" s="332">
        <f t="shared" si="40"/>
        <v>0</v>
      </c>
      <c r="BZ281" s="332">
        <f t="shared" si="41"/>
        <v>0</v>
      </c>
      <c r="CA281" s="332">
        <f t="shared" si="41"/>
        <v>0</v>
      </c>
    </row>
    <row r="282" spans="12:79" hidden="1" x14ac:dyDescent="0.2">
      <c r="L282" s="332">
        <f t="shared" si="45"/>
        <v>0</v>
      </c>
      <c r="M282" s="332">
        <f t="shared" si="45"/>
        <v>0</v>
      </c>
      <c r="N282" s="332">
        <f t="shared" si="45"/>
        <v>0</v>
      </c>
      <c r="O282" s="332">
        <f t="shared" si="45"/>
        <v>0</v>
      </c>
      <c r="P282" s="332">
        <f t="shared" si="45"/>
        <v>0</v>
      </c>
      <c r="Q282" s="332">
        <f t="shared" si="45"/>
        <v>0</v>
      </c>
      <c r="R282" s="332">
        <f t="shared" si="45"/>
        <v>0</v>
      </c>
      <c r="S282" s="332">
        <f t="shared" si="45"/>
        <v>0</v>
      </c>
      <c r="T282" s="332">
        <f t="shared" si="45"/>
        <v>0</v>
      </c>
      <c r="U282" s="332">
        <f t="shared" si="45"/>
        <v>0</v>
      </c>
      <c r="V282" s="332">
        <f t="shared" si="45"/>
        <v>0</v>
      </c>
      <c r="W282" s="332">
        <f t="shared" si="45"/>
        <v>0</v>
      </c>
      <c r="X282" s="332">
        <f t="shared" si="45"/>
        <v>0</v>
      </c>
      <c r="Y282" s="332">
        <f t="shared" si="45"/>
        <v>0</v>
      </c>
      <c r="Z282" s="332">
        <f t="shared" si="45"/>
        <v>0</v>
      </c>
      <c r="AA282" s="332">
        <f t="shared" si="45"/>
        <v>0</v>
      </c>
      <c r="AB282" s="332">
        <f t="shared" si="47"/>
        <v>0</v>
      </c>
      <c r="AC282" s="332">
        <f t="shared" si="47"/>
        <v>0</v>
      </c>
      <c r="AD282" s="332">
        <f t="shared" si="46"/>
        <v>0</v>
      </c>
      <c r="AE282" s="332">
        <f t="shared" si="46"/>
        <v>0</v>
      </c>
      <c r="AF282" s="332">
        <f t="shared" si="46"/>
        <v>0</v>
      </c>
      <c r="AG282" s="332">
        <f t="shared" si="46"/>
        <v>0</v>
      </c>
      <c r="AH282" s="332">
        <f t="shared" si="46"/>
        <v>0</v>
      </c>
      <c r="AI282" s="332">
        <f t="shared" si="46"/>
        <v>0</v>
      </c>
      <c r="AJ282" s="332">
        <f t="shared" si="46"/>
        <v>0</v>
      </c>
      <c r="AK282" s="332">
        <f t="shared" si="46"/>
        <v>0</v>
      </c>
      <c r="AL282" s="332">
        <f t="shared" si="46"/>
        <v>0</v>
      </c>
      <c r="AM282" s="332">
        <f t="shared" si="46"/>
        <v>0</v>
      </c>
      <c r="AN282" s="332">
        <f t="shared" si="46"/>
        <v>0</v>
      </c>
      <c r="AO282" s="332">
        <f t="shared" si="46"/>
        <v>0</v>
      </c>
      <c r="AP282" s="332">
        <f t="shared" si="46"/>
        <v>0</v>
      </c>
      <c r="AQ282" s="332">
        <f t="shared" si="46"/>
        <v>0</v>
      </c>
      <c r="AR282" s="332">
        <f t="shared" si="46"/>
        <v>0</v>
      </c>
      <c r="AS282" s="332">
        <f t="shared" si="46"/>
        <v>0</v>
      </c>
      <c r="AT282" s="332">
        <f t="shared" si="46"/>
        <v>0</v>
      </c>
      <c r="AU282" s="332">
        <f t="shared" si="46"/>
        <v>0</v>
      </c>
      <c r="AV282" s="332">
        <f t="shared" si="46"/>
        <v>0</v>
      </c>
      <c r="AW282" s="332">
        <f t="shared" si="46"/>
        <v>0</v>
      </c>
      <c r="AX282" s="332">
        <f t="shared" si="46"/>
        <v>0</v>
      </c>
      <c r="AY282" s="332">
        <f t="shared" si="46"/>
        <v>0</v>
      </c>
      <c r="AZ282" s="332">
        <f t="shared" si="46"/>
        <v>0</v>
      </c>
      <c r="BA282" s="332">
        <f t="shared" si="46"/>
        <v>0</v>
      </c>
      <c r="BB282" s="332">
        <f t="shared" si="46"/>
        <v>0</v>
      </c>
      <c r="BC282" s="332">
        <f t="shared" si="46"/>
        <v>0</v>
      </c>
      <c r="BD282" s="332">
        <f t="shared" si="46"/>
        <v>0</v>
      </c>
      <c r="BE282" s="332">
        <f t="shared" si="46"/>
        <v>0</v>
      </c>
      <c r="BF282" s="332">
        <f t="shared" si="46"/>
        <v>0</v>
      </c>
      <c r="BG282" s="332">
        <f t="shared" si="46"/>
        <v>0</v>
      </c>
      <c r="BH282" s="332">
        <f t="shared" si="46"/>
        <v>0</v>
      </c>
      <c r="BI282" s="332">
        <f t="shared" si="46"/>
        <v>0</v>
      </c>
      <c r="BJ282" s="332">
        <f t="shared" si="46"/>
        <v>0</v>
      </c>
      <c r="BK282" s="332">
        <f t="shared" si="46"/>
        <v>0</v>
      </c>
      <c r="BL282" s="332">
        <f t="shared" si="46"/>
        <v>0</v>
      </c>
      <c r="BM282" s="332">
        <f t="shared" si="46"/>
        <v>0</v>
      </c>
      <c r="BN282" s="332">
        <f t="shared" si="46"/>
        <v>0</v>
      </c>
      <c r="BO282" s="332">
        <f t="shared" si="46"/>
        <v>0</v>
      </c>
      <c r="BP282" s="332">
        <f t="shared" si="46"/>
        <v>0</v>
      </c>
      <c r="BQ282" s="332">
        <f t="shared" si="46"/>
        <v>0</v>
      </c>
      <c r="BR282" s="332">
        <f t="shared" si="46"/>
        <v>0</v>
      </c>
      <c r="BS282" s="332">
        <f t="shared" si="46"/>
        <v>0</v>
      </c>
      <c r="BT282" s="332">
        <f t="shared" si="46"/>
        <v>0</v>
      </c>
      <c r="BU282" s="332">
        <f t="shared" si="46"/>
        <v>0</v>
      </c>
      <c r="BV282" s="332">
        <f t="shared" si="46"/>
        <v>0</v>
      </c>
      <c r="BW282" s="332">
        <f t="shared" si="42"/>
        <v>0</v>
      </c>
      <c r="BX282" s="332">
        <f t="shared" si="40"/>
        <v>0</v>
      </c>
      <c r="BZ282" s="332">
        <f t="shared" si="41"/>
        <v>0</v>
      </c>
      <c r="CA282" s="332">
        <f t="shared" si="41"/>
        <v>0</v>
      </c>
    </row>
    <row r="283" spans="12:79" hidden="1" x14ac:dyDescent="0.2">
      <c r="L283" s="332">
        <f t="shared" si="45"/>
        <v>0</v>
      </c>
      <c r="M283" s="332">
        <f t="shared" si="45"/>
        <v>0</v>
      </c>
      <c r="N283" s="332">
        <f t="shared" si="45"/>
        <v>0</v>
      </c>
      <c r="O283" s="332">
        <f t="shared" si="45"/>
        <v>0</v>
      </c>
      <c r="P283" s="332">
        <f t="shared" si="45"/>
        <v>0</v>
      </c>
      <c r="Q283" s="332">
        <f t="shared" si="45"/>
        <v>0</v>
      </c>
      <c r="R283" s="332">
        <f t="shared" si="45"/>
        <v>0</v>
      </c>
      <c r="S283" s="332">
        <f t="shared" si="45"/>
        <v>0</v>
      </c>
      <c r="T283" s="332">
        <f t="shared" si="45"/>
        <v>0</v>
      </c>
      <c r="U283" s="332">
        <f t="shared" si="45"/>
        <v>0</v>
      </c>
      <c r="V283" s="332">
        <f t="shared" si="45"/>
        <v>0</v>
      </c>
      <c r="W283" s="332">
        <f t="shared" si="45"/>
        <v>0</v>
      </c>
      <c r="X283" s="332">
        <f t="shared" si="45"/>
        <v>0</v>
      </c>
      <c r="Y283" s="332">
        <f t="shared" si="45"/>
        <v>0</v>
      </c>
      <c r="Z283" s="332">
        <f t="shared" si="45"/>
        <v>0</v>
      </c>
      <c r="AA283" s="332">
        <f t="shared" si="45"/>
        <v>0</v>
      </c>
      <c r="AB283" s="332">
        <f t="shared" si="47"/>
        <v>0</v>
      </c>
      <c r="AC283" s="332">
        <f t="shared" si="47"/>
        <v>0</v>
      </c>
      <c r="AD283" s="332">
        <f t="shared" si="46"/>
        <v>0</v>
      </c>
      <c r="AE283" s="332">
        <f t="shared" si="46"/>
        <v>0</v>
      </c>
      <c r="AF283" s="332">
        <f t="shared" si="46"/>
        <v>0</v>
      </c>
      <c r="AG283" s="332">
        <f t="shared" si="46"/>
        <v>0</v>
      </c>
      <c r="AH283" s="332">
        <f t="shared" si="46"/>
        <v>0</v>
      </c>
      <c r="AI283" s="332">
        <f t="shared" si="46"/>
        <v>0</v>
      </c>
      <c r="AJ283" s="332">
        <f t="shared" si="46"/>
        <v>0</v>
      </c>
      <c r="AK283" s="332">
        <f t="shared" si="46"/>
        <v>0</v>
      </c>
      <c r="AL283" s="332">
        <f t="shared" si="46"/>
        <v>0</v>
      </c>
      <c r="AM283" s="332">
        <f t="shared" si="46"/>
        <v>0</v>
      </c>
      <c r="AN283" s="332">
        <f t="shared" si="46"/>
        <v>0</v>
      </c>
      <c r="AO283" s="332">
        <f t="shared" si="46"/>
        <v>0</v>
      </c>
      <c r="AP283" s="332">
        <f t="shared" si="46"/>
        <v>0</v>
      </c>
      <c r="AQ283" s="332">
        <f t="shared" si="46"/>
        <v>0</v>
      </c>
      <c r="AR283" s="332">
        <f t="shared" si="46"/>
        <v>0</v>
      </c>
      <c r="AS283" s="332">
        <f t="shared" si="46"/>
        <v>0</v>
      </c>
      <c r="AT283" s="332">
        <f t="shared" si="46"/>
        <v>0</v>
      </c>
      <c r="AU283" s="332">
        <f t="shared" si="46"/>
        <v>0</v>
      </c>
      <c r="AV283" s="332">
        <f t="shared" si="46"/>
        <v>0</v>
      </c>
      <c r="AW283" s="332">
        <f t="shared" si="46"/>
        <v>0</v>
      </c>
      <c r="AX283" s="332">
        <f t="shared" si="46"/>
        <v>0</v>
      </c>
      <c r="AY283" s="332">
        <f t="shared" si="46"/>
        <v>0</v>
      </c>
      <c r="AZ283" s="332">
        <f t="shared" si="46"/>
        <v>0</v>
      </c>
      <c r="BA283" s="332">
        <f t="shared" si="46"/>
        <v>0</v>
      </c>
      <c r="BB283" s="332">
        <f t="shared" si="46"/>
        <v>0</v>
      </c>
      <c r="BC283" s="332">
        <f t="shared" si="46"/>
        <v>0</v>
      </c>
      <c r="BD283" s="332">
        <f t="shared" si="46"/>
        <v>0</v>
      </c>
      <c r="BE283" s="332">
        <f t="shared" si="46"/>
        <v>0</v>
      </c>
      <c r="BF283" s="332">
        <f t="shared" si="46"/>
        <v>0</v>
      </c>
      <c r="BG283" s="332">
        <f t="shared" si="46"/>
        <v>0</v>
      </c>
      <c r="BH283" s="332">
        <f t="shared" si="46"/>
        <v>0</v>
      </c>
      <c r="BI283" s="332">
        <f t="shared" si="46"/>
        <v>0</v>
      </c>
      <c r="BJ283" s="332">
        <f t="shared" si="46"/>
        <v>0</v>
      </c>
      <c r="BK283" s="332">
        <f t="shared" si="46"/>
        <v>0</v>
      </c>
      <c r="BL283" s="332">
        <f t="shared" si="46"/>
        <v>0</v>
      </c>
      <c r="BM283" s="332">
        <f t="shared" si="46"/>
        <v>0</v>
      </c>
      <c r="BN283" s="332">
        <f t="shared" si="46"/>
        <v>0</v>
      </c>
      <c r="BO283" s="332">
        <f t="shared" si="46"/>
        <v>0</v>
      </c>
      <c r="BP283" s="332">
        <f t="shared" si="46"/>
        <v>0</v>
      </c>
      <c r="BQ283" s="332">
        <f t="shared" si="46"/>
        <v>0</v>
      </c>
      <c r="BR283" s="332">
        <f t="shared" si="46"/>
        <v>0</v>
      </c>
      <c r="BS283" s="332">
        <f t="shared" si="46"/>
        <v>0</v>
      </c>
      <c r="BT283" s="332">
        <f t="shared" si="46"/>
        <v>0</v>
      </c>
      <c r="BU283" s="332">
        <f t="shared" si="46"/>
        <v>0</v>
      </c>
      <c r="BV283" s="332">
        <f t="shared" si="46"/>
        <v>0</v>
      </c>
      <c r="BW283" s="332">
        <f t="shared" si="42"/>
        <v>0</v>
      </c>
      <c r="BX283" s="332">
        <f t="shared" si="40"/>
        <v>0</v>
      </c>
      <c r="BZ283" s="332">
        <f t="shared" si="41"/>
        <v>0</v>
      </c>
      <c r="CA283" s="332">
        <f t="shared" si="41"/>
        <v>0</v>
      </c>
    </row>
    <row r="284" spans="12:79" hidden="1" x14ac:dyDescent="0.2">
      <c r="L284" s="332">
        <f t="shared" si="45"/>
        <v>632137</v>
      </c>
      <c r="M284" s="332">
        <f t="shared" si="45"/>
        <v>0</v>
      </c>
      <c r="N284" s="332">
        <f t="shared" si="45"/>
        <v>0</v>
      </c>
      <c r="O284" s="332">
        <f t="shared" si="45"/>
        <v>0</v>
      </c>
      <c r="P284" s="332">
        <f t="shared" si="45"/>
        <v>0</v>
      </c>
      <c r="Q284" s="332">
        <f t="shared" si="45"/>
        <v>3068181</v>
      </c>
      <c r="R284" s="332">
        <f t="shared" si="45"/>
        <v>0</v>
      </c>
      <c r="S284" s="332">
        <f t="shared" si="45"/>
        <v>0</v>
      </c>
      <c r="T284" s="332">
        <f t="shared" si="45"/>
        <v>0</v>
      </c>
      <c r="U284" s="332">
        <f t="shared" si="45"/>
        <v>0</v>
      </c>
      <c r="V284" s="332">
        <f t="shared" si="45"/>
        <v>-956108</v>
      </c>
      <c r="W284" s="332">
        <f t="shared" si="45"/>
        <v>0</v>
      </c>
      <c r="X284" s="332">
        <f t="shared" si="45"/>
        <v>0</v>
      </c>
      <c r="Y284" s="332">
        <f t="shared" si="45"/>
        <v>0</v>
      </c>
      <c r="Z284" s="332">
        <f t="shared" si="45"/>
        <v>0</v>
      </c>
      <c r="AA284" s="332">
        <f t="shared" si="45"/>
        <v>-380371</v>
      </c>
      <c r="AB284" s="332">
        <f t="shared" si="47"/>
        <v>0</v>
      </c>
      <c r="AC284" s="332">
        <f t="shared" si="47"/>
        <v>0</v>
      </c>
      <c r="AD284" s="332">
        <f t="shared" si="46"/>
        <v>0</v>
      </c>
      <c r="AE284" s="332">
        <f t="shared" si="46"/>
        <v>0</v>
      </c>
      <c r="AF284" s="332">
        <f t="shared" si="46"/>
        <v>-83879</v>
      </c>
      <c r="AG284" s="332">
        <f t="shared" si="46"/>
        <v>0</v>
      </c>
      <c r="AH284" s="332">
        <f t="shared" si="46"/>
        <v>0</v>
      </c>
      <c r="AI284" s="332">
        <f t="shared" si="46"/>
        <v>0</v>
      </c>
      <c r="AJ284" s="332">
        <f t="shared" si="46"/>
        <v>0</v>
      </c>
      <c r="AK284" s="332">
        <f t="shared" si="46"/>
        <v>-27624</v>
      </c>
      <c r="AL284" s="332">
        <f t="shared" si="46"/>
        <v>0</v>
      </c>
      <c r="AM284" s="332">
        <f t="shared" si="46"/>
        <v>0</v>
      </c>
      <c r="AN284" s="332">
        <f t="shared" si="46"/>
        <v>0</v>
      </c>
      <c r="AO284" s="332">
        <f t="shared" si="46"/>
        <v>0</v>
      </c>
      <c r="AP284" s="332">
        <f t="shared" si="46"/>
        <v>-481602</v>
      </c>
      <c r="AQ284" s="332">
        <f t="shared" si="46"/>
        <v>0</v>
      </c>
      <c r="AR284" s="332">
        <f t="shared" si="46"/>
        <v>0</v>
      </c>
      <c r="AS284" s="332">
        <f t="shared" si="46"/>
        <v>0</v>
      </c>
      <c r="AT284" s="332">
        <f t="shared" si="46"/>
        <v>0</v>
      </c>
      <c r="AU284" s="332">
        <f t="shared" si="46"/>
        <v>-1204105</v>
      </c>
      <c r="AV284" s="332">
        <f t="shared" si="46"/>
        <v>0</v>
      </c>
      <c r="AW284" s="332">
        <f t="shared" si="46"/>
        <v>0</v>
      </c>
      <c r="AX284" s="332">
        <f t="shared" si="46"/>
        <v>0</v>
      </c>
      <c r="AY284" s="332">
        <f t="shared" si="46"/>
        <v>0</v>
      </c>
      <c r="AZ284" s="332">
        <f t="shared" si="46"/>
        <v>-342784</v>
      </c>
      <c r="BA284" s="332">
        <f t="shared" si="46"/>
        <v>0</v>
      </c>
      <c r="BB284" s="332">
        <f t="shared" si="46"/>
        <v>0</v>
      </c>
      <c r="BC284" s="332">
        <f t="shared" si="46"/>
        <v>0</v>
      </c>
      <c r="BD284" s="332">
        <f t="shared" si="46"/>
        <v>0</v>
      </c>
      <c r="BE284" s="332">
        <f t="shared" si="46"/>
        <v>0</v>
      </c>
      <c r="BF284" s="332">
        <f t="shared" si="46"/>
        <v>0</v>
      </c>
      <c r="BG284" s="332">
        <f t="shared" si="46"/>
        <v>0</v>
      </c>
      <c r="BH284" s="332">
        <f t="shared" si="46"/>
        <v>0</v>
      </c>
      <c r="BI284" s="332">
        <f t="shared" si="46"/>
        <v>0</v>
      </c>
      <c r="BJ284" s="332">
        <f t="shared" si="46"/>
        <v>-682120</v>
      </c>
      <c r="BK284" s="332">
        <f t="shared" si="46"/>
        <v>0</v>
      </c>
      <c r="BL284" s="332">
        <f t="shared" si="46"/>
        <v>0</v>
      </c>
      <c r="BM284" s="332">
        <f t="shared" si="46"/>
        <v>0</v>
      </c>
      <c r="BN284" s="332">
        <f t="shared" si="46"/>
        <v>0</v>
      </c>
      <c r="BO284" s="332">
        <f t="shared" si="46"/>
        <v>-3123322</v>
      </c>
      <c r="BP284" s="332">
        <f t="shared" si="46"/>
        <v>0</v>
      </c>
      <c r="BQ284" s="332">
        <f t="shared" si="46"/>
        <v>0</v>
      </c>
      <c r="BR284" s="332">
        <f t="shared" si="46"/>
        <v>0</v>
      </c>
      <c r="BS284" s="332">
        <f t="shared" si="46"/>
        <v>0</v>
      </c>
      <c r="BT284" s="332">
        <f t="shared" si="46"/>
        <v>3700318</v>
      </c>
      <c r="BU284" s="332">
        <f t="shared" si="46"/>
        <v>0</v>
      </c>
      <c r="BV284" s="332">
        <f t="shared" si="46"/>
        <v>0</v>
      </c>
      <c r="BW284" s="332">
        <f t="shared" si="42"/>
        <v>0</v>
      </c>
      <c r="BX284" s="332">
        <f t="shared" si="40"/>
        <v>0</v>
      </c>
      <c r="BZ284" s="332">
        <f t="shared" ref="BZ284:CA285" si="48">BZ112-ER112</f>
        <v>0</v>
      </c>
      <c r="CA284" s="332">
        <f t="shared" si="48"/>
        <v>0</v>
      </c>
    </row>
    <row r="285" spans="12:79" hidden="1" x14ac:dyDescent="0.2">
      <c r="L285" s="332">
        <f t="shared" si="45"/>
        <v>632137</v>
      </c>
      <c r="M285" s="332">
        <f t="shared" si="45"/>
        <v>0</v>
      </c>
      <c r="N285" s="332">
        <f t="shared" si="45"/>
        <v>0</v>
      </c>
      <c r="O285" s="332">
        <f t="shared" si="45"/>
        <v>0</v>
      </c>
      <c r="P285" s="332">
        <f t="shared" si="45"/>
        <v>0</v>
      </c>
      <c r="Q285" s="332">
        <f t="shared" si="45"/>
        <v>3068181</v>
      </c>
      <c r="R285" s="332">
        <f t="shared" si="45"/>
        <v>0</v>
      </c>
      <c r="S285" s="332">
        <f t="shared" si="45"/>
        <v>0</v>
      </c>
      <c r="T285" s="332">
        <f t="shared" si="45"/>
        <v>0</v>
      </c>
      <c r="U285" s="332">
        <f t="shared" si="45"/>
        <v>0</v>
      </c>
      <c r="V285" s="332">
        <f t="shared" si="45"/>
        <v>-956108</v>
      </c>
      <c r="W285" s="332">
        <f t="shared" si="45"/>
        <v>0</v>
      </c>
      <c r="X285" s="332">
        <f t="shared" si="45"/>
        <v>0</v>
      </c>
      <c r="Y285" s="332">
        <f t="shared" si="45"/>
        <v>0</v>
      </c>
      <c r="Z285" s="332">
        <f t="shared" si="45"/>
        <v>0</v>
      </c>
      <c r="AA285" s="332">
        <f t="shared" si="45"/>
        <v>-380371</v>
      </c>
      <c r="AB285" s="332">
        <f t="shared" si="47"/>
        <v>0</v>
      </c>
      <c r="AC285" s="332">
        <f t="shared" si="47"/>
        <v>0</v>
      </c>
      <c r="AD285" s="332">
        <f t="shared" si="46"/>
        <v>0</v>
      </c>
      <c r="AE285" s="332">
        <f t="shared" si="46"/>
        <v>0</v>
      </c>
      <c r="AF285" s="332">
        <f t="shared" si="46"/>
        <v>-83879</v>
      </c>
      <c r="AG285" s="332">
        <f t="shared" si="46"/>
        <v>0</v>
      </c>
      <c r="AH285" s="332">
        <f t="shared" si="46"/>
        <v>0</v>
      </c>
      <c r="AI285" s="332">
        <f t="shared" si="46"/>
        <v>0</v>
      </c>
      <c r="AJ285" s="332">
        <f t="shared" si="46"/>
        <v>0</v>
      </c>
      <c r="AK285" s="332">
        <f t="shared" si="46"/>
        <v>-27624</v>
      </c>
      <c r="AL285" s="332">
        <f t="shared" si="46"/>
        <v>0</v>
      </c>
      <c r="AM285" s="332">
        <f t="shared" si="46"/>
        <v>0</v>
      </c>
      <c r="AN285" s="332">
        <f t="shared" si="46"/>
        <v>0</v>
      </c>
      <c r="AO285" s="332">
        <f t="shared" si="46"/>
        <v>0</v>
      </c>
      <c r="AP285" s="332">
        <f t="shared" si="46"/>
        <v>-481602</v>
      </c>
      <c r="AQ285" s="332">
        <f t="shared" si="46"/>
        <v>0</v>
      </c>
      <c r="AR285" s="332">
        <f t="shared" si="46"/>
        <v>0</v>
      </c>
      <c r="AS285" s="332">
        <f t="shared" si="46"/>
        <v>0</v>
      </c>
      <c r="AT285" s="332">
        <f t="shared" si="46"/>
        <v>0</v>
      </c>
      <c r="AU285" s="332">
        <f t="shared" si="46"/>
        <v>-1204105</v>
      </c>
      <c r="AV285" s="332">
        <f t="shared" si="46"/>
        <v>0</v>
      </c>
      <c r="AW285" s="332">
        <f t="shared" si="46"/>
        <v>0</v>
      </c>
      <c r="AX285" s="332">
        <f t="shared" si="46"/>
        <v>0</v>
      </c>
      <c r="AY285" s="332">
        <f t="shared" si="46"/>
        <v>0</v>
      </c>
      <c r="AZ285" s="332">
        <f t="shared" si="46"/>
        <v>-342784</v>
      </c>
      <c r="BA285" s="332">
        <f t="shared" si="46"/>
        <v>0</v>
      </c>
      <c r="BB285" s="332">
        <f t="shared" si="46"/>
        <v>0</v>
      </c>
      <c r="BC285" s="332">
        <f t="shared" si="46"/>
        <v>0</v>
      </c>
      <c r="BD285" s="332">
        <f t="shared" si="46"/>
        <v>0</v>
      </c>
      <c r="BE285" s="332">
        <f t="shared" si="46"/>
        <v>0</v>
      </c>
      <c r="BF285" s="332">
        <f t="shared" si="46"/>
        <v>0</v>
      </c>
      <c r="BG285" s="332">
        <f t="shared" si="46"/>
        <v>0</v>
      </c>
      <c r="BH285" s="332">
        <f t="shared" ref="BH285:BV285" si="49">BH113-DZ113</f>
        <v>0</v>
      </c>
      <c r="BI285" s="332">
        <f t="shared" si="49"/>
        <v>0</v>
      </c>
      <c r="BJ285" s="332">
        <f t="shared" si="49"/>
        <v>-682120</v>
      </c>
      <c r="BK285" s="332">
        <f t="shared" si="49"/>
        <v>0</v>
      </c>
      <c r="BL285" s="332">
        <f t="shared" si="49"/>
        <v>0</v>
      </c>
      <c r="BM285" s="332">
        <f t="shared" si="49"/>
        <v>0</v>
      </c>
      <c r="BN285" s="332">
        <f t="shared" si="49"/>
        <v>0</v>
      </c>
      <c r="BO285" s="332">
        <f t="shared" si="49"/>
        <v>-3123322</v>
      </c>
      <c r="BP285" s="332">
        <f t="shared" si="49"/>
        <v>0</v>
      </c>
      <c r="BQ285" s="332">
        <f t="shared" si="49"/>
        <v>0</v>
      </c>
      <c r="BR285" s="332">
        <f t="shared" si="49"/>
        <v>0</v>
      </c>
      <c r="BS285" s="332">
        <f t="shared" si="49"/>
        <v>0</v>
      </c>
      <c r="BT285" s="332">
        <f t="shared" si="49"/>
        <v>3700318</v>
      </c>
      <c r="BU285" s="332">
        <f t="shared" si="49"/>
        <v>0</v>
      </c>
      <c r="BV285" s="332">
        <f t="shared" si="49"/>
        <v>0</v>
      </c>
      <c r="BW285" s="332">
        <f t="shared" si="42"/>
        <v>0</v>
      </c>
      <c r="BX285" s="332">
        <f t="shared" si="40"/>
        <v>0</v>
      </c>
      <c r="BZ285" s="332">
        <f t="shared" si="48"/>
        <v>0</v>
      </c>
      <c r="CA285" s="332">
        <f t="shared" si="48"/>
        <v>0</v>
      </c>
    </row>
    <row r="286" spans="12:79" hidden="1" x14ac:dyDescent="0.2">
      <c r="L286" s="332">
        <f t="shared" ref="L286:BW286" si="50">L115-CD115</f>
        <v>0</v>
      </c>
      <c r="M286" s="332">
        <f t="shared" si="50"/>
        <v>0</v>
      </c>
      <c r="N286" s="332">
        <f t="shared" si="50"/>
        <v>0</v>
      </c>
      <c r="O286" s="332">
        <f t="shared" si="50"/>
        <v>0</v>
      </c>
      <c r="P286" s="332">
        <f t="shared" si="50"/>
        <v>0</v>
      </c>
      <c r="Q286" s="332">
        <f t="shared" si="50"/>
        <v>0</v>
      </c>
      <c r="R286" s="332">
        <f t="shared" si="50"/>
        <v>0</v>
      </c>
      <c r="S286" s="332">
        <f t="shared" si="50"/>
        <v>0</v>
      </c>
      <c r="T286" s="332">
        <f t="shared" si="50"/>
        <v>0</v>
      </c>
      <c r="U286" s="332">
        <f t="shared" si="50"/>
        <v>0</v>
      </c>
      <c r="V286" s="332">
        <f t="shared" si="50"/>
        <v>0</v>
      </c>
      <c r="W286" s="332">
        <f t="shared" si="50"/>
        <v>0</v>
      </c>
      <c r="X286" s="332">
        <f t="shared" si="50"/>
        <v>0</v>
      </c>
      <c r="Y286" s="332">
        <f t="shared" si="50"/>
        <v>0</v>
      </c>
      <c r="Z286" s="332">
        <f t="shared" si="50"/>
        <v>0</v>
      </c>
      <c r="AA286" s="332">
        <f t="shared" si="50"/>
        <v>0</v>
      </c>
      <c r="AB286" s="332">
        <f t="shared" si="50"/>
        <v>0</v>
      </c>
      <c r="AC286" s="332">
        <f t="shared" si="50"/>
        <v>0</v>
      </c>
      <c r="AD286" s="332">
        <f t="shared" si="50"/>
        <v>0</v>
      </c>
      <c r="AE286" s="332">
        <f t="shared" si="50"/>
        <v>0</v>
      </c>
      <c r="AF286" s="332">
        <f t="shared" si="50"/>
        <v>0</v>
      </c>
      <c r="AG286" s="332">
        <f t="shared" si="50"/>
        <v>0</v>
      </c>
      <c r="AH286" s="332">
        <f t="shared" si="50"/>
        <v>0</v>
      </c>
      <c r="AI286" s="332">
        <f t="shared" si="50"/>
        <v>0</v>
      </c>
      <c r="AJ286" s="332">
        <f t="shared" si="50"/>
        <v>0</v>
      </c>
      <c r="AK286" s="332">
        <f t="shared" si="50"/>
        <v>0</v>
      </c>
      <c r="AL286" s="332">
        <f t="shared" si="50"/>
        <v>0</v>
      </c>
      <c r="AM286" s="332">
        <f t="shared" si="50"/>
        <v>0</v>
      </c>
      <c r="AN286" s="332">
        <f t="shared" si="50"/>
        <v>0</v>
      </c>
      <c r="AO286" s="332">
        <f t="shared" si="50"/>
        <v>0</v>
      </c>
      <c r="AP286" s="332">
        <f t="shared" si="50"/>
        <v>0</v>
      </c>
      <c r="AQ286" s="332">
        <f t="shared" si="50"/>
        <v>0</v>
      </c>
      <c r="AR286" s="332">
        <f t="shared" si="50"/>
        <v>0</v>
      </c>
      <c r="AS286" s="332">
        <f t="shared" si="50"/>
        <v>0</v>
      </c>
      <c r="AT286" s="332">
        <f t="shared" si="50"/>
        <v>0</v>
      </c>
      <c r="AU286" s="332">
        <f t="shared" si="50"/>
        <v>0</v>
      </c>
      <c r="AV286" s="332">
        <f t="shared" si="50"/>
        <v>0</v>
      </c>
      <c r="AW286" s="332">
        <f t="shared" si="50"/>
        <v>0</v>
      </c>
      <c r="AX286" s="332">
        <f t="shared" si="50"/>
        <v>0</v>
      </c>
      <c r="AY286" s="332">
        <f t="shared" si="50"/>
        <v>0</v>
      </c>
      <c r="AZ286" s="332">
        <f t="shared" si="50"/>
        <v>0</v>
      </c>
      <c r="BA286" s="332">
        <f t="shared" si="50"/>
        <v>0</v>
      </c>
      <c r="BB286" s="332">
        <f t="shared" si="50"/>
        <v>0</v>
      </c>
      <c r="BC286" s="332">
        <f t="shared" si="50"/>
        <v>0</v>
      </c>
      <c r="BD286" s="332">
        <f t="shared" si="50"/>
        <v>0</v>
      </c>
      <c r="BE286" s="332">
        <f t="shared" si="50"/>
        <v>0</v>
      </c>
      <c r="BF286" s="332">
        <f t="shared" si="50"/>
        <v>0</v>
      </c>
      <c r="BG286" s="332">
        <f t="shared" si="50"/>
        <v>0</v>
      </c>
      <c r="BH286" s="332">
        <f t="shared" si="50"/>
        <v>0</v>
      </c>
      <c r="BI286" s="332">
        <f t="shared" si="50"/>
        <v>0</v>
      </c>
      <c r="BJ286" s="332">
        <f t="shared" si="50"/>
        <v>0</v>
      </c>
      <c r="BK286" s="332">
        <f t="shared" si="50"/>
        <v>0</v>
      </c>
      <c r="BL286" s="332">
        <f t="shared" si="50"/>
        <v>0</v>
      </c>
      <c r="BM286" s="332">
        <f t="shared" si="50"/>
        <v>0</v>
      </c>
      <c r="BN286" s="332">
        <f t="shared" si="50"/>
        <v>0</v>
      </c>
      <c r="BO286" s="332">
        <f t="shared" si="50"/>
        <v>-42458</v>
      </c>
      <c r="BP286" s="332">
        <f t="shared" si="50"/>
        <v>0</v>
      </c>
      <c r="BQ286" s="332">
        <f t="shared" si="50"/>
        <v>0</v>
      </c>
      <c r="BR286" s="332">
        <f t="shared" si="50"/>
        <v>0</v>
      </c>
      <c r="BS286" s="332">
        <f t="shared" si="50"/>
        <v>0</v>
      </c>
      <c r="BT286" s="332">
        <f t="shared" si="50"/>
        <v>0</v>
      </c>
      <c r="BU286" s="332">
        <f t="shared" si="50"/>
        <v>0</v>
      </c>
      <c r="BV286" s="332">
        <f t="shared" si="50"/>
        <v>0</v>
      </c>
      <c r="BW286" s="332">
        <f t="shared" si="50"/>
        <v>0</v>
      </c>
      <c r="BX286" s="332">
        <f t="shared" ref="BX286" si="51">BX115-EP115</f>
        <v>0</v>
      </c>
      <c r="BZ286" s="332">
        <f>BZ115-ER115</f>
        <v>0</v>
      </c>
      <c r="CA286" s="332">
        <f>CA115-ES115</f>
        <v>0</v>
      </c>
    </row>
    <row r="287" spans="12:79" hidden="1" x14ac:dyDescent="0.2">
      <c r="L287" s="332">
        <f t="shared" ref="L287:BW290" si="52">L133-CD133</f>
        <v>0</v>
      </c>
      <c r="M287" s="332">
        <f t="shared" si="52"/>
        <v>0</v>
      </c>
      <c r="N287" s="332">
        <f t="shared" si="52"/>
        <v>0</v>
      </c>
      <c r="O287" s="332">
        <f t="shared" si="52"/>
        <v>0</v>
      </c>
      <c r="P287" s="332">
        <f t="shared" si="52"/>
        <v>0</v>
      </c>
      <c r="Q287" s="332">
        <f t="shared" si="52"/>
        <v>0</v>
      </c>
      <c r="R287" s="332">
        <f t="shared" si="52"/>
        <v>0</v>
      </c>
      <c r="S287" s="332">
        <f t="shared" si="52"/>
        <v>0</v>
      </c>
      <c r="T287" s="332">
        <f t="shared" si="52"/>
        <v>0</v>
      </c>
      <c r="U287" s="332">
        <f t="shared" si="52"/>
        <v>0</v>
      </c>
      <c r="V287" s="332">
        <f t="shared" si="52"/>
        <v>0</v>
      </c>
      <c r="W287" s="332">
        <f t="shared" si="52"/>
        <v>0</v>
      </c>
      <c r="X287" s="332">
        <f t="shared" si="52"/>
        <v>0</v>
      </c>
      <c r="Y287" s="332">
        <f t="shared" si="52"/>
        <v>0</v>
      </c>
      <c r="Z287" s="332">
        <f t="shared" si="52"/>
        <v>0</v>
      </c>
      <c r="AA287" s="332">
        <f t="shared" si="52"/>
        <v>0</v>
      </c>
      <c r="AB287" s="332">
        <f t="shared" si="52"/>
        <v>0</v>
      </c>
      <c r="AC287" s="332">
        <f t="shared" si="52"/>
        <v>0</v>
      </c>
      <c r="AD287" s="332">
        <f t="shared" si="52"/>
        <v>0</v>
      </c>
      <c r="AE287" s="332">
        <f t="shared" si="52"/>
        <v>0</v>
      </c>
      <c r="AF287" s="332">
        <f t="shared" si="52"/>
        <v>0</v>
      </c>
      <c r="AG287" s="332">
        <f t="shared" si="52"/>
        <v>0</v>
      </c>
      <c r="AH287" s="332">
        <f t="shared" si="52"/>
        <v>0</v>
      </c>
      <c r="AI287" s="332">
        <f t="shared" si="52"/>
        <v>0</v>
      </c>
      <c r="AJ287" s="332">
        <f t="shared" si="52"/>
        <v>0</v>
      </c>
      <c r="AK287" s="332">
        <f t="shared" si="52"/>
        <v>0</v>
      </c>
      <c r="AL287" s="332">
        <f t="shared" si="52"/>
        <v>0</v>
      </c>
      <c r="AM287" s="332">
        <f t="shared" si="52"/>
        <v>0</v>
      </c>
      <c r="AN287" s="332">
        <f t="shared" si="52"/>
        <v>0</v>
      </c>
      <c r="AO287" s="332">
        <f t="shared" si="52"/>
        <v>0</v>
      </c>
      <c r="AP287" s="332">
        <f t="shared" si="52"/>
        <v>0</v>
      </c>
      <c r="AQ287" s="332">
        <f t="shared" si="52"/>
        <v>0</v>
      </c>
      <c r="AR287" s="332">
        <f t="shared" si="52"/>
        <v>0</v>
      </c>
      <c r="AS287" s="332">
        <f t="shared" si="52"/>
        <v>0</v>
      </c>
      <c r="AT287" s="332">
        <f t="shared" si="52"/>
        <v>0</v>
      </c>
      <c r="AU287" s="332">
        <f t="shared" si="52"/>
        <v>0</v>
      </c>
      <c r="AV287" s="332">
        <f t="shared" si="52"/>
        <v>0</v>
      </c>
      <c r="AW287" s="332">
        <f t="shared" si="52"/>
        <v>0</v>
      </c>
      <c r="AX287" s="332">
        <f t="shared" si="52"/>
        <v>0</v>
      </c>
      <c r="AY287" s="332">
        <f t="shared" si="52"/>
        <v>0</v>
      </c>
      <c r="AZ287" s="332">
        <f t="shared" si="52"/>
        <v>0</v>
      </c>
      <c r="BA287" s="332">
        <f t="shared" si="52"/>
        <v>0</v>
      </c>
      <c r="BB287" s="332">
        <f t="shared" si="52"/>
        <v>0</v>
      </c>
      <c r="BC287" s="332">
        <f t="shared" si="52"/>
        <v>0</v>
      </c>
      <c r="BD287" s="332">
        <f t="shared" si="52"/>
        <v>0</v>
      </c>
      <c r="BE287" s="332">
        <f t="shared" si="52"/>
        <v>0</v>
      </c>
      <c r="BF287" s="332">
        <f t="shared" si="52"/>
        <v>0</v>
      </c>
      <c r="BG287" s="332">
        <f t="shared" si="52"/>
        <v>0</v>
      </c>
      <c r="BH287" s="332">
        <f t="shared" si="52"/>
        <v>0</v>
      </c>
      <c r="BI287" s="332">
        <f t="shared" si="52"/>
        <v>0</v>
      </c>
      <c r="BJ287" s="332">
        <f t="shared" si="52"/>
        <v>0</v>
      </c>
      <c r="BK287" s="332">
        <f t="shared" si="52"/>
        <v>0</v>
      </c>
      <c r="BL287" s="332">
        <f t="shared" si="52"/>
        <v>0</v>
      </c>
      <c r="BM287" s="332">
        <f t="shared" si="52"/>
        <v>0</v>
      </c>
      <c r="BN287" s="332">
        <f t="shared" si="52"/>
        <v>0</v>
      </c>
      <c r="BO287" s="332">
        <f t="shared" si="52"/>
        <v>-90245</v>
      </c>
      <c r="BP287" s="332">
        <f t="shared" si="52"/>
        <v>0</v>
      </c>
      <c r="BQ287" s="332">
        <f t="shared" si="52"/>
        <v>0</v>
      </c>
      <c r="BR287" s="332">
        <f t="shared" si="52"/>
        <v>0</v>
      </c>
      <c r="BS287" s="332">
        <f t="shared" si="52"/>
        <v>0</v>
      </c>
      <c r="BT287" s="332">
        <f t="shared" si="52"/>
        <v>0</v>
      </c>
      <c r="BU287" s="332">
        <f t="shared" si="52"/>
        <v>0</v>
      </c>
      <c r="BV287" s="332">
        <f t="shared" si="52"/>
        <v>0</v>
      </c>
      <c r="BW287" s="332">
        <f t="shared" si="52"/>
        <v>0</v>
      </c>
      <c r="BX287" s="332">
        <f t="shared" ref="BX287:BX301" si="53">BX133-EP133</f>
        <v>0</v>
      </c>
      <c r="BZ287" s="332">
        <f t="shared" ref="BZ287:CA301" si="54">BZ133-ER133</f>
        <v>0</v>
      </c>
      <c r="CA287" s="332">
        <f t="shared" si="54"/>
        <v>0</v>
      </c>
    </row>
    <row r="288" spans="12:79" hidden="1" x14ac:dyDescent="0.2">
      <c r="L288" s="332">
        <f t="shared" si="52"/>
        <v>0</v>
      </c>
      <c r="M288" s="332">
        <f t="shared" si="52"/>
        <v>0</v>
      </c>
      <c r="N288" s="332">
        <f t="shared" si="52"/>
        <v>0</v>
      </c>
      <c r="O288" s="332">
        <f t="shared" si="52"/>
        <v>0</v>
      </c>
      <c r="P288" s="332">
        <f t="shared" si="52"/>
        <v>0</v>
      </c>
      <c r="Q288" s="332">
        <f t="shared" si="52"/>
        <v>0</v>
      </c>
      <c r="R288" s="332">
        <f t="shared" si="52"/>
        <v>0</v>
      </c>
      <c r="S288" s="332">
        <f t="shared" si="52"/>
        <v>0</v>
      </c>
      <c r="T288" s="332">
        <f t="shared" si="52"/>
        <v>0</v>
      </c>
      <c r="U288" s="332">
        <f t="shared" si="52"/>
        <v>0</v>
      </c>
      <c r="V288" s="332">
        <f t="shared" si="52"/>
        <v>0</v>
      </c>
      <c r="W288" s="332">
        <f t="shared" si="52"/>
        <v>0</v>
      </c>
      <c r="X288" s="332">
        <f t="shared" si="52"/>
        <v>0</v>
      </c>
      <c r="Y288" s="332">
        <f t="shared" si="52"/>
        <v>0</v>
      </c>
      <c r="Z288" s="332">
        <f t="shared" si="52"/>
        <v>0</v>
      </c>
      <c r="AA288" s="332">
        <f t="shared" si="52"/>
        <v>0</v>
      </c>
      <c r="AB288" s="332">
        <f t="shared" si="52"/>
        <v>0</v>
      </c>
      <c r="AC288" s="332">
        <f t="shared" si="52"/>
        <v>0</v>
      </c>
      <c r="AD288" s="332">
        <f t="shared" si="52"/>
        <v>0</v>
      </c>
      <c r="AE288" s="332">
        <f t="shared" si="52"/>
        <v>0</v>
      </c>
      <c r="AF288" s="332">
        <f t="shared" si="52"/>
        <v>0</v>
      </c>
      <c r="AG288" s="332">
        <f t="shared" si="52"/>
        <v>0</v>
      </c>
      <c r="AH288" s="332">
        <f t="shared" si="52"/>
        <v>0</v>
      </c>
      <c r="AI288" s="332">
        <f t="shared" si="52"/>
        <v>0</v>
      </c>
      <c r="AJ288" s="332">
        <f t="shared" si="52"/>
        <v>0</v>
      </c>
      <c r="AK288" s="332">
        <f t="shared" si="52"/>
        <v>0</v>
      </c>
      <c r="AL288" s="332">
        <f t="shared" si="52"/>
        <v>0</v>
      </c>
      <c r="AM288" s="332">
        <f t="shared" si="52"/>
        <v>0</v>
      </c>
      <c r="AN288" s="332">
        <f t="shared" si="52"/>
        <v>0</v>
      </c>
      <c r="AO288" s="332">
        <f t="shared" si="52"/>
        <v>0</v>
      </c>
      <c r="AP288" s="332">
        <f t="shared" si="52"/>
        <v>0</v>
      </c>
      <c r="AQ288" s="332">
        <f t="shared" si="52"/>
        <v>0</v>
      </c>
      <c r="AR288" s="332">
        <f t="shared" si="52"/>
        <v>0</v>
      </c>
      <c r="AS288" s="332">
        <f t="shared" si="52"/>
        <v>0</v>
      </c>
      <c r="AT288" s="332">
        <f t="shared" si="52"/>
        <v>0</v>
      </c>
      <c r="AU288" s="332">
        <f t="shared" si="52"/>
        <v>0</v>
      </c>
      <c r="AV288" s="332">
        <f t="shared" si="52"/>
        <v>0</v>
      </c>
      <c r="AW288" s="332">
        <f t="shared" si="52"/>
        <v>0</v>
      </c>
      <c r="AX288" s="332">
        <f t="shared" si="52"/>
        <v>0</v>
      </c>
      <c r="AY288" s="332">
        <f t="shared" si="52"/>
        <v>0</v>
      </c>
      <c r="AZ288" s="332">
        <f t="shared" si="52"/>
        <v>0</v>
      </c>
      <c r="BA288" s="332">
        <f t="shared" si="52"/>
        <v>0</v>
      </c>
      <c r="BB288" s="332">
        <f t="shared" si="52"/>
        <v>0</v>
      </c>
      <c r="BC288" s="332">
        <f t="shared" si="52"/>
        <v>0</v>
      </c>
      <c r="BD288" s="332">
        <f t="shared" si="52"/>
        <v>0</v>
      </c>
      <c r="BE288" s="332">
        <f t="shared" si="52"/>
        <v>0</v>
      </c>
      <c r="BF288" s="332">
        <f t="shared" si="52"/>
        <v>0</v>
      </c>
      <c r="BG288" s="332">
        <f t="shared" si="52"/>
        <v>0</v>
      </c>
      <c r="BH288" s="332">
        <f t="shared" si="52"/>
        <v>0</v>
      </c>
      <c r="BI288" s="332">
        <f t="shared" si="52"/>
        <v>0</v>
      </c>
      <c r="BJ288" s="332">
        <f t="shared" si="52"/>
        <v>0</v>
      </c>
      <c r="BK288" s="332">
        <f t="shared" si="52"/>
        <v>0</v>
      </c>
      <c r="BL288" s="332">
        <f t="shared" si="52"/>
        <v>0</v>
      </c>
      <c r="BM288" s="332">
        <f t="shared" si="52"/>
        <v>0</v>
      </c>
      <c r="BN288" s="332">
        <f t="shared" si="52"/>
        <v>0</v>
      </c>
      <c r="BO288" s="332">
        <f t="shared" si="52"/>
        <v>-90245</v>
      </c>
      <c r="BP288" s="332">
        <f t="shared" si="52"/>
        <v>0</v>
      </c>
      <c r="BQ288" s="332">
        <f t="shared" si="52"/>
        <v>0</v>
      </c>
      <c r="BR288" s="332">
        <f t="shared" si="52"/>
        <v>0</v>
      </c>
      <c r="BS288" s="332">
        <f t="shared" si="52"/>
        <v>0</v>
      </c>
      <c r="BT288" s="332">
        <f t="shared" si="52"/>
        <v>0</v>
      </c>
      <c r="BU288" s="332">
        <f t="shared" si="52"/>
        <v>0</v>
      </c>
      <c r="BV288" s="332">
        <f t="shared" si="52"/>
        <v>0</v>
      </c>
      <c r="BW288" s="332">
        <f t="shared" si="52"/>
        <v>0</v>
      </c>
      <c r="BX288" s="332">
        <f t="shared" si="53"/>
        <v>0</v>
      </c>
      <c r="BZ288" s="332">
        <f t="shared" si="54"/>
        <v>0</v>
      </c>
      <c r="CA288" s="332">
        <f t="shared" si="54"/>
        <v>0</v>
      </c>
    </row>
    <row r="289" spans="12:79" hidden="1" x14ac:dyDescent="0.2">
      <c r="L289" s="332">
        <f t="shared" si="52"/>
        <v>0</v>
      </c>
      <c r="M289" s="332">
        <f t="shared" si="52"/>
        <v>0</v>
      </c>
      <c r="N289" s="332">
        <f t="shared" si="52"/>
        <v>0</v>
      </c>
      <c r="O289" s="332">
        <f t="shared" si="52"/>
        <v>0</v>
      </c>
      <c r="P289" s="332">
        <f t="shared" si="52"/>
        <v>0</v>
      </c>
      <c r="Q289" s="332">
        <f t="shared" si="52"/>
        <v>0</v>
      </c>
      <c r="R289" s="332">
        <f t="shared" si="52"/>
        <v>0</v>
      </c>
      <c r="S289" s="332">
        <f t="shared" si="52"/>
        <v>0</v>
      </c>
      <c r="T289" s="332">
        <f t="shared" si="52"/>
        <v>0</v>
      </c>
      <c r="U289" s="332">
        <f t="shared" si="52"/>
        <v>0</v>
      </c>
      <c r="V289" s="332">
        <f t="shared" si="52"/>
        <v>0</v>
      </c>
      <c r="W289" s="332">
        <f t="shared" si="52"/>
        <v>0</v>
      </c>
      <c r="X289" s="332">
        <f t="shared" si="52"/>
        <v>0</v>
      </c>
      <c r="Y289" s="332">
        <f t="shared" si="52"/>
        <v>0</v>
      </c>
      <c r="Z289" s="332">
        <f t="shared" si="52"/>
        <v>0</v>
      </c>
      <c r="AA289" s="332">
        <f t="shared" si="52"/>
        <v>0</v>
      </c>
      <c r="AB289" s="332">
        <f t="shared" si="52"/>
        <v>0</v>
      </c>
      <c r="AC289" s="332">
        <f t="shared" si="52"/>
        <v>0</v>
      </c>
      <c r="AD289" s="332">
        <f t="shared" si="52"/>
        <v>0</v>
      </c>
      <c r="AE289" s="332">
        <f t="shared" si="52"/>
        <v>0</v>
      </c>
      <c r="AF289" s="332">
        <f t="shared" si="52"/>
        <v>0</v>
      </c>
      <c r="AG289" s="332">
        <f t="shared" si="52"/>
        <v>0</v>
      </c>
      <c r="AH289" s="332">
        <f t="shared" si="52"/>
        <v>0</v>
      </c>
      <c r="AI289" s="332">
        <f t="shared" si="52"/>
        <v>0</v>
      </c>
      <c r="AJ289" s="332">
        <f t="shared" si="52"/>
        <v>0</v>
      </c>
      <c r="AK289" s="332">
        <f t="shared" si="52"/>
        <v>0</v>
      </c>
      <c r="AL289" s="332">
        <f t="shared" si="52"/>
        <v>0</v>
      </c>
      <c r="AM289" s="332">
        <f t="shared" si="52"/>
        <v>0</v>
      </c>
      <c r="AN289" s="332">
        <f t="shared" si="52"/>
        <v>0</v>
      </c>
      <c r="AO289" s="332">
        <f t="shared" si="52"/>
        <v>0</v>
      </c>
      <c r="AP289" s="332">
        <f t="shared" si="52"/>
        <v>0</v>
      </c>
      <c r="AQ289" s="332">
        <f t="shared" si="52"/>
        <v>0</v>
      </c>
      <c r="AR289" s="332">
        <f t="shared" si="52"/>
        <v>0</v>
      </c>
      <c r="AS289" s="332">
        <f t="shared" si="52"/>
        <v>0</v>
      </c>
      <c r="AT289" s="332">
        <f t="shared" si="52"/>
        <v>0</v>
      </c>
      <c r="AU289" s="332">
        <f t="shared" si="52"/>
        <v>0</v>
      </c>
      <c r="AV289" s="332">
        <f t="shared" si="52"/>
        <v>0</v>
      </c>
      <c r="AW289" s="332">
        <f t="shared" si="52"/>
        <v>0</v>
      </c>
      <c r="AX289" s="332">
        <f t="shared" si="52"/>
        <v>0</v>
      </c>
      <c r="AY289" s="332">
        <f t="shared" si="52"/>
        <v>0</v>
      </c>
      <c r="AZ289" s="332">
        <f t="shared" si="52"/>
        <v>0</v>
      </c>
      <c r="BA289" s="332">
        <f t="shared" si="52"/>
        <v>0</v>
      </c>
      <c r="BB289" s="332">
        <f t="shared" si="52"/>
        <v>0</v>
      </c>
      <c r="BC289" s="332">
        <f t="shared" si="52"/>
        <v>0</v>
      </c>
      <c r="BD289" s="332">
        <f t="shared" si="52"/>
        <v>0</v>
      </c>
      <c r="BE289" s="332">
        <f t="shared" si="52"/>
        <v>0</v>
      </c>
      <c r="BF289" s="332">
        <f t="shared" si="52"/>
        <v>0</v>
      </c>
      <c r="BG289" s="332">
        <f t="shared" si="52"/>
        <v>0</v>
      </c>
      <c r="BH289" s="332">
        <f t="shared" si="52"/>
        <v>0</v>
      </c>
      <c r="BI289" s="332">
        <f t="shared" si="52"/>
        <v>0</v>
      </c>
      <c r="BJ289" s="332">
        <f t="shared" si="52"/>
        <v>0</v>
      </c>
      <c r="BK289" s="332">
        <f t="shared" si="52"/>
        <v>0</v>
      </c>
      <c r="BL289" s="332">
        <f t="shared" si="52"/>
        <v>0</v>
      </c>
      <c r="BM289" s="332">
        <f t="shared" si="52"/>
        <v>0</v>
      </c>
      <c r="BN289" s="332">
        <f t="shared" si="52"/>
        <v>0</v>
      </c>
      <c r="BO289" s="332">
        <f t="shared" si="52"/>
        <v>0</v>
      </c>
      <c r="BP289" s="332">
        <f t="shared" si="52"/>
        <v>0</v>
      </c>
      <c r="BQ289" s="332">
        <f t="shared" si="52"/>
        <v>0</v>
      </c>
      <c r="BR289" s="332">
        <f t="shared" si="52"/>
        <v>0</v>
      </c>
      <c r="BS289" s="332">
        <f t="shared" si="52"/>
        <v>0</v>
      </c>
      <c r="BT289" s="332">
        <f t="shared" si="52"/>
        <v>0</v>
      </c>
      <c r="BU289" s="332">
        <f t="shared" si="52"/>
        <v>0</v>
      </c>
      <c r="BV289" s="332">
        <f t="shared" si="52"/>
        <v>0</v>
      </c>
      <c r="BW289" s="332">
        <f t="shared" si="52"/>
        <v>0</v>
      </c>
      <c r="BX289" s="332">
        <f t="shared" si="53"/>
        <v>0</v>
      </c>
      <c r="BZ289" s="332">
        <f t="shared" si="54"/>
        <v>0</v>
      </c>
      <c r="CA289" s="332">
        <f t="shared" si="54"/>
        <v>0</v>
      </c>
    </row>
    <row r="290" spans="12:79" hidden="1" x14ac:dyDescent="0.2">
      <c r="L290" s="332">
        <f t="shared" si="52"/>
        <v>0</v>
      </c>
      <c r="M290" s="332">
        <f t="shared" si="52"/>
        <v>0</v>
      </c>
      <c r="N290" s="332">
        <f t="shared" si="52"/>
        <v>0</v>
      </c>
      <c r="O290" s="332">
        <f t="shared" si="52"/>
        <v>0</v>
      </c>
      <c r="P290" s="332">
        <f t="shared" si="52"/>
        <v>0</v>
      </c>
      <c r="Q290" s="332">
        <f t="shared" si="52"/>
        <v>0</v>
      </c>
      <c r="R290" s="332">
        <f t="shared" si="52"/>
        <v>0</v>
      </c>
      <c r="S290" s="332">
        <f t="shared" si="52"/>
        <v>0</v>
      </c>
      <c r="T290" s="332">
        <f t="shared" si="52"/>
        <v>0</v>
      </c>
      <c r="U290" s="332">
        <f t="shared" si="52"/>
        <v>0</v>
      </c>
      <c r="V290" s="332">
        <f t="shared" si="52"/>
        <v>0</v>
      </c>
      <c r="W290" s="332">
        <f t="shared" si="52"/>
        <v>0</v>
      </c>
      <c r="X290" s="332">
        <f t="shared" si="52"/>
        <v>0</v>
      </c>
      <c r="Y290" s="332">
        <f t="shared" si="52"/>
        <v>0</v>
      </c>
      <c r="Z290" s="332">
        <f t="shared" si="52"/>
        <v>0</v>
      </c>
      <c r="AA290" s="332">
        <f t="shared" si="52"/>
        <v>0</v>
      </c>
      <c r="AB290" s="332">
        <f t="shared" si="52"/>
        <v>0</v>
      </c>
      <c r="AC290" s="332">
        <f t="shared" si="52"/>
        <v>0</v>
      </c>
      <c r="AD290" s="332">
        <f t="shared" si="52"/>
        <v>0</v>
      </c>
      <c r="AE290" s="332">
        <f t="shared" si="52"/>
        <v>0</v>
      </c>
      <c r="AF290" s="332">
        <f t="shared" si="52"/>
        <v>0</v>
      </c>
      <c r="AG290" s="332">
        <f t="shared" si="52"/>
        <v>0</v>
      </c>
      <c r="AH290" s="332">
        <f t="shared" si="52"/>
        <v>0</v>
      </c>
      <c r="AI290" s="332">
        <f t="shared" si="52"/>
        <v>0</v>
      </c>
      <c r="AJ290" s="332">
        <f t="shared" si="52"/>
        <v>0</v>
      </c>
      <c r="AK290" s="332">
        <f t="shared" si="52"/>
        <v>0</v>
      </c>
      <c r="AL290" s="332">
        <f t="shared" si="52"/>
        <v>0</v>
      </c>
      <c r="AM290" s="332">
        <f t="shared" si="52"/>
        <v>0</v>
      </c>
      <c r="AN290" s="332">
        <f t="shared" si="52"/>
        <v>0</v>
      </c>
      <c r="AO290" s="332">
        <f t="shared" si="52"/>
        <v>0</v>
      </c>
      <c r="AP290" s="332">
        <f t="shared" si="52"/>
        <v>0</v>
      </c>
      <c r="AQ290" s="332">
        <f t="shared" si="52"/>
        <v>0</v>
      </c>
      <c r="AR290" s="332">
        <f t="shared" si="52"/>
        <v>0</v>
      </c>
      <c r="AS290" s="332">
        <f t="shared" si="52"/>
        <v>0</v>
      </c>
      <c r="AT290" s="332">
        <f t="shared" si="52"/>
        <v>0</v>
      </c>
      <c r="AU290" s="332">
        <f t="shared" si="52"/>
        <v>0</v>
      </c>
      <c r="AV290" s="332">
        <f t="shared" si="52"/>
        <v>0</v>
      </c>
      <c r="AW290" s="332">
        <f t="shared" si="52"/>
        <v>0</v>
      </c>
      <c r="AX290" s="332">
        <f t="shared" si="52"/>
        <v>0</v>
      </c>
      <c r="AY290" s="332">
        <f t="shared" si="52"/>
        <v>0</v>
      </c>
      <c r="AZ290" s="332">
        <f t="shared" si="52"/>
        <v>0</v>
      </c>
      <c r="BA290" s="332">
        <f t="shared" si="52"/>
        <v>0</v>
      </c>
      <c r="BB290" s="332">
        <f t="shared" si="52"/>
        <v>0</v>
      </c>
      <c r="BC290" s="332">
        <f t="shared" si="52"/>
        <v>0</v>
      </c>
      <c r="BD290" s="332">
        <f t="shared" si="52"/>
        <v>0</v>
      </c>
      <c r="BE290" s="332">
        <f t="shared" si="52"/>
        <v>0</v>
      </c>
      <c r="BF290" s="332">
        <f t="shared" si="52"/>
        <v>0</v>
      </c>
      <c r="BG290" s="332">
        <f t="shared" si="52"/>
        <v>0</v>
      </c>
      <c r="BH290" s="332">
        <f t="shared" si="52"/>
        <v>0</v>
      </c>
      <c r="BI290" s="332">
        <f t="shared" si="52"/>
        <v>0</v>
      </c>
      <c r="BJ290" s="332">
        <f t="shared" si="52"/>
        <v>0</v>
      </c>
      <c r="BK290" s="332">
        <f t="shared" si="52"/>
        <v>0</v>
      </c>
      <c r="BL290" s="332">
        <f t="shared" si="52"/>
        <v>0</v>
      </c>
      <c r="BM290" s="332">
        <f t="shared" si="52"/>
        <v>0</v>
      </c>
      <c r="BN290" s="332">
        <f t="shared" si="52"/>
        <v>0</v>
      </c>
      <c r="BO290" s="332">
        <f t="shared" si="52"/>
        <v>0</v>
      </c>
      <c r="BP290" s="332">
        <f t="shared" si="52"/>
        <v>0</v>
      </c>
      <c r="BQ290" s="332">
        <f t="shared" si="52"/>
        <v>0</v>
      </c>
      <c r="BR290" s="332">
        <f t="shared" si="52"/>
        <v>0</v>
      </c>
      <c r="BS290" s="332">
        <f t="shared" si="52"/>
        <v>0</v>
      </c>
      <c r="BT290" s="332">
        <f t="shared" si="52"/>
        <v>0</v>
      </c>
      <c r="BU290" s="332">
        <f t="shared" si="52"/>
        <v>0</v>
      </c>
      <c r="BV290" s="332">
        <f t="shared" si="52"/>
        <v>0</v>
      </c>
      <c r="BW290" s="332">
        <f t="shared" ref="BW290:BW301" si="55">BW136-EO136</f>
        <v>0</v>
      </c>
      <c r="BX290" s="332">
        <f t="shared" si="53"/>
        <v>0</v>
      </c>
      <c r="BZ290" s="332">
        <f t="shared" si="54"/>
        <v>0</v>
      </c>
      <c r="CA290" s="332">
        <f t="shared" si="54"/>
        <v>0</v>
      </c>
    </row>
    <row r="291" spans="12:79" hidden="1" x14ac:dyDescent="0.2">
      <c r="L291" s="332">
        <f t="shared" ref="L291:BV295" si="56">L137-CD137</f>
        <v>0</v>
      </c>
      <c r="M291" s="332">
        <f t="shared" si="56"/>
        <v>0</v>
      </c>
      <c r="N291" s="332">
        <f t="shared" si="56"/>
        <v>0</v>
      </c>
      <c r="O291" s="332">
        <f t="shared" si="56"/>
        <v>0</v>
      </c>
      <c r="P291" s="332">
        <f t="shared" si="56"/>
        <v>0</v>
      </c>
      <c r="Q291" s="332">
        <f t="shared" si="56"/>
        <v>0</v>
      </c>
      <c r="R291" s="332">
        <f t="shared" si="56"/>
        <v>0</v>
      </c>
      <c r="S291" s="332">
        <f t="shared" si="56"/>
        <v>0</v>
      </c>
      <c r="T291" s="332">
        <f t="shared" si="56"/>
        <v>0</v>
      </c>
      <c r="U291" s="332">
        <f t="shared" si="56"/>
        <v>0</v>
      </c>
      <c r="V291" s="332">
        <f t="shared" si="56"/>
        <v>0</v>
      </c>
      <c r="W291" s="332">
        <f t="shared" si="56"/>
        <v>0</v>
      </c>
      <c r="X291" s="332">
        <f t="shared" si="56"/>
        <v>0</v>
      </c>
      <c r="Y291" s="332">
        <f t="shared" si="56"/>
        <v>0</v>
      </c>
      <c r="Z291" s="332">
        <f t="shared" si="56"/>
        <v>0</v>
      </c>
      <c r="AA291" s="332">
        <f t="shared" si="56"/>
        <v>0</v>
      </c>
      <c r="AB291" s="332">
        <f t="shared" si="56"/>
        <v>0</v>
      </c>
      <c r="AC291" s="332">
        <f t="shared" si="56"/>
        <v>0</v>
      </c>
      <c r="AD291" s="332">
        <f t="shared" si="56"/>
        <v>0</v>
      </c>
      <c r="AE291" s="332">
        <f t="shared" si="56"/>
        <v>0</v>
      </c>
      <c r="AF291" s="332">
        <f t="shared" si="56"/>
        <v>0</v>
      </c>
      <c r="AG291" s="332">
        <f t="shared" si="56"/>
        <v>0</v>
      </c>
      <c r="AH291" s="332">
        <f t="shared" si="56"/>
        <v>0</v>
      </c>
      <c r="AI291" s="332">
        <f t="shared" si="56"/>
        <v>0</v>
      </c>
      <c r="AJ291" s="332">
        <f t="shared" si="56"/>
        <v>0</v>
      </c>
      <c r="AK291" s="332">
        <f t="shared" si="56"/>
        <v>0</v>
      </c>
      <c r="AL291" s="332">
        <f t="shared" si="56"/>
        <v>0</v>
      </c>
      <c r="AM291" s="332">
        <f t="shared" si="56"/>
        <v>0</v>
      </c>
      <c r="AN291" s="332">
        <f t="shared" si="56"/>
        <v>0</v>
      </c>
      <c r="AO291" s="332">
        <f t="shared" si="56"/>
        <v>0</v>
      </c>
      <c r="AP291" s="332">
        <f t="shared" si="56"/>
        <v>0</v>
      </c>
      <c r="AQ291" s="332">
        <f t="shared" si="56"/>
        <v>0</v>
      </c>
      <c r="AR291" s="332">
        <f t="shared" si="56"/>
        <v>0</v>
      </c>
      <c r="AS291" s="332">
        <f t="shared" si="56"/>
        <v>0</v>
      </c>
      <c r="AT291" s="332">
        <f t="shared" si="56"/>
        <v>0</v>
      </c>
      <c r="AU291" s="332">
        <f t="shared" si="56"/>
        <v>0</v>
      </c>
      <c r="AV291" s="332">
        <f t="shared" si="56"/>
        <v>0</v>
      </c>
      <c r="AW291" s="332">
        <f t="shared" si="56"/>
        <v>0</v>
      </c>
      <c r="AX291" s="332">
        <f t="shared" si="56"/>
        <v>0</v>
      </c>
      <c r="AY291" s="332">
        <f t="shared" si="56"/>
        <v>0</v>
      </c>
      <c r="AZ291" s="332">
        <f t="shared" si="56"/>
        <v>0</v>
      </c>
      <c r="BA291" s="332">
        <f t="shared" si="56"/>
        <v>0</v>
      </c>
      <c r="BB291" s="332">
        <f t="shared" si="56"/>
        <v>0</v>
      </c>
      <c r="BC291" s="332">
        <f t="shared" si="56"/>
        <v>0</v>
      </c>
      <c r="BD291" s="332">
        <f t="shared" si="56"/>
        <v>0</v>
      </c>
      <c r="BE291" s="332">
        <f t="shared" si="56"/>
        <v>0</v>
      </c>
      <c r="BF291" s="332">
        <f t="shared" si="56"/>
        <v>0</v>
      </c>
      <c r="BG291" s="332">
        <f t="shared" si="56"/>
        <v>0</v>
      </c>
      <c r="BH291" s="332">
        <f t="shared" si="56"/>
        <v>0</v>
      </c>
      <c r="BI291" s="332">
        <f t="shared" si="56"/>
        <v>0</v>
      </c>
      <c r="BJ291" s="332">
        <f t="shared" si="56"/>
        <v>0</v>
      </c>
      <c r="BK291" s="332">
        <f t="shared" si="56"/>
        <v>0</v>
      </c>
      <c r="BL291" s="332">
        <f t="shared" si="56"/>
        <v>0</v>
      </c>
      <c r="BM291" s="332">
        <f t="shared" si="56"/>
        <v>0</v>
      </c>
      <c r="BN291" s="332">
        <f t="shared" si="56"/>
        <v>0</v>
      </c>
      <c r="BO291" s="332">
        <f t="shared" si="56"/>
        <v>0</v>
      </c>
      <c r="BP291" s="332">
        <f t="shared" si="56"/>
        <v>0</v>
      </c>
      <c r="BQ291" s="332">
        <f t="shared" si="56"/>
        <v>0</v>
      </c>
      <c r="BR291" s="332">
        <f t="shared" si="56"/>
        <v>0</v>
      </c>
      <c r="BS291" s="332">
        <f t="shared" si="56"/>
        <v>0</v>
      </c>
      <c r="BT291" s="332">
        <f t="shared" si="56"/>
        <v>0</v>
      </c>
      <c r="BU291" s="332">
        <f t="shared" si="56"/>
        <v>0</v>
      </c>
      <c r="BV291" s="332">
        <f t="shared" si="56"/>
        <v>0</v>
      </c>
      <c r="BW291" s="332">
        <f t="shared" si="55"/>
        <v>0</v>
      </c>
      <c r="BX291" s="332">
        <f t="shared" si="53"/>
        <v>0</v>
      </c>
      <c r="BZ291" s="332">
        <f t="shared" si="54"/>
        <v>0</v>
      </c>
      <c r="CA291" s="332">
        <f t="shared" si="54"/>
        <v>0</v>
      </c>
    </row>
    <row r="292" spans="12:79" hidden="1" x14ac:dyDescent="0.2">
      <c r="L292" s="332">
        <f t="shared" si="56"/>
        <v>0</v>
      </c>
      <c r="M292" s="332">
        <f t="shared" si="56"/>
        <v>0</v>
      </c>
      <c r="N292" s="332">
        <f t="shared" si="56"/>
        <v>0</v>
      </c>
      <c r="O292" s="332">
        <f t="shared" si="56"/>
        <v>0</v>
      </c>
      <c r="P292" s="332">
        <f t="shared" si="56"/>
        <v>0</v>
      </c>
      <c r="Q292" s="332">
        <f t="shared" si="56"/>
        <v>0</v>
      </c>
      <c r="R292" s="332">
        <f t="shared" si="56"/>
        <v>0</v>
      </c>
      <c r="S292" s="332">
        <f t="shared" si="56"/>
        <v>0</v>
      </c>
      <c r="T292" s="332">
        <f t="shared" si="56"/>
        <v>0</v>
      </c>
      <c r="U292" s="332">
        <f t="shared" si="56"/>
        <v>0</v>
      </c>
      <c r="V292" s="332">
        <f t="shared" si="56"/>
        <v>0</v>
      </c>
      <c r="W292" s="332">
        <f t="shared" si="56"/>
        <v>0</v>
      </c>
      <c r="X292" s="332">
        <f t="shared" si="56"/>
        <v>0</v>
      </c>
      <c r="Y292" s="332">
        <f t="shared" si="56"/>
        <v>0</v>
      </c>
      <c r="Z292" s="332">
        <f t="shared" si="56"/>
        <v>0</v>
      </c>
      <c r="AA292" s="332">
        <f t="shared" si="56"/>
        <v>0</v>
      </c>
      <c r="AB292" s="332">
        <f t="shared" si="56"/>
        <v>0</v>
      </c>
      <c r="AC292" s="332">
        <f t="shared" si="56"/>
        <v>0</v>
      </c>
      <c r="AD292" s="332">
        <f t="shared" si="56"/>
        <v>0</v>
      </c>
      <c r="AE292" s="332">
        <f t="shared" si="56"/>
        <v>0</v>
      </c>
      <c r="AF292" s="332">
        <f t="shared" si="56"/>
        <v>0</v>
      </c>
      <c r="AG292" s="332">
        <f t="shared" si="56"/>
        <v>0</v>
      </c>
      <c r="AH292" s="332">
        <f t="shared" si="56"/>
        <v>0</v>
      </c>
      <c r="AI292" s="332">
        <f t="shared" si="56"/>
        <v>0</v>
      </c>
      <c r="AJ292" s="332">
        <f t="shared" si="56"/>
        <v>0</v>
      </c>
      <c r="AK292" s="332">
        <f t="shared" si="56"/>
        <v>0</v>
      </c>
      <c r="AL292" s="332">
        <f t="shared" si="56"/>
        <v>0</v>
      </c>
      <c r="AM292" s="332">
        <f t="shared" si="56"/>
        <v>0</v>
      </c>
      <c r="AN292" s="332">
        <f t="shared" si="56"/>
        <v>0</v>
      </c>
      <c r="AO292" s="332">
        <f t="shared" si="56"/>
        <v>0</v>
      </c>
      <c r="AP292" s="332">
        <f t="shared" si="56"/>
        <v>0</v>
      </c>
      <c r="AQ292" s="332">
        <f t="shared" si="56"/>
        <v>0</v>
      </c>
      <c r="AR292" s="332">
        <f t="shared" si="56"/>
        <v>0</v>
      </c>
      <c r="AS292" s="332">
        <f t="shared" si="56"/>
        <v>0</v>
      </c>
      <c r="AT292" s="332">
        <f t="shared" si="56"/>
        <v>0</v>
      </c>
      <c r="AU292" s="332">
        <f t="shared" si="56"/>
        <v>0</v>
      </c>
      <c r="AV292" s="332">
        <f t="shared" si="56"/>
        <v>0</v>
      </c>
      <c r="AW292" s="332">
        <f t="shared" si="56"/>
        <v>0</v>
      </c>
      <c r="AX292" s="332">
        <f t="shared" si="56"/>
        <v>0</v>
      </c>
      <c r="AY292" s="332">
        <f t="shared" si="56"/>
        <v>0</v>
      </c>
      <c r="AZ292" s="332">
        <f t="shared" si="56"/>
        <v>0</v>
      </c>
      <c r="BA292" s="332">
        <f t="shared" si="56"/>
        <v>0</v>
      </c>
      <c r="BB292" s="332">
        <f t="shared" si="56"/>
        <v>0</v>
      </c>
      <c r="BC292" s="332">
        <f t="shared" si="56"/>
        <v>0</v>
      </c>
      <c r="BD292" s="332">
        <f t="shared" si="56"/>
        <v>0</v>
      </c>
      <c r="BE292" s="332">
        <f t="shared" si="56"/>
        <v>0</v>
      </c>
      <c r="BF292" s="332">
        <f t="shared" si="56"/>
        <v>0</v>
      </c>
      <c r="BG292" s="332">
        <f t="shared" si="56"/>
        <v>0</v>
      </c>
      <c r="BH292" s="332">
        <f t="shared" si="56"/>
        <v>0</v>
      </c>
      <c r="BI292" s="332">
        <f t="shared" si="56"/>
        <v>0</v>
      </c>
      <c r="BJ292" s="332">
        <f t="shared" si="56"/>
        <v>0</v>
      </c>
      <c r="BK292" s="332">
        <f t="shared" si="56"/>
        <v>0</v>
      </c>
      <c r="BL292" s="332">
        <f t="shared" si="56"/>
        <v>0</v>
      </c>
      <c r="BM292" s="332">
        <f t="shared" si="56"/>
        <v>0</v>
      </c>
      <c r="BN292" s="332">
        <f t="shared" si="56"/>
        <v>0</v>
      </c>
      <c r="BO292" s="332">
        <f t="shared" si="56"/>
        <v>0</v>
      </c>
      <c r="BP292" s="332">
        <f t="shared" si="56"/>
        <v>0</v>
      </c>
      <c r="BQ292" s="332">
        <f t="shared" si="56"/>
        <v>0</v>
      </c>
      <c r="BR292" s="332">
        <f t="shared" si="56"/>
        <v>0</v>
      </c>
      <c r="BS292" s="332">
        <f t="shared" si="56"/>
        <v>0</v>
      </c>
      <c r="BT292" s="332">
        <f t="shared" si="56"/>
        <v>0</v>
      </c>
      <c r="BU292" s="332">
        <f t="shared" si="56"/>
        <v>0</v>
      </c>
      <c r="BV292" s="332">
        <f t="shared" si="56"/>
        <v>0</v>
      </c>
      <c r="BW292" s="332">
        <f t="shared" si="55"/>
        <v>0</v>
      </c>
      <c r="BX292" s="332">
        <f t="shared" si="53"/>
        <v>0</v>
      </c>
      <c r="BZ292" s="332">
        <f t="shared" si="54"/>
        <v>0</v>
      </c>
      <c r="CA292" s="332">
        <f t="shared" si="54"/>
        <v>0</v>
      </c>
    </row>
    <row r="293" spans="12:79" hidden="1" x14ac:dyDescent="0.2">
      <c r="L293" s="332">
        <f t="shared" si="56"/>
        <v>0</v>
      </c>
      <c r="M293" s="332">
        <f t="shared" si="56"/>
        <v>0</v>
      </c>
      <c r="N293" s="332">
        <f t="shared" si="56"/>
        <v>0</v>
      </c>
      <c r="O293" s="332">
        <f t="shared" si="56"/>
        <v>0</v>
      </c>
      <c r="P293" s="332">
        <f t="shared" si="56"/>
        <v>0</v>
      </c>
      <c r="Q293" s="332">
        <f t="shared" si="56"/>
        <v>0</v>
      </c>
      <c r="R293" s="332">
        <f t="shared" si="56"/>
        <v>0</v>
      </c>
      <c r="S293" s="332">
        <f t="shared" si="56"/>
        <v>0</v>
      </c>
      <c r="T293" s="332">
        <f t="shared" si="56"/>
        <v>0</v>
      </c>
      <c r="U293" s="332">
        <f t="shared" si="56"/>
        <v>0</v>
      </c>
      <c r="V293" s="332">
        <f t="shared" si="56"/>
        <v>0</v>
      </c>
      <c r="W293" s="332">
        <f t="shared" si="56"/>
        <v>0</v>
      </c>
      <c r="X293" s="332">
        <f t="shared" si="56"/>
        <v>0</v>
      </c>
      <c r="Y293" s="332">
        <f t="shared" si="56"/>
        <v>0</v>
      </c>
      <c r="Z293" s="332">
        <f t="shared" si="56"/>
        <v>0</v>
      </c>
      <c r="AA293" s="332">
        <f t="shared" si="56"/>
        <v>0</v>
      </c>
      <c r="AB293" s="332">
        <f t="shared" si="56"/>
        <v>0</v>
      </c>
      <c r="AC293" s="332">
        <f t="shared" si="56"/>
        <v>0</v>
      </c>
      <c r="AD293" s="332">
        <f t="shared" si="56"/>
        <v>0</v>
      </c>
      <c r="AE293" s="332">
        <f t="shared" si="56"/>
        <v>0</v>
      </c>
      <c r="AF293" s="332">
        <f t="shared" si="56"/>
        <v>0</v>
      </c>
      <c r="AG293" s="332">
        <f t="shared" si="56"/>
        <v>0</v>
      </c>
      <c r="AH293" s="332">
        <f t="shared" si="56"/>
        <v>0</v>
      </c>
      <c r="AI293" s="332">
        <f t="shared" si="56"/>
        <v>0</v>
      </c>
      <c r="AJ293" s="332">
        <f t="shared" si="56"/>
        <v>0</v>
      </c>
      <c r="AK293" s="332">
        <f t="shared" si="56"/>
        <v>0</v>
      </c>
      <c r="AL293" s="332">
        <f t="shared" si="56"/>
        <v>0</v>
      </c>
      <c r="AM293" s="332">
        <f t="shared" si="56"/>
        <v>0</v>
      </c>
      <c r="AN293" s="332">
        <f t="shared" si="56"/>
        <v>0</v>
      </c>
      <c r="AO293" s="332">
        <f t="shared" si="56"/>
        <v>0</v>
      </c>
      <c r="AP293" s="332">
        <f t="shared" si="56"/>
        <v>0</v>
      </c>
      <c r="AQ293" s="332">
        <f t="shared" si="56"/>
        <v>0</v>
      </c>
      <c r="AR293" s="332">
        <f t="shared" si="56"/>
        <v>0</v>
      </c>
      <c r="AS293" s="332">
        <f t="shared" si="56"/>
        <v>0</v>
      </c>
      <c r="AT293" s="332">
        <f t="shared" si="56"/>
        <v>0</v>
      </c>
      <c r="AU293" s="332">
        <f t="shared" si="56"/>
        <v>0</v>
      </c>
      <c r="AV293" s="332">
        <f t="shared" si="56"/>
        <v>0</v>
      </c>
      <c r="AW293" s="332">
        <f t="shared" si="56"/>
        <v>0</v>
      </c>
      <c r="AX293" s="332">
        <f t="shared" si="56"/>
        <v>0</v>
      </c>
      <c r="AY293" s="332">
        <f t="shared" si="56"/>
        <v>0</v>
      </c>
      <c r="AZ293" s="332">
        <f t="shared" si="56"/>
        <v>0</v>
      </c>
      <c r="BA293" s="332">
        <f t="shared" si="56"/>
        <v>0</v>
      </c>
      <c r="BB293" s="332">
        <f t="shared" si="56"/>
        <v>0</v>
      </c>
      <c r="BC293" s="332">
        <f t="shared" si="56"/>
        <v>0</v>
      </c>
      <c r="BD293" s="332">
        <f t="shared" si="56"/>
        <v>0</v>
      </c>
      <c r="BE293" s="332">
        <f t="shared" si="56"/>
        <v>0</v>
      </c>
      <c r="BF293" s="332">
        <f t="shared" si="56"/>
        <v>0</v>
      </c>
      <c r="BG293" s="332">
        <f t="shared" si="56"/>
        <v>0</v>
      </c>
      <c r="BH293" s="332">
        <f t="shared" si="56"/>
        <v>0</v>
      </c>
      <c r="BI293" s="332">
        <f t="shared" si="56"/>
        <v>0</v>
      </c>
      <c r="BJ293" s="332">
        <f t="shared" si="56"/>
        <v>0</v>
      </c>
      <c r="BK293" s="332">
        <f t="shared" si="56"/>
        <v>0</v>
      </c>
      <c r="BL293" s="332">
        <f t="shared" si="56"/>
        <v>0</v>
      </c>
      <c r="BM293" s="332">
        <f t="shared" si="56"/>
        <v>0</v>
      </c>
      <c r="BN293" s="332">
        <f t="shared" si="56"/>
        <v>0</v>
      </c>
      <c r="BO293" s="332">
        <f t="shared" si="56"/>
        <v>0</v>
      </c>
      <c r="BP293" s="332">
        <f t="shared" si="56"/>
        <v>0</v>
      </c>
      <c r="BQ293" s="332">
        <f t="shared" si="56"/>
        <v>0</v>
      </c>
      <c r="BR293" s="332">
        <f t="shared" si="56"/>
        <v>0</v>
      </c>
      <c r="BS293" s="332">
        <f t="shared" si="56"/>
        <v>0</v>
      </c>
      <c r="BT293" s="332">
        <f t="shared" si="56"/>
        <v>0</v>
      </c>
      <c r="BU293" s="332">
        <f t="shared" si="56"/>
        <v>0</v>
      </c>
      <c r="BV293" s="332">
        <f t="shared" si="56"/>
        <v>0</v>
      </c>
      <c r="BW293" s="332">
        <f t="shared" si="55"/>
        <v>0</v>
      </c>
      <c r="BX293" s="332">
        <f t="shared" si="53"/>
        <v>0</v>
      </c>
      <c r="BZ293" s="332">
        <f t="shared" si="54"/>
        <v>0</v>
      </c>
      <c r="CA293" s="332">
        <f t="shared" si="54"/>
        <v>0</v>
      </c>
    </row>
    <row r="294" spans="12:79" hidden="1" x14ac:dyDescent="0.2">
      <c r="L294" s="332">
        <f t="shared" si="56"/>
        <v>0</v>
      </c>
      <c r="M294" s="332">
        <f t="shared" si="56"/>
        <v>0</v>
      </c>
      <c r="N294" s="332">
        <f t="shared" si="56"/>
        <v>0</v>
      </c>
      <c r="O294" s="332">
        <f t="shared" si="56"/>
        <v>0</v>
      </c>
      <c r="P294" s="332">
        <f t="shared" si="56"/>
        <v>0</v>
      </c>
      <c r="Q294" s="332">
        <f t="shared" si="56"/>
        <v>0</v>
      </c>
      <c r="R294" s="332">
        <f t="shared" si="56"/>
        <v>0</v>
      </c>
      <c r="S294" s="332">
        <f t="shared" si="56"/>
        <v>0</v>
      </c>
      <c r="T294" s="332">
        <f t="shared" si="56"/>
        <v>0</v>
      </c>
      <c r="U294" s="332">
        <f t="shared" si="56"/>
        <v>0</v>
      </c>
      <c r="V294" s="332">
        <f t="shared" si="56"/>
        <v>0</v>
      </c>
      <c r="W294" s="332">
        <f t="shared" si="56"/>
        <v>0</v>
      </c>
      <c r="X294" s="332">
        <f t="shared" si="56"/>
        <v>0</v>
      </c>
      <c r="Y294" s="332">
        <f t="shared" si="56"/>
        <v>0</v>
      </c>
      <c r="Z294" s="332">
        <f t="shared" si="56"/>
        <v>0</v>
      </c>
      <c r="AA294" s="332">
        <f t="shared" si="56"/>
        <v>0</v>
      </c>
      <c r="AB294" s="332">
        <f t="shared" si="56"/>
        <v>0</v>
      </c>
      <c r="AC294" s="332">
        <f t="shared" si="56"/>
        <v>0</v>
      </c>
      <c r="AD294" s="332">
        <f t="shared" si="56"/>
        <v>0</v>
      </c>
      <c r="AE294" s="332">
        <f t="shared" si="56"/>
        <v>0</v>
      </c>
      <c r="AF294" s="332">
        <f t="shared" si="56"/>
        <v>0</v>
      </c>
      <c r="AG294" s="332">
        <f t="shared" si="56"/>
        <v>0</v>
      </c>
      <c r="AH294" s="332">
        <f t="shared" si="56"/>
        <v>0</v>
      </c>
      <c r="AI294" s="332">
        <f t="shared" si="56"/>
        <v>0</v>
      </c>
      <c r="AJ294" s="332">
        <f t="shared" si="56"/>
        <v>0</v>
      </c>
      <c r="AK294" s="332">
        <f t="shared" si="56"/>
        <v>0</v>
      </c>
      <c r="AL294" s="332">
        <f t="shared" si="56"/>
        <v>0</v>
      </c>
      <c r="AM294" s="332">
        <f t="shared" si="56"/>
        <v>0</v>
      </c>
      <c r="AN294" s="332">
        <f t="shared" si="56"/>
        <v>0</v>
      </c>
      <c r="AO294" s="332">
        <f t="shared" si="56"/>
        <v>0</v>
      </c>
      <c r="AP294" s="332">
        <f t="shared" si="56"/>
        <v>0</v>
      </c>
      <c r="AQ294" s="332">
        <f t="shared" si="56"/>
        <v>0</v>
      </c>
      <c r="AR294" s="332">
        <f t="shared" si="56"/>
        <v>0</v>
      </c>
      <c r="AS294" s="332">
        <f t="shared" si="56"/>
        <v>0</v>
      </c>
      <c r="AT294" s="332">
        <f t="shared" si="56"/>
        <v>0</v>
      </c>
      <c r="AU294" s="332">
        <f t="shared" si="56"/>
        <v>0</v>
      </c>
      <c r="AV294" s="332">
        <f t="shared" si="56"/>
        <v>0</v>
      </c>
      <c r="AW294" s="332">
        <f t="shared" si="56"/>
        <v>0</v>
      </c>
      <c r="AX294" s="332">
        <f t="shared" si="56"/>
        <v>0</v>
      </c>
      <c r="AY294" s="332">
        <f t="shared" si="56"/>
        <v>0</v>
      </c>
      <c r="AZ294" s="332">
        <f t="shared" si="56"/>
        <v>0</v>
      </c>
      <c r="BA294" s="332">
        <f t="shared" si="56"/>
        <v>0</v>
      </c>
      <c r="BB294" s="332">
        <f t="shared" si="56"/>
        <v>0</v>
      </c>
      <c r="BC294" s="332">
        <f t="shared" si="56"/>
        <v>0</v>
      </c>
      <c r="BD294" s="332">
        <f t="shared" si="56"/>
        <v>0</v>
      </c>
      <c r="BE294" s="332">
        <f t="shared" si="56"/>
        <v>0</v>
      </c>
      <c r="BF294" s="332">
        <f t="shared" si="56"/>
        <v>0</v>
      </c>
      <c r="BG294" s="332">
        <f t="shared" si="56"/>
        <v>0</v>
      </c>
      <c r="BH294" s="332">
        <f t="shared" si="56"/>
        <v>0</v>
      </c>
      <c r="BI294" s="332">
        <f t="shared" si="56"/>
        <v>0</v>
      </c>
      <c r="BJ294" s="332">
        <f t="shared" si="56"/>
        <v>0</v>
      </c>
      <c r="BK294" s="332">
        <f t="shared" si="56"/>
        <v>0</v>
      </c>
      <c r="BL294" s="332">
        <f t="shared" si="56"/>
        <v>0</v>
      </c>
      <c r="BM294" s="332">
        <f t="shared" si="56"/>
        <v>0</v>
      </c>
      <c r="BN294" s="332">
        <f t="shared" si="56"/>
        <v>0</v>
      </c>
      <c r="BO294" s="332">
        <f t="shared" si="56"/>
        <v>0</v>
      </c>
      <c r="BP294" s="332">
        <f t="shared" si="56"/>
        <v>0</v>
      </c>
      <c r="BQ294" s="332">
        <f t="shared" si="56"/>
        <v>0</v>
      </c>
      <c r="BR294" s="332">
        <f t="shared" si="56"/>
        <v>0</v>
      </c>
      <c r="BS294" s="332">
        <f t="shared" si="56"/>
        <v>0</v>
      </c>
      <c r="BT294" s="332">
        <f t="shared" si="56"/>
        <v>0</v>
      </c>
      <c r="BU294" s="332">
        <f t="shared" si="56"/>
        <v>0</v>
      </c>
      <c r="BV294" s="332">
        <f t="shared" si="56"/>
        <v>0</v>
      </c>
      <c r="BW294" s="332">
        <f t="shared" si="55"/>
        <v>0</v>
      </c>
      <c r="BX294" s="332">
        <f t="shared" si="53"/>
        <v>0</v>
      </c>
      <c r="BZ294" s="332">
        <f t="shared" si="54"/>
        <v>0</v>
      </c>
      <c r="CA294" s="332">
        <f t="shared" si="54"/>
        <v>0</v>
      </c>
    </row>
    <row r="295" spans="12:79" hidden="1" x14ac:dyDescent="0.2">
      <c r="L295" s="332">
        <f t="shared" si="56"/>
        <v>0</v>
      </c>
      <c r="M295" s="332">
        <f t="shared" si="56"/>
        <v>0</v>
      </c>
      <c r="N295" s="332">
        <f t="shared" si="56"/>
        <v>0</v>
      </c>
      <c r="O295" s="332">
        <f t="shared" ref="O295:BV299" si="57">O141-CG141</f>
        <v>0</v>
      </c>
      <c r="P295" s="332">
        <f t="shared" si="57"/>
        <v>0</v>
      </c>
      <c r="Q295" s="332">
        <f t="shared" si="57"/>
        <v>0</v>
      </c>
      <c r="R295" s="332">
        <f t="shared" si="57"/>
        <v>0</v>
      </c>
      <c r="S295" s="332">
        <f t="shared" si="57"/>
        <v>0</v>
      </c>
      <c r="T295" s="332">
        <f t="shared" si="57"/>
        <v>0</v>
      </c>
      <c r="U295" s="332">
        <f t="shared" si="57"/>
        <v>0</v>
      </c>
      <c r="V295" s="332">
        <f t="shared" si="57"/>
        <v>0</v>
      </c>
      <c r="W295" s="332">
        <f t="shared" si="57"/>
        <v>0</v>
      </c>
      <c r="X295" s="332">
        <f t="shared" si="57"/>
        <v>0</v>
      </c>
      <c r="Y295" s="332">
        <f t="shared" si="57"/>
        <v>0</v>
      </c>
      <c r="Z295" s="332">
        <f t="shared" si="57"/>
        <v>0</v>
      </c>
      <c r="AA295" s="332">
        <f t="shared" si="57"/>
        <v>0</v>
      </c>
      <c r="AB295" s="332">
        <f t="shared" si="57"/>
        <v>0</v>
      </c>
      <c r="AC295" s="332">
        <f t="shared" si="57"/>
        <v>0</v>
      </c>
      <c r="AD295" s="332">
        <f t="shared" si="57"/>
        <v>0</v>
      </c>
      <c r="AE295" s="332">
        <f t="shared" si="57"/>
        <v>0</v>
      </c>
      <c r="AF295" s="332">
        <f t="shared" si="57"/>
        <v>0</v>
      </c>
      <c r="AG295" s="332">
        <f t="shared" si="57"/>
        <v>0</v>
      </c>
      <c r="AH295" s="332">
        <f t="shared" si="57"/>
        <v>0</v>
      </c>
      <c r="AI295" s="332">
        <f t="shared" si="57"/>
        <v>0</v>
      </c>
      <c r="AJ295" s="332">
        <f t="shared" si="57"/>
        <v>0</v>
      </c>
      <c r="AK295" s="332">
        <f t="shared" si="57"/>
        <v>0</v>
      </c>
      <c r="AL295" s="332">
        <f t="shared" si="57"/>
        <v>0</v>
      </c>
      <c r="AM295" s="332">
        <f t="shared" si="57"/>
        <v>0</v>
      </c>
      <c r="AN295" s="332">
        <f t="shared" si="57"/>
        <v>0</v>
      </c>
      <c r="AO295" s="332">
        <f t="shared" si="57"/>
        <v>0</v>
      </c>
      <c r="AP295" s="332">
        <f t="shared" si="57"/>
        <v>0</v>
      </c>
      <c r="AQ295" s="332">
        <f t="shared" si="57"/>
        <v>0</v>
      </c>
      <c r="AR295" s="332">
        <f t="shared" si="57"/>
        <v>0</v>
      </c>
      <c r="AS295" s="332">
        <f t="shared" si="57"/>
        <v>0</v>
      </c>
      <c r="AT295" s="332">
        <f t="shared" si="57"/>
        <v>0</v>
      </c>
      <c r="AU295" s="332">
        <f t="shared" si="57"/>
        <v>0</v>
      </c>
      <c r="AV295" s="332">
        <f t="shared" si="57"/>
        <v>0</v>
      </c>
      <c r="AW295" s="332">
        <f t="shared" si="57"/>
        <v>0</v>
      </c>
      <c r="AX295" s="332">
        <f t="shared" si="57"/>
        <v>0</v>
      </c>
      <c r="AY295" s="332">
        <f t="shared" si="57"/>
        <v>0</v>
      </c>
      <c r="AZ295" s="332">
        <f t="shared" si="57"/>
        <v>0</v>
      </c>
      <c r="BA295" s="332">
        <f t="shared" si="57"/>
        <v>0</v>
      </c>
      <c r="BB295" s="332">
        <f t="shared" si="57"/>
        <v>0</v>
      </c>
      <c r="BC295" s="332">
        <f t="shared" si="57"/>
        <v>0</v>
      </c>
      <c r="BD295" s="332">
        <f t="shared" si="57"/>
        <v>0</v>
      </c>
      <c r="BE295" s="332">
        <f t="shared" si="57"/>
        <v>0</v>
      </c>
      <c r="BF295" s="332">
        <f t="shared" si="57"/>
        <v>0</v>
      </c>
      <c r="BG295" s="332">
        <f t="shared" si="57"/>
        <v>0</v>
      </c>
      <c r="BH295" s="332">
        <f t="shared" si="57"/>
        <v>0</v>
      </c>
      <c r="BI295" s="332">
        <f t="shared" si="57"/>
        <v>0</v>
      </c>
      <c r="BJ295" s="332">
        <f t="shared" si="57"/>
        <v>0</v>
      </c>
      <c r="BK295" s="332">
        <f t="shared" si="57"/>
        <v>0</v>
      </c>
      <c r="BL295" s="332">
        <f t="shared" si="57"/>
        <v>0</v>
      </c>
      <c r="BM295" s="332">
        <f t="shared" si="57"/>
        <v>0</v>
      </c>
      <c r="BN295" s="332">
        <f t="shared" si="57"/>
        <v>0</v>
      </c>
      <c r="BO295" s="332">
        <f t="shared" si="57"/>
        <v>0</v>
      </c>
      <c r="BP295" s="332">
        <f t="shared" si="57"/>
        <v>0</v>
      </c>
      <c r="BQ295" s="332">
        <f t="shared" si="57"/>
        <v>0</v>
      </c>
      <c r="BR295" s="332">
        <f t="shared" si="57"/>
        <v>0</v>
      </c>
      <c r="BS295" s="332">
        <f t="shared" si="57"/>
        <v>0</v>
      </c>
      <c r="BT295" s="332">
        <f t="shared" si="57"/>
        <v>0</v>
      </c>
      <c r="BU295" s="332">
        <f t="shared" si="57"/>
        <v>0</v>
      </c>
      <c r="BV295" s="332">
        <f t="shared" si="57"/>
        <v>0</v>
      </c>
      <c r="BW295" s="332">
        <f t="shared" si="55"/>
        <v>0</v>
      </c>
      <c r="BX295" s="332">
        <f t="shared" si="53"/>
        <v>0</v>
      </c>
      <c r="BZ295" s="332">
        <f t="shared" si="54"/>
        <v>0</v>
      </c>
      <c r="CA295" s="332">
        <f t="shared" si="54"/>
        <v>0</v>
      </c>
    </row>
    <row r="296" spans="12:79" hidden="1" x14ac:dyDescent="0.2">
      <c r="L296" s="332">
        <f t="shared" ref="L296:AA301" si="58">L142-CD142</f>
        <v>0</v>
      </c>
      <c r="M296" s="332">
        <f t="shared" si="58"/>
        <v>0</v>
      </c>
      <c r="N296" s="332">
        <f t="shared" si="58"/>
        <v>0</v>
      </c>
      <c r="O296" s="332">
        <f t="shared" si="57"/>
        <v>0</v>
      </c>
      <c r="P296" s="332">
        <f t="shared" si="57"/>
        <v>0</v>
      </c>
      <c r="Q296" s="332">
        <f t="shared" si="57"/>
        <v>0</v>
      </c>
      <c r="R296" s="332">
        <f t="shared" si="57"/>
        <v>0</v>
      </c>
      <c r="S296" s="332">
        <f t="shared" si="57"/>
        <v>0</v>
      </c>
      <c r="T296" s="332">
        <f t="shared" si="57"/>
        <v>0</v>
      </c>
      <c r="U296" s="332">
        <f t="shared" si="57"/>
        <v>0</v>
      </c>
      <c r="V296" s="332">
        <f t="shared" si="57"/>
        <v>0</v>
      </c>
      <c r="W296" s="332">
        <f t="shared" si="57"/>
        <v>0</v>
      </c>
      <c r="X296" s="332">
        <f t="shared" si="57"/>
        <v>0</v>
      </c>
      <c r="Y296" s="332">
        <f t="shared" si="57"/>
        <v>0</v>
      </c>
      <c r="Z296" s="332">
        <f t="shared" si="57"/>
        <v>0</v>
      </c>
      <c r="AA296" s="332">
        <f t="shared" si="57"/>
        <v>0</v>
      </c>
      <c r="AB296" s="332">
        <f t="shared" si="57"/>
        <v>0</v>
      </c>
      <c r="AC296" s="332">
        <f t="shared" si="57"/>
        <v>0</v>
      </c>
      <c r="AD296" s="332">
        <f t="shared" si="57"/>
        <v>0</v>
      </c>
      <c r="AE296" s="332">
        <f t="shared" si="57"/>
        <v>0</v>
      </c>
      <c r="AF296" s="332">
        <f t="shared" si="57"/>
        <v>0</v>
      </c>
      <c r="AG296" s="332">
        <f t="shared" si="57"/>
        <v>0</v>
      </c>
      <c r="AH296" s="332">
        <f t="shared" si="57"/>
        <v>0</v>
      </c>
      <c r="AI296" s="332">
        <f t="shared" si="57"/>
        <v>0</v>
      </c>
      <c r="AJ296" s="332">
        <f t="shared" si="57"/>
        <v>0</v>
      </c>
      <c r="AK296" s="332">
        <f t="shared" si="57"/>
        <v>0</v>
      </c>
      <c r="AL296" s="332">
        <f t="shared" si="57"/>
        <v>0</v>
      </c>
      <c r="AM296" s="332">
        <f t="shared" si="57"/>
        <v>0</v>
      </c>
      <c r="AN296" s="332">
        <f t="shared" si="57"/>
        <v>0</v>
      </c>
      <c r="AO296" s="332">
        <f t="shared" si="57"/>
        <v>0</v>
      </c>
      <c r="AP296" s="332">
        <f t="shared" si="57"/>
        <v>0</v>
      </c>
      <c r="AQ296" s="332">
        <f t="shared" si="57"/>
        <v>0</v>
      </c>
      <c r="AR296" s="332">
        <f t="shared" si="57"/>
        <v>0</v>
      </c>
      <c r="AS296" s="332">
        <f t="shared" si="57"/>
        <v>0</v>
      </c>
      <c r="AT296" s="332">
        <f t="shared" si="57"/>
        <v>0</v>
      </c>
      <c r="AU296" s="332">
        <f t="shared" si="57"/>
        <v>0</v>
      </c>
      <c r="AV296" s="332">
        <f t="shared" si="57"/>
        <v>0</v>
      </c>
      <c r="AW296" s="332">
        <f t="shared" si="57"/>
        <v>0</v>
      </c>
      <c r="AX296" s="332">
        <f t="shared" si="57"/>
        <v>0</v>
      </c>
      <c r="AY296" s="332">
        <f t="shared" si="57"/>
        <v>0</v>
      </c>
      <c r="AZ296" s="332">
        <f t="shared" si="57"/>
        <v>0</v>
      </c>
      <c r="BA296" s="332">
        <f t="shared" si="57"/>
        <v>0</v>
      </c>
      <c r="BB296" s="332">
        <f t="shared" si="57"/>
        <v>0</v>
      </c>
      <c r="BC296" s="332">
        <f t="shared" si="57"/>
        <v>0</v>
      </c>
      <c r="BD296" s="332">
        <f t="shared" si="57"/>
        <v>0</v>
      </c>
      <c r="BE296" s="332">
        <f t="shared" si="57"/>
        <v>0</v>
      </c>
      <c r="BF296" s="332">
        <f t="shared" si="57"/>
        <v>0</v>
      </c>
      <c r="BG296" s="332">
        <f t="shared" si="57"/>
        <v>0</v>
      </c>
      <c r="BH296" s="332">
        <f t="shared" si="57"/>
        <v>0</v>
      </c>
      <c r="BI296" s="332">
        <f t="shared" si="57"/>
        <v>0</v>
      </c>
      <c r="BJ296" s="332">
        <f t="shared" si="57"/>
        <v>0</v>
      </c>
      <c r="BK296" s="332">
        <f t="shared" si="57"/>
        <v>0</v>
      </c>
      <c r="BL296" s="332">
        <f t="shared" si="57"/>
        <v>0</v>
      </c>
      <c r="BM296" s="332">
        <f t="shared" si="57"/>
        <v>0</v>
      </c>
      <c r="BN296" s="332">
        <f t="shared" si="57"/>
        <v>0</v>
      </c>
      <c r="BO296" s="332">
        <f t="shared" si="57"/>
        <v>0</v>
      </c>
      <c r="BP296" s="332">
        <f t="shared" si="57"/>
        <v>0</v>
      </c>
      <c r="BQ296" s="332">
        <f t="shared" si="57"/>
        <v>0</v>
      </c>
      <c r="BR296" s="332">
        <f t="shared" si="57"/>
        <v>0</v>
      </c>
      <c r="BS296" s="332">
        <f t="shared" si="57"/>
        <v>0</v>
      </c>
      <c r="BT296" s="332">
        <f t="shared" si="57"/>
        <v>0</v>
      </c>
      <c r="BU296" s="332">
        <f t="shared" si="57"/>
        <v>0</v>
      </c>
      <c r="BV296" s="332">
        <f t="shared" si="57"/>
        <v>0</v>
      </c>
      <c r="BW296" s="332">
        <f t="shared" si="55"/>
        <v>0</v>
      </c>
      <c r="BX296" s="332">
        <f t="shared" si="53"/>
        <v>0</v>
      </c>
      <c r="BZ296" s="332">
        <f t="shared" si="54"/>
        <v>0</v>
      </c>
      <c r="CA296" s="332">
        <f t="shared" si="54"/>
        <v>0</v>
      </c>
    </row>
    <row r="297" spans="12:79" hidden="1" x14ac:dyDescent="0.2">
      <c r="L297" s="332">
        <f t="shared" si="58"/>
        <v>0</v>
      </c>
      <c r="M297" s="332">
        <f t="shared" si="58"/>
        <v>0</v>
      </c>
      <c r="N297" s="332">
        <f t="shared" si="58"/>
        <v>0</v>
      </c>
      <c r="O297" s="332">
        <f t="shared" si="57"/>
        <v>0</v>
      </c>
      <c r="P297" s="332">
        <f t="shared" si="57"/>
        <v>0</v>
      </c>
      <c r="Q297" s="332">
        <f t="shared" si="57"/>
        <v>0</v>
      </c>
      <c r="R297" s="332">
        <f t="shared" si="57"/>
        <v>0</v>
      </c>
      <c r="S297" s="332">
        <f t="shared" si="57"/>
        <v>0</v>
      </c>
      <c r="T297" s="332">
        <f t="shared" si="57"/>
        <v>0</v>
      </c>
      <c r="U297" s="332">
        <f t="shared" si="57"/>
        <v>0</v>
      </c>
      <c r="V297" s="332">
        <f t="shared" si="57"/>
        <v>0</v>
      </c>
      <c r="W297" s="332">
        <f t="shared" si="57"/>
        <v>0</v>
      </c>
      <c r="X297" s="332">
        <f t="shared" si="57"/>
        <v>0</v>
      </c>
      <c r="Y297" s="332">
        <f t="shared" si="57"/>
        <v>0</v>
      </c>
      <c r="Z297" s="332">
        <f t="shared" si="57"/>
        <v>0</v>
      </c>
      <c r="AA297" s="332">
        <f t="shared" si="57"/>
        <v>0</v>
      </c>
      <c r="AB297" s="332">
        <f t="shared" si="57"/>
        <v>0</v>
      </c>
      <c r="AC297" s="332">
        <f t="shared" si="57"/>
        <v>0</v>
      </c>
      <c r="AD297" s="332">
        <f t="shared" si="57"/>
        <v>0</v>
      </c>
      <c r="AE297" s="332">
        <f t="shared" si="57"/>
        <v>0</v>
      </c>
      <c r="AF297" s="332">
        <f t="shared" si="57"/>
        <v>0</v>
      </c>
      <c r="AG297" s="332">
        <f t="shared" si="57"/>
        <v>0</v>
      </c>
      <c r="AH297" s="332">
        <f t="shared" si="57"/>
        <v>0</v>
      </c>
      <c r="AI297" s="332">
        <f t="shared" si="57"/>
        <v>0</v>
      </c>
      <c r="AJ297" s="332">
        <f t="shared" si="57"/>
        <v>0</v>
      </c>
      <c r="AK297" s="332">
        <f t="shared" si="57"/>
        <v>0</v>
      </c>
      <c r="AL297" s="332">
        <f t="shared" si="57"/>
        <v>0</v>
      </c>
      <c r="AM297" s="332">
        <f t="shared" si="57"/>
        <v>0</v>
      </c>
      <c r="AN297" s="332">
        <f t="shared" si="57"/>
        <v>0</v>
      </c>
      <c r="AO297" s="332">
        <f t="shared" si="57"/>
        <v>0</v>
      </c>
      <c r="AP297" s="332">
        <f t="shared" si="57"/>
        <v>0</v>
      </c>
      <c r="AQ297" s="332">
        <f t="shared" si="57"/>
        <v>0</v>
      </c>
      <c r="AR297" s="332">
        <f t="shared" si="57"/>
        <v>0</v>
      </c>
      <c r="AS297" s="332">
        <f t="shared" si="57"/>
        <v>0</v>
      </c>
      <c r="AT297" s="332">
        <f t="shared" si="57"/>
        <v>0</v>
      </c>
      <c r="AU297" s="332">
        <f t="shared" si="57"/>
        <v>0</v>
      </c>
      <c r="AV297" s="332">
        <f t="shared" si="57"/>
        <v>0</v>
      </c>
      <c r="AW297" s="332">
        <f t="shared" si="57"/>
        <v>0</v>
      </c>
      <c r="AX297" s="332">
        <f t="shared" si="57"/>
        <v>0</v>
      </c>
      <c r="AY297" s="332">
        <f t="shared" si="57"/>
        <v>0</v>
      </c>
      <c r="AZ297" s="332">
        <f t="shared" si="57"/>
        <v>0</v>
      </c>
      <c r="BA297" s="332">
        <f t="shared" si="57"/>
        <v>0</v>
      </c>
      <c r="BB297" s="332">
        <f t="shared" si="57"/>
        <v>0</v>
      </c>
      <c r="BC297" s="332">
        <f t="shared" si="57"/>
        <v>0</v>
      </c>
      <c r="BD297" s="332">
        <f t="shared" si="57"/>
        <v>0</v>
      </c>
      <c r="BE297" s="332">
        <f t="shared" si="57"/>
        <v>0</v>
      </c>
      <c r="BF297" s="332">
        <f t="shared" si="57"/>
        <v>0</v>
      </c>
      <c r="BG297" s="332">
        <f t="shared" si="57"/>
        <v>0</v>
      </c>
      <c r="BH297" s="332">
        <f t="shared" si="57"/>
        <v>0</v>
      </c>
      <c r="BI297" s="332">
        <f t="shared" si="57"/>
        <v>0</v>
      </c>
      <c r="BJ297" s="332">
        <f t="shared" si="57"/>
        <v>0</v>
      </c>
      <c r="BK297" s="332">
        <f t="shared" si="57"/>
        <v>0</v>
      </c>
      <c r="BL297" s="332">
        <f t="shared" si="57"/>
        <v>0</v>
      </c>
      <c r="BM297" s="332">
        <f t="shared" si="57"/>
        <v>0</v>
      </c>
      <c r="BN297" s="332">
        <f t="shared" si="57"/>
        <v>0</v>
      </c>
      <c r="BO297" s="332">
        <f t="shared" si="57"/>
        <v>0</v>
      </c>
      <c r="BP297" s="332">
        <f t="shared" si="57"/>
        <v>0</v>
      </c>
      <c r="BQ297" s="332">
        <f t="shared" si="57"/>
        <v>0</v>
      </c>
      <c r="BR297" s="332">
        <f t="shared" si="57"/>
        <v>0</v>
      </c>
      <c r="BS297" s="332">
        <f t="shared" si="57"/>
        <v>0</v>
      </c>
      <c r="BT297" s="332">
        <f t="shared" si="57"/>
        <v>0</v>
      </c>
      <c r="BU297" s="332">
        <f t="shared" si="57"/>
        <v>0</v>
      </c>
      <c r="BV297" s="332">
        <f t="shared" si="57"/>
        <v>0</v>
      </c>
      <c r="BW297" s="332">
        <f t="shared" si="55"/>
        <v>0</v>
      </c>
      <c r="BX297" s="332">
        <f t="shared" si="53"/>
        <v>0</v>
      </c>
      <c r="BZ297" s="332">
        <f t="shared" si="54"/>
        <v>0</v>
      </c>
      <c r="CA297" s="332">
        <f t="shared" si="54"/>
        <v>0</v>
      </c>
    </row>
    <row r="298" spans="12:79" hidden="1" x14ac:dyDescent="0.2">
      <c r="L298" s="332">
        <f t="shared" si="58"/>
        <v>0</v>
      </c>
      <c r="M298" s="332">
        <f t="shared" si="58"/>
        <v>0</v>
      </c>
      <c r="N298" s="332">
        <f t="shared" si="58"/>
        <v>0</v>
      </c>
      <c r="O298" s="332">
        <f t="shared" si="57"/>
        <v>0</v>
      </c>
      <c r="P298" s="332">
        <f t="shared" si="57"/>
        <v>0</v>
      </c>
      <c r="Q298" s="332">
        <f t="shared" si="57"/>
        <v>0</v>
      </c>
      <c r="R298" s="332">
        <f t="shared" si="57"/>
        <v>0</v>
      </c>
      <c r="S298" s="332">
        <f t="shared" si="57"/>
        <v>0</v>
      </c>
      <c r="T298" s="332">
        <f t="shared" si="57"/>
        <v>0</v>
      </c>
      <c r="U298" s="332">
        <f t="shared" si="57"/>
        <v>0</v>
      </c>
      <c r="V298" s="332">
        <f t="shared" si="57"/>
        <v>0</v>
      </c>
      <c r="W298" s="332">
        <f t="shared" si="57"/>
        <v>0</v>
      </c>
      <c r="X298" s="332">
        <f t="shared" si="57"/>
        <v>0</v>
      </c>
      <c r="Y298" s="332">
        <f t="shared" si="57"/>
        <v>0</v>
      </c>
      <c r="Z298" s="332">
        <f t="shared" si="57"/>
        <v>0</v>
      </c>
      <c r="AA298" s="332">
        <f t="shared" si="57"/>
        <v>0</v>
      </c>
      <c r="AB298" s="332">
        <f t="shared" si="57"/>
        <v>0</v>
      </c>
      <c r="AC298" s="332">
        <f t="shared" si="57"/>
        <v>0</v>
      </c>
      <c r="AD298" s="332">
        <f t="shared" si="57"/>
        <v>0</v>
      </c>
      <c r="AE298" s="332">
        <f t="shared" si="57"/>
        <v>0</v>
      </c>
      <c r="AF298" s="332">
        <f t="shared" si="57"/>
        <v>0</v>
      </c>
      <c r="AG298" s="332">
        <f t="shared" si="57"/>
        <v>0</v>
      </c>
      <c r="AH298" s="332">
        <f t="shared" si="57"/>
        <v>0</v>
      </c>
      <c r="AI298" s="332">
        <f t="shared" si="57"/>
        <v>0</v>
      </c>
      <c r="AJ298" s="332">
        <f t="shared" si="57"/>
        <v>0</v>
      </c>
      <c r="AK298" s="332">
        <f t="shared" si="57"/>
        <v>0</v>
      </c>
      <c r="AL298" s="332">
        <f t="shared" si="57"/>
        <v>0</v>
      </c>
      <c r="AM298" s="332">
        <f t="shared" si="57"/>
        <v>0</v>
      </c>
      <c r="AN298" s="332">
        <f t="shared" si="57"/>
        <v>0</v>
      </c>
      <c r="AO298" s="332">
        <f t="shared" si="57"/>
        <v>0</v>
      </c>
      <c r="AP298" s="332">
        <f t="shared" si="57"/>
        <v>0</v>
      </c>
      <c r="AQ298" s="332">
        <f t="shared" si="57"/>
        <v>0</v>
      </c>
      <c r="AR298" s="332">
        <f t="shared" si="57"/>
        <v>0</v>
      </c>
      <c r="AS298" s="332">
        <f t="shared" si="57"/>
        <v>0</v>
      </c>
      <c r="AT298" s="332">
        <f t="shared" si="57"/>
        <v>0</v>
      </c>
      <c r="AU298" s="332">
        <f t="shared" si="57"/>
        <v>0</v>
      </c>
      <c r="AV298" s="332">
        <f t="shared" si="57"/>
        <v>0</v>
      </c>
      <c r="AW298" s="332">
        <f t="shared" si="57"/>
        <v>0</v>
      </c>
      <c r="AX298" s="332">
        <f t="shared" si="57"/>
        <v>0</v>
      </c>
      <c r="AY298" s="332">
        <f t="shared" si="57"/>
        <v>0</v>
      </c>
      <c r="AZ298" s="332">
        <f t="shared" si="57"/>
        <v>0</v>
      </c>
      <c r="BA298" s="332">
        <f t="shared" si="57"/>
        <v>0</v>
      </c>
      <c r="BB298" s="332">
        <f t="shared" si="57"/>
        <v>0</v>
      </c>
      <c r="BC298" s="332">
        <f t="shared" si="57"/>
        <v>0</v>
      </c>
      <c r="BD298" s="332">
        <f t="shared" si="57"/>
        <v>0</v>
      </c>
      <c r="BE298" s="332">
        <f t="shared" si="57"/>
        <v>0</v>
      </c>
      <c r="BF298" s="332">
        <f t="shared" si="57"/>
        <v>0</v>
      </c>
      <c r="BG298" s="332">
        <f t="shared" si="57"/>
        <v>0</v>
      </c>
      <c r="BH298" s="332">
        <f t="shared" si="57"/>
        <v>0</v>
      </c>
      <c r="BI298" s="332">
        <f t="shared" si="57"/>
        <v>0</v>
      </c>
      <c r="BJ298" s="332">
        <f t="shared" si="57"/>
        <v>0</v>
      </c>
      <c r="BK298" s="332">
        <f t="shared" si="57"/>
        <v>0</v>
      </c>
      <c r="BL298" s="332">
        <f t="shared" si="57"/>
        <v>0</v>
      </c>
      <c r="BM298" s="332">
        <f t="shared" si="57"/>
        <v>0</v>
      </c>
      <c r="BN298" s="332">
        <f t="shared" si="57"/>
        <v>0</v>
      </c>
      <c r="BO298" s="332">
        <f t="shared" si="57"/>
        <v>0</v>
      </c>
      <c r="BP298" s="332">
        <f t="shared" si="57"/>
        <v>0</v>
      </c>
      <c r="BQ298" s="332">
        <f t="shared" si="57"/>
        <v>0</v>
      </c>
      <c r="BR298" s="332">
        <f t="shared" si="57"/>
        <v>0</v>
      </c>
      <c r="BS298" s="332">
        <f t="shared" si="57"/>
        <v>0</v>
      </c>
      <c r="BT298" s="332">
        <f t="shared" si="57"/>
        <v>0</v>
      </c>
      <c r="BU298" s="332">
        <f t="shared" si="57"/>
        <v>0</v>
      </c>
      <c r="BV298" s="332">
        <f t="shared" si="57"/>
        <v>0</v>
      </c>
      <c r="BW298" s="332">
        <f t="shared" si="55"/>
        <v>0</v>
      </c>
      <c r="BX298" s="332">
        <f t="shared" si="53"/>
        <v>0</v>
      </c>
      <c r="BZ298" s="332">
        <f t="shared" si="54"/>
        <v>0</v>
      </c>
      <c r="CA298" s="332">
        <f t="shared" si="54"/>
        <v>0</v>
      </c>
    </row>
    <row r="299" spans="12:79" hidden="1" x14ac:dyDescent="0.2">
      <c r="L299" s="332">
        <f t="shared" si="58"/>
        <v>0</v>
      </c>
      <c r="M299" s="332">
        <f t="shared" si="58"/>
        <v>0</v>
      </c>
      <c r="N299" s="332">
        <f t="shared" si="58"/>
        <v>0</v>
      </c>
      <c r="O299" s="332">
        <f t="shared" si="57"/>
        <v>0</v>
      </c>
      <c r="P299" s="332">
        <f t="shared" si="57"/>
        <v>0</v>
      </c>
      <c r="Q299" s="332">
        <f t="shared" si="57"/>
        <v>0</v>
      </c>
      <c r="R299" s="332">
        <f t="shared" si="57"/>
        <v>0</v>
      </c>
      <c r="S299" s="332">
        <f t="shared" si="57"/>
        <v>0</v>
      </c>
      <c r="T299" s="332">
        <f t="shared" si="57"/>
        <v>0</v>
      </c>
      <c r="U299" s="332">
        <f t="shared" si="57"/>
        <v>0</v>
      </c>
      <c r="V299" s="332">
        <f t="shared" si="57"/>
        <v>0</v>
      </c>
      <c r="W299" s="332">
        <f t="shared" si="57"/>
        <v>0</v>
      </c>
      <c r="X299" s="332">
        <f t="shared" si="57"/>
        <v>0</v>
      </c>
      <c r="Y299" s="332">
        <f t="shared" si="57"/>
        <v>0</v>
      </c>
      <c r="Z299" s="332">
        <f t="shared" si="57"/>
        <v>0</v>
      </c>
      <c r="AA299" s="332">
        <f t="shared" si="57"/>
        <v>0</v>
      </c>
      <c r="AB299" s="332">
        <f t="shared" si="57"/>
        <v>0</v>
      </c>
      <c r="AC299" s="332">
        <f t="shared" si="57"/>
        <v>0</v>
      </c>
      <c r="AD299" s="332">
        <f t="shared" ref="AD299:BV301" si="59">AD145-CV145</f>
        <v>0</v>
      </c>
      <c r="AE299" s="332">
        <f t="shared" si="59"/>
        <v>0</v>
      </c>
      <c r="AF299" s="332">
        <f t="shared" si="59"/>
        <v>0</v>
      </c>
      <c r="AG299" s="332">
        <f t="shared" si="59"/>
        <v>0</v>
      </c>
      <c r="AH299" s="332">
        <f t="shared" si="59"/>
        <v>0</v>
      </c>
      <c r="AI299" s="332">
        <f t="shared" si="59"/>
        <v>0</v>
      </c>
      <c r="AJ299" s="332">
        <f t="shared" si="59"/>
        <v>0</v>
      </c>
      <c r="AK299" s="332">
        <f t="shared" si="59"/>
        <v>0</v>
      </c>
      <c r="AL299" s="332">
        <f t="shared" si="59"/>
        <v>0</v>
      </c>
      <c r="AM299" s="332">
        <f t="shared" si="59"/>
        <v>0</v>
      </c>
      <c r="AN299" s="332">
        <f t="shared" si="59"/>
        <v>0</v>
      </c>
      <c r="AO299" s="332">
        <f t="shared" si="59"/>
        <v>0</v>
      </c>
      <c r="AP299" s="332">
        <f t="shared" si="59"/>
        <v>0</v>
      </c>
      <c r="AQ299" s="332">
        <f t="shared" si="59"/>
        <v>0</v>
      </c>
      <c r="AR299" s="332">
        <f t="shared" si="59"/>
        <v>0</v>
      </c>
      <c r="AS299" s="332">
        <f t="shared" si="59"/>
        <v>0</v>
      </c>
      <c r="AT299" s="332">
        <f t="shared" si="59"/>
        <v>0</v>
      </c>
      <c r="AU299" s="332">
        <f t="shared" si="59"/>
        <v>0</v>
      </c>
      <c r="AV299" s="332">
        <f t="shared" si="59"/>
        <v>0</v>
      </c>
      <c r="AW299" s="332">
        <f t="shared" si="59"/>
        <v>0</v>
      </c>
      <c r="AX299" s="332">
        <f t="shared" si="59"/>
        <v>0</v>
      </c>
      <c r="AY299" s="332">
        <f t="shared" si="59"/>
        <v>0</v>
      </c>
      <c r="AZ299" s="332">
        <f t="shared" si="59"/>
        <v>0</v>
      </c>
      <c r="BA299" s="332">
        <f t="shared" si="59"/>
        <v>0</v>
      </c>
      <c r="BB299" s="332">
        <f t="shared" si="59"/>
        <v>0</v>
      </c>
      <c r="BC299" s="332">
        <f t="shared" si="59"/>
        <v>0</v>
      </c>
      <c r="BD299" s="332">
        <f t="shared" si="59"/>
        <v>0</v>
      </c>
      <c r="BE299" s="332">
        <f t="shared" si="59"/>
        <v>0</v>
      </c>
      <c r="BF299" s="332">
        <f t="shared" si="59"/>
        <v>0</v>
      </c>
      <c r="BG299" s="332">
        <f t="shared" si="59"/>
        <v>0</v>
      </c>
      <c r="BH299" s="332">
        <f t="shared" si="59"/>
        <v>0</v>
      </c>
      <c r="BI299" s="332">
        <f t="shared" si="59"/>
        <v>0</v>
      </c>
      <c r="BJ299" s="332">
        <f t="shared" si="59"/>
        <v>0</v>
      </c>
      <c r="BK299" s="332">
        <f t="shared" si="59"/>
        <v>0</v>
      </c>
      <c r="BL299" s="332">
        <f t="shared" si="59"/>
        <v>0</v>
      </c>
      <c r="BM299" s="332">
        <f t="shared" si="59"/>
        <v>0</v>
      </c>
      <c r="BN299" s="332">
        <f t="shared" si="59"/>
        <v>0</v>
      </c>
      <c r="BO299" s="332">
        <f t="shared" si="59"/>
        <v>0</v>
      </c>
      <c r="BP299" s="332">
        <f t="shared" si="59"/>
        <v>0</v>
      </c>
      <c r="BQ299" s="332">
        <f t="shared" si="59"/>
        <v>0</v>
      </c>
      <c r="BR299" s="332">
        <f t="shared" si="59"/>
        <v>0</v>
      </c>
      <c r="BS299" s="332">
        <f t="shared" si="59"/>
        <v>0</v>
      </c>
      <c r="BT299" s="332">
        <f t="shared" si="59"/>
        <v>0</v>
      </c>
      <c r="BU299" s="332">
        <f t="shared" si="59"/>
        <v>0</v>
      </c>
      <c r="BV299" s="332">
        <f t="shared" si="59"/>
        <v>0</v>
      </c>
      <c r="BW299" s="332">
        <f t="shared" si="55"/>
        <v>0</v>
      </c>
      <c r="BX299" s="332">
        <f t="shared" si="53"/>
        <v>0</v>
      </c>
      <c r="BZ299" s="332">
        <f t="shared" si="54"/>
        <v>0</v>
      </c>
      <c r="CA299" s="332">
        <f t="shared" si="54"/>
        <v>0</v>
      </c>
    </row>
    <row r="300" spans="12:79" hidden="1" x14ac:dyDescent="0.2">
      <c r="L300" s="332">
        <f t="shared" si="58"/>
        <v>0</v>
      </c>
      <c r="M300" s="332">
        <f t="shared" si="58"/>
        <v>0</v>
      </c>
      <c r="N300" s="332">
        <f t="shared" si="58"/>
        <v>0</v>
      </c>
      <c r="O300" s="332">
        <f t="shared" si="58"/>
        <v>0</v>
      </c>
      <c r="P300" s="332">
        <f t="shared" si="58"/>
        <v>0</v>
      </c>
      <c r="Q300" s="332">
        <f t="shared" si="58"/>
        <v>0</v>
      </c>
      <c r="R300" s="332">
        <f t="shared" si="58"/>
        <v>0</v>
      </c>
      <c r="S300" s="332">
        <f t="shared" si="58"/>
        <v>0</v>
      </c>
      <c r="T300" s="332">
        <f t="shared" si="58"/>
        <v>0</v>
      </c>
      <c r="U300" s="332">
        <f t="shared" si="58"/>
        <v>0</v>
      </c>
      <c r="V300" s="332">
        <f t="shared" si="58"/>
        <v>0</v>
      </c>
      <c r="W300" s="332">
        <f t="shared" si="58"/>
        <v>0</v>
      </c>
      <c r="X300" s="332">
        <f t="shared" si="58"/>
        <v>0</v>
      </c>
      <c r="Y300" s="332">
        <f t="shared" si="58"/>
        <v>0</v>
      </c>
      <c r="Z300" s="332">
        <f t="shared" si="58"/>
        <v>0</v>
      </c>
      <c r="AA300" s="332">
        <f t="shared" si="58"/>
        <v>0</v>
      </c>
      <c r="AB300" s="332">
        <f t="shared" ref="AB300:AC301" si="60">AB146-CT146</f>
        <v>0</v>
      </c>
      <c r="AC300" s="332">
        <f t="shared" si="60"/>
        <v>0</v>
      </c>
      <c r="AD300" s="332">
        <f t="shared" si="59"/>
        <v>0</v>
      </c>
      <c r="AE300" s="332">
        <f t="shared" si="59"/>
        <v>0</v>
      </c>
      <c r="AF300" s="332">
        <f t="shared" si="59"/>
        <v>0</v>
      </c>
      <c r="AG300" s="332">
        <f t="shared" si="59"/>
        <v>0</v>
      </c>
      <c r="AH300" s="332">
        <f t="shared" si="59"/>
        <v>0</v>
      </c>
      <c r="AI300" s="332">
        <f t="shared" si="59"/>
        <v>0</v>
      </c>
      <c r="AJ300" s="332">
        <f t="shared" si="59"/>
        <v>0</v>
      </c>
      <c r="AK300" s="332">
        <f t="shared" si="59"/>
        <v>0</v>
      </c>
      <c r="AL300" s="332">
        <f t="shared" si="59"/>
        <v>0</v>
      </c>
      <c r="AM300" s="332">
        <f t="shared" si="59"/>
        <v>0</v>
      </c>
      <c r="AN300" s="332">
        <f t="shared" si="59"/>
        <v>0</v>
      </c>
      <c r="AO300" s="332">
        <f t="shared" si="59"/>
        <v>0</v>
      </c>
      <c r="AP300" s="332">
        <f t="shared" si="59"/>
        <v>0</v>
      </c>
      <c r="AQ300" s="332">
        <f t="shared" si="59"/>
        <v>0</v>
      </c>
      <c r="AR300" s="332">
        <f t="shared" si="59"/>
        <v>0</v>
      </c>
      <c r="AS300" s="332">
        <f t="shared" si="59"/>
        <v>0</v>
      </c>
      <c r="AT300" s="332">
        <f t="shared" si="59"/>
        <v>0</v>
      </c>
      <c r="AU300" s="332">
        <f t="shared" si="59"/>
        <v>0</v>
      </c>
      <c r="AV300" s="332">
        <f t="shared" si="59"/>
        <v>0</v>
      </c>
      <c r="AW300" s="332">
        <f t="shared" si="59"/>
        <v>0</v>
      </c>
      <c r="AX300" s="332">
        <f t="shared" si="59"/>
        <v>0</v>
      </c>
      <c r="AY300" s="332">
        <f t="shared" si="59"/>
        <v>0</v>
      </c>
      <c r="AZ300" s="332">
        <f t="shared" si="59"/>
        <v>0</v>
      </c>
      <c r="BA300" s="332">
        <f t="shared" si="59"/>
        <v>0</v>
      </c>
      <c r="BB300" s="332">
        <f t="shared" si="59"/>
        <v>0</v>
      </c>
      <c r="BC300" s="332">
        <f t="shared" si="59"/>
        <v>0</v>
      </c>
      <c r="BD300" s="332">
        <f t="shared" si="59"/>
        <v>0</v>
      </c>
      <c r="BE300" s="332">
        <f t="shared" si="59"/>
        <v>0</v>
      </c>
      <c r="BF300" s="332">
        <f t="shared" si="59"/>
        <v>0</v>
      </c>
      <c r="BG300" s="332">
        <f t="shared" si="59"/>
        <v>0</v>
      </c>
      <c r="BH300" s="332">
        <f t="shared" si="59"/>
        <v>0</v>
      </c>
      <c r="BI300" s="332">
        <f t="shared" si="59"/>
        <v>0</v>
      </c>
      <c r="BJ300" s="332">
        <f t="shared" si="59"/>
        <v>0</v>
      </c>
      <c r="BK300" s="332">
        <f t="shared" si="59"/>
        <v>0</v>
      </c>
      <c r="BL300" s="332">
        <f t="shared" si="59"/>
        <v>0</v>
      </c>
      <c r="BM300" s="332">
        <f t="shared" si="59"/>
        <v>0</v>
      </c>
      <c r="BN300" s="332">
        <f t="shared" si="59"/>
        <v>0</v>
      </c>
      <c r="BO300" s="332">
        <f t="shared" si="59"/>
        <v>0</v>
      </c>
      <c r="BP300" s="332">
        <f t="shared" si="59"/>
        <v>0</v>
      </c>
      <c r="BQ300" s="332">
        <f t="shared" si="59"/>
        <v>0</v>
      </c>
      <c r="BR300" s="332">
        <f t="shared" si="59"/>
        <v>0</v>
      </c>
      <c r="BS300" s="332">
        <f t="shared" si="59"/>
        <v>0</v>
      </c>
      <c r="BT300" s="332">
        <f t="shared" si="59"/>
        <v>0</v>
      </c>
      <c r="BU300" s="332">
        <f t="shared" si="59"/>
        <v>0</v>
      </c>
      <c r="BV300" s="332">
        <f t="shared" si="59"/>
        <v>0</v>
      </c>
      <c r="BW300" s="332">
        <f t="shared" si="55"/>
        <v>0</v>
      </c>
      <c r="BX300" s="332">
        <f t="shared" si="53"/>
        <v>0</v>
      </c>
      <c r="BZ300" s="332">
        <f t="shared" si="54"/>
        <v>0</v>
      </c>
      <c r="CA300" s="332">
        <f t="shared" si="54"/>
        <v>0</v>
      </c>
    </row>
    <row r="301" spans="12:79" hidden="1" x14ac:dyDescent="0.2">
      <c r="L301" s="332">
        <f t="shared" si="58"/>
        <v>0</v>
      </c>
      <c r="M301" s="332">
        <f t="shared" si="58"/>
        <v>0</v>
      </c>
      <c r="N301" s="332">
        <f t="shared" si="58"/>
        <v>0</v>
      </c>
      <c r="O301" s="332">
        <f t="shared" si="58"/>
        <v>0</v>
      </c>
      <c r="P301" s="332">
        <f t="shared" si="58"/>
        <v>0</v>
      </c>
      <c r="Q301" s="332">
        <f t="shared" si="58"/>
        <v>0</v>
      </c>
      <c r="R301" s="332">
        <f t="shared" si="58"/>
        <v>0</v>
      </c>
      <c r="S301" s="332">
        <f t="shared" si="58"/>
        <v>0</v>
      </c>
      <c r="T301" s="332">
        <f t="shared" si="58"/>
        <v>0</v>
      </c>
      <c r="U301" s="332">
        <f t="shared" si="58"/>
        <v>0</v>
      </c>
      <c r="V301" s="332">
        <f t="shared" si="58"/>
        <v>0</v>
      </c>
      <c r="W301" s="332">
        <f t="shared" si="58"/>
        <v>0</v>
      </c>
      <c r="X301" s="332">
        <f t="shared" si="58"/>
        <v>0</v>
      </c>
      <c r="Y301" s="332">
        <f t="shared" si="58"/>
        <v>0</v>
      </c>
      <c r="Z301" s="332">
        <f t="shared" si="58"/>
        <v>0</v>
      </c>
      <c r="AA301" s="332">
        <f t="shared" si="58"/>
        <v>0</v>
      </c>
      <c r="AB301" s="332">
        <f t="shared" si="60"/>
        <v>0</v>
      </c>
      <c r="AC301" s="332">
        <f t="shared" si="60"/>
        <v>0</v>
      </c>
      <c r="AD301" s="332">
        <f t="shared" si="59"/>
        <v>0</v>
      </c>
      <c r="AE301" s="332">
        <f t="shared" si="59"/>
        <v>0</v>
      </c>
      <c r="AF301" s="332">
        <f t="shared" si="59"/>
        <v>0</v>
      </c>
      <c r="AG301" s="332">
        <f t="shared" si="59"/>
        <v>0</v>
      </c>
      <c r="AH301" s="332">
        <f t="shared" si="59"/>
        <v>0</v>
      </c>
      <c r="AI301" s="332">
        <f t="shared" si="59"/>
        <v>0</v>
      </c>
      <c r="AJ301" s="332">
        <f t="shared" si="59"/>
        <v>0</v>
      </c>
      <c r="AK301" s="332">
        <f t="shared" si="59"/>
        <v>0</v>
      </c>
      <c r="AL301" s="332">
        <f t="shared" si="59"/>
        <v>0</v>
      </c>
      <c r="AM301" s="332">
        <f t="shared" si="59"/>
        <v>0</v>
      </c>
      <c r="AN301" s="332">
        <f t="shared" si="59"/>
        <v>0</v>
      </c>
      <c r="AO301" s="332">
        <f t="shared" si="59"/>
        <v>0</v>
      </c>
      <c r="AP301" s="332">
        <f t="shared" si="59"/>
        <v>0</v>
      </c>
      <c r="AQ301" s="332">
        <f t="shared" si="59"/>
        <v>0</v>
      </c>
      <c r="AR301" s="332">
        <f t="shared" si="59"/>
        <v>0</v>
      </c>
      <c r="AS301" s="332">
        <f t="shared" si="59"/>
        <v>0</v>
      </c>
      <c r="AT301" s="332">
        <f t="shared" si="59"/>
        <v>0</v>
      </c>
      <c r="AU301" s="332">
        <f t="shared" si="59"/>
        <v>0</v>
      </c>
      <c r="AV301" s="332">
        <f t="shared" si="59"/>
        <v>0</v>
      </c>
      <c r="AW301" s="332">
        <f t="shared" si="59"/>
        <v>0</v>
      </c>
      <c r="AX301" s="332">
        <f t="shared" si="59"/>
        <v>0</v>
      </c>
      <c r="AY301" s="332">
        <f t="shared" si="59"/>
        <v>0</v>
      </c>
      <c r="AZ301" s="332">
        <f t="shared" si="59"/>
        <v>0</v>
      </c>
      <c r="BA301" s="332">
        <f t="shared" si="59"/>
        <v>0</v>
      </c>
      <c r="BB301" s="332">
        <f t="shared" si="59"/>
        <v>0</v>
      </c>
      <c r="BC301" s="332">
        <f t="shared" si="59"/>
        <v>0</v>
      </c>
      <c r="BD301" s="332">
        <f t="shared" si="59"/>
        <v>0</v>
      </c>
      <c r="BE301" s="332">
        <f t="shared" si="59"/>
        <v>0</v>
      </c>
      <c r="BF301" s="332">
        <f t="shared" si="59"/>
        <v>0</v>
      </c>
      <c r="BG301" s="332">
        <f t="shared" si="59"/>
        <v>0</v>
      </c>
      <c r="BH301" s="332">
        <f t="shared" si="59"/>
        <v>0</v>
      </c>
      <c r="BI301" s="332">
        <f t="shared" si="59"/>
        <v>0</v>
      </c>
      <c r="BJ301" s="332">
        <f t="shared" si="59"/>
        <v>0</v>
      </c>
      <c r="BK301" s="332">
        <f t="shared" si="59"/>
        <v>0</v>
      </c>
      <c r="BL301" s="332">
        <f t="shared" si="59"/>
        <v>0</v>
      </c>
      <c r="BM301" s="332">
        <f t="shared" si="59"/>
        <v>0</v>
      </c>
      <c r="BN301" s="332">
        <f t="shared" si="59"/>
        <v>0</v>
      </c>
      <c r="BO301" s="332">
        <f t="shared" si="59"/>
        <v>0</v>
      </c>
      <c r="BP301" s="332">
        <f t="shared" si="59"/>
        <v>0</v>
      </c>
      <c r="BQ301" s="332">
        <f t="shared" si="59"/>
        <v>0</v>
      </c>
      <c r="BR301" s="332">
        <f t="shared" si="59"/>
        <v>0</v>
      </c>
      <c r="BS301" s="332">
        <f t="shared" si="59"/>
        <v>0</v>
      </c>
      <c r="BT301" s="332">
        <f t="shared" si="59"/>
        <v>0</v>
      </c>
      <c r="BU301" s="332">
        <f t="shared" si="59"/>
        <v>0</v>
      </c>
      <c r="BV301" s="332">
        <f t="shared" si="59"/>
        <v>0</v>
      </c>
      <c r="BW301" s="332">
        <f t="shared" si="55"/>
        <v>0</v>
      </c>
      <c r="BX301" s="332">
        <f t="shared" si="53"/>
        <v>0</v>
      </c>
      <c r="BZ301" s="332">
        <f t="shared" si="54"/>
        <v>0</v>
      </c>
      <c r="CA301" s="332">
        <f t="shared" si="54"/>
        <v>0</v>
      </c>
    </row>
    <row r="302" spans="12:79" hidden="1" x14ac:dyDescent="0.2">
      <c r="L302" s="332">
        <f t="shared" ref="L302:BW305" si="61">L151-CD151</f>
        <v>354961</v>
      </c>
      <c r="M302" s="332">
        <f t="shared" si="61"/>
        <v>0</v>
      </c>
      <c r="N302" s="332">
        <f t="shared" si="61"/>
        <v>0</v>
      </c>
      <c r="O302" s="332">
        <f t="shared" si="61"/>
        <v>0</v>
      </c>
      <c r="P302" s="332">
        <f t="shared" si="61"/>
        <v>0</v>
      </c>
      <c r="Q302" s="332">
        <f t="shared" si="61"/>
        <v>1469964</v>
      </c>
      <c r="R302" s="332">
        <f t="shared" si="61"/>
        <v>0</v>
      </c>
      <c r="S302" s="332">
        <f t="shared" si="61"/>
        <v>0</v>
      </c>
      <c r="T302" s="332">
        <f t="shared" si="61"/>
        <v>0</v>
      </c>
      <c r="U302" s="332">
        <f t="shared" si="61"/>
        <v>0</v>
      </c>
      <c r="V302" s="332">
        <f t="shared" si="61"/>
        <v>0</v>
      </c>
      <c r="W302" s="332">
        <f t="shared" si="61"/>
        <v>0</v>
      </c>
      <c r="X302" s="332">
        <f t="shared" si="61"/>
        <v>0</v>
      </c>
      <c r="Y302" s="332">
        <f t="shared" si="61"/>
        <v>0</v>
      </c>
      <c r="Z302" s="332">
        <f t="shared" si="61"/>
        <v>0</v>
      </c>
      <c r="AA302" s="332">
        <f t="shared" si="61"/>
        <v>0</v>
      </c>
      <c r="AB302" s="332">
        <f t="shared" si="61"/>
        <v>0</v>
      </c>
      <c r="AC302" s="332">
        <f t="shared" si="61"/>
        <v>0</v>
      </c>
      <c r="AD302" s="332">
        <f t="shared" si="61"/>
        <v>0</v>
      </c>
      <c r="AE302" s="332">
        <f t="shared" si="61"/>
        <v>0</v>
      </c>
      <c r="AF302" s="332">
        <f t="shared" si="61"/>
        <v>0</v>
      </c>
      <c r="AG302" s="332">
        <f t="shared" si="61"/>
        <v>0</v>
      </c>
      <c r="AH302" s="332">
        <f t="shared" si="61"/>
        <v>0</v>
      </c>
      <c r="AI302" s="332">
        <f t="shared" si="61"/>
        <v>0</v>
      </c>
      <c r="AJ302" s="332">
        <f t="shared" si="61"/>
        <v>0</v>
      </c>
      <c r="AK302" s="332">
        <f t="shared" si="61"/>
        <v>0</v>
      </c>
      <c r="AL302" s="332">
        <f t="shared" si="61"/>
        <v>0</v>
      </c>
      <c r="AM302" s="332">
        <f t="shared" si="61"/>
        <v>0</v>
      </c>
      <c r="AN302" s="332">
        <f t="shared" si="61"/>
        <v>0</v>
      </c>
      <c r="AO302" s="332">
        <f t="shared" si="61"/>
        <v>0</v>
      </c>
      <c r="AP302" s="332">
        <f t="shared" si="61"/>
        <v>0</v>
      </c>
      <c r="AQ302" s="332">
        <f t="shared" si="61"/>
        <v>0</v>
      </c>
      <c r="AR302" s="332">
        <f t="shared" si="61"/>
        <v>0</v>
      </c>
      <c r="AS302" s="332">
        <f t="shared" si="61"/>
        <v>0</v>
      </c>
      <c r="AT302" s="332">
        <f t="shared" si="61"/>
        <v>0</v>
      </c>
      <c r="AU302" s="332">
        <f t="shared" si="61"/>
        <v>0</v>
      </c>
      <c r="AV302" s="332">
        <f t="shared" si="61"/>
        <v>0</v>
      </c>
      <c r="AW302" s="332">
        <f t="shared" si="61"/>
        <v>0</v>
      </c>
      <c r="AX302" s="332">
        <f t="shared" si="61"/>
        <v>0</v>
      </c>
      <c r="AY302" s="332">
        <f t="shared" si="61"/>
        <v>0</v>
      </c>
      <c r="AZ302" s="332">
        <f t="shared" si="61"/>
        <v>-115323</v>
      </c>
      <c r="BA302" s="332">
        <f t="shared" si="61"/>
        <v>0</v>
      </c>
      <c r="BB302" s="332">
        <f t="shared" si="61"/>
        <v>0</v>
      </c>
      <c r="BC302" s="332">
        <f t="shared" si="61"/>
        <v>0</v>
      </c>
      <c r="BD302" s="332">
        <f t="shared" si="61"/>
        <v>0</v>
      </c>
      <c r="BE302" s="332">
        <f t="shared" si="61"/>
        <v>0</v>
      </c>
      <c r="BF302" s="332">
        <f t="shared" si="61"/>
        <v>0</v>
      </c>
      <c r="BG302" s="332">
        <f t="shared" si="61"/>
        <v>0</v>
      </c>
      <c r="BH302" s="332">
        <f t="shared" si="61"/>
        <v>0</v>
      </c>
      <c r="BI302" s="332">
        <f t="shared" si="61"/>
        <v>0</v>
      </c>
      <c r="BJ302" s="332">
        <f t="shared" si="61"/>
        <v>0</v>
      </c>
      <c r="BK302" s="332">
        <f t="shared" si="61"/>
        <v>0</v>
      </c>
      <c r="BL302" s="332">
        <f t="shared" si="61"/>
        <v>0</v>
      </c>
      <c r="BM302" s="332">
        <f t="shared" si="61"/>
        <v>0</v>
      </c>
      <c r="BN302" s="332">
        <f t="shared" si="61"/>
        <v>0</v>
      </c>
      <c r="BO302" s="332">
        <f t="shared" si="61"/>
        <v>-518523</v>
      </c>
      <c r="BP302" s="332">
        <f t="shared" si="61"/>
        <v>0</v>
      </c>
      <c r="BQ302" s="332">
        <f t="shared" si="61"/>
        <v>0</v>
      </c>
      <c r="BR302" s="332">
        <f t="shared" si="61"/>
        <v>0</v>
      </c>
      <c r="BS302" s="332">
        <f t="shared" si="61"/>
        <v>0</v>
      </c>
      <c r="BT302" s="332">
        <f t="shared" si="61"/>
        <v>1824925</v>
      </c>
      <c r="BU302" s="332">
        <f t="shared" si="61"/>
        <v>0</v>
      </c>
      <c r="BV302" s="332">
        <f t="shared" si="61"/>
        <v>0</v>
      </c>
      <c r="BW302" s="332">
        <f t="shared" si="61"/>
        <v>0</v>
      </c>
      <c r="BX302" s="332">
        <f t="shared" ref="BX302:BX365" si="62">BX151-EP151</f>
        <v>0</v>
      </c>
      <c r="BZ302" s="332">
        <f t="shared" ref="BZ302:CA317" si="63">BZ151-ER151</f>
        <v>0</v>
      </c>
      <c r="CA302" s="332">
        <f t="shared" si="63"/>
        <v>0</v>
      </c>
    </row>
    <row r="303" spans="12:79" hidden="1" x14ac:dyDescent="0.2">
      <c r="L303" s="332">
        <f t="shared" si="61"/>
        <v>354961</v>
      </c>
      <c r="M303" s="332">
        <f t="shared" si="61"/>
        <v>0</v>
      </c>
      <c r="N303" s="332">
        <f t="shared" si="61"/>
        <v>0</v>
      </c>
      <c r="O303" s="332">
        <f t="shared" si="61"/>
        <v>0</v>
      </c>
      <c r="P303" s="332">
        <f t="shared" si="61"/>
        <v>0</v>
      </c>
      <c r="Q303" s="332">
        <f t="shared" si="61"/>
        <v>1469964</v>
      </c>
      <c r="R303" s="332">
        <f t="shared" si="61"/>
        <v>0</v>
      </c>
      <c r="S303" s="332">
        <f t="shared" si="61"/>
        <v>0</v>
      </c>
      <c r="T303" s="332">
        <f t="shared" si="61"/>
        <v>0</v>
      </c>
      <c r="U303" s="332">
        <f t="shared" si="61"/>
        <v>0</v>
      </c>
      <c r="V303" s="332">
        <f t="shared" si="61"/>
        <v>0</v>
      </c>
      <c r="W303" s="332">
        <f t="shared" si="61"/>
        <v>0</v>
      </c>
      <c r="X303" s="332">
        <f t="shared" si="61"/>
        <v>0</v>
      </c>
      <c r="Y303" s="332">
        <f t="shared" si="61"/>
        <v>0</v>
      </c>
      <c r="Z303" s="332">
        <f t="shared" si="61"/>
        <v>0</v>
      </c>
      <c r="AA303" s="332">
        <f t="shared" si="61"/>
        <v>0</v>
      </c>
      <c r="AB303" s="332">
        <f t="shared" si="61"/>
        <v>0</v>
      </c>
      <c r="AC303" s="332">
        <f t="shared" si="61"/>
        <v>0</v>
      </c>
      <c r="AD303" s="332">
        <f t="shared" si="61"/>
        <v>0</v>
      </c>
      <c r="AE303" s="332">
        <f t="shared" si="61"/>
        <v>0</v>
      </c>
      <c r="AF303" s="332">
        <f t="shared" si="61"/>
        <v>0</v>
      </c>
      <c r="AG303" s="332">
        <f t="shared" si="61"/>
        <v>0</v>
      </c>
      <c r="AH303" s="332">
        <f t="shared" si="61"/>
        <v>0</v>
      </c>
      <c r="AI303" s="332">
        <f t="shared" si="61"/>
        <v>0</v>
      </c>
      <c r="AJ303" s="332">
        <f t="shared" si="61"/>
        <v>0</v>
      </c>
      <c r="AK303" s="332">
        <f t="shared" si="61"/>
        <v>0</v>
      </c>
      <c r="AL303" s="332">
        <f t="shared" si="61"/>
        <v>0</v>
      </c>
      <c r="AM303" s="332">
        <f t="shared" si="61"/>
        <v>0</v>
      </c>
      <c r="AN303" s="332">
        <f t="shared" si="61"/>
        <v>0</v>
      </c>
      <c r="AO303" s="332">
        <f t="shared" si="61"/>
        <v>0</v>
      </c>
      <c r="AP303" s="332">
        <f t="shared" si="61"/>
        <v>0</v>
      </c>
      <c r="AQ303" s="332">
        <f t="shared" si="61"/>
        <v>0</v>
      </c>
      <c r="AR303" s="332">
        <f t="shared" si="61"/>
        <v>0</v>
      </c>
      <c r="AS303" s="332">
        <f t="shared" si="61"/>
        <v>0</v>
      </c>
      <c r="AT303" s="332">
        <f t="shared" si="61"/>
        <v>0</v>
      </c>
      <c r="AU303" s="332">
        <f t="shared" si="61"/>
        <v>0</v>
      </c>
      <c r="AV303" s="332">
        <f t="shared" si="61"/>
        <v>0</v>
      </c>
      <c r="AW303" s="332">
        <f t="shared" si="61"/>
        <v>0</v>
      </c>
      <c r="AX303" s="332">
        <f t="shared" si="61"/>
        <v>0</v>
      </c>
      <c r="AY303" s="332">
        <f t="shared" si="61"/>
        <v>0</v>
      </c>
      <c r="AZ303" s="332">
        <f t="shared" si="61"/>
        <v>-115323</v>
      </c>
      <c r="BA303" s="332">
        <f t="shared" si="61"/>
        <v>0</v>
      </c>
      <c r="BB303" s="332">
        <f t="shared" si="61"/>
        <v>0</v>
      </c>
      <c r="BC303" s="332">
        <f t="shared" si="61"/>
        <v>0</v>
      </c>
      <c r="BD303" s="332">
        <f t="shared" si="61"/>
        <v>0</v>
      </c>
      <c r="BE303" s="332">
        <f t="shared" si="61"/>
        <v>0</v>
      </c>
      <c r="BF303" s="332">
        <f t="shared" si="61"/>
        <v>0</v>
      </c>
      <c r="BG303" s="332">
        <f t="shared" si="61"/>
        <v>0</v>
      </c>
      <c r="BH303" s="332">
        <f t="shared" si="61"/>
        <v>0</v>
      </c>
      <c r="BI303" s="332">
        <f t="shared" si="61"/>
        <v>0</v>
      </c>
      <c r="BJ303" s="332">
        <f t="shared" si="61"/>
        <v>0</v>
      </c>
      <c r="BK303" s="332">
        <f t="shared" si="61"/>
        <v>0</v>
      </c>
      <c r="BL303" s="332">
        <f t="shared" si="61"/>
        <v>0</v>
      </c>
      <c r="BM303" s="332">
        <f t="shared" si="61"/>
        <v>0</v>
      </c>
      <c r="BN303" s="332">
        <f t="shared" si="61"/>
        <v>0</v>
      </c>
      <c r="BO303" s="332">
        <f t="shared" si="61"/>
        <v>-518523</v>
      </c>
      <c r="BP303" s="332">
        <f t="shared" si="61"/>
        <v>0</v>
      </c>
      <c r="BQ303" s="332">
        <f t="shared" si="61"/>
        <v>0</v>
      </c>
      <c r="BR303" s="332">
        <f t="shared" si="61"/>
        <v>0</v>
      </c>
      <c r="BS303" s="332">
        <f t="shared" si="61"/>
        <v>0</v>
      </c>
      <c r="BT303" s="332">
        <f t="shared" si="61"/>
        <v>1824925</v>
      </c>
      <c r="BU303" s="332">
        <f t="shared" si="61"/>
        <v>0</v>
      </c>
      <c r="BV303" s="332">
        <f t="shared" si="61"/>
        <v>0</v>
      </c>
      <c r="BW303" s="332">
        <f t="shared" si="61"/>
        <v>0</v>
      </c>
      <c r="BX303" s="332">
        <f t="shared" si="62"/>
        <v>0</v>
      </c>
      <c r="BZ303" s="332">
        <f t="shared" si="63"/>
        <v>0</v>
      </c>
      <c r="CA303" s="332">
        <f t="shared" si="63"/>
        <v>0</v>
      </c>
    </row>
    <row r="304" spans="12:79" hidden="1" x14ac:dyDescent="0.2">
      <c r="L304" s="332">
        <f t="shared" si="61"/>
        <v>0</v>
      </c>
      <c r="M304" s="332">
        <f t="shared" si="61"/>
        <v>0</v>
      </c>
      <c r="N304" s="332">
        <f t="shared" si="61"/>
        <v>0</v>
      </c>
      <c r="O304" s="332">
        <f t="shared" si="61"/>
        <v>0</v>
      </c>
      <c r="P304" s="332">
        <f t="shared" si="61"/>
        <v>0</v>
      </c>
      <c r="Q304" s="332">
        <f t="shared" si="61"/>
        <v>0</v>
      </c>
      <c r="R304" s="332">
        <f t="shared" si="61"/>
        <v>0</v>
      </c>
      <c r="S304" s="332">
        <f t="shared" si="61"/>
        <v>0</v>
      </c>
      <c r="T304" s="332">
        <f t="shared" si="61"/>
        <v>0</v>
      </c>
      <c r="U304" s="332">
        <f t="shared" si="61"/>
        <v>0</v>
      </c>
      <c r="V304" s="332">
        <f t="shared" si="61"/>
        <v>0</v>
      </c>
      <c r="W304" s="332">
        <f t="shared" si="61"/>
        <v>0</v>
      </c>
      <c r="X304" s="332">
        <f t="shared" si="61"/>
        <v>0</v>
      </c>
      <c r="Y304" s="332">
        <f t="shared" si="61"/>
        <v>0</v>
      </c>
      <c r="Z304" s="332">
        <f t="shared" si="61"/>
        <v>0</v>
      </c>
      <c r="AA304" s="332">
        <f t="shared" si="61"/>
        <v>0</v>
      </c>
      <c r="AB304" s="332">
        <f t="shared" si="61"/>
        <v>0</v>
      </c>
      <c r="AC304" s="332">
        <f t="shared" si="61"/>
        <v>0</v>
      </c>
      <c r="AD304" s="332">
        <f t="shared" si="61"/>
        <v>0</v>
      </c>
      <c r="AE304" s="332">
        <f t="shared" si="61"/>
        <v>0</v>
      </c>
      <c r="AF304" s="332">
        <f t="shared" si="61"/>
        <v>0</v>
      </c>
      <c r="AG304" s="332">
        <f t="shared" si="61"/>
        <v>0</v>
      </c>
      <c r="AH304" s="332">
        <f t="shared" si="61"/>
        <v>0</v>
      </c>
      <c r="AI304" s="332">
        <f t="shared" si="61"/>
        <v>0</v>
      </c>
      <c r="AJ304" s="332">
        <f t="shared" si="61"/>
        <v>0</v>
      </c>
      <c r="AK304" s="332">
        <f t="shared" si="61"/>
        <v>0</v>
      </c>
      <c r="AL304" s="332">
        <f t="shared" si="61"/>
        <v>0</v>
      </c>
      <c r="AM304" s="332">
        <f t="shared" si="61"/>
        <v>0</v>
      </c>
      <c r="AN304" s="332">
        <f t="shared" si="61"/>
        <v>0</v>
      </c>
      <c r="AO304" s="332">
        <f t="shared" si="61"/>
        <v>0</v>
      </c>
      <c r="AP304" s="332">
        <f t="shared" si="61"/>
        <v>0</v>
      </c>
      <c r="AQ304" s="332">
        <f t="shared" si="61"/>
        <v>0</v>
      </c>
      <c r="AR304" s="332">
        <f t="shared" si="61"/>
        <v>0</v>
      </c>
      <c r="AS304" s="332">
        <f t="shared" si="61"/>
        <v>0</v>
      </c>
      <c r="AT304" s="332">
        <f t="shared" si="61"/>
        <v>0</v>
      </c>
      <c r="AU304" s="332">
        <f t="shared" si="61"/>
        <v>0</v>
      </c>
      <c r="AV304" s="332">
        <f t="shared" si="61"/>
        <v>0</v>
      </c>
      <c r="AW304" s="332">
        <f t="shared" si="61"/>
        <v>0</v>
      </c>
      <c r="AX304" s="332">
        <f t="shared" si="61"/>
        <v>0</v>
      </c>
      <c r="AY304" s="332">
        <f t="shared" si="61"/>
        <v>0</v>
      </c>
      <c r="AZ304" s="332">
        <f t="shared" si="61"/>
        <v>0</v>
      </c>
      <c r="BA304" s="332">
        <f t="shared" si="61"/>
        <v>0</v>
      </c>
      <c r="BB304" s="332">
        <f t="shared" si="61"/>
        <v>0</v>
      </c>
      <c r="BC304" s="332">
        <f t="shared" si="61"/>
        <v>0</v>
      </c>
      <c r="BD304" s="332">
        <f t="shared" si="61"/>
        <v>0</v>
      </c>
      <c r="BE304" s="332">
        <f t="shared" si="61"/>
        <v>0</v>
      </c>
      <c r="BF304" s="332">
        <f t="shared" si="61"/>
        <v>0</v>
      </c>
      <c r="BG304" s="332">
        <f t="shared" si="61"/>
        <v>0</v>
      </c>
      <c r="BH304" s="332">
        <f t="shared" si="61"/>
        <v>0</v>
      </c>
      <c r="BI304" s="332">
        <f t="shared" si="61"/>
        <v>0</v>
      </c>
      <c r="BJ304" s="332">
        <f t="shared" si="61"/>
        <v>0</v>
      </c>
      <c r="BK304" s="332">
        <f t="shared" si="61"/>
        <v>0</v>
      </c>
      <c r="BL304" s="332">
        <f t="shared" si="61"/>
        <v>0</v>
      </c>
      <c r="BM304" s="332">
        <f t="shared" si="61"/>
        <v>0</v>
      </c>
      <c r="BN304" s="332">
        <f t="shared" si="61"/>
        <v>0</v>
      </c>
      <c r="BO304" s="332">
        <f t="shared" si="61"/>
        <v>0</v>
      </c>
      <c r="BP304" s="332">
        <f t="shared" si="61"/>
        <v>0</v>
      </c>
      <c r="BQ304" s="332">
        <f t="shared" si="61"/>
        <v>0</v>
      </c>
      <c r="BR304" s="332">
        <f t="shared" si="61"/>
        <v>0</v>
      </c>
      <c r="BS304" s="332">
        <f t="shared" si="61"/>
        <v>0</v>
      </c>
      <c r="BT304" s="332">
        <f t="shared" si="61"/>
        <v>0</v>
      </c>
      <c r="BU304" s="332">
        <f t="shared" si="61"/>
        <v>0</v>
      </c>
      <c r="BV304" s="332">
        <f t="shared" si="61"/>
        <v>0</v>
      </c>
      <c r="BW304" s="332">
        <f t="shared" si="61"/>
        <v>0</v>
      </c>
      <c r="BX304" s="332">
        <f t="shared" si="62"/>
        <v>0</v>
      </c>
      <c r="BZ304" s="332">
        <f t="shared" si="63"/>
        <v>0</v>
      </c>
      <c r="CA304" s="332">
        <f t="shared" si="63"/>
        <v>0</v>
      </c>
    </row>
    <row r="305" spans="12:79" hidden="1" x14ac:dyDescent="0.2">
      <c r="L305" s="332">
        <f t="shared" si="61"/>
        <v>-15296</v>
      </c>
      <c r="M305" s="332">
        <f t="shared" si="61"/>
        <v>0</v>
      </c>
      <c r="N305" s="332">
        <f t="shared" si="61"/>
        <v>0</v>
      </c>
      <c r="O305" s="332">
        <f t="shared" si="61"/>
        <v>0</v>
      </c>
      <c r="P305" s="332">
        <f t="shared" si="61"/>
        <v>0</v>
      </c>
      <c r="Q305" s="332">
        <f t="shared" si="61"/>
        <v>55166</v>
      </c>
      <c r="R305" s="332">
        <f t="shared" si="61"/>
        <v>0</v>
      </c>
      <c r="S305" s="332">
        <f t="shared" si="61"/>
        <v>0</v>
      </c>
      <c r="T305" s="332">
        <f t="shared" si="61"/>
        <v>0</v>
      </c>
      <c r="U305" s="332">
        <f t="shared" si="61"/>
        <v>0</v>
      </c>
      <c r="V305" s="332">
        <f t="shared" si="61"/>
        <v>0</v>
      </c>
      <c r="W305" s="332">
        <f t="shared" si="61"/>
        <v>0</v>
      </c>
      <c r="X305" s="332">
        <f t="shared" si="61"/>
        <v>0</v>
      </c>
      <c r="Y305" s="332">
        <f t="shared" si="61"/>
        <v>0</v>
      </c>
      <c r="Z305" s="332">
        <f t="shared" si="61"/>
        <v>0</v>
      </c>
      <c r="AA305" s="332">
        <f t="shared" si="61"/>
        <v>0</v>
      </c>
      <c r="AB305" s="332">
        <f t="shared" si="61"/>
        <v>0</v>
      </c>
      <c r="AC305" s="332">
        <f t="shared" si="61"/>
        <v>0</v>
      </c>
      <c r="AD305" s="332">
        <f t="shared" si="61"/>
        <v>0</v>
      </c>
      <c r="AE305" s="332">
        <f t="shared" si="61"/>
        <v>0</v>
      </c>
      <c r="AF305" s="332">
        <f t="shared" si="61"/>
        <v>0</v>
      </c>
      <c r="AG305" s="332">
        <f t="shared" si="61"/>
        <v>0</v>
      </c>
      <c r="AH305" s="332">
        <f t="shared" si="61"/>
        <v>0</v>
      </c>
      <c r="AI305" s="332">
        <f t="shared" si="61"/>
        <v>0</v>
      </c>
      <c r="AJ305" s="332">
        <f t="shared" si="61"/>
        <v>0</v>
      </c>
      <c r="AK305" s="332">
        <f t="shared" si="61"/>
        <v>0</v>
      </c>
      <c r="AL305" s="332">
        <f t="shared" si="61"/>
        <v>0</v>
      </c>
      <c r="AM305" s="332">
        <f t="shared" si="61"/>
        <v>0</v>
      </c>
      <c r="AN305" s="332">
        <f t="shared" si="61"/>
        <v>0</v>
      </c>
      <c r="AO305" s="332">
        <f t="shared" si="61"/>
        <v>0</v>
      </c>
      <c r="AP305" s="332">
        <f t="shared" si="61"/>
        <v>0</v>
      </c>
      <c r="AQ305" s="332">
        <f t="shared" si="61"/>
        <v>0</v>
      </c>
      <c r="AR305" s="332">
        <f t="shared" si="61"/>
        <v>0</v>
      </c>
      <c r="AS305" s="332">
        <f t="shared" si="61"/>
        <v>0</v>
      </c>
      <c r="AT305" s="332">
        <f t="shared" si="61"/>
        <v>0</v>
      </c>
      <c r="AU305" s="332">
        <f t="shared" si="61"/>
        <v>0</v>
      </c>
      <c r="AV305" s="332">
        <f t="shared" si="61"/>
        <v>0</v>
      </c>
      <c r="AW305" s="332">
        <f t="shared" si="61"/>
        <v>0</v>
      </c>
      <c r="AX305" s="332">
        <f t="shared" si="61"/>
        <v>0</v>
      </c>
      <c r="AY305" s="332">
        <f t="shared" si="61"/>
        <v>0</v>
      </c>
      <c r="AZ305" s="332">
        <f t="shared" si="61"/>
        <v>-227461</v>
      </c>
      <c r="BA305" s="332">
        <f t="shared" si="61"/>
        <v>0</v>
      </c>
      <c r="BB305" s="332">
        <f t="shared" si="61"/>
        <v>0</v>
      </c>
      <c r="BC305" s="332">
        <f t="shared" si="61"/>
        <v>0</v>
      </c>
      <c r="BD305" s="332">
        <f t="shared" si="61"/>
        <v>0</v>
      </c>
      <c r="BE305" s="332">
        <f t="shared" si="61"/>
        <v>0</v>
      </c>
      <c r="BF305" s="332">
        <f t="shared" si="61"/>
        <v>0</v>
      </c>
      <c r="BG305" s="332">
        <f t="shared" si="61"/>
        <v>0</v>
      </c>
      <c r="BH305" s="332">
        <f t="shared" si="61"/>
        <v>0</v>
      </c>
      <c r="BI305" s="332">
        <f t="shared" si="61"/>
        <v>0</v>
      </c>
      <c r="BJ305" s="332">
        <f t="shared" si="61"/>
        <v>-232101</v>
      </c>
      <c r="BK305" s="332">
        <f t="shared" si="61"/>
        <v>0</v>
      </c>
      <c r="BL305" s="332">
        <f t="shared" si="61"/>
        <v>0</v>
      </c>
      <c r="BM305" s="332">
        <f t="shared" si="61"/>
        <v>0</v>
      </c>
      <c r="BN305" s="332">
        <f t="shared" si="61"/>
        <v>0</v>
      </c>
      <c r="BO305" s="332">
        <f t="shared" si="61"/>
        <v>-782082</v>
      </c>
      <c r="BP305" s="332">
        <f t="shared" si="61"/>
        <v>0</v>
      </c>
      <c r="BQ305" s="332">
        <f t="shared" si="61"/>
        <v>0</v>
      </c>
      <c r="BR305" s="332">
        <f t="shared" si="61"/>
        <v>0</v>
      </c>
      <c r="BS305" s="332">
        <f t="shared" si="61"/>
        <v>0</v>
      </c>
      <c r="BT305" s="332">
        <f t="shared" si="61"/>
        <v>39870</v>
      </c>
      <c r="BU305" s="332">
        <f t="shared" si="61"/>
        <v>0</v>
      </c>
      <c r="BV305" s="332">
        <f t="shared" si="61"/>
        <v>0</v>
      </c>
      <c r="BW305" s="332">
        <f t="shared" ref="BW305:BX366" si="64">BW154-EO154</f>
        <v>0</v>
      </c>
      <c r="BX305" s="332">
        <f t="shared" si="62"/>
        <v>0</v>
      </c>
      <c r="BZ305" s="332">
        <f t="shared" si="63"/>
        <v>0</v>
      </c>
      <c r="CA305" s="332">
        <f t="shared" si="63"/>
        <v>0</v>
      </c>
    </row>
    <row r="306" spans="12:79" hidden="1" x14ac:dyDescent="0.2">
      <c r="L306" s="332">
        <f t="shared" ref="L306:BV310" si="65">L155-CD155</f>
        <v>-15296</v>
      </c>
      <c r="M306" s="332">
        <f t="shared" si="65"/>
        <v>0</v>
      </c>
      <c r="N306" s="332">
        <f t="shared" si="65"/>
        <v>0</v>
      </c>
      <c r="O306" s="332">
        <f t="shared" si="65"/>
        <v>0</v>
      </c>
      <c r="P306" s="332">
        <f t="shared" si="65"/>
        <v>0</v>
      </c>
      <c r="Q306" s="332">
        <f t="shared" si="65"/>
        <v>55166</v>
      </c>
      <c r="R306" s="332">
        <f t="shared" si="65"/>
        <v>0</v>
      </c>
      <c r="S306" s="332">
        <f t="shared" si="65"/>
        <v>0</v>
      </c>
      <c r="T306" s="332">
        <f t="shared" si="65"/>
        <v>0</v>
      </c>
      <c r="U306" s="332">
        <f t="shared" si="65"/>
        <v>0</v>
      </c>
      <c r="V306" s="332">
        <f t="shared" si="65"/>
        <v>0</v>
      </c>
      <c r="W306" s="332">
        <f t="shared" si="65"/>
        <v>0</v>
      </c>
      <c r="X306" s="332">
        <f t="shared" si="65"/>
        <v>0</v>
      </c>
      <c r="Y306" s="332">
        <f t="shared" si="65"/>
        <v>0</v>
      </c>
      <c r="Z306" s="332">
        <f t="shared" si="65"/>
        <v>0</v>
      </c>
      <c r="AA306" s="332">
        <f t="shared" si="65"/>
        <v>0</v>
      </c>
      <c r="AB306" s="332">
        <f t="shared" si="65"/>
        <v>0</v>
      </c>
      <c r="AC306" s="332">
        <f t="shared" si="65"/>
        <v>0</v>
      </c>
      <c r="AD306" s="332">
        <f t="shared" si="65"/>
        <v>0</v>
      </c>
      <c r="AE306" s="332">
        <f t="shared" si="65"/>
        <v>0</v>
      </c>
      <c r="AF306" s="332">
        <f t="shared" si="65"/>
        <v>0</v>
      </c>
      <c r="AG306" s="332">
        <f t="shared" si="65"/>
        <v>0</v>
      </c>
      <c r="AH306" s="332">
        <f t="shared" si="65"/>
        <v>0</v>
      </c>
      <c r="AI306" s="332">
        <f t="shared" si="65"/>
        <v>0</v>
      </c>
      <c r="AJ306" s="332">
        <f t="shared" si="65"/>
        <v>0</v>
      </c>
      <c r="AK306" s="332">
        <f t="shared" si="65"/>
        <v>0</v>
      </c>
      <c r="AL306" s="332">
        <f t="shared" si="65"/>
        <v>0</v>
      </c>
      <c r="AM306" s="332">
        <f t="shared" si="65"/>
        <v>0</v>
      </c>
      <c r="AN306" s="332">
        <f t="shared" si="65"/>
        <v>0</v>
      </c>
      <c r="AO306" s="332">
        <f t="shared" si="65"/>
        <v>0</v>
      </c>
      <c r="AP306" s="332">
        <f t="shared" si="65"/>
        <v>0</v>
      </c>
      <c r="AQ306" s="332">
        <f t="shared" si="65"/>
        <v>0</v>
      </c>
      <c r="AR306" s="332">
        <f t="shared" si="65"/>
        <v>0</v>
      </c>
      <c r="AS306" s="332">
        <f t="shared" si="65"/>
        <v>0</v>
      </c>
      <c r="AT306" s="332">
        <f t="shared" si="65"/>
        <v>0</v>
      </c>
      <c r="AU306" s="332">
        <f t="shared" si="65"/>
        <v>0</v>
      </c>
      <c r="AV306" s="332">
        <f t="shared" si="65"/>
        <v>0</v>
      </c>
      <c r="AW306" s="332">
        <f t="shared" si="65"/>
        <v>0</v>
      </c>
      <c r="AX306" s="332">
        <f t="shared" si="65"/>
        <v>0</v>
      </c>
      <c r="AY306" s="332">
        <f t="shared" si="65"/>
        <v>0</v>
      </c>
      <c r="AZ306" s="332">
        <f t="shared" si="65"/>
        <v>-227461</v>
      </c>
      <c r="BA306" s="332">
        <f t="shared" si="65"/>
        <v>0</v>
      </c>
      <c r="BB306" s="332">
        <f t="shared" si="65"/>
        <v>0</v>
      </c>
      <c r="BC306" s="332">
        <f t="shared" si="65"/>
        <v>0</v>
      </c>
      <c r="BD306" s="332">
        <f t="shared" si="65"/>
        <v>0</v>
      </c>
      <c r="BE306" s="332">
        <f t="shared" si="65"/>
        <v>0</v>
      </c>
      <c r="BF306" s="332">
        <f t="shared" si="65"/>
        <v>0</v>
      </c>
      <c r="BG306" s="332">
        <f t="shared" si="65"/>
        <v>0</v>
      </c>
      <c r="BH306" s="332">
        <f t="shared" si="65"/>
        <v>0</v>
      </c>
      <c r="BI306" s="332">
        <f t="shared" si="65"/>
        <v>0</v>
      </c>
      <c r="BJ306" s="332">
        <f t="shared" si="65"/>
        <v>-232101</v>
      </c>
      <c r="BK306" s="332">
        <f t="shared" si="65"/>
        <v>0</v>
      </c>
      <c r="BL306" s="332">
        <f t="shared" si="65"/>
        <v>0</v>
      </c>
      <c r="BM306" s="332">
        <f t="shared" si="65"/>
        <v>0</v>
      </c>
      <c r="BN306" s="332">
        <f t="shared" si="65"/>
        <v>0</v>
      </c>
      <c r="BO306" s="332">
        <f t="shared" si="65"/>
        <v>-782082</v>
      </c>
      <c r="BP306" s="332">
        <f t="shared" si="65"/>
        <v>0</v>
      </c>
      <c r="BQ306" s="332">
        <f t="shared" si="65"/>
        <v>0</v>
      </c>
      <c r="BR306" s="332">
        <f t="shared" si="65"/>
        <v>0</v>
      </c>
      <c r="BS306" s="332">
        <f t="shared" si="65"/>
        <v>0</v>
      </c>
      <c r="BT306" s="332">
        <f t="shared" si="65"/>
        <v>39870</v>
      </c>
      <c r="BU306" s="332">
        <f t="shared" si="65"/>
        <v>0</v>
      </c>
      <c r="BV306" s="332">
        <f t="shared" si="65"/>
        <v>0</v>
      </c>
      <c r="BW306" s="332">
        <f t="shared" si="64"/>
        <v>0</v>
      </c>
      <c r="BX306" s="332">
        <f t="shared" si="62"/>
        <v>0</v>
      </c>
      <c r="BZ306" s="332">
        <f t="shared" si="63"/>
        <v>0</v>
      </c>
      <c r="CA306" s="332">
        <f t="shared" si="63"/>
        <v>0</v>
      </c>
    </row>
    <row r="307" spans="12:79" hidden="1" x14ac:dyDescent="0.2">
      <c r="L307" s="332">
        <f t="shared" si="65"/>
        <v>0</v>
      </c>
      <c r="M307" s="332">
        <f t="shared" si="65"/>
        <v>0</v>
      </c>
      <c r="N307" s="332">
        <f t="shared" si="65"/>
        <v>0</v>
      </c>
      <c r="O307" s="332">
        <f t="shared" si="65"/>
        <v>0</v>
      </c>
      <c r="P307" s="332">
        <f t="shared" si="65"/>
        <v>0</v>
      </c>
      <c r="Q307" s="332">
        <f t="shared" si="65"/>
        <v>0</v>
      </c>
      <c r="R307" s="332">
        <f t="shared" si="65"/>
        <v>0</v>
      </c>
      <c r="S307" s="332">
        <f t="shared" si="65"/>
        <v>0</v>
      </c>
      <c r="T307" s="332">
        <f t="shared" si="65"/>
        <v>0</v>
      </c>
      <c r="U307" s="332">
        <f t="shared" si="65"/>
        <v>0</v>
      </c>
      <c r="V307" s="332">
        <f t="shared" si="65"/>
        <v>0</v>
      </c>
      <c r="W307" s="332">
        <f t="shared" si="65"/>
        <v>0</v>
      </c>
      <c r="X307" s="332">
        <f t="shared" si="65"/>
        <v>0</v>
      </c>
      <c r="Y307" s="332">
        <f t="shared" si="65"/>
        <v>0</v>
      </c>
      <c r="Z307" s="332">
        <f t="shared" si="65"/>
        <v>0</v>
      </c>
      <c r="AA307" s="332">
        <f t="shared" si="65"/>
        <v>0</v>
      </c>
      <c r="AB307" s="332">
        <f t="shared" si="65"/>
        <v>0</v>
      </c>
      <c r="AC307" s="332">
        <f t="shared" si="65"/>
        <v>0</v>
      </c>
      <c r="AD307" s="332">
        <f t="shared" si="65"/>
        <v>0</v>
      </c>
      <c r="AE307" s="332">
        <f t="shared" si="65"/>
        <v>0</v>
      </c>
      <c r="AF307" s="332">
        <f t="shared" si="65"/>
        <v>0</v>
      </c>
      <c r="AG307" s="332">
        <f t="shared" si="65"/>
        <v>0</v>
      </c>
      <c r="AH307" s="332">
        <f t="shared" si="65"/>
        <v>0</v>
      </c>
      <c r="AI307" s="332">
        <f t="shared" si="65"/>
        <v>0</v>
      </c>
      <c r="AJ307" s="332">
        <f t="shared" si="65"/>
        <v>0</v>
      </c>
      <c r="AK307" s="332">
        <f t="shared" si="65"/>
        <v>0</v>
      </c>
      <c r="AL307" s="332">
        <f t="shared" si="65"/>
        <v>0</v>
      </c>
      <c r="AM307" s="332">
        <f t="shared" si="65"/>
        <v>0</v>
      </c>
      <c r="AN307" s="332">
        <f t="shared" si="65"/>
        <v>0</v>
      </c>
      <c r="AO307" s="332">
        <f t="shared" si="65"/>
        <v>0</v>
      </c>
      <c r="AP307" s="332">
        <f t="shared" si="65"/>
        <v>0</v>
      </c>
      <c r="AQ307" s="332">
        <f t="shared" si="65"/>
        <v>0</v>
      </c>
      <c r="AR307" s="332">
        <f t="shared" si="65"/>
        <v>0</v>
      </c>
      <c r="AS307" s="332">
        <f t="shared" si="65"/>
        <v>0</v>
      </c>
      <c r="AT307" s="332">
        <f t="shared" si="65"/>
        <v>0</v>
      </c>
      <c r="AU307" s="332">
        <f t="shared" si="65"/>
        <v>0</v>
      </c>
      <c r="AV307" s="332">
        <f t="shared" si="65"/>
        <v>0</v>
      </c>
      <c r="AW307" s="332">
        <f t="shared" si="65"/>
        <v>0</v>
      </c>
      <c r="AX307" s="332">
        <f t="shared" si="65"/>
        <v>0</v>
      </c>
      <c r="AY307" s="332">
        <f t="shared" si="65"/>
        <v>0</v>
      </c>
      <c r="AZ307" s="332">
        <f t="shared" si="65"/>
        <v>0</v>
      </c>
      <c r="BA307" s="332">
        <f t="shared" si="65"/>
        <v>0</v>
      </c>
      <c r="BB307" s="332">
        <f t="shared" si="65"/>
        <v>0</v>
      </c>
      <c r="BC307" s="332">
        <f t="shared" si="65"/>
        <v>0</v>
      </c>
      <c r="BD307" s="332">
        <f t="shared" si="65"/>
        <v>0</v>
      </c>
      <c r="BE307" s="332">
        <f t="shared" si="65"/>
        <v>0</v>
      </c>
      <c r="BF307" s="332">
        <f t="shared" si="65"/>
        <v>0</v>
      </c>
      <c r="BG307" s="332">
        <f t="shared" si="65"/>
        <v>0</v>
      </c>
      <c r="BH307" s="332">
        <f t="shared" si="65"/>
        <v>0</v>
      </c>
      <c r="BI307" s="332">
        <f t="shared" si="65"/>
        <v>0</v>
      </c>
      <c r="BJ307" s="332">
        <f t="shared" si="65"/>
        <v>0</v>
      </c>
      <c r="BK307" s="332">
        <f t="shared" si="65"/>
        <v>0</v>
      </c>
      <c r="BL307" s="332">
        <f t="shared" si="65"/>
        <v>0</v>
      </c>
      <c r="BM307" s="332">
        <f t="shared" si="65"/>
        <v>0</v>
      </c>
      <c r="BN307" s="332">
        <f t="shared" si="65"/>
        <v>0</v>
      </c>
      <c r="BO307" s="332">
        <f t="shared" si="65"/>
        <v>0</v>
      </c>
      <c r="BP307" s="332">
        <f t="shared" si="65"/>
        <v>0</v>
      </c>
      <c r="BQ307" s="332">
        <f t="shared" si="65"/>
        <v>0</v>
      </c>
      <c r="BR307" s="332">
        <f t="shared" si="65"/>
        <v>0</v>
      </c>
      <c r="BS307" s="332">
        <f t="shared" si="65"/>
        <v>0</v>
      </c>
      <c r="BT307" s="332">
        <f t="shared" si="65"/>
        <v>0</v>
      </c>
      <c r="BU307" s="332">
        <f t="shared" si="65"/>
        <v>0</v>
      </c>
      <c r="BV307" s="332">
        <f t="shared" si="65"/>
        <v>0</v>
      </c>
      <c r="BW307" s="332">
        <f t="shared" si="64"/>
        <v>0</v>
      </c>
      <c r="BX307" s="332">
        <f t="shared" si="62"/>
        <v>0</v>
      </c>
      <c r="BZ307" s="332">
        <f t="shared" si="63"/>
        <v>0</v>
      </c>
      <c r="CA307" s="332">
        <f t="shared" si="63"/>
        <v>0</v>
      </c>
    </row>
    <row r="308" spans="12:79" hidden="1" x14ac:dyDescent="0.2">
      <c r="L308" s="332">
        <f t="shared" si="65"/>
        <v>-41836</v>
      </c>
      <c r="M308" s="332">
        <f t="shared" si="65"/>
        <v>0</v>
      </c>
      <c r="N308" s="332">
        <f t="shared" si="65"/>
        <v>0</v>
      </c>
      <c r="O308" s="332">
        <f t="shared" si="65"/>
        <v>0</v>
      </c>
      <c r="P308" s="332">
        <f t="shared" si="65"/>
        <v>0</v>
      </c>
      <c r="Q308" s="332">
        <f t="shared" si="65"/>
        <v>0</v>
      </c>
      <c r="R308" s="332">
        <f t="shared" si="65"/>
        <v>0</v>
      </c>
      <c r="S308" s="332">
        <f t="shared" si="65"/>
        <v>0</v>
      </c>
      <c r="T308" s="332">
        <f t="shared" si="65"/>
        <v>0</v>
      </c>
      <c r="U308" s="332">
        <f t="shared" si="65"/>
        <v>0</v>
      </c>
      <c r="V308" s="332">
        <f t="shared" si="65"/>
        <v>0</v>
      </c>
      <c r="W308" s="332">
        <f t="shared" si="65"/>
        <v>0</v>
      </c>
      <c r="X308" s="332">
        <f t="shared" si="65"/>
        <v>0</v>
      </c>
      <c r="Y308" s="332">
        <f t="shared" si="65"/>
        <v>0</v>
      </c>
      <c r="Z308" s="332">
        <f t="shared" si="65"/>
        <v>0</v>
      </c>
      <c r="AA308" s="332">
        <f t="shared" si="65"/>
        <v>0</v>
      </c>
      <c r="AB308" s="332">
        <f t="shared" si="65"/>
        <v>0</v>
      </c>
      <c r="AC308" s="332">
        <f t="shared" si="65"/>
        <v>0</v>
      </c>
      <c r="AD308" s="332">
        <f t="shared" si="65"/>
        <v>0</v>
      </c>
      <c r="AE308" s="332">
        <f t="shared" si="65"/>
        <v>0</v>
      </c>
      <c r="AF308" s="332">
        <f t="shared" si="65"/>
        <v>0</v>
      </c>
      <c r="AG308" s="332">
        <f t="shared" si="65"/>
        <v>0</v>
      </c>
      <c r="AH308" s="332">
        <f t="shared" si="65"/>
        <v>0</v>
      </c>
      <c r="AI308" s="332">
        <f t="shared" si="65"/>
        <v>0</v>
      </c>
      <c r="AJ308" s="332">
        <f t="shared" si="65"/>
        <v>0</v>
      </c>
      <c r="AK308" s="332">
        <f t="shared" si="65"/>
        <v>0</v>
      </c>
      <c r="AL308" s="332">
        <f t="shared" si="65"/>
        <v>0</v>
      </c>
      <c r="AM308" s="332">
        <f t="shared" si="65"/>
        <v>0</v>
      </c>
      <c r="AN308" s="332">
        <f t="shared" si="65"/>
        <v>0</v>
      </c>
      <c r="AO308" s="332">
        <f t="shared" si="65"/>
        <v>0</v>
      </c>
      <c r="AP308" s="332">
        <f t="shared" si="65"/>
        <v>0</v>
      </c>
      <c r="AQ308" s="332">
        <f t="shared" si="65"/>
        <v>0</v>
      </c>
      <c r="AR308" s="332">
        <f t="shared" si="65"/>
        <v>0</v>
      </c>
      <c r="AS308" s="332">
        <f t="shared" si="65"/>
        <v>0</v>
      </c>
      <c r="AT308" s="332">
        <f t="shared" si="65"/>
        <v>0</v>
      </c>
      <c r="AU308" s="332">
        <f t="shared" si="65"/>
        <v>0</v>
      </c>
      <c r="AV308" s="332">
        <f t="shared" si="65"/>
        <v>0</v>
      </c>
      <c r="AW308" s="332">
        <f t="shared" si="65"/>
        <v>0</v>
      </c>
      <c r="AX308" s="332">
        <f t="shared" si="65"/>
        <v>0</v>
      </c>
      <c r="AY308" s="332">
        <f t="shared" si="65"/>
        <v>0</v>
      </c>
      <c r="AZ308" s="332">
        <f t="shared" si="65"/>
        <v>0</v>
      </c>
      <c r="BA308" s="332">
        <f t="shared" si="65"/>
        <v>0</v>
      </c>
      <c r="BB308" s="332">
        <f t="shared" si="65"/>
        <v>0</v>
      </c>
      <c r="BC308" s="332">
        <f t="shared" si="65"/>
        <v>0</v>
      </c>
      <c r="BD308" s="332">
        <f t="shared" si="65"/>
        <v>0</v>
      </c>
      <c r="BE308" s="332">
        <f t="shared" si="65"/>
        <v>0</v>
      </c>
      <c r="BF308" s="332">
        <f t="shared" si="65"/>
        <v>0</v>
      </c>
      <c r="BG308" s="332">
        <f t="shared" si="65"/>
        <v>0</v>
      </c>
      <c r="BH308" s="332">
        <f t="shared" si="65"/>
        <v>0</v>
      </c>
      <c r="BI308" s="332">
        <f t="shared" si="65"/>
        <v>0</v>
      </c>
      <c r="BJ308" s="332">
        <f t="shared" si="65"/>
        <v>0</v>
      </c>
      <c r="BK308" s="332">
        <f t="shared" si="65"/>
        <v>0</v>
      </c>
      <c r="BL308" s="332">
        <f t="shared" si="65"/>
        <v>0</v>
      </c>
      <c r="BM308" s="332">
        <f t="shared" si="65"/>
        <v>0</v>
      </c>
      <c r="BN308" s="332">
        <f t="shared" si="65"/>
        <v>0</v>
      </c>
      <c r="BO308" s="332">
        <f t="shared" si="65"/>
        <v>-161224</v>
      </c>
      <c r="BP308" s="332">
        <f t="shared" si="65"/>
        <v>0</v>
      </c>
      <c r="BQ308" s="332">
        <f t="shared" si="65"/>
        <v>0</v>
      </c>
      <c r="BR308" s="332">
        <f t="shared" si="65"/>
        <v>0</v>
      </c>
      <c r="BS308" s="332">
        <f t="shared" si="65"/>
        <v>0</v>
      </c>
      <c r="BT308" s="332">
        <f t="shared" si="65"/>
        <v>-41836</v>
      </c>
      <c r="BU308" s="332">
        <f t="shared" si="65"/>
        <v>0</v>
      </c>
      <c r="BV308" s="332">
        <f t="shared" si="65"/>
        <v>0</v>
      </c>
      <c r="BW308" s="332">
        <f t="shared" si="64"/>
        <v>0</v>
      </c>
      <c r="BX308" s="332">
        <f t="shared" si="62"/>
        <v>0</v>
      </c>
      <c r="BZ308" s="332">
        <f t="shared" si="63"/>
        <v>0</v>
      </c>
      <c r="CA308" s="332">
        <f t="shared" si="63"/>
        <v>0</v>
      </c>
    </row>
    <row r="309" spans="12:79" hidden="1" x14ac:dyDescent="0.2">
      <c r="L309" s="332">
        <f t="shared" si="65"/>
        <v>-41836</v>
      </c>
      <c r="M309" s="332">
        <f t="shared" si="65"/>
        <v>0</v>
      </c>
      <c r="N309" s="332">
        <f t="shared" si="65"/>
        <v>0</v>
      </c>
      <c r="O309" s="332">
        <f t="shared" si="65"/>
        <v>0</v>
      </c>
      <c r="P309" s="332">
        <f t="shared" si="65"/>
        <v>0</v>
      </c>
      <c r="Q309" s="332">
        <f t="shared" si="65"/>
        <v>0</v>
      </c>
      <c r="R309" s="332">
        <f t="shared" si="65"/>
        <v>0</v>
      </c>
      <c r="S309" s="332">
        <f t="shared" si="65"/>
        <v>0</v>
      </c>
      <c r="T309" s="332">
        <f t="shared" si="65"/>
        <v>0</v>
      </c>
      <c r="U309" s="332">
        <f t="shared" si="65"/>
        <v>0</v>
      </c>
      <c r="V309" s="332">
        <f t="shared" si="65"/>
        <v>0</v>
      </c>
      <c r="W309" s="332">
        <f t="shared" si="65"/>
        <v>0</v>
      </c>
      <c r="X309" s="332">
        <f t="shared" si="65"/>
        <v>0</v>
      </c>
      <c r="Y309" s="332">
        <f t="shared" si="65"/>
        <v>0</v>
      </c>
      <c r="Z309" s="332">
        <f t="shared" si="65"/>
        <v>0</v>
      </c>
      <c r="AA309" s="332">
        <f t="shared" si="65"/>
        <v>0</v>
      </c>
      <c r="AB309" s="332">
        <f t="shared" si="65"/>
        <v>0</v>
      </c>
      <c r="AC309" s="332">
        <f t="shared" si="65"/>
        <v>0</v>
      </c>
      <c r="AD309" s="332">
        <f t="shared" si="65"/>
        <v>0</v>
      </c>
      <c r="AE309" s="332">
        <f t="shared" si="65"/>
        <v>0</v>
      </c>
      <c r="AF309" s="332">
        <f t="shared" si="65"/>
        <v>0</v>
      </c>
      <c r="AG309" s="332">
        <f t="shared" si="65"/>
        <v>0</v>
      </c>
      <c r="AH309" s="332">
        <f t="shared" si="65"/>
        <v>0</v>
      </c>
      <c r="AI309" s="332">
        <f t="shared" si="65"/>
        <v>0</v>
      </c>
      <c r="AJ309" s="332">
        <f t="shared" si="65"/>
        <v>0</v>
      </c>
      <c r="AK309" s="332">
        <f t="shared" si="65"/>
        <v>0</v>
      </c>
      <c r="AL309" s="332">
        <f t="shared" si="65"/>
        <v>0</v>
      </c>
      <c r="AM309" s="332">
        <f t="shared" si="65"/>
        <v>0</v>
      </c>
      <c r="AN309" s="332">
        <f t="shared" si="65"/>
        <v>0</v>
      </c>
      <c r="AO309" s="332">
        <f t="shared" si="65"/>
        <v>0</v>
      </c>
      <c r="AP309" s="332">
        <f t="shared" si="65"/>
        <v>0</v>
      </c>
      <c r="AQ309" s="332">
        <f t="shared" si="65"/>
        <v>0</v>
      </c>
      <c r="AR309" s="332">
        <f t="shared" si="65"/>
        <v>0</v>
      </c>
      <c r="AS309" s="332">
        <f t="shared" si="65"/>
        <v>0</v>
      </c>
      <c r="AT309" s="332">
        <f t="shared" si="65"/>
        <v>0</v>
      </c>
      <c r="AU309" s="332">
        <f t="shared" si="65"/>
        <v>0</v>
      </c>
      <c r="AV309" s="332">
        <f t="shared" si="65"/>
        <v>0</v>
      </c>
      <c r="AW309" s="332">
        <f t="shared" si="65"/>
        <v>0</v>
      </c>
      <c r="AX309" s="332">
        <f t="shared" si="65"/>
        <v>0</v>
      </c>
      <c r="AY309" s="332">
        <f t="shared" si="65"/>
        <v>0</v>
      </c>
      <c r="AZ309" s="332">
        <f t="shared" si="65"/>
        <v>0</v>
      </c>
      <c r="BA309" s="332">
        <f t="shared" si="65"/>
        <v>0</v>
      </c>
      <c r="BB309" s="332">
        <f t="shared" si="65"/>
        <v>0</v>
      </c>
      <c r="BC309" s="332">
        <f t="shared" si="65"/>
        <v>0</v>
      </c>
      <c r="BD309" s="332">
        <f t="shared" si="65"/>
        <v>0</v>
      </c>
      <c r="BE309" s="332">
        <f t="shared" si="65"/>
        <v>0</v>
      </c>
      <c r="BF309" s="332">
        <f t="shared" si="65"/>
        <v>0</v>
      </c>
      <c r="BG309" s="332">
        <f t="shared" si="65"/>
        <v>0</v>
      </c>
      <c r="BH309" s="332">
        <f t="shared" si="65"/>
        <v>0</v>
      </c>
      <c r="BI309" s="332">
        <f t="shared" si="65"/>
        <v>0</v>
      </c>
      <c r="BJ309" s="332">
        <f t="shared" si="65"/>
        <v>0</v>
      </c>
      <c r="BK309" s="332">
        <f t="shared" si="65"/>
        <v>0</v>
      </c>
      <c r="BL309" s="332">
        <f t="shared" si="65"/>
        <v>0</v>
      </c>
      <c r="BM309" s="332">
        <f t="shared" si="65"/>
        <v>0</v>
      </c>
      <c r="BN309" s="332">
        <f t="shared" si="65"/>
        <v>0</v>
      </c>
      <c r="BO309" s="332">
        <f t="shared" si="65"/>
        <v>-161224</v>
      </c>
      <c r="BP309" s="332">
        <f t="shared" si="65"/>
        <v>0</v>
      </c>
      <c r="BQ309" s="332">
        <f t="shared" si="65"/>
        <v>0</v>
      </c>
      <c r="BR309" s="332">
        <f t="shared" si="65"/>
        <v>0</v>
      </c>
      <c r="BS309" s="332">
        <f t="shared" si="65"/>
        <v>0</v>
      </c>
      <c r="BT309" s="332">
        <f t="shared" si="65"/>
        <v>-41836</v>
      </c>
      <c r="BU309" s="332">
        <f t="shared" si="65"/>
        <v>0</v>
      </c>
      <c r="BV309" s="332">
        <f t="shared" si="65"/>
        <v>0</v>
      </c>
      <c r="BW309" s="332">
        <f t="shared" si="64"/>
        <v>0</v>
      </c>
      <c r="BX309" s="332">
        <f t="shared" si="62"/>
        <v>0</v>
      </c>
      <c r="BZ309" s="332">
        <f t="shared" si="63"/>
        <v>0</v>
      </c>
      <c r="CA309" s="332">
        <f t="shared" si="63"/>
        <v>0</v>
      </c>
    </row>
    <row r="310" spans="12:79" hidden="1" x14ac:dyDescent="0.2">
      <c r="L310" s="332">
        <f t="shared" si="65"/>
        <v>0</v>
      </c>
      <c r="M310" s="332">
        <f t="shared" si="65"/>
        <v>0</v>
      </c>
      <c r="N310" s="332">
        <f t="shared" si="65"/>
        <v>0</v>
      </c>
      <c r="O310" s="332">
        <f t="shared" ref="O310:BV314" si="66">O159-CG159</f>
        <v>0</v>
      </c>
      <c r="P310" s="332">
        <f t="shared" si="66"/>
        <v>0</v>
      </c>
      <c r="Q310" s="332">
        <f t="shared" si="66"/>
        <v>0</v>
      </c>
      <c r="R310" s="332">
        <f t="shared" si="66"/>
        <v>0</v>
      </c>
      <c r="S310" s="332">
        <f t="shared" si="66"/>
        <v>0</v>
      </c>
      <c r="T310" s="332">
        <f t="shared" si="66"/>
        <v>0</v>
      </c>
      <c r="U310" s="332">
        <f t="shared" si="66"/>
        <v>0</v>
      </c>
      <c r="V310" s="332">
        <f t="shared" si="66"/>
        <v>0</v>
      </c>
      <c r="W310" s="332">
        <f t="shared" si="66"/>
        <v>0</v>
      </c>
      <c r="X310" s="332">
        <f t="shared" si="66"/>
        <v>0</v>
      </c>
      <c r="Y310" s="332">
        <f t="shared" si="66"/>
        <v>0</v>
      </c>
      <c r="Z310" s="332">
        <f t="shared" si="66"/>
        <v>0</v>
      </c>
      <c r="AA310" s="332">
        <f t="shared" si="66"/>
        <v>0</v>
      </c>
      <c r="AB310" s="332">
        <f t="shared" si="66"/>
        <v>0</v>
      </c>
      <c r="AC310" s="332">
        <f t="shared" si="66"/>
        <v>0</v>
      </c>
      <c r="AD310" s="332">
        <f t="shared" si="66"/>
        <v>0</v>
      </c>
      <c r="AE310" s="332">
        <f t="shared" si="66"/>
        <v>0</v>
      </c>
      <c r="AF310" s="332">
        <f t="shared" si="66"/>
        <v>0</v>
      </c>
      <c r="AG310" s="332">
        <f t="shared" si="66"/>
        <v>0</v>
      </c>
      <c r="AH310" s="332">
        <f t="shared" si="66"/>
        <v>0</v>
      </c>
      <c r="AI310" s="332">
        <f t="shared" si="66"/>
        <v>0</v>
      </c>
      <c r="AJ310" s="332">
        <f t="shared" si="66"/>
        <v>0</v>
      </c>
      <c r="AK310" s="332">
        <f t="shared" si="66"/>
        <v>0</v>
      </c>
      <c r="AL310" s="332">
        <f t="shared" si="66"/>
        <v>0</v>
      </c>
      <c r="AM310" s="332">
        <f t="shared" si="66"/>
        <v>0</v>
      </c>
      <c r="AN310" s="332">
        <f t="shared" si="66"/>
        <v>0</v>
      </c>
      <c r="AO310" s="332">
        <f t="shared" si="66"/>
        <v>0</v>
      </c>
      <c r="AP310" s="332">
        <f t="shared" si="66"/>
        <v>0</v>
      </c>
      <c r="AQ310" s="332">
        <f t="shared" si="66"/>
        <v>0</v>
      </c>
      <c r="AR310" s="332">
        <f t="shared" si="66"/>
        <v>0</v>
      </c>
      <c r="AS310" s="332">
        <f t="shared" si="66"/>
        <v>0</v>
      </c>
      <c r="AT310" s="332">
        <f t="shared" si="66"/>
        <v>0</v>
      </c>
      <c r="AU310" s="332">
        <f t="shared" si="66"/>
        <v>0</v>
      </c>
      <c r="AV310" s="332">
        <f t="shared" si="66"/>
        <v>0</v>
      </c>
      <c r="AW310" s="332">
        <f t="shared" si="66"/>
        <v>0</v>
      </c>
      <c r="AX310" s="332">
        <f t="shared" si="66"/>
        <v>0</v>
      </c>
      <c r="AY310" s="332">
        <f t="shared" si="66"/>
        <v>0</v>
      </c>
      <c r="AZ310" s="332">
        <f t="shared" si="66"/>
        <v>0</v>
      </c>
      <c r="BA310" s="332">
        <f t="shared" si="66"/>
        <v>0</v>
      </c>
      <c r="BB310" s="332">
        <f t="shared" si="66"/>
        <v>0</v>
      </c>
      <c r="BC310" s="332">
        <f t="shared" si="66"/>
        <v>0</v>
      </c>
      <c r="BD310" s="332">
        <f t="shared" si="66"/>
        <v>0</v>
      </c>
      <c r="BE310" s="332">
        <f t="shared" si="66"/>
        <v>0</v>
      </c>
      <c r="BF310" s="332">
        <f t="shared" si="66"/>
        <v>0</v>
      </c>
      <c r="BG310" s="332">
        <f t="shared" si="66"/>
        <v>0</v>
      </c>
      <c r="BH310" s="332">
        <f t="shared" si="66"/>
        <v>0</v>
      </c>
      <c r="BI310" s="332">
        <f t="shared" si="66"/>
        <v>0</v>
      </c>
      <c r="BJ310" s="332">
        <f t="shared" si="66"/>
        <v>0</v>
      </c>
      <c r="BK310" s="332">
        <f t="shared" si="66"/>
        <v>0</v>
      </c>
      <c r="BL310" s="332">
        <f t="shared" si="66"/>
        <v>0</v>
      </c>
      <c r="BM310" s="332">
        <f t="shared" si="66"/>
        <v>0</v>
      </c>
      <c r="BN310" s="332">
        <f t="shared" si="66"/>
        <v>0</v>
      </c>
      <c r="BO310" s="332">
        <f t="shared" si="66"/>
        <v>0</v>
      </c>
      <c r="BP310" s="332">
        <f t="shared" si="66"/>
        <v>0</v>
      </c>
      <c r="BQ310" s="332">
        <f t="shared" si="66"/>
        <v>0</v>
      </c>
      <c r="BR310" s="332">
        <f t="shared" si="66"/>
        <v>0</v>
      </c>
      <c r="BS310" s="332">
        <f t="shared" si="66"/>
        <v>0</v>
      </c>
      <c r="BT310" s="332">
        <f t="shared" si="66"/>
        <v>0</v>
      </c>
      <c r="BU310" s="332">
        <f t="shared" si="66"/>
        <v>0</v>
      </c>
      <c r="BV310" s="332">
        <f t="shared" si="66"/>
        <v>0</v>
      </c>
      <c r="BW310" s="332">
        <f t="shared" si="64"/>
        <v>0</v>
      </c>
      <c r="BX310" s="332">
        <f t="shared" si="62"/>
        <v>0</v>
      </c>
      <c r="BZ310" s="332">
        <f t="shared" si="63"/>
        <v>0</v>
      </c>
      <c r="CA310" s="332">
        <f t="shared" si="63"/>
        <v>0</v>
      </c>
    </row>
    <row r="311" spans="12:79" hidden="1" x14ac:dyDescent="0.2">
      <c r="L311" s="332">
        <f t="shared" ref="L311:AA326" si="67">L160-CD160</f>
        <v>0</v>
      </c>
      <c r="M311" s="332">
        <f t="shared" si="67"/>
        <v>0</v>
      </c>
      <c r="N311" s="332">
        <f t="shared" si="67"/>
        <v>0</v>
      </c>
      <c r="O311" s="332">
        <f t="shared" si="66"/>
        <v>0</v>
      </c>
      <c r="P311" s="332">
        <f t="shared" si="66"/>
        <v>0</v>
      </c>
      <c r="Q311" s="332">
        <f t="shared" si="66"/>
        <v>87218</v>
      </c>
      <c r="R311" s="332">
        <f t="shared" si="66"/>
        <v>0</v>
      </c>
      <c r="S311" s="332">
        <f t="shared" si="66"/>
        <v>0</v>
      </c>
      <c r="T311" s="332">
        <f t="shared" si="66"/>
        <v>0</v>
      </c>
      <c r="U311" s="332">
        <f t="shared" si="66"/>
        <v>0</v>
      </c>
      <c r="V311" s="332">
        <f t="shared" si="66"/>
        <v>0</v>
      </c>
      <c r="W311" s="332">
        <f t="shared" si="66"/>
        <v>0</v>
      </c>
      <c r="X311" s="332">
        <f t="shared" si="66"/>
        <v>0</v>
      </c>
      <c r="Y311" s="332">
        <f t="shared" si="66"/>
        <v>0</v>
      </c>
      <c r="Z311" s="332">
        <f t="shared" si="66"/>
        <v>0</v>
      </c>
      <c r="AA311" s="332">
        <f t="shared" si="66"/>
        <v>0</v>
      </c>
      <c r="AB311" s="332">
        <f t="shared" si="66"/>
        <v>0</v>
      </c>
      <c r="AC311" s="332">
        <f t="shared" si="66"/>
        <v>0</v>
      </c>
      <c r="AD311" s="332">
        <f t="shared" si="66"/>
        <v>0</v>
      </c>
      <c r="AE311" s="332">
        <f t="shared" si="66"/>
        <v>0</v>
      </c>
      <c r="AF311" s="332">
        <f t="shared" si="66"/>
        <v>0</v>
      </c>
      <c r="AG311" s="332">
        <f t="shared" si="66"/>
        <v>0</v>
      </c>
      <c r="AH311" s="332">
        <f t="shared" si="66"/>
        <v>0</v>
      </c>
      <c r="AI311" s="332">
        <f t="shared" si="66"/>
        <v>0</v>
      </c>
      <c r="AJ311" s="332">
        <f t="shared" si="66"/>
        <v>0</v>
      </c>
      <c r="AK311" s="332">
        <f t="shared" si="66"/>
        <v>0</v>
      </c>
      <c r="AL311" s="332">
        <f t="shared" si="66"/>
        <v>0</v>
      </c>
      <c r="AM311" s="332">
        <f t="shared" si="66"/>
        <v>0</v>
      </c>
      <c r="AN311" s="332">
        <f t="shared" si="66"/>
        <v>0</v>
      </c>
      <c r="AO311" s="332">
        <f t="shared" si="66"/>
        <v>0</v>
      </c>
      <c r="AP311" s="332">
        <f t="shared" si="66"/>
        <v>0</v>
      </c>
      <c r="AQ311" s="332">
        <f t="shared" si="66"/>
        <v>0</v>
      </c>
      <c r="AR311" s="332">
        <f t="shared" si="66"/>
        <v>0</v>
      </c>
      <c r="AS311" s="332">
        <f t="shared" si="66"/>
        <v>0</v>
      </c>
      <c r="AT311" s="332">
        <f t="shared" si="66"/>
        <v>0</v>
      </c>
      <c r="AU311" s="332">
        <f t="shared" si="66"/>
        <v>-530579</v>
      </c>
      <c r="AV311" s="332">
        <f t="shared" si="66"/>
        <v>0</v>
      </c>
      <c r="AW311" s="332">
        <f t="shared" si="66"/>
        <v>0</v>
      </c>
      <c r="AX311" s="332">
        <f t="shared" si="66"/>
        <v>0</v>
      </c>
      <c r="AY311" s="332">
        <f t="shared" si="66"/>
        <v>0</v>
      </c>
      <c r="AZ311" s="332">
        <f t="shared" si="66"/>
        <v>0</v>
      </c>
      <c r="BA311" s="332">
        <f t="shared" si="66"/>
        <v>0</v>
      </c>
      <c r="BB311" s="332">
        <f t="shared" si="66"/>
        <v>0</v>
      </c>
      <c r="BC311" s="332">
        <f t="shared" si="66"/>
        <v>0</v>
      </c>
      <c r="BD311" s="332">
        <f t="shared" si="66"/>
        <v>0</v>
      </c>
      <c r="BE311" s="332">
        <f t="shared" si="66"/>
        <v>0</v>
      </c>
      <c r="BF311" s="332">
        <f t="shared" si="66"/>
        <v>0</v>
      </c>
      <c r="BG311" s="332">
        <f t="shared" si="66"/>
        <v>0</v>
      </c>
      <c r="BH311" s="332">
        <f t="shared" si="66"/>
        <v>0</v>
      </c>
      <c r="BI311" s="332">
        <f t="shared" si="66"/>
        <v>0</v>
      </c>
      <c r="BJ311" s="332">
        <f t="shared" si="66"/>
        <v>0</v>
      </c>
      <c r="BK311" s="332">
        <f t="shared" si="66"/>
        <v>0</v>
      </c>
      <c r="BL311" s="332">
        <f t="shared" si="66"/>
        <v>0</v>
      </c>
      <c r="BM311" s="332">
        <f t="shared" si="66"/>
        <v>0</v>
      </c>
      <c r="BN311" s="332">
        <f t="shared" si="66"/>
        <v>0</v>
      </c>
      <c r="BO311" s="332">
        <f t="shared" si="66"/>
        <v>0</v>
      </c>
      <c r="BP311" s="332">
        <f t="shared" si="66"/>
        <v>0</v>
      </c>
      <c r="BQ311" s="332">
        <f t="shared" si="66"/>
        <v>0</v>
      </c>
      <c r="BR311" s="332">
        <f t="shared" si="66"/>
        <v>0</v>
      </c>
      <c r="BS311" s="332">
        <f t="shared" si="66"/>
        <v>0</v>
      </c>
      <c r="BT311" s="332">
        <f t="shared" si="66"/>
        <v>87218</v>
      </c>
      <c r="BU311" s="332">
        <f t="shared" si="66"/>
        <v>0</v>
      </c>
      <c r="BV311" s="332">
        <f t="shared" si="66"/>
        <v>0</v>
      </c>
      <c r="BW311" s="332">
        <f t="shared" si="64"/>
        <v>0</v>
      </c>
      <c r="BX311" s="332">
        <f t="shared" si="62"/>
        <v>0</v>
      </c>
      <c r="BZ311" s="332">
        <f t="shared" si="63"/>
        <v>0</v>
      </c>
      <c r="CA311" s="332">
        <f t="shared" si="63"/>
        <v>0</v>
      </c>
    </row>
    <row r="312" spans="12:79" hidden="1" x14ac:dyDescent="0.2">
      <c r="L312" s="332">
        <f t="shared" si="67"/>
        <v>0</v>
      </c>
      <c r="M312" s="332">
        <f t="shared" si="67"/>
        <v>0</v>
      </c>
      <c r="N312" s="332">
        <f t="shared" si="67"/>
        <v>0</v>
      </c>
      <c r="O312" s="332">
        <f t="shared" si="66"/>
        <v>0</v>
      </c>
      <c r="P312" s="332">
        <f t="shared" si="66"/>
        <v>0</v>
      </c>
      <c r="Q312" s="332">
        <f t="shared" si="66"/>
        <v>87218</v>
      </c>
      <c r="R312" s="332">
        <f t="shared" si="66"/>
        <v>0</v>
      </c>
      <c r="S312" s="332">
        <f t="shared" si="66"/>
        <v>0</v>
      </c>
      <c r="T312" s="332">
        <f t="shared" si="66"/>
        <v>0</v>
      </c>
      <c r="U312" s="332">
        <f t="shared" si="66"/>
        <v>0</v>
      </c>
      <c r="V312" s="332">
        <f t="shared" si="66"/>
        <v>0</v>
      </c>
      <c r="W312" s="332">
        <f t="shared" si="66"/>
        <v>0</v>
      </c>
      <c r="X312" s="332">
        <f t="shared" si="66"/>
        <v>0</v>
      </c>
      <c r="Y312" s="332">
        <f t="shared" si="66"/>
        <v>0</v>
      </c>
      <c r="Z312" s="332">
        <f t="shared" si="66"/>
        <v>0</v>
      </c>
      <c r="AA312" s="332">
        <f t="shared" si="66"/>
        <v>0</v>
      </c>
      <c r="AB312" s="332">
        <f t="shared" si="66"/>
        <v>0</v>
      </c>
      <c r="AC312" s="332">
        <f t="shared" si="66"/>
        <v>0</v>
      </c>
      <c r="AD312" s="332">
        <f t="shared" si="66"/>
        <v>0</v>
      </c>
      <c r="AE312" s="332">
        <f t="shared" si="66"/>
        <v>0</v>
      </c>
      <c r="AF312" s="332">
        <f t="shared" si="66"/>
        <v>0</v>
      </c>
      <c r="AG312" s="332">
        <f t="shared" si="66"/>
        <v>0</v>
      </c>
      <c r="AH312" s="332">
        <f t="shared" si="66"/>
        <v>0</v>
      </c>
      <c r="AI312" s="332">
        <f t="shared" si="66"/>
        <v>0</v>
      </c>
      <c r="AJ312" s="332">
        <f t="shared" si="66"/>
        <v>0</v>
      </c>
      <c r="AK312" s="332">
        <f t="shared" si="66"/>
        <v>0</v>
      </c>
      <c r="AL312" s="332">
        <f t="shared" si="66"/>
        <v>0</v>
      </c>
      <c r="AM312" s="332">
        <f t="shared" si="66"/>
        <v>0</v>
      </c>
      <c r="AN312" s="332">
        <f t="shared" si="66"/>
        <v>0</v>
      </c>
      <c r="AO312" s="332">
        <f t="shared" si="66"/>
        <v>0</v>
      </c>
      <c r="AP312" s="332">
        <f t="shared" si="66"/>
        <v>0</v>
      </c>
      <c r="AQ312" s="332">
        <f t="shared" si="66"/>
        <v>0</v>
      </c>
      <c r="AR312" s="332">
        <f t="shared" si="66"/>
        <v>0</v>
      </c>
      <c r="AS312" s="332">
        <f t="shared" si="66"/>
        <v>0</v>
      </c>
      <c r="AT312" s="332">
        <f t="shared" si="66"/>
        <v>0</v>
      </c>
      <c r="AU312" s="332">
        <f t="shared" si="66"/>
        <v>-530579</v>
      </c>
      <c r="AV312" s="332">
        <f t="shared" si="66"/>
        <v>0</v>
      </c>
      <c r="AW312" s="332">
        <f t="shared" si="66"/>
        <v>0</v>
      </c>
      <c r="AX312" s="332">
        <f t="shared" si="66"/>
        <v>0</v>
      </c>
      <c r="AY312" s="332">
        <f t="shared" si="66"/>
        <v>0</v>
      </c>
      <c r="AZ312" s="332">
        <f t="shared" si="66"/>
        <v>0</v>
      </c>
      <c r="BA312" s="332">
        <f t="shared" si="66"/>
        <v>0</v>
      </c>
      <c r="BB312" s="332">
        <f t="shared" si="66"/>
        <v>0</v>
      </c>
      <c r="BC312" s="332">
        <f t="shared" si="66"/>
        <v>0</v>
      </c>
      <c r="BD312" s="332">
        <f t="shared" si="66"/>
        <v>0</v>
      </c>
      <c r="BE312" s="332">
        <f t="shared" si="66"/>
        <v>0</v>
      </c>
      <c r="BF312" s="332">
        <f t="shared" si="66"/>
        <v>0</v>
      </c>
      <c r="BG312" s="332">
        <f t="shared" si="66"/>
        <v>0</v>
      </c>
      <c r="BH312" s="332">
        <f t="shared" si="66"/>
        <v>0</v>
      </c>
      <c r="BI312" s="332">
        <f t="shared" si="66"/>
        <v>0</v>
      </c>
      <c r="BJ312" s="332">
        <f t="shared" si="66"/>
        <v>0</v>
      </c>
      <c r="BK312" s="332">
        <f t="shared" si="66"/>
        <v>0</v>
      </c>
      <c r="BL312" s="332">
        <f t="shared" si="66"/>
        <v>0</v>
      </c>
      <c r="BM312" s="332">
        <f t="shared" si="66"/>
        <v>0</v>
      </c>
      <c r="BN312" s="332">
        <f t="shared" si="66"/>
        <v>0</v>
      </c>
      <c r="BO312" s="332">
        <f t="shared" si="66"/>
        <v>0</v>
      </c>
      <c r="BP312" s="332">
        <f t="shared" si="66"/>
        <v>0</v>
      </c>
      <c r="BQ312" s="332">
        <f t="shared" si="66"/>
        <v>0</v>
      </c>
      <c r="BR312" s="332">
        <f t="shared" si="66"/>
        <v>0</v>
      </c>
      <c r="BS312" s="332">
        <f t="shared" si="66"/>
        <v>0</v>
      </c>
      <c r="BT312" s="332">
        <f t="shared" si="66"/>
        <v>87218</v>
      </c>
      <c r="BU312" s="332">
        <f t="shared" si="66"/>
        <v>0</v>
      </c>
      <c r="BV312" s="332">
        <f t="shared" si="66"/>
        <v>0</v>
      </c>
      <c r="BW312" s="332">
        <f t="shared" si="64"/>
        <v>0</v>
      </c>
      <c r="BX312" s="332">
        <f t="shared" si="62"/>
        <v>0</v>
      </c>
      <c r="BZ312" s="332">
        <f t="shared" si="63"/>
        <v>0</v>
      </c>
      <c r="CA312" s="332">
        <f t="shared" si="63"/>
        <v>0</v>
      </c>
    </row>
    <row r="313" spans="12:79" hidden="1" x14ac:dyDescent="0.2">
      <c r="L313" s="332">
        <f t="shared" si="67"/>
        <v>0</v>
      </c>
      <c r="M313" s="332">
        <f t="shared" si="67"/>
        <v>0</v>
      </c>
      <c r="N313" s="332">
        <f t="shared" si="67"/>
        <v>0</v>
      </c>
      <c r="O313" s="332">
        <f t="shared" si="66"/>
        <v>0</v>
      </c>
      <c r="P313" s="332">
        <f t="shared" si="66"/>
        <v>0</v>
      </c>
      <c r="Q313" s="332">
        <f t="shared" si="66"/>
        <v>0</v>
      </c>
      <c r="R313" s="332">
        <f t="shared" si="66"/>
        <v>0</v>
      </c>
      <c r="S313" s="332">
        <f t="shared" si="66"/>
        <v>0</v>
      </c>
      <c r="T313" s="332">
        <f t="shared" si="66"/>
        <v>0</v>
      </c>
      <c r="U313" s="332">
        <f t="shared" si="66"/>
        <v>0</v>
      </c>
      <c r="V313" s="332">
        <f t="shared" si="66"/>
        <v>0</v>
      </c>
      <c r="W313" s="332">
        <f t="shared" si="66"/>
        <v>0</v>
      </c>
      <c r="X313" s="332">
        <f t="shared" si="66"/>
        <v>0</v>
      </c>
      <c r="Y313" s="332">
        <f t="shared" si="66"/>
        <v>0</v>
      </c>
      <c r="Z313" s="332">
        <f t="shared" si="66"/>
        <v>0</v>
      </c>
      <c r="AA313" s="332">
        <f t="shared" si="66"/>
        <v>0</v>
      </c>
      <c r="AB313" s="332">
        <f t="shared" si="66"/>
        <v>0</v>
      </c>
      <c r="AC313" s="332">
        <f t="shared" si="66"/>
        <v>0</v>
      </c>
      <c r="AD313" s="332">
        <f t="shared" si="66"/>
        <v>0</v>
      </c>
      <c r="AE313" s="332">
        <f t="shared" si="66"/>
        <v>0</v>
      </c>
      <c r="AF313" s="332">
        <f t="shared" si="66"/>
        <v>0</v>
      </c>
      <c r="AG313" s="332">
        <f t="shared" si="66"/>
        <v>0</v>
      </c>
      <c r="AH313" s="332">
        <f t="shared" si="66"/>
        <v>0</v>
      </c>
      <c r="AI313" s="332">
        <f t="shared" si="66"/>
        <v>0</v>
      </c>
      <c r="AJ313" s="332">
        <f t="shared" si="66"/>
        <v>0</v>
      </c>
      <c r="AK313" s="332">
        <f t="shared" si="66"/>
        <v>0</v>
      </c>
      <c r="AL313" s="332">
        <f t="shared" si="66"/>
        <v>0</v>
      </c>
      <c r="AM313" s="332">
        <f t="shared" si="66"/>
        <v>0</v>
      </c>
      <c r="AN313" s="332">
        <f t="shared" si="66"/>
        <v>0</v>
      </c>
      <c r="AO313" s="332">
        <f t="shared" si="66"/>
        <v>0</v>
      </c>
      <c r="AP313" s="332">
        <f t="shared" si="66"/>
        <v>0</v>
      </c>
      <c r="AQ313" s="332">
        <f t="shared" si="66"/>
        <v>0</v>
      </c>
      <c r="AR313" s="332">
        <f t="shared" si="66"/>
        <v>0</v>
      </c>
      <c r="AS313" s="332">
        <f t="shared" si="66"/>
        <v>0</v>
      </c>
      <c r="AT313" s="332">
        <f t="shared" si="66"/>
        <v>0</v>
      </c>
      <c r="AU313" s="332">
        <f t="shared" si="66"/>
        <v>0</v>
      </c>
      <c r="AV313" s="332">
        <f t="shared" si="66"/>
        <v>0</v>
      </c>
      <c r="AW313" s="332">
        <f t="shared" si="66"/>
        <v>0</v>
      </c>
      <c r="AX313" s="332">
        <f t="shared" si="66"/>
        <v>0</v>
      </c>
      <c r="AY313" s="332">
        <f t="shared" si="66"/>
        <v>0</v>
      </c>
      <c r="AZ313" s="332">
        <f t="shared" si="66"/>
        <v>0</v>
      </c>
      <c r="BA313" s="332">
        <f t="shared" si="66"/>
        <v>0</v>
      </c>
      <c r="BB313" s="332">
        <f t="shared" si="66"/>
        <v>0</v>
      </c>
      <c r="BC313" s="332">
        <f t="shared" si="66"/>
        <v>0</v>
      </c>
      <c r="BD313" s="332">
        <f t="shared" si="66"/>
        <v>0</v>
      </c>
      <c r="BE313" s="332">
        <f t="shared" si="66"/>
        <v>0</v>
      </c>
      <c r="BF313" s="332">
        <f t="shared" si="66"/>
        <v>0</v>
      </c>
      <c r="BG313" s="332">
        <f t="shared" si="66"/>
        <v>0</v>
      </c>
      <c r="BH313" s="332">
        <f t="shared" si="66"/>
        <v>0</v>
      </c>
      <c r="BI313" s="332">
        <f t="shared" si="66"/>
        <v>0</v>
      </c>
      <c r="BJ313" s="332">
        <f t="shared" si="66"/>
        <v>0</v>
      </c>
      <c r="BK313" s="332">
        <f t="shared" si="66"/>
        <v>0</v>
      </c>
      <c r="BL313" s="332">
        <f t="shared" si="66"/>
        <v>0</v>
      </c>
      <c r="BM313" s="332">
        <f t="shared" si="66"/>
        <v>0</v>
      </c>
      <c r="BN313" s="332">
        <f t="shared" si="66"/>
        <v>0</v>
      </c>
      <c r="BO313" s="332">
        <f t="shared" si="66"/>
        <v>0</v>
      </c>
      <c r="BP313" s="332">
        <f t="shared" si="66"/>
        <v>0</v>
      </c>
      <c r="BQ313" s="332">
        <f t="shared" si="66"/>
        <v>0</v>
      </c>
      <c r="BR313" s="332">
        <f t="shared" si="66"/>
        <v>0</v>
      </c>
      <c r="BS313" s="332">
        <f t="shared" si="66"/>
        <v>0</v>
      </c>
      <c r="BT313" s="332">
        <f t="shared" si="66"/>
        <v>0</v>
      </c>
      <c r="BU313" s="332">
        <f t="shared" si="66"/>
        <v>0</v>
      </c>
      <c r="BV313" s="332">
        <f t="shared" si="66"/>
        <v>0</v>
      </c>
      <c r="BW313" s="332">
        <f t="shared" si="64"/>
        <v>0</v>
      </c>
      <c r="BX313" s="332">
        <f t="shared" si="62"/>
        <v>0</v>
      </c>
      <c r="BZ313" s="332">
        <f t="shared" si="63"/>
        <v>0</v>
      </c>
      <c r="CA313" s="332">
        <f t="shared" si="63"/>
        <v>0</v>
      </c>
    </row>
    <row r="314" spans="12:79" hidden="1" x14ac:dyDescent="0.2">
      <c r="L314" s="332">
        <f t="shared" si="67"/>
        <v>0</v>
      </c>
      <c r="M314" s="332">
        <f t="shared" si="67"/>
        <v>0</v>
      </c>
      <c r="N314" s="332">
        <f t="shared" si="67"/>
        <v>0</v>
      </c>
      <c r="O314" s="332">
        <f t="shared" si="66"/>
        <v>0</v>
      </c>
      <c r="P314" s="332">
        <f t="shared" si="66"/>
        <v>0</v>
      </c>
      <c r="Q314" s="332">
        <f t="shared" si="66"/>
        <v>88771</v>
      </c>
      <c r="R314" s="332">
        <f t="shared" si="66"/>
        <v>0</v>
      </c>
      <c r="S314" s="332">
        <f t="shared" si="66"/>
        <v>0</v>
      </c>
      <c r="T314" s="332">
        <f t="shared" si="66"/>
        <v>0</v>
      </c>
      <c r="U314" s="332">
        <f t="shared" si="66"/>
        <v>0</v>
      </c>
      <c r="V314" s="332">
        <f t="shared" si="66"/>
        <v>0</v>
      </c>
      <c r="W314" s="332">
        <f t="shared" si="66"/>
        <v>0</v>
      </c>
      <c r="X314" s="332">
        <f t="shared" si="66"/>
        <v>0</v>
      </c>
      <c r="Y314" s="332">
        <f t="shared" si="66"/>
        <v>0</v>
      </c>
      <c r="Z314" s="332">
        <f t="shared" si="66"/>
        <v>0</v>
      </c>
      <c r="AA314" s="332">
        <f t="shared" si="66"/>
        <v>0</v>
      </c>
      <c r="AB314" s="332">
        <f t="shared" si="66"/>
        <v>0</v>
      </c>
      <c r="AC314" s="332">
        <f t="shared" si="66"/>
        <v>0</v>
      </c>
      <c r="AD314" s="332">
        <f t="shared" ref="AD314:BV319" si="68">AD163-CV163</f>
        <v>0</v>
      </c>
      <c r="AE314" s="332">
        <f t="shared" si="68"/>
        <v>0</v>
      </c>
      <c r="AF314" s="332">
        <f t="shared" si="68"/>
        <v>0</v>
      </c>
      <c r="AG314" s="332">
        <f t="shared" si="68"/>
        <v>0</v>
      </c>
      <c r="AH314" s="332">
        <f t="shared" si="68"/>
        <v>0</v>
      </c>
      <c r="AI314" s="332">
        <f t="shared" si="68"/>
        <v>0</v>
      </c>
      <c r="AJ314" s="332">
        <f t="shared" si="68"/>
        <v>0</v>
      </c>
      <c r="AK314" s="332">
        <f t="shared" si="68"/>
        <v>0</v>
      </c>
      <c r="AL314" s="332">
        <f t="shared" si="68"/>
        <v>0</v>
      </c>
      <c r="AM314" s="332">
        <f t="shared" si="68"/>
        <v>0</v>
      </c>
      <c r="AN314" s="332">
        <f t="shared" si="68"/>
        <v>0</v>
      </c>
      <c r="AO314" s="332">
        <f t="shared" si="68"/>
        <v>0</v>
      </c>
      <c r="AP314" s="332">
        <f t="shared" si="68"/>
        <v>0</v>
      </c>
      <c r="AQ314" s="332">
        <f t="shared" si="68"/>
        <v>0</v>
      </c>
      <c r="AR314" s="332">
        <f t="shared" si="68"/>
        <v>0</v>
      </c>
      <c r="AS314" s="332">
        <f t="shared" si="68"/>
        <v>0</v>
      </c>
      <c r="AT314" s="332">
        <f t="shared" si="68"/>
        <v>0</v>
      </c>
      <c r="AU314" s="332">
        <f t="shared" si="68"/>
        <v>-179611</v>
      </c>
      <c r="AV314" s="332">
        <f t="shared" si="68"/>
        <v>0</v>
      </c>
      <c r="AW314" s="332">
        <f t="shared" si="68"/>
        <v>0</v>
      </c>
      <c r="AX314" s="332">
        <f t="shared" si="68"/>
        <v>0</v>
      </c>
      <c r="AY314" s="332">
        <f t="shared" si="68"/>
        <v>0</v>
      </c>
      <c r="AZ314" s="332">
        <f t="shared" si="68"/>
        <v>0</v>
      </c>
      <c r="BA314" s="332">
        <f t="shared" si="68"/>
        <v>0</v>
      </c>
      <c r="BB314" s="332">
        <f t="shared" si="68"/>
        <v>0</v>
      </c>
      <c r="BC314" s="332">
        <f t="shared" si="68"/>
        <v>0</v>
      </c>
      <c r="BD314" s="332">
        <f t="shared" si="68"/>
        <v>0</v>
      </c>
      <c r="BE314" s="332">
        <f t="shared" si="68"/>
        <v>0</v>
      </c>
      <c r="BF314" s="332">
        <f t="shared" si="68"/>
        <v>0</v>
      </c>
      <c r="BG314" s="332">
        <f t="shared" si="68"/>
        <v>0</v>
      </c>
      <c r="BH314" s="332">
        <f t="shared" si="68"/>
        <v>0</v>
      </c>
      <c r="BI314" s="332">
        <f t="shared" si="68"/>
        <v>0</v>
      </c>
      <c r="BJ314" s="332">
        <f t="shared" si="68"/>
        <v>0</v>
      </c>
      <c r="BK314" s="332">
        <f t="shared" si="68"/>
        <v>0</v>
      </c>
      <c r="BL314" s="332">
        <f t="shared" si="68"/>
        <v>0</v>
      </c>
      <c r="BM314" s="332">
        <f t="shared" si="68"/>
        <v>0</v>
      </c>
      <c r="BN314" s="332">
        <f t="shared" si="68"/>
        <v>0</v>
      </c>
      <c r="BO314" s="332">
        <f t="shared" si="68"/>
        <v>-701591</v>
      </c>
      <c r="BP314" s="332">
        <f t="shared" si="68"/>
        <v>0</v>
      </c>
      <c r="BQ314" s="332">
        <f t="shared" si="68"/>
        <v>0</v>
      </c>
      <c r="BR314" s="332">
        <f t="shared" si="68"/>
        <v>0</v>
      </c>
      <c r="BS314" s="332">
        <f t="shared" si="68"/>
        <v>0</v>
      </c>
      <c r="BT314" s="332">
        <f t="shared" si="68"/>
        <v>88771</v>
      </c>
      <c r="BU314" s="332">
        <f t="shared" si="68"/>
        <v>0</v>
      </c>
      <c r="BV314" s="332">
        <f t="shared" si="68"/>
        <v>0</v>
      </c>
      <c r="BW314" s="332">
        <f t="shared" si="64"/>
        <v>0</v>
      </c>
      <c r="BX314" s="332">
        <f t="shared" si="62"/>
        <v>0</v>
      </c>
      <c r="BZ314" s="332">
        <f t="shared" si="63"/>
        <v>0</v>
      </c>
      <c r="CA314" s="332">
        <f t="shared" si="63"/>
        <v>0</v>
      </c>
    </row>
    <row r="315" spans="12:79" hidden="1" x14ac:dyDescent="0.2">
      <c r="L315" s="332">
        <f t="shared" si="67"/>
        <v>0</v>
      </c>
      <c r="M315" s="332">
        <f t="shared" si="67"/>
        <v>0</v>
      </c>
      <c r="N315" s="332">
        <f t="shared" si="67"/>
        <v>0</v>
      </c>
      <c r="O315" s="332">
        <f t="shared" si="67"/>
        <v>0</v>
      </c>
      <c r="P315" s="332">
        <f t="shared" si="67"/>
        <v>0</v>
      </c>
      <c r="Q315" s="332">
        <f t="shared" si="67"/>
        <v>88771</v>
      </c>
      <c r="R315" s="332">
        <f t="shared" si="67"/>
        <v>0</v>
      </c>
      <c r="S315" s="332">
        <f t="shared" si="67"/>
        <v>0</v>
      </c>
      <c r="T315" s="332">
        <f t="shared" si="67"/>
        <v>0</v>
      </c>
      <c r="U315" s="332">
        <f t="shared" si="67"/>
        <v>0</v>
      </c>
      <c r="V315" s="332">
        <f t="shared" si="67"/>
        <v>0</v>
      </c>
      <c r="W315" s="332">
        <f t="shared" si="67"/>
        <v>0</v>
      </c>
      <c r="X315" s="332">
        <f t="shared" si="67"/>
        <v>0</v>
      </c>
      <c r="Y315" s="332">
        <f t="shared" si="67"/>
        <v>0</v>
      </c>
      <c r="Z315" s="332">
        <f t="shared" si="67"/>
        <v>0</v>
      </c>
      <c r="AA315" s="332">
        <f t="shared" si="67"/>
        <v>0</v>
      </c>
      <c r="AB315" s="332">
        <f t="shared" ref="AB315:AQ330" si="69">AB164-CT164</f>
        <v>0</v>
      </c>
      <c r="AC315" s="332">
        <f t="shared" si="69"/>
        <v>0</v>
      </c>
      <c r="AD315" s="332">
        <f t="shared" si="68"/>
        <v>0</v>
      </c>
      <c r="AE315" s="332">
        <f t="shared" si="68"/>
        <v>0</v>
      </c>
      <c r="AF315" s="332">
        <f t="shared" si="68"/>
        <v>0</v>
      </c>
      <c r="AG315" s="332">
        <f t="shared" si="68"/>
        <v>0</v>
      </c>
      <c r="AH315" s="332">
        <f t="shared" si="68"/>
        <v>0</v>
      </c>
      <c r="AI315" s="332">
        <f t="shared" si="68"/>
        <v>0</v>
      </c>
      <c r="AJ315" s="332">
        <f t="shared" si="68"/>
        <v>0</v>
      </c>
      <c r="AK315" s="332">
        <f t="shared" si="68"/>
        <v>0</v>
      </c>
      <c r="AL315" s="332">
        <f t="shared" si="68"/>
        <v>0</v>
      </c>
      <c r="AM315" s="332">
        <f t="shared" si="68"/>
        <v>0</v>
      </c>
      <c r="AN315" s="332">
        <f t="shared" si="68"/>
        <v>0</v>
      </c>
      <c r="AO315" s="332">
        <f t="shared" si="68"/>
        <v>0</v>
      </c>
      <c r="AP315" s="332">
        <f t="shared" si="68"/>
        <v>0</v>
      </c>
      <c r="AQ315" s="332">
        <f t="shared" si="68"/>
        <v>0</v>
      </c>
      <c r="AR315" s="332">
        <f t="shared" si="68"/>
        <v>0</v>
      </c>
      <c r="AS315" s="332">
        <f t="shared" si="68"/>
        <v>0</v>
      </c>
      <c r="AT315" s="332">
        <f t="shared" si="68"/>
        <v>0</v>
      </c>
      <c r="AU315" s="332">
        <f t="shared" si="68"/>
        <v>-179611</v>
      </c>
      <c r="AV315" s="332">
        <f t="shared" si="68"/>
        <v>0</v>
      </c>
      <c r="AW315" s="332">
        <f t="shared" si="68"/>
        <v>0</v>
      </c>
      <c r="AX315" s="332">
        <f t="shared" si="68"/>
        <v>0</v>
      </c>
      <c r="AY315" s="332">
        <f t="shared" si="68"/>
        <v>0</v>
      </c>
      <c r="AZ315" s="332">
        <f t="shared" si="68"/>
        <v>0</v>
      </c>
      <c r="BA315" s="332">
        <f t="shared" si="68"/>
        <v>0</v>
      </c>
      <c r="BB315" s="332">
        <f t="shared" si="68"/>
        <v>0</v>
      </c>
      <c r="BC315" s="332">
        <f t="shared" si="68"/>
        <v>0</v>
      </c>
      <c r="BD315" s="332">
        <f t="shared" si="68"/>
        <v>0</v>
      </c>
      <c r="BE315" s="332">
        <f t="shared" si="68"/>
        <v>0</v>
      </c>
      <c r="BF315" s="332">
        <f t="shared" si="68"/>
        <v>0</v>
      </c>
      <c r="BG315" s="332">
        <f t="shared" si="68"/>
        <v>0</v>
      </c>
      <c r="BH315" s="332">
        <f t="shared" si="68"/>
        <v>0</v>
      </c>
      <c r="BI315" s="332">
        <f t="shared" si="68"/>
        <v>0</v>
      </c>
      <c r="BJ315" s="332">
        <f t="shared" si="68"/>
        <v>0</v>
      </c>
      <c r="BK315" s="332">
        <f t="shared" si="68"/>
        <v>0</v>
      </c>
      <c r="BL315" s="332">
        <f t="shared" si="68"/>
        <v>0</v>
      </c>
      <c r="BM315" s="332">
        <f t="shared" si="68"/>
        <v>0</v>
      </c>
      <c r="BN315" s="332">
        <f t="shared" si="68"/>
        <v>0</v>
      </c>
      <c r="BO315" s="332">
        <f t="shared" si="68"/>
        <v>-701591</v>
      </c>
      <c r="BP315" s="332">
        <f t="shared" si="68"/>
        <v>0</v>
      </c>
      <c r="BQ315" s="332">
        <f t="shared" si="68"/>
        <v>0</v>
      </c>
      <c r="BR315" s="332">
        <f t="shared" si="68"/>
        <v>0</v>
      </c>
      <c r="BS315" s="332">
        <f t="shared" si="68"/>
        <v>0</v>
      </c>
      <c r="BT315" s="332">
        <f t="shared" si="68"/>
        <v>88771</v>
      </c>
      <c r="BU315" s="332">
        <f t="shared" si="68"/>
        <v>0</v>
      </c>
      <c r="BV315" s="332">
        <f t="shared" si="68"/>
        <v>0</v>
      </c>
      <c r="BW315" s="332">
        <f t="shared" si="64"/>
        <v>0</v>
      </c>
      <c r="BX315" s="332">
        <f t="shared" si="62"/>
        <v>0</v>
      </c>
      <c r="BZ315" s="332">
        <f t="shared" si="63"/>
        <v>0</v>
      </c>
      <c r="CA315" s="332">
        <f t="shared" si="63"/>
        <v>0</v>
      </c>
    </row>
    <row r="316" spans="12:79" hidden="1" x14ac:dyDescent="0.2">
      <c r="L316" s="332">
        <f t="shared" si="67"/>
        <v>0</v>
      </c>
      <c r="M316" s="332">
        <f t="shared" si="67"/>
        <v>0</v>
      </c>
      <c r="N316" s="332">
        <f t="shared" si="67"/>
        <v>0</v>
      </c>
      <c r="O316" s="332">
        <f t="shared" si="67"/>
        <v>0</v>
      </c>
      <c r="P316" s="332">
        <f t="shared" si="67"/>
        <v>0</v>
      </c>
      <c r="Q316" s="332">
        <f t="shared" si="67"/>
        <v>0</v>
      </c>
      <c r="R316" s="332">
        <f t="shared" si="67"/>
        <v>0</v>
      </c>
      <c r="S316" s="332">
        <f t="shared" si="67"/>
        <v>0</v>
      </c>
      <c r="T316" s="332">
        <f t="shared" si="67"/>
        <v>0</v>
      </c>
      <c r="U316" s="332">
        <f t="shared" si="67"/>
        <v>0</v>
      </c>
      <c r="V316" s="332">
        <f t="shared" si="67"/>
        <v>0</v>
      </c>
      <c r="W316" s="332">
        <f t="shared" si="67"/>
        <v>0</v>
      </c>
      <c r="X316" s="332">
        <f t="shared" si="67"/>
        <v>0</v>
      </c>
      <c r="Y316" s="332">
        <f t="shared" si="67"/>
        <v>0</v>
      </c>
      <c r="Z316" s="332">
        <f t="shared" si="67"/>
        <v>0</v>
      </c>
      <c r="AA316" s="332">
        <f t="shared" si="67"/>
        <v>0</v>
      </c>
      <c r="AB316" s="332">
        <f t="shared" si="69"/>
        <v>0</v>
      </c>
      <c r="AC316" s="332">
        <f t="shared" si="69"/>
        <v>0</v>
      </c>
      <c r="AD316" s="332">
        <f t="shared" si="68"/>
        <v>0</v>
      </c>
      <c r="AE316" s="332">
        <f t="shared" si="68"/>
        <v>0</v>
      </c>
      <c r="AF316" s="332">
        <f t="shared" si="68"/>
        <v>0</v>
      </c>
      <c r="AG316" s="332">
        <f t="shared" si="68"/>
        <v>0</v>
      </c>
      <c r="AH316" s="332">
        <f t="shared" si="68"/>
        <v>0</v>
      </c>
      <c r="AI316" s="332">
        <f t="shared" si="68"/>
        <v>0</v>
      </c>
      <c r="AJ316" s="332">
        <f t="shared" si="68"/>
        <v>0</v>
      </c>
      <c r="AK316" s="332">
        <f t="shared" si="68"/>
        <v>0</v>
      </c>
      <c r="AL316" s="332">
        <f t="shared" si="68"/>
        <v>0</v>
      </c>
      <c r="AM316" s="332">
        <f t="shared" si="68"/>
        <v>0</v>
      </c>
      <c r="AN316" s="332">
        <f t="shared" si="68"/>
        <v>0</v>
      </c>
      <c r="AO316" s="332">
        <f t="shared" si="68"/>
        <v>0</v>
      </c>
      <c r="AP316" s="332">
        <f t="shared" si="68"/>
        <v>0</v>
      </c>
      <c r="AQ316" s="332">
        <f t="shared" si="68"/>
        <v>0</v>
      </c>
      <c r="AR316" s="332">
        <f t="shared" si="68"/>
        <v>0</v>
      </c>
      <c r="AS316" s="332">
        <f t="shared" si="68"/>
        <v>0</v>
      </c>
      <c r="AT316" s="332">
        <f t="shared" si="68"/>
        <v>0</v>
      </c>
      <c r="AU316" s="332">
        <f t="shared" si="68"/>
        <v>0</v>
      </c>
      <c r="AV316" s="332">
        <f t="shared" si="68"/>
        <v>0</v>
      </c>
      <c r="AW316" s="332">
        <f t="shared" si="68"/>
        <v>0</v>
      </c>
      <c r="AX316" s="332">
        <f t="shared" si="68"/>
        <v>0</v>
      </c>
      <c r="AY316" s="332">
        <f t="shared" si="68"/>
        <v>0</v>
      </c>
      <c r="AZ316" s="332">
        <f t="shared" si="68"/>
        <v>0</v>
      </c>
      <c r="BA316" s="332">
        <f t="shared" si="68"/>
        <v>0</v>
      </c>
      <c r="BB316" s="332">
        <f t="shared" si="68"/>
        <v>0</v>
      </c>
      <c r="BC316" s="332">
        <f t="shared" si="68"/>
        <v>0</v>
      </c>
      <c r="BD316" s="332">
        <f t="shared" si="68"/>
        <v>0</v>
      </c>
      <c r="BE316" s="332">
        <f t="shared" si="68"/>
        <v>0</v>
      </c>
      <c r="BF316" s="332">
        <f t="shared" si="68"/>
        <v>0</v>
      </c>
      <c r="BG316" s="332">
        <f t="shared" si="68"/>
        <v>0</v>
      </c>
      <c r="BH316" s="332">
        <f t="shared" si="68"/>
        <v>0</v>
      </c>
      <c r="BI316" s="332">
        <f t="shared" si="68"/>
        <v>0</v>
      </c>
      <c r="BJ316" s="332">
        <f t="shared" si="68"/>
        <v>0</v>
      </c>
      <c r="BK316" s="332">
        <f t="shared" si="68"/>
        <v>0</v>
      </c>
      <c r="BL316" s="332">
        <f t="shared" si="68"/>
        <v>0</v>
      </c>
      <c r="BM316" s="332">
        <f t="shared" si="68"/>
        <v>0</v>
      </c>
      <c r="BN316" s="332">
        <f t="shared" si="68"/>
        <v>0</v>
      </c>
      <c r="BO316" s="332">
        <f t="shared" si="68"/>
        <v>0</v>
      </c>
      <c r="BP316" s="332">
        <f t="shared" si="68"/>
        <v>0</v>
      </c>
      <c r="BQ316" s="332">
        <f t="shared" si="68"/>
        <v>0</v>
      </c>
      <c r="BR316" s="332">
        <f t="shared" si="68"/>
        <v>0</v>
      </c>
      <c r="BS316" s="332">
        <f t="shared" si="68"/>
        <v>0</v>
      </c>
      <c r="BT316" s="332">
        <f t="shared" si="68"/>
        <v>0</v>
      </c>
      <c r="BU316" s="332">
        <f t="shared" si="68"/>
        <v>0</v>
      </c>
      <c r="BV316" s="332">
        <f t="shared" si="68"/>
        <v>0</v>
      </c>
      <c r="BW316" s="332">
        <f t="shared" si="64"/>
        <v>0</v>
      </c>
      <c r="BX316" s="332">
        <f t="shared" si="62"/>
        <v>0</v>
      </c>
      <c r="BZ316" s="332">
        <f t="shared" si="63"/>
        <v>0</v>
      </c>
      <c r="CA316" s="332">
        <f t="shared" si="63"/>
        <v>0</v>
      </c>
    </row>
    <row r="317" spans="12:79" hidden="1" x14ac:dyDescent="0.2">
      <c r="L317" s="332">
        <f t="shared" si="67"/>
        <v>0</v>
      </c>
      <c r="M317" s="332">
        <f t="shared" si="67"/>
        <v>0</v>
      </c>
      <c r="N317" s="332">
        <f t="shared" si="67"/>
        <v>0</v>
      </c>
      <c r="O317" s="332">
        <f t="shared" si="67"/>
        <v>0</v>
      </c>
      <c r="P317" s="332">
        <f t="shared" si="67"/>
        <v>0</v>
      </c>
      <c r="Q317" s="332">
        <f t="shared" si="67"/>
        <v>0</v>
      </c>
      <c r="R317" s="332">
        <f t="shared" si="67"/>
        <v>0</v>
      </c>
      <c r="S317" s="332">
        <f t="shared" si="67"/>
        <v>0</v>
      </c>
      <c r="T317" s="332">
        <f t="shared" si="67"/>
        <v>0</v>
      </c>
      <c r="U317" s="332">
        <f t="shared" si="67"/>
        <v>0</v>
      </c>
      <c r="V317" s="332">
        <f t="shared" si="67"/>
        <v>0</v>
      </c>
      <c r="W317" s="332">
        <f t="shared" si="67"/>
        <v>0</v>
      </c>
      <c r="X317" s="332">
        <f t="shared" si="67"/>
        <v>0</v>
      </c>
      <c r="Y317" s="332">
        <f t="shared" si="67"/>
        <v>0</v>
      </c>
      <c r="Z317" s="332">
        <f t="shared" si="67"/>
        <v>0</v>
      </c>
      <c r="AA317" s="332">
        <f t="shared" si="67"/>
        <v>0</v>
      </c>
      <c r="AB317" s="332">
        <f t="shared" si="69"/>
        <v>0</v>
      </c>
      <c r="AC317" s="332">
        <f t="shared" si="69"/>
        <v>0</v>
      </c>
      <c r="AD317" s="332">
        <f t="shared" si="68"/>
        <v>0</v>
      </c>
      <c r="AE317" s="332">
        <f t="shared" si="68"/>
        <v>0</v>
      </c>
      <c r="AF317" s="332">
        <f t="shared" si="68"/>
        <v>0</v>
      </c>
      <c r="AG317" s="332">
        <f t="shared" si="68"/>
        <v>0</v>
      </c>
      <c r="AH317" s="332">
        <f t="shared" si="68"/>
        <v>0</v>
      </c>
      <c r="AI317" s="332">
        <f t="shared" si="68"/>
        <v>0</v>
      </c>
      <c r="AJ317" s="332">
        <f t="shared" si="68"/>
        <v>0</v>
      </c>
      <c r="AK317" s="332">
        <f t="shared" si="68"/>
        <v>0</v>
      </c>
      <c r="AL317" s="332">
        <f t="shared" si="68"/>
        <v>0</v>
      </c>
      <c r="AM317" s="332">
        <f t="shared" si="68"/>
        <v>0</v>
      </c>
      <c r="AN317" s="332">
        <f t="shared" si="68"/>
        <v>0</v>
      </c>
      <c r="AO317" s="332">
        <f t="shared" si="68"/>
        <v>0</v>
      </c>
      <c r="AP317" s="332">
        <f t="shared" si="68"/>
        <v>-55605</v>
      </c>
      <c r="AQ317" s="332">
        <f t="shared" si="68"/>
        <v>0</v>
      </c>
      <c r="AR317" s="332">
        <f t="shared" si="68"/>
        <v>0</v>
      </c>
      <c r="AS317" s="332">
        <f t="shared" si="68"/>
        <v>0</v>
      </c>
      <c r="AT317" s="332">
        <f t="shared" si="68"/>
        <v>0</v>
      </c>
      <c r="AU317" s="332">
        <f t="shared" si="68"/>
        <v>-129971</v>
      </c>
      <c r="AV317" s="332">
        <f t="shared" si="68"/>
        <v>0</v>
      </c>
      <c r="AW317" s="332">
        <f t="shared" si="68"/>
        <v>0</v>
      </c>
      <c r="AX317" s="332">
        <f t="shared" si="68"/>
        <v>0</v>
      </c>
      <c r="AY317" s="332">
        <f t="shared" si="68"/>
        <v>0</v>
      </c>
      <c r="AZ317" s="332">
        <f t="shared" si="68"/>
        <v>0</v>
      </c>
      <c r="BA317" s="332">
        <f t="shared" si="68"/>
        <v>0</v>
      </c>
      <c r="BB317" s="332">
        <f t="shared" si="68"/>
        <v>0</v>
      </c>
      <c r="BC317" s="332">
        <f t="shared" si="68"/>
        <v>0</v>
      </c>
      <c r="BD317" s="332">
        <f t="shared" si="68"/>
        <v>0</v>
      </c>
      <c r="BE317" s="332">
        <f t="shared" si="68"/>
        <v>0</v>
      </c>
      <c r="BF317" s="332">
        <f t="shared" si="68"/>
        <v>0</v>
      </c>
      <c r="BG317" s="332">
        <f t="shared" si="68"/>
        <v>0</v>
      </c>
      <c r="BH317" s="332">
        <f t="shared" si="68"/>
        <v>0</v>
      </c>
      <c r="BI317" s="332">
        <f t="shared" si="68"/>
        <v>0</v>
      </c>
      <c r="BJ317" s="332">
        <f t="shared" si="68"/>
        <v>0</v>
      </c>
      <c r="BK317" s="332">
        <f t="shared" si="68"/>
        <v>0</v>
      </c>
      <c r="BL317" s="332">
        <f t="shared" si="68"/>
        <v>0</v>
      </c>
      <c r="BM317" s="332">
        <f t="shared" si="68"/>
        <v>0</v>
      </c>
      <c r="BN317" s="332">
        <f t="shared" si="68"/>
        <v>0</v>
      </c>
      <c r="BO317" s="332">
        <f t="shared" si="68"/>
        <v>0</v>
      </c>
      <c r="BP317" s="332">
        <f t="shared" si="68"/>
        <v>0</v>
      </c>
      <c r="BQ317" s="332">
        <f t="shared" si="68"/>
        <v>0</v>
      </c>
      <c r="BR317" s="332">
        <f t="shared" si="68"/>
        <v>0</v>
      </c>
      <c r="BS317" s="332">
        <f t="shared" si="68"/>
        <v>0</v>
      </c>
      <c r="BT317" s="332">
        <f t="shared" si="68"/>
        <v>0</v>
      </c>
      <c r="BU317" s="332">
        <f t="shared" si="68"/>
        <v>0</v>
      </c>
      <c r="BV317" s="332">
        <f t="shared" si="68"/>
        <v>0</v>
      </c>
      <c r="BW317" s="332">
        <f t="shared" si="64"/>
        <v>0</v>
      </c>
      <c r="BX317" s="332">
        <f t="shared" si="62"/>
        <v>0</v>
      </c>
      <c r="BZ317" s="332">
        <f t="shared" si="63"/>
        <v>0</v>
      </c>
      <c r="CA317" s="332">
        <f t="shared" si="63"/>
        <v>0</v>
      </c>
    </row>
    <row r="318" spans="12:79" hidden="1" x14ac:dyDescent="0.2">
      <c r="L318" s="332">
        <f t="shared" si="67"/>
        <v>0</v>
      </c>
      <c r="M318" s="332">
        <f t="shared" si="67"/>
        <v>0</v>
      </c>
      <c r="N318" s="332">
        <f t="shared" si="67"/>
        <v>0</v>
      </c>
      <c r="O318" s="332">
        <f t="shared" si="67"/>
        <v>0</v>
      </c>
      <c r="P318" s="332">
        <f t="shared" si="67"/>
        <v>0</v>
      </c>
      <c r="Q318" s="332">
        <f t="shared" si="67"/>
        <v>0</v>
      </c>
      <c r="R318" s="332">
        <f t="shared" si="67"/>
        <v>0</v>
      </c>
      <c r="S318" s="332">
        <f t="shared" si="67"/>
        <v>0</v>
      </c>
      <c r="T318" s="332">
        <f t="shared" si="67"/>
        <v>0</v>
      </c>
      <c r="U318" s="332">
        <f t="shared" si="67"/>
        <v>0</v>
      </c>
      <c r="V318" s="332">
        <f t="shared" si="67"/>
        <v>0</v>
      </c>
      <c r="W318" s="332">
        <f t="shared" si="67"/>
        <v>0</v>
      </c>
      <c r="X318" s="332">
        <f t="shared" si="67"/>
        <v>0</v>
      </c>
      <c r="Y318" s="332">
        <f t="shared" si="67"/>
        <v>0</v>
      </c>
      <c r="Z318" s="332">
        <f t="shared" si="67"/>
        <v>0</v>
      </c>
      <c r="AA318" s="332">
        <f t="shared" si="67"/>
        <v>0</v>
      </c>
      <c r="AB318" s="332">
        <f t="shared" si="69"/>
        <v>0</v>
      </c>
      <c r="AC318" s="332">
        <f t="shared" si="69"/>
        <v>0</v>
      </c>
      <c r="AD318" s="332">
        <f t="shared" si="68"/>
        <v>0</v>
      </c>
      <c r="AE318" s="332">
        <f t="shared" si="68"/>
        <v>0</v>
      </c>
      <c r="AF318" s="332">
        <f t="shared" si="68"/>
        <v>0</v>
      </c>
      <c r="AG318" s="332">
        <f t="shared" si="68"/>
        <v>0</v>
      </c>
      <c r="AH318" s="332">
        <f t="shared" si="68"/>
        <v>0</v>
      </c>
      <c r="AI318" s="332">
        <f t="shared" si="68"/>
        <v>0</v>
      </c>
      <c r="AJ318" s="332">
        <f t="shared" si="68"/>
        <v>0</v>
      </c>
      <c r="AK318" s="332">
        <f t="shared" si="68"/>
        <v>0</v>
      </c>
      <c r="AL318" s="332">
        <f t="shared" si="68"/>
        <v>0</v>
      </c>
      <c r="AM318" s="332">
        <f t="shared" si="68"/>
        <v>0</v>
      </c>
      <c r="AN318" s="332">
        <f t="shared" si="68"/>
        <v>0</v>
      </c>
      <c r="AO318" s="332">
        <f t="shared" si="68"/>
        <v>0</v>
      </c>
      <c r="AP318" s="332">
        <f t="shared" si="68"/>
        <v>-55605</v>
      </c>
      <c r="AQ318" s="332">
        <f t="shared" si="68"/>
        <v>0</v>
      </c>
      <c r="AR318" s="332">
        <f t="shared" si="68"/>
        <v>0</v>
      </c>
      <c r="AS318" s="332">
        <f t="shared" si="68"/>
        <v>0</v>
      </c>
      <c r="AT318" s="332">
        <f t="shared" si="68"/>
        <v>0</v>
      </c>
      <c r="AU318" s="332">
        <f t="shared" si="68"/>
        <v>-129971</v>
      </c>
      <c r="AV318" s="332">
        <f t="shared" si="68"/>
        <v>0</v>
      </c>
      <c r="AW318" s="332">
        <f t="shared" si="68"/>
        <v>0</v>
      </c>
      <c r="AX318" s="332">
        <f t="shared" si="68"/>
        <v>0</v>
      </c>
      <c r="AY318" s="332">
        <f t="shared" si="68"/>
        <v>0</v>
      </c>
      <c r="AZ318" s="332">
        <f t="shared" si="68"/>
        <v>0</v>
      </c>
      <c r="BA318" s="332">
        <f t="shared" si="68"/>
        <v>0</v>
      </c>
      <c r="BB318" s="332">
        <f t="shared" si="68"/>
        <v>0</v>
      </c>
      <c r="BC318" s="332">
        <f t="shared" si="68"/>
        <v>0</v>
      </c>
      <c r="BD318" s="332">
        <f t="shared" si="68"/>
        <v>0</v>
      </c>
      <c r="BE318" s="332">
        <f t="shared" si="68"/>
        <v>0</v>
      </c>
      <c r="BF318" s="332">
        <f t="shared" si="68"/>
        <v>0</v>
      </c>
      <c r="BG318" s="332">
        <f t="shared" si="68"/>
        <v>0</v>
      </c>
      <c r="BH318" s="332">
        <f t="shared" si="68"/>
        <v>0</v>
      </c>
      <c r="BI318" s="332">
        <f t="shared" si="68"/>
        <v>0</v>
      </c>
      <c r="BJ318" s="332">
        <f t="shared" si="68"/>
        <v>0</v>
      </c>
      <c r="BK318" s="332">
        <f t="shared" si="68"/>
        <v>0</v>
      </c>
      <c r="BL318" s="332">
        <f t="shared" si="68"/>
        <v>0</v>
      </c>
      <c r="BM318" s="332">
        <f t="shared" si="68"/>
        <v>0</v>
      </c>
      <c r="BN318" s="332">
        <f t="shared" si="68"/>
        <v>0</v>
      </c>
      <c r="BO318" s="332">
        <f t="shared" si="68"/>
        <v>0</v>
      </c>
      <c r="BP318" s="332">
        <f t="shared" si="68"/>
        <v>0</v>
      </c>
      <c r="BQ318" s="332">
        <f t="shared" si="68"/>
        <v>0</v>
      </c>
      <c r="BR318" s="332">
        <f t="shared" si="68"/>
        <v>0</v>
      </c>
      <c r="BS318" s="332">
        <f t="shared" si="68"/>
        <v>0</v>
      </c>
      <c r="BT318" s="332">
        <f t="shared" si="68"/>
        <v>0</v>
      </c>
      <c r="BU318" s="332">
        <f t="shared" si="68"/>
        <v>0</v>
      </c>
      <c r="BV318" s="332">
        <f t="shared" si="68"/>
        <v>0</v>
      </c>
      <c r="BW318" s="332">
        <f t="shared" si="64"/>
        <v>0</v>
      </c>
      <c r="BX318" s="332">
        <f t="shared" si="62"/>
        <v>0</v>
      </c>
      <c r="BZ318" s="332">
        <f t="shared" ref="BZ318:CA333" si="70">BZ167-ER167</f>
        <v>0</v>
      </c>
      <c r="CA318" s="332">
        <f t="shared" si="70"/>
        <v>0</v>
      </c>
    </row>
    <row r="319" spans="12:79" hidden="1" x14ac:dyDescent="0.2">
      <c r="L319" s="332">
        <f t="shared" si="67"/>
        <v>0</v>
      </c>
      <c r="M319" s="332">
        <f t="shared" si="67"/>
        <v>0</v>
      </c>
      <c r="N319" s="332">
        <f t="shared" si="67"/>
        <v>0</v>
      </c>
      <c r="O319" s="332">
        <f t="shared" si="67"/>
        <v>0</v>
      </c>
      <c r="P319" s="332">
        <f t="shared" si="67"/>
        <v>0</v>
      </c>
      <c r="Q319" s="332">
        <f t="shared" si="67"/>
        <v>0</v>
      </c>
      <c r="R319" s="332">
        <f t="shared" si="67"/>
        <v>0</v>
      </c>
      <c r="S319" s="332">
        <f t="shared" si="67"/>
        <v>0</v>
      </c>
      <c r="T319" s="332">
        <f t="shared" si="67"/>
        <v>0</v>
      </c>
      <c r="U319" s="332">
        <f t="shared" si="67"/>
        <v>0</v>
      </c>
      <c r="V319" s="332">
        <f t="shared" si="67"/>
        <v>0</v>
      </c>
      <c r="W319" s="332">
        <f t="shared" si="67"/>
        <v>0</v>
      </c>
      <c r="X319" s="332">
        <f t="shared" si="67"/>
        <v>0</v>
      </c>
      <c r="Y319" s="332">
        <f t="shared" si="67"/>
        <v>0</v>
      </c>
      <c r="Z319" s="332">
        <f t="shared" si="67"/>
        <v>0</v>
      </c>
      <c r="AA319" s="332">
        <f t="shared" si="67"/>
        <v>0</v>
      </c>
      <c r="AB319" s="332">
        <f t="shared" si="69"/>
        <v>0</v>
      </c>
      <c r="AC319" s="332">
        <f t="shared" si="69"/>
        <v>0</v>
      </c>
      <c r="AD319" s="332">
        <f t="shared" si="68"/>
        <v>0</v>
      </c>
      <c r="AE319" s="332">
        <f t="shared" si="68"/>
        <v>0</v>
      </c>
      <c r="AF319" s="332">
        <f t="shared" si="68"/>
        <v>0</v>
      </c>
      <c r="AG319" s="332">
        <f t="shared" si="68"/>
        <v>0</v>
      </c>
      <c r="AH319" s="332">
        <f t="shared" si="68"/>
        <v>0</v>
      </c>
      <c r="AI319" s="332">
        <f t="shared" si="68"/>
        <v>0</v>
      </c>
      <c r="AJ319" s="332">
        <f t="shared" si="68"/>
        <v>0</v>
      </c>
      <c r="AK319" s="332">
        <f t="shared" si="68"/>
        <v>0</v>
      </c>
      <c r="AL319" s="332">
        <f t="shared" si="68"/>
        <v>0</v>
      </c>
      <c r="AM319" s="332">
        <f t="shared" si="68"/>
        <v>0</v>
      </c>
      <c r="AN319" s="332">
        <f t="shared" si="68"/>
        <v>0</v>
      </c>
      <c r="AO319" s="332">
        <f t="shared" si="68"/>
        <v>0</v>
      </c>
      <c r="AP319" s="332">
        <f t="shared" si="68"/>
        <v>0</v>
      </c>
      <c r="AQ319" s="332">
        <f t="shared" si="68"/>
        <v>0</v>
      </c>
      <c r="AR319" s="332">
        <f t="shared" si="68"/>
        <v>0</v>
      </c>
      <c r="AS319" s="332">
        <f t="shared" si="68"/>
        <v>0</v>
      </c>
      <c r="AT319" s="332">
        <f t="shared" si="68"/>
        <v>0</v>
      </c>
      <c r="AU319" s="332">
        <f t="shared" si="68"/>
        <v>0</v>
      </c>
      <c r="AV319" s="332">
        <f t="shared" si="68"/>
        <v>0</v>
      </c>
      <c r="AW319" s="332">
        <f t="shared" si="68"/>
        <v>0</v>
      </c>
      <c r="AX319" s="332">
        <f t="shared" si="68"/>
        <v>0</v>
      </c>
      <c r="AY319" s="332">
        <f t="shared" si="68"/>
        <v>0</v>
      </c>
      <c r="AZ319" s="332">
        <f t="shared" si="68"/>
        <v>0</v>
      </c>
      <c r="BA319" s="332">
        <f t="shared" si="68"/>
        <v>0</v>
      </c>
      <c r="BB319" s="332">
        <f t="shared" si="68"/>
        <v>0</v>
      </c>
      <c r="BC319" s="332">
        <f t="shared" si="68"/>
        <v>0</v>
      </c>
      <c r="BD319" s="332">
        <f t="shared" si="68"/>
        <v>0</v>
      </c>
      <c r="BE319" s="332">
        <f t="shared" si="68"/>
        <v>0</v>
      </c>
      <c r="BF319" s="332">
        <f t="shared" si="68"/>
        <v>0</v>
      </c>
      <c r="BG319" s="332">
        <f t="shared" si="68"/>
        <v>0</v>
      </c>
      <c r="BH319" s="332">
        <f t="shared" ref="BH319:BV334" si="71">BH168-DZ168</f>
        <v>0</v>
      </c>
      <c r="BI319" s="332">
        <f t="shared" si="71"/>
        <v>0</v>
      </c>
      <c r="BJ319" s="332">
        <f t="shared" si="71"/>
        <v>0</v>
      </c>
      <c r="BK319" s="332">
        <f t="shared" si="71"/>
        <v>0</v>
      </c>
      <c r="BL319" s="332">
        <f t="shared" si="71"/>
        <v>0</v>
      </c>
      <c r="BM319" s="332">
        <f t="shared" si="71"/>
        <v>0</v>
      </c>
      <c r="BN319" s="332">
        <f t="shared" si="71"/>
        <v>0</v>
      </c>
      <c r="BO319" s="332">
        <f t="shared" si="71"/>
        <v>0</v>
      </c>
      <c r="BP319" s="332">
        <f t="shared" si="71"/>
        <v>0</v>
      </c>
      <c r="BQ319" s="332">
        <f t="shared" si="71"/>
        <v>0</v>
      </c>
      <c r="BR319" s="332">
        <f t="shared" si="71"/>
        <v>0</v>
      </c>
      <c r="BS319" s="332">
        <f t="shared" si="71"/>
        <v>0</v>
      </c>
      <c r="BT319" s="332">
        <f t="shared" si="71"/>
        <v>0</v>
      </c>
      <c r="BU319" s="332">
        <f t="shared" si="71"/>
        <v>0</v>
      </c>
      <c r="BV319" s="332">
        <f t="shared" si="71"/>
        <v>0</v>
      </c>
      <c r="BW319" s="332">
        <f t="shared" si="64"/>
        <v>0</v>
      </c>
      <c r="BX319" s="332">
        <f t="shared" si="62"/>
        <v>0</v>
      </c>
      <c r="BZ319" s="332">
        <f t="shared" si="70"/>
        <v>0</v>
      </c>
      <c r="CA319" s="332">
        <f t="shared" si="70"/>
        <v>0</v>
      </c>
    </row>
    <row r="320" spans="12:79" hidden="1" x14ac:dyDescent="0.2">
      <c r="L320" s="332">
        <f t="shared" si="67"/>
        <v>0</v>
      </c>
      <c r="M320" s="332">
        <f t="shared" si="67"/>
        <v>0</v>
      </c>
      <c r="N320" s="332">
        <f t="shared" si="67"/>
        <v>0</v>
      </c>
      <c r="O320" s="332">
        <f t="shared" si="67"/>
        <v>0</v>
      </c>
      <c r="P320" s="332">
        <f t="shared" si="67"/>
        <v>0</v>
      </c>
      <c r="Q320" s="332">
        <f t="shared" si="67"/>
        <v>0</v>
      </c>
      <c r="R320" s="332">
        <f t="shared" si="67"/>
        <v>0</v>
      </c>
      <c r="S320" s="332">
        <f t="shared" si="67"/>
        <v>0</v>
      </c>
      <c r="T320" s="332">
        <f t="shared" si="67"/>
        <v>0</v>
      </c>
      <c r="U320" s="332">
        <f t="shared" si="67"/>
        <v>0</v>
      </c>
      <c r="V320" s="332">
        <f t="shared" si="67"/>
        <v>0</v>
      </c>
      <c r="W320" s="332">
        <f t="shared" si="67"/>
        <v>0</v>
      </c>
      <c r="X320" s="332">
        <f t="shared" si="67"/>
        <v>0</v>
      </c>
      <c r="Y320" s="332">
        <f t="shared" si="67"/>
        <v>0</v>
      </c>
      <c r="Z320" s="332">
        <f t="shared" si="67"/>
        <v>0</v>
      </c>
      <c r="AA320" s="332">
        <f t="shared" si="67"/>
        <v>0</v>
      </c>
      <c r="AB320" s="332">
        <f t="shared" si="69"/>
        <v>0</v>
      </c>
      <c r="AC320" s="332">
        <f t="shared" si="69"/>
        <v>0</v>
      </c>
      <c r="AD320" s="332">
        <f t="shared" si="69"/>
        <v>0</v>
      </c>
      <c r="AE320" s="332">
        <f t="shared" si="69"/>
        <v>0</v>
      </c>
      <c r="AF320" s="332">
        <f t="shared" si="69"/>
        <v>0</v>
      </c>
      <c r="AG320" s="332">
        <f t="shared" si="69"/>
        <v>0</v>
      </c>
      <c r="AH320" s="332">
        <f t="shared" si="69"/>
        <v>0</v>
      </c>
      <c r="AI320" s="332">
        <f t="shared" si="69"/>
        <v>0</v>
      </c>
      <c r="AJ320" s="332">
        <f t="shared" si="69"/>
        <v>0</v>
      </c>
      <c r="AK320" s="332">
        <f t="shared" si="69"/>
        <v>0</v>
      </c>
      <c r="AL320" s="332">
        <f t="shared" si="69"/>
        <v>0</v>
      </c>
      <c r="AM320" s="332">
        <f t="shared" si="69"/>
        <v>0</v>
      </c>
      <c r="AN320" s="332">
        <f t="shared" si="69"/>
        <v>0</v>
      </c>
      <c r="AO320" s="332">
        <f t="shared" si="69"/>
        <v>0</v>
      </c>
      <c r="AP320" s="332">
        <f t="shared" si="69"/>
        <v>0</v>
      </c>
      <c r="AQ320" s="332">
        <f t="shared" si="69"/>
        <v>0</v>
      </c>
      <c r="AR320" s="332">
        <f t="shared" ref="AR320:BG335" si="72">AR169-DJ169</f>
        <v>0</v>
      </c>
      <c r="AS320" s="332">
        <f t="shared" si="72"/>
        <v>0</v>
      </c>
      <c r="AT320" s="332">
        <f t="shared" si="72"/>
        <v>0</v>
      </c>
      <c r="AU320" s="332">
        <f t="shared" si="72"/>
        <v>0</v>
      </c>
      <c r="AV320" s="332">
        <f t="shared" si="72"/>
        <v>0</v>
      </c>
      <c r="AW320" s="332">
        <f t="shared" si="72"/>
        <v>0</v>
      </c>
      <c r="AX320" s="332">
        <f t="shared" si="72"/>
        <v>0</v>
      </c>
      <c r="AY320" s="332">
        <f t="shared" si="72"/>
        <v>0</v>
      </c>
      <c r="AZ320" s="332">
        <f t="shared" si="72"/>
        <v>0</v>
      </c>
      <c r="BA320" s="332">
        <f t="shared" si="72"/>
        <v>0</v>
      </c>
      <c r="BB320" s="332">
        <f t="shared" si="72"/>
        <v>0</v>
      </c>
      <c r="BC320" s="332">
        <f t="shared" si="72"/>
        <v>0</v>
      </c>
      <c r="BD320" s="332">
        <f t="shared" si="72"/>
        <v>0</v>
      </c>
      <c r="BE320" s="332">
        <f t="shared" si="72"/>
        <v>0</v>
      </c>
      <c r="BF320" s="332">
        <f t="shared" si="72"/>
        <v>0</v>
      </c>
      <c r="BG320" s="332">
        <f t="shared" si="72"/>
        <v>0</v>
      </c>
      <c r="BH320" s="332">
        <f t="shared" si="71"/>
        <v>0</v>
      </c>
      <c r="BI320" s="332">
        <f t="shared" si="71"/>
        <v>0</v>
      </c>
      <c r="BJ320" s="332">
        <f t="shared" si="71"/>
        <v>0</v>
      </c>
      <c r="BK320" s="332">
        <f t="shared" si="71"/>
        <v>0</v>
      </c>
      <c r="BL320" s="332">
        <f t="shared" si="71"/>
        <v>0</v>
      </c>
      <c r="BM320" s="332">
        <f t="shared" si="71"/>
        <v>0</v>
      </c>
      <c r="BN320" s="332">
        <f t="shared" si="71"/>
        <v>0</v>
      </c>
      <c r="BO320" s="332">
        <f t="shared" si="71"/>
        <v>-56461</v>
      </c>
      <c r="BP320" s="332">
        <f t="shared" si="71"/>
        <v>0</v>
      </c>
      <c r="BQ320" s="332">
        <f t="shared" si="71"/>
        <v>0</v>
      </c>
      <c r="BR320" s="332">
        <f t="shared" si="71"/>
        <v>0</v>
      </c>
      <c r="BS320" s="332">
        <f t="shared" si="71"/>
        <v>0</v>
      </c>
      <c r="BT320" s="332">
        <f t="shared" si="71"/>
        <v>0</v>
      </c>
      <c r="BU320" s="332">
        <f t="shared" si="71"/>
        <v>0</v>
      </c>
      <c r="BV320" s="332">
        <f t="shared" si="71"/>
        <v>0</v>
      </c>
      <c r="BW320" s="332">
        <f t="shared" si="64"/>
        <v>0</v>
      </c>
      <c r="BX320" s="332">
        <f t="shared" si="62"/>
        <v>0</v>
      </c>
      <c r="BZ320" s="332">
        <f t="shared" si="70"/>
        <v>0</v>
      </c>
      <c r="CA320" s="332">
        <f t="shared" si="70"/>
        <v>0</v>
      </c>
    </row>
    <row r="321" spans="12:79" hidden="1" x14ac:dyDescent="0.2">
      <c r="L321" s="332">
        <f t="shared" si="67"/>
        <v>0</v>
      </c>
      <c r="M321" s="332">
        <f t="shared" si="67"/>
        <v>0</v>
      </c>
      <c r="N321" s="332">
        <f t="shared" si="67"/>
        <v>0</v>
      </c>
      <c r="O321" s="332">
        <f t="shared" si="67"/>
        <v>0</v>
      </c>
      <c r="P321" s="332">
        <f t="shared" si="67"/>
        <v>0</v>
      </c>
      <c r="Q321" s="332">
        <f t="shared" si="67"/>
        <v>0</v>
      </c>
      <c r="R321" s="332">
        <f t="shared" si="67"/>
        <v>0</v>
      </c>
      <c r="S321" s="332">
        <f t="shared" si="67"/>
        <v>0</v>
      </c>
      <c r="T321" s="332">
        <f t="shared" si="67"/>
        <v>0</v>
      </c>
      <c r="U321" s="332">
        <f t="shared" si="67"/>
        <v>0</v>
      </c>
      <c r="V321" s="332">
        <f t="shared" si="67"/>
        <v>0</v>
      </c>
      <c r="W321" s="332">
        <f t="shared" si="67"/>
        <v>0</v>
      </c>
      <c r="X321" s="332">
        <f t="shared" si="67"/>
        <v>0</v>
      </c>
      <c r="Y321" s="332">
        <f t="shared" si="67"/>
        <v>0</v>
      </c>
      <c r="Z321" s="332">
        <f t="shared" si="67"/>
        <v>0</v>
      </c>
      <c r="AA321" s="332">
        <f t="shared" si="67"/>
        <v>0</v>
      </c>
      <c r="AB321" s="332">
        <f t="shared" si="69"/>
        <v>0</v>
      </c>
      <c r="AC321" s="332">
        <f t="shared" si="69"/>
        <v>0</v>
      </c>
      <c r="AD321" s="332">
        <f t="shared" si="69"/>
        <v>0</v>
      </c>
      <c r="AE321" s="332">
        <f t="shared" si="69"/>
        <v>0</v>
      </c>
      <c r="AF321" s="332">
        <f t="shared" si="69"/>
        <v>0</v>
      </c>
      <c r="AG321" s="332">
        <f t="shared" si="69"/>
        <v>0</v>
      </c>
      <c r="AH321" s="332">
        <f t="shared" si="69"/>
        <v>0</v>
      </c>
      <c r="AI321" s="332">
        <f t="shared" si="69"/>
        <v>0</v>
      </c>
      <c r="AJ321" s="332">
        <f t="shared" si="69"/>
        <v>0</v>
      </c>
      <c r="AK321" s="332">
        <f t="shared" si="69"/>
        <v>0</v>
      </c>
      <c r="AL321" s="332">
        <f t="shared" si="69"/>
        <v>0</v>
      </c>
      <c r="AM321" s="332">
        <f t="shared" si="69"/>
        <v>0</v>
      </c>
      <c r="AN321" s="332">
        <f t="shared" si="69"/>
        <v>0</v>
      </c>
      <c r="AO321" s="332">
        <f t="shared" si="69"/>
        <v>0</v>
      </c>
      <c r="AP321" s="332">
        <f t="shared" si="69"/>
        <v>0</v>
      </c>
      <c r="AQ321" s="332">
        <f t="shared" si="69"/>
        <v>0</v>
      </c>
      <c r="AR321" s="332">
        <f t="shared" si="72"/>
        <v>0</v>
      </c>
      <c r="AS321" s="332">
        <f t="shared" si="72"/>
        <v>0</v>
      </c>
      <c r="AT321" s="332">
        <f t="shared" si="72"/>
        <v>0</v>
      </c>
      <c r="AU321" s="332">
        <f t="shared" si="72"/>
        <v>0</v>
      </c>
      <c r="AV321" s="332">
        <f t="shared" si="72"/>
        <v>0</v>
      </c>
      <c r="AW321" s="332">
        <f t="shared" si="72"/>
        <v>0</v>
      </c>
      <c r="AX321" s="332">
        <f t="shared" si="72"/>
        <v>0</v>
      </c>
      <c r="AY321" s="332">
        <f t="shared" si="72"/>
        <v>0</v>
      </c>
      <c r="AZ321" s="332">
        <f t="shared" si="72"/>
        <v>0</v>
      </c>
      <c r="BA321" s="332">
        <f t="shared" si="72"/>
        <v>0</v>
      </c>
      <c r="BB321" s="332">
        <f t="shared" si="72"/>
        <v>0</v>
      </c>
      <c r="BC321" s="332">
        <f t="shared" si="72"/>
        <v>0</v>
      </c>
      <c r="BD321" s="332">
        <f t="shared" si="72"/>
        <v>0</v>
      </c>
      <c r="BE321" s="332">
        <f t="shared" si="72"/>
        <v>0</v>
      </c>
      <c r="BF321" s="332">
        <f t="shared" si="72"/>
        <v>0</v>
      </c>
      <c r="BG321" s="332">
        <f t="shared" si="72"/>
        <v>0</v>
      </c>
      <c r="BH321" s="332">
        <f t="shared" si="71"/>
        <v>0</v>
      </c>
      <c r="BI321" s="332">
        <f t="shared" si="71"/>
        <v>0</v>
      </c>
      <c r="BJ321" s="332">
        <f t="shared" si="71"/>
        <v>0</v>
      </c>
      <c r="BK321" s="332">
        <f t="shared" si="71"/>
        <v>0</v>
      </c>
      <c r="BL321" s="332">
        <f t="shared" si="71"/>
        <v>0</v>
      </c>
      <c r="BM321" s="332">
        <f t="shared" si="71"/>
        <v>0</v>
      </c>
      <c r="BN321" s="332">
        <f t="shared" si="71"/>
        <v>0</v>
      </c>
      <c r="BO321" s="332">
        <f t="shared" si="71"/>
        <v>-56461</v>
      </c>
      <c r="BP321" s="332">
        <f t="shared" si="71"/>
        <v>0</v>
      </c>
      <c r="BQ321" s="332">
        <f t="shared" si="71"/>
        <v>0</v>
      </c>
      <c r="BR321" s="332">
        <f t="shared" si="71"/>
        <v>0</v>
      </c>
      <c r="BS321" s="332">
        <f t="shared" si="71"/>
        <v>0</v>
      </c>
      <c r="BT321" s="332">
        <f t="shared" si="71"/>
        <v>0</v>
      </c>
      <c r="BU321" s="332">
        <f t="shared" si="71"/>
        <v>0</v>
      </c>
      <c r="BV321" s="332">
        <f t="shared" si="71"/>
        <v>0</v>
      </c>
      <c r="BW321" s="332">
        <f t="shared" si="64"/>
        <v>0</v>
      </c>
      <c r="BX321" s="332">
        <f t="shared" si="62"/>
        <v>0</v>
      </c>
      <c r="BZ321" s="332">
        <f t="shared" si="70"/>
        <v>0</v>
      </c>
      <c r="CA321" s="332">
        <f t="shared" si="70"/>
        <v>0</v>
      </c>
    </row>
    <row r="322" spans="12:79" hidden="1" x14ac:dyDescent="0.2">
      <c r="L322" s="332">
        <f t="shared" si="67"/>
        <v>0</v>
      </c>
      <c r="M322" s="332">
        <f t="shared" si="67"/>
        <v>0</v>
      </c>
      <c r="N322" s="332">
        <f t="shared" si="67"/>
        <v>0</v>
      </c>
      <c r="O322" s="332">
        <f t="shared" si="67"/>
        <v>0</v>
      </c>
      <c r="P322" s="332">
        <f t="shared" si="67"/>
        <v>0</v>
      </c>
      <c r="Q322" s="332">
        <f t="shared" si="67"/>
        <v>0</v>
      </c>
      <c r="R322" s="332">
        <f t="shared" si="67"/>
        <v>0</v>
      </c>
      <c r="S322" s="332">
        <f t="shared" si="67"/>
        <v>0</v>
      </c>
      <c r="T322" s="332">
        <f t="shared" si="67"/>
        <v>0</v>
      </c>
      <c r="U322" s="332">
        <f t="shared" si="67"/>
        <v>0</v>
      </c>
      <c r="V322" s="332">
        <f t="shared" si="67"/>
        <v>0</v>
      </c>
      <c r="W322" s="332">
        <f t="shared" si="67"/>
        <v>0</v>
      </c>
      <c r="X322" s="332">
        <f t="shared" si="67"/>
        <v>0</v>
      </c>
      <c r="Y322" s="332">
        <f t="shared" si="67"/>
        <v>0</v>
      </c>
      <c r="Z322" s="332">
        <f t="shared" si="67"/>
        <v>0</v>
      </c>
      <c r="AA322" s="332">
        <f t="shared" si="67"/>
        <v>0</v>
      </c>
      <c r="AB322" s="332">
        <f t="shared" si="69"/>
        <v>0</v>
      </c>
      <c r="AC322" s="332">
        <f t="shared" si="69"/>
        <v>0</v>
      </c>
      <c r="AD322" s="332">
        <f t="shared" si="69"/>
        <v>0</v>
      </c>
      <c r="AE322" s="332">
        <f t="shared" si="69"/>
        <v>0</v>
      </c>
      <c r="AF322" s="332">
        <f t="shared" si="69"/>
        <v>0</v>
      </c>
      <c r="AG322" s="332">
        <f t="shared" si="69"/>
        <v>0</v>
      </c>
      <c r="AH322" s="332">
        <f t="shared" si="69"/>
        <v>0</v>
      </c>
      <c r="AI322" s="332">
        <f t="shared" si="69"/>
        <v>0</v>
      </c>
      <c r="AJ322" s="332">
        <f t="shared" si="69"/>
        <v>0</v>
      </c>
      <c r="AK322" s="332">
        <f t="shared" si="69"/>
        <v>0</v>
      </c>
      <c r="AL322" s="332">
        <f t="shared" si="69"/>
        <v>0</v>
      </c>
      <c r="AM322" s="332">
        <f t="shared" si="69"/>
        <v>0</v>
      </c>
      <c r="AN322" s="332">
        <f t="shared" si="69"/>
        <v>0</v>
      </c>
      <c r="AO322" s="332">
        <f t="shared" si="69"/>
        <v>0</v>
      </c>
      <c r="AP322" s="332">
        <f t="shared" si="69"/>
        <v>0</v>
      </c>
      <c r="AQ322" s="332">
        <f t="shared" si="69"/>
        <v>0</v>
      </c>
      <c r="AR322" s="332">
        <f t="shared" si="72"/>
        <v>0</v>
      </c>
      <c r="AS322" s="332">
        <f t="shared" si="72"/>
        <v>0</v>
      </c>
      <c r="AT322" s="332">
        <f t="shared" si="72"/>
        <v>0</v>
      </c>
      <c r="AU322" s="332">
        <f t="shared" si="72"/>
        <v>0</v>
      </c>
      <c r="AV322" s="332">
        <f t="shared" si="72"/>
        <v>0</v>
      </c>
      <c r="AW322" s="332">
        <f t="shared" si="72"/>
        <v>0</v>
      </c>
      <c r="AX322" s="332">
        <f t="shared" si="72"/>
        <v>0</v>
      </c>
      <c r="AY322" s="332">
        <f t="shared" si="72"/>
        <v>0</v>
      </c>
      <c r="AZ322" s="332">
        <f t="shared" si="72"/>
        <v>0</v>
      </c>
      <c r="BA322" s="332">
        <f t="shared" si="72"/>
        <v>0</v>
      </c>
      <c r="BB322" s="332">
        <f t="shared" si="72"/>
        <v>0</v>
      </c>
      <c r="BC322" s="332">
        <f t="shared" si="72"/>
        <v>0</v>
      </c>
      <c r="BD322" s="332">
        <f t="shared" si="72"/>
        <v>0</v>
      </c>
      <c r="BE322" s="332">
        <f t="shared" si="72"/>
        <v>0</v>
      </c>
      <c r="BF322" s="332">
        <f t="shared" si="72"/>
        <v>0</v>
      </c>
      <c r="BG322" s="332">
        <f t="shared" si="72"/>
        <v>0</v>
      </c>
      <c r="BH322" s="332">
        <f t="shared" si="71"/>
        <v>0</v>
      </c>
      <c r="BI322" s="332">
        <f t="shared" si="71"/>
        <v>0</v>
      </c>
      <c r="BJ322" s="332">
        <f t="shared" si="71"/>
        <v>0</v>
      </c>
      <c r="BK322" s="332">
        <f t="shared" si="71"/>
        <v>0</v>
      </c>
      <c r="BL322" s="332">
        <f t="shared" si="71"/>
        <v>0</v>
      </c>
      <c r="BM322" s="332">
        <f t="shared" si="71"/>
        <v>0</v>
      </c>
      <c r="BN322" s="332">
        <f t="shared" si="71"/>
        <v>0</v>
      </c>
      <c r="BO322" s="332">
        <f t="shared" si="71"/>
        <v>0</v>
      </c>
      <c r="BP322" s="332">
        <f t="shared" si="71"/>
        <v>0</v>
      </c>
      <c r="BQ322" s="332">
        <f t="shared" si="71"/>
        <v>0</v>
      </c>
      <c r="BR322" s="332">
        <f t="shared" si="71"/>
        <v>0</v>
      </c>
      <c r="BS322" s="332">
        <f t="shared" si="71"/>
        <v>0</v>
      </c>
      <c r="BT322" s="332">
        <f t="shared" si="71"/>
        <v>0</v>
      </c>
      <c r="BU322" s="332">
        <f t="shared" si="71"/>
        <v>0</v>
      </c>
      <c r="BV322" s="332">
        <f t="shared" si="71"/>
        <v>0</v>
      </c>
      <c r="BW322" s="332">
        <f t="shared" si="64"/>
        <v>0</v>
      </c>
      <c r="BX322" s="332">
        <f t="shared" si="62"/>
        <v>0</v>
      </c>
      <c r="BZ322" s="332">
        <f t="shared" si="70"/>
        <v>0</v>
      </c>
      <c r="CA322" s="332">
        <f t="shared" si="70"/>
        <v>0</v>
      </c>
    </row>
    <row r="323" spans="12:79" hidden="1" x14ac:dyDescent="0.2">
      <c r="L323" s="332">
        <f t="shared" si="67"/>
        <v>259191</v>
      </c>
      <c r="M323" s="332">
        <f t="shared" si="67"/>
        <v>0</v>
      </c>
      <c r="N323" s="332">
        <f t="shared" si="67"/>
        <v>0</v>
      </c>
      <c r="O323" s="332">
        <f t="shared" si="67"/>
        <v>0</v>
      </c>
      <c r="P323" s="332">
        <f t="shared" si="67"/>
        <v>0</v>
      </c>
      <c r="Q323" s="332">
        <f t="shared" si="67"/>
        <v>0</v>
      </c>
      <c r="R323" s="332">
        <f t="shared" si="67"/>
        <v>0</v>
      </c>
      <c r="S323" s="332">
        <f t="shared" si="67"/>
        <v>0</v>
      </c>
      <c r="T323" s="332">
        <f t="shared" si="67"/>
        <v>0</v>
      </c>
      <c r="U323" s="332">
        <f t="shared" si="67"/>
        <v>0</v>
      </c>
      <c r="V323" s="332">
        <f t="shared" si="67"/>
        <v>0</v>
      </c>
      <c r="W323" s="332">
        <f t="shared" si="67"/>
        <v>0</v>
      </c>
      <c r="X323" s="332">
        <f t="shared" si="67"/>
        <v>0</v>
      </c>
      <c r="Y323" s="332">
        <f t="shared" si="67"/>
        <v>0</v>
      </c>
      <c r="Z323" s="332">
        <f t="shared" si="67"/>
        <v>0</v>
      </c>
      <c r="AA323" s="332">
        <f t="shared" si="67"/>
        <v>0</v>
      </c>
      <c r="AB323" s="332">
        <f t="shared" si="69"/>
        <v>0</v>
      </c>
      <c r="AC323" s="332">
        <f t="shared" si="69"/>
        <v>0</v>
      </c>
      <c r="AD323" s="332">
        <f t="shared" si="69"/>
        <v>0</v>
      </c>
      <c r="AE323" s="332">
        <f t="shared" si="69"/>
        <v>0</v>
      </c>
      <c r="AF323" s="332">
        <f t="shared" si="69"/>
        <v>0</v>
      </c>
      <c r="AG323" s="332">
        <f t="shared" si="69"/>
        <v>0</v>
      </c>
      <c r="AH323" s="332">
        <f t="shared" si="69"/>
        <v>0</v>
      </c>
      <c r="AI323" s="332">
        <f t="shared" si="69"/>
        <v>0</v>
      </c>
      <c r="AJ323" s="332">
        <f t="shared" si="69"/>
        <v>0</v>
      </c>
      <c r="AK323" s="332">
        <f t="shared" si="69"/>
        <v>0</v>
      </c>
      <c r="AL323" s="332">
        <f t="shared" si="69"/>
        <v>0</v>
      </c>
      <c r="AM323" s="332">
        <f t="shared" si="69"/>
        <v>0</v>
      </c>
      <c r="AN323" s="332">
        <f t="shared" si="69"/>
        <v>0</v>
      </c>
      <c r="AO323" s="332">
        <f t="shared" si="69"/>
        <v>0</v>
      </c>
      <c r="AP323" s="332">
        <f t="shared" si="69"/>
        <v>0</v>
      </c>
      <c r="AQ323" s="332">
        <f t="shared" si="69"/>
        <v>0</v>
      </c>
      <c r="AR323" s="332">
        <f t="shared" si="72"/>
        <v>0</v>
      </c>
      <c r="AS323" s="332">
        <f t="shared" si="72"/>
        <v>0</v>
      </c>
      <c r="AT323" s="332">
        <f t="shared" si="72"/>
        <v>0</v>
      </c>
      <c r="AU323" s="332">
        <f t="shared" si="72"/>
        <v>0</v>
      </c>
      <c r="AV323" s="332">
        <f t="shared" si="72"/>
        <v>0</v>
      </c>
      <c r="AW323" s="332">
        <f t="shared" si="72"/>
        <v>0</v>
      </c>
      <c r="AX323" s="332">
        <f t="shared" si="72"/>
        <v>0</v>
      </c>
      <c r="AY323" s="332">
        <f t="shared" si="72"/>
        <v>0</v>
      </c>
      <c r="AZ323" s="332">
        <f t="shared" si="72"/>
        <v>0</v>
      </c>
      <c r="BA323" s="332">
        <f t="shared" si="72"/>
        <v>0</v>
      </c>
      <c r="BB323" s="332">
        <f t="shared" si="72"/>
        <v>0</v>
      </c>
      <c r="BC323" s="332">
        <f t="shared" si="72"/>
        <v>0</v>
      </c>
      <c r="BD323" s="332">
        <f t="shared" si="72"/>
        <v>0</v>
      </c>
      <c r="BE323" s="332">
        <f t="shared" si="72"/>
        <v>0</v>
      </c>
      <c r="BF323" s="332">
        <f t="shared" si="72"/>
        <v>0</v>
      </c>
      <c r="BG323" s="332">
        <f t="shared" si="72"/>
        <v>0</v>
      </c>
      <c r="BH323" s="332">
        <f t="shared" si="71"/>
        <v>0</v>
      </c>
      <c r="BI323" s="332">
        <f t="shared" si="71"/>
        <v>0</v>
      </c>
      <c r="BJ323" s="332">
        <f t="shared" si="71"/>
        <v>0</v>
      </c>
      <c r="BK323" s="332">
        <f t="shared" si="71"/>
        <v>0</v>
      </c>
      <c r="BL323" s="332">
        <f t="shared" si="71"/>
        <v>0</v>
      </c>
      <c r="BM323" s="332">
        <f t="shared" si="71"/>
        <v>0</v>
      </c>
      <c r="BN323" s="332">
        <f t="shared" si="71"/>
        <v>0</v>
      </c>
      <c r="BO323" s="332">
        <f t="shared" si="71"/>
        <v>-410666</v>
      </c>
      <c r="BP323" s="332">
        <f t="shared" si="71"/>
        <v>0</v>
      </c>
      <c r="BQ323" s="332">
        <f t="shared" si="71"/>
        <v>0</v>
      </c>
      <c r="BR323" s="332">
        <f t="shared" si="71"/>
        <v>0</v>
      </c>
      <c r="BS323" s="332">
        <f t="shared" si="71"/>
        <v>0</v>
      </c>
      <c r="BT323" s="332">
        <f t="shared" si="71"/>
        <v>259191</v>
      </c>
      <c r="BU323" s="332">
        <f t="shared" si="71"/>
        <v>0</v>
      </c>
      <c r="BV323" s="332">
        <f t="shared" si="71"/>
        <v>0</v>
      </c>
      <c r="BW323" s="332">
        <f t="shared" si="64"/>
        <v>0</v>
      </c>
      <c r="BX323" s="332">
        <f t="shared" si="62"/>
        <v>0</v>
      </c>
      <c r="BZ323" s="332">
        <f t="shared" si="70"/>
        <v>0</v>
      </c>
      <c r="CA323" s="332">
        <f t="shared" si="70"/>
        <v>0</v>
      </c>
    </row>
    <row r="324" spans="12:79" hidden="1" x14ac:dyDescent="0.2">
      <c r="L324" s="332">
        <f t="shared" si="67"/>
        <v>259191</v>
      </c>
      <c r="M324" s="332">
        <f t="shared" si="67"/>
        <v>0</v>
      </c>
      <c r="N324" s="332">
        <f t="shared" si="67"/>
        <v>0</v>
      </c>
      <c r="O324" s="332">
        <f t="shared" si="67"/>
        <v>0</v>
      </c>
      <c r="P324" s="332">
        <f t="shared" si="67"/>
        <v>0</v>
      </c>
      <c r="Q324" s="332">
        <f t="shared" si="67"/>
        <v>0</v>
      </c>
      <c r="R324" s="332">
        <f t="shared" si="67"/>
        <v>0</v>
      </c>
      <c r="S324" s="332">
        <f t="shared" si="67"/>
        <v>0</v>
      </c>
      <c r="T324" s="332">
        <f t="shared" si="67"/>
        <v>0</v>
      </c>
      <c r="U324" s="332">
        <f t="shared" si="67"/>
        <v>0</v>
      </c>
      <c r="V324" s="332">
        <f t="shared" si="67"/>
        <v>0</v>
      </c>
      <c r="W324" s="332">
        <f t="shared" si="67"/>
        <v>0</v>
      </c>
      <c r="X324" s="332">
        <f t="shared" si="67"/>
        <v>0</v>
      </c>
      <c r="Y324" s="332">
        <f t="shared" si="67"/>
        <v>0</v>
      </c>
      <c r="Z324" s="332">
        <f t="shared" si="67"/>
        <v>0</v>
      </c>
      <c r="AA324" s="332">
        <f t="shared" si="67"/>
        <v>0</v>
      </c>
      <c r="AB324" s="332">
        <f t="shared" si="69"/>
        <v>0</v>
      </c>
      <c r="AC324" s="332">
        <f t="shared" si="69"/>
        <v>0</v>
      </c>
      <c r="AD324" s="332">
        <f t="shared" si="69"/>
        <v>0</v>
      </c>
      <c r="AE324" s="332">
        <f t="shared" si="69"/>
        <v>0</v>
      </c>
      <c r="AF324" s="332">
        <f t="shared" si="69"/>
        <v>0</v>
      </c>
      <c r="AG324" s="332">
        <f t="shared" si="69"/>
        <v>0</v>
      </c>
      <c r="AH324" s="332">
        <f t="shared" si="69"/>
        <v>0</v>
      </c>
      <c r="AI324" s="332">
        <f t="shared" si="69"/>
        <v>0</v>
      </c>
      <c r="AJ324" s="332">
        <f t="shared" si="69"/>
        <v>0</v>
      </c>
      <c r="AK324" s="332">
        <f t="shared" si="69"/>
        <v>0</v>
      </c>
      <c r="AL324" s="332">
        <f t="shared" si="69"/>
        <v>0</v>
      </c>
      <c r="AM324" s="332">
        <f t="shared" si="69"/>
        <v>0</v>
      </c>
      <c r="AN324" s="332">
        <f t="shared" si="69"/>
        <v>0</v>
      </c>
      <c r="AO324" s="332">
        <f t="shared" si="69"/>
        <v>0</v>
      </c>
      <c r="AP324" s="332">
        <f t="shared" si="69"/>
        <v>0</v>
      </c>
      <c r="AQ324" s="332">
        <f t="shared" si="69"/>
        <v>0</v>
      </c>
      <c r="AR324" s="332">
        <f t="shared" si="72"/>
        <v>0</v>
      </c>
      <c r="AS324" s="332">
        <f t="shared" si="72"/>
        <v>0</v>
      </c>
      <c r="AT324" s="332">
        <f t="shared" si="72"/>
        <v>0</v>
      </c>
      <c r="AU324" s="332">
        <f t="shared" si="72"/>
        <v>0</v>
      </c>
      <c r="AV324" s="332">
        <f t="shared" si="72"/>
        <v>0</v>
      </c>
      <c r="AW324" s="332">
        <f t="shared" si="72"/>
        <v>0</v>
      </c>
      <c r="AX324" s="332">
        <f t="shared" si="72"/>
        <v>0</v>
      </c>
      <c r="AY324" s="332">
        <f t="shared" si="72"/>
        <v>0</v>
      </c>
      <c r="AZ324" s="332">
        <f t="shared" si="72"/>
        <v>0</v>
      </c>
      <c r="BA324" s="332">
        <f t="shared" si="72"/>
        <v>0</v>
      </c>
      <c r="BB324" s="332">
        <f t="shared" si="72"/>
        <v>0</v>
      </c>
      <c r="BC324" s="332">
        <f t="shared" si="72"/>
        <v>0</v>
      </c>
      <c r="BD324" s="332">
        <f t="shared" si="72"/>
        <v>0</v>
      </c>
      <c r="BE324" s="332">
        <f t="shared" si="72"/>
        <v>0</v>
      </c>
      <c r="BF324" s="332">
        <f t="shared" si="72"/>
        <v>0</v>
      </c>
      <c r="BG324" s="332">
        <f t="shared" si="72"/>
        <v>0</v>
      </c>
      <c r="BH324" s="332">
        <f t="shared" si="71"/>
        <v>0</v>
      </c>
      <c r="BI324" s="332">
        <f t="shared" si="71"/>
        <v>0</v>
      </c>
      <c r="BJ324" s="332">
        <f t="shared" si="71"/>
        <v>0</v>
      </c>
      <c r="BK324" s="332">
        <f t="shared" si="71"/>
        <v>0</v>
      </c>
      <c r="BL324" s="332">
        <f t="shared" si="71"/>
        <v>0</v>
      </c>
      <c r="BM324" s="332">
        <f t="shared" si="71"/>
        <v>0</v>
      </c>
      <c r="BN324" s="332">
        <f t="shared" si="71"/>
        <v>0</v>
      </c>
      <c r="BO324" s="332">
        <f t="shared" si="71"/>
        <v>-410666</v>
      </c>
      <c r="BP324" s="332">
        <f t="shared" si="71"/>
        <v>0</v>
      </c>
      <c r="BQ324" s="332">
        <f t="shared" si="71"/>
        <v>0</v>
      </c>
      <c r="BR324" s="332">
        <f t="shared" si="71"/>
        <v>0</v>
      </c>
      <c r="BS324" s="332">
        <f t="shared" si="71"/>
        <v>0</v>
      </c>
      <c r="BT324" s="332">
        <f t="shared" si="71"/>
        <v>259191</v>
      </c>
      <c r="BU324" s="332">
        <f t="shared" si="71"/>
        <v>0</v>
      </c>
      <c r="BV324" s="332">
        <f t="shared" si="71"/>
        <v>0</v>
      </c>
      <c r="BW324" s="332">
        <f t="shared" si="64"/>
        <v>0</v>
      </c>
      <c r="BX324" s="332">
        <f t="shared" si="62"/>
        <v>0</v>
      </c>
      <c r="BZ324" s="332">
        <f t="shared" si="70"/>
        <v>0</v>
      </c>
      <c r="CA324" s="332">
        <f t="shared" si="70"/>
        <v>0</v>
      </c>
    </row>
    <row r="325" spans="12:79" hidden="1" x14ac:dyDescent="0.2">
      <c r="L325" s="332">
        <f t="shared" si="67"/>
        <v>0</v>
      </c>
      <c r="M325" s="332">
        <f t="shared" si="67"/>
        <v>0</v>
      </c>
      <c r="N325" s="332">
        <f t="shared" si="67"/>
        <v>0</v>
      </c>
      <c r="O325" s="332">
        <f t="shared" si="67"/>
        <v>0</v>
      </c>
      <c r="P325" s="332">
        <f t="shared" si="67"/>
        <v>0</v>
      </c>
      <c r="Q325" s="332">
        <f t="shared" si="67"/>
        <v>0</v>
      </c>
      <c r="R325" s="332">
        <f t="shared" si="67"/>
        <v>0</v>
      </c>
      <c r="S325" s="332">
        <f t="shared" si="67"/>
        <v>0</v>
      </c>
      <c r="T325" s="332">
        <f t="shared" si="67"/>
        <v>0</v>
      </c>
      <c r="U325" s="332">
        <f t="shared" si="67"/>
        <v>0</v>
      </c>
      <c r="V325" s="332">
        <f t="shared" si="67"/>
        <v>0</v>
      </c>
      <c r="W325" s="332">
        <f t="shared" si="67"/>
        <v>0</v>
      </c>
      <c r="X325" s="332">
        <f t="shared" si="67"/>
        <v>0</v>
      </c>
      <c r="Y325" s="332">
        <f t="shared" si="67"/>
        <v>0</v>
      </c>
      <c r="Z325" s="332">
        <f t="shared" si="67"/>
        <v>0</v>
      </c>
      <c r="AA325" s="332">
        <f t="shared" si="67"/>
        <v>0</v>
      </c>
      <c r="AB325" s="332">
        <f t="shared" si="69"/>
        <v>0</v>
      </c>
      <c r="AC325" s="332">
        <f t="shared" si="69"/>
        <v>0</v>
      </c>
      <c r="AD325" s="332">
        <f t="shared" si="69"/>
        <v>0</v>
      </c>
      <c r="AE325" s="332">
        <f t="shared" si="69"/>
        <v>0</v>
      </c>
      <c r="AF325" s="332">
        <f t="shared" si="69"/>
        <v>0</v>
      </c>
      <c r="AG325" s="332">
        <f t="shared" si="69"/>
        <v>0</v>
      </c>
      <c r="AH325" s="332">
        <f t="shared" si="69"/>
        <v>0</v>
      </c>
      <c r="AI325" s="332">
        <f t="shared" si="69"/>
        <v>0</v>
      </c>
      <c r="AJ325" s="332">
        <f t="shared" si="69"/>
        <v>0</v>
      </c>
      <c r="AK325" s="332">
        <f t="shared" si="69"/>
        <v>0</v>
      </c>
      <c r="AL325" s="332">
        <f t="shared" si="69"/>
        <v>0</v>
      </c>
      <c r="AM325" s="332">
        <f t="shared" si="69"/>
        <v>0</v>
      </c>
      <c r="AN325" s="332">
        <f t="shared" si="69"/>
        <v>0</v>
      </c>
      <c r="AO325" s="332">
        <f t="shared" si="69"/>
        <v>0</v>
      </c>
      <c r="AP325" s="332">
        <f t="shared" si="69"/>
        <v>0</v>
      </c>
      <c r="AQ325" s="332">
        <f t="shared" si="69"/>
        <v>0</v>
      </c>
      <c r="AR325" s="332">
        <f t="shared" si="72"/>
        <v>0</v>
      </c>
      <c r="AS325" s="332">
        <f t="shared" si="72"/>
        <v>0</v>
      </c>
      <c r="AT325" s="332">
        <f t="shared" si="72"/>
        <v>0</v>
      </c>
      <c r="AU325" s="332">
        <f t="shared" si="72"/>
        <v>0</v>
      </c>
      <c r="AV325" s="332">
        <f t="shared" si="72"/>
        <v>0</v>
      </c>
      <c r="AW325" s="332">
        <f t="shared" si="72"/>
        <v>0</v>
      </c>
      <c r="AX325" s="332">
        <f t="shared" si="72"/>
        <v>0</v>
      </c>
      <c r="AY325" s="332">
        <f t="shared" si="72"/>
        <v>0</v>
      </c>
      <c r="AZ325" s="332">
        <f t="shared" si="72"/>
        <v>0</v>
      </c>
      <c r="BA325" s="332">
        <f t="shared" si="72"/>
        <v>0</v>
      </c>
      <c r="BB325" s="332">
        <f t="shared" si="72"/>
        <v>0</v>
      </c>
      <c r="BC325" s="332">
        <f t="shared" si="72"/>
        <v>0</v>
      </c>
      <c r="BD325" s="332">
        <f t="shared" si="72"/>
        <v>0</v>
      </c>
      <c r="BE325" s="332">
        <f t="shared" si="72"/>
        <v>0</v>
      </c>
      <c r="BF325" s="332">
        <f t="shared" si="72"/>
        <v>0</v>
      </c>
      <c r="BG325" s="332">
        <f t="shared" si="72"/>
        <v>0</v>
      </c>
      <c r="BH325" s="332">
        <f t="shared" si="71"/>
        <v>0</v>
      </c>
      <c r="BI325" s="332">
        <f t="shared" si="71"/>
        <v>0</v>
      </c>
      <c r="BJ325" s="332">
        <f t="shared" si="71"/>
        <v>0</v>
      </c>
      <c r="BK325" s="332">
        <f t="shared" si="71"/>
        <v>0</v>
      </c>
      <c r="BL325" s="332">
        <f t="shared" si="71"/>
        <v>0</v>
      </c>
      <c r="BM325" s="332">
        <f t="shared" si="71"/>
        <v>0</v>
      </c>
      <c r="BN325" s="332">
        <f t="shared" si="71"/>
        <v>0</v>
      </c>
      <c r="BO325" s="332">
        <f t="shared" si="71"/>
        <v>0</v>
      </c>
      <c r="BP325" s="332">
        <f t="shared" si="71"/>
        <v>0</v>
      </c>
      <c r="BQ325" s="332">
        <f t="shared" si="71"/>
        <v>0</v>
      </c>
      <c r="BR325" s="332">
        <f t="shared" si="71"/>
        <v>0</v>
      </c>
      <c r="BS325" s="332">
        <f t="shared" si="71"/>
        <v>0</v>
      </c>
      <c r="BT325" s="332">
        <f t="shared" si="71"/>
        <v>0</v>
      </c>
      <c r="BU325" s="332">
        <f t="shared" si="71"/>
        <v>0</v>
      </c>
      <c r="BV325" s="332">
        <f t="shared" si="71"/>
        <v>0</v>
      </c>
      <c r="BW325" s="332">
        <f t="shared" si="64"/>
        <v>0</v>
      </c>
      <c r="BX325" s="332">
        <f t="shared" si="62"/>
        <v>0</v>
      </c>
      <c r="BZ325" s="332">
        <f t="shared" si="70"/>
        <v>0</v>
      </c>
      <c r="CA325" s="332">
        <f t="shared" si="70"/>
        <v>0</v>
      </c>
    </row>
    <row r="326" spans="12:79" hidden="1" x14ac:dyDescent="0.2">
      <c r="L326" s="332">
        <f t="shared" si="67"/>
        <v>0</v>
      </c>
      <c r="M326" s="332">
        <f t="shared" si="67"/>
        <v>0</v>
      </c>
      <c r="N326" s="332">
        <f t="shared" si="67"/>
        <v>0</v>
      </c>
      <c r="O326" s="332">
        <f t="shared" si="67"/>
        <v>0</v>
      </c>
      <c r="P326" s="332">
        <f t="shared" si="67"/>
        <v>0</v>
      </c>
      <c r="Q326" s="332">
        <f t="shared" si="67"/>
        <v>0</v>
      </c>
      <c r="R326" s="332">
        <f t="shared" si="67"/>
        <v>0</v>
      </c>
      <c r="S326" s="332">
        <f t="shared" si="67"/>
        <v>0</v>
      </c>
      <c r="T326" s="332">
        <f t="shared" si="67"/>
        <v>0</v>
      </c>
      <c r="U326" s="332">
        <f t="shared" si="67"/>
        <v>0</v>
      </c>
      <c r="V326" s="332">
        <f t="shared" si="67"/>
        <v>0</v>
      </c>
      <c r="W326" s="332">
        <f t="shared" si="67"/>
        <v>0</v>
      </c>
      <c r="X326" s="332">
        <f t="shared" si="67"/>
        <v>0</v>
      </c>
      <c r="Y326" s="332">
        <f t="shared" si="67"/>
        <v>0</v>
      </c>
      <c r="Z326" s="332">
        <f t="shared" si="67"/>
        <v>0</v>
      </c>
      <c r="AA326" s="332">
        <f t="shared" si="67"/>
        <v>0</v>
      </c>
      <c r="AB326" s="332">
        <f t="shared" si="69"/>
        <v>0</v>
      </c>
      <c r="AC326" s="332">
        <f t="shared" si="69"/>
        <v>0</v>
      </c>
      <c r="AD326" s="332">
        <f t="shared" si="69"/>
        <v>0</v>
      </c>
      <c r="AE326" s="332">
        <f t="shared" si="69"/>
        <v>0</v>
      </c>
      <c r="AF326" s="332">
        <f t="shared" si="69"/>
        <v>0</v>
      </c>
      <c r="AG326" s="332">
        <f t="shared" si="69"/>
        <v>0</v>
      </c>
      <c r="AH326" s="332">
        <f t="shared" si="69"/>
        <v>0</v>
      </c>
      <c r="AI326" s="332">
        <f t="shared" si="69"/>
        <v>0</v>
      </c>
      <c r="AJ326" s="332">
        <f t="shared" si="69"/>
        <v>0</v>
      </c>
      <c r="AK326" s="332">
        <f t="shared" si="69"/>
        <v>0</v>
      </c>
      <c r="AL326" s="332">
        <f t="shared" si="69"/>
        <v>0</v>
      </c>
      <c r="AM326" s="332">
        <f t="shared" si="69"/>
        <v>0</v>
      </c>
      <c r="AN326" s="332">
        <f t="shared" si="69"/>
        <v>0</v>
      </c>
      <c r="AO326" s="332">
        <f t="shared" si="69"/>
        <v>0</v>
      </c>
      <c r="AP326" s="332">
        <f t="shared" si="69"/>
        <v>0</v>
      </c>
      <c r="AQ326" s="332">
        <f t="shared" si="69"/>
        <v>0</v>
      </c>
      <c r="AR326" s="332">
        <f t="shared" si="72"/>
        <v>0</v>
      </c>
      <c r="AS326" s="332">
        <f t="shared" si="72"/>
        <v>0</v>
      </c>
      <c r="AT326" s="332">
        <f t="shared" si="72"/>
        <v>0</v>
      </c>
      <c r="AU326" s="332">
        <f t="shared" si="72"/>
        <v>0</v>
      </c>
      <c r="AV326" s="332">
        <f t="shared" si="72"/>
        <v>0</v>
      </c>
      <c r="AW326" s="332">
        <f t="shared" si="72"/>
        <v>0</v>
      </c>
      <c r="AX326" s="332">
        <f t="shared" si="72"/>
        <v>0</v>
      </c>
      <c r="AY326" s="332">
        <f t="shared" si="72"/>
        <v>0</v>
      </c>
      <c r="AZ326" s="332">
        <f t="shared" si="72"/>
        <v>0</v>
      </c>
      <c r="BA326" s="332">
        <f t="shared" si="72"/>
        <v>0</v>
      </c>
      <c r="BB326" s="332">
        <f t="shared" si="72"/>
        <v>0</v>
      </c>
      <c r="BC326" s="332">
        <f t="shared" si="72"/>
        <v>0</v>
      </c>
      <c r="BD326" s="332">
        <f t="shared" si="72"/>
        <v>0</v>
      </c>
      <c r="BE326" s="332">
        <f t="shared" si="72"/>
        <v>0</v>
      </c>
      <c r="BF326" s="332">
        <f t="shared" si="72"/>
        <v>0</v>
      </c>
      <c r="BG326" s="332">
        <f t="shared" si="72"/>
        <v>0</v>
      </c>
      <c r="BH326" s="332">
        <f t="shared" si="71"/>
        <v>0</v>
      </c>
      <c r="BI326" s="332">
        <f t="shared" si="71"/>
        <v>0</v>
      </c>
      <c r="BJ326" s="332">
        <f t="shared" si="71"/>
        <v>-92640</v>
      </c>
      <c r="BK326" s="332">
        <f t="shared" si="71"/>
        <v>0</v>
      </c>
      <c r="BL326" s="332">
        <f t="shared" si="71"/>
        <v>0</v>
      </c>
      <c r="BM326" s="332">
        <f t="shared" si="71"/>
        <v>0</v>
      </c>
      <c r="BN326" s="332">
        <f t="shared" si="71"/>
        <v>0</v>
      </c>
      <c r="BO326" s="332">
        <f t="shared" si="71"/>
        <v>0</v>
      </c>
      <c r="BP326" s="332">
        <f t="shared" si="71"/>
        <v>0</v>
      </c>
      <c r="BQ326" s="332">
        <f t="shared" si="71"/>
        <v>0</v>
      </c>
      <c r="BR326" s="332">
        <f t="shared" si="71"/>
        <v>0</v>
      </c>
      <c r="BS326" s="332">
        <f t="shared" si="71"/>
        <v>0</v>
      </c>
      <c r="BT326" s="332">
        <f t="shared" si="71"/>
        <v>0</v>
      </c>
      <c r="BU326" s="332">
        <f t="shared" si="71"/>
        <v>0</v>
      </c>
      <c r="BV326" s="332">
        <f t="shared" si="71"/>
        <v>0</v>
      </c>
      <c r="BW326" s="332">
        <f t="shared" si="64"/>
        <v>0</v>
      </c>
      <c r="BX326" s="332">
        <f t="shared" si="62"/>
        <v>0</v>
      </c>
      <c r="BZ326" s="332">
        <f t="shared" si="70"/>
        <v>0</v>
      </c>
      <c r="CA326" s="332">
        <f t="shared" si="70"/>
        <v>0</v>
      </c>
    </row>
    <row r="327" spans="12:79" hidden="1" x14ac:dyDescent="0.2">
      <c r="L327" s="332">
        <f t="shared" ref="L327:AA342" si="73">L176-CD176</f>
        <v>0</v>
      </c>
      <c r="M327" s="332">
        <f t="shared" si="73"/>
        <v>0</v>
      </c>
      <c r="N327" s="332">
        <f t="shared" si="73"/>
        <v>0</v>
      </c>
      <c r="O327" s="332">
        <f t="shared" si="73"/>
        <v>0</v>
      </c>
      <c r="P327" s="332">
        <f t="shared" si="73"/>
        <v>0</v>
      </c>
      <c r="Q327" s="332">
        <f t="shared" si="73"/>
        <v>0</v>
      </c>
      <c r="R327" s="332">
        <f t="shared" si="73"/>
        <v>0</v>
      </c>
      <c r="S327" s="332">
        <f t="shared" si="73"/>
        <v>0</v>
      </c>
      <c r="T327" s="332">
        <f t="shared" si="73"/>
        <v>0</v>
      </c>
      <c r="U327" s="332">
        <f t="shared" si="73"/>
        <v>0</v>
      </c>
      <c r="V327" s="332">
        <f t="shared" si="73"/>
        <v>0</v>
      </c>
      <c r="W327" s="332">
        <f t="shared" si="73"/>
        <v>0</v>
      </c>
      <c r="X327" s="332">
        <f t="shared" si="73"/>
        <v>0</v>
      </c>
      <c r="Y327" s="332">
        <f t="shared" si="73"/>
        <v>0</v>
      </c>
      <c r="Z327" s="332">
        <f t="shared" si="73"/>
        <v>0</v>
      </c>
      <c r="AA327" s="332">
        <f t="shared" si="73"/>
        <v>0</v>
      </c>
      <c r="AB327" s="332">
        <f t="shared" si="69"/>
        <v>0</v>
      </c>
      <c r="AC327" s="332">
        <f t="shared" si="69"/>
        <v>0</v>
      </c>
      <c r="AD327" s="332">
        <f t="shared" si="69"/>
        <v>0</v>
      </c>
      <c r="AE327" s="332">
        <f t="shared" si="69"/>
        <v>0</v>
      </c>
      <c r="AF327" s="332">
        <f t="shared" si="69"/>
        <v>0</v>
      </c>
      <c r="AG327" s="332">
        <f t="shared" si="69"/>
        <v>0</v>
      </c>
      <c r="AH327" s="332">
        <f t="shared" si="69"/>
        <v>0</v>
      </c>
      <c r="AI327" s="332">
        <f t="shared" si="69"/>
        <v>0</v>
      </c>
      <c r="AJ327" s="332">
        <f t="shared" si="69"/>
        <v>0</v>
      </c>
      <c r="AK327" s="332">
        <f t="shared" si="69"/>
        <v>0</v>
      </c>
      <c r="AL327" s="332">
        <f t="shared" si="69"/>
        <v>0</v>
      </c>
      <c r="AM327" s="332">
        <f t="shared" si="69"/>
        <v>0</v>
      </c>
      <c r="AN327" s="332">
        <f t="shared" si="69"/>
        <v>0</v>
      </c>
      <c r="AO327" s="332">
        <f t="shared" si="69"/>
        <v>0</v>
      </c>
      <c r="AP327" s="332">
        <f t="shared" si="69"/>
        <v>0</v>
      </c>
      <c r="AQ327" s="332">
        <f t="shared" si="69"/>
        <v>0</v>
      </c>
      <c r="AR327" s="332">
        <f t="shared" si="72"/>
        <v>0</v>
      </c>
      <c r="AS327" s="332">
        <f t="shared" si="72"/>
        <v>0</v>
      </c>
      <c r="AT327" s="332">
        <f t="shared" si="72"/>
        <v>0</v>
      </c>
      <c r="AU327" s="332">
        <f t="shared" si="72"/>
        <v>0</v>
      </c>
      <c r="AV327" s="332">
        <f t="shared" si="72"/>
        <v>0</v>
      </c>
      <c r="AW327" s="332">
        <f t="shared" si="72"/>
        <v>0</v>
      </c>
      <c r="AX327" s="332">
        <f t="shared" si="72"/>
        <v>0</v>
      </c>
      <c r="AY327" s="332">
        <f t="shared" si="72"/>
        <v>0</v>
      </c>
      <c r="AZ327" s="332">
        <f t="shared" si="72"/>
        <v>0</v>
      </c>
      <c r="BA327" s="332">
        <f t="shared" si="72"/>
        <v>0</v>
      </c>
      <c r="BB327" s="332">
        <f t="shared" si="72"/>
        <v>0</v>
      </c>
      <c r="BC327" s="332">
        <f t="shared" si="72"/>
        <v>0</v>
      </c>
      <c r="BD327" s="332">
        <f t="shared" si="72"/>
        <v>0</v>
      </c>
      <c r="BE327" s="332">
        <f t="shared" si="72"/>
        <v>0</v>
      </c>
      <c r="BF327" s="332">
        <f t="shared" si="72"/>
        <v>0</v>
      </c>
      <c r="BG327" s="332">
        <f t="shared" si="72"/>
        <v>0</v>
      </c>
      <c r="BH327" s="332">
        <f t="shared" si="71"/>
        <v>0</v>
      </c>
      <c r="BI327" s="332">
        <f t="shared" si="71"/>
        <v>0</v>
      </c>
      <c r="BJ327" s="332">
        <f t="shared" si="71"/>
        <v>-92640</v>
      </c>
      <c r="BK327" s="332">
        <f t="shared" si="71"/>
        <v>0</v>
      </c>
      <c r="BL327" s="332">
        <f t="shared" si="71"/>
        <v>0</v>
      </c>
      <c r="BM327" s="332">
        <f t="shared" si="71"/>
        <v>0</v>
      </c>
      <c r="BN327" s="332">
        <f t="shared" si="71"/>
        <v>0</v>
      </c>
      <c r="BO327" s="332">
        <f t="shared" si="71"/>
        <v>0</v>
      </c>
      <c r="BP327" s="332">
        <f t="shared" si="71"/>
        <v>0</v>
      </c>
      <c r="BQ327" s="332">
        <f t="shared" si="71"/>
        <v>0</v>
      </c>
      <c r="BR327" s="332">
        <f t="shared" si="71"/>
        <v>0</v>
      </c>
      <c r="BS327" s="332">
        <f t="shared" si="71"/>
        <v>0</v>
      </c>
      <c r="BT327" s="332">
        <f t="shared" si="71"/>
        <v>0</v>
      </c>
      <c r="BU327" s="332">
        <f t="shared" si="71"/>
        <v>0</v>
      </c>
      <c r="BV327" s="332">
        <f t="shared" si="71"/>
        <v>0</v>
      </c>
      <c r="BW327" s="332">
        <f t="shared" si="64"/>
        <v>0</v>
      </c>
      <c r="BX327" s="332">
        <f t="shared" si="62"/>
        <v>0</v>
      </c>
      <c r="BZ327" s="332">
        <f t="shared" si="70"/>
        <v>0</v>
      </c>
      <c r="CA327" s="332">
        <f t="shared" si="70"/>
        <v>0</v>
      </c>
    </row>
    <row r="328" spans="12:79" hidden="1" x14ac:dyDescent="0.2">
      <c r="L328" s="332">
        <f t="shared" si="73"/>
        <v>0</v>
      </c>
      <c r="M328" s="332">
        <f t="shared" si="73"/>
        <v>0</v>
      </c>
      <c r="N328" s="332">
        <f t="shared" si="73"/>
        <v>0</v>
      </c>
      <c r="O328" s="332">
        <f t="shared" si="73"/>
        <v>0</v>
      </c>
      <c r="P328" s="332">
        <f t="shared" si="73"/>
        <v>0</v>
      </c>
      <c r="Q328" s="332">
        <f t="shared" si="73"/>
        <v>0</v>
      </c>
      <c r="R328" s="332">
        <f t="shared" si="73"/>
        <v>0</v>
      </c>
      <c r="S328" s="332">
        <f t="shared" si="73"/>
        <v>0</v>
      </c>
      <c r="T328" s="332">
        <f t="shared" si="73"/>
        <v>0</v>
      </c>
      <c r="U328" s="332">
        <f t="shared" si="73"/>
        <v>0</v>
      </c>
      <c r="V328" s="332">
        <f t="shared" si="73"/>
        <v>0</v>
      </c>
      <c r="W328" s="332">
        <f t="shared" si="73"/>
        <v>0</v>
      </c>
      <c r="X328" s="332">
        <f t="shared" si="73"/>
        <v>0</v>
      </c>
      <c r="Y328" s="332">
        <f t="shared" si="73"/>
        <v>0</v>
      </c>
      <c r="Z328" s="332">
        <f t="shared" si="73"/>
        <v>0</v>
      </c>
      <c r="AA328" s="332">
        <f t="shared" si="73"/>
        <v>0</v>
      </c>
      <c r="AB328" s="332">
        <f t="shared" si="69"/>
        <v>0</v>
      </c>
      <c r="AC328" s="332">
        <f t="shared" si="69"/>
        <v>0</v>
      </c>
      <c r="AD328" s="332">
        <f t="shared" si="69"/>
        <v>0</v>
      </c>
      <c r="AE328" s="332">
        <f t="shared" si="69"/>
        <v>0</v>
      </c>
      <c r="AF328" s="332">
        <f t="shared" si="69"/>
        <v>0</v>
      </c>
      <c r="AG328" s="332">
        <f t="shared" si="69"/>
        <v>0</v>
      </c>
      <c r="AH328" s="332">
        <f t="shared" si="69"/>
        <v>0</v>
      </c>
      <c r="AI328" s="332">
        <f t="shared" si="69"/>
        <v>0</v>
      </c>
      <c r="AJ328" s="332">
        <f t="shared" si="69"/>
        <v>0</v>
      </c>
      <c r="AK328" s="332">
        <f t="shared" si="69"/>
        <v>0</v>
      </c>
      <c r="AL328" s="332">
        <f t="shared" si="69"/>
        <v>0</v>
      </c>
      <c r="AM328" s="332">
        <f t="shared" si="69"/>
        <v>0</v>
      </c>
      <c r="AN328" s="332">
        <f t="shared" si="69"/>
        <v>0</v>
      </c>
      <c r="AO328" s="332">
        <f t="shared" si="69"/>
        <v>0</v>
      </c>
      <c r="AP328" s="332">
        <f t="shared" si="69"/>
        <v>0</v>
      </c>
      <c r="AQ328" s="332">
        <f t="shared" si="69"/>
        <v>0</v>
      </c>
      <c r="AR328" s="332">
        <f t="shared" si="72"/>
        <v>0</v>
      </c>
      <c r="AS328" s="332">
        <f t="shared" si="72"/>
        <v>0</v>
      </c>
      <c r="AT328" s="332">
        <f t="shared" si="72"/>
        <v>0</v>
      </c>
      <c r="AU328" s="332">
        <f t="shared" si="72"/>
        <v>0</v>
      </c>
      <c r="AV328" s="332">
        <f t="shared" si="72"/>
        <v>0</v>
      </c>
      <c r="AW328" s="332">
        <f t="shared" si="72"/>
        <v>0</v>
      </c>
      <c r="AX328" s="332">
        <f t="shared" si="72"/>
        <v>0</v>
      </c>
      <c r="AY328" s="332">
        <f t="shared" si="72"/>
        <v>0</v>
      </c>
      <c r="AZ328" s="332">
        <f t="shared" si="72"/>
        <v>0</v>
      </c>
      <c r="BA328" s="332">
        <f t="shared" si="72"/>
        <v>0</v>
      </c>
      <c r="BB328" s="332">
        <f t="shared" si="72"/>
        <v>0</v>
      </c>
      <c r="BC328" s="332">
        <f t="shared" si="72"/>
        <v>0</v>
      </c>
      <c r="BD328" s="332">
        <f t="shared" si="72"/>
        <v>0</v>
      </c>
      <c r="BE328" s="332">
        <f t="shared" si="72"/>
        <v>0</v>
      </c>
      <c r="BF328" s="332">
        <f t="shared" si="72"/>
        <v>0</v>
      </c>
      <c r="BG328" s="332">
        <f t="shared" si="72"/>
        <v>0</v>
      </c>
      <c r="BH328" s="332">
        <f t="shared" si="71"/>
        <v>0</v>
      </c>
      <c r="BI328" s="332">
        <f t="shared" si="71"/>
        <v>0</v>
      </c>
      <c r="BJ328" s="332">
        <f t="shared" si="71"/>
        <v>0</v>
      </c>
      <c r="BK328" s="332">
        <f t="shared" si="71"/>
        <v>0</v>
      </c>
      <c r="BL328" s="332">
        <f t="shared" si="71"/>
        <v>0</v>
      </c>
      <c r="BM328" s="332">
        <f t="shared" si="71"/>
        <v>0</v>
      </c>
      <c r="BN328" s="332">
        <f t="shared" si="71"/>
        <v>0</v>
      </c>
      <c r="BO328" s="332">
        <f t="shared" si="71"/>
        <v>0</v>
      </c>
      <c r="BP328" s="332">
        <f t="shared" si="71"/>
        <v>0</v>
      </c>
      <c r="BQ328" s="332">
        <f t="shared" si="71"/>
        <v>0</v>
      </c>
      <c r="BR328" s="332">
        <f t="shared" si="71"/>
        <v>0</v>
      </c>
      <c r="BS328" s="332">
        <f t="shared" si="71"/>
        <v>0</v>
      </c>
      <c r="BT328" s="332">
        <f t="shared" si="71"/>
        <v>0</v>
      </c>
      <c r="BU328" s="332">
        <f t="shared" si="71"/>
        <v>0</v>
      </c>
      <c r="BV328" s="332">
        <f t="shared" si="71"/>
        <v>0</v>
      </c>
      <c r="BW328" s="332">
        <f t="shared" si="64"/>
        <v>0</v>
      </c>
      <c r="BX328" s="332">
        <f t="shared" si="62"/>
        <v>0</v>
      </c>
      <c r="BZ328" s="332">
        <f t="shared" si="70"/>
        <v>0</v>
      </c>
      <c r="CA328" s="332">
        <f t="shared" si="70"/>
        <v>0</v>
      </c>
    </row>
    <row r="329" spans="12:79" hidden="1" x14ac:dyDescent="0.2">
      <c r="L329" s="332">
        <f t="shared" si="73"/>
        <v>0</v>
      </c>
      <c r="M329" s="332">
        <f t="shared" si="73"/>
        <v>0</v>
      </c>
      <c r="N329" s="332">
        <f t="shared" si="73"/>
        <v>0</v>
      </c>
      <c r="O329" s="332">
        <f t="shared" si="73"/>
        <v>0</v>
      </c>
      <c r="P329" s="332">
        <f t="shared" si="73"/>
        <v>0</v>
      </c>
      <c r="Q329" s="332">
        <f t="shared" si="73"/>
        <v>39629</v>
      </c>
      <c r="R329" s="332">
        <f t="shared" si="73"/>
        <v>0</v>
      </c>
      <c r="S329" s="332">
        <f t="shared" si="73"/>
        <v>0</v>
      </c>
      <c r="T329" s="332">
        <f t="shared" si="73"/>
        <v>0</v>
      </c>
      <c r="U329" s="332">
        <f t="shared" si="73"/>
        <v>0</v>
      </c>
      <c r="V329" s="332">
        <f t="shared" si="73"/>
        <v>0</v>
      </c>
      <c r="W329" s="332">
        <f t="shared" si="73"/>
        <v>0</v>
      </c>
      <c r="X329" s="332">
        <f t="shared" si="73"/>
        <v>0</v>
      </c>
      <c r="Y329" s="332">
        <f t="shared" si="73"/>
        <v>0</v>
      </c>
      <c r="Z329" s="332">
        <f t="shared" si="73"/>
        <v>0</v>
      </c>
      <c r="AA329" s="332">
        <f t="shared" si="73"/>
        <v>0</v>
      </c>
      <c r="AB329" s="332">
        <f t="shared" si="69"/>
        <v>0</v>
      </c>
      <c r="AC329" s="332">
        <f t="shared" si="69"/>
        <v>0</v>
      </c>
      <c r="AD329" s="332">
        <f t="shared" si="69"/>
        <v>0</v>
      </c>
      <c r="AE329" s="332">
        <f t="shared" si="69"/>
        <v>0</v>
      </c>
      <c r="AF329" s="332">
        <f t="shared" si="69"/>
        <v>-83879</v>
      </c>
      <c r="AG329" s="332">
        <f t="shared" si="69"/>
        <v>0</v>
      </c>
      <c r="AH329" s="332">
        <f t="shared" si="69"/>
        <v>0</v>
      </c>
      <c r="AI329" s="332">
        <f t="shared" si="69"/>
        <v>0</v>
      </c>
      <c r="AJ329" s="332">
        <f t="shared" si="69"/>
        <v>0</v>
      </c>
      <c r="AK329" s="332">
        <f t="shared" si="69"/>
        <v>0</v>
      </c>
      <c r="AL329" s="332">
        <f t="shared" si="69"/>
        <v>0</v>
      </c>
      <c r="AM329" s="332">
        <f t="shared" si="69"/>
        <v>0</v>
      </c>
      <c r="AN329" s="332">
        <f t="shared" si="69"/>
        <v>0</v>
      </c>
      <c r="AO329" s="332">
        <f t="shared" si="69"/>
        <v>0</v>
      </c>
      <c r="AP329" s="332">
        <f t="shared" si="69"/>
        <v>0</v>
      </c>
      <c r="AQ329" s="332">
        <f t="shared" si="69"/>
        <v>0</v>
      </c>
      <c r="AR329" s="332">
        <f t="shared" si="72"/>
        <v>0</v>
      </c>
      <c r="AS329" s="332">
        <f t="shared" si="72"/>
        <v>0</v>
      </c>
      <c r="AT329" s="332">
        <f t="shared" si="72"/>
        <v>0</v>
      </c>
      <c r="AU329" s="332">
        <f t="shared" si="72"/>
        <v>0</v>
      </c>
      <c r="AV329" s="332">
        <f t="shared" si="72"/>
        <v>0</v>
      </c>
      <c r="AW329" s="332">
        <f t="shared" si="72"/>
        <v>0</v>
      </c>
      <c r="AX329" s="332">
        <f t="shared" si="72"/>
        <v>0</v>
      </c>
      <c r="AY329" s="332">
        <f t="shared" si="72"/>
        <v>0</v>
      </c>
      <c r="AZ329" s="332">
        <f t="shared" si="72"/>
        <v>0</v>
      </c>
      <c r="BA329" s="332">
        <f t="shared" si="72"/>
        <v>0</v>
      </c>
      <c r="BB329" s="332">
        <f t="shared" si="72"/>
        <v>0</v>
      </c>
      <c r="BC329" s="332">
        <f t="shared" si="72"/>
        <v>0</v>
      </c>
      <c r="BD329" s="332">
        <f t="shared" si="72"/>
        <v>0</v>
      </c>
      <c r="BE329" s="332">
        <f t="shared" si="72"/>
        <v>0</v>
      </c>
      <c r="BF329" s="332">
        <f t="shared" si="72"/>
        <v>0</v>
      </c>
      <c r="BG329" s="332">
        <f t="shared" si="72"/>
        <v>0</v>
      </c>
      <c r="BH329" s="332">
        <f t="shared" si="71"/>
        <v>0</v>
      </c>
      <c r="BI329" s="332">
        <f t="shared" si="71"/>
        <v>0</v>
      </c>
      <c r="BJ329" s="332">
        <f t="shared" si="71"/>
        <v>0</v>
      </c>
      <c r="BK329" s="332">
        <f t="shared" si="71"/>
        <v>0</v>
      </c>
      <c r="BL329" s="332">
        <f t="shared" si="71"/>
        <v>0</v>
      </c>
      <c r="BM329" s="332">
        <f t="shared" si="71"/>
        <v>0</v>
      </c>
      <c r="BN329" s="332">
        <f t="shared" si="71"/>
        <v>0</v>
      </c>
      <c r="BO329" s="332">
        <f t="shared" si="71"/>
        <v>-173102</v>
      </c>
      <c r="BP329" s="332">
        <f t="shared" si="71"/>
        <v>0</v>
      </c>
      <c r="BQ329" s="332">
        <f t="shared" si="71"/>
        <v>0</v>
      </c>
      <c r="BR329" s="332">
        <f t="shared" si="71"/>
        <v>0</v>
      </c>
      <c r="BS329" s="332">
        <f t="shared" si="71"/>
        <v>0</v>
      </c>
      <c r="BT329" s="332">
        <f t="shared" si="71"/>
        <v>39629</v>
      </c>
      <c r="BU329" s="332">
        <f t="shared" si="71"/>
        <v>0</v>
      </c>
      <c r="BV329" s="332">
        <f t="shared" si="71"/>
        <v>0</v>
      </c>
      <c r="BW329" s="332">
        <f t="shared" si="64"/>
        <v>0</v>
      </c>
      <c r="BX329" s="332">
        <f t="shared" si="62"/>
        <v>0</v>
      </c>
      <c r="BZ329" s="332">
        <f t="shared" si="70"/>
        <v>0</v>
      </c>
      <c r="CA329" s="332">
        <f t="shared" si="70"/>
        <v>0</v>
      </c>
    </row>
    <row r="330" spans="12:79" hidden="1" x14ac:dyDescent="0.2">
      <c r="L330" s="332">
        <f t="shared" si="73"/>
        <v>0</v>
      </c>
      <c r="M330" s="332">
        <f t="shared" si="73"/>
        <v>0</v>
      </c>
      <c r="N330" s="332">
        <f t="shared" si="73"/>
        <v>0</v>
      </c>
      <c r="O330" s="332">
        <f t="shared" si="73"/>
        <v>0</v>
      </c>
      <c r="P330" s="332">
        <f t="shared" si="73"/>
        <v>0</v>
      </c>
      <c r="Q330" s="332">
        <f t="shared" si="73"/>
        <v>39629</v>
      </c>
      <c r="R330" s="332">
        <f t="shared" si="73"/>
        <v>0</v>
      </c>
      <c r="S330" s="332">
        <f t="shared" si="73"/>
        <v>0</v>
      </c>
      <c r="T330" s="332">
        <f t="shared" si="73"/>
        <v>0</v>
      </c>
      <c r="U330" s="332">
        <f t="shared" si="73"/>
        <v>0</v>
      </c>
      <c r="V330" s="332">
        <f t="shared" si="73"/>
        <v>0</v>
      </c>
      <c r="W330" s="332">
        <f t="shared" si="73"/>
        <v>0</v>
      </c>
      <c r="X330" s="332">
        <f t="shared" si="73"/>
        <v>0</v>
      </c>
      <c r="Y330" s="332">
        <f t="shared" si="73"/>
        <v>0</v>
      </c>
      <c r="Z330" s="332">
        <f t="shared" si="73"/>
        <v>0</v>
      </c>
      <c r="AA330" s="332">
        <f t="shared" si="73"/>
        <v>0</v>
      </c>
      <c r="AB330" s="332">
        <f t="shared" si="69"/>
        <v>0</v>
      </c>
      <c r="AC330" s="332">
        <f t="shared" si="69"/>
        <v>0</v>
      </c>
      <c r="AD330" s="332">
        <f t="shared" si="69"/>
        <v>0</v>
      </c>
      <c r="AE330" s="332">
        <f t="shared" si="69"/>
        <v>0</v>
      </c>
      <c r="AF330" s="332">
        <f t="shared" si="69"/>
        <v>-83879</v>
      </c>
      <c r="AG330" s="332">
        <f t="shared" si="69"/>
        <v>0</v>
      </c>
      <c r="AH330" s="332">
        <f t="shared" si="69"/>
        <v>0</v>
      </c>
      <c r="AI330" s="332">
        <f t="shared" si="69"/>
        <v>0</v>
      </c>
      <c r="AJ330" s="332">
        <f t="shared" si="69"/>
        <v>0</v>
      </c>
      <c r="AK330" s="332">
        <f t="shared" si="69"/>
        <v>0</v>
      </c>
      <c r="AL330" s="332">
        <f t="shared" si="69"/>
        <v>0</v>
      </c>
      <c r="AM330" s="332">
        <f t="shared" si="69"/>
        <v>0</v>
      </c>
      <c r="AN330" s="332">
        <f t="shared" si="69"/>
        <v>0</v>
      </c>
      <c r="AO330" s="332">
        <f t="shared" si="69"/>
        <v>0</v>
      </c>
      <c r="AP330" s="332">
        <f t="shared" si="69"/>
        <v>0</v>
      </c>
      <c r="AQ330" s="332">
        <f t="shared" si="69"/>
        <v>0</v>
      </c>
      <c r="AR330" s="332">
        <f t="shared" si="72"/>
        <v>0</v>
      </c>
      <c r="AS330" s="332">
        <f t="shared" si="72"/>
        <v>0</v>
      </c>
      <c r="AT330" s="332">
        <f t="shared" si="72"/>
        <v>0</v>
      </c>
      <c r="AU330" s="332">
        <f t="shared" si="72"/>
        <v>0</v>
      </c>
      <c r="AV330" s="332">
        <f t="shared" si="72"/>
        <v>0</v>
      </c>
      <c r="AW330" s="332">
        <f t="shared" si="72"/>
        <v>0</v>
      </c>
      <c r="AX330" s="332">
        <f t="shared" si="72"/>
        <v>0</v>
      </c>
      <c r="AY330" s="332">
        <f t="shared" si="72"/>
        <v>0</v>
      </c>
      <c r="AZ330" s="332">
        <f t="shared" si="72"/>
        <v>0</v>
      </c>
      <c r="BA330" s="332">
        <f t="shared" si="72"/>
        <v>0</v>
      </c>
      <c r="BB330" s="332">
        <f t="shared" si="72"/>
        <v>0</v>
      </c>
      <c r="BC330" s="332">
        <f t="shared" si="72"/>
        <v>0</v>
      </c>
      <c r="BD330" s="332">
        <f t="shared" si="72"/>
        <v>0</v>
      </c>
      <c r="BE330" s="332">
        <f t="shared" si="72"/>
        <v>0</v>
      </c>
      <c r="BF330" s="332">
        <f t="shared" si="72"/>
        <v>0</v>
      </c>
      <c r="BG330" s="332">
        <f t="shared" si="72"/>
        <v>0</v>
      </c>
      <c r="BH330" s="332">
        <f t="shared" si="71"/>
        <v>0</v>
      </c>
      <c r="BI330" s="332">
        <f t="shared" si="71"/>
        <v>0</v>
      </c>
      <c r="BJ330" s="332">
        <f t="shared" si="71"/>
        <v>0</v>
      </c>
      <c r="BK330" s="332">
        <f t="shared" si="71"/>
        <v>0</v>
      </c>
      <c r="BL330" s="332">
        <f t="shared" si="71"/>
        <v>0</v>
      </c>
      <c r="BM330" s="332">
        <f t="shared" si="71"/>
        <v>0</v>
      </c>
      <c r="BN330" s="332">
        <f t="shared" si="71"/>
        <v>0</v>
      </c>
      <c r="BO330" s="332">
        <f t="shared" si="71"/>
        <v>-173102</v>
      </c>
      <c r="BP330" s="332">
        <f t="shared" si="71"/>
        <v>0</v>
      </c>
      <c r="BQ330" s="332">
        <f t="shared" si="71"/>
        <v>0</v>
      </c>
      <c r="BR330" s="332">
        <f t="shared" si="71"/>
        <v>0</v>
      </c>
      <c r="BS330" s="332">
        <f t="shared" si="71"/>
        <v>0</v>
      </c>
      <c r="BT330" s="332">
        <f t="shared" si="71"/>
        <v>39629</v>
      </c>
      <c r="BU330" s="332">
        <f t="shared" si="71"/>
        <v>0</v>
      </c>
      <c r="BV330" s="332">
        <f t="shared" si="71"/>
        <v>0</v>
      </c>
      <c r="BW330" s="332">
        <f t="shared" si="64"/>
        <v>0</v>
      </c>
      <c r="BX330" s="332">
        <f t="shared" si="62"/>
        <v>0</v>
      </c>
      <c r="BZ330" s="332">
        <f t="shared" si="70"/>
        <v>0</v>
      </c>
      <c r="CA330" s="332">
        <f t="shared" si="70"/>
        <v>0</v>
      </c>
    </row>
    <row r="331" spans="12:79" hidden="1" x14ac:dyDescent="0.2">
      <c r="L331" s="332">
        <f t="shared" si="73"/>
        <v>0</v>
      </c>
      <c r="M331" s="332">
        <f t="shared" si="73"/>
        <v>0</v>
      </c>
      <c r="N331" s="332">
        <f t="shared" si="73"/>
        <v>0</v>
      </c>
      <c r="O331" s="332">
        <f t="shared" si="73"/>
        <v>0</v>
      </c>
      <c r="P331" s="332">
        <f t="shared" si="73"/>
        <v>0</v>
      </c>
      <c r="Q331" s="332">
        <f t="shared" si="73"/>
        <v>0</v>
      </c>
      <c r="R331" s="332">
        <f t="shared" si="73"/>
        <v>0</v>
      </c>
      <c r="S331" s="332">
        <f t="shared" si="73"/>
        <v>0</v>
      </c>
      <c r="T331" s="332">
        <f t="shared" si="73"/>
        <v>0</v>
      </c>
      <c r="U331" s="332">
        <f t="shared" si="73"/>
        <v>0</v>
      </c>
      <c r="V331" s="332">
        <f t="shared" si="73"/>
        <v>0</v>
      </c>
      <c r="W331" s="332">
        <f t="shared" si="73"/>
        <v>0</v>
      </c>
      <c r="X331" s="332">
        <f t="shared" si="73"/>
        <v>0</v>
      </c>
      <c r="Y331" s="332">
        <f t="shared" si="73"/>
        <v>0</v>
      </c>
      <c r="Z331" s="332">
        <f t="shared" si="73"/>
        <v>0</v>
      </c>
      <c r="AA331" s="332">
        <f t="shared" si="73"/>
        <v>0</v>
      </c>
      <c r="AB331" s="332">
        <f t="shared" ref="AB331:AQ346" si="74">AB180-CT180</f>
        <v>0</v>
      </c>
      <c r="AC331" s="332">
        <f t="shared" si="74"/>
        <v>0</v>
      </c>
      <c r="AD331" s="332">
        <f t="shared" si="74"/>
        <v>0</v>
      </c>
      <c r="AE331" s="332">
        <f t="shared" si="74"/>
        <v>0</v>
      </c>
      <c r="AF331" s="332">
        <f t="shared" si="74"/>
        <v>0</v>
      </c>
      <c r="AG331" s="332">
        <f t="shared" si="74"/>
        <v>0</v>
      </c>
      <c r="AH331" s="332">
        <f t="shared" si="74"/>
        <v>0</v>
      </c>
      <c r="AI331" s="332">
        <f t="shared" si="74"/>
        <v>0</v>
      </c>
      <c r="AJ331" s="332">
        <f t="shared" si="74"/>
        <v>0</v>
      </c>
      <c r="AK331" s="332">
        <f t="shared" si="74"/>
        <v>0</v>
      </c>
      <c r="AL331" s="332">
        <f t="shared" si="74"/>
        <v>0</v>
      </c>
      <c r="AM331" s="332">
        <f t="shared" si="74"/>
        <v>0</v>
      </c>
      <c r="AN331" s="332">
        <f t="shared" si="74"/>
        <v>0</v>
      </c>
      <c r="AO331" s="332">
        <f t="shared" si="74"/>
        <v>0</v>
      </c>
      <c r="AP331" s="332">
        <f t="shared" si="74"/>
        <v>0</v>
      </c>
      <c r="AQ331" s="332">
        <f t="shared" si="74"/>
        <v>0</v>
      </c>
      <c r="AR331" s="332">
        <f t="shared" si="72"/>
        <v>0</v>
      </c>
      <c r="AS331" s="332">
        <f t="shared" si="72"/>
        <v>0</v>
      </c>
      <c r="AT331" s="332">
        <f t="shared" si="72"/>
        <v>0</v>
      </c>
      <c r="AU331" s="332">
        <f t="shared" si="72"/>
        <v>0</v>
      </c>
      <c r="AV331" s="332">
        <f t="shared" si="72"/>
        <v>0</v>
      </c>
      <c r="AW331" s="332">
        <f t="shared" si="72"/>
        <v>0</v>
      </c>
      <c r="AX331" s="332">
        <f t="shared" si="72"/>
        <v>0</v>
      </c>
      <c r="AY331" s="332">
        <f t="shared" si="72"/>
        <v>0</v>
      </c>
      <c r="AZ331" s="332">
        <f t="shared" si="72"/>
        <v>0</v>
      </c>
      <c r="BA331" s="332">
        <f t="shared" si="72"/>
        <v>0</v>
      </c>
      <c r="BB331" s="332">
        <f t="shared" si="72"/>
        <v>0</v>
      </c>
      <c r="BC331" s="332">
        <f t="shared" si="72"/>
        <v>0</v>
      </c>
      <c r="BD331" s="332">
        <f t="shared" si="72"/>
        <v>0</v>
      </c>
      <c r="BE331" s="332">
        <f t="shared" si="72"/>
        <v>0</v>
      </c>
      <c r="BF331" s="332">
        <f t="shared" si="72"/>
        <v>0</v>
      </c>
      <c r="BG331" s="332">
        <f t="shared" si="72"/>
        <v>0</v>
      </c>
      <c r="BH331" s="332">
        <f t="shared" si="71"/>
        <v>0</v>
      </c>
      <c r="BI331" s="332">
        <f t="shared" si="71"/>
        <v>0</v>
      </c>
      <c r="BJ331" s="332">
        <f t="shared" si="71"/>
        <v>0</v>
      </c>
      <c r="BK331" s="332">
        <f t="shared" si="71"/>
        <v>0</v>
      </c>
      <c r="BL331" s="332">
        <f t="shared" si="71"/>
        <v>0</v>
      </c>
      <c r="BM331" s="332">
        <f t="shared" si="71"/>
        <v>0</v>
      </c>
      <c r="BN331" s="332">
        <f t="shared" si="71"/>
        <v>0</v>
      </c>
      <c r="BO331" s="332">
        <f t="shared" si="71"/>
        <v>0</v>
      </c>
      <c r="BP331" s="332">
        <f t="shared" si="71"/>
        <v>0</v>
      </c>
      <c r="BQ331" s="332">
        <f t="shared" si="71"/>
        <v>0</v>
      </c>
      <c r="BR331" s="332">
        <f t="shared" si="71"/>
        <v>0</v>
      </c>
      <c r="BS331" s="332">
        <f t="shared" si="71"/>
        <v>0</v>
      </c>
      <c r="BT331" s="332">
        <f t="shared" si="71"/>
        <v>0</v>
      </c>
      <c r="BU331" s="332">
        <f t="shared" si="71"/>
        <v>0</v>
      </c>
      <c r="BV331" s="332">
        <f t="shared" si="71"/>
        <v>0</v>
      </c>
      <c r="BW331" s="332">
        <f t="shared" si="64"/>
        <v>0</v>
      </c>
      <c r="BX331" s="332">
        <f t="shared" si="62"/>
        <v>0</v>
      </c>
      <c r="BZ331" s="332">
        <f t="shared" si="70"/>
        <v>0</v>
      </c>
      <c r="CA331" s="332">
        <f t="shared" si="70"/>
        <v>0</v>
      </c>
    </row>
    <row r="332" spans="12:79" hidden="1" x14ac:dyDescent="0.2">
      <c r="L332" s="332">
        <f t="shared" si="73"/>
        <v>0</v>
      </c>
      <c r="M332" s="332">
        <f t="shared" si="73"/>
        <v>0</v>
      </c>
      <c r="N332" s="332">
        <f t="shared" si="73"/>
        <v>0</v>
      </c>
      <c r="O332" s="332">
        <f t="shared" si="73"/>
        <v>0</v>
      </c>
      <c r="P332" s="332">
        <f t="shared" si="73"/>
        <v>0</v>
      </c>
      <c r="Q332" s="332">
        <f t="shared" si="73"/>
        <v>88512</v>
      </c>
      <c r="R332" s="332">
        <f t="shared" si="73"/>
        <v>0</v>
      </c>
      <c r="S332" s="332">
        <f t="shared" si="73"/>
        <v>0</v>
      </c>
      <c r="T332" s="332">
        <f t="shared" si="73"/>
        <v>0</v>
      </c>
      <c r="U332" s="332">
        <f t="shared" si="73"/>
        <v>0</v>
      </c>
      <c r="V332" s="332">
        <f t="shared" si="73"/>
        <v>0</v>
      </c>
      <c r="W332" s="332">
        <f t="shared" si="73"/>
        <v>0</v>
      </c>
      <c r="X332" s="332">
        <f t="shared" si="73"/>
        <v>0</v>
      </c>
      <c r="Y332" s="332">
        <f t="shared" si="73"/>
        <v>0</v>
      </c>
      <c r="Z332" s="332">
        <f t="shared" si="73"/>
        <v>0</v>
      </c>
      <c r="AA332" s="332">
        <f t="shared" si="73"/>
        <v>0</v>
      </c>
      <c r="AB332" s="332">
        <f t="shared" si="74"/>
        <v>0</v>
      </c>
      <c r="AC332" s="332">
        <f t="shared" si="74"/>
        <v>0</v>
      </c>
      <c r="AD332" s="332">
        <f t="shared" si="74"/>
        <v>0</v>
      </c>
      <c r="AE332" s="332">
        <f t="shared" si="74"/>
        <v>0</v>
      </c>
      <c r="AF332" s="332">
        <f t="shared" si="74"/>
        <v>0</v>
      </c>
      <c r="AG332" s="332">
        <f t="shared" si="74"/>
        <v>0</v>
      </c>
      <c r="AH332" s="332">
        <f t="shared" si="74"/>
        <v>0</v>
      </c>
      <c r="AI332" s="332">
        <f t="shared" si="74"/>
        <v>0</v>
      </c>
      <c r="AJ332" s="332">
        <f t="shared" si="74"/>
        <v>0</v>
      </c>
      <c r="AK332" s="332">
        <f t="shared" si="74"/>
        <v>0</v>
      </c>
      <c r="AL332" s="332">
        <f t="shared" si="74"/>
        <v>0</v>
      </c>
      <c r="AM332" s="332">
        <f t="shared" si="74"/>
        <v>0</v>
      </c>
      <c r="AN332" s="332">
        <f t="shared" si="74"/>
        <v>0</v>
      </c>
      <c r="AO332" s="332">
        <f t="shared" si="74"/>
        <v>0</v>
      </c>
      <c r="AP332" s="332">
        <f t="shared" si="74"/>
        <v>0</v>
      </c>
      <c r="AQ332" s="332">
        <f t="shared" si="74"/>
        <v>0</v>
      </c>
      <c r="AR332" s="332">
        <f t="shared" si="72"/>
        <v>0</v>
      </c>
      <c r="AS332" s="332">
        <f t="shared" si="72"/>
        <v>0</v>
      </c>
      <c r="AT332" s="332">
        <f t="shared" si="72"/>
        <v>0</v>
      </c>
      <c r="AU332" s="332">
        <f t="shared" si="72"/>
        <v>0</v>
      </c>
      <c r="AV332" s="332">
        <f t="shared" si="72"/>
        <v>0</v>
      </c>
      <c r="AW332" s="332">
        <f t="shared" si="72"/>
        <v>0</v>
      </c>
      <c r="AX332" s="332">
        <f t="shared" si="72"/>
        <v>0</v>
      </c>
      <c r="AY332" s="332">
        <f t="shared" si="72"/>
        <v>0</v>
      </c>
      <c r="AZ332" s="332">
        <f t="shared" si="72"/>
        <v>0</v>
      </c>
      <c r="BA332" s="332">
        <f t="shared" si="72"/>
        <v>0</v>
      </c>
      <c r="BB332" s="332">
        <f t="shared" si="72"/>
        <v>0</v>
      </c>
      <c r="BC332" s="332">
        <f t="shared" si="72"/>
        <v>0</v>
      </c>
      <c r="BD332" s="332">
        <f t="shared" si="72"/>
        <v>0</v>
      </c>
      <c r="BE332" s="332">
        <f t="shared" si="72"/>
        <v>0</v>
      </c>
      <c r="BF332" s="332">
        <f t="shared" si="72"/>
        <v>0</v>
      </c>
      <c r="BG332" s="332">
        <f t="shared" si="72"/>
        <v>0</v>
      </c>
      <c r="BH332" s="332">
        <f t="shared" si="71"/>
        <v>0</v>
      </c>
      <c r="BI332" s="332">
        <f t="shared" si="71"/>
        <v>0</v>
      </c>
      <c r="BJ332" s="332">
        <f t="shared" si="71"/>
        <v>0</v>
      </c>
      <c r="BK332" s="332">
        <f t="shared" si="71"/>
        <v>0</v>
      </c>
      <c r="BL332" s="332">
        <f t="shared" si="71"/>
        <v>0</v>
      </c>
      <c r="BM332" s="332">
        <f t="shared" si="71"/>
        <v>0</v>
      </c>
      <c r="BN332" s="332">
        <f t="shared" si="71"/>
        <v>0</v>
      </c>
      <c r="BO332" s="332">
        <f t="shared" si="71"/>
        <v>-99343</v>
      </c>
      <c r="BP332" s="332">
        <f t="shared" si="71"/>
        <v>0</v>
      </c>
      <c r="BQ332" s="332">
        <f t="shared" si="71"/>
        <v>0</v>
      </c>
      <c r="BR332" s="332">
        <f t="shared" si="71"/>
        <v>0</v>
      </c>
      <c r="BS332" s="332">
        <f t="shared" si="71"/>
        <v>0</v>
      </c>
      <c r="BT332" s="332">
        <f t="shared" si="71"/>
        <v>88512</v>
      </c>
      <c r="BU332" s="332">
        <f t="shared" si="71"/>
        <v>0</v>
      </c>
      <c r="BV332" s="332">
        <f t="shared" si="71"/>
        <v>0</v>
      </c>
      <c r="BW332" s="332">
        <f t="shared" si="64"/>
        <v>0</v>
      </c>
      <c r="BX332" s="332">
        <f t="shared" si="62"/>
        <v>0</v>
      </c>
      <c r="BZ332" s="332">
        <f t="shared" si="70"/>
        <v>0</v>
      </c>
      <c r="CA332" s="332">
        <f t="shared" si="70"/>
        <v>0</v>
      </c>
    </row>
    <row r="333" spans="12:79" hidden="1" x14ac:dyDescent="0.2">
      <c r="L333" s="332">
        <f t="shared" si="73"/>
        <v>0</v>
      </c>
      <c r="M333" s="332">
        <f t="shared" si="73"/>
        <v>0</v>
      </c>
      <c r="N333" s="332">
        <f t="shared" si="73"/>
        <v>0</v>
      </c>
      <c r="O333" s="332">
        <f t="shared" si="73"/>
        <v>0</v>
      </c>
      <c r="P333" s="332">
        <f t="shared" si="73"/>
        <v>0</v>
      </c>
      <c r="Q333" s="332">
        <f t="shared" si="73"/>
        <v>88512</v>
      </c>
      <c r="R333" s="332">
        <f t="shared" si="73"/>
        <v>0</v>
      </c>
      <c r="S333" s="332">
        <f t="shared" si="73"/>
        <v>0</v>
      </c>
      <c r="T333" s="332">
        <f t="shared" si="73"/>
        <v>0</v>
      </c>
      <c r="U333" s="332">
        <f t="shared" si="73"/>
        <v>0</v>
      </c>
      <c r="V333" s="332">
        <f t="shared" si="73"/>
        <v>0</v>
      </c>
      <c r="W333" s="332">
        <f t="shared" si="73"/>
        <v>0</v>
      </c>
      <c r="X333" s="332">
        <f t="shared" si="73"/>
        <v>0</v>
      </c>
      <c r="Y333" s="332">
        <f t="shared" si="73"/>
        <v>0</v>
      </c>
      <c r="Z333" s="332">
        <f t="shared" si="73"/>
        <v>0</v>
      </c>
      <c r="AA333" s="332">
        <f t="shared" si="73"/>
        <v>0</v>
      </c>
      <c r="AB333" s="332">
        <f t="shared" si="74"/>
        <v>0</v>
      </c>
      <c r="AC333" s="332">
        <f t="shared" si="74"/>
        <v>0</v>
      </c>
      <c r="AD333" s="332">
        <f t="shared" si="74"/>
        <v>0</v>
      </c>
      <c r="AE333" s="332">
        <f t="shared" si="74"/>
        <v>0</v>
      </c>
      <c r="AF333" s="332">
        <f t="shared" si="74"/>
        <v>0</v>
      </c>
      <c r="AG333" s="332">
        <f t="shared" si="74"/>
        <v>0</v>
      </c>
      <c r="AH333" s="332">
        <f t="shared" si="74"/>
        <v>0</v>
      </c>
      <c r="AI333" s="332">
        <f t="shared" si="74"/>
        <v>0</v>
      </c>
      <c r="AJ333" s="332">
        <f t="shared" si="74"/>
        <v>0</v>
      </c>
      <c r="AK333" s="332">
        <f t="shared" si="74"/>
        <v>0</v>
      </c>
      <c r="AL333" s="332">
        <f t="shared" si="74"/>
        <v>0</v>
      </c>
      <c r="AM333" s="332">
        <f t="shared" si="74"/>
        <v>0</v>
      </c>
      <c r="AN333" s="332">
        <f t="shared" si="74"/>
        <v>0</v>
      </c>
      <c r="AO333" s="332">
        <f t="shared" si="74"/>
        <v>0</v>
      </c>
      <c r="AP333" s="332">
        <f t="shared" si="74"/>
        <v>0</v>
      </c>
      <c r="AQ333" s="332">
        <f t="shared" si="74"/>
        <v>0</v>
      </c>
      <c r="AR333" s="332">
        <f t="shared" si="72"/>
        <v>0</v>
      </c>
      <c r="AS333" s="332">
        <f t="shared" si="72"/>
        <v>0</v>
      </c>
      <c r="AT333" s="332">
        <f t="shared" si="72"/>
        <v>0</v>
      </c>
      <c r="AU333" s="332">
        <f t="shared" si="72"/>
        <v>0</v>
      </c>
      <c r="AV333" s="332">
        <f t="shared" si="72"/>
        <v>0</v>
      </c>
      <c r="AW333" s="332">
        <f t="shared" si="72"/>
        <v>0</v>
      </c>
      <c r="AX333" s="332">
        <f t="shared" si="72"/>
        <v>0</v>
      </c>
      <c r="AY333" s="332">
        <f t="shared" si="72"/>
        <v>0</v>
      </c>
      <c r="AZ333" s="332">
        <f t="shared" si="72"/>
        <v>0</v>
      </c>
      <c r="BA333" s="332">
        <f t="shared" si="72"/>
        <v>0</v>
      </c>
      <c r="BB333" s="332">
        <f t="shared" si="72"/>
        <v>0</v>
      </c>
      <c r="BC333" s="332">
        <f t="shared" si="72"/>
        <v>0</v>
      </c>
      <c r="BD333" s="332">
        <f t="shared" si="72"/>
        <v>0</v>
      </c>
      <c r="BE333" s="332">
        <f t="shared" si="72"/>
        <v>0</v>
      </c>
      <c r="BF333" s="332">
        <f t="shared" si="72"/>
        <v>0</v>
      </c>
      <c r="BG333" s="332">
        <f t="shared" si="72"/>
        <v>0</v>
      </c>
      <c r="BH333" s="332">
        <f t="shared" si="71"/>
        <v>0</v>
      </c>
      <c r="BI333" s="332">
        <f t="shared" si="71"/>
        <v>0</v>
      </c>
      <c r="BJ333" s="332">
        <f t="shared" si="71"/>
        <v>0</v>
      </c>
      <c r="BK333" s="332">
        <f t="shared" si="71"/>
        <v>0</v>
      </c>
      <c r="BL333" s="332">
        <f t="shared" si="71"/>
        <v>0</v>
      </c>
      <c r="BM333" s="332">
        <f t="shared" si="71"/>
        <v>0</v>
      </c>
      <c r="BN333" s="332">
        <f t="shared" si="71"/>
        <v>0</v>
      </c>
      <c r="BO333" s="332">
        <f t="shared" si="71"/>
        <v>-99343</v>
      </c>
      <c r="BP333" s="332">
        <f t="shared" si="71"/>
        <v>0</v>
      </c>
      <c r="BQ333" s="332">
        <f t="shared" si="71"/>
        <v>0</v>
      </c>
      <c r="BR333" s="332">
        <f t="shared" si="71"/>
        <v>0</v>
      </c>
      <c r="BS333" s="332">
        <f t="shared" si="71"/>
        <v>0</v>
      </c>
      <c r="BT333" s="332">
        <f t="shared" si="71"/>
        <v>88512</v>
      </c>
      <c r="BU333" s="332">
        <f t="shared" si="71"/>
        <v>0</v>
      </c>
      <c r="BV333" s="332">
        <f t="shared" si="71"/>
        <v>0</v>
      </c>
      <c r="BW333" s="332">
        <f t="shared" si="64"/>
        <v>0</v>
      </c>
      <c r="BX333" s="332">
        <f t="shared" si="62"/>
        <v>0</v>
      </c>
      <c r="BZ333" s="332">
        <f t="shared" si="70"/>
        <v>0</v>
      </c>
      <c r="CA333" s="332">
        <f t="shared" si="70"/>
        <v>0</v>
      </c>
    </row>
    <row r="334" spans="12:79" hidden="1" x14ac:dyDescent="0.2">
      <c r="L334" s="332">
        <f t="shared" si="73"/>
        <v>0</v>
      </c>
      <c r="M334" s="332">
        <f t="shared" si="73"/>
        <v>0</v>
      </c>
      <c r="N334" s="332">
        <f t="shared" si="73"/>
        <v>0</v>
      </c>
      <c r="O334" s="332">
        <f t="shared" si="73"/>
        <v>0</v>
      </c>
      <c r="P334" s="332">
        <f t="shared" si="73"/>
        <v>0</v>
      </c>
      <c r="Q334" s="332">
        <f t="shared" si="73"/>
        <v>0</v>
      </c>
      <c r="R334" s="332">
        <f t="shared" si="73"/>
        <v>0</v>
      </c>
      <c r="S334" s="332">
        <f t="shared" si="73"/>
        <v>0</v>
      </c>
      <c r="T334" s="332">
        <f t="shared" si="73"/>
        <v>0</v>
      </c>
      <c r="U334" s="332">
        <f t="shared" si="73"/>
        <v>0</v>
      </c>
      <c r="V334" s="332">
        <f t="shared" si="73"/>
        <v>0</v>
      </c>
      <c r="W334" s="332">
        <f t="shared" si="73"/>
        <v>0</v>
      </c>
      <c r="X334" s="332">
        <f t="shared" si="73"/>
        <v>0</v>
      </c>
      <c r="Y334" s="332">
        <f t="shared" si="73"/>
        <v>0</v>
      </c>
      <c r="Z334" s="332">
        <f t="shared" si="73"/>
        <v>0</v>
      </c>
      <c r="AA334" s="332">
        <f t="shared" si="73"/>
        <v>0</v>
      </c>
      <c r="AB334" s="332">
        <f t="shared" si="74"/>
        <v>0</v>
      </c>
      <c r="AC334" s="332">
        <f t="shared" si="74"/>
        <v>0</v>
      </c>
      <c r="AD334" s="332">
        <f t="shared" si="74"/>
        <v>0</v>
      </c>
      <c r="AE334" s="332">
        <f t="shared" si="74"/>
        <v>0</v>
      </c>
      <c r="AF334" s="332">
        <f t="shared" si="74"/>
        <v>0</v>
      </c>
      <c r="AG334" s="332">
        <f t="shared" si="74"/>
        <v>0</v>
      </c>
      <c r="AH334" s="332">
        <f t="shared" si="74"/>
        <v>0</v>
      </c>
      <c r="AI334" s="332">
        <f t="shared" si="74"/>
        <v>0</v>
      </c>
      <c r="AJ334" s="332">
        <f t="shared" si="74"/>
        <v>0</v>
      </c>
      <c r="AK334" s="332">
        <f t="shared" si="74"/>
        <v>0</v>
      </c>
      <c r="AL334" s="332">
        <f t="shared" si="74"/>
        <v>0</v>
      </c>
      <c r="AM334" s="332">
        <f t="shared" si="74"/>
        <v>0</v>
      </c>
      <c r="AN334" s="332">
        <f t="shared" si="74"/>
        <v>0</v>
      </c>
      <c r="AO334" s="332">
        <f t="shared" si="74"/>
        <v>0</v>
      </c>
      <c r="AP334" s="332">
        <f t="shared" si="74"/>
        <v>0</v>
      </c>
      <c r="AQ334" s="332">
        <f t="shared" si="74"/>
        <v>0</v>
      </c>
      <c r="AR334" s="332">
        <f t="shared" si="72"/>
        <v>0</v>
      </c>
      <c r="AS334" s="332">
        <f t="shared" si="72"/>
        <v>0</v>
      </c>
      <c r="AT334" s="332">
        <f t="shared" si="72"/>
        <v>0</v>
      </c>
      <c r="AU334" s="332">
        <f t="shared" si="72"/>
        <v>0</v>
      </c>
      <c r="AV334" s="332">
        <f t="shared" si="72"/>
        <v>0</v>
      </c>
      <c r="AW334" s="332">
        <f t="shared" si="72"/>
        <v>0</v>
      </c>
      <c r="AX334" s="332">
        <f t="shared" si="72"/>
        <v>0</v>
      </c>
      <c r="AY334" s="332">
        <f t="shared" si="72"/>
        <v>0</v>
      </c>
      <c r="AZ334" s="332">
        <f t="shared" si="72"/>
        <v>0</v>
      </c>
      <c r="BA334" s="332">
        <f t="shared" si="72"/>
        <v>0</v>
      </c>
      <c r="BB334" s="332">
        <f t="shared" si="72"/>
        <v>0</v>
      </c>
      <c r="BC334" s="332">
        <f t="shared" si="72"/>
        <v>0</v>
      </c>
      <c r="BD334" s="332">
        <f t="shared" si="72"/>
        <v>0</v>
      </c>
      <c r="BE334" s="332">
        <f t="shared" si="72"/>
        <v>0</v>
      </c>
      <c r="BF334" s="332">
        <f t="shared" si="72"/>
        <v>0</v>
      </c>
      <c r="BG334" s="332">
        <f t="shared" si="72"/>
        <v>0</v>
      </c>
      <c r="BH334" s="332">
        <f t="shared" si="71"/>
        <v>0</v>
      </c>
      <c r="BI334" s="332">
        <f t="shared" si="71"/>
        <v>0</v>
      </c>
      <c r="BJ334" s="332">
        <f t="shared" si="71"/>
        <v>0</v>
      </c>
      <c r="BK334" s="332">
        <f t="shared" si="71"/>
        <v>0</v>
      </c>
      <c r="BL334" s="332">
        <f t="shared" si="71"/>
        <v>0</v>
      </c>
      <c r="BM334" s="332">
        <f t="shared" si="71"/>
        <v>0</v>
      </c>
      <c r="BN334" s="332">
        <f t="shared" si="71"/>
        <v>0</v>
      </c>
      <c r="BO334" s="332">
        <f t="shared" si="71"/>
        <v>0</v>
      </c>
      <c r="BP334" s="332">
        <f t="shared" si="71"/>
        <v>0</v>
      </c>
      <c r="BQ334" s="332">
        <f t="shared" si="71"/>
        <v>0</v>
      </c>
      <c r="BR334" s="332">
        <f t="shared" si="71"/>
        <v>0</v>
      </c>
      <c r="BS334" s="332">
        <f t="shared" si="71"/>
        <v>0</v>
      </c>
      <c r="BT334" s="332">
        <f t="shared" si="71"/>
        <v>0</v>
      </c>
      <c r="BU334" s="332">
        <f t="shared" si="71"/>
        <v>0</v>
      </c>
      <c r="BV334" s="332">
        <f t="shared" si="71"/>
        <v>0</v>
      </c>
      <c r="BW334" s="332">
        <f t="shared" si="64"/>
        <v>0</v>
      </c>
      <c r="BX334" s="332">
        <f t="shared" si="62"/>
        <v>0</v>
      </c>
      <c r="BZ334" s="332">
        <f t="shared" ref="BZ334:CA349" si="75">BZ183-ER183</f>
        <v>0</v>
      </c>
      <c r="CA334" s="332">
        <f t="shared" si="75"/>
        <v>0</v>
      </c>
    </row>
    <row r="335" spans="12:79" hidden="1" x14ac:dyDescent="0.2">
      <c r="L335" s="332">
        <f t="shared" si="73"/>
        <v>0</v>
      </c>
      <c r="M335" s="332">
        <f t="shared" si="73"/>
        <v>0</v>
      </c>
      <c r="N335" s="332">
        <f t="shared" si="73"/>
        <v>0</v>
      </c>
      <c r="O335" s="332">
        <f t="shared" si="73"/>
        <v>0</v>
      </c>
      <c r="P335" s="332">
        <f t="shared" si="73"/>
        <v>0</v>
      </c>
      <c r="Q335" s="332">
        <f t="shared" si="73"/>
        <v>0</v>
      </c>
      <c r="R335" s="332">
        <f t="shared" si="73"/>
        <v>0</v>
      </c>
      <c r="S335" s="332">
        <f t="shared" si="73"/>
        <v>0</v>
      </c>
      <c r="T335" s="332">
        <f t="shared" si="73"/>
        <v>0</v>
      </c>
      <c r="U335" s="332">
        <f t="shared" si="73"/>
        <v>0</v>
      </c>
      <c r="V335" s="332">
        <f t="shared" si="73"/>
        <v>0</v>
      </c>
      <c r="W335" s="332">
        <f t="shared" si="73"/>
        <v>0</v>
      </c>
      <c r="X335" s="332">
        <f t="shared" si="73"/>
        <v>0</v>
      </c>
      <c r="Y335" s="332">
        <f t="shared" si="73"/>
        <v>0</v>
      </c>
      <c r="Z335" s="332">
        <f t="shared" si="73"/>
        <v>0</v>
      </c>
      <c r="AA335" s="332">
        <f t="shared" si="73"/>
        <v>0</v>
      </c>
      <c r="AB335" s="332">
        <f t="shared" si="74"/>
        <v>0</v>
      </c>
      <c r="AC335" s="332">
        <f t="shared" si="74"/>
        <v>0</v>
      </c>
      <c r="AD335" s="332">
        <f t="shared" si="74"/>
        <v>0</v>
      </c>
      <c r="AE335" s="332">
        <f t="shared" si="74"/>
        <v>0</v>
      </c>
      <c r="AF335" s="332">
        <f t="shared" si="74"/>
        <v>0</v>
      </c>
      <c r="AG335" s="332">
        <f t="shared" si="74"/>
        <v>0</v>
      </c>
      <c r="AH335" s="332">
        <f t="shared" si="74"/>
        <v>0</v>
      </c>
      <c r="AI335" s="332">
        <f t="shared" si="74"/>
        <v>0</v>
      </c>
      <c r="AJ335" s="332">
        <f t="shared" si="74"/>
        <v>0</v>
      </c>
      <c r="AK335" s="332">
        <f t="shared" si="74"/>
        <v>0</v>
      </c>
      <c r="AL335" s="332">
        <f t="shared" si="74"/>
        <v>0</v>
      </c>
      <c r="AM335" s="332">
        <f t="shared" si="74"/>
        <v>0</v>
      </c>
      <c r="AN335" s="332">
        <f t="shared" si="74"/>
        <v>0</v>
      </c>
      <c r="AO335" s="332">
        <f t="shared" si="74"/>
        <v>0</v>
      </c>
      <c r="AP335" s="332">
        <f t="shared" si="74"/>
        <v>0</v>
      </c>
      <c r="AQ335" s="332">
        <f t="shared" si="74"/>
        <v>0</v>
      </c>
      <c r="AR335" s="332">
        <f t="shared" si="72"/>
        <v>0</v>
      </c>
      <c r="AS335" s="332">
        <f t="shared" si="72"/>
        <v>0</v>
      </c>
      <c r="AT335" s="332">
        <f t="shared" si="72"/>
        <v>0</v>
      </c>
      <c r="AU335" s="332">
        <f t="shared" si="72"/>
        <v>0</v>
      </c>
      <c r="AV335" s="332">
        <f t="shared" si="72"/>
        <v>0</v>
      </c>
      <c r="AW335" s="332">
        <f t="shared" si="72"/>
        <v>0</v>
      </c>
      <c r="AX335" s="332">
        <f t="shared" si="72"/>
        <v>0</v>
      </c>
      <c r="AY335" s="332">
        <f t="shared" si="72"/>
        <v>0</v>
      </c>
      <c r="AZ335" s="332">
        <f t="shared" si="72"/>
        <v>0</v>
      </c>
      <c r="BA335" s="332">
        <f t="shared" si="72"/>
        <v>0</v>
      </c>
      <c r="BB335" s="332">
        <f t="shared" si="72"/>
        <v>0</v>
      </c>
      <c r="BC335" s="332">
        <f t="shared" si="72"/>
        <v>0</v>
      </c>
      <c r="BD335" s="332">
        <f t="shared" si="72"/>
        <v>0</v>
      </c>
      <c r="BE335" s="332">
        <f t="shared" si="72"/>
        <v>0</v>
      </c>
      <c r="BF335" s="332">
        <f t="shared" si="72"/>
        <v>0</v>
      </c>
      <c r="BG335" s="332">
        <f t="shared" ref="BG335:BV350" si="76">BG184-DY184</f>
        <v>0</v>
      </c>
      <c r="BH335" s="332">
        <f t="shared" si="76"/>
        <v>0</v>
      </c>
      <c r="BI335" s="332">
        <f t="shared" si="76"/>
        <v>0</v>
      </c>
      <c r="BJ335" s="332">
        <f t="shared" si="76"/>
        <v>0</v>
      </c>
      <c r="BK335" s="332">
        <f t="shared" si="76"/>
        <v>0</v>
      </c>
      <c r="BL335" s="332">
        <f t="shared" si="76"/>
        <v>0</v>
      </c>
      <c r="BM335" s="332">
        <f t="shared" si="76"/>
        <v>0</v>
      </c>
      <c r="BN335" s="332">
        <f t="shared" si="76"/>
        <v>0</v>
      </c>
      <c r="BO335" s="332">
        <f t="shared" si="76"/>
        <v>0</v>
      </c>
      <c r="BP335" s="332">
        <f t="shared" si="76"/>
        <v>0</v>
      </c>
      <c r="BQ335" s="332">
        <f t="shared" si="76"/>
        <v>0</v>
      </c>
      <c r="BR335" s="332">
        <f t="shared" si="76"/>
        <v>0</v>
      </c>
      <c r="BS335" s="332">
        <f t="shared" si="76"/>
        <v>0</v>
      </c>
      <c r="BT335" s="332">
        <f t="shared" si="76"/>
        <v>0</v>
      </c>
      <c r="BU335" s="332">
        <f t="shared" si="76"/>
        <v>0</v>
      </c>
      <c r="BV335" s="332">
        <f t="shared" si="76"/>
        <v>0</v>
      </c>
      <c r="BW335" s="332">
        <f t="shared" si="64"/>
        <v>0</v>
      </c>
      <c r="BX335" s="332">
        <f t="shared" si="62"/>
        <v>0</v>
      </c>
      <c r="BZ335" s="332">
        <f t="shared" si="75"/>
        <v>0</v>
      </c>
      <c r="CA335" s="332">
        <f t="shared" si="75"/>
        <v>0</v>
      </c>
    </row>
    <row r="336" spans="12:79" hidden="1" x14ac:dyDescent="0.2">
      <c r="L336" s="332">
        <f t="shared" si="73"/>
        <v>0</v>
      </c>
      <c r="M336" s="332">
        <f t="shared" si="73"/>
        <v>0</v>
      </c>
      <c r="N336" s="332">
        <f t="shared" si="73"/>
        <v>0</v>
      </c>
      <c r="O336" s="332">
        <f t="shared" si="73"/>
        <v>0</v>
      </c>
      <c r="P336" s="332">
        <f t="shared" si="73"/>
        <v>0</v>
      </c>
      <c r="Q336" s="332">
        <f t="shared" si="73"/>
        <v>0</v>
      </c>
      <c r="R336" s="332">
        <f t="shared" si="73"/>
        <v>0</v>
      </c>
      <c r="S336" s="332">
        <f t="shared" si="73"/>
        <v>0</v>
      </c>
      <c r="T336" s="332">
        <f t="shared" si="73"/>
        <v>0</v>
      </c>
      <c r="U336" s="332">
        <f t="shared" si="73"/>
        <v>0</v>
      </c>
      <c r="V336" s="332">
        <f t="shared" si="73"/>
        <v>0</v>
      </c>
      <c r="W336" s="332">
        <f t="shared" si="73"/>
        <v>0</v>
      </c>
      <c r="X336" s="332">
        <f t="shared" si="73"/>
        <v>0</v>
      </c>
      <c r="Y336" s="332">
        <f t="shared" si="73"/>
        <v>0</v>
      </c>
      <c r="Z336" s="332">
        <f t="shared" si="73"/>
        <v>0</v>
      </c>
      <c r="AA336" s="332">
        <f t="shared" si="73"/>
        <v>0</v>
      </c>
      <c r="AB336" s="332">
        <f t="shared" si="74"/>
        <v>0</v>
      </c>
      <c r="AC336" s="332">
        <f t="shared" si="74"/>
        <v>0</v>
      </c>
      <c r="AD336" s="332">
        <f t="shared" si="74"/>
        <v>0</v>
      </c>
      <c r="AE336" s="332">
        <f t="shared" si="74"/>
        <v>0</v>
      </c>
      <c r="AF336" s="332">
        <f t="shared" si="74"/>
        <v>0</v>
      </c>
      <c r="AG336" s="332">
        <f t="shared" si="74"/>
        <v>0</v>
      </c>
      <c r="AH336" s="332">
        <f t="shared" si="74"/>
        <v>0</v>
      </c>
      <c r="AI336" s="332">
        <f t="shared" si="74"/>
        <v>0</v>
      </c>
      <c r="AJ336" s="332">
        <f t="shared" si="74"/>
        <v>0</v>
      </c>
      <c r="AK336" s="332">
        <f t="shared" si="74"/>
        <v>0</v>
      </c>
      <c r="AL336" s="332">
        <f t="shared" si="74"/>
        <v>0</v>
      </c>
      <c r="AM336" s="332">
        <f t="shared" si="74"/>
        <v>0</v>
      </c>
      <c r="AN336" s="332">
        <f t="shared" si="74"/>
        <v>0</v>
      </c>
      <c r="AO336" s="332">
        <f t="shared" si="74"/>
        <v>0</v>
      </c>
      <c r="AP336" s="332">
        <f t="shared" si="74"/>
        <v>0</v>
      </c>
      <c r="AQ336" s="332">
        <f t="shared" si="74"/>
        <v>0</v>
      </c>
      <c r="AR336" s="332">
        <f t="shared" ref="AR336:BG351" si="77">AR185-DJ185</f>
        <v>0</v>
      </c>
      <c r="AS336" s="332">
        <f t="shared" si="77"/>
        <v>0</v>
      </c>
      <c r="AT336" s="332">
        <f t="shared" si="77"/>
        <v>0</v>
      </c>
      <c r="AU336" s="332">
        <f t="shared" si="77"/>
        <v>0</v>
      </c>
      <c r="AV336" s="332">
        <f t="shared" si="77"/>
        <v>0</v>
      </c>
      <c r="AW336" s="332">
        <f t="shared" si="77"/>
        <v>0</v>
      </c>
      <c r="AX336" s="332">
        <f t="shared" si="77"/>
        <v>0</v>
      </c>
      <c r="AY336" s="332">
        <f t="shared" si="77"/>
        <v>0</v>
      </c>
      <c r="AZ336" s="332">
        <f t="shared" si="77"/>
        <v>0</v>
      </c>
      <c r="BA336" s="332">
        <f t="shared" si="77"/>
        <v>0</v>
      </c>
      <c r="BB336" s="332">
        <f t="shared" si="77"/>
        <v>0</v>
      </c>
      <c r="BC336" s="332">
        <f t="shared" si="77"/>
        <v>0</v>
      </c>
      <c r="BD336" s="332">
        <f t="shared" si="77"/>
        <v>0</v>
      </c>
      <c r="BE336" s="332">
        <f t="shared" si="77"/>
        <v>0</v>
      </c>
      <c r="BF336" s="332">
        <f t="shared" si="77"/>
        <v>0</v>
      </c>
      <c r="BG336" s="332">
        <f t="shared" si="76"/>
        <v>0</v>
      </c>
      <c r="BH336" s="332">
        <f t="shared" si="76"/>
        <v>0</v>
      </c>
      <c r="BI336" s="332">
        <f t="shared" si="76"/>
        <v>0</v>
      </c>
      <c r="BJ336" s="332">
        <f t="shared" si="76"/>
        <v>0</v>
      </c>
      <c r="BK336" s="332">
        <f t="shared" si="76"/>
        <v>0</v>
      </c>
      <c r="BL336" s="332">
        <f t="shared" si="76"/>
        <v>0</v>
      </c>
      <c r="BM336" s="332">
        <f t="shared" si="76"/>
        <v>0</v>
      </c>
      <c r="BN336" s="332">
        <f t="shared" si="76"/>
        <v>0</v>
      </c>
      <c r="BO336" s="332">
        <f t="shared" si="76"/>
        <v>0</v>
      </c>
      <c r="BP336" s="332">
        <f t="shared" si="76"/>
        <v>0</v>
      </c>
      <c r="BQ336" s="332">
        <f t="shared" si="76"/>
        <v>0</v>
      </c>
      <c r="BR336" s="332">
        <f t="shared" si="76"/>
        <v>0</v>
      </c>
      <c r="BS336" s="332">
        <f t="shared" si="76"/>
        <v>0</v>
      </c>
      <c r="BT336" s="332">
        <f t="shared" si="76"/>
        <v>0</v>
      </c>
      <c r="BU336" s="332">
        <f t="shared" si="76"/>
        <v>0</v>
      </c>
      <c r="BV336" s="332">
        <f t="shared" si="76"/>
        <v>0</v>
      </c>
      <c r="BW336" s="332">
        <f t="shared" si="64"/>
        <v>0</v>
      </c>
      <c r="BX336" s="332">
        <f t="shared" si="62"/>
        <v>0</v>
      </c>
      <c r="BZ336" s="332">
        <f t="shared" si="75"/>
        <v>0</v>
      </c>
      <c r="CA336" s="332">
        <f t="shared" si="75"/>
        <v>0</v>
      </c>
    </row>
    <row r="337" spans="12:79" hidden="1" x14ac:dyDescent="0.2">
      <c r="L337" s="332">
        <f t="shared" si="73"/>
        <v>0</v>
      </c>
      <c r="M337" s="332">
        <f t="shared" si="73"/>
        <v>0</v>
      </c>
      <c r="N337" s="332">
        <f t="shared" si="73"/>
        <v>0</v>
      </c>
      <c r="O337" s="332">
        <f t="shared" si="73"/>
        <v>0</v>
      </c>
      <c r="P337" s="332">
        <f t="shared" si="73"/>
        <v>0</v>
      </c>
      <c r="Q337" s="332">
        <f t="shared" si="73"/>
        <v>0</v>
      </c>
      <c r="R337" s="332">
        <f t="shared" si="73"/>
        <v>0</v>
      </c>
      <c r="S337" s="332">
        <f t="shared" si="73"/>
        <v>0</v>
      </c>
      <c r="T337" s="332">
        <f t="shared" si="73"/>
        <v>0</v>
      </c>
      <c r="U337" s="332">
        <f t="shared" si="73"/>
        <v>0</v>
      </c>
      <c r="V337" s="332">
        <f t="shared" si="73"/>
        <v>0</v>
      </c>
      <c r="W337" s="332">
        <f t="shared" si="73"/>
        <v>0</v>
      </c>
      <c r="X337" s="332">
        <f t="shared" si="73"/>
        <v>0</v>
      </c>
      <c r="Y337" s="332">
        <f t="shared" si="73"/>
        <v>0</v>
      </c>
      <c r="Z337" s="332">
        <f t="shared" si="73"/>
        <v>0</v>
      </c>
      <c r="AA337" s="332">
        <f t="shared" si="73"/>
        <v>0</v>
      </c>
      <c r="AB337" s="332">
        <f t="shared" si="74"/>
        <v>0</v>
      </c>
      <c r="AC337" s="332">
        <f t="shared" si="74"/>
        <v>0</v>
      </c>
      <c r="AD337" s="332">
        <f t="shared" si="74"/>
        <v>0</v>
      </c>
      <c r="AE337" s="332">
        <f t="shared" si="74"/>
        <v>0</v>
      </c>
      <c r="AF337" s="332">
        <f t="shared" si="74"/>
        <v>0</v>
      </c>
      <c r="AG337" s="332">
        <f t="shared" si="74"/>
        <v>0</v>
      </c>
      <c r="AH337" s="332">
        <f t="shared" si="74"/>
        <v>0</v>
      </c>
      <c r="AI337" s="332">
        <f t="shared" si="74"/>
        <v>0</v>
      </c>
      <c r="AJ337" s="332">
        <f t="shared" si="74"/>
        <v>0</v>
      </c>
      <c r="AK337" s="332">
        <f t="shared" si="74"/>
        <v>0</v>
      </c>
      <c r="AL337" s="332">
        <f t="shared" si="74"/>
        <v>0</v>
      </c>
      <c r="AM337" s="332">
        <f t="shared" si="74"/>
        <v>0</v>
      </c>
      <c r="AN337" s="332">
        <f t="shared" si="74"/>
        <v>0</v>
      </c>
      <c r="AO337" s="332">
        <f t="shared" si="74"/>
        <v>0</v>
      </c>
      <c r="AP337" s="332">
        <f t="shared" si="74"/>
        <v>0</v>
      </c>
      <c r="AQ337" s="332">
        <f t="shared" si="74"/>
        <v>0</v>
      </c>
      <c r="AR337" s="332">
        <f t="shared" si="77"/>
        <v>0</v>
      </c>
      <c r="AS337" s="332">
        <f t="shared" si="77"/>
        <v>0</v>
      </c>
      <c r="AT337" s="332">
        <f t="shared" si="77"/>
        <v>0</v>
      </c>
      <c r="AU337" s="332">
        <f t="shared" si="77"/>
        <v>0</v>
      </c>
      <c r="AV337" s="332">
        <f t="shared" si="77"/>
        <v>0</v>
      </c>
      <c r="AW337" s="332">
        <f t="shared" si="77"/>
        <v>0</v>
      </c>
      <c r="AX337" s="332">
        <f t="shared" si="77"/>
        <v>0</v>
      </c>
      <c r="AY337" s="332">
        <f t="shared" si="77"/>
        <v>0</v>
      </c>
      <c r="AZ337" s="332">
        <f t="shared" si="77"/>
        <v>0</v>
      </c>
      <c r="BA337" s="332">
        <f t="shared" si="77"/>
        <v>0</v>
      </c>
      <c r="BB337" s="332">
        <f t="shared" si="77"/>
        <v>0</v>
      </c>
      <c r="BC337" s="332">
        <f t="shared" si="77"/>
        <v>0</v>
      </c>
      <c r="BD337" s="332">
        <f t="shared" si="77"/>
        <v>0</v>
      </c>
      <c r="BE337" s="332">
        <f t="shared" si="77"/>
        <v>0</v>
      </c>
      <c r="BF337" s="332">
        <f t="shared" si="77"/>
        <v>0</v>
      </c>
      <c r="BG337" s="332">
        <f t="shared" si="76"/>
        <v>0</v>
      </c>
      <c r="BH337" s="332">
        <f t="shared" si="76"/>
        <v>0</v>
      </c>
      <c r="BI337" s="332">
        <f t="shared" si="76"/>
        <v>0</v>
      </c>
      <c r="BJ337" s="332">
        <f t="shared" si="76"/>
        <v>0</v>
      </c>
      <c r="BK337" s="332">
        <f t="shared" si="76"/>
        <v>0</v>
      </c>
      <c r="BL337" s="332">
        <f t="shared" si="76"/>
        <v>0</v>
      </c>
      <c r="BM337" s="332">
        <f t="shared" si="76"/>
        <v>0</v>
      </c>
      <c r="BN337" s="332">
        <f t="shared" si="76"/>
        <v>0</v>
      </c>
      <c r="BO337" s="332">
        <f t="shared" si="76"/>
        <v>0</v>
      </c>
      <c r="BP337" s="332">
        <f t="shared" si="76"/>
        <v>0</v>
      </c>
      <c r="BQ337" s="332">
        <f t="shared" si="76"/>
        <v>0</v>
      </c>
      <c r="BR337" s="332">
        <f t="shared" si="76"/>
        <v>0</v>
      </c>
      <c r="BS337" s="332">
        <f t="shared" si="76"/>
        <v>0</v>
      </c>
      <c r="BT337" s="332">
        <f t="shared" si="76"/>
        <v>0</v>
      </c>
      <c r="BU337" s="332">
        <f t="shared" si="76"/>
        <v>0</v>
      </c>
      <c r="BV337" s="332">
        <f t="shared" si="76"/>
        <v>0</v>
      </c>
      <c r="BW337" s="332">
        <f t="shared" si="64"/>
        <v>0</v>
      </c>
      <c r="BX337" s="332">
        <f t="shared" si="62"/>
        <v>0</v>
      </c>
      <c r="BZ337" s="332">
        <f t="shared" si="75"/>
        <v>0</v>
      </c>
      <c r="CA337" s="332">
        <f t="shared" si="75"/>
        <v>0</v>
      </c>
    </row>
    <row r="338" spans="12:79" hidden="1" x14ac:dyDescent="0.2">
      <c r="L338" s="332">
        <f t="shared" si="73"/>
        <v>0</v>
      </c>
      <c r="M338" s="332">
        <f t="shared" si="73"/>
        <v>0</v>
      </c>
      <c r="N338" s="332">
        <f t="shared" si="73"/>
        <v>0</v>
      </c>
      <c r="O338" s="332">
        <f t="shared" si="73"/>
        <v>0</v>
      </c>
      <c r="P338" s="332">
        <f t="shared" si="73"/>
        <v>0</v>
      </c>
      <c r="Q338" s="332">
        <f t="shared" si="73"/>
        <v>0</v>
      </c>
      <c r="R338" s="332">
        <f t="shared" si="73"/>
        <v>0</v>
      </c>
      <c r="S338" s="332">
        <f t="shared" si="73"/>
        <v>0</v>
      </c>
      <c r="T338" s="332">
        <f t="shared" si="73"/>
        <v>0</v>
      </c>
      <c r="U338" s="332">
        <f t="shared" si="73"/>
        <v>0</v>
      </c>
      <c r="V338" s="332">
        <f t="shared" si="73"/>
        <v>0</v>
      </c>
      <c r="W338" s="332">
        <f t="shared" si="73"/>
        <v>0</v>
      </c>
      <c r="X338" s="332">
        <f t="shared" si="73"/>
        <v>0</v>
      </c>
      <c r="Y338" s="332">
        <f t="shared" si="73"/>
        <v>0</v>
      </c>
      <c r="Z338" s="332">
        <f t="shared" si="73"/>
        <v>0</v>
      </c>
      <c r="AA338" s="332">
        <f t="shared" si="73"/>
        <v>0</v>
      </c>
      <c r="AB338" s="332">
        <f t="shared" si="74"/>
        <v>0</v>
      </c>
      <c r="AC338" s="332">
        <f t="shared" si="74"/>
        <v>0</v>
      </c>
      <c r="AD338" s="332">
        <f t="shared" si="74"/>
        <v>0</v>
      </c>
      <c r="AE338" s="332">
        <f t="shared" si="74"/>
        <v>0</v>
      </c>
      <c r="AF338" s="332">
        <f t="shared" si="74"/>
        <v>0</v>
      </c>
      <c r="AG338" s="332">
        <f t="shared" si="74"/>
        <v>0</v>
      </c>
      <c r="AH338" s="332">
        <f t="shared" si="74"/>
        <v>0</v>
      </c>
      <c r="AI338" s="332">
        <f t="shared" si="74"/>
        <v>0</v>
      </c>
      <c r="AJ338" s="332">
        <f t="shared" si="74"/>
        <v>0</v>
      </c>
      <c r="AK338" s="332">
        <f t="shared" si="74"/>
        <v>0</v>
      </c>
      <c r="AL338" s="332">
        <f t="shared" si="74"/>
        <v>0</v>
      </c>
      <c r="AM338" s="332">
        <f t="shared" si="74"/>
        <v>0</v>
      </c>
      <c r="AN338" s="332">
        <f t="shared" si="74"/>
        <v>0</v>
      </c>
      <c r="AO338" s="332">
        <f t="shared" si="74"/>
        <v>0</v>
      </c>
      <c r="AP338" s="332">
        <f t="shared" si="74"/>
        <v>0</v>
      </c>
      <c r="AQ338" s="332">
        <f t="shared" si="74"/>
        <v>0</v>
      </c>
      <c r="AR338" s="332">
        <f t="shared" si="77"/>
        <v>0</v>
      </c>
      <c r="AS338" s="332">
        <f t="shared" si="77"/>
        <v>0</v>
      </c>
      <c r="AT338" s="332">
        <f t="shared" si="77"/>
        <v>0</v>
      </c>
      <c r="AU338" s="332">
        <f t="shared" si="77"/>
        <v>0</v>
      </c>
      <c r="AV338" s="332">
        <f t="shared" si="77"/>
        <v>0</v>
      </c>
      <c r="AW338" s="332">
        <f t="shared" si="77"/>
        <v>0</v>
      </c>
      <c r="AX338" s="332">
        <f t="shared" si="77"/>
        <v>0</v>
      </c>
      <c r="AY338" s="332">
        <f t="shared" si="77"/>
        <v>0</v>
      </c>
      <c r="AZ338" s="332">
        <f t="shared" si="77"/>
        <v>0</v>
      </c>
      <c r="BA338" s="332">
        <f t="shared" si="77"/>
        <v>0</v>
      </c>
      <c r="BB338" s="332">
        <f t="shared" si="77"/>
        <v>0</v>
      </c>
      <c r="BC338" s="332">
        <f t="shared" si="77"/>
        <v>0</v>
      </c>
      <c r="BD338" s="332">
        <f t="shared" si="77"/>
        <v>0</v>
      </c>
      <c r="BE338" s="332">
        <f t="shared" si="77"/>
        <v>0</v>
      </c>
      <c r="BF338" s="332">
        <f t="shared" si="77"/>
        <v>0</v>
      </c>
      <c r="BG338" s="332">
        <f t="shared" si="76"/>
        <v>0</v>
      </c>
      <c r="BH338" s="332">
        <f t="shared" si="76"/>
        <v>0</v>
      </c>
      <c r="BI338" s="332">
        <f t="shared" si="76"/>
        <v>0</v>
      </c>
      <c r="BJ338" s="332">
        <f t="shared" si="76"/>
        <v>0</v>
      </c>
      <c r="BK338" s="332">
        <f t="shared" si="76"/>
        <v>0</v>
      </c>
      <c r="BL338" s="332">
        <f t="shared" si="76"/>
        <v>0</v>
      </c>
      <c r="BM338" s="332">
        <f t="shared" si="76"/>
        <v>0</v>
      </c>
      <c r="BN338" s="332">
        <f t="shared" si="76"/>
        <v>0</v>
      </c>
      <c r="BO338" s="332">
        <f t="shared" si="76"/>
        <v>0</v>
      </c>
      <c r="BP338" s="332">
        <f t="shared" si="76"/>
        <v>0</v>
      </c>
      <c r="BQ338" s="332">
        <f t="shared" si="76"/>
        <v>0</v>
      </c>
      <c r="BR338" s="332">
        <f t="shared" si="76"/>
        <v>0</v>
      </c>
      <c r="BS338" s="332">
        <f t="shared" si="76"/>
        <v>0</v>
      </c>
      <c r="BT338" s="332">
        <f t="shared" si="76"/>
        <v>0</v>
      </c>
      <c r="BU338" s="332">
        <f t="shared" si="76"/>
        <v>0</v>
      </c>
      <c r="BV338" s="332">
        <f t="shared" si="76"/>
        <v>0</v>
      </c>
      <c r="BW338" s="332">
        <f t="shared" si="64"/>
        <v>0</v>
      </c>
      <c r="BX338" s="332">
        <f t="shared" si="62"/>
        <v>0</v>
      </c>
      <c r="BZ338" s="332">
        <f t="shared" si="75"/>
        <v>0</v>
      </c>
      <c r="CA338" s="332">
        <f t="shared" si="75"/>
        <v>0</v>
      </c>
    </row>
    <row r="339" spans="12:79" hidden="1" x14ac:dyDescent="0.2">
      <c r="L339" s="332">
        <f t="shared" si="73"/>
        <v>0</v>
      </c>
      <c r="M339" s="332">
        <f t="shared" si="73"/>
        <v>0</v>
      </c>
      <c r="N339" s="332">
        <f t="shared" si="73"/>
        <v>0</v>
      </c>
      <c r="O339" s="332">
        <f t="shared" si="73"/>
        <v>0</v>
      </c>
      <c r="P339" s="332">
        <f t="shared" si="73"/>
        <v>0</v>
      </c>
      <c r="Q339" s="332">
        <f t="shared" si="73"/>
        <v>0</v>
      </c>
      <c r="R339" s="332">
        <f t="shared" si="73"/>
        <v>0</v>
      </c>
      <c r="S339" s="332">
        <f t="shared" si="73"/>
        <v>0</v>
      </c>
      <c r="T339" s="332">
        <f t="shared" si="73"/>
        <v>0</v>
      </c>
      <c r="U339" s="332">
        <f t="shared" si="73"/>
        <v>0</v>
      </c>
      <c r="V339" s="332">
        <f t="shared" si="73"/>
        <v>0</v>
      </c>
      <c r="W339" s="332">
        <f t="shared" si="73"/>
        <v>0</v>
      </c>
      <c r="X339" s="332">
        <f t="shared" si="73"/>
        <v>0</v>
      </c>
      <c r="Y339" s="332">
        <f t="shared" si="73"/>
        <v>0</v>
      </c>
      <c r="Z339" s="332">
        <f t="shared" si="73"/>
        <v>0</v>
      </c>
      <c r="AA339" s="332">
        <f t="shared" si="73"/>
        <v>0</v>
      </c>
      <c r="AB339" s="332">
        <f t="shared" si="74"/>
        <v>0</v>
      </c>
      <c r="AC339" s="332">
        <f t="shared" si="74"/>
        <v>0</v>
      </c>
      <c r="AD339" s="332">
        <f t="shared" si="74"/>
        <v>0</v>
      </c>
      <c r="AE339" s="332">
        <f t="shared" si="74"/>
        <v>0</v>
      </c>
      <c r="AF339" s="332">
        <f t="shared" si="74"/>
        <v>0</v>
      </c>
      <c r="AG339" s="332">
        <f t="shared" si="74"/>
        <v>0</v>
      </c>
      <c r="AH339" s="332">
        <f t="shared" si="74"/>
        <v>0</v>
      </c>
      <c r="AI339" s="332">
        <f t="shared" si="74"/>
        <v>0</v>
      </c>
      <c r="AJ339" s="332">
        <f t="shared" si="74"/>
        <v>0</v>
      </c>
      <c r="AK339" s="332">
        <f t="shared" si="74"/>
        <v>0</v>
      </c>
      <c r="AL339" s="332">
        <f t="shared" si="74"/>
        <v>0</v>
      </c>
      <c r="AM339" s="332">
        <f t="shared" si="74"/>
        <v>0</v>
      </c>
      <c r="AN339" s="332">
        <f t="shared" si="74"/>
        <v>0</v>
      </c>
      <c r="AO339" s="332">
        <f t="shared" si="74"/>
        <v>0</v>
      </c>
      <c r="AP339" s="332">
        <f t="shared" si="74"/>
        <v>0</v>
      </c>
      <c r="AQ339" s="332">
        <f t="shared" si="74"/>
        <v>0</v>
      </c>
      <c r="AR339" s="332">
        <f t="shared" si="77"/>
        <v>0</v>
      </c>
      <c r="AS339" s="332">
        <f t="shared" si="77"/>
        <v>0</v>
      </c>
      <c r="AT339" s="332">
        <f t="shared" si="77"/>
        <v>0</v>
      </c>
      <c r="AU339" s="332">
        <f t="shared" si="77"/>
        <v>0</v>
      </c>
      <c r="AV339" s="332">
        <f t="shared" si="77"/>
        <v>0</v>
      </c>
      <c r="AW339" s="332">
        <f t="shared" si="77"/>
        <v>0</v>
      </c>
      <c r="AX339" s="332">
        <f t="shared" si="77"/>
        <v>0</v>
      </c>
      <c r="AY339" s="332">
        <f t="shared" si="77"/>
        <v>0</v>
      </c>
      <c r="AZ339" s="332">
        <f t="shared" si="77"/>
        <v>0</v>
      </c>
      <c r="BA339" s="332">
        <f t="shared" si="77"/>
        <v>0</v>
      </c>
      <c r="BB339" s="332">
        <f t="shared" si="77"/>
        <v>0</v>
      </c>
      <c r="BC339" s="332">
        <f t="shared" si="77"/>
        <v>0</v>
      </c>
      <c r="BD339" s="332">
        <f t="shared" si="77"/>
        <v>0</v>
      </c>
      <c r="BE339" s="332">
        <f t="shared" si="77"/>
        <v>0</v>
      </c>
      <c r="BF339" s="332">
        <f t="shared" si="77"/>
        <v>0</v>
      </c>
      <c r="BG339" s="332">
        <f t="shared" si="76"/>
        <v>0</v>
      </c>
      <c r="BH339" s="332">
        <f t="shared" si="76"/>
        <v>0</v>
      </c>
      <c r="BI339" s="332">
        <f t="shared" si="76"/>
        <v>0</v>
      </c>
      <c r="BJ339" s="332">
        <f t="shared" si="76"/>
        <v>0</v>
      </c>
      <c r="BK339" s="332">
        <f t="shared" si="76"/>
        <v>0</v>
      </c>
      <c r="BL339" s="332">
        <f t="shared" si="76"/>
        <v>0</v>
      </c>
      <c r="BM339" s="332">
        <f t="shared" si="76"/>
        <v>0</v>
      </c>
      <c r="BN339" s="332">
        <f t="shared" si="76"/>
        <v>0</v>
      </c>
      <c r="BO339" s="332">
        <f t="shared" si="76"/>
        <v>0</v>
      </c>
      <c r="BP339" s="332">
        <f t="shared" si="76"/>
        <v>0</v>
      </c>
      <c r="BQ339" s="332">
        <f t="shared" si="76"/>
        <v>0</v>
      </c>
      <c r="BR339" s="332">
        <f t="shared" si="76"/>
        <v>0</v>
      </c>
      <c r="BS339" s="332">
        <f t="shared" si="76"/>
        <v>0</v>
      </c>
      <c r="BT339" s="332">
        <f t="shared" si="76"/>
        <v>0</v>
      </c>
      <c r="BU339" s="332">
        <f t="shared" si="76"/>
        <v>0</v>
      </c>
      <c r="BV339" s="332">
        <f t="shared" si="76"/>
        <v>0</v>
      </c>
      <c r="BW339" s="332">
        <f t="shared" si="64"/>
        <v>0</v>
      </c>
      <c r="BX339" s="332">
        <f t="shared" si="62"/>
        <v>0</v>
      </c>
      <c r="BZ339" s="332">
        <f t="shared" si="75"/>
        <v>0</v>
      </c>
      <c r="CA339" s="332">
        <f t="shared" si="75"/>
        <v>0</v>
      </c>
    </row>
    <row r="340" spans="12:79" hidden="1" x14ac:dyDescent="0.2">
      <c r="L340" s="332">
        <f t="shared" si="73"/>
        <v>0</v>
      </c>
      <c r="M340" s="332">
        <f t="shared" si="73"/>
        <v>0</v>
      </c>
      <c r="N340" s="332">
        <f t="shared" si="73"/>
        <v>0</v>
      </c>
      <c r="O340" s="332">
        <f t="shared" si="73"/>
        <v>0</v>
      </c>
      <c r="P340" s="332">
        <f t="shared" si="73"/>
        <v>0</v>
      </c>
      <c r="Q340" s="332">
        <f t="shared" si="73"/>
        <v>0</v>
      </c>
      <c r="R340" s="332">
        <f t="shared" si="73"/>
        <v>0</v>
      </c>
      <c r="S340" s="332">
        <f t="shared" si="73"/>
        <v>0</v>
      </c>
      <c r="T340" s="332">
        <f t="shared" si="73"/>
        <v>0</v>
      </c>
      <c r="U340" s="332">
        <f t="shared" si="73"/>
        <v>0</v>
      </c>
      <c r="V340" s="332">
        <f t="shared" si="73"/>
        <v>0</v>
      </c>
      <c r="W340" s="332">
        <f t="shared" si="73"/>
        <v>0</v>
      </c>
      <c r="X340" s="332">
        <f t="shared" si="73"/>
        <v>0</v>
      </c>
      <c r="Y340" s="332">
        <f t="shared" si="73"/>
        <v>0</v>
      </c>
      <c r="Z340" s="332">
        <f t="shared" si="73"/>
        <v>0</v>
      </c>
      <c r="AA340" s="332">
        <f t="shared" si="73"/>
        <v>0</v>
      </c>
      <c r="AB340" s="332">
        <f t="shared" si="74"/>
        <v>0</v>
      </c>
      <c r="AC340" s="332">
        <f t="shared" si="74"/>
        <v>0</v>
      </c>
      <c r="AD340" s="332">
        <f t="shared" si="74"/>
        <v>0</v>
      </c>
      <c r="AE340" s="332">
        <f t="shared" si="74"/>
        <v>0</v>
      </c>
      <c r="AF340" s="332">
        <f t="shared" si="74"/>
        <v>0</v>
      </c>
      <c r="AG340" s="332">
        <f t="shared" si="74"/>
        <v>0</v>
      </c>
      <c r="AH340" s="332">
        <f t="shared" si="74"/>
        <v>0</v>
      </c>
      <c r="AI340" s="332">
        <f t="shared" si="74"/>
        <v>0</v>
      </c>
      <c r="AJ340" s="332">
        <f t="shared" si="74"/>
        <v>0</v>
      </c>
      <c r="AK340" s="332">
        <f t="shared" si="74"/>
        <v>0</v>
      </c>
      <c r="AL340" s="332">
        <f t="shared" si="74"/>
        <v>0</v>
      </c>
      <c r="AM340" s="332">
        <f t="shared" si="74"/>
        <v>0</v>
      </c>
      <c r="AN340" s="332">
        <f t="shared" si="74"/>
        <v>0</v>
      </c>
      <c r="AO340" s="332">
        <f t="shared" si="74"/>
        <v>0</v>
      </c>
      <c r="AP340" s="332">
        <f t="shared" si="74"/>
        <v>0</v>
      </c>
      <c r="AQ340" s="332">
        <f t="shared" si="74"/>
        <v>0</v>
      </c>
      <c r="AR340" s="332">
        <f t="shared" si="77"/>
        <v>0</v>
      </c>
      <c r="AS340" s="332">
        <f t="shared" si="77"/>
        <v>0</v>
      </c>
      <c r="AT340" s="332">
        <f t="shared" si="77"/>
        <v>0</v>
      </c>
      <c r="AU340" s="332">
        <f t="shared" si="77"/>
        <v>0</v>
      </c>
      <c r="AV340" s="332">
        <f t="shared" si="77"/>
        <v>0</v>
      </c>
      <c r="AW340" s="332">
        <f t="shared" si="77"/>
        <v>0</v>
      </c>
      <c r="AX340" s="332">
        <f t="shared" si="77"/>
        <v>0</v>
      </c>
      <c r="AY340" s="332">
        <f t="shared" si="77"/>
        <v>0</v>
      </c>
      <c r="AZ340" s="332">
        <f t="shared" si="77"/>
        <v>0</v>
      </c>
      <c r="BA340" s="332">
        <f t="shared" si="77"/>
        <v>0</v>
      </c>
      <c r="BB340" s="332">
        <f t="shared" si="77"/>
        <v>0</v>
      </c>
      <c r="BC340" s="332">
        <f t="shared" si="77"/>
        <v>0</v>
      </c>
      <c r="BD340" s="332">
        <f t="shared" si="77"/>
        <v>0</v>
      </c>
      <c r="BE340" s="332">
        <f t="shared" si="77"/>
        <v>0</v>
      </c>
      <c r="BF340" s="332">
        <f t="shared" si="77"/>
        <v>0</v>
      </c>
      <c r="BG340" s="332">
        <f t="shared" si="76"/>
        <v>0</v>
      </c>
      <c r="BH340" s="332">
        <f t="shared" si="76"/>
        <v>0</v>
      </c>
      <c r="BI340" s="332">
        <f t="shared" si="76"/>
        <v>0</v>
      </c>
      <c r="BJ340" s="332">
        <f t="shared" si="76"/>
        <v>0</v>
      </c>
      <c r="BK340" s="332">
        <f t="shared" si="76"/>
        <v>0</v>
      </c>
      <c r="BL340" s="332">
        <f t="shared" si="76"/>
        <v>0</v>
      </c>
      <c r="BM340" s="332">
        <f t="shared" si="76"/>
        <v>0</v>
      </c>
      <c r="BN340" s="332">
        <f t="shared" si="76"/>
        <v>0</v>
      </c>
      <c r="BO340" s="332">
        <f t="shared" si="76"/>
        <v>0</v>
      </c>
      <c r="BP340" s="332">
        <f t="shared" si="76"/>
        <v>0</v>
      </c>
      <c r="BQ340" s="332">
        <f t="shared" si="76"/>
        <v>0</v>
      </c>
      <c r="BR340" s="332">
        <f t="shared" si="76"/>
        <v>0</v>
      </c>
      <c r="BS340" s="332">
        <f t="shared" si="76"/>
        <v>0</v>
      </c>
      <c r="BT340" s="332">
        <f t="shared" si="76"/>
        <v>0</v>
      </c>
      <c r="BU340" s="332">
        <f t="shared" si="76"/>
        <v>0</v>
      </c>
      <c r="BV340" s="332">
        <f t="shared" si="76"/>
        <v>0</v>
      </c>
      <c r="BW340" s="332">
        <f t="shared" si="64"/>
        <v>0</v>
      </c>
      <c r="BX340" s="332">
        <f t="shared" si="62"/>
        <v>0</v>
      </c>
      <c r="BZ340" s="332">
        <f t="shared" si="75"/>
        <v>0</v>
      </c>
      <c r="CA340" s="332">
        <f t="shared" si="75"/>
        <v>0</v>
      </c>
    </row>
    <row r="341" spans="12:79" hidden="1" x14ac:dyDescent="0.2">
      <c r="L341" s="332">
        <f t="shared" si="73"/>
        <v>0</v>
      </c>
      <c r="M341" s="332">
        <f t="shared" si="73"/>
        <v>0</v>
      </c>
      <c r="N341" s="332">
        <f t="shared" si="73"/>
        <v>0</v>
      </c>
      <c r="O341" s="332">
        <f t="shared" si="73"/>
        <v>0</v>
      </c>
      <c r="P341" s="332">
        <f t="shared" si="73"/>
        <v>0</v>
      </c>
      <c r="Q341" s="332">
        <f t="shared" si="73"/>
        <v>0</v>
      </c>
      <c r="R341" s="332">
        <f t="shared" si="73"/>
        <v>0</v>
      </c>
      <c r="S341" s="332">
        <f t="shared" si="73"/>
        <v>0</v>
      </c>
      <c r="T341" s="332">
        <f t="shared" si="73"/>
        <v>0</v>
      </c>
      <c r="U341" s="332">
        <f t="shared" si="73"/>
        <v>0</v>
      </c>
      <c r="V341" s="332">
        <f t="shared" si="73"/>
        <v>0</v>
      </c>
      <c r="W341" s="332">
        <f t="shared" si="73"/>
        <v>0</v>
      </c>
      <c r="X341" s="332">
        <f t="shared" si="73"/>
        <v>0</v>
      </c>
      <c r="Y341" s="332">
        <f t="shared" si="73"/>
        <v>0</v>
      </c>
      <c r="Z341" s="332">
        <f t="shared" si="73"/>
        <v>0</v>
      </c>
      <c r="AA341" s="332">
        <f t="shared" si="73"/>
        <v>0</v>
      </c>
      <c r="AB341" s="332">
        <f t="shared" si="74"/>
        <v>0</v>
      </c>
      <c r="AC341" s="332">
        <f t="shared" si="74"/>
        <v>0</v>
      </c>
      <c r="AD341" s="332">
        <f t="shared" si="74"/>
        <v>0</v>
      </c>
      <c r="AE341" s="332">
        <f t="shared" si="74"/>
        <v>0</v>
      </c>
      <c r="AF341" s="332">
        <f t="shared" si="74"/>
        <v>0</v>
      </c>
      <c r="AG341" s="332">
        <f t="shared" si="74"/>
        <v>0</v>
      </c>
      <c r="AH341" s="332">
        <f t="shared" si="74"/>
        <v>0</v>
      </c>
      <c r="AI341" s="332">
        <f t="shared" si="74"/>
        <v>0</v>
      </c>
      <c r="AJ341" s="332">
        <f t="shared" si="74"/>
        <v>0</v>
      </c>
      <c r="AK341" s="332">
        <f t="shared" si="74"/>
        <v>0</v>
      </c>
      <c r="AL341" s="332">
        <f t="shared" si="74"/>
        <v>0</v>
      </c>
      <c r="AM341" s="332">
        <f t="shared" si="74"/>
        <v>0</v>
      </c>
      <c r="AN341" s="332">
        <f t="shared" si="74"/>
        <v>0</v>
      </c>
      <c r="AO341" s="332">
        <f t="shared" si="74"/>
        <v>0</v>
      </c>
      <c r="AP341" s="332">
        <f t="shared" si="74"/>
        <v>0</v>
      </c>
      <c r="AQ341" s="332">
        <f t="shared" si="74"/>
        <v>0</v>
      </c>
      <c r="AR341" s="332">
        <f t="shared" si="77"/>
        <v>0</v>
      </c>
      <c r="AS341" s="332">
        <f t="shared" si="77"/>
        <v>0</v>
      </c>
      <c r="AT341" s="332">
        <f t="shared" si="77"/>
        <v>0</v>
      </c>
      <c r="AU341" s="332">
        <f t="shared" si="77"/>
        <v>0</v>
      </c>
      <c r="AV341" s="332">
        <f t="shared" si="77"/>
        <v>0</v>
      </c>
      <c r="AW341" s="332">
        <f t="shared" si="77"/>
        <v>0</v>
      </c>
      <c r="AX341" s="332">
        <f t="shared" si="77"/>
        <v>0</v>
      </c>
      <c r="AY341" s="332">
        <f t="shared" si="77"/>
        <v>0</v>
      </c>
      <c r="AZ341" s="332">
        <f t="shared" si="77"/>
        <v>0</v>
      </c>
      <c r="BA341" s="332">
        <f t="shared" si="77"/>
        <v>0</v>
      </c>
      <c r="BB341" s="332">
        <f t="shared" si="77"/>
        <v>0</v>
      </c>
      <c r="BC341" s="332">
        <f t="shared" si="77"/>
        <v>0</v>
      </c>
      <c r="BD341" s="332">
        <f t="shared" si="77"/>
        <v>0</v>
      </c>
      <c r="BE341" s="332">
        <f t="shared" si="77"/>
        <v>0</v>
      </c>
      <c r="BF341" s="332">
        <f t="shared" si="77"/>
        <v>0</v>
      </c>
      <c r="BG341" s="332">
        <f t="shared" si="76"/>
        <v>0</v>
      </c>
      <c r="BH341" s="332">
        <f t="shared" si="76"/>
        <v>0</v>
      </c>
      <c r="BI341" s="332">
        <f t="shared" si="76"/>
        <v>0</v>
      </c>
      <c r="BJ341" s="332">
        <f t="shared" si="76"/>
        <v>0</v>
      </c>
      <c r="BK341" s="332">
        <f t="shared" si="76"/>
        <v>0</v>
      </c>
      <c r="BL341" s="332">
        <f t="shared" si="76"/>
        <v>0</v>
      </c>
      <c r="BM341" s="332">
        <f t="shared" si="76"/>
        <v>0</v>
      </c>
      <c r="BN341" s="332">
        <f t="shared" si="76"/>
        <v>0</v>
      </c>
      <c r="BO341" s="332">
        <f t="shared" si="76"/>
        <v>0</v>
      </c>
      <c r="BP341" s="332">
        <f t="shared" si="76"/>
        <v>0</v>
      </c>
      <c r="BQ341" s="332">
        <f t="shared" si="76"/>
        <v>0</v>
      </c>
      <c r="BR341" s="332">
        <f t="shared" si="76"/>
        <v>0</v>
      </c>
      <c r="BS341" s="332">
        <f t="shared" si="76"/>
        <v>0</v>
      </c>
      <c r="BT341" s="332">
        <f t="shared" si="76"/>
        <v>0</v>
      </c>
      <c r="BU341" s="332">
        <f t="shared" si="76"/>
        <v>0</v>
      </c>
      <c r="BV341" s="332">
        <f t="shared" si="76"/>
        <v>0</v>
      </c>
      <c r="BW341" s="332">
        <f t="shared" si="64"/>
        <v>0</v>
      </c>
      <c r="BX341" s="332">
        <f t="shared" si="62"/>
        <v>0</v>
      </c>
      <c r="BZ341" s="332">
        <f t="shared" si="75"/>
        <v>0</v>
      </c>
      <c r="CA341" s="332">
        <f t="shared" si="75"/>
        <v>0</v>
      </c>
    </row>
    <row r="342" spans="12:79" hidden="1" x14ac:dyDescent="0.2">
      <c r="L342" s="332">
        <f t="shared" si="73"/>
        <v>0</v>
      </c>
      <c r="M342" s="332">
        <f t="shared" si="73"/>
        <v>0</v>
      </c>
      <c r="N342" s="332">
        <f t="shared" si="73"/>
        <v>0</v>
      </c>
      <c r="O342" s="332">
        <f t="shared" si="73"/>
        <v>0</v>
      </c>
      <c r="P342" s="332">
        <f t="shared" si="73"/>
        <v>0</v>
      </c>
      <c r="Q342" s="332">
        <f t="shared" si="73"/>
        <v>0</v>
      </c>
      <c r="R342" s="332">
        <f t="shared" si="73"/>
        <v>0</v>
      </c>
      <c r="S342" s="332">
        <f t="shared" si="73"/>
        <v>0</v>
      </c>
      <c r="T342" s="332">
        <f t="shared" si="73"/>
        <v>0</v>
      </c>
      <c r="U342" s="332">
        <f t="shared" si="73"/>
        <v>0</v>
      </c>
      <c r="V342" s="332">
        <f t="shared" si="73"/>
        <v>0</v>
      </c>
      <c r="W342" s="332">
        <f t="shared" si="73"/>
        <v>0</v>
      </c>
      <c r="X342" s="332">
        <f t="shared" si="73"/>
        <v>0</v>
      </c>
      <c r="Y342" s="332">
        <f t="shared" si="73"/>
        <v>0</v>
      </c>
      <c r="Z342" s="332">
        <f t="shared" si="73"/>
        <v>0</v>
      </c>
      <c r="AA342" s="332">
        <f t="shared" ref="AA342:AP357" si="78">AA191-CS191</f>
        <v>0</v>
      </c>
      <c r="AB342" s="332">
        <f t="shared" si="74"/>
        <v>0</v>
      </c>
      <c r="AC342" s="332">
        <f t="shared" si="74"/>
        <v>0</v>
      </c>
      <c r="AD342" s="332">
        <f t="shared" si="74"/>
        <v>0</v>
      </c>
      <c r="AE342" s="332">
        <f t="shared" si="74"/>
        <v>0</v>
      </c>
      <c r="AF342" s="332">
        <f t="shared" si="74"/>
        <v>0</v>
      </c>
      <c r="AG342" s="332">
        <f t="shared" si="74"/>
        <v>0</v>
      </c>
      <c r="AH342" s="332">
        <f t="shared" si="74"/>
        <v>0</v>
      </c>
      <c r="AI342" s="332">
        <f t="shared" si="74"/>
        <v>0</v>
      </c>
      <c r="AJ342" s="332">
        <f t="shared" si="74"/>
        <v>0</v>
      </c>
      <c r="AK342" s="332">
        <f t="shared" si="74"/>
        <v>0</v>
      </c>
      <c r="AL342" s="332">
        <f t="shared" si="74"/>
        <v>0</v>
      </c>
      <c r="AM342" s="332">
        <f t="shared" si="74"/>
        <v>0</v>
      </c>
      <c r="AN342" s="332">
        <f t="shared" si="74"/>
        <v>0</v>
      </c>
      <c r="AO342" s="332">
        <f t="shared" si="74"/>
        <v>0</v>
      </c>
      <c r="AP342" s="332">
        <f t="shared" si="74"/>
        <v>0</v>
      </c>
      <c r="AQ342" s="332">
        <f t="shared" si="74"/>
        <v>0</v>
      </c>
      <c r="AR342" s="332">
        <f t="shared" si="77"/>
        <v>0</v>
      </c>
      <c r="AS342" s="332">
        <f t="shared" si="77"/>
        <v>0</v>
      </c>
      <c r="AT342" s="332">
        <f t="shared" si="77"/>
        <v>0</v>
      </c>
      <c r="AU342" s="332">
        <f t="shared" si="77"/>
        <v>0</v>
      </c>
      <c r="AV342" s="332">
        <f t="shared" si="77"/>
        <v>0</v>
      </c>
      <c r="AW342" s="332">
        <f t="shared" si="77"/>
        <v>0</v>
      </c>
      <c r="AX342" s="332">
        <f t="shared" si="77"/>
        <v>0</v>
      </c>
      <c r="AY342" s="332">
        <f t="shared" si="77"/>
        <v>0</v>
      </c>
      <c r="AZ342" s="332">
        <f t="shared" si="77"/>
        <v>0</v>
      </c>
      <c r="BA342" s="332">
        <f t="shared" si="77"/>
        <v>0</v>
      </c>
      <c r="BB342" s="332">
        <f t="shared" si="77"/>
        <v>0</v>
      </c>
      <c r="BC342" s="332">
        <f t="shared" si="77"/>
        <v>0</v>
      </c>
      <c r="BD342" s="332">
        <f t="shared" si="77"/>
        <v>0</v>
      </c>
      <c r="BE342" s="332">
        <f t="shared" si="77"/>
        <v>0</v>
      </c>
      <c r="BF342" s="332">
        <f t="shared" si="77"/>
        <v>0</v>
      </c>
      <c r="BG342" s="332">
        <f t="shared" si="76"/>
        <v>0</v>
      </c>
      <c r="BH342" s="332">
        <f t="shared" si="76"/>
        <v>0</v>
      </c>
      <c r="BI342" s="332">
        <f t="shared" si="76"/>
        <v>0</v>
      </c>
      <c r="BJ342" s="332">
        <f t="shared" si="76"/>
        <v>0</v>
      </c>
      <c r="BK342" s="332">
        <f t="shared" si="76"/>
        <v>0</v>
      </c>
      <c r="BL342" s="332">
        <f t="shared" si="76"/>
        <v>0</v>
      </c>
      <c r="BM342" s="332">
        <f t="shared" si="76"/>
        <v>0</v>
      </c>
      <c r="BN342" s="332">
        <f t="shared" si="76"/>
        <v>0</v>
      </c>
      <c r="BO342" s="332">
        <f t="shared" si="76"/>
        <v>0</v>
      </c>
      <c r="BP342" s="332">
        <f t="shared" si="76"/>
        <v>0</v>
      </c>
      <c r="BQ342" s="332">
        <f t="shared" si="76"/>
        <v>0</v>
      </c>
      <c r="BR342" s="332">
        <f t="shared" si="76"/>
        <v>0</v>
      </c>
      <c r="BS342" s="332">
        <f t="shared" si="76"/>
        <v>0</v>
      </c>
      <c r="BT342" s="332">
        <f t="shared" si="76"/>
        <v>0</v>
      </c>
      <c r="BU342" s="332">
        <f t="shared" si="76"/>
        <v>0</v>
      </c>
      <c r="BV342" s="332">
        <f t="shared" si="76"/>
        <v>0</v>
      </c>
      <c r="BW342" s="332">
        <f t="shared" si="64"/>
        <v>0</v>
      </c>
      <c r="BX342" s="332">
        <f t="shared" si="62"/>
        <v>0</v>
      </c>
      <c r="BZ342" s="332">
        <f t="shared" si="75"/>
        <v>0</v>
      </c>
      <c r="CA342" s="332">
        <f t="shared" si="75"/>
        <v>0</v>
      </c>
    </row>
    <row r="343" spans="12:79" hidden="1" x14ac:dyDescent="0.2">
      <c r="L343" s="332">
        <f t="shared" ref="L343:AA358" si="79">L192-CD192</f>
        <v>0</v>
      </c>
      <c r="M343" s="332">
        <f t="shared" si="79"/>
        <v>0</v>
      </c>
      <c r="N343" s="332">
        <f t="shared" si="79"/>
        <v>0</v>
      </c>
      <c r="O343" s="332">
        <f t="shared" si="79"/>
        <v>0</v>
      </c>
      <c r="P343" s="332">
        <f t="shared" si="79"/>
        <v>0</v>
      </c>
      <c r="Q343" s="332">
        <f t="shared" si="79"/>
        <v>0</v>
      </c>
      <c r="R343" s="332">
        <f t="shared" si="79"/>
        <v>0</v>
      </c>
      <c r="S343" s="332">
        <f t="shared" si="79"/>
        <v>0</v>
      </c>
      <c r="T343" s="332">
        <f t="shared" si="79"/>
        <v>0</v>
      </c>
      <c r="U343" s="332">
        <f t="shared" si="79"/>
        <v>0</v>
      </c>
      <c r="V343" s="332">
        <f t="shared" si="79"/>
        <v>0</v>
      </c>
      <c r="W343" s="332">
        <f t="shared" si="79"/>
        <v>0</v>
      </c>
      <c r="X343" s="332">
        <f t="shared" si="79"/>
        <v>0</v>
      </c>
      <c r="Y343" s="332">
        <f t="shared" si="79"/>
        <v>0</v>
      </c>
      <c r="Z343" s="332">
        <f t="shared" si="79"/>
        <v>0</v>
      </c>
      <c r="AA343" s="332">
        <f t="shared" si="78"/>
        <v>0</v>
      </c>
      <c r="AB343" s="332">
        <f t="shared" si="74"/>
        <v>0</v>
      </c>
      <c r="AC343" s="332">
        <f t="shared" si="74"/>
        <v>0</v>
      </c>
      <c r="AD343" s="332">
        <f t="shared" si="74"/>
        <v>0</v>
      </c>
      <c r="AE343" s="332">
        <f t="shared" si="74"/>
        <v>0</v>
      </c>
      <c r="AF343" s="332">
        <f t="shared" si="74"/>
        <v>0</v>
      </c>
      <c r="AG343" s="332">
        <f t="shared" si="74"/>
        <v>0</v>
      </c>
      <c r="AH343" s="332">
        <f t="shared" si="74"/>
        <v>0</v>
      </c>
      <c r="AI343" s="332">
        <f t="shared" si="74"/>
        <v>0</v>
      </c>
      <c r="AJ343" s="332">
        <f t="shared" si="74"/>
        <v>0</v>
      </c>
      <c r="AK343" s="332">
        <f t="shared" si="74"/>
        <v>0</v>
      </c>
      <c r="AL343" s="332">
        <f t="shared" si="74"/>
        <v>0</v>
      </c>
      <c r="AM343" s="332">
        <f t="shared" si="74"/>
        <v>0</v>
      </c>
      <c r="AN343" s="332">
        <f t="shared" si="74"/>
        <v>0</v>
      </c>
      <c r="AO343" s="332">
        <f t="shared" si="74"/>
        <v>0</v>
      </c>
      <c r="AP343" s="332">
        <f t="shared" si="74"/>
        <v>0</v>
      </c>
      <c r="AQ343" s="332">
        <f t="shared" si="74"/>
        <v>0</v>
      </c>
      <c r="AR343" s="332">
        <f t="shared" si="77"/>
        <v>0</v>
      </c>
      <c r="AS343" s="332">
        <f t="shared" si="77"/>
        <v>0</v>
      </c>
      <c r="AT343" s="332">
        <f t="shared" si="77"/>
        <v>0</v>
      </c>
      <c r="AU343" s="332">
        <f t="shared" si="77"/>
        <v>0</v>
      </c>
      <c r="AV343" s="332">
        <f t="shared" si="77"/>
        <v>0</v>
      </c>
      <c r="AW343" s="332">
        <f t="shared" si="77"/>
        <v>0</v>
      </c>
      <c r="AX343" s="332">
        <f t="shared" si="77"/>
        <v>0</v>
      </c>
      <c r="AY343" s="332">
        <f t="shared" si="77"/>
        <v>0</v>
      </c>
      <c r="AZ343" s="332">
        <f t="shared" si="77"/>
        <v>0</v>
      </c>
      <c r="BA343" s="332">
        <f t="shared" si="77"/>
        <v>0</v>
      </c>
      <c r="BB343" s="332">
        <f t="shared" si="77"/>
        <v>0</v>
      </c>
      <c r="BC343" s="332">
        <f t="shared" si="77"/>
        <v>0</v>
      </c>
      <c r="BD343" s="332">
        <f t="shared" si="77"/>
        <v>0</v>
      </c>
      <c r="BE343" s="332">
        <f t="shared" si="77"/>
        <v>0</v>
      </c>
      <c r="BF343" s="332">
        <f t="shared" si="77"/>
        <v>0</v>
      </c>
      <c r="BG343" s="332">
        <f t="shared" si="76"/>
        <v>0</v>
      </c>
      <c r="BH343" s="332">
        <f t="shared" si="76"/>
        <v>0</v>
      </c>
      <c r="BI343" s="332">
        <f t="shared" si="76"/>
        <v>0</v>
      </c>
      <c r="BJ343" s="332">
        <f t="shared" si="76"/>
        <v>0</v>
      </c>
      <c r="BK343" s="332">
        <f t="shared" si="76"/>
        <v>0</v>
      </c>
      <c r="BL343" s="332">
        <f t="shared" si="76"/>
        <v>0</v>
      </c>
      <c r="BM343" s="332">
        <f t="shared" si="76"/>
        <v>0</v>
      </c>
      <c r="BN343" s="332">
        <f t="shared" si="76"/>
        <v>0</v>
      </c>
      <c r="BO343" s="332">
        <f t="shared" si="76"/>
        <v>0</v>
      </c>
      <c r="BP343" s="332">
        <f t="shared" si="76"/>
        <v>0</v>
      </c>
      <c r="BQ343" s="332">
        <f t="shared" si="76"/>
        <v>0</v>
      </c>
      <c r="BR343" s="332">
        <f t="shared" si="76"/>
        <v>0</v>
      </c>
      <c r="BS343" s="332">
        <f t="shared" si="76"/>
        <v>0</v>
      </c>
      <c r="BT343" s="332">
        <f t="shared" si="76"/>
        <v>0</v>
      </c>
      <c r="BU343" s="332">
        <f t="shared" si="76"/>
        <v>0</v>
      </c>
      <c r="BV343" s="332">
        <f t="shared" si="76"/>
        <v>0</v>
      </c>
      <c r="BW343" s="332">
        <f t="shared" si="64"/>
        <v>0</v>
      </c>
      <c r="BX343" s="332">
        <f t="shared" si="62"/>
        <v>0</v>
      </c>
      <c r="BZ343" s="332">
        <f t="shared" si="75"/>
        <v>0</v>
      </c>
      <c r="CA343" s="332">
        <f t="shared" si="75"/>
        <v>0</v>
      </c>
    </row>
    <row r="344" spans="12:79" hidden="1" x14ac:dyDescent="0.2">
      <c r="L344" s="332">
        <f t="shared" si="79"/>
        <v>0</v>
      </c>
      <c r="M344" s="332">
        <f t="shared" si="79"/>
        <v>0</v>
      </c>
      <c r="N344" s="332">
        <f t="shared" si="79"/>
        <v>0</v>
      </c>
      <c r="O344" s="332">
        <f t="shared" si="79"/>
        <v>0</v>
      </c>
      <c r="P344" s="332">
        <f t="shared" si="79"/>
        <v>0</v>
      </c>
      <c r="Q344" s="332">
        <f t="shared" si="79"/>
        <v>0</v>
      </c>
      <c r="R344" s="332">
        <f t="shared" si="79"/>
        <v>0</v>
      </c>
      <c r="S344" s="332">
        <f t="shared" si="79"/>
        <v>0</v>
      </c>
      <c r="T344" s="332">
        <f t="shared" si="79"/>
        <v>0</v>
      </c>
      <c r="U344" s="332">
        <f t="shared" si="79"/>
        <v>0</v>
      </c>
      <c r="V344" s="332">
        <f t="shared" si="79"/>
        <v>0</v>
      </c>
      <c r="W344" s="332">
        <f t="shared" si="79"/>
        <v>0</v>
      </c>
      <c r="X344" s="332">
        <f t="shared" si="79"/>
        <v>0</v>
      </c>
      <c r="Y344" s="332">
        <f t="shared" si="79"/>
        <v>0</v>
      </c>
      <c r="Z344" s="332">
        <f t="shared" si="79"/>
        <v>0</v>
      </c>
      <c r="AA344" s="332">
        <f t="shared" si="78"/>
        <v>0</v>
      </c>
      <c r="AB344" s="332">
        <f t="shared" si="74"/>
        <v>0</v>
      </c>
      <c r="AC344" s="332">
        <f t="shared" si="74"/>
        <v>0</v>
      </c>
      <c r="AD344" s="332">
        <f t="shared" si="74"/>
        <v>0</v>
      </c>
      <c r="AE344" s="332">
        <f t="shared" si="74"/>
        <v>0</v>
      </c>
      <c r="AF344" s="332">
        <f t="shared" si="74"/>
        <v>0</v>
      </c>
      <c r="AG344" s="332">
        <f t="shared" si="74"/>
        <v>0</v>
      </c>
      <c r="AH344" s="332">
        <f t="shared" si="74"/>
        <v>0</v>
      </c>
      <c r="AI344" s="332">
        <f t="shared" si="74"/>
        <v>0</v>
      </c>
      <c r="AJ344" s="332">
        <f t="shared" si="74"/>
        <v>0</v>
      </c>
      <c r="AK344" s="332">
        <f t="shared" si="74"/>
        <v>0</v>
      </c>
      <c r="AL344" s="332">
        <f t="shared" si="74"/>
        <v>0</v>
      </c>
      <c r="AM344" s="332">
        <f t="shared" si="74"/>
        <v>0</v>
      </c>
      <c r="AN344" s="332">
        <f t="shared" si="74"/>
        <v>0</v>
      </c>
      <c r="AO344" s="332">
        <f t="shared" si="74"/>
        <v>0</v>
      </c>
      <c r="AP344" s="332">
        <f t="shared" si="74"/>
        <v>0</v>
      </c>
      <c r="AQ344" s="332">
        <f t="shared" si="74"/>
        <v>0</v>
      </c>
      <c r="AR344" s="332">
        <f t="shared" si="77"/>
        <v>0</v>
      </c>
      <c r="AS344" s="332">
        <f t="shared" si="77"/>
        <v>0</v>
      </c>
      <c r="AT344" s="332">
        <f t="shared" si="77"/>
        <v>0</v>
      </c>
      <c r="AU344" s="332">
        <f t="shared" si="77"/>
        <v>0</v>
      </c>
      <c r="AV344" s="332">
        <f t="shared" si="77"/>
        <v>0</v>
      </c>
      <c r="AW344" s="332">
        <f t="shared" si="77"/>
        <v>0</v>
      </c>
      <c r="AX344" s="332">
        <f t="shared" si="77"/>
        <v>0</v>
      </c>
      <c r="AY344" s="332">
        <f t="shared" si="77"/>
        <v>0</v>
      </c>
      <c r="AZ344" s="332">
        <f t="shared" si="77"/>
        <v>0</v>
      </c>
      <c r="BA344" s="332">
        <f t="shared" si="77"/>
        <v>0</v>
      </c>
      <c r="BB344" s="332">
        <f t="shared" si="77"/>
        <v>0</v>
      </c>
      <c r="BC344" s="332">
        <f t="shared" si="77"/>
        <v>0</v>
      </c>
      <c r="BD344" s="332">
        <f t="shared" si="77"/>
        <v>0</v>
      </c>
      <c r="BE344" s="332">
        <f t="shared" si="77"/>
        <v>0</v>
      </c>
      <c r="BF344" s="332">
        <f t="shared" si="77"/>
        <v>0</v>
      </c>
      <c r="BG344" s="332">
        <f t="shared" si="76"/>
        <v>0</v>
      </c>
      <c r="BH344" s="332">
        <f t="shared" si="76"/>
        <v>0</v>
      </c>
      <c r="BI344" s="332">
        <f t="shared" si="76"/>
        <v>0</v>
      </c>
      <c r="BJ344" s="332">
        <f t="shared" si="76"/>
        <v>0</v>
      </c>
      <c r="BK344" s="332">
        <f t="shared" si="76"/>
        <v>0</v>
      </c>
      <c r="BL344" s="332">
        <f t="shared" si="76"/>
        <v>0</v>
      </c>
      <c r="BM344" s="332">
        <f t="shared" si="76"/>
        <v>0</v>
      </c>
      <c r="BN344" s="332">
        <f t="shared" si="76"/>
        <v>0</v>
      </c>
      <c r="BO344" s="332">
        <f t="shared" si="76"/>
        <v>0</v>
      </c>
      <c r="BP344" s="332">
        <f t="shared" si="76"/>
        <v>0</v>
      </c>
      <c r="BQ344" s="332">
        <f t="shared" si="76"/>
        <v>0</v>
      </c>
      <c r="BR344" s="332">
        <f t="shared" si="76"/>
        <v>0</v>
      </c>
      <c r="BS344" s="332">
        <f t="shared" si="76"/>
        <v>0</v>
      </c>
      <c r="BT344" s="332">
        <f t="shared" si="76"/>
        <v>0</v>
      </c>
      <c r="BU344" s="332">
        <f t="shared" si="76"/>
        <v>0</v>
      </c>
      <c r="BV344" s="332">
        <f t="shared" si="76"/>
        <v>0</v>
      </c>
      <c r="BW344" s="332">
        <f t="shared" si="64"/>
        <v>0</v>
      </c>
      <c r="BX344" s="332">
        <f t="shared" si="62"/>
        <v>0</v>
      </c>
      <c r="BZ344" s="332">
        <f t="shared" si="75"/>
        <v>0</v>
      </c>
      <c r="CA344" s="332">
        <f t="shared" si="75"/>
        <v>0</v>
      </c>
    </row>
    <row r="345" spans="12:79" hidden="1" x14ac:dyDescent="0.2">
      <c r="L345" s="332">
        <f t="shared" si="79"/>
        <v>0</v>
      </c>
      <c r="M345" s="332">
        <f t="shared" si="79"/>
        <v>0</v>
      </c>
      <c r="N345" s="332">
        <f t="shared" si="79"/>
        <v>0</v>
      </c>
      <c r="O345" s="332">
        <f t="shared" si="79"/>
        <v>0</v>
      </c>
      <c r="P345" s="332">
        <f t="shared" si="79"/>
        <v>0</v>
      </c>
      <c r="Q345" s="332">
        <f t="shared" si="79"/>
        <v>0</v>
      </c>
      <c r="R345" s="332">
        <f t="shared" si="79"/>
        <v>0</v>
      </c>
      <c r="S345" s="332">
        <f t="shared" si="79"/>
        <v>0</v>
      </c>
      <c r="T345" s="332">
        <f t="shared" si="79"/>
        <v>0</v>
      </c>
      <c r="U345" s="332">
        <f t="shared" si="79"/>
        <v>0</v>
      </c>
      <c r="V345" s="332">
        <f t="shared" si="79"/>
        <v>0</v>
      </c>
      <c r="W345" s="332">
        <f t="shared" si="79"/>
        <v>0</v>
      </c>
      <c r="X345" s="332">
        <f t="shared" si="79"/>
        <v>0</v>
      </c>
      <c r="Y345" s="332">
        <f t="shared" si="79"/>
        <v>0</v>
      </c>
      <c r="Z345" s="332">
        <f t="shared" si="79"/>
        <v>0</v>
      </c>
      <c r="AA345" s="332">
        <f t="shared" si="78"/>
        <v>0</v>
      </c>
      <c r="AB345" s="332">
        <f t="shared" si="74"/>
        <v>0</v>
      </c>
      <c r="AC345" s="332">
        <f t="shared" si="74"/>
        <v>0</v>
      </c>
      <c r="AD345" s="332">
        <f t="shared" si="74"/>
        <v>0</v>
      </c>
      <c r="AE345" s="332">
        <f t="shared" si="74"/>
        <v>0</v>
      </c>
      <c r="AF345" s="332">
        <f t="shared" si="74"/>
        <v>0</v>
      </c>
      <c r="AG345" s="332">
        <f t="shared" si="74"/>
        <v>0</v>
      </c>
      <c r="AH345" s="332">
        <f t="shared" si="74"/>
        <v>0</v>
      </c>
      <c r="AI345" s="332">
        <f t="shared" si="74"/>
        <v>0</v>
      </c>
      <c r="AJ345" s="332">
        <f t="shared" si="74"/>
        <v>0</v>
      </c>
      <c r="AK345" s="332">
        <f t="shared" si="74"/>
        <v>0</v>
      </c>
      <c r="AL345" s="332">
        <f t="shared" si="74"/>
        <v>0</v>
      </c>
      <c r="AM345" s="332">
        <f t="shared" si="74"/>
        <v>0</v>
      </c>
      <c r="AN345" s="332">
        <f t="shared" si="74"/>
        <v>0</v>
      </c>
      <c r="AO345" s="332">
        <f t="shared" si="74"/>
        <v>0</v>
      </c>
      <c r="AP345" s="332">
        <f t="shared" si="74"/>
        <v>0</v>
      </c>
      <c r="AQ345" s="332">
        <f t="shared" si="74"/>
        <v>0</v>
      </c>
      <c r="AR345" s="332">
        <f t="shared" si="77"/>
        <v>0</v>
      </c>
      <c r="AS345" s="332">
        <f t="shared" si="77"/>
        <v>0</v>
      </c>
      <c r="AT345" s="332">
        <f t="shared" si="77"/>
        <v>0</v>
      </c>
      <c r="AU345" s="332">
        <f t="shared" si="77"/>
        <v>0</v>
      </c>
      <c r="AV345" s="332">
        <f t="shared" si="77"/>
        <v>0</v>
      </c>
      <c r="AW345" s="332">
        <f t="shared" si="77"/>
        <v>0</v>
      </c>
      <c r="AX345" s="332">
        <f t="shared" si="77"/>
        <v>0</v>
      </c>
      <c r="AY345" s="332">
        <f t="shared" si="77"/>
        <v>0</v>
      </c>
      <c r="AZ345" s="332">
        <f t="shared" si="77"/>
        <v>0</v>
      </c>
      <c r="BA345" s="332">
        <f t="shared" si="77"/>
        <v>0</v>
      </c>
      <c r="BB345" s="332">
        <f t="shared" si="77"/>
        <v>0</v>
      </c>
      <c r="BC345" s="332">
        <f t="shared" si="77"/>
        <v>0</v>
      </c>
      <c r="BD345" s="332">
        <f t="shared" si="77"/>
        <v>0</v>
      </c>
      <c r="BE345" s="332">
        <f t="shared" si="77"/>
        <v>0</v>
      </c>
      <c r="BF345" s="332">
        <f t="shared" si="77"/>
        <v>0</v>
      </c>
      <c r="BG345" s="332">
        <f t="shared" si="76"/>
        <v>0</v>
      </c>
      <c r="BH345" s="332">
        <f t="shared" si="76"/>
        <v>0</v>
      </c>
      <c r="BI345" s="332">
        <f t="shared" si="76"/>
        <v>0</v>
      </c>
      <c r="BJ345" s="332">
        <f t="shared" si="76"/>
        <v>0</v>
      </c>
      <c r="BK345" s="332">
        <f t="shared" si="76"/>
        <v>0</v>
      </c>
      <c r="BL345" s="332">
        <f t="shared" si="76"/>
        <v>0</v>
      </c>
      <c r="BM345" s="332">
        <f t="shared" si="76"/>
        <v>0</v>
      </c>
      <c r="BN345" s="332">
        <f t="shared" si="76"/>
        <v>0</v>
      </c>
      <c r="BO345" s="332">
        <f t="shared" si="76"/>
        <v>0</v>
      </c>
      <c r="BP345" s="332">
        <f t="shared" si="76"/>
        <v>0</v>
      </c>
      <c r="BQ345" s="332">
        <f t="shared" si="76"/>
        <v>0</v>
      </c>
      <c r="BR345" s="332">
        <f t="shared" si="76"/>
        <v>0</v>
      </c>
      <c r="BS345" s="332">
        <f t="shared" si="76"/>
        <v>0</v>
      </c>
      <c r="BT345" s="332">
        <f t="shared" si="76"/>
        <v>0</v>
      </c>
      <c r="BU345" s="332">
        <f t="shared" si="76"/>
        <v>0</v>
      </c>
      <c r="BV345" s="332">
        <f t="shared" si="76"/>
        <v>0</v>
      </c>
      <c r="BW345" s="332">
        <f t="shared" si="64"/>
        <v>0</v>
      </c>
      <c r="BX345" s="332">
        <f t="shared" si="62"/>
        <v>0</v>
      </c>
      <c r="BZ345" s="332">
        <f t="shared" si="75"/>
        <v>0</v>
      </c>
      <c r="CA345" s="332">
        <f t="shared" si="75"/>
        <v>0</v>
      </c>
    </row>
    <row r="346" spans="12:79" hidden="1" x14ac:dyDescent="0.2">
      <c r="L346" s="332">
        <f t="shared" si="79"/>
        <v>0</v>
      </c>
      <c r="M346" s="332">
        <f t="shared" si="79"/>
        <v>0</v>
      </c>
      <c r="N346" s="332">
        <f t="shared" si="79"/>
        <v>0</v>
      </c>
      <c r="O346" s="332">
        <f t="shared" si="79"/>
        <v>0</v>
      </c>
      <c r="P346" s="332">
        <f t="shared" si="79"/>
        <v>0</v>
      </c>
      <c r="Q346" s="332">
        <f t="shared" si="79"/>
        <v>0</v>
      </c>
      <c r="R346" s="332">
        <f t="shared" si="79"/>
        <v>0</v>
      </c>
      <c r="S346" s="332">
        <f t="shared" si="79"/>
        <v>0</v>
      </c>
      <c r="T346" s="332">
        <f t="shared" si="79"/>
        <v>0</v>
      </c>
      <c r="U346" s="332">
        <f t="shared" si="79"/>
        <v>0</v>
      </c>
      <c r="V346" s="332">
        <f t="shared" si="79"/>
        <v>0</v>
      </c>
      <c r="W346" s="332">
        <f t="shared" si="79"/>
        <v>0</v>
      </c>
      <c r="X346" s="332">
        <f t="shared" si="79"/>
        <v>0</v>
      </c>
      <c r="Y346" s="332">
        <f t="shared" si="79"/>
        <v>0</v>
      </c>
      <c r="Z346" s="332">
        <f t="shared" si="79"/>
        <v>0</v>
      </c>
      <c r="AA346" s="332">
        <f t="shared" si="78"/>
        <v>0</v>
      </c>
      <c r="AB346" s="332">
        <f t="shared" si="74"/>
        <v>0</v>
      </c>
      <c r="AC346" s="332">
        <f t="shared" si="74"/>
        <v>0</v>
      </c>
      <c r="AD346" s="332">
        <f t="shared" si="74"/>
        <v>0</v>
      </c>
      <c r="AE346" s="332">
        <f t="shared" si="74"/>
        <v>0</v>
      </c>
      <c r="AF346" s="332">
        <f t="shared" si="74"/>
        <v>0</v>
      </c>
      <c r="AG346" s="332">
        <f t="shared" si="74"/>
        <v>0</v>
      </c>
      <c r="AH346" s="332">
        <f t="shared" si="74"/>
        <v>0</v>
      </c>
      <c r="AI346" s="332">
        <f t="shared" si="74"/>
        <v>0</v>
      </c>
      <c r="AJ346" s="332">
        <f t="shared" si="74"/>
        <v>0</v>
      </c>
      <c r="AK346" s="332">
        <f t="shared" si="74"/>
        <v>0</v>
      </c>
      <c r="AL346" s="332">
        <f t="shared" si="74"/>
        <v>0</v>
      </c>
      <c r="AM346" s="332">
        <f t="shared" si="74"/>
        <v>0</v>
      </c>
      <c r="AN346" s="332">
        <f t="shared" si="74"/>
        <v>0</v>
      </c>
      <c r="AO346" s="332">
        <f t="shared" si="74"/>
        <v>0</v>
      </c>
      <c r="AP346" s="332">
        <f t="shared" si="74"/>
        <v>0</v>
      </c>
      <c r="AQ346" s="332">
        <f t="shared" ref="AQ346:BF361" si="80">AQ195-DI195</f>
        <v>0</v>
      </c>
      <c r="AR346" s="332">
        <f t="shared" si="77"/>
        <v>0</v>
      </c>
      <c r="AS346" s="332">
        <f t="shared" si="77"/>
        <v>0</v>
      </c>
      <c r="AT346" s="332">
        <f t="shared" si="77"/>
        <v>0</v>
      </c>
      <c r="AU346" s="332">
        <f t="shared" si="77"/>
        <v>0</v>
      </c>
      <c r="AV346" s="332">
        <f t="shared" si="77"/>
        <v>0</v>
      </c>
      <c r="AW346" s="332">
        <f t="shared" si="77"/>
        <v>0</v>
      </c>
      <c r="AX346" s="332">
        <f t="shared" si="77"/>
        <v>0</v>
      </c>
      <c r="AY346" s="332">
        <f t="shared" si="77"/>
        <v>0</v>
      </c>
      <c r="AZ346" s="332">
        <f t="shared" si="77"/>
        <v>0</v>
      </c>
      <c r="BA346" s="332">
        <f t="shared" si="77"/>
        <v>0</v>
      </c>
      <c r="BB346" s="332">
        <f t="shared" si="77"/>
        <v>0</v>
      </c>
      <c r="BC346" s="332">
        <f t="shared" si="77"/>
        <v>0</v>
      </c>
      <c r="BD346" s="332">
        <f t="shared" si="77"/>
        <v>0</v>
      </c>
      <c r="BE346" s="332">
        <f t="shared" si="77"/>
        <v>0</v>
      </c>
      <c r="BF346" s="332">
        <f t="shared" si="77"/>
        <v>0</v>
      </c>
      <c r="BG346" s="332">
        <f t="shared" si="76"/>
        <v>0</v>
      </c>
      <c r="BH346" s="332">
        <f t="shared" si="76"/>
        <v>0</v>
      </c>
      <c r="BI346" s="332">
        <f t="shared" si="76"/>
        <v>0</v>
      </c>
      <c r="BJ346" s="332">
        <f t="shared" si="76"/>
        <v>0</v>
      </c>
      <c r="BK346" s="332">
        <f t="shared" si="76"/>
        <v>0</v>
      </c>
      <c r="BL346" s="332">
        <f t="shared" si="76"/>
        <v>0</v>
      </c>
      <c r="BM346" s="332">
        <f t="shared" si="76"/>
        <v>0</v>
      </c>
      <c r="BN346" s="332">
        <f t="shared" si="76"/>
        <v>0</v>
      </c>
      <c r="BO346" s="332">
        <f t="shared" si="76"/>
        <v>0</v>
      </c>
      <c r="BP346" s="332">
        <f t="shared" si="76"/>
        <v>0</v>
      </c>
      <c r="BQ346" s="332">
        <f t="shared" si="76"/>
        <v>0</v>
      </c>
      <c r="BR346" s="332">
        <f t="shared" si="76"/>
        <v>0</v>
      </c>
      <c r="BS346" s="332">
        <f t="shared" si="76"/>
        <v>0</v>
      </c>
      <c r="BT346" s="332">
        <f t="shared" si="76"/>
        <v>0</v>
      </c>
      <c r="BU346" s="332">
        <f t="shared" si="76"/>
        <v>0</v>
      </c>
      <c r="BV346" s="332">
        <f t="shared" si="76"/>
        <v>0</v>
      </c>
      <c r="BW346" s="332">
        <f t="shared" si="64"/>
        <v>0</v>
      </c>
      <c r="BX346" s="332">
        <f t="shared" si="62"/>
        <v>0</v>
      </c>
      <c r="BZ346" s="332">
        <f t="shared" si="75"/>
        <v>0</v>
      </c>
      <c r="CA346" s="332">
        <f t="shared" si="75"/>
        <v>0</v>
      </c>
    </row>
    <row r="347" spans="12:79" hidden="1" x14ac:dyDescent="0.2">
      <c r="L347" s="332">
        <f t="shared" si="79"/>
        <v>0</v>
      </c>
      <c r="M347" s="332">
        <f t="shared" si="79"/>
        <v>0</v>
      </c>
      <c r="N347" s="332">
        <f t="shared" si="79"/>
        <v>0</v>
      </c>
      <c r="O347" s="332">
        <f t="shared" si="79"/>
        <v>0</v>
      </c>
      <c r="P347" s="332">
        <f t="shared" si="79"/>
        <v>0</v>
      </c>
      <c r="Q347" s="332">
        <f t="shared" si="79"/>
        <v>0</v>
      </c>
      <c r="R347" s="332">
        <f t="shared" si="79"/>
        <v>0</v>
      </c>
      <c r="S347" s="332">
        <f t="shared" si="79"/>
        <v>0</v>
      </c>
      <c r="T347" s="332">
        <f t="shared" si="79"/>
        <v>0</v>
      </c>
      <c r="U347" s="332">
        <f t="shared" si="79"/>
        <v>0</v>
      </c>
      <c r="V347" s="332">
        <f t="shared" si="79"/>
        <v>0</v>
      </c>
      <c r="W347" s="332">
        <f t="shared" si="79"/>
        <v>0</v>
      </c>
      <c r="X347" s="332">
        <f t="shared" si="79"/>
        <v>0</v>
      </c>
      <c r="Y347" s="332">
        <f t="shared" si="79"/>
        <v>0</v>
      </c>
      <c r="Z347" s="332">
        <f t="shared" si="79"/>
        <v>0</v>
      </c>
      <c r="AA347" s="332">
        <f t="shared" si="78"/>
        <v>0</v>
      </c>
      <c r="AB347" s="332">
        <f t="shared" si="78"/>
        <v>0</v>
      </c>
      <c r="AC347" s="332">
        <f t="shared" si="78"/>
        <v>0</v>
      </c>
      <c r="AD347" s="332">
        <f t="shared" si="78"/>
        <v>0</v>
      </c>
      <c r="AE347" s="332">
        <f t="shared" si="78"/>
        <v>0</v>
      </c>
      <c r="AF347" s="332">
        <f t="shared" si="78"/>
        <v>0</v>
      </c>
      <c r="AG347" s="332">
        <f t="shared" si="78"/>
        <v>0</v>
      </c>
      <c r="AH347" s="332">
        <f t="shared" si="78"/>
        <v>0</v>
      </c>
      <c r="AI347" s="332">
        <f t="shared" si="78"/>
        <v>0</v>
      </c>
      <c r="AJ347" s="332">
        <f t="shared" si="78"/>
        <v>0</v>
      </c>
      <c r="AK347" s="332">
        <f t="shared" si="78"/>
        <v>0</v>
      </c>
      <c r="AL347" s="332">
        <f t="shared" si="78"/>
        <v>0</v>
      </c>
      <c r="AM347" s="332">
        <f t="shared" si="78"/>
        <v>0</v>
      </c>
      <c r="AN347" s="332">
        <f t="shared" si="78"/>
        <v>0</v>
      </c>
      <c r="AO347" s="332">
        <f t="shared" si="78"/>
        <v>0</v>
      </c>
      <c r="AP347" s="332">
        <f t="shared" si="78"/>
        <v>0</v>
      </c>
      <c r="AQ347" s="332">
        <f t="shared" si="80"/>
        <v>0</v>
      </c>
      <c r="AR347" s="332">
        <f t="shared" si="77"/>
        <v>0</v>
      </c>
      <c r="AS347" s="332">
        <f t="shared" si="77"/>
        <v>0</v>
      </c>
      <c r="AT347" s="332">
        <f t="shared" si="77"/>
        <v>0</v>
      </c>
      <c r="AU347" s="332">
        <f t="shared" si="77"/>
        <v>0</v>
      </c>
      <c r="AV347" s="332">
        <f t="shared" si="77"/>
        <v>0</v>
      </c>
      <c r="AW347" s="332">
        <f t="shared" si="77"/>
        <v>0</v>
      </c>
      <c r="AX347" s="332">
        <f t="shared" si="77"/>
        <v>0</v>
      </c>
      <c r="AY347" s="332">
        <f t="shared" si="77"/>
        <v>0</v>
      </c>
      <c r="AZ347" s="332">
        <f t="shared" si="77"/>
        <v>0</v>
      </c>
      <c r="BA347" s="332">
        <f t="shared" si="77"/>
        <v>0</v>
      </c>
      <c r="BB347" s="332">
        <f t="shared" si="77"/>
        <v>0</v>
      </c>
      <c r="BC347" s="332">
        <f t="shared" si="77"/>
        <v>0</v>
      </c>
      <c r="BD347" s="332">
        <f t="shared" si="77"/>
        <v>0</v>
      </c>
      <c r="BE347" s="332">
        <f t="shared" si="77"/>
        <v>0</v>
      </c>
      <c r="BF347" s="332">
        <f t="shared" si="77"/>
        <v>0</v>
      </c>
      <c r="BG347" s="332">
        <f t="shared" si="76"/>
        <v>0</v>
      </c>
      <c r="BH347" s="332">
        <f t="shared" si="76"/>
        <v>0</v>
      </c>
      <c r="BI347" s="332">
        <f t="shared" si="76"/>
        <v>0</v>
      </c>
      <c r="BJ347" s="332">
        <f t="shared" si="76"/>
        <v>0</v>
      </c>
      <c r="BK347" s="332">
        <f t="shared" si="76"/>
        <v>0</v>
      </c>
      <c r="BL347" s="332">
        <f t="shared" si="76"/>
        <v>0</v>
      </c>
      <c r="BM347" s="332">
        <f t="shared" si="76"/>
        <v>0</v>
      </c>
      <c r="BN347" s="332">
        <f t="shared" si="76"/>
        <v>0</v>
      </c>
      <c r="BO347" s="332">
        <f t="shared" si="76"/>
        <v>0</v>
      </c>
      <c r="BP347" s="332">
        <f t="shared" si="76"/>
        <v>0</v>
      </c>
      <c r="BQ347" s="332">
        <f t="shared" si="76"/>
        <v>0</v>
      </c>
      <c r="BR347" s="332">
        <f t="shared" si="76"/>
        <v>0</v>
      </c>
      <c r="BS347" s="332">
        <f t="shared" si="76"/>
        <v>0</v>
      </c>
      <c r="BT347" s="332">
        <f t="shared" si="76"/>
        <v>0</v>
      </c>
      <c r="BU347" s="332">
        <f t="shared" si="76"/>
        <v>0</v>
      </c>
      <c r="BV347" s="332">
        <f t="shared" si="76"/>
        <v>0</v>
      </c>
      <c r="BW347" s="332">
        <f t="shared" si="64"/>
        <v>0</v>
      </c>
      <c r="BX347" s="332">
        <f t="shared" si="62"/>
        <v>0</v>
      </c>
      <c r="BZ347" s="332">
        <f t="shared" si="75"/>
        <v>0</v>
      </c>
      <c r="CA347" s="332">
        <f t="shared" si="75"/>
        <v>0</v>
      </c>
    </row>
    <row r="348" spans="12:79" hidden="1" x14ac:dyDescent="0.2">
      <c r="L348" s="332">
        <f t="shared" si="79"/>
        <v>0</v>
      </c>
      <c r="M348" s="332">
        <f t="shared" si="79"/>
        <v>0</v>
      </c>
      <c r="N348" s="332">
        <f t="shared" si="79"/>
        <v>0</v>
      </c>
      <c r="O348" s="332">
        <f t="shared" si="79"/>
        <v>0</v>
      </c>
      <c r="P348" s="332">
        <f t="shared" si="79"/>
        <v>0</v>
      </c>
      <c r="Q348" s="332">
        <f t="shared" si="79"/>
        <v>0</v>
      </c>
      <c r="R348" s="332">
        <f t="shared" si="79"/>
        <v>0</v>
      </c>
      <c r="S348" s="332">
        <f t="shared" si="79"/>
        <v>0</v>
      </c>
      <c r="T348" s="332">
        <f t="shared" si="79"/>
        <v>0</v>
      </c>
      <c r="U348" s="332">
        <f t="shared" si="79"/>
        <v>0</v>
      </c>
      <c r="V348" s="332">
        <f t="shared" si="79"/>
        <v>0</v>
      </c>
      <c r="W348" s="332">
        <f t="shared" si="79"/>
        <v>0</v>
      </c>
      <c r="X348" s="332">
        <f t="shared" si="79"/>
        <v>0</v>
      </c>
      <c r="Y348" s="332">
        <f t="shared" si="79"/>
        <v>0</v>
      </c>
      <c r="Z348" s="332">
        <f t="shared" si="79"/>
        <v>0</v>
      </c>
      <c r="AA348" s="332">
        <f t="shared" si="78"/>
        <v>0</v>
      </c>
      <c r="AB348" s="332">
        <f t="shared" si="78"/>
        <v>0</v>
      </c>
      <c r="AC348" s="332">
        <f t="shared" si="78"/>
        <v>0</v>
      </c>
      <c r="AD348" s="332">
        <f t="shared" si="78"/>
        <v>0</v>
      </c>
      <c r="AE348" s="332">
        <f t="shared" si="78"/>
        <v>0</v>
      </c>
      <c r="AF348" s="332">
        <f t="shared" si="78"/>
        <v>0</v>
      </c>
      <c r="AG348" s="332">
        <f t="shared" si="78"/>
        <v>0</v>
      </c>
      <c r="AH348" s="332">
        <f t="shared" si="78"/>
        <v>0</v>
      </c>
      <c r="AI348" s="332">
        <f t="shared" si="78"/>
        <v>0</v>
      </c>
      <c r="AJ348" s="332">
        <f t="shared" si="78"/>
        <v>0</v>
      </c>
      <c r="AK348" s="332">
        <f t="shared" si="78"/>
        <v>0</v>
      </c>
      <c r="AL348" s="332">
        <f t="shared" si="78"/>
        <v>0</v>
      </c>
      <c r="AM348" s="332">
        <f t="shared" si="78"/>
        <v>0</v>
      </c>
      <c r="AN348" s="332">
        <f t="shared" si="78"/>
        <v>0</v>
      </c>
      <c r="AO348" s="332">
        <f t="shared" si="78"/>
        <v>0</v>
      </c>
      <c r="AP348" s="332">
        <f t="shared" si="78"/>
        <v>0</v>
      </c>
      <c r="AQ348" s="332">
        <f t="shared" si="80"/>
        <v>0</v>
      </c>
      <c r="AR348" s="332">
        <f t="shared" si="77"/>
        <v>0</v>
      </c>
      <c r="AS348" s="332">
        <f t="shared" si="77"/>
        <v>0</v>
      </c>
      <c r="AT348" s="332">
        <f t="shared" si="77"/>
        <v>0</v>
      </c>
      <c r="AU348" s="332">
        <f t="shared" si="77"/>
        <v>0</v>
      </c>
      <c r="AV348" s="332">
        <f t="shared" si="77"/>
        <v>0</v>
      </c>
      <c r="AW348" s="332">
        <f t="shared" si="77"/>
        <v>0</v>
      </c>
      <c r="AX348" s="332">
        <f t="shared" si="77"/>
        <v>0</v>
      </c>
      <c r="AY348" s="332">
        <f t="shared" si="77"/>
        <v>0</v>
      </c>
      <c r="AZ348" s="332">
        <f t="shared" si="77"/>
        <v>0</v>
      </c>
      <c r="BA348" s="332">
        <f t="shared" si="77"/>
        <v>0</v>
      </c>
      <c r="BB348" s="332">
        <f t="shared" si="77"/>
        <v>0</v>
      </c>
      <c r="BC348" s="332">
        <f t="shared" si="77"/>
        <v>0</v>
      </c>
      <c r="BD348" s="332">
        <f t="shared" si="77"/>
        <v>0</v>
      </c>
      <c r="BE348" s="332">
        <f t="shared" si="77"/>
        <v>0</v>
      </c>
      <c r="BF348" s="332">
        <f t="shared" si="77"/>
        <v>0</v>
      </c>
      <c r="BG348" s="332">
        <f t="shared" si="76"/>
        <v>0</v>
      </c>
      <c r="BH348" s="332">
        <f t="shared" si="76"/>
        <v>0</v>
      </c>
      <c r="BI348" s="332">
        <f t="shared" si="76"/>
        <v>0</v>
      </c>
      <c r="BJ348" s="332">
        <f t="shared" si="76"/>
        <v>0</v>
      </c>
      <c r="BK348" s="332">
        <f t="shared" si="76"/>
        <v>0</v>
      </c>
      <c r="BL348" s="332">
        <f t="shared" si="76"/>
        <v>0</v>
      </c>
      <c r="BM348" s="332">
        <f t="shared" si="76"/>
        <v>0</v>
      </c>
      <c r="BN348" s="332">
        <f t="shared" si="76"/>
        <v>0</v>
      </c>
      <c r="BO348" s="332">
        <f t="shared" si="76"/>
        <v>0</v>
      </c>
      <c r="BP348" s="332">
        <f t="shared" si="76"/>
        <v>0</v>
      </c>
      <c r="BQ348" s="332">
        <f t="shared" si="76"/>
        <v>0</v>
      </c>
      <c r="BR348" s="332">
        <f t="shared" si="76"/>
        <v>0</v>
      </c>
      <c r="BS348" s="332">
        <f t="shared" si="76"/>
        <v>0</v>
      </c>
      <c r="BT348" s="332">
        <f t="shared" si="76"/>
        <v>0</v>
      </c>
      <c r="BU348" s="332">
        <f t="shared" si="76"/>
        <v>0</v>
      </c>
      <c r="BV348" s="332">
        <f t="shared" si="76"/>
        <v>0</v>
      </c>
      <c r="BW348" s="332">
        <f t="shared" si="64"/>
        <v>0</v>
      </c>
      <c r="BX348" s="332">
        <f t="shared" si="62"/>
        <v>0</v>
      </c>
      <c r="BZ348" s="332">
        <f t="shared" si="75"/>
        <v>0</v>
      </c>
      <c r="CA348" s="332">
        <f t="shared" si="75"/>
        <v>0</v>
      </c>
    </row>
    <row r="349" spans="12:79" hidden="1" x14ac:dyDescent="0.2">
      <c r="L349" s="332">
        <f t="shared" si="79"/>
        <v>0</v>
      </c>
      <c r="M349" s="332">
        <f t="shared" si="79"/>
        <v>0</v>
      </c>
      <c r="N349" s="332">
        <f t="shared" si="79"/>
        <v>0</v>
      </c>
      <c r="O349" s="332">
        <f t="shared" si="79"/>
        <v>0</v>
      </c>
      <c r="P349" s="332">
        <f t="shared" si="79"/>
        <v>0</v>
      </c>
      <c r="Q349" s="332">
        <f t="shared" si="79"/>
        <v>0</v>
      </c>
      <c r="R349" s="332">
        <f t="shared" si="79"/>
        <v>0</v>
      </c>
      <c r="S349" s="332">
        <f t="shared" si="79"/>
        <v>0</v>
      </c>
      <c r="T349" s="332">
        <f t="shared" si="79"/>
        <v>0</v>
      </c>
      <c r="U349" s="332">
        <f t="shared" si="79"/>
        <v>0</v>
      </c>
      <c r="V349" s="332">
        <f t="shared" si="79"/>
        <v>0</v>
      </c>
      <c r="W349" s="332">
        <f t="shared" si="79"/>
        <v>0</v>
      </c>
      <c r="X349" s="332">
        <f t="shared" si="79"/>
        <v>0</v>
      </c>
      <c r="Y349" s="332">
        <f t="shared" si="79"/>
        <v>0</v>
      </c>
      <c r="Z349" s="332">
        <f t="shared" si="79"/>
        <v>0</v>
      </c>
      <c r="AA349" s="332">
        <f t="shared" si="78"/>
        <v>0</v>
      </c>
      <c r="AB349" s="332">
        <f t="shared" si="78"/>
        <v>0</v>
      </c>
      <c r="AC349" s="332">
        <f t="shared" si="78"/>
        <v>0</v>
      </c>
      <c r="AD349" s="332">
        <f t="shared" si="78"/>
        <v>0</v>
      </c>
      <c r="AE349" s="332">
        <f t="shared" si="78"/>
        <v>0</v>
      </c>
      <c r="AF349" s="332">
        <f t="shared" si="78"/>
        <v>0</v>
      </c>
      <c r="AG349" s="332">
        <f t="shared" si="78"/>
        <v>0</v>
      </c>
      <c r="AH349" s="332">
        <f t="shared" si="78"/>
        <v>0</v>
      </c>
      <c r="AI349" s="332">
        <f t="shared" si="78"/>
        <v>0</v>
      </c>
      <c r="AJ349" s="332">
        <f t="shared" si="78"/>
        <v>0</v>
      </c>
      <c r="AK349" s="332">
        <f t="shared" si="78"/>
        <v>0</v>
      </c>
      <c r="AL349" s="332">
        <f t="shared" si="78"/>
        <v>0</v>
      </c>
      <c r="AM349" s="332">
        <f t="shared" si="78"/>
        <v>0</v>
      </c>
      <c r="AN349" s="332">
        <f t="shared" si="78"/>
        <v>0</v>
      </c>
      <c r="AO349" s="332">
        <f t="shared" si="78"/>
        <v>0</v>
      </c>
      <c r="AP349" s="332">
        <f t="shared" si="78"/>
        <v>0</v>
      </c>
      <c r="AQ349" s="332">
        <f t="shared" si="80"/>
        <v>0</v>
      </c>
      <c r="AR349" s="332">
        <f t="shared" si="77"/>
        <v>0</v>
      </c>
      <c r="AS349" s="332">
        <f t="shared" si="77"/>
        <v>0</v>
      </c>
      <c r="AT349" s="332">
        <f t="shared" si="77"/>
        <v>0</v>
      </c>
      <c r="AU349" s="332">
        <f t="shared" si="77"/>
        <v>0</v>
      </c>
      <c r="AV349" s="332">
        <f t="shared" si="77"/>
        <v>0</v>
      </c>
      <c r="AW349" s="332">
        <f t="shared" si="77"/>
        <v>0</v>
      </c>
      <c r="AX349" s="332">
        <f t="shared" si="77"/>
        <v>0</v>
      </c>
      <c r="AY349" s="332">
        <f t="shared" si="77"/>
        <v>0</v>
      </c>
      <c r="AZ349" s="332">
        <f t="shared" si="77"/>
        <v>0</v>
      </c>
      <c r="BA349" s="332">
        <f t="shared" si="77"/>
        <v>0</v>
      </c>
      <c r="BB349" s="332">
        <f t="shared" si="77"/>
        <v>0</v>
      </c>
      <c r="BC349" s="332">
        <f t="shared" si="77"/>
        <v>0</v>
      </c>
      <c r="BD349" s="332">
        <f t="shared" si="77"/>
        <v>0</v>
      </c>
      <c r="BE349" s="332">
        <f t="shared" si="77"/>
        <v>0</v>
      </c>
      <c r="BF349" s="332">
        <f t="shared" si="77"/>
        <v>0</v>
      </c>
      <c r="BG349" s="332">
        <f t="shared" si="76"/>
        <v>0</v>
      </c>
      <c r="BH349" s="332">
        <f t="shared" si="76"/>
        <v>0</v>
      </c>
      <c r="BI349" s="332">
        <f t="shared" si="76"/>
        <v>0</v>
      </c>
      <c r="BJ349" s="332">
        <f t="shared" si="76"/>
        <v>0</v>
      </c>
      <c r="BK349" s="332">
        <f t="shared" si="76"/>
        <v>0</v>
      </c>
      <c r="BL349" s="332">
        <f t="shared" si="76"/>
        <v>0</v>
      </c>
      <c r="BM349" s="332">
        <f t="shared" si="76"/>
        <v>0</v>
      </c>
      <c r="BN349" s="332">
        <f t="shared" si="76"/>
        <v>0</v>
      </c>
      <c r="BO349" s="332">
        <f t="shared" si="76"/>
        <v>0</v>
      </c>
      <c r="BP349" s="332">
        <f t="shared" si="76"/>
        <v>0</v>
      </c>
      <c r="BQ349" s="332">
        <f t="shared" si="76"/>
        <v>0</v>
      </c>
      <c r="BR349" s="332">
        <f t="shared" si="76"/>
        <v>0</v>
      </c>
      <c r="BS349" s="332">
        <f t="shared" si="76"/>
        <v>0</v>
      </c>
      <c r="BT349" s="332">
        <f t="shared" si="76"/>
        <v>0</v>
      </c>
      <c r="BU349" s="332">
        <f t="shared" si="76"/>
        <v>0</v>
      </c>
      <c r="BV349" s="332">
        <f t="shared" si="76"/>
        <v>0</v>
      </c>
      <c r="BW349" s="332">
        <f t="shared" si="64"/>
        <v>0</v>
      </c>
      <c r="BX349" s="332">
        <f t="shared" si="62"/>
        <v>0</v>
      </c>
      <c r="BZ349" s="332">
        <f t="shared" si="75"/>
        <v>0</v>
      </c>
      <c r="CA349" s="332">
        <f t="shared" si="75"/>
        <v>0</v>
      </c>
    </row>
    <row r="350" spans="12:79" hidden="1" x14ac:dyDescent="0.2">
      <c r="L350" s="332">
        <f t="shared" si="79"/>
        <v>0</v>
      </c>
      <c r="M350" s="332">
        <f t="shared" si="79"/>
        <v>0</v>
      </c>
      <c r="N350" s="332">
        <f t="shared" si="79"/>
        <v>0</v>
      </c>
      <c r="O350" s="332">
        <f t="shared" si="79"/>
        <v>0</v>
      </c>
      <c r="P350" s="332">
        <f t="shared" si="79"/>
        <v>0</v>
      </c>
      <c r="Q350" s="332">
        <f t="shared" si="79"/>
        <v>0</v>
      </c>
      <c r="R350" s="332">
        <f t="shared" si="79"/>
        <v>0</v>
      </c>
      <c r="S350" s="332">
        <f t="shared" si="79"/>
        <v>0</v>
      </c>
      <c r="T350" s="332">
        <f t="shared" si="79"/>
        <v>0</v>
      </c>
      <c r="U350" s="332">
        <f t="shared" si="79"/>
        <v>0</v>
      </c>
      <c r="V350" s="332">
        <f t="shared" si="79"/>
        <v>0</v>
      </c>
      <c r="W350" s="332">
        <f t="shared" si="79"/>
        <v>0</v>
      </c>
      <c r="X350" s="332">
        <f t="shared" si="79"/>
        <v>0</v>
      </c>
      <c r="Y350" s="332">
        <f t="shared" si="79"/>
        <v>0</v>
      </c>
      <c r="Z350" s="332">
        <f t="shared" si="79"/>
        <v>0</v>
      </c>
      <c r="AA350" s="332">
        <f t="shared" si="78"/>
        <v>0</v>
      </c>
      <c r="AB350" s="332">
        <f t="shared" si="78"/>
        <v>0</v>
      </c>
      <c r="AC350" s="332">
        <f t="shared" si="78"/>
        <v>0</v>
      </c>
      <c r="AD350" s="332">
        <f t="shared" si="78"/>
        <v>0</v>
      </c>
      <c r="AE350" s="332">
        <f t="shared" si="78"/>
        <v>0</v>
      </c>
      <c r="AF350" s="332">
        <f t="shared" si="78"/>
        <v>0</v>
      </c>
      <c r="AG350" s="332">
        <f t="shared" si="78"/>
        <v>0</v>
      </c>
      <c r="AH350" s="332">
        <f t="shared" si="78"/>
        <v>0</v>
      </c>
      <c r="AI350" s="332">
        <f t="shared" si="78"/>
        <v>0</v>
      </c>
      <c r="AJ350" s="332">
        <f t="shared" si="78"/>
        <v>0</v>
      </c>
      <c r="AK350" s="332">
        <f t="shared" si="78"/>
        <v>0</v>
      </c>
      <c r="AL350" s="332">
        <f t="shared" si="78"/>
        <v>0</v>
      </c>
      <c r="AM350" s="332">
        <f t="shared" si="78"/>
        <v>0</v>
      </c>
      <c r="AN350" s="332">
        <f t="shared" si="78"/>
        <v>0</v>
      </c>
      <c r="AO350" s="332">
        <f t="shared" si="78"/>
        <v>0</v>
      </c>
      <c r="AP350" s="332">
        <f t="shared" si="78"/>
        <v>0</v>
      </c>
      <c r="AQ350" s="332">
        <f t="shared" si="80"/>
        <v>0</v>
      </c>
      <c r="AR350" s="332">
        <f t="shared" si="77"/>
        <v>0</v>
      </c>
      <c r="AS350" s="332">
        <f t="shared" si="77"/>
        <v>0</v>
      </c>
      <c r="AT350" s="332">
        <f t="shared" si="77"/>
        <v>0</v>
      </c>
      <c r="AU350" s="332">
        <f t="shared" si="77"/>
        <v>0</v>
      </c>
      <c r="AV350" s="332">
        <f t="shared" si="77"/>
        <v>0</v>
      </c>
      <c r="AW350" s="332">
        <f t="shared" si="77"/>
        <v>0</v>
      </c>
      <c r="AX350" s="332">
        <f t="shared" si="77"/>
        <v>0</v>
      </c>
      <c r="AY350" s="332">
        <f t="shared" si="77"/>
        <v>0</v>
      </c>
      <c r="AZ350" s="332">
        <f t="shared" si="77"/>
        <v>0</v>
      </c>
      <c r="BA350" s="332">
        <f t="shared" si="77"/>
        <v>0</v>
      </c>
      <c r="BB350" s="332">
        <f t="shared" si="77"/>
        <v>0</v>
      </c>
      <c r="BC350" s="332">
        <f t="shared" si="77"/>
        <v>0</v>
      </c>
      <c r="BD350" s="332">
        <f t="shared" si="77"/>
        <v>0</v>
      </c>
      <c r="BE350" s="332">
        <f t="shared" si="77"/>
        <v>0</v>
      </c>
      <c r="BF350" s="332">
        <f t="shared" si="77"/>
        <v>0</v>
      </c>
      <c r="BG350" s="332">
        <f t="shared" si="76"/>
        <v>0</v>
      </c>
      <c r="BH350" s="332">
        <f t="shared" si="76"/>
        <v>0</v>
      </c>
      <c r="BI350" s="332">
        <f t="shared" si="76"/>
        <v>0</v>
      </c>
      <c r="BJ350" s="332">
        <f t="shared" si="76"/>
        <v>0</v>
      </c>
      <c r="BK350" s="332">
        <f t="shared" si="76"/>
        <v>0</v>
      </c>
      <c r="BL350" s="332">
        <f t="shared" si="76"/>
        <v>0</v>
      </c>
      <c r="BM350" s="332">
        <f t="shared" si="76"/>
        <v>0</v>
      </c>
      <c r="BN350" s="332">
        <f t="shared" si="76"/>
        <v>0</v>
      </c>
      <c r="BO350" s="332">
        <f t="shared" si="76"/>
        <v>0</v>
      </c>
      <c r="BP350" s="332">
        <f t="shared" si="76"/>
        <v>0</v>
      </c>
      <c r="BQ350" s="332">
        <f t="shared" si="76"/>
        <v>0</v>
      </c>
      <c r="BR350" s="332">
        <f t="shared" si="76"/>
        <v>0</v>
      </c>
      <c r="BS350" s="332">
        <f t="shared" si="76"/>
        <v>0</v>
      </c>
      <c r="BT350" s="332">
        <f t="shared" si="76"/>
        <v>0</v>
      </c>
      <c r="BU350" s="332">
        <f t="shared" si="76"/>
        <v>0</v>
      </c>
      <c r="BV350" s="332">
        <f t="shared" ref="BV350:BX367" si="81">BV199-EN199</f>
        <v>0</v>
      </c>
      <c r="BW350" s="332">
        <f t="shared" si="64"/>
        <v>0</v>
      </c>
      <c r="BX350" s="332">
        <f t="shared" si="62"/>
        <v>0</v>
      </c>
      <c r="BZ350" s="332">
        <f t="shared" ref="BZ350:CA365" si="82">BZ199-ER199</f>
        <v>0</v>
      </c>
      <c r="CA350" s="332">
        <f t="shared" si="82"/>
        <v>0</v>
      </c>
    </row>
    <row r="351" spans="12:79" hidden="1" x14ac:dyDescent="0.2">
      <c r="L351" s="332">
        <f t="shared" si="79"/>
        <v>0</v>
      </c>
      <c r="M351" s="332">
        <f t="shared" si="79"/>
        <v>0</v>
      </c>
      <c r="N351" s="332">
        <f t="shared" si="79"/>
        <v>0</v>
      </c>
      <c r="O351" s="332">
        <f t="shared" si="79"/>
        <v>0</v>
      </c>
      <c r="P351" s="332">
        <f t="shared" si="79"/>
        <v>0</v>
      </c>
      <c r="Q351" s="332">
        <f t="shared" si="79"/>
        <v>0</v>
      </c>
      <c r="R351" s="332">
        <f t="shared" si="79"/>
        <v>0</v>
      </c>
      <c r="S351" s="332">
        <f t="shared" si="79"/>
        <v>0</v>
      </c>
      <c r="T351" s="332">
        <f t="shared" si="79"/>
        <v>0</v>
      </c>
      <c r="U351" s="332">
        <f t="shared" si="79"/>
        <v>0</v>
      </c>
      <c r="V351" s="332">
        <f t="shared" si="79"/>
        <v>0</v>
      </c>
      <c r="W351" s="332">
        <f t="shared" si="79"/>
        <v>0</v>
      </c>
      <c r="X351" s="332">
        <f t="shared" si="79"/>
        <v>0</v>
      </c>
      <c r="Y351" s="332">
        <f t="shared" si="79"/>
        <v>0</v>
      </c>
      <c r="Z351" s="332">
        <f t="shared" si="79"/>
        <v>0</v>
      </c>
      <c r="AA351" s="332">
        <f t="shared" si="78"/>
        <v>0</v>
      </c>
      <c r="AB351" s="332">
        <f t="shared" si="78"/>
        <v>0</v>
      </c>
      <c r="AC351" s="332">
        <f t="shared" si="78"/>
        <v>0</v>
      </c>
      <c r="AD351" s="332">
        <f t="shared" si="78"/>
        <v>0</v>
      </c>
      <c r="AE351" s="332">
        <f t="shared" si="78"/>
        <v>0</v>
      </c>
      <c r="AF351" s="332">
        <f t="shared" si="78"/>
        <v>0</v>
      </c>
      <c r="AG351" s="332">
        <f t="shared" si="78"/>
        <v>0</v>
      </c>
      <c r="AH351" s="332">
        <f t="shared" si="78"/>
        <v>0</v>
      </c>
      <c r="AI351" s="332">
        <f t="shared" si="78"/>
        <v>0</v>
      </c>
      <c r="AJ351" s="332">
        <f t="shared" si="78"/>
        <v>0</v>
      </c>
      <c r="AK351" s="332">
        <f t="shared" si="78"/>
        <v>0</v>
      </c>
      <c r="AL351" s="332">
        <f t="shared" si="78"/>
        <v>0</v>
      </c>
      <c r="AM351" s="332">
        <f t="shared" si="78"/>
        <v>0</v>
      </c>
      <c r="AN351" s="332">
        <f t="shared" si="78"/>
        <v>0</v>
      </c>
      <c r="AO351" s="332">
        <f t="shared" si="78"/>
        <v>0</v>
      </c>
      <c r="AP351" s="332">
        <f t="shared" si="78"/>
        <v>0</v>
      </c>
      <c r="AQ351" s="332">
        <f t="shared" si="80"/>
        <v>0</v>
      </c>
      <c r="AR351" s="332">
        <f t="shared" si="77"/>
        <v>0</v>
      </c>
      <c r="AS351" s="332">
        <f t="shared" si="77"/>
        <v>0</v>
      </c>
      <c r="AT351" s="332">
        <f t="shared" si="77"/>
        <v>0</v>
      </c>
      <c r="AU351" s="332">
        <f t="shared" si="77"/>
        <v>0</v>
      </c>
      <c r="AV351" s="332">
        <f t="shared" si="77"/>
        <v>0</v>
      </c>
      <c r="AW351" s="332">
        <f t="shared" si="77"/>
        <v>0</v>
      </c>
      <c r="AX351" s="332">
        <f t="shared" si="77"/>
        <v>0</v>
      </c>
      <c r="AY351" s="332">
        <f t="shared" si="77"/>
        <v>0</v>
      </c>
      <c r="AZ351" s="332">
        <f t="shared" si="77"/>
        <v>0</v>
      </c>
      <c r="BA351" s="332">
        <f t="shared" si="77"/>
        <v>0</v>
      </c>
      <c r="BB351" s="332">
        <f t="shared" si="77"/>
        <v>0</v>
      </c>
      <c r="BC351" s="332">
        <f t="shared" si="77"/>
        <v>0</v>
      </c>
      <c r="BD351" s="332">
        <f t="shared" si="77"/>
        <v>0</v>
      </c>
      <c r="BE351" s="332">
        <f t="shared" si="77"/>
        <v>0</v>
      </c>
      <c r="BF351" s="332">
        <f t="shared" si="77"/>
        <v>0</v>
      </c>
      <c r="BG351" s="332">
        <f t="shared" si="77"/>
        <v>0</v>
      </c>
      <c r="BH351" s="332">
        <f t="shared" ref="BH351:BU366" si="83">BH200-DZ200</f>
        <v>0</v>
      </c>
      <c r="BI351" s="332">
        <f t="shared" si="83"/>
        <v>0</v>
      </c>
      <c r="BJ351" s="332">
        <f t="shared" si="83"/>
        <v>0</v>
      </c>
      <c r="BK351" s="332">
        <f t="shared" si="83"/>
        <v>0</v>
      </c>
      <c r="BL351" s="332">
        <f t="shared" si="83"/>
        <v>0</v>
      </c>
      <c r="BM351" s="332">
        <f t="shared" si="83"/>
        <v>0</v>
      </c>
      <c r="BN351" s="332">
        <f t="shared" si="83"/>
        <v>0</v>
      </c>
      <c r="BO351" s="332">
        <f t="shared" si="83"/>
        <v>0</v>
      </c>
      <c r="BP351" s="332">
        <f t="shared" si="83"/>
        <v>0</v>
      </c>
      <c r="BQ351" s="332">
        <f t="shared" si="83"/>
        <v>0</v>
      </c>
      <c r="BR351" s="332">
        <f t="shared" si="83"/>
        <v>0</v>
      </c>
      <c r="BS351" s="332">
        <f t="shared" si="83"/>
        <v>0</v>
      </c>
      <c r="BT351" s="332">
        <f t="shared" si="83"/>
        <v>0</v>
      </c>
      <c r="BU351" s="332">
        <f t="shared" si="83"/>
        <v>0</v>
      </c>
      <c r="BV351" s="332">
        <f t="shared" si="81"/>
        <v>0</v>
      </c>
      <c r="BW351" s="332">
        <f t="shared" si="64"/>
        <v>0</v>
      </c>
      <c r="BX351" s="332">
        <f t="shared" si="62"/>
        <v>0</v>
      </c>
      <c r="BZ351" s="332">
        <f t="shared" si="82"/>
        <v>0</v>
      </c>
      <c r="CA351" s="332">
        <f t="shared" si="82"/>
        <v>0</v>
      </c>
    </row>
    <row r="352" spans="12:79" hidden="1" x14ac:dyDescent="0.2">
      <c r="L352" s="332">
        <f t="shared" si="79"/>
        <v>0</v>
      </c>
      <c r="M352" s="332">
        <f t="shared" si="79"/>
        <v>0</v>
      </c>
      <c r="N352" s="332">
        <f t="shared" si="79"/>
        <v>0</v>
      </c>
      <c r="O352" s="332">
        <f t="shared" si="79"/>
        <v>0</v>
      </c>
      <c r="P352" s="332">
        <f t="shared" si="79"/>
        <v>0</v>
      </c>
      <c r="Q352" s="332">
        <f t="shared" si="79"/>
        <v>0</v>
      </c>
      <c r="R352" s="332">
        <f t="shared" si="79"/>
        <v>0</v>
      </c>
      <c r="S352" s="332">
        <f t="shared" si="79"/>
        <v>0</v>
      </c>
      <c r="T352" s="332">
        <f t="shared" si="79"/>
        <v>0</v>
      </c>
      <c r="U352" s="332">
        <f t="shared" si="79"/>
        <v>0</v>
      </c>
      <c r="V352" s="332">
        <f t="shared" si="79"/>
        <v>0</v>
      </c>
      <c r="W352" s="332">
        <f t="shared" si="79"/>
        <v>0</v>
      </c>
      <c r="X352" s="332">
        <f t="shared" si="79"/>
        <v>0</v>
      </c>
      <c r="Y352" s="332">
        <f t="shared" si="79"/>
        <v>0</v>
      </c>
      <c r="Z352" s="332">
        <f t="shared" si="79"/>
        <v>0</v>
      </c>
      <c r="AA352" s="332">
        <f t="shared" si="78"/>
        <v>0</v>
      </c>
      <c r="AB352" s="332">
        <f t="shared" si="78"/>
        <v>0</v>
      </c>
      <c r="AC352" s="332">
        <f t="shared" si="78"/>
        <v>0</v>
      </c>
      <c r="AD352" s="332">
        <f t="shared" si="78"/>
        <v>0</v>
      </c>
      <c r="AE352" s="332">
        <f t="shared" si="78"/>
        <v>0</v>
      </c>
      <c r="AF352" s="332">
        <f t="shared" si="78"/>
        <v>0</v>
      </c>
      <c r="AG352" s="332">
        <f t="shared" si="78"/>
        <v>0</v>
      </c>
      <c r="AH352" s="332">
        <f t="shared" si="78"/>
        <v>0</v>
      </c>
      <c r="AI352" s="332">
        <f t="shared" si="78"/>
        <v>0</v>
      </c>
      <c r="AJ352" s="332">
        <f t="shared" si="78"/>
        <v>0</v>
      </c>
      <c r="AK352" s="332">
        <f t="shared" si="78"/>
        <v>0</v>
      </c>
      <c r="AL352" s="332">
        <f t="shared" si="78"/>
        <v>0</v>
      </c>
      <c r="AM352" s="332">
        <f t="shared" si="78"/>
        <v>0</v>
      </c>
      <c r="AN352" s="332">
        <f t="shared" si="78"/>
        <v>0</v>
      </c>
      <c r="AO352" s="332">
        <f t="shared" si="78"/>
        <v>0</v>
      </c>
      <c r="AP352" s="332">
        <f t="shared" si="78"/>
        <v>0</v>
      </c>
      <c r="AQ352" s="332">
        <f t="shared" si="80"/>
        <v>0</v>
      </c>
      <c r="AR352" s="332">
        <f t="shared" si="80"/>
        <v>0</v>
      </c>
      <c r="AS352" s="332">
        <f t="shared" si="80"/>
        <v>0</v>
      </c>
      <c r="AT352" s="332">
        <f t="shared" si="80"/>
        <v>0</v>
      </c>
      <c r="AU352" s="332">
        <f t="shared" si="80"/>
        <v>0</v>
      </c>
      <c r="AV352" s="332">
        <f t="shared" si="80"/>
        <v>0</v>
      </c>
      <c r="AW352" s="332">
        <f t="shared" si="80"/>
        <v>0</v>
      </c>
      <c r="AX352" s="332">
        <f t="shared" si="80"/>
        <v>0</v>
      </c>
      <c r="AY352" s="332">
        <f t="shared" si="80"/>
        <v>0</v>
      </c>
      <c r="AZ352" s="332">
        <f t="shared" si="80"/>
        <v>0</v>
      </c>
      <c r="BA352" s="332">
        <f t="shared" si="80"/>
        <v>0</v>
      </c>
      <c r="BB352" s="332">
        <f t="shared" si="80"/>
        <v>0</v>
      </c>
      <c r="BC352" s="332">
        <f t="shared" si="80"/>
        <v>0</v>
      </c>
      <c r="BD352" s="332">
        <f t="shared" si="80"/>
        <v>0</v>
      </c>
      <c r="BE352" s="332">
        <f t="shared" si="80"/>
        <v>0</v>
      </c>
      <c r="BF352" s="332">
        <f t="shared" si="80"/>
        <v>0</v>
      </c>
      <c r="BG352" s="332">
        <f t="shared" ref="BG352:BU367" si="84">BG201-DY201</f>
        <v>0</v>
      </c>
      <c r="BH352" s="332">
        <f t="shared" si="83"/>
        <v>0</v>
      </c>
      <c r="BI352" s="332">
        <f t="shared" si="83"/>
        <v>0</v>
      </c>
      <c r="BJ352" s="332">
        <f t="shared" si="83"/>
        <v>0</v>
      </c>
      <c r="BK352" s="332">
        <f t="shared" si="83"/>
        <v>0</v>
      </c>
      <c r="BL352" s="332">
        <f t="shared" si="83"/>
        <v>0</v>
      </c>
      <c r="BM352" s="332">
        <f t="shared" si="83"/>
        <v>0</v>
      </c>
      <c r="BN352" s="332">
        <f t="shared" si="83"/>
        <v>0</v>
      </c>
      <c r="BO352" s="332">
        <f t="shared" si="83"/>
        <v>0</v>
      </c>
      <c r="BP352" s="332">
        <f t="shared" si="83"/>
        <v>0</v>
      </c>
      <c r="BQ352" s="332">
        <f t="shared" si="83"/>
        <v>0</v>
      </c>
      <c r="BR352" s="332">
        <f t="shared" si="83"/>
        <v>0</v>
      </c>
      <c r="BS352" s="332">
        <f t="shared" si="83"/>
        <v>0</v>
      </c>
      <c r="BT352" s="332">
        <f t="shared" si="83"/>
        <v>0</v>
      </c>
      <c r="BU352" s="332">
        <f t="shared" si="83"/>
        <v>0</v>
      </c>
      <c r="BV352" s="332">
        <f t="shared" si="81"/>
        <v>0</v>
      </c>
      <c r="BW352" s="332">
        <f t="shared" si="64"/>
        <v>0</v>
      </c>
      <c r="BX352" s="332">
        <f t="shared" si="62"/>
        <v>0</v>
      </c>
      <c r="BZ352" s="332">
        <f t="shared" si="82"/>
        <v>0</v>
      </c>
      <c r="CA352" s="332">
        <f t="shared" si="82"/>
        <v>0</v>
      </c>
    </row>
    <row r="353" spans="12:79" hidden="1" x14ac:dyDescent="0.2">
      <c r="L353" s="332">
        <f t="shared" si="79"/>
        <v>0</v>
      </c>
      <c r="M353" s="332">
        <f t="shared" si="79"/>
        <v>0</v>
      </c>
      <c r="N353" s="332">
        <f t="shared" si="79"/>
        <v>0</v>
      </c>
      <c r="O353" s="332">
        <f t="shared" si="79"/>
        <v>0</v>
      </c>
      <c r="P353" s="332">
        <f t="shared" si="79"/>
        <v>0</v>
      </c>
      <c r="Q353" s="332">
        <f t="shared" si="79"/>
        <v>0</v>
      </c>
      <c r="R353" s="332">
        <f t="shared" si="79"/>
        <v>0</v>
      </c>
      <c r="S353" s="332">
        <f t="shared" si="79"/>
        <v>0</v>
      </c>
      <c r="T353" s="332">
        <f t="shared" si="79"/>
        <v>0</v>
      </c>
      <c r="U353" s="332">
        <f t="shared" si="79"/>
        <v>0</v>
      </c>
      <c r="V353" s="332">
        <f t="shared" si="79"/>
        <v>0</v>
      </c>
      <c r="W353" s="332">
        <f t="shared" si="79"/>
        <v>0</v>
      </c>
      <c r="X353" s="332">
        <f t="shared" si="79"/>
        <v>0</v>
      </c>
      <c r="Y353" s="332">
        <f t="shared" si="79"/>
        <v>0</v>
      </c>
      <c r="Z353" s="332">
        <f t="shared" si="79"/>
        <v>0</v>
      </c>
      <c r="AA353" s="332">
        <f t="shared" si="78"/>
        <v>0</v>
      </c>
      <c r="AB353" s="332">
        <f t="shared" si="78"/>
        <v>0</v>
      </c>
      <c r="AC353" s="332">
        <f t="shared" si="78"/>
        <v>0</v>
      </c>
      <c r="AD353" s="332">
        <f t="shared" si="78"/>
        <v>0</v>
      </c>
      <c r="AE353" s="332">
        <f t="shared" si="78"/>
        <v>0</v>
      </c>
      <c r="AF353" s="332">
        <f t="shared" si="78"/>
        <v>0</v>
      </c>
      <c r="AG353" s="332">
        <f t="shared" si="78"/>
        <v>0</v>
      </c>
      <c r="AH353" s="332">
        <f t="shared" si="78"/>
        <v>0</v>
      </c>
      <c r="AI353" s="332">
        <f t="shared" si="78"/>
        <v>0</v>
      </c>
      <c r="AJ353" s="332">
        <f t="shared" si="78"/>
        <v>0</v>
      </c>
      <c r="AK353" s="332">
        <f t="shared" si="78"/>
        <v>0</v>
      </c>
      <c r="AL353" s="332">
        <f t="shared" si="78"/>
        <v>0</v>
      </c>
      <c r="AM353" s="332">
        <f t="shared" si="78"/>
        <v>0</v>
      </c>
      <c r="AN353" s="332">
        <f t="shared" si="78"/>
        <v>0</v>
      </c>
      <c r="AO353" s="332">
        <f t="shared" si="78"/>
        <v>0</v>
      </c>
      <c r="AP353" s="332">
        <f t="shared" si="78"/>
        <v>0</v>
      </c>
      <c r="AQ353" s="332">
        <f t="shared" si="80"/>
        <v>0</v>
      </c>
      <c r="AR353" s="332">
        <f t="shared" si="80"/>
        <v>0</v>
      </c>
      <c r="AS353" s="332">
        <f t="shared" si="80"/>
        <v>0</v>
      </c>
      <c r="AT353" s="332">
        <f t="shared" si="80"/>
        <v>0</v>
      </c>
      <c r="AU353" s="332">
        <f t="shared" si="80"/>
        <v>0</v>
      </c>
      <c r="AV353" s="332">
        <f t="shared" si="80"/>
        <v>0</v>
      </c>
      <c r="AW353" s="332">
        <f t="shared" si="80"/>
        <v>0</v>
      </c>
      <c r="AX353" s="332">
        <f t="shared" si="80"/>
        <v>0</v>
      </c>
      <c r="AY353" s="332">
        <f t="shared" si="80"/>
        <v>0</v>
      </c>
      <c r="AZ353" s="332">
        <f t="shared" si="80"/>
        <v>0</v>
      </c>
      <c r="BA353" s="332">
        <f t="shared" si="80"/>
        <v>0</v>
      </c>
      <c r="BB353" s="332">
        <f t="shared" si="80"/>
        <v>0</v>
      </c>
      <c r="BC353" s="332">
        <f t="shared" si="80"/>
        <v>0</v>
      </c>
      <c r="BD353" s="332">
        <f t="shared" si="80"/>
        <v>0</v>
      </c>
      <c r="BE353" s="332">
        <f t="shared" si="80"/>
        <v>0</v>
      </c>
      <c r="BF353" s="332">
        <f t="shared" si="80"/>
        <v>0</v>
      </c>
      <c r="BG353" s="332">
        <f t="shared" si="84"/>
        <v>0</v>
      </c>
      <c r="BH353" s="332">
        <f t="shared" si="83"/>
        <v>0</v>
      </c>
      <c r="BI353" s="332">
        <f t="shared" si="83"/>
        <v>0</v>
      </c>
      <c r="BJ353" s="332">
        <f t="shared" si="83"/>
        <v>0</v>
      </c>
      <c r="BK353" s="332">
        <f t="shared" si="83"/>
        <v>0</v>
      </c>
      <c r="BL353" s="332">
        <f t="shared" si="83"/>
        <v>0</v>
      </c>
      <c r="BM353" s="332">
        <f t="shared" si="83"/>
        <v>0</v>
      </c>
      <c r="BN353" s="332">
        <f t="shared" si="83"/>
        <v>0</v>
      </c>
      <c r="BO353" s="332">
        <f t="shared" si="83"/>
        <v>0</v>
      </c>
      <c r="BP353" s="332">
        <f t="shared" si="83"/>
        <v>0</v>
      </c>
      <c r="BQ353" s="332">
        <f t="shared" si="83"/>
        <v>0</v>
      </c>
      <c r="BR353" s="332">
        <f t="shared" si="83"/>
        <v>0</v>
      </c>
      <c r="BS353" s="332">
        <f t="shared" si="83"/>
        <v>0</v>
      </c>
      <c r="BT353" s="332">
        <f t="shared" si="83"/>
        <v>0</v>
      </c>
      <c r="BU353" s="332">
        <f t="shared" si="83"/>
        <v>0</v>
      </c>
      <c r="BV353" s="332">
        <f t="shared" si="81"/>
        <v>0</v>
      </c>
      <c r="BW353" s="332">
        <f t="shared" si="64"/>
        <v>0</v>
      </c>
      <c r="BX353" s="332">
        <f t="shared" si="62"/>
        <v>0</v>
      </c>
      <c r="BZ353" s="332">
        <f t="shared" si="82"/>
        <v>0</v>
      </c>
      <c r="CA353" s="332">
        <f t="shared" si="82"/>
        <v>0</v>
      </c>
    </row>
    <row r="354" spans="12:79" hidden="1" x14ac:dyDescent="0.2">
      <c r="L354" s="332">
        <f t="shared" si="79"/>
        <v>0</v>
      </c>
      <c r="M354" s="332">
        <f t="shared" si="79"/>
        <v>0</v>
      </c>
      <c r="N354" s="332">
        <f t="shared" si="79"/>
        <v>0</v>
      </c>
      <c r="O354" s="332">
        <f t="shared" si="79"/>
        <v>0</v>
      </c>
      <c r="P354" s="332">
        <f t="shared" si="79"/>
        <v>0</v>
      </c>
      <c r="Q354" s="332">
        <f t="shared" si="79"/>
        <v>0</v>
      </c>
      <c r="R354" s="332">
        <f t="shared" si="79"/>
        <v>0</v>
      </c>
      <c r="S354" s="332">
        <f t="shared" si="79"/>
        <v>0</v>
      </c>
      <c r="T354" s="332">
        <f t="shared" si="79"/>
        <v>0</v>
      </c>
      <c r="U354" s="332">
        <f t="shared" si="79"/>
        <v>0</v>
      </c>
      <c r="V354" s="332">
        <f t="shared" si="79"/>
        <v>0</v>
      </c>
      <c r="W354" s="332">
        <f t="shared" si="79"/>
        <v>0</v>
      </c>
      <c r="X354" s="332">
        <f t="shared" si="79"/>
        <v>0</v>
      </c>
      <c r="Y354" s="332">
        <f t="shared" si="79"/>
        <v>0</v>
      </c>
      <c r="Z354" s="332">
        <f t="shared" si="79"/>
        <v>0</v>
      </c>
      <c r="AA354" s="332">
        <f t="shared" si="78"/>
        <v>0</v>
      </c>
      <c r="AB354" s="332">
        <f t="shared" si="78"/>
        <v>0</v>
      </c>
      <c r="AC354" s="332">
        <f t="shared" si="78"/>
        <v>0</v>
      </c>
      <c r="AD354" s="332">
        <f t="shared" si="78"/>
        <v>0</v>
      </c>
      <c r="AE354" s="332">
        <f t="shared" si="78"/>
        <v>0</v>
      </c>
      <c r="AF354" s="332">
        <f t="shared" si="78"/>
        <v>0</v>
      </c>
      <c r="AG354" s="332">
        <f t="shared" si="78"/>
        <v>0</v>
      </c>
      <c r="AH354" s="332">
        <f t="shared" si="78"/>
        <v>0</v>
      </c>
      <c r="AI354" s="332">
        <f t="shared" si="78"/>
        <v>0</v>
      </c>
      <c r="AJ354" s="332">
        <f t="shared" si="78"/>
        <v>0</v>
      </c>
      <c r="AK354" s="332">
        <f t="shared" si="78"/>
        <v>0</v>
      </c>
      <c r="AL354" s="332">
        <f t="shared" si="78"/>
        <v>0</v>
      </c>
      <c r="AM354" s="332">
        <f t="shared" si="78"/>
        <v>0</v>
      </c>
      <c r="AN354" s="332">
        <f t="shared" si="78"/>
        <v>0</v>
      </c>
      <c r="AO354" s="332">
        <f t="shared" si="78"/>
        <v>0</v>
      </c>
      <c r="AP354" s="332">
        <f t="shared" si="78"/>
        <v>0</v>
      </c>
      <c r="AQ354" s="332">
        <f t="shared" si="80"/>
        <v>0</v>
      </c>
      <c r="AR354" s="332">
        <f t="shared" si="80"/>
        <v>0</v>
      </c>
      <c r="AS354" s="332">
        <f t="shared" si="80"/>
        <v>0</v>
      </c>
      <c r="AT354" s="332">
        <f t="shared" si="80"/>
        <v>0</v>
      </c>
      <c r="AU354" s="332">
        <f t="shared" si="80"/>
        <v>0</v>
      </c>
      <c r="AV354" s="332">
        <f t="shared" si="80"/>
        <v>0</v>
      </c>
      <c r="AW354" s="332">
        <f t="shared" si="80"/>
        <v>0</v>
      </c>
      <c r="AX354" s="332">
        <f t="shared" si="80"/>
        <v>0</v>
      </c>
      <c r="AY354" s="332">
        <f t="shared" si="80"/>
        <v>0</v>
      </c>
      <c r="AZ354" s="332">
        <f t="shared" si="80"/>
        <v>0</v>
      </c>
      <c r="BA354" s="332">
        <f t="shared" si="80"/>
        <v>0</v>
      </c>
      <c r="BB354" s="332">
        <f t="shared" si="80"/>
        <v>0</v>
      </c>
      <c r="BC354" s="332">
        <f t="shared" si="80"/>
        <v>0</v>
      </c>
      <c r="BD354" s="332">
        <f t="shared" si="80"/>
        <v>0</v>
      </c>
      <c r="BE354" s="332">
        <f t="shared" si="80"/>
        <v>0</v>
      </c>
      <c r="BF354" s="332">
        <f t="shared" si="80"/>
        <v>0</v>
      </c>
      <c r="BG354" s="332">
        <f t="shared" si="84"/>
        <v>0</v>
      </c>
      <c r="BH354" s="332">
        <f t="shared" si="83"/>
        <v>0</v>
      </c>
      <c r="BI354" s="332">
        <f t="shared" si="83"/>
        <v>0</v>
      </c>
      <c r="BJ354" s="332">
        <f t="shared" si="83"/>
        <v>0</v>
      </c>
      <c r="BK354" s="332">
        <f t="shared" si="83"/>
        <v>0</v>
      </c>
      <c r="BL354" s="332">
        <f t="shared" si="83"/>
        <v>0</v>
      </c>
      <c r="BM354" s="332">
        <f t="shared" si="83"/>
        <v>0</v>
      </c>
      <c r="BN354" s="332">
        <f t="shared" si="83"/>
        <v>0</v>
      </c>
      <c r="BO354" s="332">
        <f t="shared" si="83"/>
        <v>0</v>
      </c>
      <c r="BP354" s="332">
        <f t="shared" si="83"/>
        <v>0</v>
      </c>
      <c r="BQ354" s="332">
        <f t="shared" si="83"/>
        <v>0</v>
      </c>
      <c r="BR354" s="332">
        <f t="shared" si="83"/>
        <v>0</v>
      </c>
      <c r="BS354" s="332">
        <f t="shared" si="83"/>
        <v>0</v>
      </c>
      <c r="BT354" s="332">
        <f t="shared" si="83"/>
        <v>0</v>
      </c>
      <c r="BU354" s="332">
        <f t="shared" si="83"/>
        <v>0</v>
      </c>
      <c r="BV354" s="332">
        <f t="shared" si="81"/>
        <v>0</v>
      </c>
      <c r="BW354" s="332">
        <f t="shared" si="64"/>
        <v>0</v>
      </c>
      <c r="BX354" s="332">
        <f t="shared" si="62"/>
        <v>0</v>
      </c>
      <c r="BZ354" s="332">
        <f t="shared" si="82"/>
        <v>0</v>
      </c>
      <c r="CA354" s="332">
        <f t="shared" si="82"/>
        <v>0</v>
      </c>
    </row>
    <row r="355" spans="12:79" hidden="1" x14ac:dyDescent="0.2">
      <c r="L355" s="332">
        <f t="shared" si="79"/>
        <v>0</v>
      </c>
      <c r="M355" s="332">
        <f t="shared" si="79"/>
        <v>0</v>
      </c>
      <c r="N355" s="332">
        <f t="shared" si="79"/>
        <v>0</v>
      </c>
      <c r="O355" s="332">
        <f t="shared" si="79"/>
        <v>0</v>
      </c>
      <c r="P355" s="332">
        <f t="shared" si="79"/>
        <v>0</v>
      </c>
      <c r="Q355" s="332">
        <f t="shared" si="79"/>
        <v>0</v>
      </c>
      <c r="R355" s="332">
        <f t="shared" si="79"/>
        <v>0</v>
      </c>
      <c r="S355" s="332">
        <f t="shared" si="79"/>
        <v>0</v>
      </c>
      <c r="T355" s="332">
        <f t="shared" si="79"/>
        <v>0</v>
      </c>
      <c r="U355" s="332">
        <f t="shared" si="79"/>
        <v>0</v>
      </c>
      <c r="V355" s="332">
        <f t="shared" si="79"/>
        <v>0</v>
      </c>
      <c r="W355" s="332">
        <f t="shared" si="79"/>
        <v>0</v>
      </c>
      <c r="X355" s="332">
        <f t="shared" si="79"/>
        <v>0</v>
      </c>
      <c r="Y355" s="332">
        <f t="shared" si="79"/>
        <v>0</v>
      </c>
      <c r="Z355" s="332">
        <f t="shared" si="79"/>
        <v>0</v>
      </c>
      <c r="AA355" s="332">
        <f t="shared" si="78"/>
        <v>0</v>
      </c>
      <c r="AB355" s="332">
        <f t="shared" si="78"/>
        <v>0</v>
      </c>
      <c r="AC355" s="332">
        <f t="shared" si="78"/>
        <v>0</v>
      </c>
      <c r="AD355" s="332">
        <f t="shared" si="78"/>
        <v>0</v>
      </c>
      <c r="AE355" s="332">
        <f t="shared" si="78"/>
        <v>0</v>
      </c>
      <c r="AF355" s="332">
        <f t="shared" si="78"/>
        <v>0</v>
      </c>
      <c r="AG355" s="332">
        <f t="shared" si="78"/>
        <v>0</v>
      </c>
      <c r="AH355" s="332">
        <f t="shared" si="78"/>
        <v>0</v>
      </c>
      <c r="AI355" s="332">
        <f t="shared" si="78"/>
        <v>0</v>
      </c>
      <c r="AJ355" s="332">
        <f t="shared" si="78"/>
        <v>0</v>
      </c>
      <c r="AK355" s="332">
        <f t="shared" si="78"/>
        <v>0</v>
      </c>
      <c r="AL355" s="332">
        <f t="shared" si="78"/>
        <v>0</v>
      </c>
      <c r="AM355" s="332">
        <f t="shared" si="78"/>
        <v>0</v>
      </c>
      <c r="AN355" s="332">
        <f t="shared" si="78"/>
        <v>0</v>
      </c>
      <c r="AO355" s="332">
        <f t="shared" si="78"/>
        <v>0</v>
      </c>
      <c r="AP355" s="332">
        <f t="shared" si="78"/>
        <v>0</v>
      </c>
      <c r="AQ355" s="332">
        <f t="shared" si="80"/>
        <v>0</v>
      </c>
      <c r="AR355" s="332">
        <f t="shared" si="80"/>
        <v>0</v>
      </c>
      <c r="AS355" s="332">
        <f t="shared" si="80"/>
        <v>0</v>
      </c>
      <c r="AT355" s="332">
        <f t="shared" si="80"/>
        <v>0</v>
      </c>
      <c r="AU355" s="332">
        <f t="shared" si="80"/>
        <v>0</v>
      </c>
      <c r="AV355" s="332">
        <f t="shared" si="80"/>
        <v>0</v>
      </c>
      <c r="AW355" s="332">
        <f t="shared" si="80"/>
        <v>0</v>
      </c>
      <c r="AX355" s="332">
        <f t="shared" si="80"/>
        <v>0</v>
      </c>
      <c r="AY355" s="332">
        <f t="shared" si="80"/>
        <v>0</v>
      </c>
      <c r="AZ355" s="332">
        <f t="shared" si="80"/>
        <v>0</v>
      </c>
      <c r="BA355" s="332">
        <f t="shared" si="80"/>
        <v>0</v>
      </c>
      <c r="BB355" s="332">
        <f t="shared" si="80"/>
        <v>0</v>
      </c>
      <c r="BC355" s="332">
        <f t="shared" si="80"/>
        <v>0</v>
      </c>
      <c r="BD355" s="332">
        <f t="shared" si="80"/>
        <v>0</v>
      </c>
      <c r="BE355" s="332">
        <f t="shared" si="80"/>
        <v>0</v>
      </c>
      <c r="BF355" s="332">
        <f t="shared" si="80"/>
        <v>0</v>
      </c>
      <c r="BG355" s="332">
        <f t="shared" si="84"/>
        <v>0</v>
      </c>
      <c r="BH355" s="332">
        <f t="shared" si="83"/>
        <v>0</v>
      </c>
      <c r="BI355" s="332">
        <f t="shared" si="83"/>
        <v>0</v>
      </c>
      <c r="BJ355" s="332">
        <f t="shared" si="83"/>
        <v>0</v>
      </c>
      <c r="BK355" s="332">
        <f t="shared" si="83"/>
        <v>0</v>
      </c>
      <c r="BL355" s="332">
        <f t="shared" si="83"/>
        <v>0</v>
      </c>
      <c r="BM355" s="332">
        <f t="shared" si="83"/>
        <v>0</v>
      </c>
      <c r="BN355" s="332">
        <f t="shared" si="83"/>
        <v>0</v>
      </c>
      <c r="BO355" s="332">
        <f t="shared" si="83"/>
        <v>0</v>
      </c>
      <c r="BP355" s="332">
        <f t="shared" si="83"/>
        <v>0</v>
      </c>
      <c r="BQ355" s="332">
        <f t="shared" si="83"/>
        <v>0</v>
      </c>
      <c r="BR355" s="332">
        <f t="shared" si="83"/>
        <v>0</v>
      </c>
      <c r="BS355" s="332">
        <f t="shared" si="83"/>
        <v>0</v>
      </c>
      <c r="BT355" s="332">
        <f t="shared" si="83"/>
        <v>0</v>
      </c>
      <c r="BU355" s="332">
        <f t="shared" si="83"/>
        <v>0</v>
      </c>
      <c r="BV355" s="332">
        <f t="shared" si="81"/>
        <v>0</v>
      </c>
      <c r="BW355" s="332">
        <f t="shared" si="64"/>
        <v>0</v>
      </c>
      <c r="BX355" s="332">
        <f t="shared" si="62"/>
        <v>0</v>
      </c>
      <c r="BZ355" s="332">
        <f t="shared" si="82"/>
        <v>0</v>
      </c>
      <c r="CA355" s="332">
        <f t="shared" si="82"/>
        <v>0</v>
      </c>
    </row>
    <row r="356" spans="12:79" hidden="1" x14ac:dyDescent="0.2">
      <c r="L356" s="332">
        <f t="shared" si="79"/>
        <v>0</v>
      </c>
      <c r="M356" s="332">
        <f t="shared" si="79"/>
        <v>0</v>
      </c>
      <c r="N356" s="332">
        <f t="shared" si="79"/>
        <v>0</v>
      </c>
      <c r="O356" s="332">
        <f t="shared" si="79"/>
        <v>0</v>
      </c>
      <c r="P356" s="332">
        <f t="shared" si="79"/>
        <v>0</v>
      </c>
      <c r="Q356" s="332">
        <f t="shared" si="79"/>
        <v>0</v>
      </c>
      <c r="R356" s="332">
        <f t="shared" si="79"/>
        <v>0</v>
      </c>
      <c r="S356" s="332">
        <f t="shared" si="79"/>
        <v>0</v>
      </c>
      <c r="T356" s="332">
        <f t="shared" si="79"/>
        <v>0</v>
      </c>
      <c r="U356" s="332">
        <f t="shared" si="79"/>
        <v>0</v>
      </c>
      <c r="V356" s="332">
        <f t="shared" si="79"/>
        <v>0</v>
      </c>
      <c r="W356" s="332">
        <f t="shared" si="79"/>
        <v>0</v>
      </c>
      <c r="X356" s="332">
        <f t="shared" si="79"/>
        <v>0</v>
      </c>
      <c r="Y356" s="332">
        <f t="shared" si="79"/>
        <v>0</v>
      </c>
      <c r="Z356" s="332">
        <f t="shared" si="79"/>
        <v>0</v>
      </c>
      <c r="AA356" s="332">
        <f t="shared" si="78"/>
        <v>0</v>
      </c>
      <c r="AB356" s="332">
        <f t="shared" si="78"/>
        <v>0</v>
      </c>
      <c r="AC356" s="332">
        <f t="shared" si="78"/>
        <v>0</v>
      </c>
      <c r="AD356" s="332">
        <f t="shared" si="78"/>
        <v>0</v>
      </c>
      <c r="AE356" s="332">
        <f t="shared" si="78"/>
        <v>0</v>
      </c>
      <c r="AF356" s="332">
        <f t="shared" si="78"/>
        <v>0</v>
      </c>
      <c r="AG356" s="332">
        <f t="shared" si="78"/>
        <v>0</v>
      </c>
      <c r="AH356" s="332">
        <f t="shared" si="78"/>
        <v>0</v>
      </c>
      <c r="AI356" s="332">
        <f t="shared" si="78"/>
        <v>0</v>
      </c>
      <c r="AJ356" s="332">
        <f t="shared" si="78"/>
        <v>0</v>
      </c>
      <c r="AK356" s="332">
        <f t="shared" si="78"/>
        <v>0</v>
      </c>
      <c r="AL356" s="332">
        <f t="shared" si="78"/>
        <v>0</v>
      </c>
      <c r="AM356" s="332">
        <f t="shared" si="78"/>
        <v>0</v>
      </c>
      <c r="AN356" s="332">
        <f t="shared" si="78"/>
        <v>0</v>
      </c>
      <c r="AO356" s="332">
        <f t="shared" si="78"/>
        <v>0</v>
      </c>
      <c r="AP356" s="332">
        <f t="shared" si="78"/>
        <v>0</v>
      </c>
      <c r="AQ356" s="332">
        <f t="shared" si="80"/>
        <v>0</v>
      </c>
      <c r="AR356" s="332">
        <f t="shared" si="80"/>
        <v>0</v>
      </c>
      <c r="AS356" s="332">
        <f t="shared" si="80"/>
        <v>0</v>
      </c>
      <c r="AT356" s="332">
        <f t="shared" si="80"/>
        <v>0</v>
      </c>
      <c r="AU356" s="332">
        <f t="shared" si="80"/>
        <v>0</v>
      </c>
      <c r="AV356" s="332">
        <f t="shared" si="80"/>
        <v>0</v>
      </c>
      <c r="AW356" s="332">
        <f t="shared" si="80"/>
        <v>0</v>
      </c>
      <c r="AX356" s="332">
        <f t="shared" si="80"/>
        <v>0</v>
      </c>
      <c r="AY356" s="332">
        <f t="shared" si="80"/>
        <v>0</v>
      </c>
      <c r="AZ356" s="332">
        <f t="shared" si="80"/>
        <v>0</v>
      </c>
      <c r="BA356" s="332">
        <f t="shared" si="80"/>
        <v>0</v>
      </c>
      <c r="BB356" s="332">
        <f t="shared" si="80"/>
        <v>0</v>
      </c>
      <c r="BC356" s="332">
        <f t="shared" si="80"/>
        <v>0</v>
      </c>
      <c r="BD356" s="332">
        <f t="shared" si="80"/>
        <v>0</v>
      </c>
      <c r="BE356" s="332">
        <f t="shared" si="80"/>
        <v>0</v>
      </c>
      <c r="BF356" s="332">
        <f t="shared" si="80"/>
        <v>0</v>
      </c>
      <c r="BG356" s="332">
        <f t="shared" si="84"/>
        <v>0</v>
      </c>
      <c r="BH356" s="332">
        <f t="shared" si="83"/>
        <v>0</v>
      </c>
      <c r="BI356" s="332">
        <f t="shared" si="83"/>
        <v>0</v>
      </c>
      <c r="BJ356" s="332">
        <f t="shared" si="83"/>
        <v>0</v>
      </c>
      <c r="BK356" s="332">
        <f t="shared" si="83"/>
        <v>0</v>
      </c>
      <c r="BL356" s="332">
        <f t="shared" si="83"/>
        <v>0</v>
      </c>
      <c r="BM356" s="332">
        <f t="shared" si="83"/>
        <v>0</v>
      </c>
      <c r="BN356" s="332">
        <f t="shared" si="83"/>
        <v>0</v>
      </c>
      <c r="BO356" s="332">
        <f t="shared" si="83"/>
        <v>0</v>
      </c>
      <c r="BP356" s="332">
        <f t="shared" si="83"/>
        <v>0</v>
      </c>
      <c r="BQ356" s="332">
        <f t="shared" si="83"/>
        <v>0</v>
      </c>
      <c r="BR356" s="332">
        <f t="shared" si="83"/>
        <v>0</v>
      </c>
      <c r="BS356" s="332">
        <f t="shared" si="83"/>
        <v>0</v>
      </c>
      <c r="BT356" s="332">
        <f t="shared" si="83"/>
        <v>0</v>
      </c>
      <c r="BU356" s="332">
        <f t="shared" si="83"/>
        <v>0</v>
      </c>
      <c r="BV356" s="332">
        <f t="shared" si="81"/>
        <v>0</v>
      </c>
      <c r="BW356" s="332">
        <f t="shared" si="64"/>
        <v>0</v>
      </c>
      <c r="BX356" s="332">
        <f t="shared" si="62"/>
        <v>0</v>
      </c>
      <c r="BZ356" s="332">
        <f t="shared" si="82"/>
        <v>0</v>
      </c>
      <c r="CA356" s="332">
        <f t="shared" si="82"/>
        <v>0</v>
      </c>
    </row>
    <row r="357" spans="12:79" hidden="1" x14ac:dyDescent="0.2">
      <c r="L357" s="332">
        <f t="shared" si="79"/>
        <v>0</v>
      </c>
      <c r="M357" s="332">
        <f t="shared" si="79"/>
        <v>0</v>
      </c>
      <c r="N357" s="332">
        <f t="shared" si="79"/>
        <v>0</v>
      </c>
      <c r="O357" s="332">
        <f t="shared" si="79"/>
        <v>0</v>
      </c>
      <c r="P357" s="332">
        <f t="shared" si="79"/>
        <v>0</v>
      </c>
      <c r="Q357" s="332">
        <f t="shared" si="79"/>
        <v>0</v>
      </c>
      <c r="R357" s="332">
        <f t="shared" si="79"/>
        <v>0</v>
      </c>
      <c r="S357" s="332">
        <f t="shared" si="79"/>
        <v>0</v>
      </c>
      <c r="T357" s="332">
        <f t="shared" si="79"/>
        <v>0</v>
      </c>
      <c r="U357" s="332">
        <f t="shared" si="79"/>
        <v>0</v>
      </c>
      <c r="V357" s="332">
        <f t="shared" si="79"/>
        <v>0</v>
      </c>
      <c r="W357" s="332">
        <f t="shared" si="79"/>
        <v>0</v>
      </c>
      <c r="X357" s="332">
        <f t="shared" si="79"/>
        <v>0</v>
      </c>
      <c r="Y357" s="332">
        <f t="shared" si="79"/>
        <v>0</v>
      </c>
      <c r="Z357" s="332">
        <f t="shared" si="79"/>
        <v>0</v>
      </c>
      <c r="AA357" s="332">
        <f t="shared" si="78"/>
        <v>0</v>
      </c>
      <c r="AB357" s="332">
        <f t="shared" si="78"/>
        <v>0</v>
      </c>
      <c r="AC357" s="332">
        <f t="shared" si="78"/>
        <v>0</v>
      </c>
      <c r="AD357" s="332">
        <f t="shared" si="78"/>
        <v>0</v>
      </c>
      <c r="AE357" s="332">
        <f t="shared" si="78"/>
        <v>0</v>
      </c>
      <c r="AF357" s="332">
        <f t="shared" si="78"/>
        <v>0</v>
      </c>
      <c r="AG357" s="332">
        <f t="shared" si="78"/>
        <v>0</v>
      </c>
      <c r="AH357" s="332">
        <f t="shared" si="78"/>
        <v>0</v>
      </c>
      <c r="AI357" s="332">
        <f t="shared" si="78"/>
        <v>0</v>
      </c>
      <c r="AJ357" s="332">
        <f t="shared" si="78"/>
        <v>0</v>
      </c>
      <c r="AK357" s="332">
        <f t="shared" si="78"/>
        <v>0</v>
      </c>
      <c r="AL357" s="332">
        <f t="shared" si="78"/>
        <v>0</v>
      </c>
      <c r="AM357" s="332">
        <f t="shared" si="78"/>
        <v>0</v>
      </c>
      <c r="AN357" s="332">
        <f t="shared" si="78"/>
        <v>0</v>
      </c>
      <c r="AO357" s="332">
        <f t="shared" si="78"/>
        <v>0</v>
      </c>
      <c r="AP357" s="332">
        <f t="shared" si="78"/>
        <v>0</v>
      </c>
      <c r="AQ357" s="332">
        <f t="shared" si="80"/>
        <v>0</v>
      </c>
      <c r="AR357" s="332">
        <f t="shared" si="80"/>
        <v>0</v>
      </c>
      <c r="AS357" s="332">
        <f t="shared" si="80"/>
        <v>0</v>
      </c>
      <c r="AT357" s="332">
        <f t="shared" si="80"/>
        <v>0</v>
      </c>
      <c r="AU357" s="332">
        <f t="shared" si="80"/>
        <v>0</v>
      </c>
      <c r="AV357" s="332">
        <f t="shared" si="80"/>
        <v>0</v>
      </c>
      <c r="AW357" s="332">
        <f t="shared" si="80"/>
        <v>0</v>
      </c>
      <c r="AX357" s="332">
        <f t="shared" si="80"/>
        <v>0</v>
      </c>
      <c r="AY357" s="332">
        <f t="shared" si="80"/>
        <v>0</v>
      </c>
      <c r="AZ357" s="332">
        <f t="shared" si="80"/>
        <v>0</v>
      </c>
      <c r="BA357" s="332">
        <f t="shared" si="80"/>
        <v>0</v>
      </c>
      <c r="BB357" s="332">
        <f t="shared" si="80"/>
        <v>0</v>
      </c>
      <c r="BC357" s="332">
        <f t="shared" si="80"/>
        <v>0</v>
      </c>
      <c r="BD357" s="332">
        <f t="shared" si="80"/>
        <v>0</v>
      </c>
      <c r="BE357" s="332">
        <f t="shared" si="80"/>
        <v>0</v>
      </c>
      <c r="BF357" s="332">
        <f t="shared" si="80"/>
        <v>0</v>
      </c>
      <c r="BG357" s="332">
        <f t="shared" si="84"/>
        <v>0</v>
      </c>
      <c r="BH357" s="332">
        <f t="shared" si="83"/>
        <v>0</v>
      </c>
      <c r="BI357" s="332">
        <f t="shared" si="83"/>
        <v>0</v>
      </c>
      <c r="BJ357" s="332">
        <f t="shared" si="83"/>
        <v>0</v>
      </c>
      <c r="BK357" s="332">
        <f t="shared" si="83"/>
        <v>0</v>
      </c>
      <c r="BL357" s="332">
        <f t="shared" si="83"/>
        <v>0</v>
      </c>
      <c r="BM357" s="332">
        <f t="shared" si="83"/>
        <v>0</v>
      </c>
      <c r="BN357" s="332">
        <f t="shared" si="83"/>
        <v>0</v>
      </c>
      <c r="BO357" s="332">
        <f t="shared" si="83"/>
        <v>0</v>
      </c>
      <c r="BP357" s="332">
        <f t="shared" si="83"/>
        <v>0</v>
      </c>
      <c r="BQ357" s="332">
        <f t="shared" si="83"/>
        <v>0</v>
      </c>
      <c r="BR357" s="332">
        <f t="shared" si="83"/>
        <v>0</v>
      </c>
      <c r="BS357" s="332">
        <f t="shared" si="83"/>
        <v>0</v>
      </c>
      <c r="BT357" s="332">
        <f t="shared" si="83"/>
        <v>0</v>
      </c>
      <c r="BU357" s="332">
        <f t="shared" si="83"/>
        <v>0</v>
      </c>
      <c r="BV357" s="332">
        <f t="shared" si="81"/>
        <v>0</v>
      </c>
      <c r="BW357" s="332">
        <f t="shared" si="64"/>
        <v>0</v>
      </c>
      <c r="BX357" s="332">
        <f t="shared" si="62"/>
        <v>0</v>
      </c>
      <c r="BZ357" s="332">
        <f t="shared" si="82"/>
        <v>0</v>
      </c>
      <c r="CA357" s="332">
        <f t="shared" si="82"/>
        <v>0</v>
      </c>
    </row>
    <row r="358" spans="12:79" hidden="1" x14ac:dyDescent="0.2">
      <c r="L358" s="332">
        <f t="shared" si="79"/>
        <v>0</v>
      </c>
      <c r="M358" s="332">
        <f t="shared" si="79"/>
        <v>0</v>
      </c>
      <c r="N358" s="332">
        <f t="shared" si="79"/>
        <v>0</v>
      </c>
      <c r="O358" s="332">
        <f t="shared" si="79"/>
        <v>0</v>
      </c>
      <c r="P358" s="332">
        <f t="shared" si="79"/>
        <v>0</v>
      </c>
      <c r="Q358" s="332">
        <f t="shared" si="79"/>
        <v>0</v>
      </c>
      <c r="R358" s="332">
        <f t="shared" si="79"/>
        <v>0</v>
      </c>
      <c r="S358" s="332">
        <f t="shared" si="79"/>
        <v>0</v>
      </c>
      <c r="T358" s="332">
        <f t="shared" si="79"/>
        <v>0</v>
      </c>
      <c r="U358" s="332">
        <f t="shared" si="79"/>
        <v>0</v>
      </c>
      <c r="V358" s="332">
        <f t="shared" si="79"/>
        <v>0</v>
      </c>
      <c r="W358" s="332">
        <f t="shared" si="79"/>
        <v>0</v>
      </c>
      <c r="X358" s="332">
        <f t="shared" si="79"/>
        <v>0</v>
      </c>
      <c r="Y358" s="332">
        <f t="shared" si="79"/>
        <v>0</v>
      </c>
      <c r="Z358" s="332">
        <f t="shared" si="79"/>
        <v>0</v>
      </c>
      <c r="AA358" s="332">
        <f t="shared" si="79"/>
        <v>0</v>
      </c>
      <c r="AB358" s="332">
        <f t="shared" ref="AB358:AQ373" si="85">AB207-CT207</f>
        <v>0</v>
      </c>
      <c r="AC358" s="332">
        <f t="shared" si="85"/>
        <v>0</v>
      </c>
      <c r="AD358" s="332">
        <f t="shared" si="85"/>
        <v>0</v>
      </c>
      <c r="AE358" s="332">
        <f t="shared" si="85"/>
        <v>0</v>
      </c>
      <c r="AF358" s="332">
        <f t="shared" si="85"/>
        <v>0</v>
      </c>
      <c r="AG358" s="332">
        <f t="shared" si="85"/>
        <v>0</v>
      </c>
      <c r="AH358" s="332">
        <f t="shared" si="85"/>
        <v>0</v>
      </c>
      <c r="AI358" s="332">
        <f t="shared" si="85"/>
        <v>0</v>
      </c>
      <c r="AJ358" s="332">
        <f t="shared" si="85"/>
        <v>0</v>
      </c>
      <c r="AK358" s="332">
        <f t="shared" si="85"/>
        <v>0</v>
      </c>
      <c r="AL358" s="332">
        <f t="shared" si="85"/>
        <v>0</v>
      </c>
      <c r="AM358" s="332">
        <f t="shared" si="85"/>
        <v>0</v>
      </c>
      <c r="AN358" s="332">
        <f t="shared" si="85"/>
        <v>0</v>
      </c>
      <c r="AO358" s="332">
        <f t="shared" si="85"/>
        <v>0</v>
      </c>
      <c r="AP358" s="332">
        <f t="shared" si="85"/>
        <v>0</v>
      </c>
      <c r="AQ358" s="332">
        <f t="shared" si="80"/>
        <v>0</v>
      </c>
      <c r="AR358" s="332">
        <f t="shared" si="80"/>
        <v>0</v>
      </c>
      <c r="AS358" s="332">
        <f t="shared" si="80"/>
        <v>0</v>
      </c>
      <c r="AT358" s="332">
        <f t="shared" si="80"/>
        <v>0</v>
      </c>
      <c r="AU358" s="332">
        <f t="shared" si="80"/>
        <v>0</v>
      </c>
      <c r="AV358" s="332">
        <f t="shared" si="80"/>
        <v>0</v>
      </c>
      <c r="AW358" s="332">
        <f t="shared" si="80"/>
        <v>0</v>
      </c>
      <c r="AX358" s="332">
        <f t="shared" si="80"/>
        <v>0</v>
      </c>
      <c r="AY358" s="332">
        <f t="shared" si="80"/>
        <v>0</v>
      </c>
      <c r="AZ358" s="332">
        <f t="shared" si="80"/>
        <v>0</v>
      </c>
      <c r="BA358" s="332">
        <f t="shared" si="80"/>
        <v>0</v>
      </c>
      <c r="BB358" s="332">
        <f t="shared" si="80"/>
        <v>0</v>
      </c>
      <c r="BC358" s="332">
        <f t="shared" si="80"/>
        <v>0</v>
      </c>
      <c r="BD358" s="332">
        <f t="shared" si="80"/>
        <v>0</v>
      </c>
      <c r="BE358" s="332">
        <f t="shared" si="80"/>
        <v>0</v>
      </c>
      <c r="BF358" s="332">
        <f t="shared" si="80"/>
        <v>0</v>
      </c>
      <c r="BG358" s="332">
        <f t="shared" si="84"/>
        <v>0</v>
      </c>
      <c r="BH358" s="332">
        <f t="shared" si="83"/>
        <v>0</v>
      </c>
      <c r="BI358" s="332">
        <f t="shared" si="83"/>
        <v>0</v>
      </c>
      <c r="BJ358" s="332">
        <f t="shared" si="83"/>
        <v>0</v>
      </c>
      <c r="BK358" s="332">
        <f t="shared" si="83"/>
        <v>0</v>
      </c>
      <c r="BL358" s="332">
        <f t="shared" si="83"/>
        <v>0</v>
      </c>
      <c r="BM358" s="332">
        <f t="shared" si="83"/>
        <v>0</v>
      </c>
      <c r="BN358" s="332">
        <f t="shared" si="83"/>
        <v>0</v>
      </c>
      <c r="BO358" s="332">
        <f t="shared" si="83"/>
        <v>0</v>
      </c>
      <c r="BP358" s="332">
        <f t="shared" si="83"/>
        <v>0</v>
      </c>
      <c r="BQ358" s="332">
        <f t="shared" si="83"/>
        <v>0</v>
      </c>
      <c r="BR358" s="332">
        <f t="shared" si="83"/>
        <v>0</v>
      </c>
      <c r="BS358" s="332">
        <f t="shared" si="83"/>
        <v>0</v>
      </c>
      <c r="BT358" s="332">
        <f t="shared" si="83"/>
        <v>0</v>
      </c>
      <c r="BU358" s="332">
        <f t="shared" si="83"/>
        <v>0</v>
      </c>
      <c r="BV358" s="332">
        <f t="shared" si="81"/>
        <v>0</v>
      </c>
      <c r="BW358" s="332">
        <f t="shared" si="64"/>
        <v>0</v>
      </c>
      <c r="BX358" s="332">
        <f t="shared" si="62"/>
        <v>0</v>
      </c>
      <c r="BZ358" s="332">
        <f t="shared" si="82"/>
        <v>0</v>
      </c>
      <c r="CA358" s="332">
        <f t="shared" si="82"/>
        <v>0</v>
      </c>
    </row>
    <row r="359" spans="12:79" hidden="1" x14ac:dyDescent="0.2">
      <c r="L359" s="332">
        <f t="shared" ref="L359:AA374" si="86">L208-CD208</f>
        <v>0</v>
      </c>
      <c r="M359" s="332">
        <f t="shared" si="86"/>
        <v>0</v>
      </c>
      <c r="N359" s="332">
        <f t="shared" si="86"/>
        <v>0</v>
      </c>
      <c r="O359" s="332">
        <f t="shared" si="86"/>
        <v>0</v>
      </c>
      <c r="P359" s="332">
        <f t="shared" si="86"/>
        <v>0</v>
      </c>
      <c r="Q359" s="332">
        <f t="shared" si="86"/>
        <v>0</v>
      </c>
      <c r="R359" s="332">
        <f t="shared" si="86"/>
        <v>0</v>
      </c>
      <c r="S359" s="332">
        <f t="shared" si="86"/>
        <v>0</v>
      </c>
      <c r="T359" s="332">
        <f t="shared" si="86"/>
        <v>0</v>
      </c>
      <c r="U359" s="332">
        <f t="shared" si="86"/>
        <v>0</v>
      </c>
      <c r="V359" s="332">
        <f t="shared" si="86"/>
        <v>0</v>
      </c>
      <c r="W359" s="332">
        <f t="shared" si="86"/>
        <v>0</v>
      </c>
      <c r="X359" s="332">
        <f t="shared" si="86"/>
        <v>0</v>
      </c>
      <c r="Y359" s="332">
        <f t="shared" si="86"/>
        <v>0</v>
      </c>
      <c r="Z359" s="332">
        <f t="shared" si="86"/>
        <v>0</v>
      </c>
      <c r="AA359" s="332">
        <f t="shared" si="86"/>
        <v>0</v>
      </c>
      <c r="AB359" s="332">
        <f t="shared" si="85"/>
        <v>0</v>
      </c>
      <c r="AC359" s="332">
        <f t="shared" si="85"/>
        <v>0</v>
      </c>
      <c r="AD359" s="332">
        <f t="shared" si="85"/>
        <v>0</v>
      </c>
      <c r="AE359" s="332">
        <f t="shared" si="85"/>
        <v>0</v>
      </c>
      <c r="AF359" s="332">
        <f t="shared" si="85"/>
        <v>0</v>
      </c>
      <c r="AG359" s="332">
        <f t="shared" si="85"/>
        <v>0</v>
      </c>
      <c r="AH359" s="332">
        <f t="shared" si="85"/>
        <v>0</v>
      </c>
      <c r="AI359" s="332">
        <f t="shared" si="85"/>
        <v>0</v>
      </c>
      <c r="AJ359" s="332">
        <f t="shared" si="85"/>
        <v>0</v>
      </c>
      <c r="AK359" s="332">
        <f t="shared" si="85"/>
        <v>0</v>
      </c>
      <c r="AL359" s="332">
        <f t="shared" si="85"/>
        <v>0</v>
      </c>
      <c r="AM359" s="332">
        <f t="shared" si="85"/>
        <v>0</v>
      </c>
      <c r="AN359" s="332">
        <f t="shared" si="85"/>
        <v>0</v>
      </c>
      <c r="AO359" s="332">
        <f t="shared" si="85"/>
        <v>0</v>
      </c>
      <c r="AP359" s="332">
        <f t="shared" si="85"/>
        <v>0</v>
      </c>
      <c r="AQ359" s="332">
        <f t="shared" si="80"/>
        <v>0</v>
      </c>
      <c r="AR359" s="332">
        <f t="shared" si="80"/>
        <v>0</v>
      </c>
      <c r="AS359" s="332">
        <f t="shared" si="80"/>
        <v>0</v>
      </c>
      <c r="AT359" s="332">
        <f t="shared" si="80"/>
        <v>0</v>
      </c>
      <c r="AU359" s="332">
        <f t="shared" si="80"/>
        <v>0</v>
      </c>
      <c r="AV359" s="332">
        <f t="shared" si="80"/>
        <v>0</v>
      </c>
      <c r="AW359" s="332">
        <f t="shared" si="80"/>
        <v>0</v>
      </c>
      <c r="AX359" s="332">
        <f t="shared" si="80"/>
        <v>0</v>
      </c>
      <c r="AY359" s="332">
        <f t="shared" si="80"/>
        <v>0</v>
      </c>
      <c r="AZ359" s="332">
        <f t="shared" si="80"/>
        <v>0</v>
      </c>
      <c r="BA359" s="332">
        <f t="shared" si="80"/>
        <v>0</v>
      </c>
      <c r="BB359" s="332">
        <f t="shared" si="80"/>
        <v>0</v>
      </c>
      <c r="BC359" s="332">
        <f t="shared" si="80"/>
        <v>0</v>
      </c>
      <c r="BD359" s="332">
        <f t="shared" si="80"/>
        <v>0</v>
      </c>
      <c r="BE359" s="332">
        <f t="shared" si="80"/>
        <v>0</v>
      </c>
      <c r="BF359" s="332">
        <f t="shared" si="80"/>
        <v>0</v>
      </c>
      <c r="BG359" s="332">
        <f t="shared" si="84"/>
        <v>0</v>
      </c>
      <c r="BH359" s="332">
        <f t="shared" si="83"/>
        <v>0</v>
      </c>
      <c r="BI359" s="332">
        <f t="shared" si="83"/>
        <v>0</v>
      </c>
      <c r="BJ359" s="332">
        <f t="shared" si="83"/>
        <v>0</v>
      </c>
      <c r="BK359" s="332">
        <f t="shared" si="83"/>
        <v>0</v>
      </c>
      <c r="BL359" s="332">
        <f t="shared" si="83"/>
        <v>0</v>
      </c>
      <c r="BM359" s="332">
        <f t="shared" si="83"/>
        <v>0</v>
      </c>
      <c r="BN359" s="332">
        <f t="shared" si="83"/>
        <v>0</v>
      </c>
      <c r="BO359" s="332">
        <f t="shared" si="83"/>
        <v>0</v>
      </c>
      <c r="BP359" s="332">
        <f t="shared" si="83"/>
        <v>0</v>
      </c>
      <c r="BQ359" s="332">
        <f t="shared" si="83"/>
        <v>0</v>
      </c>
      <c r="BR359" s="332">
        <f t="shared" si="83"/>
        <v>0</v>
      </c>
      <c r="BS359" s="332">
        <f t="shared" si="83"/>
        <v>0</v>
      </c>
      <c r="BT359" s="332">
        <f t="shared" si="83"/>
        <v>0</v>
      </c>
      <c r="BU359" s="332">
        <f t="shared" si="83"/>
        <v>0</v>
      </c>
      <c r="BV359" s="332">
        <f t="shared" si="81"/>
        <v>0</v>
      </c>
      <c r="BW359" s="332">
        <f t="shared" si="64"/>
        <v>0</v>
      </c>
      <c r="BX359" s="332">
        <f t="shared" si="62"/>
        <v>0</v>
      </c>
      <c r="BZ359" s="332">
        <f t="shared" si="82"/>
        <v>0</v>
      </c>
      <c r="CA359" s="332">
        <f t="shared" si="82"/>
        <v>0</v>
      </c>
    </row>
    <row r="360" spans="12:79" hidden="1" x14ac:dyDescent="0.2">
      <c r="L360" s="332">
        <f t="shared" si="86"/>
        <v>0</v>
      </c>
      <c r="M360" s="332">
        <f t="shared" si="86"/>
        <v>0</v>
      </c>
      <c r="N360" s="332">
        <f t="shared" si="86"/>
        <v>0</v>
      </c>
      <c r="O360" s="332">
        <f t="shared" si="86"/>
        <v>0</v>
      </c>
      <c r="P360" s="332">
        <f t="shared" si="86"/>
        <v>0</v>
      </c>
      <c r="Q360" s="332">
        <f t="shared" si="86"/>
        <v>0</v>
      </c>
      <c r="R360" s="332">
        <f t="shared" si="86"/>
        <v>0</v>
      </c>
      <c r="S360" s="332">
        <f t="shared" si="86"/>
        <v>0</v>
      </c>
      <c r="T360" s="332">
        <f t="shared" si="86"/>
        <v>0</v>
      </c>
      <c r="U360" s="332">
        <f t="shared" si="86"/>
        <v>0</v>
      </c>
      <c r="V360" s="332">
        <f t="shared" si="86"/>
        <v>0</v>
      </c>
      <c r="W360" s="332">
        <f t="shared" si="86"/>
        <v>0</v>
      </c>
      <c r="X360" s="332">
        <f t="shared" si="86"/>
        <v>0</v>
      </c>
      <c r="Y360" s="332">
        <f t="shared" si="86"/>
        <v>0</v>
      </c>
      <c r="Z360" s="332">
        <f t="shared" si="86"/>
        <v>0</v>
      </c>
      <c r="AA360" s="332">
        <f t="shared" si="86"/>
        <v>0</v>
      </c>
      <c r="AB360" s="332">
        <f t="shared" si="85"/>
        <v>0</v>
      </c>
      <c r="AC360" s="332">
        <f t="shared" si="85"/>
        <v>0</v>
      </c>
      <c r="AD360" s="332">
        <f t="shared" si="85"/>
        <v>0</v>
      </c>
      <c r="AE360" s="332">
        <f t="shared" si="85"/>
        <v>0</v>
      </c>
      <c r="AF360" s="332">
        <f t="shared" si="85"/>
        <v>0</v>
      </c>
      <c r="AG360" s="332">
        <f t="shared" si="85"/>
        <v>0</v>
      </c>
      <c r="AH360" s="332">
        <f t="shared" si="85"/>
        <v>0</v>
      </c>
      <c r="AI360" s="332">
        <f t="shared" si="85"/>
        <v>0</v>
      </c>
      <c r="AJ360" s="332">
        <f t="shared" si="85"/>
        <v>0</v>
      </c>
      <c r="AK360" s="332">
        <f t="shared" si="85"/>
        <v>0</v>
      </c>
      <c r="AL360" s="332">
        <f t="shared" si="85"/>
        <v>0</v>
      </c>
      <c r="AM360" s="332">
        <f t="shared" si="85"/>
        <v>0</v>
      </c>
      <c r="AN360" s="332">
        <f t="shared" si="85"/>
        <v>0</v>
      </c>
      <c r="AO360" s="332">
        <f t="shared" si="85"/>
        <v>0</v>
      </c>
      <c r="AP360" s="332">
        <f t="shared" si="85"/>
        <v>0</v>
      </c>
      <c r="AQ360" s="332">
        <f t="shared" si="80"/>
        <v>0</v>
      </c>
      <c r="AR360" s="332">
        <f t="shared" si="80"/>
        <v>0</v>
      </c>
      <c r="AS360" s="332">
        <f t="shared" si="80"/>
        <v>0</v>
      </c>
      <c r="AT360" s="332">
        <f t="shared" si="80"/>
        <v>0</v>
      </c>
      <c r="AU360" s="332">
        <f t="shared" si="80"/>
        <v>0</v>
      </c>
      <c r="AV360" s="332">
        <f t="shared" si="80"/>
        <v>0</v>
      </c>
      <c r="AW360" s="332">
        <f t="shared" si="80"/>
        <v>0</v>
      </c>
      <c r="AX360" s="332">
        <f t="shared" si="80"/>
        <v>0</v>
      </c>
      <c r="AY360" s="332">
        <f t="shared" si="80"/>
        <v>0</v>
      </c>
      <c r="AZ360" s="332">
        <f t="shared" si="80"/>
        <v>0</v>
      </c>
      <c r="BA360" s="332">
        <f t="shared" si="80"/>
        <v>0</v>
      </c>
      <c r="BB360" s="332">
        <f t="shared" si="80"/>
        <v>0</v>
      </c>
      <c r="BC360" s="332">
        <f t="shared" si="80"/>
        <v>0</v>
      </c>
      <c r="BD360" s="332">
        <f t="shared" si="80"/>
        <v>0</v>
      </c>
      <c r="BE360" s="332">
        <f t="shared" si="80"/>
        <v>0</v>
      </c>
      <c r="BF360" s="332">
        <f t="shared" si="80"/>
        <v>0</v>
      </c>
      <c r="BG360" s="332">
        <f t="shared" si="84"/>
        <v>0</v>
      </c>
      <c r="BH360" s="332">
        <f t="shared" si="83"/>
        <v>0</v>
      </c>
      <c r="BI360" s="332">
        <f t="shared" si="83"/>
        <v>0</v>
      </c>
      <c r="BJ360" s="332">
        <f t="shared" si="83"/>
        <v>0</v>
      </c>
      <c r="BK360" s="332">
        <f t="shared" si="83"/>
        <v>0</v>
      </c>
      <c r="BL360" s="332">
        <f t="shared" si="83"/>
        <v>0</v>
      </c>
      <c r="BM360" s="332">
        <f t="shared" si="83"/>
        <v>0</v>
      </c>
      <c r="BN360" s="332">
        <f t="shared" si="83"/>
        <v>0</v>
      </c>
      <c r="BO360" s="332">
        <f t="shared" si="83"/>
        <v>0</v>
      </c>
      <c r="BP360" s="332">
        <f t="shared" si="83"/>
        <v>0</v>
      </c>
      <c r="BQ360" s="332">
        <f t="shared" si="83"/>
        <v>0</v>
      </c>
      <c r="BR360" s="332">
        <f t="shared" si="83"/>
        <v>0</v>
      </c>
      <c r="BS360" s="332">
        <f t="shared" si="83"/>
        <v>0</v>
      </c>
      <c r="BT360" s="332">
        <f t="shared" si="83"/>
        <v>0</v>
      </c>
      <c r="BU360" s="332">
        <f t="shared" si="83"/>
        <v>0</v>
      </c>
      <c r="BV360" s="332">
        <f t="shared" si="81"/>
        <v>0</v>
      </c>
      <c r="BW360" s="332">
        <f t="shared" si="64"/>
        <v>0</v>
      </c>
      <c r="BX360" s="332">
        <f t="shared" si="62"/>
        <v>0</v>
      </c>
      <c r="BZ360" s="332">
        <f t="shared" si="82"/>
        <v>0</v>
      </c>
      <c r="CA360" s="332">
        <f t="shared" si="82"/>
        <v>0</v>
      </c>
    </row>
    <row r="361" spans="12:79" hidden="1" x14ac:dyDescent="0.2">
      <c r="L361" s="332">
        <f t="shared" si="86"/>
        <v>0</v>
      </c>
      <c r="M361" s="332">
        <f t="shared" si="86"/>
        <v>0</v>
      </c>
      <c r="N361" s="332">
        <f t="shared" si="86"/>
        <v>0</v>
      </c>
      <c r="O361" s="332">
        <f t="shared" si="86"/>
        <v>0</v>
      </c>
      <c r="P361" s="332">
        <f t="shared" si="86"/>
        <v>0</v>
      </c>
      <c r="Q361" s="332">
        <f t="shared" si="86"/>
        <v>0</v>
      </c>
      <c r="R361" s="332">
        <f t="shared" si="86"/>
        <v>0</v>
      </c>
      <c r="S361" s="332">
        <f t="shared" si="86"/>
        <v>0</v>
      </c>
      <c r="T361" s="332">
        <f t="shared" si="86"/>
        <v>0</v>
      </c>
      <c r="U361" s="332">
        <f t="shared" si="86"/>
        <v>0</v>
      </c>
      <c r="V361" s="332">
        <f t="shared" si="86"/>
        <v>0</v>
      </c>
      <c r="W361" s="332">
        <f t="shared" si="86"/>
        <v>0</v>
      </c>
      <c r="X361" s="332">
        <f t="shared" si="86"/>
        <v>0</v>
      </c>
      <c r="Y361" s="332">
        <f t="shared" si="86"/>
        <v>0</v>
      </c>
      <c r="Z361" s="332">
        <f t="shared" si="86"/>
        <v>0</v>
      </c>
      <c r="AA361" s="332">
        <f t="shared" si="86"/>
        <v>0</v>
      </c>
      <c r="AB361" s="332">
        <f t="shared" si="85"/>
        <v>0</v>
      </c>
      <c r="AC361" s="332">
        <f t="shared" si="85"/>
        <v>0</v>
      </c>
      <c r="AD361" s="332">
        <f t="shared" si="85"/>
        <v>0</v>
      </c>
      <c r="AE361" s="332">
        <f t="shared" si="85"/>
        <v>0</v>
      </c>
      <c r="AF361" s="332">
        <f t="shared" si="85"/>
        <v>0</v>
      </c>
      <c r="AG361" s="332">
        <f t="shared" si="85"/>
        <v>0</v>
      </c>
      <c r="AH361" s="332">
        <f t="shared" si="85"/>
        <v>0</v>
      </c>
      <c r="AI361" s="332">
        <f t="shared" si="85"/>
        <v>0</v>
      </c>
      <c r="AJ361" s="332">
        <f t="shared" si="85"/>
        <v>0</v>
      </c>
      <c r="AK361" s="332">
        <f t="shared" si="85"/>
        <v>0</v>
      </c>
      <c r="AL361" s="332">
        <f t="shared" si="85"/>
        <v>0</v>
      </c>
      <c r="AM361" s="332">
        <f t="shared" si="85"/>
        <v>0</v>
      </c>
      <c r="AN361" s="332">
        <f t="shared" si="85"/>
        <v>0</v>
      </c>
      <c r="AO361" s="332">
        <f t="shared" si="85"/>
        <v>0</v>
      </c>
      <c r="AP361" s="332">
        <f t="shared" si="85"/>
        <v>0</v>
      </c>
      <c r="AQ361" s="332">
        <f t="shared" si="80"/>
        <v>0</v>
      </c>
      <c r="AR361" s="332">
        <f t="shared" si="80"/>
        <v>0</v>
      </c>
      <c r="AS361" s="332">
        <f t="shared" si="80"/>
        <v>0</v>
      </c>
      <c r="AT361" s="332">
        <f t="shared" si="80"/>
        <v>0</v>
      </c>
      <c r="AU361" s="332">
        <f t="shared" si="80"/>
        <v>0</v>
      </c>
      <c r="AV361" s="332">
        <f t="shared" si="80"/>
        <v>0</v>
      </c>
      <c r="AW361" s="332">
        <f t="shared" si="80"/>
        <v>0</v>
      </c>
      <c r="AX361" s="332">
        <f t="shared" si="80"/>
        <v>0</v>
      </c>
      <c r="AY361" s="332">
        <f t="shared" si="80"/>
        <v>0</v>
      </c>
      <c r="AZ361" s="332">
        <f t="shared" si="80"/>
        <v>0</v>
      </c>
      <c r="BA361" s="332">
        <f t="shared" si="80"/>
        <v>0</v>
      </c>
      <c r="BB361" s="332">
        <f t="shared" si="80"/>
        <v>0</v>
      </c>
      <c r="BC361" s="332">
        <f t="shared" si="80"/>
        <v>0</v>
      </c>
      <c r="BD361" s="332">
        <f t="shared" si="80"/>
        <v>0</v>
      </c>
      <c r="BE361" s="332">
        <f t="shared" si="80"/>
        <v>0</v>
      </c>
      <c r="BF361" s="332">
        <f t="shared" si="80"/>
        <v>0</v>
      </c>
      <c r="BG361" s="332">
        <f t="shared" si="84"/>
        <v>0</v>
      </c>
      <c r="BH361" s="332">
        <f t="shared" si="83"/>
        <v>0</v>
      </c>
      <c r="BI361" s="332">
        <f t="shared" si="83"/>
        <v>0</v>
      </c>
      <c r="BJ361" s="332">
        <f t="shared" si="83"/>
        <v>0</v>
      </c>
      <c r="BK361" s="332">
        <f t="shared" si="83"/>
        <v>0</v>
      </c>
      <c r="BL361" s="332">
        <f t="shared" si="83"/>
        <v>0</v>
      </c>
      <c r="BM361" s="332">
        <f t="shared" si="83"/>
        <v>0</v>
      </c>
      <c r="BN361" s="332">
        <f t="shared" si="83"/>
        <v>0</v>
      </c>
      <c r="BO361" s="332">
        <f t="shared" si="83"/>
        <v>0</v>
      </c>
      <c r="BP361" s="332">
        <f t="shared" si="83"/>
        <v>0</v>
      </c>
      <c r="BQ361" s="332">
        <f t="shared" si="83"/>
        <v>0</v>
      </c>
      <c r="BR361" s="332">
        <f t="shared" si="83"/>
        <v>0</v>
      </c>
      <c r="BS361" s="332">
        <f t="shared" si="83"/>
        <v>0</v>
      </c>
      <c r="BT361" s="332">
        <f t="shared" si="83"/>
        <v>0</v>
      </c>
      <c r="BU361" s="332">
        <f t="shared" si="83"/>
        <v>0</v>
      </c>
      <c r="BV361" s="332">
        <f t="shared" si="81"/>
        <v>0</v>
      </c>
      <c r="BW361" s="332">
        <f t="shared" si="64"/>
        <v>0</v>
      </c>
      <c r="BX361" s="332">
        <f t="shared" si="62"/>
        <v>0</v>
      </c>
      <c r="BZ361" s="332">
        <f t="shared" si="82"/>
        <v>0</v>
      </c>
      <c r="CA361" s="332">
        <f t="shared" si="82"/>
        <v>0</v>
      </c>
    </row>
    <row r="362" spans="12:79" hidden="1" x14ac:dyDescent="0.2">
      <c r="L362" s="332">
        <f t="shared" si="86"/>
        <v>0</v>
      </c>
      <c r="M362" s="332">
        <f t="shared" si="86"/>
        <v>0</v>
      </c>
      <c r="N362" s="332">
        <f t="shared" si="86"/>
        <v>0</v>
      </c>
      <c r="O362" s="332">
        <f t="shared" si="86"/>
        <v>0</v>
      </c>
      <c r="P362" s="332">
        <f t="shared" si="86"/>
        <v>0</v>
      </c>
      <c r="Q362" s="332">
        <f t="shared" si="86"/>
        <v>0</v>
      </c>
      <c r="R362" s="332">
        <f t="shared" si="86"/>
        <v>0</v>
      </c>
      <c r="S362" s="332">
        <f t="shared" si="86"/>
        <v>0</v>
      </c>
      <c r="T362" s="332">
        <f t="shared" si="86"/>
        <v>0</v>
      </c>
      <c r="U362" s="332">
        <f t="shared" si="86"/>
        <v>0</v>
      </c>
      <c r="V362" s="332">
        <f t="shared" si="86"/>
        <v>0</v>
      </c>
      <c r="W362" s="332">
        <f t="shared" si="86"/>
        <v>0</v>
      </c>
      <c r="X362" s="332">
        <f t="shared" si="86"/>
        <v>0</v>
      </c>
      <c r="Y362" s="332">
        <f t="shared" si="86"/>
        <v>0</v>
      </c>
      <c r="Z362" s="332">
        <f t="shared" si="86"/>
        <v>0</v>
      </c>
      <c r="AA362" s="332">
        <f t="shared" si="86"/>
        <v>0</v>
      </c>
      <c r="AB362" s="332">
        <f t="shared" si="85"/>
        <v>0</v>
      </c>
      <c r="AC362" s="332">
        <f t="shared" si="85"/>
        <v>0</v>
      </c>
      <c r="AD362" s="332">
        <f t="shared" si="85"/>
        <v>0</v>
      </c>
      <c r="AE362" s="332">
        <f t="shared" si="85"/>
        <v>0</v>
      </c>
      <c r="AF362" s="332">
        <f t="shared" si="85"/>
        <v>0</v>
      </c>
      <c r="AG362" s="332">
        <f t="shared" si="85"/>
        <v>0</v>
      </c>
      <c r="AH362" s="332">
        <f t="shared" si="85"/>
        <v>0</v>
      </c>
      <c r="AI362" s="332">
        <f t="shared" si="85"/>
        <v>0</v>
      </c>
      <c r="AJ362" s="332">
        <f t="shared" si="85"/>
        <v>0</v>
      </c>
      <c r="AK362" s="332">
        <f t="shared" si="85"/>
        <v>0</v>
      </c>
      <c r="AL362" s="332">
        <f t="shared" si="85"/>
        <v>0</v>
      </c>
      <c r="AM362" s="332">
        <f t="shared" si="85"/>
        <v>0</v>
      </c>
      <c r="AN362" s="332">
        <f t="shared" si="85"/>
        <v>0</v>
      </c>
      <c r="AO362" s="332">
        <f t="shared" si="85"/>
        <v>0</v>
      </c>
      <c r="AP362" s="332">
        <f t="shared" si="85"/>
        <v>0</v>
      </c>
      <c r="AQ362" s="332">
        <f t="shared" si="85"/>
        <v>0</v>
      </c>
      <c r="AR362" s="332">
        <f t="shared" ref="AR362:BG374" si="87">AR211-DJ211</f>
        <v>0</v>
      </c>
      <c r="AS362" s="332">
        <f t="shared" si="87"/>
        <v>0</v>
      </c>
      <c r="AT362" s="332">
        <f t="shared" si="87"/>
        <v>0</v>
      </c>
      <c r="AU362" s="332">
        <f t="shared" si="87"/>
        <v>0</v>
      </c>
      <c r="AV362" s="332">
        <f t="shared" si="87"/>
        <v>0</v>
      </c>
      <c r="AW362" s="332">
        <f t="shared" si="87"/>
        <v>0</v>
      </c>
      <c r="AX362" s="332">
        <f t="shared" si="87"/>
        <v>0</v>
      </c>
      <c r="AY362" s="332">
        <f t="shared" si="87"/>
        <v>0</v>
      </c>
      <c r="AZ362" s="332">
        <f t="shared" si="87"/>
        <v>0</v>
      </c>
      <c r="BA362" s="332">
        <f t="shared" si="87"/>
        <v>0</v>
      </c>
      <c r="BB362" s="332">
        <f t="shared" si="87"/>
        <v>0</v>
      </c>
      <c r="BC362" s="332">
        <f t="shared" si="87"/>
        <v>0</v>
      </c>
      <c r="BD362" s="332">
        <f t="shared" si="87"/>
        <v>0</v>
      </c>
      <c r="BE362" s="332">
        <f t="shared" si="87"/>
        <v>0</v>
      </c>
      <c r="BF362" s="332">
        <f t="shared" si="87"/>
        <v>0</v>
      </c>
      <c r="BG362" s="332">
        <f t="shared" si="84"/>
        <v>0</v>
      </c>
      <c r="BH362" s="332">
        <f t="shared" si="83"/>
        <v>0</v>
      </c>
      <c r="BI362" s="332">
        <f t="shared" si="83"/>
        <v>0</v>
      </c>
      <c r="BJ362" s="332">
        <f t="shared" si="83"/>
        <v>0</v>
      </c>
      <c r="BK362" s="332">
        <f t="shared" si="83"/>
        <v>0</v>
      </c>
      <c r="BL362" s="332">
        <f t="shared" si="83"/>
        <v>0</v>
      </c>
      <c r="BM362" s="332">
        <f t="shared" si="83"/>
        <v>0</v>
      </c>
      <c r="BN362" s="332">
        <f t="shared" si="83"/>
        <v>0</v>
      </c>
      <c r="BO362" s="332">
        <f t="shared" si="83"/>
        <v>0</v>
      </c>
      <c r="BP362" s="332">
        <f t="shared" si="83"/>
        <v>0</v>
      </c>
      <c r="BQ362" s="332">
        <f t="shared" si="83"/>
        <v>0</v>
      </c>
      <c r="BR362" s="332">
        <f t="shared" si="83"/>
        <v>0</v>
      </c>
      <c r="BS362" s="332">
        <f t="shared" si="83"/>
        <v>0</v>
      </c>
      <c r="BT362" s="332">
        <f t="shared" si="83"/>
        <v>0</v>
      </c>
      <c r="BU362" s="332">
        <f t="shared" si="83"/>
        <v>0</v>
      </c>
      <c r="BV362" s="332">
        <f t="shared" si="81"/>
        <v>0</v>
      </c>
      <c r="BW362" s="332">
        <f t="shared" si="64"/>
        <v>0</v>
      </c>
      <c r="BX362" s="332">
        <f t="shared" si="62"/>
        <v>0</v>
      </c>
      <c r="BZ362" s="332">
        <f t="shared" si="82"/>
        <v>0</v>
      </c>
      <c r="CA362" s="332">
        <f t="shared" si="82"/>
        <v>0</v>
      </c>
    </row>
    <row r="363" spans="12:79" hidden="1" x14ac:dyDescent="0.2">
      <c r="L363" s="332">
        <f t="shared" si="86"/>
        <v>0</v>
      </c>
      <c r="M363" s="332">
        <f t="shared" si="86"/>
        <v>0</v>
      </c>
      <c r="N363" s="332">
        <f t="shared" si="86"/>
        <v>0</v>
      </c>
      <c r="O363" s="332">
        <f t="shared" si="86"/>
        <v>0</v>
      </c>
      <c r="P363" s="332">
        <f t="shared" si="86"/>
        <v>0</v>
      </c>
      <c r="Q363" s="332">
        <f t="shared" si="86"/>
        <v>0</v>
      </c>
      <c r="R363" s="332">
        <f t="shared" si="86"/>
        <v>0</v>
      </c>
      <c r="S363" s="332">
        <f t="shared" si="86"/>
        <v>0</v>
      </c>
      <c r="T363" s="332">
        <f t="shared" si="86"/>
        <v>0</v>
      </c>
      <c r="U363" s="332">
        <f t="shared" si="86"/>
        <v>0</v>
      </c>
      <c r="V363" s="332">
        <f t="shared" si="86"/>
        <v>0</v>
      </c>
      <c r="W363" s="332">
        <f t="shared" si="86"/>
        <v>0</v>
      </c>
      <c r="X363" s="332">
        <f t="shared" si="86"/>
        <v>0</v>
      </c>
      <c r="Y363" s="332">
        <f t="shared" si="86"/>
        <v>0</v>
      </c>
      <c r="Z363" s="332">
        <f t="shared" si="86"/>
        <v>0</v>
      </c>
      <c r="AA363" s="332">
        <f t="shared" si="86"/>
        <v>0</v>
      </c>
      <c r="AB363" s="332">
        <f t="shared" si="85"/>
        <v>0</v>
      </c>
      <c r="AC363" s="332">
        <f t="shared" si="85"/>
        <v>0</v>
      </c>
      <c r="AD363" s="332">
        <f t="shared" si="85"/>
        <v>0</v>
      </c>
      <c r="AE363" s="332">
        <f t="shared" si="85"/>
        <v>0</v>
      </c>
      <c r="AF363" s="332">
        <f t="shared" si="85"/>
        <v>0</v>
      </c>
      <c r="AG363" s="332">
        <f t="shared" si="85"/>
        <v>0</v>
      </c>
      <c r="AH363" s="332">
        <f t="shared" si="85"/>
        <v>0</v>
      </c>
      <c r="AI363" s="332">
        <f t="shared" si="85"/>
        <v>0</v>
      </c>
      <c r="AJ363" s="332">
        <f t="shared" si="85"/>
        <v>0</v>
      </c>
      <c r="AK363" s="332">
        <f t="shared" si="85"/>
        <v>0</v>
      </c>
      <c r="AL363" s="332">
        <f t="shared" si="85"/>
        <v>0</v>
      </c>
      <c r="AM363" s="332">
        <f t="shared" si="85"/>
        <v>0</v>
      </c>
      <c r="AN363" s="332">
        <f t="shared" si="85"/>
        <v>0</v>
      </c>
      <c r="AO363" s="332">
        <f t="shared" si="85"/>
        <v>0</v>
      </c>
      <c r="AP363" s="332">
        <f t="shared" si="85"/>
        <v>0</v>
      </c>
      <c r="AQ363" s="332">
        <f t="shared" si="85"/>
        <v>0</v>
      </c>
      <c r="AR363" s="332">
        <f t="shared" si="87"/>
        <v>0</v>
      </c>
      <c r="AS363" s="332">
        <f t="shared" si="87"/>
        <v>0</v>
      </c>
      <c r="AT363" s="332">
        <f t="shared" si="87"/>
        <v>0</v>
      </c>
      <c r="AU363" s="332">
        <f t="shared" si="87"/>
        <v>0</v>
      </c>
      <c r="AV363" s="332">
        <f t="shared" si="87"/>
        <v>0</v>
      </c>
      <c r="AW363" s="332">
        <f t="shared" si="87"/>
        <v>0</v>
      </c>
      <c r="AX363" s="332">
        <f t="shared" si="87"/>
        <v>0</v>
      </c>
      <c r="AY363" s="332">
        <f t="shared" si="87"/>
        <v>0</v>
      </c>
      <c r="AZ363" s="332">
        <f t="shared" si="87"/>
        <v>0</v>
      </c>
      <c r="BA363" s="332">
        <f t="shared" si="87"/>
        <v>0</v>
      </c>
      <c r="BB363" s="332">
        <f t="shared" si="87"/>
        <v>0</v>
      </c>
      <c r="BC363" s="332">
        <f t="shared" si="87"/>
        <v>0</v>
      </c>
      <c r="BD363" s="332">
        <f t="shared" si="87"/>
        <v>0</v>
      </c>
      <c r="BE363" s="332">
        <f t="shared" si="87"/>
        <v>0</v>
      </c>
      <c r="BF363" s="332">
        <f t="shared" si="87"/>
        <v>0</v>
      </c>
      <c r="BG363" s="332">
        <f t="shared" si="84"/>
        <v>0</v>
      </c>
      <c r="BH363" s="332">
        <f t="shared" si="83"/>
        <v>0</v>
      </c>
      <c r="BI363" s="332">
        <f t="shared" si="83"/>
        <v>0</v>
      </c>
      <c r="BJ363" s="332">
        <f t="shared" si="83"/>
        <v>0</v>
      </c>
      <c r="BK363" s="332">
        <f t="shared" si="83"/>
        <v>0</v>
      </c>
      <c r="BL363" s="332">
        <f t="shared" si="83"/>
        <v>0</v>
      </c>
      <c r="BM363" s="332">
        <f t="shared" si="83"/>
        <v>0</v>
      </c>
      <c r="BN363" s="332">
        <f t="shared" si="83"/>
        <v>0</v>
      </c>
      <c r="BO363" s="332">
        <f t="shared" si="83"/>
        <v>0</v>
      </c>
      <c r="BP363" s="332">
        <f t="shared" si="83"/>
        <v>0</v>
      </c>
      <c r="BQ363" s="332">
        <f t="shared" si="83"/>
        <v>0</v>
      </c>
      <c r="BR363" s="332">
        <f t="shared" si="83"/>
        <v>0</v>
      </c>
      <c r="BS363" s="332">
        <f t="shared" si="83"/>
        <v>0</v>
      </c>
      <c r="BT363" s="332">
        <f t="shared" si="83"/>
        <v>0</v>
      </c>
      <c r="BU363" s="332">
        <f t="shared" si="83"/>
        <v>0</v>
      </c>
      <c r="BV363" s="332">
        <f t="shared" si="81"/>
        <v>0</v>
      </c>
      <c r="BW363" s="332">
        <f t="shared" si="64"/>
        <v>0</v>
      </c>
      <c r="BX363" s="332">
        <f t="shared" si="62"/>
        <v>0</v>
      </c>
      <c r="BZ363" s="332">
        <f t="shared" si="82"/>
        <v>0</v>
      </c>
      <c r="CA363" s="332">
        <f t="shared" si="82"/>
        <v>0</v>
      </c>
    </row>
    <row r="364" spans="12:79" hidden="1" x14ac:dyDescent="0.2">
      <c r="L364" s="332">
        <f t="shared" si="86"/>
        <v>0</v>
      </c>
      <c r="M364" s="332">
        <f t="shared" si="86"/>
        <v>0</v>
      </c>
      <c r="N364" s="332">
        <f t="shared" si="86"/>
        <v>0</v>
      </c>
      <c r="O364" s="332">
        <f t="shared" si="86"/>
        <v>0</v>
      </c>
      <c r="P364" s="332">
        <f t="shared" si="86"/>
        <v>0</v>
      </c>
      <c r="Q364" s="332">
        <f t="shared" si="86"/>
        <v>0</v>
      </c>
      <c r="R364" s="332">
        <f t="shared" si="86"/>
        <v>0</v>
      </c>
      <c r="S364" s="332">
        <f t="shared" si="86"/>
        <v>0</v>
      </c>
      <c r="T364" s="332">
        <f t="shared" si="86"/>
        <v>0</v>
      </c>
      <c r="U364" s="332">
        <f t="shared" si="86"/>
        <v>0</v>
      </c>
      <c r="V364" s="332">
        <f t="shared" si="86"/>
        <v>0</v>
      </c>
      <c r="W364" s="332">
        <f t="shared" si="86"/>
        <v>0</v>
      </c>
      <c r="X364" s="332">
        <f t="shared" si="86"/>
        <v>0</v>
      </c>
      <c r="Y364" s="332">
        <f t="shared" si="86"/>
        <v>0</v>
      </c>
      <c r="Z364" s="332">
        <f t="shared" si="86"/>
        <v>0</v>
      </c>
      <c r="AA364" s="332">
        <f t="shared" si="86"/>
        <v>0</v>
      </c>
      <c r="AB364" s="332">
        <f t="shared" si="85"/>
        <v>0</v>
      </c>
      <c r="AC364" s="332">
        <f t="shared" si="85"/>
        <v>0</v>
      </c>
      <c r="AD364" s="332">
        <f t="shared" si="85"/>
        <v>0</v>
      </c>
      <c r="AE364" s="332">
        <f t="shared" si="85"/>
        <v>0</v>
      </c>
      <c r="AF364" s="332">
        <f t="shared" si="85"/>
        <v>0</v>
      </c>
      <c r="AG364" s="332">
        <f t="shared" si="85"/>
        <v>0</v>
      </c>
      <c r="AH364" s="332">
        <f t="shared" si="85"/>
        <v>0</v>
      </c>
      <c r="AI364" s="332">
        <f t="shared" si="85"/>
        <v>0</v>
      </c>
      <c r="AJ364" s="332">
        <f t="shared" si="85"/>
        <v>0</v>
      </c>
      <c r="AK364" s="332">
        <f t="shared" si="85"/>
        <v>0</v>
      </c>
      <c r="AL364" s="332">
        <f t="shared" si="85"/>
        <v>0</v>
      </c>
      <c r="AM364" s="332">
        <f t="shared" si="85"/>
        <v>0</v>
      </c>
      <c r="AN364" s="332">
        <f t="shared" si="85"/>
        <v>0</v>
      </c>
      <c r="AO364" s="332">
        <f t="shared" si="85"/>
        <v>0</v>
      </c>
      <c r="AP364" s="332">
        <f t="shared" si="85"/>
        <v>0</v>
      </c>
      <c r="AQ364" s="332">
        <f t="shared" si="85"/>
        <v>0</v>
      </c>
      <c r="AR364" s="332">
        <f t="shared" si="87"/>
        <v>0</v>
      </c>
      <c r="AS364" s="332">
        <f t="shared" si="87"/>
        <v>0</v>
      </c>
      <c r="AT364" s="332">
        <f t="shared" si="87"/>
        <v>0</v>
      </c>
      <c r="AU364" s="332">
        <f t="shared" si="87"/>
        <v>0</v>
      </c>
      <c r="AV364" s="332">
        <f t="shared" si="87"/>
        <v>0</v>
      </c>
      <c r="AW364" s="332">
        <f t="shared" si="87"/>
        <v>0</v>
      </c>
      <c r="AX364" s="332">
        <f t="shared" si="87"/>
        <v>0</v>
      </c>
      <c r="AY364" s="332">
        <f t="shared" si="87"/>
        <v>0</v>
      </c>
      <c r="AZ364" s="332">
        <f t="shared" si="87"/>
        <v>0</v>
      </c>
      <c r="BA364" s="332">
        <f t="shared" si="87"/>
        <v>0</v>
      </c>
      <c r="BB364" s="332">
        <f t="shared" si="87"/>
        <v>0</v>
      </c>
      <c r="BC364" s="332">
        <f t="shared" si="87"/>
        <v>0</v>
      </c>
      <c r="BD364" s="332">
        <f t="shared" si="87"/>
        <v>0</v>
      </c>
      <c r="BE364" s="332">
        <f t="shared" si="87"/>
        <v>0</v>
      </c>
      <c r="BF364" s="332">
        <f t="shared" si="87"/>
        <v>0</v>
      </c>
      <c r="BG364" s="332">
        <f t="shared" si="84"/>
        <v>0</v>
      </c>
      <c r="BH364" s="332">
        <f t="shared" si="83"/>
        <v>0</v>
      </c>
      <c r="BI364" s="332">
        <f t="shared" si="83"/>
        <v>0</v>
      </c>
      <c r="BJ364" s="332">
        <f t="shared" si="83"/>
        <v>0</v>
      </c>
      <c r="BK364" s="332">
        <f t="shared" si="83"/>
        <v>0</v>
      </c>
      <c r="BL364" s="332">
        <f t="shared" si="83"/>
        <v>0</v>
      </c>
      <c r="BM364" s="332">
        <f t="shared" si="83"/>
        <v>0</v>
      </c>
      <c r="BN364" s="332">
        <f t="shared" si="83"/>
        <v>0</v>
      </c>
      <c r="BO364" s="332">
        <f t="shared" si="83"/>
        <v>0</v>
      </c>
      <c r="BP364" s="332">
        <f t="shared" si="83"/>
        <v>0</v>
      </c>
      <c r="BQ364" s="332">
        <f t="shared" si="83"/>
        <v>0</v>
      </c>
      <c r="BR364" s="332">
        <f t="shared" si="83"/>
        <v>0</v>
      </c>
      <c r="BS364" s="332">
        <f t="shared" si="83"/>
        <v>0</v>
      </c>
      <c r="BT364" s="332">
        <f t="shared" si="83"/>
        <v>0</v>
      </c>
      <c r="BU364" s="332">
        <f t="shared" si="83"/>
        <v>0</v>
      </c>
      <c r="BV364" s="332">
        <f t="shared" si="81"/>
        <v>0</v>
      </c>
      <c r="BW364" s="332">
        <f t="shared" si="64"/>
        <v>0</v>
      </c>
      <c r="BX364" s="332">
        <f t="shared" si="62"/>
        <v>0</v>
      </c>
      <c r="BZ364" s="332">
        <f t="shared" si="82"/>
        <v>0</v>
      </c>
      <c r="CA364" s="332">
        <f t="shared" si="82"/>
        <v>0</v>
      </c>
    </row>
    <row r="365" spans="12:79" hidden="1" x14ac:dyDescent="0.2">
      <c r="L365" s="332">
        <f t="shared" si="86"/>
        <v>0</v>
      </c>
      <c r="M365" s="332">
        <f t="shared" si="86"/>
        <v>0</v>
      </c>
      <c r="N365" s="332">
        <f t="shared" si="86"/>
        <v>0</v>
      </c>
      <c r="O365" s="332">
        <f t="shared" si="86"/>
        <v>0</v>
      </c>
      <c r="P365" s="332">
        <f t="shared" si="86"/>
        <v>0</v>
      </c>
      <c r="Q365" s="332">
        <f t="shared" si="86"/>
        <v>0</v>
      </c>
      <c r="R365" s="332">
        <f t="shared" si="86"/>
        <v>0</v>
      </c>
      <c r="S365" s="332">
        <f t="shared" si="86"/>
        <v>0</v>
      </c>
      <c r="T365" s="332">
        <f t="shared" si="86"/>
        <v>0</v>
      </c>
      <c r="U365" s="332">
        <f t="shared" si="86"/>
        <v>0</v>
      </c>
      <c r="V365" s="332">
        <f t="shared" si="86"/>
        <v>0</v>
      </c>
      <c r="W365" s="332">
        <f t="shared" si="86"/>
        <v>0</v>
      </c>
      <c r="X365" s="332">
        <f t="shared" si="86"/>
        <v>0</v>
      </c>
      <c r="Y365" s="332">
        <f t="shared" si="86"/>
        <v>0</v>
      </c>
      <c r="Z365" s="332">
        <f t="shared" si="86"/>
        <v>0</v>
      </c>
      <c r="AA365" s="332">
        <f t="shared" si="86"/>
        <v>0</v>
      </c>
      <c r="AB365" s="332">
        <f t="shared" si="85"/>
        <v>0</v>
      </c>
      <c r="AC365" s="332">
        <f t="shared" si="85"/>
        <v>0</v>
      </c>
      <c r="AD365" s="332">
        <f t="shared" si="85"/>
        <v>0</v>
      </c>
      <c r="AE365" s="332">
        <f t="shared" si="85"/>
        <v>0</v>
      </c>
      <c r="AF365" s="332">
        <f t="shared" si="85"/>
        <v>0</v>
      </c>
      <c r="AG365" s="332">
        <f t="shared" si="85"/>
        <v>0</v>
      </c>
      <c r="AH365" s="332">
        <f t="shared" si="85"/>
        <v>0</v>
      </c>
      <c r="AI365" s="332">
        <f t="shared" si="85"/>
        <v>0</v>
      </c>
      <c r="AJ365" s="332">
        <f t="shared" si="85"/>
        <v>0</v>
      </c>
      <c r="AK365" s="332">
        <f t="shared" si="85"/>
        <v>0</v>
      </c>
      <c r="AL365" s="332">
        <f t="shared" si="85"/>
        <v>0</v>
      </c>
      <c r="AM365" s="332">
        <f t="shared" si="85"/>
        <v>0</v>
      </c>
      <c r="AN365" s="332">
        <f t="shared" si="85"/>
        <v>0</v>
      </c>
      <c r="AO365" s="332">
        <f t="shared" si="85"/>
        <v>0</v>
      </c>
      <c r="AP365" s="332">
        <f t="shared" si="85"/>
        <v>0</v>
      </c>
      <c r="AQ365" s="332">
        <f t="shared" si="85"/>
        <v>0</v>
      </c>
      <c r="AR365" s="332">
        <f t="shared" si="87"/>
        <v>0</v>
      </c>
      <c r="AS365" s="332">
        <f t="shared" si="87"/>
        <v>0</v>
      </c>
      <c r="AT365" s="332">
        <f t="shared" si="87"/>
        <v>0</v>
      </c>
      <c r="AU365" s="332">
        <f t="shared" si="87"/>
        <v>0</v>
      </c>
      <c r="AV365" s="332">
        <f t="shared" si="87"/>
        <v>0</v>
      </c>
      <c r="AW365" s="332">
        <f t="shared" si="87"/>
        <v>0</v>
      </c>
      <c r="AX365" s="332">
        <f t="shared" si="87"/>
        <v>0</v>
      </c>
      <c r="AY365" s="332">
        <f t="shared" si="87"/>
        <v>0</v>
      </c>
      <c r="AZ365" s="332">
        <f t="shared" si="87"/>
        <v>0</v>
      </c>
      <c r="BA365" s="332">
        <f t="shared" si="87"/>
        <v>0</v>
      </c>
      <c r="BB365" s="332">
        <f t="shared" si="87"/>
        <v>0</v>
      </c>
      <c r="BC365" s="332">
        <f t="shared" si="87"/>
        <v>0</v>
      </c>
      <c r="BD365" s="332">
        <f t="shared" si="87"/>
        <v>0</v>
      </c>
      <c r="BE365" s="332">
        <f t="shared" si="87"/>
        <v>0</v>
      </c>
      <c r="BF365" s="332">
        <f t="shared" si="87"/>
        <v>0</v>
      </c>
      <c r="BG365" s="332">
        <f t="shared" si="84"/>
        <v>0</v>
      </c>
      <c r="BH365" s="332">
        <f t="shared" si="83"/>
        <v>0</v>
      </c>
      <c r="BI365" s="332">
        <f t="shared" si="83"/>
        <v>0</v>
      </c>
      <c r="BJ365" s="332">
        <f t="shared" si="83"/>
        <v>0</v>
      </c>
      <c r="BK365" s="332">
        <f t="shared" si="83"/>
        <v>0</v>
      </c>
      <c r="BL365" s="332">
        <f t="shared" si="83"/>
        <v>0</v>
      </c>
      <c r="BM365" s="332">
        <f t="shared" si="83"/>
        <v>0</v>
      </c>
      <c r="BN365" s="332">
        <f t="shared" si="83"/>
        <v>0</v>
      </c>
      <c r="BO365" s="332">
        <f t="shared" si="83"/>
        <v>0</v>
      </c>
      <c r="BP365" s="332">
        <f t="shared" si="83"/>
        <v>0</v>
      </c>
      <c r="BQ365" s="332">
        <f t="shared" si="83"/>
        <v>0</v>
      </c>
      <c r="BR365" s="332">
        <f t="shared" si="83"/>
        <v>0</v>
      </c>
      <c r="BS365" s="332">
        <f t="shared" si="83"/>
        <v>0</v>
      </c>
      <c r="BT365" s="332">
        <f t="shared" si="83"/>
        <v>0</v>
      </c>
      <c r="BU365" s="332">
        <f t="shared" si="83"/>
        <v>0</v>
      </c>
      <c r="BV365" s="332">
        <f t="shared" si="81"/>
        <v>0</v>
      </c>
      <c r="BW365" s="332">
        <f t="shared" si="64"/>
        <v>0</v>
      </c>
      <c r="BX365" s="332">
        <f t="shared" si="62"/>
        <v>0</v>
      </c>
      <c r="BZ365" s="332">
        <f t="shared" si="82"/>
        <v>0</v>
      </c>
      <c r="CA365" s="332">
        <f t="shared" si="82"/>
        <v>0</v>
      </c>
    </row>
    <row r="366" spans="12:79" hidden="1" x14ac:dyDescent="0.2">
      <c r="L366" s="332">
        <f t="shared" si="86"/>
        <v>0</v>
      </c>
      <c r="M366" s="332">
        <f t="shared" si="86"/>
        <v>0</v>
      </c>
      <c r="N366" s="332">
        <f t="shared" si="86"/>
        <v>0</v>
      </c>
      <c r="O366" s="332">
        <f t="shared" si="86"/>
        <v>0</v>
      </c>
      <c r="P366" s="332">
        <f t="shared" si="86"/>
        <v>0</v>
      </c>
      <c r="Q366" s="332">
        <f t="shared" si="86"/>
        <v>0</v>
      </c>
      <c r="R366" s="332">
        <f t="shared" si="86"/>
        <v>0</v>
      </c>
      <c r="S366" s="332">
        <f t="shared" si="86"/>
        <v>0</v>
      </c>
      <c r="T366" s="332">
        <f t="shared" si="86"/>
        <v>0</v>
      </c>
      <c r="U366" s="332">
        <f t="shared" si="86"/>
        <v>0</v>
      </c>
      <c r="V366" s="332">
        <f t="shared" si="86"/>
        <v>0</v>
      </c>
      <c r="W366" s="332">
        <f t="shared" si="86"/>
        <v>0</v>
      </c>
      <c r="X366" s="332">
        <f t="shared" si="86"/>
        <v>0</v>
      </c>
      <c r="Y366" s="332">
        <f t="shared" si="86"/>
        <v>0</v>
      </c>
      <c r="Z366" s="332">
        <f t="shared" si="86"/>
        <v>0</v>
      </c>
      <c r="AA366" s="332">
        <f t="shared" si="86"/>
        <v>0</v>
      </c>
      <c r="AB366" s="332">
        <f t="shared" si="85"/>
        <v>0</v>
      </c>
      <c r="AC366" s="332">
        <f t="shared" si="85"/>
        <v>0</v>
      </c>
      <c r="AD366" s="332">
        <f t="shared" si="85"/>
        <v>0</v>
      </c>
      <c r="AE366" s="332">
        <f t="shared" si="85"/>
        <v>0</v>
      </c>
      <c r="AF366" s="332">
        <f t="shared" si="85"/>
        <v>0</v>
      </c>
      <c r="AG366" s="332">
        <f t="shared" si="85"/>
        <v>0</v>
      </c>
      <c r="AH366" s="332">
        <f t="shared" si="85"/>
        <v>0</v>
      </c>
      <c r="AI366" s="332">
        <f t="shared" si="85"/>
        <v>0</v>
      </c>
      <c r="AJ366" s="332">
        <f t="shared" si="85"/>
        <v>0</v>
      </c>
      <c r="AK366" s="332">
        <f t="shared" si="85"/>
        <v>0</v>
      </c>
      <c r="AL366" s="332">
        <f t="shared" si="85"/>
        <v>0</v>
      </c>
      <c r="AM366" s="332">
        <f t="shared" si="85"/>
        <v>0</v>
      </c>
      <c r="AN366" s="332">
        <f t="shared" si="85"/>
        <v>0</v>
      </c>
      <c r="AO366" s="332">
        <f t="shared" si="85"/>
        <v>0</v>
      </c>
      <c r="AP366" s="332">
        <f t="shared" si="85"/>
        <v>0</v>
      </c>
      <c r="AQ366" s="332">
        <f t="shared" si="85"/>
        <v>0</v>
      </c>
      <c r="AR366" s="332">
        <f t="shared" si="87"/>
        <v>0</v>
      </c>
      <c r="AS366" s="332">
        <f t="shared" si="87"/>
        <v>0</v>
      </c>
      <c r="AT366" s="332">
        <f t="shared" si="87"/>
        <v>0</v>
      </c>
      <c r="AU366" s="332">
        <f t="shared" si="87"/>
        <v>0</v>
      </c>
      <c r="AV366" s="332">
        <f t="shared" si="87"/>
        <v>0</v>
      </c>
      <c r="AW366" s="332">
        <f t="shared" si="87"/>
        <v>0</v>
      </c>
      <c r="AX366" s="332">
        <f t="shared" si="87"/>
        <v>0</v>
      </c>
      <c r="AY366" s="332">
        <f t="shared" si="87"/>
        <v>0</v>
      </c>
      <c r="AZ366" s="332">
        <f t="shared" si="87"/>
        <v>0</v>
      </c>
      <c r="BA366" s="332">
        <f t="shared" si="87"/>
        <v>0</v>
      </c>
      <c r="BB366" s="332">
        <f t="shared" si="87"/>
        <v>0</v>
      </c>
      <c r="BC366" s="332">
        <f t="shared" si="87"/>
        <v>0</v>
      </c>
      <c r="BD366" s="332">
        <f t="shared" si="87"/>
        <v>0</v>
      </c>
      <c r="BE366" s="332">
        <f t="shared" si="87"/>
        <v>0</v>
      </c>
      <c r="BF366" s="332">
        <f t="shared" si="87"/>
        <v>0</v>
      </c>
      <c r="BG366" s="332">
        <f t="shared" si="84"/>
        <v>0</v>
      </c>
      <c r="BH366" s="332">
        <f t="shared" si="83"/>
        <v>0</v>
      </c>
      <c r="BI366" s="332">
        <f t="shared" si="83"/>
        <v>0</v>
      </c>
      <c r="BJ366" s="332">
        <f t="shared" si="83"/>
        <v>0</v>
      </c>
      <c r="BK366" s="332">
        <f t="shared" si="83"/>
        <v>0</v>
      </c>
      <c r="BL366" s="332">
        <f t="shared" si="83"/>
        <v>0</v>
      </c>
      <c r="BM366" s="332">
        <f t="shared" si="83"/>
        <v>0</v>
      </c>
      <c r="BN366" s="332">
        <f t="shared" si="83"/>
        <v>0</v>
      </c>
      <c r="BO366" s="332">
        <f t="shared" si="83"/>
        <v>0</v>
      </c>
      <c r="BP366" s="332">
        <f t="shared" si="83"/>
        <v>0</v>
      </c>
      <c r="BQ366" s="332">
        <f t="shared" si="83"/>
        <v>0</v>
      </c>
      <c r="BR366" s="332">
        <f t="shared" si="83"/>
        <v>0</v>
      </c>
      <c r="BS366" s="332">
        <f t="shared" si="83"/>
        <v>0</v>
      </c>
      <c r="BT366" s="332">
        <f t="shared" si="83"/>
        <v>0</v>
      </c>
      <c r="BU366" s="332">
        <f t="shared" si="83"/>
        <v>0</v>
      </c>
      <c r="BV366" s="332">
        <f t="shared" si="81"/>
        <v>0</v>
      </c>
      <c r="BW366" s="332">
        <f t="shared" si="64"/>
        <v>0</v>
      </c>
      <c r="BX366" s="332">
        <f t="shared" si="64"/>
        <v>0</v>
      </c>
      <c r="BZ366" s="332">
        <f t="shared" ref="BZ366:CA374" si="88">BZ215-ER215</f>
        <v>0</v>
      </c>
      <c r="CA366" s="332">
        <f t="shared" si="88"/>
        <v>0</v>
      </c>
    </row>
    <row r="367" spans="12:79" hidden="1" x14ac:dyDescent="0.2">
      <c r="L367" s="332">
        <f t="shared" si="86"/>
        <v>0</v>
      </c>
      <c r="M367" s="332">
        <f t="shared" si="86"/>
        <v>0</v>
      </c>
      <c r="N367" s="332">
        <f t="shared" si="86"/>
        <v>0</v>
      </c>
      <c r="O367" s="332">
        <f t="shared" si="86"/>
        <v>0</v>
      </c>
      <c r="P367" s="332">
        <f t="shared" si="86"/>
        <v>0</v>
      </c>
      <c r="Q367" s="332">
        <f t="shared" si="86"/>
        <v>0</v>
      </c>
      <c r="R367" s="332">
        <f t="shared" si="86"/>
        <v>0</v>
      </c>
      <c r="S367" s="332">
        <f t="shared" si="86"/>
        <v>0</v>
      </c>
      <c r="T367" s="332">
        <f t="shared" si="86"/>
        <v>0</v>
      </c>
      <c r="U367" s="332">
        <f t="shared" si="86"/>
        <v>0</v>
      </c>
      <c r="V367" s="332">
        <f t="shared" si="86"/>
        <v>0</v>
      </c>
      <c r="W367" s="332">
        <f t="shared" si="86"/>
        <v>0</v>
      </c>
      <c r="X367" s="332">
        <f t="shared" si="86"/>
        <v>0</v>
      </c>
      <c r="Y367" s="332">
        <f t="shared" si="86"/>
        <v>0</v>
      </c>
      <c r="Z367" s="332">
        <f t="shared" si="86"/>
        <v>0</v>
      </c>
      <c r="AA367" s="332">
        <f t="shared" si="86"/>
        <v>0</v>
      </c>
      <c r="AB367" s="332">
        <f t="shared" si="85"/>
        <v>0</v>
      </c>
      <c r="AC367" s="332">
        <f t="shared" si="85"/>
        <v>0</v>
      </c>
      <c r="AD367" s="332">
        <f t="shared" si="85"/>
        <v>0</v>
      </c>
      <c r="AE367" s="332">
        <f t="shared" si="85"/>
        <v>0</v>
      </c>
      <c r="AF367" s="332">
        <f t="shared" si="85"/>
        <v>0</v>
      </c>
      <c r="AG367" s="332">
        <f t="shared" si="85"/>
        <v>0</v>
      </c>
      <c r="AH367" s="332">
        <f t="shared" si="85"/>
        <v>0</v>
      </c>
      <c r="AI367" s="332">
        <f t="shared" si="85"/>
        <v>0</v>
      </c>
      <c r="AJ367" s="332">
        <f t="shared" si="85"/>
        <v>0</v>
      </c>
      <c r="AK367" s="332">
        <f t="shared" si="85"/>
        <v>0</v>
      </c>
      <c r="AL367" s="332">
        <f t="shared" si="85"/>
        <v>0</v>
      </c>
      <c r="AM367" s="332">
        <f t="shared" si="85"/>
        <v>0</v>
      </c>
      <c r="AN367" s="332">
        <f t="shared" si="85"/>
        <v>0</v>
      </c>
      <c r="AO367" s="332">
        <f t="shared" si="85"/>
        <v>0</v>
      </c>
      <c r="AP367" s="332">
        <f t="shared" si="85"/>
        <v>0</v>
      </c>
      <c r="AQ367" s="332">
        <f t="shared" si="85"/>
        <v>0</v>
      </c>
      <c r="AR367" s="332">
        <f t="shared" si="87"/>
        <v>0</v>
      </c>
      <c r="AS367" s="332">
        <f t="shared" si="87"/>
        <v>0</v>
      </c>
      <c r="AT367" s="332">
        <f t="shared" si="87"/>
        <v>0</v>
      </c>
      <c r="AU367" s="332">
        <f t="shared" si="87"/>
        <v>0</v>
      </c>
      <c r="AV367" s="332">
        <f t="shared" si="87"/>
        <v>0</v>
      </c>
      <c r="AW367" s="332">
        <f t="shared" si="87"/>
        <v>0</v>
      </c>
      <c r="AX367" s="332">
        <f t="shared" si="87"/>
        <v>0</v>
      </c>
      <c r="AY367" s="332">
        <f t="shared" si="87"/>
        <v>0</v>
      </c>
      <c r="AZ367" s="332">
        <f t="shared" si="87"/>
        <v>0</v>
      </c>
      <c r="BA367" s="332">
        <f t="shared" si="87"/>
        <v>0</v>
      </c>
      <c r="BB367" s="332">
        <f t="shared" si="87"/>
        <v>0</v>
      </c>
      <c r="BC367" s="332">
        <f t="shared" si="87"/>
        <v>0</v>
      </c>
      <c r="BD367" s="332">
        <f t="shared" si="87"/>
        <v>0</v>
      </c>
      <c r="BE367" s="332">
        <f t="shared" si="87"/>
        <v>0</v>
      </c>
      <c r="BF367" s="332">
        <f t="shared" si="87"/>
        <v>0</v>
      </c>
      <c r="BG367" s="332">
        <f t="shared" si="84"/>
        <v>0</v>
      </c>
      <c r="BH367" s="332">
        <f t="shared" si="84"/>
        <v>0</v>
      </c>
      <c r="BI367" s="332">
        <f t="shared" si="84"/>
        <v>0</v>
      </c>
      <c r="BJ367" s="332">
        <f t="shared" si="84"/>
        <v>0</v>
      </c>
      <c r="BK367" s="332">
        <f t="shared" si="84"/>
        <v>0</v>
      </c>
      <c r="BL367" s="332">
        <f t="shared" si="84"/>
        <v>0</v>
      </c>
      <c r="BM367" s="332">
        <f t="shared" si="84"/>
        <v>0</v>
      </c>
      <c r="BN367" s="332">
        <f t="shared" si="84"/>
        <v>0</v>
      </c>
      <c r="BO367" s="332">
        <f t="shared" si="84"/>
        <v>0</v>
      </c>
      <c r="BP367" s="332">
        <f t="shared" si="84"/>
        <v>0</v>
      </c>
      <c r="BQ367" s="332">
        <f t="shared" si="84"/>
        <v>0</v>
      </c>
      <c r="BR367" s="332">
        <f t="shared" si="84"/>
        <v>0</v>
      </c>
      <c r="BS367" s="332">
        <f t="shared" si="84"/>
        <v>0</v>
      </c>
      <c r="BT367" s="332">
        <f t="shared" si="84"/>
        <v>0</v>
      </c>
      <c r="BU367" s="332">
        <f t="shared" si="84"/>
        <v>0</v>
      </c>
      <c r="BV367" s="332">
        <f t="shared" si="81"/>
        <v>0</v>
      </c>
      <c r="BW367" s="332">
        <f t="shared" si="81"/>
        <v>0</v>
      </c>
      <c r="BX367" s="332">
        <f t="shared" si="81"/>
        <v>0</v>
      </c>
      <c r="BZ367" s="332">
        <f t="shared" si="88"/>
        <v>0</v>
      </c>
      <c r="CA367" s="332">
        <f t="shared" si="88"/>
        <v>0</v>
      </c>
    </row>
    <row r="368" spans="12:79" hidden="1" x14ac:dyDescent="0.2">
      <c r="L368" s="332">
        <f t="shared" si="86"/>
        <v>0</v>
      </c>
      <c r="M368" s="332">
        <f t="shared" si="86"/>
        <v>0</v>
      </c>
      <c r="N368" s="332">
        <f t="shared" si="86"/>
        <v>0</v>
      </c>
      <c r="O368" s="332">
        <f t="shared" si="86"/>
        <v>0</v>
      </c>
      <c r="P368" s="332">
        <f t="shared" si="86"/>
        <v>0</v>
      </c>
      <c r="Q368" s="332">
        <f t="shared" si="86"/>
        <v>0</v>
      </c>
      <c r="R368" s="332">
        <f t="shared" si="86"/>
        <v>0</v>
      </c>
      <c r="S368" s="332">
        <f t="shared" si="86"/>
        <v>0</v>
      </c>
      <c r="T368" s="332">
        <f t="shared" si="86"/>
        <v>0</v>
      </c>
      <c r="U368" s="332">
        <f t="shared" si="86"/>
        <v>0</v>
      </c>
      <c r="V368" s="332">
        <f t="shared" si="86"/>
        <v>0</v>
      </c>
      <c r="W368" s="332">
        <f t="shared" si="86"/>
        <v>0</v>
      </c>
      <c r="X368" s="332">
        <f t="shared" si="86"/>
        <v>0</v>
      </c>
      <c r="Y368" s="332">
        <f t="shared" si="86"/>
        <v>0</v>
      </c>
      <c r="Z368" s="332">
        <f t="shared" si="86"/>
        <v>0</v>
      </c>
      <c r="AA368" s="332">
        <f t="shared" si="86"/>
        <v>0</v>
      </c>
      <c r="AB368" s="332">
        <f t="shared" si="85"/>
        <v>0</v>
      </c>
      <c r="AC368" s="332">
        <f t="shared" si="85"/>
        <v>0</v>
      </c>
      <c r="AD368" s="332">
        <f t="shared" si="85"/>
        <v>0</v>
      </c>
      <c r="AE368" s="332">
        <f t="shared" si="85"/>
        <v>0</v>
      </c>
      <c r="AF368" s="332">
        <f t="shared" si="85"/>
        <v>0</v>
      </c>
      <c r="AG368" s="332">
        <f t="shared" si="85"/>
        <v>0</v>
      </c>
      <c r="AH368" s="332">
        <f t="shared" si="85"/>
        <v>0</v>
      </c>
      <c r="AI368" s="332">
        <f t="shared" si="85"/>
        <v>0</v>
      </c>
      <c r="AJ368" s="332">
        <f t="shared" si="85"/>
        <v>0</v>
      </c>
      <c r="AK368" s="332">
        <f t="shared" si="85"/>
        <v>0</v>
      </c>
      <c r="AL368" s="332">
        <f t="shared" si="85"/>
        <v>0</v>
      </c>
      <c r="AM368" s="332">
        <f t="shared" si="85"/>
        <v>0</v>
      </c>
      <c r="AN368" s="332">
        <f t="shared" si="85"/>
        <v>0</v>
      </c>
      <c r="AO368" s="332">
        <f t="shared" si="85"/>
        <v>0</v>
      </c>
      <c r="AP368" s="332">
        <f t="shared" si="85"/>
        <v>0</v>
      </c>
      <c r="AQ368" s="332">
        <f t="shared" si="85"/>
        <v>0</v>
      </c>
      <c r="AR368" s="332">
        <f t="shared" si="87"/>
        <v>0</v>
      </c>
      <c r="AS368" s="332">
        <f t="shared" si="87"/>
        <v>0</v>
      </c>
      <c r="AT368" s="332">
        <f t="shared" si="87"/>
        <v>0</v>
      </c>
      <c r="AU368" s="332">
        <f t="shared" si="87"/>
        <v>0</v>
      </c>
      <c r="AV368" s="332">
        <f t="shared" si="87"/>
        <v>0</v>
      </c>
      <c r="AW368" s="332">
        <f t="shared" si="87"/>
        <v>0</v>
      </c>
      <c r="AX368" s="332">
        <f t="shared" si="87"/>
        <v>0</v>
      </c>
      <c r="AY368" s="332">
        <f t="shared" si="87"/>
        <v>0</v>
      </c>
      <c r="AZ368" s="332">
        <f t="shared" si="87"/>
        <v>0</v>
      </c>
      <c r="BA368" s="332">
        <f t="shared" si="87"/>
        <v>0</v>
      </c>
      <c r="BB368" s="332">
        <f t="shared" si="87"/>
        <v>0</v>
      </c>
      <c r="BC368" s="332">
        <f t="shared" si="87"/>
        <v>0</v>
      </c>
      <c r="BD368" s="332">
        <f t="shared" si="87"/>
        <v>0</v>
      </c>
      <c r="BE368" s="332">
        <f t="shared" si="87"/>
        <v>0</v>
      </c>
      <c r="BF368" s="332">
        <f t="shared" si="87"/>
        <v>0</v>
      </c>
      <c r="BG368" s="332">
        <f t="shared" si="87"/>
        <v>0</v>
      </c>
      <c r="BH368" s="332">
        <f t="shared" ref="BH368:BX374" si="89">BH217-DZ217</f>
        <v>0</v>
      </c>
      <c r="BI368" s="332">
        <f t="shared" si="89"/>
        <v>0</v>
      </c>
      <c r="BJ368" s="332">
        <f t="shared" si="89"/>
        <v>0</v>
      </c>
      <c r="BK368" s="332">
        <f t="shared" si="89"/>
        <v>0</v>
      </c>
      <c r="BL368" s="332">
        <f t="shared" si="89"/>
        <v>0</v>
      </c>
      <c r="BM368" s="332">
        <f t="shared" si="89"/>
        <v>0</v>
      </c>
      <c r="BN368" s="332">
        <f t="shared" si="89"/>
        <v>0</v>
      </c>
      <c r="BO368" s="332">
        <f t="shared" si="89"/>
        <v>0</v>
      </c>
      <c r="BP368" s="332">
        <f t="shared" si="89"/>
        <v>0</v>
      </c>
      <c r="BQ368" s="332">
        <f t="shared" si="89"/>
        <v>0</v>
      </c>
      <c r="BR368" s="332">
        <f t="shared" si="89"/>
        <v>0</v>
      </c>
      <c r="BS368" s="332">
        <f t="shared" si="89"/>
        <v>0</v>
      </c>
      <c r="BT368" s="332">
        <f t="shared" si="89"/>
        <v>0</v>
      </c>
      <c r="BU368" s="332">
        <f t="shared" si="89"/>
        <v>0</v>
      </c>
      <c r="BV368" s="332">
        <f t="shared" si="89"/>
        <v>0</v>
      </c>
      <c r="BW368" s="332">
        <f t="shared" si="89"/>
        <v>0</v>
      </c>
      <c r="BX368" s="332">
        <f t="shared" si="89"/>
        <v>0</v>
      </c>
      <c r="BZ368" s="332">
        <f t="shared" si="88"/>
        <v>0</v>
      </c>
      <c r="CA368" s="332">
        <f t="shared" si="88"/>
        <v>0</v>
      </c>
    </row>
    <row r="369" spans="12:79" hidden="1" x14ac:dyDescent="0.2">
      <c r="L369" s="332">
        <f t="shared" si="86"/>
        <v>0</v>
      </c>
      <c r="M369" s="332">
        <f t="shared" si="86"/>
        <v>0</v>
      </c>
      <c r="N369" s="332">
        <f t="shared" si="86"/>
        <v>0</v>
      </c>
      <c r="O369" s="332">
        <f t="shared" si="86"/>
        <v>0</v>
      </c>
      <c r="P369" s="332">
        <f t="shared" si="86"/>
        <v>0</v>
      </c>
      <c r="Q369" s="332">
        <f t="shared" si="86"/>
        <v>0</v>
      </c>
      <c r="R369" s="332">
        <f t="shared" si="86"/>
        <v>0</v>
      </c>
      <c r="S369" s="332">
        <f t="shared" si="86"/>
        <v>0</v>
      </c>
      <c r="T369" s="332">
        <f t="shared" si="86"/>
        <v>0</v>
      </c>
      <c r="U369" s="332">
        <f t="shared" si="86"/>
        <v>0</v>
      </c>
      <c r="V369" s="332">
        <f t="shared" si="86"/>
        <v>0</v>
      </c>
      <c r="W369" s="332">
        <f t="shared" si="86"/>
        <v>0</v>
      </c>
      <c r="X369" s="332">
        <f t="shared" si="86"/>
        <v>0</v>
      </c>
      <c r="Y369" s="332">
        <f t="shared" si="86"/>
        <v>0</v>
      </c>
      <c r="Z369" s="332">
        <f t="shared" si="86"/>
        <v>0</v>
      </c>
      <c r="AA369" s="332">
        <f t="shared" si="86"/>
        <v>0</v>
      </c>
      <c r="AB369" s="332">
        <f t="shared" si="85"/>
        <v>0</v>
      </c>
      <c r="AC369" s="332">
        <f t="shared" si="85"/>
        <v>0</v>
      </c>
      <c r="AD369" s="332">
        <f t="shared" si="85"/>
        <v>0</v>
      </c>
      <c r="AE369" s="332">
        <f t="shared" si="85"/>
        <v>0</v>
      </c>
      <c r="AF369" s="332">
        <f t="shared" si="85"/>
        <v>0</v>
      </c>
      <c r="AG369" s="332">
        <f t="shared" si="85"/>
        <v>0</v>
      </c>
      <c r="AH369" s="332">
        <f t="shared" si="85"/>
        <v>0</v>
      </c>
      <c r="AI369" s="332">
        <f t="shared" si="85"/>
        <v>0</v>
      </c>
      <c r="AJ369" s="332">
        <f t="shared" si="85"/>
        <v>0</v>
      </c>
      <c r="AK369" s="332">
        <f t="shared" si="85"/>
        <v>0</v>
      </c>
      <c r="AL369" s="332">
        <f t="shared" si="85"/>
        <v>0</v>
      </c>
      <c r="AM369" s="332">
        <f t="shared" si="85"/>
        <v>0</v>
      </c>
      <c r="AN369" s="332">
        <f t="shared" si="85"/>
        <v>0</v>
      </c>
      <c r="AO369" s="332">
        <f t="shared" si="85"/>
        <v>0</v>
      </c>
      <c r="AP369" s="332">
        <f t="shared" si="85"/>
        <v>0</v>
      </c>
      <c r="AQ369" s="332">
        <f t="shared" si="85"/>
        <v>0</v>
      </c>
      <c r="AR369" s="332">
        <f t="shared" si="87"/>
        <v>0</v>
      </c>
      <c r="AS369" s="332">
        <f t="shared" si="87"/>
        <v>0</v>
      </c>
      <c r="AT369" s="332">
        <f t="shared" si="87"/>
        <v>0</v>
      </c>
      <c r="AU369" s="332">
        <f t="shared" si="87"/>
        <v>0</v>
      </c>
      <c r="AV369" s="332">
        <f t="shared" si="87"/>
        <v>0</v>
      </c>
      <c r="AW369" s="332">
        <f t="shared" si="87"/>
        <v>0</v>
      </c>
      <c r="AX369" s="332">
        <f t="shared" si="87"/>
        <v>0</v>
      </c>
      <c r="AY369" s="332">
        <f t="shared" si="87"/>
        <v>0</v>
      </c>
      <c r="AZ369" s="332">
        <f t="shared" si="87"/>
        <v>0</v>
      </c>
      <c r="BA369" s="332">
        <f t="shared" si="87"/>
        <v>0</v>
      </c>
      <c r="BB369" s="332">
        <f t="shared" si="87"/>
        <v>0</v>
      </c>
      <c r="BC369" s="332">
        <f t="shared" si="87"/>
        <v>0</v>
      </c>
      <c r="BD369" s="332">
        <f t="shared" si="87"/>
        <v>0</v>
      </c>
      <c r="BE369" s="332">
        <f t="shared" si="87"/>
        <v>0</v>
      </c>
      <c r="BF369" s="332">
        <f t="shared" si="87"/>
        <v>0</v>
      </c>
      <c r="BG369" s="332">
        <f t="shared" si="87"/>
        <v>0</v>
      </c>
      <c r="BH369" s="332">
        <f t="shared" si="89"/>
        <v>0</v>
      </c>
      <c r="BI369" s="332">
        <f t="shared" si="89"/>
        <v>0</v>
      </c>
      <c r="BJ369" s="332">
        <f t="shared" si="89"/>
        <v>0</v>
      </c>
      <c r="BK369" s="332">
        <f t="shared" si="89"/>
        <v>0</v>
      </c>
      <c r="BL369" s="332">
        <f t="shared" si="89"/>
        <v>0</v>
      </c>
      <c r="BM369" s="332">
        <f t="shared" si="89"/>
        <v>0</v>
      </c>
      <c r="BN369" s="332">
        <f t="shared" si="89"/>
        <v>0</v>
      </c>
      <c r="BO369" s="332">
        <f t="shared" si="89"/>
        <v>0</v>
      </c>
      <c r="BP369" s="332">
        <f t="shared" si="89"/>
        <v>0</v>
      </c>
      <c r="BQ369" s="332">
        <f t="shared" si="89"/>
        <v>0</v>
      </c>
      <c r="BR369" s="332">
        <f t="shared" si="89"/>
        <v>0</v>
      </c>
      <c r="BS369" s="332">
        <f t="shared" si="89"/>
        <v>0</v>
      </c>
      <c r="BT369" s="332">
        <f t="shared" si="89"/>
        <v>0</v>
      </c>
      <c r="BU369" s="332">
        <f t="shared" si="89"/>
        <v>0</v>
      </c>
      <c r="BV369" s="332">
        <f t="shared" si="89"/>
        <v>0</v>
      </c>
      <c r="BW369" s="332">
        <f t="shared" si="89"/>
        <v>0</v>
      </c>
      <c r="BX369" s="332">
        <f t="shared" si="89"/>
        <v>0</v>
      </c>
      <c r="BZ369" s="332">
        <f t="shared" si="88"/>
        <v>0</v>
      </c>
      <c r="CA369" s="332">
        <f t="shared" si="88"/>
        <v>0</v>
      </c>
    </row>
    <row r="370" spans="12:79" hidden="1" x14ac:dyDescent="0.2">
      <c r="L370" s="332">
        <f t="shared" si="86"/>
        <v>0</v>
      </c>
      <c r="M370" s="332">
        <f t="shared" si="86"/>
        <v>0</v>
      </c>
      <c r="N370" s="332">
        <f t="shared" si="86"/>
        <v>0</v>
      </c>
      <c r="O370" s="332">
        <f t="shared" si="86"/>
        <v>0</v>
      </c>
      <c r="P370" s="332">
        <f t="shared" si="86"/>
        <v>0</v>
      </c>
      <c r="Q370" s="332">
        <f t="shared" si="86"/>
        <v>0</v>
      </c>
      <c r="R370" s="332">
        <f t="shared" si="86"/>
        <v>0</v>
      </c>
      <c r="S370" s="332">
        <f t="shared" si="86"/>
        <v>0</v>
      </c>
      <c r="T370" s="332">
        <f t="shared" si="86"/>
        <v>0</v>
      </c>
      <c r="U370" s="332">
        <f t="shared" si="86"/>
        <v>0</v>
      </c>
      <c r="V370" s="332">
        <f t="shared" si="86"/>
        <v>0</v>
      </c>
      <c r="W370" s="332">
        <f t="shared" si="86"/>
        <v>0</v>
      </c>
      <c r="X370" s="332">
        <f t="shared" si="86"/>
        <v>0</v>
      </c>
      <c r="Y370" s="332">
        <f t="shared" si="86"/>
        <v>0</v>
      </c>
      <c r="Z370" s="332">
        <f t="shared" si="86"/>
        <v>0</v>
      </c>
      <c r="AA370" s="332">
        <f t="shared" si="86"/>
        <v>0</v>
      </c>
      <c r="AB370" s="332">
        <f t="shared" si="85"/>
        <v>0</v>
      </c>
      <c r="AC370" s="332">
        <f t="shared" si="85"/>
        <v>0</v>
      </c>
      <c r="AD370" s="332">
        <f t="shared" si="85"/>
        <v>0</v>
      </c>
      <c r="AE370" s="332">
        <f t="shared" si="85"/>
        <v>0</v>
      </c>
      <c r="AF370" s="332">
        <f t="shared" si="85"/>
        <v>0</v>
      </c>
      <c r="AG370" s="332">
        <f t="shared" si="85"/>
        <v>0</v>
      </c>
      <c r="AH370" s="332">
        <f t="shared" si="85"/>
        <v>0</v>
      </c>
      <c r="AI370" s="332">
        <f t="shared" si="85"/>
        <v>0</v>
      </c>
      <c r="AJ370" s="332">
        <f t="shared" si="85"/>
        <v>0</v>
      </c>
      <c r="AK370" s="332">
        <f t="shared" si="85"/>
        <v>0</v>
      </c>
      <c r="AL370" s="332">
        <f t="shared" si="85"/>
        <v>0</v>
      </c>
      <c r="AM370" s="332">
        <f t="shared" si="85"/>
        <v>0</v>
      </c>
      <c r="AN370" s="332">
        <f t="shared" si="85"/>
        <v>0</v>
      </c>
      <c r="AO370" s="332">
        <f t="shared" si="85"/>
        <v>0</v>
      </c>
      <c r="AP370" s="332">
        <f t="shared" si="85"/>
        <v>0</v>
      </c>
      <c r="AQ370" s="332">
        <f t="shared" si="85"/>
        <v>0</v>
      </c>
      <c r="AR370" s="332">
        <f t="shared" si="87"/>
        <v>0</v>
      </c>
      <c r="AS370" s="332">
        <f t="shared" si="87"/>
        <v>0</v>
      </c>
      <c r="AT370" s="332">
        <f t="shared" si="87"/>
        <v>0</v>
      </c>
      <c r="AU370" s="332">
        <f t="shared" si="87"/>
        <v>0</v>
      </c>
      <c r="AV370" s="332">
        <f t="shared" si="87"/>
        <v>0</v>
      </c>
      <c r="AW370" s="332">
        <f t="shared" si="87"/>
        <v>0</v>
      </c>
      <c r="AX370" s="332">
        <f t="shared" si="87"/>
        <v>0</v>
      </c>
      <c r="AY370" s="332">
        <f t="shared" si="87"/>
        <v>0</v>
      </c>
      <c r="AZ370" s="332">
        <f t="shared" si="87"/>
        <v>0</v>
      </c>
      <c r="BA370" s="332">
        <f t="shared" si="87"/>
        <v>0</v>
      </c>
      <c r="BB370" s="332">
        <f t="shared" si="87"/>
        <v>0</v>
      </c>
      <c r="BC370" s="332">
        <f t="shared" si="87"/>
        <v>0</v>
      </c>
      <c r="BD370" s="332">
        <f t="shared" si="87"/>
        <v>0</v>
      </c>
      <c r="BE370" s="332">
        <f t="shared" si="87"/>
        <v>0</v>
      </c>
      <c r="BF370" s="332">
        <f t="shared" si="87"/>
        <v>0</v>
      </c>
      <c r="BG370" s="332">
        <f t="shared" si="87"/>
        <v>0</v>
      </c>
      <c r="BH370" s="332">
        <f t="shared" si="89"/>
        <v>0</v>
      </c>
      <c r="BI370" s="332">
        <f t="shared" si="89"/>
        <v>0</v>
      </c>
      <c r="BJ370" s="332">
        <f t="shared" si="89"/>
        <v>0</v>
      </c>
      <c r="BK370" s="332">
        <f t="shared" si="89"/>
        <v>0</v>
      </c>
      <c r="BL370" s="332">
        <f t="shared" si="89"/>
        <v>0</v>
      </c>
      <c r="BM370" s="332">
        <f t="shared" si="89"/>
        <v>0</v>
      </c>
      <c r="BN370" s="332">
        <f t="shared" si="89"/>
        <v>0</v>
      </c>
      <c r="BO370" s="332">
        <f t="shared" si="89"/>
        <v>0</v>
      </c>
      <c r="BP370" s="332">
        <f t="shared" si="89"/>
        <v>0</v>
      </c>
      <c r="BQ370" s="332">
        <f t="shared" si="89"/>
        <v>0</v>
      </c>
      <c r="BR370" s="332">
        <f t="shared" si="89"/>
        <v>0</v>
      </c>
      <c r="BS370" s="332">
        <f t="shared" si="89"/>
        <v>0</v>
      </c>
      <c r="BT370" s="332">
        <f t="shared" si="89"/>
        <v>0</v>
      </c>
      <c r="BU370" s="332">
        <f t="shared" si="89"/>
        <v>0</v>
      </c>
      <c r="BV370" s="332">
        <f t="shared" si="89"/>
        <v>0</v>
      </c>
      <c r="BW370" s="332">
        <f t="shared" si="89"/>
        <v>0</v>
      </c>
      <c r="BX370" s="332">
        <f t="shared" si="89"/>
        <v>0</v>
      </c>
      <c r="BZ370" s="332">
        <f t="shared" si="88"/>
        <v>0</v>
      </c>
      <c r="CA370" s="332">
        <f t="shared" si="88"/>
        <v>0</v>
      </c>
    </row>
    <row r="371" spans="12:79" hidden="1" x14ac:dyDescent="0.2">
      <c r="L371" s="332">
        <f t="shared" si="86"/>
        <v>0</v>
      </c>
      <c r="M371" s="332">
        <f t="shared" si="86"/>
        <v>0</v>
      </c>
      <c r="N371" s="332">
        <f t="shared" si="86"/>
        <v>0</v>
      </c>
      <c r="O371" s="332">
        <f t="shared" si="86"/>
        <v>0</v>
      </c>
      <c r="P371" s="332">
        <f t="shared" si="86"/>
        <v>0</v>
      </c>
      <c r="Q371" s="332">
        <f t="shared" si="86"/>
        <v>0</v>
      </c>
      <c r="R371" s="332">
        <f t="shared" si="86"/>
        <v>0</v>
      </c>
      <c r="S371" s="332">
        <f t="shared" si="86"/>
        <v>0</v>
      </c>
      <c r="T371" s="332">
        <f t="shared" si="86"/>
        <v>0</v>
      </c>
      <c r="U371" s="332">
        <f t="shared" si="86"/>
        <v>0</v>
      </c>
      <c r="V371" s="332">
        <f t="shared" si="86"/>
        <v>0</v>
      </c>
      <c r="W371" s="332">
        <f t="shared" si="86"/>
        <v>0</v>
      </c>
      <c r="X371" s="332">
        <f t="shared" si="86"/>
        <v>0</v>
      </c>
      <c r="Y371" s="332">
        <f t="shared" si="86"/>
        <v>0</v>
      </c>
      <c r="Z371" s="332">
        <f t="shared" si="86"/>
        <v>0</v>
      </c>
      <c r="AA371" s="332">
        <f t="shared" si="86"/>
        <v>0</v>
      </c>
      <c r="AB371" s="332">
        <f t="shared" si="85"/>
        <v>0</v>
      </c>
      <c r="AC371" s="332">
        <f t="shared" si="85"/>
        <v>0</v>
      </c>
      <c r="AD371" s="332">
        <f t="shared" si="85"/>
        <v>0</v>
      </c>
      <c r="AE371" s="332">
        <f t="shared" si="85"/>
        <v>0</v>
      </c>
      <c r="AF371" s="332">
        <f t="shared" si="85"/>
        <v>0</v>
      </c>
      <c r="AG371" s="332">
        <f t="shared" si="85"/>
        <v>0</v>
      </c>
      <c r="AH371" s="332">
        <f t="shared" si="85"/>
        <v>0</v>
      </c>
      <c r="AI371" s="332">
        <f t="shared" si="85"/>
        <v>0</v>
      </c>
      <c r="AJ371" s="332">
        <f t="shared" si="85"/>
        <v>0</v>
      </c>
      <c r="AK371" s="332">
        <f t="shared" si="85"/>
        <v>0</v>
      </c>
      <c r="AL371" s="332">
        <f t="shared" si="85"/>
        <v>0</v>
      </c>
      <c r="AM371" s="332">
        <f t="shared" si="85"/>
        <v>0</v>
      </c>
      <c r="AN371" s="332">
        <f t="shared" si="85"/>
        <v>0</v>
      </c>
      <c r="AO371" s="332">
        <f t="shared" si="85"/>
        <v>0</v>
      </c>
      <c r="AP371" s="332">
        <f t="shared" si="85"/>
        <v>0</v>
      </c>
      <c r="AQ371" s="332">
        <f t="shared" si="85"/>
        <v>0</v>
      </c>
      <c r="AR371" s="332">
        <f t="shared" si="87"/>
        <v>0</v>
      </c>
      <c r="AS371" s="332">
        <f t="shared" si="87"/>
        <v>0</v>
      </c>
      <c r="AT371" s="332">
        <f t="shared" si="87"/>
        <v>0</v>
      </c>
      <c r="AU371" s="332">
        <f t="shared" si="87"/>
        <v>0</v>
      </c>
      <c r="AV371" s="332">
        <f t="shared" si="87"/>
        <v>0</v>
      </c>
      <c r="AW371" s="332">
        <f t="shared" si="87"/>
        <v>0</v>
      </c>
      <c r="AX371" s="332">
        <f t="shared" si="87"/>
        <v>0</v>
      </c>
      <c r="AY371" s="332">
        <f t="shared" si="87"/>
        <v>0</v>
      </c>
      <c r="AZ371" s="332">
        <f t="shared" si="87"/>
        <v>0</v>
      </c>
      <c r="BA371" s="332">
        <f t="shared" si="87"/>
        <v>0</v>
      </c>
      <c r="BB371" s="332">
        <f t="shared" si="87"/>
        <v>0</v>
      </c>
      <c r="BC371" s="332">
        <f t="shared" si="87"/>
        <v>0</v>
      </c>
      <c r="BD371" s="332">
        <f t="shared" si="87"/>
        <v>0</v>
      </c>
      <c r="BE371" s="332">
        <f t="shared" si="87"/>
        <v>0</v>
      </c>
      <c r="BF371" s="332">
        <f t="shared" si="87"/>
        <v>0</v>
      </c>
      <c r="BG371" s="332">
        <f t="shared" si="87"/>
        <v>0</v>
      </c>
      <c r="BH371" s="332">
        <f t="shared" si="89"/>
        <v>0</v>
      </c>
      <c r="BI371" s="332">
        <f t="shared" si="89"/>
        <v>0</v>
      </c>
      <c r="BJ371" s="332">
        <f t="shared" si="89"/>
        <v>0</v>
      </c>
      <c r="BK371" s="332">
        <f t="shared" si="89"/>
        <v>0</v>
      </c>
      <c r="BL371" s="332">
        <f t="shared" si="89"/>
        <v>0</v>
      </c>
      <c r="BM371" s="332">
        <f t="shared" si="89"/>
        <v>0</v>
      </c>
      <c r="BN371" s="332">
        <f t="shared" si="89"/>
        <v>0</v>
      </c>
      <c r="BO371" s="332">
        <f t="shared" si="89"/>
        <v>0</v>
      </c>
      <c r="BP371" s="332">
        <f t="shared" si="89"/>
        <v>0</v>
      </c>
      <c r="BQ371" s="332">
        <f t="shared" si="89"/>
        <v>0</v>
      </c>
      <c r="BR371" s="332">
        <f t="shared" si="89"/>
        <v>0</v>
      </c>
      <c r="BS371" s="332">
        <f t="shared" si="89"/>
        <v>0</v>
      </c>
      <c r="BT371" s="332">
        <f t="shared" si="89"/>
        <v>0</v>
      </c>
      <c r="BU371" s="332">
        <f t="shared" si="89"/>
        <v>0</v>
      </c>
      <c r="BV371" s="332">
        <f t="shared" si="89"/>
        <v>0</v>
      </c>
      <c r="BW371" s="332">
        <f t="shared" si="89"/>
        <v>0</v>
      </c>
      <c r="BX371" s="332">
        <f t="shared" si="89"/>
        <v>0</v>
      </c>
      <c r="BZ371" s="332">
        <f t="shared" si="88"/>
        <v>0</v>
      </c>
      <c r="CA371" s="332">
        <f t="shared" si="88"/>
        <v>0</v>
      </c>
    </row>
    <row r="372" spans="12:79" hidden="1" x14ac:dyDescent="0.2">
      <c r="L372" s="332">
        <f t="shared" si="86"/>
        <v>0</v>
      </c>
      <c r="M372" s="332">
        <f t="shared" si="86"/>
        <v>0</v>
      </c>
      <c r="N372" s="332">
        <f t="shared" si="86"/>
        <v>0</v>
      </c>
      <c r="O372" s="332">
        <f t="shared" si="86"/>
        <v>0</v>
      </c>
      <c r="P372" s="332">
        <f t="shared" si="86"/>
        <v>0</v>
      </c>
      <c r="Q372" s="332">
        <f t="shared" si="86"/>
        <v>0</v>
      </c>
      <c r="R372" s="332">
        <f t="shared" si="86"/>
        <v>0</v>
      </c>
      <c r="S372" s="332">
        <f t="shared" si="86"/>
        <v>0</v>
      </c>
      <c r="T372" s="332">
        <f t="shared" si="86"/>
        <v>0</v>
      </c>
      <c r="U372" s="332">
        <f t="shared" si="86"/>
        <v>0</v>
      </c>
      <c r="V372" s="332">
        <f t="shared" si="86"/>
        <v>0</v>
      </c>
      <c r="W372" s="332">
        <f t="shared" si="86"/>
        <v>0</v>
      </c>
      <c r="X372" s="332">
        <f t="shared" si="86"/>
        <v>0</v>
      </c>
      <c r="Y372" s="332">
        <f t="shared" si="86"/>
        <v>0</v>
      </c>
      <c r="Z372" s="332">
        <f t="shared" si="86"/>
        <v>0</v>
      </c>
      <c r="AA372" s="332">
        <f t="shared" si="86"/>
        <v>0</v>
      </c>
      <c r="AB372" s="332">
        <f t="shared" si="85"/>
        <v>0</v>
      </c>
      <c r="AC372" s="332">
        <f t="shared" si="85"/>
        <v>0</v>
      </c>
      <c r="AD372" s="332">
        <f t="shared" si="85"/>
        <v>0</v>
      </c>
      <c r="AE372" s="332">
        <f t="shared" si="85"/>
        <v>0</v>
      </c>
      <c r="AF372" s="332">
        <f t="shared" si="85"/>
        <v>0</v>
      </c>
      <c r="AG372" s="332">
        <f t="shared" si="85"/>
        <v>0</v>
      </c>
      <c r="AH372" s="332">
        <f t="shared" si="85"/>
        <v>0</v>
      </c>
      <c r="AI372" s="332">
        <f t="shared" si="85"/>
        <v>0</v>
      </c>
      <c r="AJ372" s="332">
        <f t="shared" si="85"/>
        <v>0</v>
      </c>
      <c r="AK372" s="332">
        <f t="shared" si="85"/>
        <v>0</v>
      </c>
      <c r="AL372" s="332">
        <f t="shared" si="85"/>
        <v>0</v>
      </c>
      <c r="AM372" s="332">
        <f t="shared" si="85"/>
        <v>0</v>
      </c>
      <c r="AN372" s="332">
        <f t="shared" si="85"/>
        <v>0</v>
      </c>
      <c r="AO372" s="332">
        <f t="shared" si="85"/>
        <v>0</v>
      </c>
      <c r="AP372" s="332">
        <f t="shared" si="85"/>
        <v>0</v>
      </c>
      <c r="AQ372" s="332">
        <f t="shared" si="85"/>
        <v>0</v>
      </c>
      <c r="AR372" s="332">
        <f t="shared" si="87"/>
        <v>0</v>
      </c>
      <c r="AS372" s="332">
        <f t="shared" si="87"/>
        <v>0</v>
      </c>
      <c r="AT372" s="332">
        <f t="shared" si="87"/>
        <v>0</v>
      </c>
      <c r="AU372" s="332">
        <f t="shared" si="87"/>
        <v>0</v>
      </c>
      <c r="AV372" s="332">
        <f t="shared" si="87"/>
        <v>0</v>
      </c>
      <c r="AW372" s="332">
        <f t="shared" si="87"/>
        <v>0</v>
      </c>
      <c r="AX372" s="332">
        <f t="shared" si="87"/>
        <v>0</v>
      </c>
      <c r="AY372" s="332">
        <f t="shared" si="87"/>
        <v>0</v>
      </c>
      <c r="AZ372" s="332">
        <f t="shared" si="87"/>
        <v>0</v>
      </c>
      <c r="BA372" s="332">
        <f t="shared" si="87"/>
        <v>0</v>
      </c>
      <c r="BB372" s="332">
        <f t="shared" si="87"/>
        <v>0</v>
      </c>
      <c r="BC372" s="332">
        <f t="shared" si="87"/>
        <v>0</v>
      </c>
      <c r="BD372" s="332">
        <f t="shared" si="87"/>
        <v>0</v>
      </c>
      <c r="BE372" s="332">
        <f t="shared" si="87"/>
        <v>0</v>
      </c>
      <c r="BF372" s="332">
        <f t="shared" si="87"/>
        <v>0</v>
      </c>
      <c r="BG372" s="332">
        <f t="shared" si="87"/>
        <v>0</v>
      </c>
      <c r="BH372" s="332">
        <f t="shared" si="89"/>
        <v>0</v>
      </c>
      <c r="BI372" s="332">
        <f t="shared" si="89"/>
        <v>0</v>
      </c>
      <c r="BJ372" s="332">
        <f t="shared" si="89"/>
        <v>0</v>
      </c>
      <c r="BK372" s="332">
        <f t="shared" si="89"/>
        <v>0</v>
      </c>
      <c r="BL372" s="332">
        <f t="shared" si="89"/>
        <v>0</v>
      </c>
      <c r="BM372" s="332">
        <f t="shared" si="89"/>
        <v>0</v>
      </c>
      <c r="BN372" s="332">
        <f t="shared" si="89"/>
        <v>0</v>
      </c>
      <c r="BO372" s="332">
        <f t="shared" si="89"/>
        <v>0</v>
      </c>
      <c r="BP372" s="332">
        <f t="shared" si="89"/>
        <v>0</v>
      </c>
      <c r="BQ372" s="332">
        <f t="shared" si="89"/>
        <v>0</v>
      </c>
      <c r="BR372" s="332">
        <f t="shared" si="89"/>
        <v>0</v>
      </c>
      <c r="BS372" s="332">
        <f t="shared" si="89"/>
        <v>0</v>
      </c>
      <c r="BT372" s="332">
        <f t="shared" si="89"/>
        <v>0</v>
      </c>
      <c r="BU372" s="332">
        <f t="shared" si="89"/>
        <v>0</v>
      </c>
      <c r="BV372" s="332">
        <f t="shared" si="89"/>
        <v>0</v>
      </c>
      <c r="BW372" s="332">
        <f t="shared" si="89"/>
        <v>0</v>
      </c>
      <c r="BX372" s="332">
        <f t="shared" si="89"/>
        <v>0</v>
      </c>
      <c r="BZ372" s="332">
        <f t="shared" si="88"/>
        <v>0</v>
      </c>
      <c r="CA372" s="332">
        <f t="shared" si="88"/>
        <v>0</v>
      </c>
    </row>
    <row r="373" spans="12:79" hidden="1" x14ac:dyDescent="0.2">
      <c r="L373" s="332">
        <f t="shared" si="86"/>
        <v>0</v>
      </c>
      <c r="M373" s="332">
        <f t="shared" si="86"/>
        <v>0</v>
      </c>
      <c r="N373" s="332">
        <f t="shared" si="86"/>
        <v>0</v>
      </c>
      <c r="O373" s="332">
        <f t="shared" si="86"/>
        <v>0</v>
      </c>
      <c r="P373" s="332">
        <f t="shared" si="86"/>
        <v>0</v>
      </c>
      <c r="Q373" s="332">
        <f t="shared" si="86"/>
        <v>0</v>
      </c>
      <c r="R373" s="332">
        <f t="shared" si="86"/>
        <v>0</v>
      </c>
      <c r="S373" s="332">
        <f t="shared" si="86"/>
        <v>0</v>
      </c>
      <c r="T373" s="332">
        <f t="shared" si="86"/>
        <v>0</v>
      </c>
      <c r="U373" s="332">
        <f t="shared" si="86"/>
        <v>0</v>
      </c>
      <c r="V373" s="332">
        <f t="shared" si="86"/>
        <v>0</v>
      </c>
      <c r="W373" s="332">
        <f t="shared" si="86"/>
        <v>0</v>
      </c>
      <c r="X373" s="332">
        <f t="shared" si="86"/>
        <v>0</v>
      </c>
      <c r="Y373" s="332">
        <f t="shared" si="86"/>
        <v>0</v>
      </c>
      <c r="Z373" s="332">
        <f t="shared" si="86"/>
        <v>0</v>
      </c>
      <c r="AA373" s="332">
        <f t="shared" si="86"/>
        <v>0</v>
      </c>
      <c r="AB373" s="332">
        <f t="shared" si="85"/>
        <v>0</v>
      </c>
      <c r="AC373" s="332">
        <f t="shared" si="85"/>
        <v>0</v>
      </c>
      <c r="AD373" s="332">
        <f t="shared" si="85"/>
        <v>0</v>
      </c>
      <c r="AE373" s="332">
        <f t="shared" si="85"/>
        <v>0</v>
      </c>
      <c r="AF373" s="332">
        <f t="shared" si="85"/>
        <v>0</v>
      </c>
      <c r="AG373" s="332">
        <f t="shared" si="85"/>
        <v>0</v>
      </c>
      <c r="AH373" s="332">
        <f t="shared" si="85"/>
        <v>0</v>
      </c>
      <c r="AI373" s="332">
        <f t="shared" si="85"/>
        <v>0</v>
      </c>
      <c r="AJ373" s="332">
        <f t="shared" si="85"/>
        <v>0</v>
      </c>
      <c r="AK373" s="332">
        <f t="shared" si="85"/>
        <v>0</v>
      </c>
      <c r="AL373" s="332">
        <f t="shared" si="85"/>
        <v>0</v>
      </c>
      <c r="AM373" s="332">
        <f t="shared" si="85"/>
        <v>0</v>
      </c>
      <c r="AN373" s="332">
        <f t="shared" si="85"/>
        <v>0</v>
      </c>
      <c r="AO373" s="332">
        <f t="shared" si="85"/>
        <v>0</v>
      </c>
      <c r="AP373" s="332">
        <f t="shared" si="85"/>
        <v>0</v>
      </c>
      <c r="AQ373" s="332">
        <f t="shared" si="85"/>
        <v>0</v>
      </c>
      <c r="AR373" s="332">
        <f t="shared" si="87"/>
        <v>0</v>
      </c>
      <c r="AS373" s="332">
        <f t="shared" si="87"/>
        <v>0</v>
      </c>
      <c r="AT373" s="332">
        <f t="shared" si="87"/>
        <v>0</v>
      </c>
      <c r="AU373" s="332">
        <f t="shared" si="87"/>
        <v>0</v>
      </c>
      <c r="AV373" s="332">
        <f t="shared" si="87"/>
        <v>0</v>
      </c>
      <c r="AW373" s="332">
        <f t="shared" si="87"/>
        <v>0</v>
      </c>
      <c r="AX373" s="332">
        <f t="shared" si="87"/>
        <v>0</v>
      </c>
      <c r="AY373" s="332">
        <f t="shared" si="87"/>
        <v>0</v>
      </c>
      <c r="AZ373" s="332">
        <f t="shared" si="87"/>
        <v>0</v>
      </c>
      <c r="BA373" s="332">
        <f t="shared" si="87"/>
        <v>0</v>
      </c>
      <c r="BB373" s="332">
        <f t="shared" si="87"/>
        <v>0</v>
      </c>
      <c r="BC373" s="332">
        <f t="shared" si="87"/>
        <v>0</v>
      </c>
      <c r="BD373" s="332">
        <f t="shared" si="87"/>
        <v>0</v>
      </c>
      <c r="BE373" s="332">
        <f t="shared" si="87"/>
        <v>0</v>
      </c>
      <c r="BF373" s="332">
        <f t="shared" si="87"/>
        <v>0</v>
      </c>
      <c r="BG373" s="332">
        <f t="shared" si="87"/>
        <v>0</v>
      </c>
      <c r="BH373" s="332">
        <f t="shared" si="89"/>
        <v>0</v>
      </c>
      <c r="BI373" s="332">
        <f t="shared" si="89"/>
        <v>0</v>
      </c>
      <c r="BJ373" s="332">
        <f t="shared" si="89"/>
        <v>0</v>
      </c>
      <c r="BK373" s="332">
        <f t="shared" si="89"/>
        <v>0</v>
      </c>
      <c r="BL373" s="332">
        <f t="shared" si="89"/>
        <v>0</v>
      </c>
      <c r="BM373" s="332">
        <f t="shared" si="89"/>
        <v>0</v>
      </c>
      <c r="BN373" s="332">
        <f t="shared" si="89"/>
        <v>0</v>
      </c>
      <c r="BO373" s="332">
        <f t="shared" si="89"/>
        <v>0</v>
      </c>
      <c r="BP373" s="332">
        <f t="shared" si="89"/>
        <v>0</v>
      </c>
      <c r="BQ373" s="332">
        <f t="shared" si="89"/>
        <v>0</v>
      </c>
      <c r="BR373" s="332">
        <f t="shared" si="89"/>
        <v>0</v>
      </c>
      <c r="BS373" s="332">
        <f t="shared" si="89"/>
        <v>0</v>
      </c>
      <c r="BT373" s="332">
        <f t="shared" si="89"/>
        <v>0</v>
      </c>
      <c r="BU373" s="332">
        <f t="shared" si="89"/>
        <v>0</v>
      </c>
      <c r="BV373" s="332">
        <f t="shared" si="89"/>
        <v>0</v>
      </c>
      <c r="BW373" s="332">
        <f t="shared" si="89"/>
        <v>0</v>
      </c>
      <c r="BX373" s="332">
        <f t="shared" si="89"/>
        <v>0</v>
      </c>
      <c r="BZ373" s="332">
        <f t="shared" si="88"/>
        <v>0</v>
      </c>
      <c r="CA373" s="332">
        <f t="shared" si="88"/>
        <v>0</v>
      </c>
    </row>
    <row r="374" spans="12:79" hidden="1" x14ac:dyDescent="0.2">
      <c r="L374" s="332">
        <f t="shared" si="86"/>
        <v>0</v>
      </c>
      <c r="M374" s="332">
        <f t="shared" si="86"/>
        <v>0</v>
      </c>
      <c r="N374" s="332">
        <f t="shared" si="86"/>
        <v>0</v>
      </c>
      <c r="O374" s="332">
        <f t="shared" si="86"/>
        <v>0</v>
      </c>
      <c r="P374" s="332">
        <f t="shared" si="86"/>
        <v>0</v>
      </c>
      <c r="Q374" s="332">
        <f t="shared" si="86"/>
        <v>0</v>
      </c>
      <c r="R374" s="332">
        <f t="shared" si="86"/>
        <v>0</v>
      </c>
      <c r="S374" s="332">
        <f t="shared" si="86"/>
        <v>0</v>
      </c>
      <c r="T374" s="332">
        <f t="shared" si="86"/>
        <v>0</v>
      </c>
      <c r="U374" s="332">
        <f t="shared" si="86"/>
        <v>0</v>
      </c>
      <c r="V374" s="332">
        <f t="shared" si="86"/>
        <v>0</v>
      </c>
      <c r="W374" s="332">
        <f t="shared" si="86"/>
        <v>0</v>
      </c>
      <c r="X374" s="332">
        <f t="shared" si="86"/>
        <v>0</v>
      </c>
      <c r="Y374" s="332">
        <f t="shared" si="86"/>
        <v>0</v>
      </c>
      <c r="Z374" s="332">
        <f t="shared" si="86"/>
        <v>0</v>
      </c>
      <c r="AA374" s="332">
        <f t="shared" ref="AA374:AQ374" si="90">AA223-CS223</f>
        <v>0</v>
      </c>
      <c r="AB374" s="332">
        <f t="shared" si="90"/>
        <v>0</v>
      </c>
      <c r="AC374" s="332">
        <f t="shared" si="90"/>
        <v>0</v>
      </c>
      <c r="AD374" s="332">
        <f t="shared" si="90"/>
        <v>0</v>
      </c>
      <c r="AE374" s="332">
        <f t="shared" si="90"/>
        <v>0</v>
      </c>
      <c r="AF374" s="332">
        <f t="shared" si="90"/>
        <v>0</v>
      </c>
      <c r="AG374" s="332">
        <f t="shared" si="90"/>
        <v>0</v>
      </c>
      <c r="AH374" s="332">
        <f t="shared" si="90"/>
        <v>0</v>
      </c>
      <c r="AI374" s="332">
        <f t="shared" si="90"/>
        <v>0</v>
      </c>
      <c r="AJ374" s="332">
        <f t="shared" si="90"/>
        <v>0</v>
      </c>
      <c r="AK374" s="332">
        <f t="shared" si="90"/>
        <v>0</v>
      </c>
      <c r="AL374" s="332">
        <f t="shared" si="90"/>
        <v>0</v>
      </c>
      <c r="AM374" s="332">
        <f t="shared" si="90"/>
        <v>0</v>
      </c>
      <c r="AN374" s="332">
        <f t="shared" si="90"/>
        <v>0</v>
      </c>
      <c r="AO374" s="332">
        <f t="shared" si="90"/>
        <v>0</v>
      </c>
      <c r="AP374" s="332">
        <f t="shared" si="90"/>
        <v>0</v>
      </c>
      <c r="AQ374" s="332">
        <f t="shared" si="90"/>
        <v>0</v>
      </c>
      <c r="AR374" s="332">
        <f t="shared" si="87"/>
        <v>0</v>
      </c>
      <c r="AS374" s="332">
        <f t="shared" si="87"/>
        <v>0</v>
      </c>
      <c r="AT374" s="332">
        <f t="shared" si="87"/>
        <v>0</v>
      </c>
      <c r="AU374" s="332">
        <f t="shared" si="87"/>
        <v>0</v>
      </c>
      <c r="AV374" s="332">
        <f t="shared" si="87"/>
        <v>0</v>
      </c>
      <c r="AW374" s="332">
        <f t="shared" si="87"/>
        <v>0</v>
      </c>
      <c r="AX374" s="332">
        <f t="shared" si="87"/>
        <v>0</v>
      </c>
      <c r="AY374" s="332">
        <f t="shared" si="87"/>
        <v>0</v>
      </c>
      <c r="AZ374" s="332">
        <f t="shared" si="87"/>
        <v>0</v>
      </c>
      <c r="BA374" s="332">
        <f t="shared" si="87"/>
        <v>0</v>
      </c>
      <c r="BB374" s="332">
        <f t="shared" si="87"/>
        <v>0</v>
      </c>
      <c r="BC374" s="332">
        <f t="shared" si="87"/>
        <v>0</v>
      </c>
      <c r="BD374" s="332">
        <f t="shared" si="87"/>
        <v>0</v>
      </c>
      <c r="BE374" s="332">
        <f t="shared" si="87"/>
        <v>0</v>
      </c>
      <c r="BF374" s="332">
        <f t="shared" si="87"/>
        <v>0</v>
      </c>
      <c r="BG374" s="332">
        <f t="shared" si="87"/>
        <v>0</v>
      </c>
      <c r="BH374" s="332">
        <f t="shared" si="89"/>
        <v>0</v>
      </c>
      <c r="BI374" s="332">
        <f t="shared" si="89"/>
        <v>0</v>
      </c>
      <c r="BJ374" s="332">
        <f t="shared" si="89"/>
        <v>0</v>
      </c>
      <c r="BK374" s="332">
        <f t="shared" si="89"/>
        <v>0</v>
      </c>
      <c r="BL374" s="332">
        <f t="shared" si="89"/>
        <v>0</v>
      </c>
      <c r="BM374" s="332">
        <f t="shared" si="89"/>
        <v>0</v>
      </c>
      <c r="BN374" s="332">
        <f t="shared" si="89"/>
        <v>0</v>
      </c>
      <c r="BO374" s="332">
        <f t="shared" si="89"/>
        <v>0</v>
      </c>
      <c r="BP374" s="332">
        <f t="shared" si="89"/>
        <v>0</v>
      </c>
      <c r="BQ374" s="332">
        <f t="shared" si="89"/>
        <v>0</v>
      </c>
      <c r="BR374" s="332">
        <f t="shared" si="89"/>
        <v>0</v>
      </c>
      <c r="BS374" s="332">
        <f t="shared" si="89"/>
        <v>0</v>
      </c>
      <c r="BT374" s="332">
        <f t="shared" si="89"/>
        <v>0</v>
      </c>
      <c r="BU374" s="332">
        <f t="shared" si="89"/>
        <v>0</v>
      </c>
      <c r="BV374" s="332">
        <f t="shared" si="89"/>
        <v>0</v>
      </c>
      <c r="BW374" s="332">
        <f t="shared" si="89"/>
        <v>0</v>
      </c>
      <c r="BX374" s="332">
        <f t="shared" si="89"/>
        <v>0</v>
      </c>
      <c r="BZ374" s="332">
        <f t="shared" si="88"/>
        <v>0</v>
      </c>
      <c r="CA374" s="332">
        <f t="shared" si="88"/>
        <v>0</v>
      </c>
    </row>
    <row r="375" spans="12:79" hidden="1" x14ac:dyDescent="0.2">
      <c r="L375" s="332" t="e">
        <f>#REF!-#REF!</f>
        <v>#REF!</v>
      </c>
      <c r="M375" s="332" t="e">
        <f>#REF!-#REF!</f>
        <v>#REF!</v>
      </c>
      <c r="N375" s="332" t="e">
        <f>#REF!-#REF!</f>
        <v>#REF!</v>
      </c>
      <c r="O375" s="332" t="e">
        <f>#REF!-#REF!</f>
        <v>#REF!</v>
      </c>
      <c r="P375" s="332" t="e">
        <f>#REF!-#REF!</f>
        <v>#REF!</v>
      </c>
      <c r="Q375" s="332" t="e">
        <f>#REF!-#REF!</f>
        <v>#REF!</v>
      </c>
      <c r="R375" s="332" t="e">
        <f>#REF!-#REF!</f>
        <v>#REF!</v>
      </c>
      <c r="S375" s="332" t="e">
        <f>#REF!-#REF!</f>
        <v>#REF!</v>
      </c>
      <c r="T375" s="332" t="e">
        <f>#REF!-#REF!</f>
        <v>#REF!</v>
      </c>
      <c r="U375" s="332" t="e">
        <f>#REF!-#REF!</f>
        <v>#REF!</v>
      </c>
      <c r="V375" s="332" t="e">
        <f>#REF!-#REF!</f>
        <v>#REF!</v>
      </c>
      <c r="W375" s="332" t="e">
        <f>#REF!-#REF!</f>
        <v>#REF!</v>
      </c>
      <c r="X375" s="332" t="e">
        <f>#REF!-#REF!</f>
        <v>#REF!</v>
      </c>
      <c r="Y375" s="332" t="e">
        <f>#REF!-#REF!</f>
        <v>#REF!</v>
      </c>
      <c r="Z375" s="332" t="e">
        <f>#REF!-#REF!</f>
        <v>#REF!</v>
      </c>
      <c r="AA375" s="332" t="e">
        <f>#REF!-#REF!</f>
        <v>#REF!</v>
      </c>
      <c r="AB375" s="332" t="e">
        <f>#REF!-#REF!</f>
        <v>#REF!</v>
      </c>
      <c r="AC375" s="332" t="e">
        <f>#REF!-#REF!</f>
        <v>#REF!</v>
      </c>
      <c r="AD375" s="332" t="e">
        <f>#REF!-#REF!</f>
        <v>#REF!</v>
      </c>
      <c r="AE375" s="332" t="e">
        <f>#REF!-#REF!</f>
        <v>#REF!</v>
      </c>
      <c r="AF375" s="332" t="e">
        <f>#REF!-#REF!</f>
        <v>#REF!</v>
      </c>
      <c r="AG375" s="332" t="e">
        <f>#REF!-#REF!</f>
        <v>#REF!</v>
      </c>
      <c r="AH375" s="332" t="e">
        <f>#REF!-#REF!</f>
        <v>#REF!</v>
      </c>
      <c r="AI375" s="332" t="e">
        <f>#REF!-#REF!</f>
        <v>#REF!</v>
      </c>
      <c r="AJ375" s="332" t="e">
        <f>#REF!-#REF!</f>
        <v>#REF!</v>
      </c>
      <c r="AK375" s="332" t="e">
        <f>#REF!-#REF!</f>
        <v>#REF!</v>
      </c>
      <c r="AL375" s="332" t="e">
        <f>#REF!-#REF!</f>
        <v>#REF!</v>
      </c>
      <c r="AM375" s="332" t="e">
        <f>#REF!-#REF!</f>
        <v>#REF!</v>
      </c>
      <c r="AN375" s="332" t="e">
        <f>#REF!-#REF!</f>
        <v>#REF!</v>
      </c>
      <c r="AO375" s="332" t="e">
        <f>#REF!-#REF!</f>
        <v>#REF!</v>
      </c>
      <c r="AP375" s="332" t="e">
        <f>#REF!-#REF!</f>
        <v>#REF!</v>
      </c>
      <c r="AQ375" s="332" t="e">
        <f>#REF!-#REF!</f>
        <v>#REF!</v>
      </c>
      <c r="AR375" s="332" t="e">
        <f>#REF!-#REF!</f>
        <v>#REF!</v>
      </c>
      <c r="AS375" s="332" t="e">
        <f>#REF!-#REF!</f>
        <v>#REF!</v>
      </c>
      <c r="AT375" s="332" t="e">
        <f>#REF!-#REF!</f>
        <v>#REF!</v>
      </c>
      <c r="AU375" s="332" t="e">
        <f>#REF!-#REF!</f>
        <v>#REF!</v>
      </c>
      <c r="AV375" s="332" t="e">
        <f>#REF!-#REF!</f>
        <v>#REF!</v>
      </c>
      <c r="AW375" s="332" t="e">
        <f>#REF!-#REF!</f>
        <v>#REF!</v>
      </c>
      <c r="AX375" s="332" t="e">
        <f>#REF!-#REF!</f>
        <v>#REF!</v>
      </c>
      <c r="AY375" s="332" t="e">
        <f>#REF!-#REF!</f>
        <v>#REF!</v>
      </c>
      <c r="AZ375" s="332" t="e">
        <f>#REF!-#REF!</f>
        <v>#REF!</v>
      </c>
      <c r="BA375" s="332" t="e">
        <f>#REF!-#REF!</f>
        <v>#REF!</v>
      </c>
      <c r="BB375" s="332" t="e">
        <f>#REF!-#REF!</f>
        <v>#REF!</v>
      </c>
      <c r="BC375" s="332" t="e">
        <f>#REF!-#REF!</f>
        <v>#REF!</v>
      </c>
      <c r="BD375" s="332" t="e">
        <f>#REF!-#REF!</f>
        <v>#REF!</v>
      </c>
      <c r="BE375" s="332" t="e">
        <f>#REF!-#REF!</f>
        <v>#REF!</v>
      </c>
      <c r="BF375" s="332" t="e">
        <f>#REF!-#REF!</f>
        <v>#REF!</v>
      </c>
      <c r="BG375" s="332" t="e">
        <f>#REF!-#REF!</f>
        <v>#REF!</v>
      </c>
      <c r="BH375" s="332" t="e">
        <f>#REF!-#REF!</f>
        <v>#REF!</v>
      </c>
      <c r="BI375" s="332" t="e">
        <f>#REF!-#REF!</f>
        <v>#REF!</v>
      </c>
      <c r="BJ375" s="332" t="e">
        <f>#REF!-#REF!</f>
        <v>#REF!</v>
      </c>
      <c r="BK375" s="332" t="e">
        <f>#REF!-#REF!</f>
        <v>#REF!</v>
      </c>
      <c r="BL375" s="332" t="e">
        <f>#REF!-#REF!</f>
        <v>#REF!</v>
      </c>
      <c r="BM375" s="332" t="e">
        <f>#REF!-#REF!</f>
        <v>#REF!</v>
      </c>
      <c r="BN375" s="332" t="e">
        <f>#REF!-#REF!</f>
        <v>#REF!</v>
      </c>
      <c r="BO375" s="332" t="e">
        <f>#REF!-#REF!</f>
        <v>#REF!</v>
      </c>
      <c r="BP375" s="332" t="e">
        <f>#REF!-#REF!</f>
        <v>#REF!</v>
      </c>
      <c r="BQ375" s="332" t="e">
        <f>#REF!-#REF!</f>
        <v>#REF!</v>
      </c>
      <c r="BR375" s="332" t="e">
        <f>#REF!-#REF!</f>
        <v>#REF!</v>
      </c>
      <c r="BS375" s="332" t="e">
        <f>#REF!-#REF!</f>
        <v>#REF!</v>
      </c>
      <c r="BT375" s="332" t="e">
        <f>#REF!-#REF!</f>
        <v>#REF!</v>
      </c>
      <c r="BU375" s="332" t="e">
        <f>#REF!-#REF!</f>
        <v>#REF!</v>
      </c>
      <c r="BV375" s="332" t="e">
        <f>#REF!-#REF!</f>
        <v>#REF!</v>
      </c>
      <c r="BW375" s="332" t="e">
        <f>#REF!-#REF!</f>
        <v>#REF!</v>
      </c>
      <c r="BX375" s="332" t="e">
        <f>#REF!-#REF!</f>
        <v>#REF!</v>
      </c>
      <c r="BZ375" s="332" t="e">
        <f>#REF!-#REF!</f>
        <v>#REF!</v>
      </c>
      <c r="CA375" s="332" t="e">
        <f>#REF!-#REF!</f>
        <v>#REF!</v>
      </c>
    </row>
    <row r="376" spans="12:79" hidden="1" x14ac:dyDescent="0.2">
      <c r="L376" s="332">
        <f>L224-CD224</f>
        <v>0</v>
      </c>
      <c r="M376" s="332">
        <f t="shared" ref="M376:BX376" si="91">M224-CE224</f>
        <v>0</v>
      </c>
      <c r="N376" s="332">
        <f t="shared" si="91"/>
        <v>0</v>
      </c>
      <c r="O376" s="332">
        <f t="shared" si="91"/>
        <v>0</v>
      </c>
      <c r="P376" s="332">
        <f t="shared" si="91"/>
        <v>0</v>
      </c>
      <c r="Q376" s="332">
        <f t="shared" si="91"/>
        <v>0</v>
      </c>
      <c r="R376" s="332">
        <f t="shared" si="91"/>
        <v>0</v>
      </c>
      <c r="S376" s="332">
        <f t="shared" si="91"/>
        <v>0</v>
      </c>
      <c r="T376" s="332">
        <f t="shared" si="91"/>
        <v>0</v>
      </c>
      <c r="U376" s="332">
        <f t="shared" si="91"/>
        <v>0</v>
      </c>
      <c r="V376" s="332">
        <f t="shared" si="91"/>
        <v>0</v>
      </c>
      <c r="W376" s="332">
        <f t="shared" si="91"/>
        <v>0</v>
      </c>
      <c r="X376" s="332">
        <f t="shared" si="91"/>
        <v>0</v>
      </c>
      <c r="Y376" s="332">
        <f t="shared" si="91"/>
        <v>0</v>
      </c>
      <c r="Z376" s="332">
        <f t="shared" si="91"/>
        <v>0</v>
      </c>
      <c r="AA376" s="332">
        <f t="shared" si="91"/>
        <v>0</v>
      </c>
      <c r="AB376" s="332">
        <f t="shared" si="91"/>
        <v>0</v>
      </c>
      <c r="AC376" s="332">
        <f t="shared" si="91"/>
        <v>0</v>
      </c>
      <c r="AD376" s="332">
        <f t="shared" si="91"/>
        <v>0</v>
      </c>
      <c r="AE376" s="332">
        <f t="shared" si="91"/>
        <v>0</v>
      </c>
      <c r="AF376" s="332">
        <f t="shared" si="91"/>
        <v>0</v>
      </c>
      <c r="AG376" s="332">
        <f t="shared" si="91"/>
        <v>0</v>
      </c>
      <c r="AH376" s="332">
        <f t="shared" si="91"/>
        <v>0</v>
      </c>
      <c r="AI376" s="332">
        <f t="shared" si="91"/>
        <v>0</v>
      </c>
      <c r="AJ376" s="332">
        <f t="shared" si="91"/>
        <v>0</v>
      </c>
      <c r="AK376" s="332">
        <f t="shared" si="91"/>
        <v>0</v>
      </c>
      <c r="AL376" s="332">
        <f t="shared" si="91"/>
        <v>0</v>
      </c>
      <c r="AM376" s="332">
        <f t="shared" si="91"/>
        <v>0</v>
      </c>
      <c r="AN376" s="332">
        <f t="shared" si="91"/>
        <v>0</v>
      </c>
      <c r="AO376" s="332">
        <f t="shared" si="91"/>
        <v>0</v>
      </c>
      <c r="AP376" s="332">
        <f t="shared" si="91"/>
        <v>0</v>
      </c>
      <c r="AQ376" s="332">
        <f t="shared" si="91"/>
        <v>0</v>
      </c>
      <c r="AR376" s="332">
        <f t="shared" si="91"/>
        <v>0</v>
      </c>
      <c r="AS376" s="332">
        <f t="shared" si="91"/>
        <v>0</v>
      </c>
      <c r="AT376" s="332">
        <f t="shared" si="91"/>
        <v>0</v>
      </c>
      <c r="AU376" s="332">
        <f t="shared" si="91"/>
        <v>0</v>
      </c>
      <c r="AV376" s="332">
        <f t="shared" si="91"/>
        <v>0</v>
      </c>
      <c r="AW376" s="332">
        <f t="shared" si="91"/>
        <v>0</v>
      </c>
      <c r="AX376" s="332">
        <f t="shared" si="91"/>
        <v>0</v>
      </c>
      <c r="AY376" s="332">
        <f t="shared" si="91"/>
        <v>0</v>
      </c>
      <c r="AZ376" s="332">
        <f t="shared" si="91"/>
        <v>0</v>
      </c>
      <c r="BA376" s="332">
        <f t="shared" si="91"/>
        <v>0</v>
      </c>
      <c r="BB376" s="332">
        <f t="shared" si="91"/>
        <v>0</v>
      </c>
      <c r="BC376" s="332">
        <f t="shared" si="91"/>
        <v>0</v>
      </c>
      <c r="BD376" s="332">
        <f t="shared" si="91"/>
        <v>0</v>
      </c>
      <c r="BE376" s="332">
        <f t="shared" si="91"/>
        <v>0</v>
      </c>
      <c r="BF376" s="332">
        <f t="shared" si="91"/>
        <v>0</v>
      </c>
      <c r="BG376" s="332">
        <f t="shared" si="91"/>
        <v>0</v>
      </c>
      <c r="BH376" s="332">
        <f t="shared" si="91"/>
        <v>0</v>
      </c>
      <c r="BI376" s="332">
        <f t="shared" si="91"/>
        <v>0</v>
      </c>
      <c r="BJ376" s="332">
        <f t="shared" si="91"/>
        <v>0</v>
      </c>
      <c r="BK376" s="332">
        <f t="shared" si="91"/>
        <v>0</v>
      </c>
      <c r="BL376" s="332">
        <f t="shared" si="91"/>
        <v>0</v>
      </c>
      <c r="BM376" s="332">
        <f t="shared" si="91"/>
        <v>0</v>
      </c>
      <c r="BN376" s="332">
        <f t="shared" si="91"/>
        <v>0</v>
      </c>
      <c r="BO376" s="332">
        <f t="shared" si="91"/>
        <v>0</v>
      </c>
      <c r="BP376" s="332">
        <f t="shared" si="91"/>
        <v>0</v>
      </c>
      <c r="BQ376" s="332">
        <f t="shared" si="91"/>
        <v>0</v>
      </c>
      <c r="BR376" s="332">
        <f t="shared" si="91"/>
        <v>0</v>
      </c>
      <c r="BS376" s="332">
        <f t="shared" si="91"/>
        <v>0</v>
      </c>
      <c r="BT376" s="332">
        <f t="shared" si="91"/>
        <v>0</v>
      </c>
      <c r="BU376" s="332">
        <f t="shared" si="91"/>
        <v>0</v>
      </c>
      <c r="BV376" s="332">
        <f t="shared" si="91"/>
        <v>0</v>
      </c>
      <c r="BW376" s="332">
        <f t="shared" si="91"/>
        <v>0</v>
      </c>
      <c r="BX376" s="332">
        <f t="shared" si="91"/>
        <v>0</v>
      </c>
      <c r="BZ376" s="332">
        <f t="shared" ref="BZ376:CA376" si="92">BZ224-ER224</f>
        <v>0</v>
      </c>
      <c r="CA376" s="332">
        <f t="shared" si="92"/>
        <v>0</v>
      </c>
    </row>
    <row r="377" spans="12:79" hidden="1" x14ac:dyDescent="0.2"/>
    <row r="378" spans="12:79" hidden="1" x14ac:dyDescent="0.2"/>
    <row r="379" spans="12:79" hidden="1" x14ac:dyDescent="0.2"/>
    <row r="380" spans="12:79" hidden="1" x14ac:dyDescent="0.2"/>
    <row r="381" spans="12:79" hidden="1" x14ac:dyDescent="0.2"/>
    <row r="382" spans="12:79" hidden="1" x14ac:dyDescent="0.2"/>
    <row r="383" spans="12:79" hidden="1" x14ac:dyDescent="0.2"/>
    <row r="384" spans="12:79" hidden="1" x14ac:dyDescent="0.2"/>
  </sheetData>
  <mergeCells count="2">
    <mergeCell ref="G8:BT8"/>
    <mergeCell ref="BY8:EL8"/>
  </mergeCells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EA9D3-1B8E-4853-AEE9-CC4DFEA2AC93}">
  <sheetPr>
    <pageSetUpPr fitToPage="1"/>
  </sheetPr>
  <dimension ref="A1:ER368"/>
  <sheetViews>
    <sheetView view="pageBreakPreview" zoomScaleNormal="100" zoomScaleSheetLayoutView="100" workbookViewId="0">
      <selection activeCell="R26" sqref="R26"/>
    </sheetView>
  </sheetViews>
  <sheetFormatPr defaultColWidth="10" defaultRowHeight="12.75" x14ac:dyDescent="0.2"/>
  <cols>
    <col min="1" max="1" width="1.85546875" style="332" customWidth="1"/>
    <col min="2" max="2" width="1" style="332" customWidth="1"/>
    <col min="3" max="3" width="0.85546875" style="332" customWidth="1"/>
    <col min="4" max="4" width="63.140625" style="332" customWidth="1"/>
    <col min="5" max="6" width="1" style="332" customWidth="1"/>
    <col min="7" max="7" width="16.85546875" style="332" customWidth="1"/>
    <col min="8" max="9" width="1" style="332" customWidth="1"/>
    <col min="10" max="11" width="1" style="332" hidden="1" customWidth="1"/>
    <col min="12" max="12" width="17.85546875" style="332" hidden="1" customWidth="1"/>
    <col min="13" max="14" width="1" style="332" hidden="1" customWidth="1"/>
    <col min="15" max="16" width="1" style="332" customWidth="1"/>
    <col min="17" max="17" width="17.85546875" style="332" customWidth="1"/>
    <col min="18" max="19" width="1" style="332" customWidth="1"/>
    <col min="20" max="21" width="1" style="332" hidden="1" customWidth="1"/>
    <col min="22" max="22" width="17.85546875" style="332" hidden="1" customWidth="1"/>
    <col min="23" max="26" width="1" style="332" hidden="1" customWidth="1"/>
    <col min="27" max="27" width="17.85546875" style="332" hidden="1" customWidth="1"/>
    <col min="28" max="31" width="1" style="332" hidden="1" customWidth="1"/>
    <col min="32" max="32" width="17.85546875" style="332" hidden="1" customWidth="1"/>
    <col min="33" max="36" width="1" style="332" hidden="1" customWidth="1"/>
    <col min="37" max="37" width="17.85546875" style="332" hidden="1" customWidth="1"/>
    <col min="38" max="41" width="1" style="332" hidden="1" customWidth="1"/>
    <col min="42" max="42" width="17.85546875" style="332" hidden="1" customWidth="1"/>
    <col min="43" max="46" width="1" style="332" hidden="1" customWidth="1"/>
    <col min="47" max="47" width="15.7109375" style="332" hidden="1" customWidth="1"/>
    <col min="48" max="51" width="1" style="332" hidden="1" customWidth="1"/>
    <col min="52" max="52" width="17.85546875" style="332" hidden="1" customWidth="1"/>
    <col min="53" max="56" width="1" style="332" hidden="1" customWidth="1"/>
    <col min="57" max="57" width="17.85546875" style="332" hidden="1" customWidth="1"/>
    <col min="58" max="61" width="1" style="332" hidden="1" customWidth="1"/>
    <col min="62" max="62" width="17.85546875" style="332" hidden="1" customWidth="1"/>
    <col min="63" max="66" width="1" style="332" hidden="1" customWidth="1"/>
    <col min="67" max="67" width="17.85546875" style="332" hidden="1" customWidth="1"/>
    <col min="68" max="69" width="1" style="332" hidden="1" customWidth="1"/>
    <col min="70" max="71" width="1" style="332" customWidth="1"/>
    <col min="72" max="72" width="16.140625" style="332" customWidth="1"/>
    <col min="73" max="76" width="1" style="332" customWidth="1"/>
    <col min="77" max="77" width="15.140625" style="332" customWidth="1"/>
    <col min="78" max="79" width="1" style="332" customWidth="1"/>
    <col min="80" max="81" width="1" style="332" hidden="1" customWidth="1"/>
    <col min="82" max="82" width="17.85546875" style="332" hidden="1" customWidth="1"/>
    <col min="83" max="84" width="1" style="332" hidden="1" customWidth="1"/>
    <col min="85" max="86" width="1" style="332" customWidth="1"/>
    <col min="87" max="87" width="17.85546875" style="332" customWidth="1"/>
    <col min="88" max="89" width="1" style="332" customWidth="1"/>
    <col min="90" max="91" width="1" style="332" hidden="1" customWidth="1"/>
    <col min="92" max="92" width="17.85546875" style="332" hidden="1" customWidth="1"/>
    <col min="93" max="96" width="1" style="332" hidden="1" customWidth="1"/>
    <col min="97" max="97" width="17.85546875" style="332" hidden="1" customWidth="1"/>
    <col min="98" max="101" width="1" style="332" hidden="1" customWidth="1"/>
    <col min="102" max="102" width="17.85546875" style="332" hidden="1" customWidth="1"/>
    <col min="103" max="106" width="1" style="332" hidden="1" customWidth="1"/>
    <col min="107" max="107" width="17.85546875" style="332" hidden="1" customWidth="1"/>
    <col min="108" max="111" width="1" style="332" hidden="1" customWidth="1"/>
    <col min="112" max="112" width="17.85546875" style="332" hidden="1" customWidth="1"/>
    <col min="113" max="116" width="1" style="332" hidden="1" customWidth="1"/>
    <col min="117" max="117" width="16" style="332" hidden="1" customWidth="1"/>
    <col min="118" max="121" width="1" style="332" hidden="1" customWidth="1"/>
    <col min="122" max="122" width="17.85546875" style="332" hidden="1" customWidth="1"/>
    <col min="123" max="126" width="1" style="332" hidden="1" customWidth="1"/>
    <col min="127" max="127" width="17.85546875" style="332" hidden="1" customWidth="1"/>
    <col min="128" max="131" width="1" style="332" hidden="1" customWidth="1"/>
    <col min="132" max="132" width="17.85546875" style="332" hidden="1" customWidth="1"/>
    <col min="133" max="136" width="1" style="332" hidden="1" customWidth="1"/>
    <col min="137" max="137" width="17.85546875" style="332" hidden="1" customWidth="1"/>
    <col min="138" max="139" width="1" style="332" hidden="1" customWidth="1"/>
    <col min="140" max="141" width="1" style="332" customWidth="1"/>
    <col min="142" max="142" width="15.7109375" style="332" customWidth="1"/>
    <col min="143" max="144" width="1" style="332" customWidth="1"/>
    <col min="145" max="145" width="0.7109375" style="332" customWidth="1"/>
    <col min="146" max="146" width="3.28515625" style="332" customWidth="1"/>
    <col min="147" max="147" width="10" style="332"/>
    <col min="148" max="148" width="10.42578125" style="332" customWidth="1"/>
    <col min="149" max="16384" width="10" style="332"/>
  </cols>
  <sheetData>
    <row r="1" spans="1:145" x14ac:dyDescent="0.2"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>
        <f>1770000000+11234076861+1105000000</f>
        <v>14109076861</v>
      </c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  <c r="AJ1" s="333"/>
      <c r="AK1" s="333"/>
      <c r="AL1" s="333"/>
      <c r="AM1" s="333"/>
      <c r="AN1" s="333"/>
      <c r="AO1" s="333"/>
      <c r="AP1" s="333"/>
      <c r="AQ1" s="333"/>
      <c r="AR1" s="333"/>
      <c r="AS1" s="333"/>
      <c r="AT1" s="333"/>
      <c r="AU1" s="333"/>
      <c r="AV1" s="333"/>
      <c r="AW1" s="333"/>
      <c r="AX1" s="333"/>
      <c r="AY1" s="333"/>
      <c r="AZ1" s="333"/>
      <c r="BA1" s="333"/>
      <c r="BB1" s="333"/>
      <c r="BC1" s="333"/>
      <c r="BD1" s="333"/>
      <c r="BE1" s="333"/>
      <c r="BF1" s="333"/>
      <c r="BG1" s="333"/>
      <c r="BH1" s="333"/>
      <c r="BI1" s="333"/>
      <c r="BJ1" s="333"/>
      <c r="BK1" s="333"/>
      <c r="BL1" s="333"/>
      <c r="BM1" s="333"/>
      <c r="BN1" s="333"/>
      <c r="BO1" s="333"/>
      <c r="BP1" s="333"/>
      <c r="BQ1" s="333"/>
      <c r="BR1" s="333"/>
      <c r="BS1" s="333"/>
      <c r="BT1" s="333"/>
      <c r="BU1" s="333"/>
      <c r="BV1" s="333"/>
      <c r="BW1" s="333"/>
      <c r="BX1" s="333"/>
      <c r="BY1" s="333"/>
      <c r="BZ1" s="333"/>
      <c r="CA1" s="333"/>
      <c r="CB1" s="333"/>
      <c r="CC1" s="333"/>
      <c r="CD1" s="333"/>
      <c r="CE1" s="333"/>
      <c r="CF1" s="333"/>
      <c r="CG1" s="333"/>
      <c r="CH1" s="333"/>
      <c r="CI1" s="333"/>
      <c r="CJ1" s="333"/>
      <c r="CK1" s="333"/>
      <c r="CL1" s="333"/>
      <c r="CM1" s="333"/>
      <c r="CN1" s="333"/>
      <c r="CO1" s="333"/>
      <c r="CP1" s="333"/>
      <c r="CQ1" s="333"/>
      <c r="CR1" s="333"/>
      <c r="CS1" s="333"/>
      <c r="CT1" s="333"/>
      <c r="CU1" s="333"/>
      <c r="CV1" s="333"/>
      <c r="CW1" s="333"/>
      <c r="CX1" s="333"/>
      <c r="CY1" s="333"/>
      <c r="CZ1" s="333"/>
      <c r="DA1" s="333"/>
      <c r="DB1" s="333"/>
      <c r="DC1" s="333"/>
      <c r="DD1" s="333"/>
      <c r="DE1" s="333"/>
      <c r="DF1" s="333"/>
      <c r="DG1" s="333"/>
      <c r="DH1" s="333"/>
      <c r="DI1" s="333"/>
      <c r="DJ1" s="333"/>
      <c r="DK1" s="333"/>
      <c r="DL1" s="333"/>
      <c r="DM1" s="333"/>
      <c r="DN1" s="333"/>
      <c r="DO1" s="333"/>
      <c r="DP1" s="333"/>
      <c r="DQ1" s="333"/>
      <c r="DR1" s="333"/>
      <c r="DS1" s="333"/>
      <c r="DT1" s="333"/>
      <c r="DU1" s="333"/>
      <c r="DV1" s="333"/>
      <c r="DW1" s="333"/>
      <c r="DX1" s="333"/>
      <c r="DY1" s="333"/>
      <c r="DZ1" s="333"/>
      <c r="EA1" s="333"/>
      <c r="EB1" s="333"/>
      <c r="EC1" s="333"/>
      <c r="ED1" s="333"/>
      <c r="EE1" s="333"/>
      <c r="EF1" s="333"/>
      <c r="EG1" s="333"/>
      <c r="EH1" s="333"/>
      <c r="EI1" s="333"/>
      <c r="EJ1" s="333"/>
      <c r="EK1" s="333"/>
      <c r="EL1" s="333"/>
      <c r="EM1" s="333"/>
      <c r="EN1" s="333"/>
      <c r="EO1" s="333"/>
    </row>
    <row r="2" spans="1:145" ht="6" customHeight="1" x14ac:dyDescent="0.2">
      <c r="A2" s="333"/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  <c r="AI2" s="333"/>
      <c r="AJ2" s="333"/>
      <c r="AK2" s="333"/>
      <c r="AL2" s="333"/>
      <c r="AM2" s="333"/>
      <c r="AN2" s="333"/>
      <c r="AO2" s="333"/>
      <c r="AP2" s="333"/>
      <c r="AQ2" s="333"/>
      <c r="AR2" s="333"/>
      <c r="AS2" s="333"/>
      <c r="AT2" s="333"/>
      <c r="AU2" s="333"/>
      <c r="AV2" s="333"/>
      <c r="AW2" s="333"/>
      <c r="AX2" s="333"/>
      <c r="AY2" s="333"/>
      <c r="AZ2" s="333"/>
      <c r="BA2" s="333"/>
      <c r="BB2" s="333"/>
      <c r="BC2" s="333"/>
      <c r="BD2" s="333"/>
      <c r="BE2" s="333"/>
      <c r="BF2" s="333"/>
      <c r="BG2" s="333"/>
      <c r="BH2" s="333"/>
      <c r="BI2" s="333"/>
      <c r="BJ2" s="333"/>
      <c r="BK2" s="333"/>
      <c r="BL2" s="333"/>
      <c r="BM2" s="333"/>
      <c r="BN2" s="333"/>
      <c r="BO2" s="333"/>
      <c r="BP2" s="333"/>
      <c r="BQ2" s="333"/>
      <c r="BR2" s="333"/>
      <c r="BS2" s="333"/>
      <c r="BT2" s="333"/>
      <c r="BU2" s="333"/>
      <c r="BV2" s="333"/>
      <c r="BW2" s="333"/>
      <c r="BX2" s="333"/>
      <c r="BY2" s="333"/>
      <c r="BZ2" s="333"/>
      <c r="CA2" s="333"/>
      <c r="CB2" s="333"/>
      <c r="CC2" s="333"/>
      <c r="CD2" s="333"/>
      <c r="CE2" s="333"/>
      <c r="CF2" s="333"/>
      <c r="CG2" s="333"/>
      <c r="CH2" s="333"/>
      <c r="CI2" s="333"/>
      <c r="CJ2" s="333"/>
      <c r="CK2" s="333"/>
      <c r="CL2" s="333"/>
      <c r="CM2" s="333"/>
      <c r="CN2" s="333"/>
      <c r="CO2" s="333"/>
      <c r="CP2" s="333"/>
      <c r="CQ2" s="333"/>
      <c r="CR2" s="333"/>
      <c r="CS2" s="333"/>
      <c r="CT2" s="333"/>
      <c r="CU2" s="333"/>
      <c r="CV2" s="333"/>
      <c r="CW2" s="333"/>
      <c r="CX2" s="333"/>
      <c r="CY2" s="333"/>
      <c r="CZ2" s="333"/>
      <c r="DA2" s="333"/>
      <c r="DB2" s="333"/>
      <c r="DC2" s="333"/>
      <c r="DD2" s="333"/>
      <c r="DE2" s="333"/>
      <c r="DF2" s="333"/>
      <c r="DG2" s="333"/>
      <c r="DH2" s="333"/>
      <c r="DI2" s="333"/>
      <c r="DJ2" s="333"/>
      <c r="DK2" s="333"/>
      <c r="DL2" s="333"/>
      <c r="DM2" s="333"/>
      <c r="DN2" s="333"/>
      <c r="DO2" s="333"/>
      <c r="DP2" s="333"/>
      <c r="DQ2" s="333"/>
      <c r="DR2" s="333"/>
      <c r="DS2" s="333"/>
      <c r="DT2" s="333"/>
      <c r="DU2" s="333"/>
      <c r="DV2" s="333"/>
      <c r="DW2" s="333"/>
      <c r="DX2" s="333"/>
      <c r="DY2" s="333"/>
      <c r="DZ2" s="333"/>
      <c r="EA2" s="333"/>
      <c r="EB2" s="333"/>
      <c r="EC2" s="333"/>
      <c r="ED2" s="333"/>
      <c r="EE2" s="333"/>
      <c r="EF2" s="333"/>
      <c r="EG2" s="333"/>
      <c r="EH2" s="333"/>
      <c r="EI2" s="333"/>
      <c r="EJ2" s="333"/>
      <c r="EK2" s="333"/>
      <c r="EL2" s="333"/>
      <c r="EM2" s="333"/>
      <c r="EN2" s="333"/>
      <c r="EO2" s="333"/>
    </row>
    <row r="3" spans="1:145" x14ac:dyDescent="0.2">
      <c r="A3" s="333"/>
      <c r="B3" s="333"/>
      <c r="EO3" s="333"/>
    </row>
    <row r="4" spans="1:145" x14ac:dyDescent="0.2">
      <c r="A4" s="333"/>
      <c r="B4" s="333"/>
      <c r="D4" s="349"/>
      <c r="E4" s="349"/>
      <c r="F4" s="349"/>
      <c r="EO4" s="333"/>
    </row>
    <row r="5" spans="1:145" x14ac:dyDescent="0.2">
      <c r="A5" s="333"/>
      <c r="B5" s="333"/>
      <c r="EO5" s="333"/>
    </row>
    <row r="6" spans="1:145" x14ac:dyDescent="0.2">
      <c r="A6" s="333"/>
      <c r="B6" s="333"/>
      <c r="EO6" s="333"/>
    </row>
    <row r="7" spans="1:145" ht="15.75" x14ac:dyDescent="0.25">
      <c r="A7" s="333"/>
      <c r="B7" s="333"/>
      <c r="C7" s="333"/>
      <c r="D7" s="415" t="s">
        <v>394</v>
      </c>
      <c r="E7" s="415"/>
      <c r="F7" s="415"/>
      <c r="G7" s="336"/>
      <c r="H7" s="336"/>
      <c r="I7" s="336"/>
      <c r="J7" s="336"/>
      <c r="K7" s="336"/>
      <c r="L7" s="336"/>
      <c r="M7" s="336"/>
      <c r="N7" s="336"/>
      <c r="O7" s="336"/>
      <c r="P7" s="336"/>
      <c r="Q7" s="336"/>
      <c r="R7" s="336"/>
      <c r="S7" s="336"/>
      <c r="T7" s="336"/>
      <c r="U7" s="336"/>
      <c r="V7" s="336"/>
      <c r="W7" s="336"/>
      <c r="X7" s="336"/>
      <c r="Y7" s="336"/>
      <c r="Z7" s="336"/>
      <c r="AA7" s="336"/>
      <c r="AB7" s="336"/>
      <c r="AC7" s="336"/>
      <c r="AD7" s="336"/>
      <c r="AE7" s="336"/>
      <c r="AF7" s="336"/>
      <c r="AG7" s="336"/>
      <c r="AH7" s="336"/>
      <c r="AI7" s="336"/>
      <c r="AJ7" s="336"/>
      <c r="AK7" s="336"/>
      <c r="AL7" s="336"/>
      <c r="AM7" s="336"/>
      <c r="AN7" s="336"/>
      <c r="AO7" s="336"/>
      <c r="AP7" s="336"/>
      <c r="AQ7" s="336"/>
      <c r="AR7" s="336"/>
      <c r="AS7" s="336"/>
      <c r="AT7" s="336"/>
      <c r="AU7" s="336"/>
      <c r="AV7" s="336"/>
      <c r="AW7" s="336"/>
      <c r="AX7" s="336"/>
      <c r="AY7" s="336"/>
      <c r="AZ7" s="336"/>
      <c r="BA7" s="336"/>
      <c r="BB7" s="336"/>
      <c r="BC7" s="336"/>
      <c r="BD7" s="336"/>
      <c r="BE7" s="336"/>
      <c r="BF7" s="336"/>
      <c r="BG7" s="336"/>
      <c r="BH7" s="336"/>
      <c r="BI7" s="336"/>
      <c r="BJ7" s="336"/>
      <c r="BK7" s="336"/>
      <c r="BL7" s="336"/>
      <c r="BM7" s="336"/>
      <c r="BN7" s="336"/>
      <c r="BO7" s="336"/>
      <c r="BP7" s="336"/>
      <c r="BQ7" s="336"/>
      <c r="BR7" s="336"/>
      <c r="BS7" s="336"/>
      <c r="BT7" s="336"/>
      <c r="BU7" s="336"/>
      <c r="BV7" s="336"/>
      <c r="BW7" s="336"/>
      <c r="BX7" s="336"/>
      <c r="BY7" s="336"/>
      <c r="BZ7" s="336"/>
      <c r="CA7" s="336"/>
      <c r="CB7" s="336"/>
      <c r="CC7" s="336"/>
      <c r="CD7" s="336"/>
      <c r="CE7" s="336"/>
      <c r="CF7" s="336"/>
      <c r="CG7" s="336"/>
      <c r="CH7" s="336"/>
      <c r="CI7" s="336"/>
      <c r="CJ7" s="336"/>
      <c r="CK7" s="336"/>
      <c r="CL7" s="336"/>
      <c r="CM7" s="336"/>
      <c r="CN7" s="336"/>
      <c r="CO7" s="336"/>
      <c r="CP7" s="336"/>
      <c r="CQ7" s="336"/>
      <c r="CR7" s="336"/>
      <c r="CS7" s="336"/>
      <c r="CT7" s="336"/>
      <c r="CU7" s="336"/>
      <c r="CV7" s="336"/>
      <c r="CW7" s="336"/>
      <c r="CX7" s="336"/>
      <c r="CY7" s="336"/>
      <c r="CZ7" s="336"/>
      <c r="DA7" s="336"/>
      <c r="DB7" s="336"/>
      <c r="DC7" s="336"/>
      <c r="DD7" s="336"/>
      <c r="DE7" s="336"/>
      <c r="DF7" s="336"/>
      <c r="DG7" s="336"/>
      <c r="DH7" s="336"/>
      <c r="DI7" s="336"/>
      <c r="DJ7" s="336"/>
      <c r="DK7" s="336"/>
      <c r="DL7" s="336"/>
      <c r="DM7" s="336"/>
      <c r="DN7" s="336"/>
      <c r="DO7" s="336"/>
      <c r="DP7" s="336"/>
      <c r="DQ7" s="336"/>
      <c r="DR7" s="336"/>
      <c r="DS7" s="336"/>
      <c r="DT7" s="336"/>
      <c r="DU7" s="336"/>
      <c r="DV7" s="336"/>
      <c r="DW7" s="336"/>
      <c r="DX7" s="336"/>
      <c r="DY7" s="336"/>
      <c r="DZ7" s="336"/>
      <c r="EA7" s="336"/>
      <c r="EB7" s="336"/>
      <c r="EC7" s="336"/>
      <c r="ED7" s="336"/>
      <c r="EE7" s="336"/>
      <c r="EF7" s="336"/>
      <c r="EG7" s="336"/>
      <c r="EH7" s="336"/>
      <c r="EI7" s="336"/>
      <c r="EJ7" s="336"/>
      <c r="EK7" s="336"/>
      <c r="EL7" s="336"/>
      <c r="EM7" s="336"/>
      <c r="EN7" s="336"/>
      <c r="EO7" s="333"/>
    </row>
    <row r="8" spans="1:145" x14ac:dyDescent="0.2">
      <c r="A8" s="333"/>
      <c r="B8" s="333"/>
      <c r="C8" s="455"/>
      <c r="D8" s="352"/>
      <c r="E8" s="416"/>
      <c r="F8" s="417"/>
      <c r="G8" s="834" t="str">
        <f>[10]Summary!H8</f>
        <v>2022/23</v>
      </c>
      <c r="H8" s="834"/>
      <c r="I8" s="834"/>
      <c r="J8" s="834"/>
      <c r="K8" s="834"/>
      <c r="L8" s="855"/>
      <c r="M8" s="855"/>
      <c r="N8" s="855"/>
      <c r="O8" s="855"/>
      <c r="P8" s="855"/>
      <c r="Q8" s="855"/>
      <c r="R8" s="855"/>
      <c r="S8" s="855"/>
      <c r="T8" s="855"/>
      <c r="U8" s="855"/>
      <c r="V8" s="855"/>
      <c r="W8" s="855"/>
      <c r="X8" s="855"/>
      <c r="Y8" s="855"/>
      <c r="Z8" s="855"/>
      <c r="AA8" s="855"/>
      <c r="AB8" s="855"/>
      <c r="AC8" s="855"/>
      <c r="AD8" s="855"/>
      <c r="AE8" s="855"/>
      <c r="AF8" s="855"/>
      <c r="AG8" s="855"/>
      <c r="AH8" s="855"/>
      <c r="AI8" s="855"/>
      <c r="AJ8" s="855"/>
      <c r="AK8" s="855"/>
      <c r="AL8" s="855"/>
      <c r="AM8" s="855"/>
      <c r="AN8" s="855"/>
      <c r="AO8" s="855"/>
      <c r="AP8" s="855"/>
      <c r="AQ8" s="855"/>
      <c r="AR8" s="855"/>
      <c r="AS8" s="855"/>
      <c r="AT8" s="855"/>
      <c r="AU8" s="855"/>
      <c r="AV8" s="855"/>
      <c r="AW8" s="855"/>
      <c r="AX8" s="855"/>
      <c r="AY8" s="855"/>
      <c r="AZ8" s="855"/>
      <c r="BA8" s="855"/>
      <c r="BB8" s="855"/>
      <c r="BC8" s="855"/>
      <c r="BD8" s="855"/>
      <c r="BE8" s="855"/>
      <c r="BF8" s="855"/>
      <c r="BG8" s="855"/>
      <c r="BH8" s="855"/>
      <c r="BI8" s="855"/>
      <c r="BJ8" s="855"/>
      <c r="BK8" s="855"/>
      <c r="BL8" s="855"/>
      <c r="BM8" s="855"/>
      <c r="BN8" s="855"/>
      <c r="BO8" s="855"/>
      <c r="BP8" s="855"/>
      <c r="BQ8" s="855"/>
      <c r="BR8" s="855"/>
      <c r="BS8" s="855"/>
      <c r="BT8" s="855"/>
      <c r="BU8" s="347"/>
      <c r="BV8" s="347"/>
      <c r="BW8" s="423"/>
      <c r="BX8" s="347"/>
      <c r="BY8" s="835" t="str">
        <f>[10]Summary!BZ8</f>
        <v>2021/22</v>
      </c>
      <c r="BZ8" s="834"/>
      <c r="CA8" s="834"/>
      <c r="CB8" s="834"/>
      <c r="CC8" s="834"/>
      <c r="CD8" s="834"/>
      <c r="CE8" s="834"/>
      <c r="CF8" s="834"/>
      <c r="CG8" s="834"/>
      <c r="CH8" s="834"/>
      <c r="CI8" s="834"/>
      <c r="CJ8" s="834"/>
      <c r="CK8" s="834"/>
      <c r="CL8" s="834"/>
      <c r="CM8" s="834"/>
      <c r="CN8" s="834"/>
      <c r="CO8" s="834"/>
      <c r="CP8" s="834"/>
      <c r="CQ8" s="834"/>
      <c r="CR8" s="834"/>
      <c r="CS8" s="834"/>
      <c r="CT8" s="834"/>
      <c r="CU8" s="834"/>
      <c r="CV8" s="834"/>
      <c r="CW8" s="834"/>
      <c r="CX8" s="834"/>
      <c r="CY8" s="834"/>
      <c r="CZ8" s="834"/>
      <c r="DA8" s="834"/>
      <c r="DB8" s="834"/>
      <c r="DC8" s="834"/>
      <c r="DD8" s="834"/>
      <c r="DE8" s="834"/>
      <c r="DF8" s="834"/>
      <c r="DG8" s="834"/>
      <c r="DH8" s="834"/>
      <c r="DI8" s="834"/>
      <c r="DJ8" s="834"/>
      <c r="DK8" s="834"/>
      <c r="DL8" s="834"/>
      <c r="DM8" s="834"/>
      <c r="DN8" s="834"/>
      <c r="DO8" s="834"/>
      <c r="DP8" s="834"/>
      <c r="DQ8" s="834"/>
      <c r="DR8" s="834"/>
      <c r="DS8" s="834"/>
      <c r="DT8" s="834"/>
      <c r="DU8" s="834"/>
      <c r="DV8" s="834"/>
      <c r="DW8" s="834"/>
      <c r="DX8" s="834"/>
      <c r="DY8" s="834"/>
      <c r="DZ8" s="834"/>
      <c r="EA8" s="834"/>
      <c r="EB8" s="834"/>
      <c r="EC8" s="834"/>
      <c r="ED8" s="834"/>
      <c r="EE8" s="834"/>
      <c r="EF8" s="834"/>
      <c r="EG8" s="834"/>
      <c r="EH8" s="834"/>
      <c r="EI8" s="834"/>
      <c r="EJ8" s="834"/>
      <c r="EK8" s="834"/>
      <c r="EL8" s="834"/>
      <c r="EM8" s="343"/>
      <c r="EN8" s="344"/>
      <c r="EO8" s="345"/>
    </row>
    <row r="9" spans="1:145" ht="18" customHeight="1" x14ac:dyDescent="0.2">
      <c r="A9" s="333"/>
      <c r="B9" s="333"/>
      <c r="D9" s="345"/>
      <c r="E9" s="351"/>
      <c r="F9" s="333"/>
      <c r="G9" s="121" t="str">
        <f>[10]Domredemp!G9</f>
        <v>Budget</v>
      </c>
      <c r="H9" s="121"/>
      <c r="I9" s="121"/>
      <c r="J9" s="294"/>
      <c r="K9" s="121"/>
      <c r="L9" s="121" t="s">
        <v>4</v>
      </c>
      <c r="M9" s="121"/>
      <c r="N9" s="121"/>
      <c r="O9" s="294"/>
      <c r="P9" s="121"/>
      <c r="Q9" s="121" t="s">
        <v>5</v>
      </c>
      <c r="R9" s="121"/>
      <c r="S9" s="121"/>
      <c r="T9" s="294"/>
      <c r="U9" s="121"/>
      <c r="V9" s="121" t="s">
        <v>6</v>
      </c>
      <c r="W9" s="121"/>
      <c r="X9" s="121"/>
      <c r="Y9" s="294"/>
      <c r="Z9" s="121"/>
      <c r="AA9" s="121" t="s">
        <v>7</v>
      </c>
      <c r="AB9" s="121"/>
      <c r="AC9" s="121"/>
      <c r="AD9" s="294"/>
      <c r="AE9" s="121"/>
      <c r="AF9" s="121" t="s">
        <v>8</v>
      </c>
      <c r="AG9" s="121"/>
      <c r="AH9" s="121"/>
      <c r="AI9" s="294"/>
      <c r="AJ9" s="121"/>
      <c r="AK9" s="121" t="s">
        <v>9</v>
      </c>
      <c r="AL9" s="121"/>
      <c r="AM9" s="121"/>
      <c r="AN9" s="294"/>
      <c r="AO9" s="121"/>
      <c r="AP9" s="121" t="s">
        <v>10</v>
      </c>
      <c r="AQ9" s="121"/>
      <c r="AR9" s="121"/>
      <c r="AS9" s="294"/>
      <c r="AT9" s="121"/>
      <c r="AU9" s="121" t="s">
        <v>11</v>
      </c>
      <c r="AV9" s="121"/>
      <c r="AW9" s="121"/>
      <c r="AX9" s="294"/>
      <c r="AY9" s="121"/>
      <c r="AZ9" s="121" t="s">
        <v>12</v>
      </c>
      <c r="BA9" s="121"/>
      <c r="BB9" s="121"/>
      <c r="BC9" s="294"/>
      <c r="BD9" s="121"/>
      <c r="BE9" s="121" t="s">
        <v>13</v>
      </c>
      <c r="BF9" s="121"/>
      <c r="BG9" s="121"/>
      <c r="BH9" s="294"/>
      <c r="BI9" s="121"/>
      <c r="BJ9" s="121" t="s">
        <v>14</v>
      </c>
      <c r="BK9" s="121"/>
      <c r="BL9" s="121"/>
      <c r="BM9" s="294"/>
      <c r="BN9" s="121"/>
      <c r="BO9" s="121" t="s">
        <v>15</v>
      </c>
      <c r="BP9" s="121"/>
      <c r="BQ9" s="121"/>
      <c r="BR9" s="294"/>
      <c r="BS9" s="121"/>
      <c r="BT9" s="121" t="s">
        <v>16</v>
      </c>
      <c r="BU9" s="121"/>
      <c r="BV9" s="121"/>
      <c r="BW9" s="211"/>
      <c r="BX9" s="121"/>
      <c r="BY9" s="13" t="str">
        <f>+[10]Domredemp!BY9:BY10</f>
        <v>Preliminary</v>
      </c>
      <c r="BZ9" s="121"/>
      <c r="CA9" s="121"/>
      <c r="CB9" s="294"/>
      <c r="CC9" s="121"/>
      <c r="CD9" s="121" t="s">
        <v>4</v>
      </c>
      <c r="CE9" s="121"/>
      <c r="CF9" s="121"/>
      <c r="CG9" s="294"/>
      <c r="CH9" s="121"/>
      <c r="CI9" s="121" t="s">
        <v>5</v>
      </c>
      <c r="CJ9" s="121"/>
      <c r="CK9" s="121"/>
      <c r="CL9" s="294"/>
      <c r="CM9" s="121"/>
      <c r="CN9" s="121" t="s">
        <v>6</v>
      </c>
      <c r="CO9" s="121"/>
      <c r="CP9" s="121"/>
      <c r="CQ9" s="294"/>
      <c r="CR9" s="121"/>
      <c r="CS9" s="121" t="s">
        <v>7</v>
      </c>
      <c r="CT9" s="121"/>
      <c r="CU9" s="121"/>
      <c r="CV9" s="294"/>
      <c r="CW9" s="121"/>
      <c r="CX9" s="121" t="s">
        <v>8</v>
      </c>
      <c r="CY9" s="121"/>
      <c r="CZ9" s="121"/>
      <c r="DA9" s="294"/>
      <c r="DB9" s="121"/>
      <c r="DC9" s="121" t="s">
        <v>9</v>
      </c>
      <c r="DD9" s="121"/>
      <c r="DE9" s="121"/>
      <c r="DF9" s="294"/>
      <c r="DG9" s="121"/>
      <c r="DH9" s="121" t="s">
        <v>10</v>
      </c>
      <c r="DI9" s="121"/>
      <c r="DJ9" s="121"/>
      <c r="DK9" s="294"/>
      <c r="DL9" s="121"/>
      <c r="DM9" s="121" t="s">
        <v>11</v>
      </c>
      <c r="DN9" s="121"/>
      <c r="DO9" s="121"/>
      <c r="DP9" s="294"/>
      <c r="DQ9" s="121"/>
      <c r="DR9" s="121" t="s">
        <v>12</v>
      </c>
      <c r="DS9" s="121"/>
      <c r="DT9" s="121"/>
      <c r="DU9" s="294"/>
      <c r="DV9" s="121"/>
      <c r="DW9" s="121" t="s">
        <v>13</v>
      </c>
      <c r="DX9" s="121"/>
      <c r="DY9" s="121"/>
      <c r="DZ9" s="294"/>
      <c r="EA9" s="121"/>
      <c r="EB9" s="121" t="s">
        <v>14</v>
      </c>
      <c r="EC9" s="121"/>
      <c r="ED9" s="121"/>
      <c r="EE9" s="294"/>
      <c r="EF9" s="121"/>
      <c r="EG9" s="121" t="s">
        <v>15</v>
      </c>
      <c r="EH9" s="121"/>
      <c r="EI9" s="121"/>
      <c r="EJ9" s="294"/>
      <c r="EK9" s="121"/>
      <c r="EL9" s="121" t="s">
        <v>16</v>
      </c>
      <c r="EM9" s="121"/>
      <c r="EN9" s="121"/>
      <c r="EO9" s="345"/>
    </row>
    <row r="10" spans="1:145" x14ac:dyDescent="0.2">
      <c r="A10" s="333"/>
      <c r="B10" s="333"/>
      <c r="D10" s="346" t="s">
        <v>18</v>
      </c>
      <c r="E10" s="421"/>
      <c r="F10" s="422"/>
      <c r="G10" s="76" t="s">
        <v>19</v>
      </c>
      <c r="H10" s="76"/>
      <c r="I10" s="76"/>
      <c r="J10" s="74"/>
      <c r="K10" s="76"/>
      <c r="L10" s="347"/>
      <c r="M10" s="347"/>
      <c r="N10" s="347"/>
      <c r="O10" s="423"/>
      <c r="P10" s="347"/>
      <c r="Q10" s="347"/>
      <c r="R10" s="347"/>
      <c r="S10" s="347"/>
      <c r="T10" s="423"/>
      <c r="U10" s="347"/>
      <c r="V10" s="347"/>
      <c r="W10" s="347"/>
      <c r="X10" s="347"/>
      <c r="Y10" s="423"/>
      <c r="Z10" s="347"/>
      <c r="AA10" s="347"/>
      <c r="AB10" s="347"/>
      <c r="AC10" s="347"/>
      <c r="AD10" s="423"/>
      <c r="AE10" s="347"/>
      <c r="AF10" s="347"/>
      <c r="AG10" s="347"/>
      <c r="AH10" s="347"/>
      <c r="AI10" s="423"/>
      <c r="AJ10" s="347"/>
      <c r="AK10" s="347"/>
      <c r="AL10" s="347"/>
      <c r="AM10" s="347"/>
      <c r="AN10" s="423"/>
      <c r="AO10" s="347"/>
      <c r="AP10" s="347"/>
      <c r="AQ10" s="347"/>
      <c r="AR10" s="347"/>
      <c r="AS10" s="423"/>
      <c r="AT10" s="347"/>
      <c r="AU10" s="347"/>
      <c r="AV10" s="347"/>
      <c r="AW10" s="347"/>
      <c r="AX10" s="423"/>
      <c r="AY10" s="347"/>
      <c r="AZ10" s="347"/>
      <c r="BA10" s="347"/>
      <c r="BB10" s="347"/>
      <c r="BC10" s="423"/>
      <c r="BD10" s="347"/>
      <c r="BE10" s="347"/>
      <c r="BF10" s="347"/>
      <c r="BG10" s="347"/>
      <c r="BH10" s="423"/>
      <c r="BI10" s="347"/>
      <c r="BJ10" s="347"/>
      <c r="BK10" s="347"/>
      <c r="BL10" s="347"/>
      <c r="BM10" s="423"/>
      <c r="BN10" s="347"/>
      <c r="BO10" s="347"/>
      <c r="BP10" s="347"/>
      <c r="BQ10" s="347"/>
      <c r="BR10" s="423"/>
      <c r="BS10" s="347"/>
      <c r="BT10" s="347"/>
      <c r="BU10" s="347"/>
      <c r="BV10" s="347"/>
      <c r="BW10" s="423"/>
      <c r="BX10" s="347"/>
      <c r="BY10" s="76" t="s">
        <v>395</v>
      </c>
      <c r="BZ10" s="76"/>
      <c r="CA10" s="76"/>
      <c r="CB10" s="74"/>
      <c r="CC10" s="76"/>
      <c r="CD10" s="347"/>
      <c r="CE10" s="347"/>
      <c r="CF10" s="347"/>
      <c r="CG10" s="423"/>
      <c r="CH10" s="347"/>
      <c r="CI10" s="347"/>
      <c r="CJ10" s="347"/>
      <c r="CK10" s="347"/>
      <c r="CL10" s="423"/>
      <c r="CM10" s="347"/>
      <c r="CN10" s="347"/>
      <c r="CO10" s="347"/>
      <c r="CP10" s="347"/>
      <c r="CQ10" s="423"/>
      <c r="CR10" s="347"/>
      <c r="CS10" s="347"/>
      <c r="CT10" s="347"/>
      <c r="CU10" s="347"/>
      <c r="CV10" s="423"/>
      <c r="CW10" s="347"/>
      <c r="CX10" s="347"/>
      <c r="CY10" s="347"/>
      <c r="CZ10" s="347"/>
      <c r="DA10" s="423"/>
      <c r="DB10" s="347"/>
      <c r="DC10" s="347"/>
      <c r="DD10" s="347"/>
      <c r="DE10" s="347"/>
      <c r="DF10" s="423"/>
      <c r="DG10" s="347"/>
      <c r="DH10" s="347"/>
      <c r="DI10" s="347"/>
      <c r="DJ10" s="347"/>
      <c r="DK10" s="423"/>
      <c r="DL10" s="347"/>
      <c r="DM10" s="347"/>
      <c r="DN10" s="347"/>
      <c r="DO10" s="347"/>
      <c r="DP10" s="423"/>
      <c r="DQ10" s="347"/>
      <c r="DR10" s="347"/>
      <c r="DS10" s="347"/>
      <c r="DT10" s="347"/>
      <c r="DU10" s="423"/>
      <c r="DV10" s="347"/>
      <c r="DW10" s="347"/>
      <c r="DX10" s="347"/>
      <c r="DY10" s="347"/>
      <c r="DZ10" s="423"/>
      <c r="EA10" s="347"/>
      <c r="EB10" s="347"/>
      <c r="EC10" s="347"/>
      <c r="ED10" s="347"/>
      <c r="EE10" s="423"/>
      <c r="EF10" s="347"/>
      <c r="EG10" s="347"/>
      <c r="EH10" s="347"/>
      <c r="EI10" s="347"/>
      <c r="EJ10" s="423"/>
      <c r="EK10" s="347"/>
      <c r="EL10" s="347"/>
      <c r="EM10" s="347"/>
      <c r="EN10" s="495"/>
      <c r="EO10" s="345"/>
    </row>
    <row r="11" spans="1:145" x14ac:dyDescent="0.2">
      <c r="A11" s="333"/>
      <c r="B11" s="333"/>
      <c r="D11" s="345"/>
      <c r="E11" s="351"/>
      <c r="F11" s="333"/>
      <c r="G11" s="333"/>
      <c r="H11" s="333"/>
      <c r="I11" s="333"/>
      <c r="J11" s="351"/>
      <c r="K11" s="333"/>
      <c r="L11" s="333"/>
      <c r="M11" s="333"/>
      <c r="N11" s="333"/>
      <c r="O11" s="351"/>
      <c r="P11" s="333"/>
      <c r="Q11" s="333"/>
      <c r="R11" s="333"/>
      <c r="S11" s="333"/>
      <c r="T11" s="351"/>
      <c r="U11" s="333"/>
      <c r="V11" s="333"/>
      <c r="W11" s="333"/>
      <c r="X11" s="333"/>
      <c r="Y11" s="351"/>
      <c r="Z11" s="333"/>
      <c r="AA11" s="333"/>
      <c r="AB11" s="333"/>
      <c r="AC11" s="333"/>
      <c r="AD11" s="351"/>
      <c r="AE11" s="333"/>
      <c r="AF11" s="333"/>
      <c r="AG11" s="333"/>
      <c r="AH11" s="333"/>
      <c r="AI11" s="351"/>
      <c r="AJ11" s="333"/>
      <c r="AK11" s="333"/>
      <c r="AL11" s="333"/>
      <c r="AM11" s="333"/>
      <c r="AN11" s="351"/>
      <c r="AO11" s="333"/>
      <c r="AP11" s="333"/>
      <c r="AQ11" s="333"/>
      <c r="AR11" s="333"/>
      <c r="AS11" s="351"/>
      <c r="AT11" s="333"/>
      <c r="AU11" s="333"/>
      <c r="AV11" s="333"/>
      <c r="AW11" s="333"/>
      <c r="AX11" s="351"/>
      <c r="AY11" s="333"/>
      <c r="AZ11" s="333"/>
      <c r="BA11" s="333"/>
      <c r="BB11" s="333"/>
      <c r="BC11" s="351"/>
      <c r="BD11" s="333"/>
      <c r="BE11" s="333"/>
      <c r="BF11" s="333"/>
      <c r="BG11" s="333"/>
      <c r="BH11" s="351"/>
      <c r="BI11" s="333"/>
      <c r="BJ11" s="333"/>
      <c r="BK11" s="333"/>
      <c r="BL11" s="333"/>
      <c r="BM11" s="351"/>
      <c r="BN11" s="333"/>
      <c r="BO11" s="333"/>
      <c r="BP11" s="333"/>
      <c r="BQ11" s="333"/>
      <c r="BR11" s="351"/>
      <c r="BS11" s="333"/>
      <c r="BT11" s="333"/>
      <c r="BU11" s="333"/>
      <c r="BV11" s="333"/>
      <c r="BW11" s="351"/>
      <c r="BX11" s="333"/>
      <c r="BY11" s="333"/>
      <c r="BZ11" s="333"/>
      <c r="CA11" s="333"/>
      <c r="CB11" s="351"/>
      <c r="CC11" s="333"/>
      <c r="CD11" s="333"/>
      <c r="CE11" s="333"/>
      <c r="CF11" s="333"/>
      <c r="CG11" s="351"/>
      <c r="CH11" s="333"/>
      <c r="CI11" s="333"/>
      <c r="CJ11" s="333"/>
      <c r="CK11" s="333"/>
      <c r="CL11" s="351"/>
      <c r="CM11" s="333"/>
      <c r="CN11" s="333"/>
      <c r="CO11" s="333"/>
      <c r="CP11" s="333"/>
      <c r="CQ11" s="351"/>
      <c r="CR11" s="333"/>
      <c r="CS11" s="333"/>
      <c r="CT11" s="333"/>
      <c r="CU11" s="333"/>
      <c r="CV11" s="351"/>
      <c r="CW11" s="333"/>
      <c r="CX11" s="333"/>
      <c r="CY11" s="333"/>
      <c r="CZ11" s="333"/>
      <c r="DA11" s="351"/>
      <c r="DB11" s="333"/>
      <c r="DC11" s="333"/>
      <c r="DD11" s="333"/>
      <c r="DE11" s="333"/>
      <c r="DF11" s="351"/>
      <c r="DG11" s="333"/>
      <c r="DH11" s="333"/>
      <c r="DI11" s="333"/>
      <c r="DJ11" s="333"/>
      <c r="DK11" s="351"/>
      <c r="DL11" s="333"/>
      <c r="DM11" s="333"/>
      <c r="DN11" s="333"/>
      <c r="DO11" s="333"/>
      <c r="DP11" s="351"/>
      <c r="DQ11" s="333"/>
      <c r="DR11" s="333"/>
      <c r="DS11" s="333"/>
      <c r="DT11" s="333"/>
      <c r="DU11" s="351"/>
      <c r="DV11" s="333"/>
      <c r="DW11" s="333"/>
      <c r="DX11" s="333"/>
      <c r="DY11" s="333"/>
      <c r="DZ11" s="351"/>
      <c r="EA11" s="333"/>
      <c r="EB11" s="333"/>
      <c r="EC11" s="333"/>
      <c r="ED11" s="333"/>
      <c r="EE11" s="351"/>
      <c r="EF11" s="333"/>
      <c r="EG11" s="333"/>
      <c r="EH11" s="333"/>
      <c r="EI11" s="333"/>
      <c r="EJ11" s="351"/>
      <c r="EK11" s="333"/>
      <c r="EL11" s="333"/>
      <c r="EM11" s="333"/>
      <c r="EN11" s="333"/>
      <c r="EO11" s="345"/>
    </row>
    <row r="12" spans="1:145" x14ac:dyDescent="0.2">
      <c r="A12" s="333"/>
      <c r="B12" s="333"/>
      <c r="C12" s="333"/>
      <c r="D12" s="352" t="s">
        <v>396</v>
      </c>
      <c r="E12" s="351"/>
      <c r="F12" s="333"/>
      <c r="G12" s="431">
        <f>SUM(G13:G15)</f>
        <v>47880000</v>
      </c>
      <c r="H12" s="436"/>
      <c r="I12" s="436"/>
      <c r="J12" s="437"/>
      <c r="K12" s="333"/>
      <c r="L12" s="431">
        <f>SUM(L13:L15)</f>
        <v>46626420</v>
      </c>
      <c r="M12" s="436"/>
      <c r="N12" s="436"/>
      <c r="O12" s="437"/>
      <c r="P12" s="333"/>
      <c r="Q12" s="431">
        <f>SUM(Q13:Q15)</f>
        <v>0</v>
      </c>
      <c r="R12" s="436"/>
      <c r="S12" s="436"/>
      <c r="T12" s="437"/>
      <c r="U12" s="333"/>
      <c r="V12" s="431">
        <f>SUM(V13:V15)</f>
        <v>0</v>
      </c>
      <c r="W12" s="436"/>
      <c r="X12" s="436"/>
      <c r="Y12" s="437"/>
      <c r="Z12" s="333"/>
      <c r="AA12" s="431">
        <f>SUM(AA13:AA15)</f>
        <v>0</v>
      </c>
      <c r="AB12" s="436"/>
      <c r="AC12" s="436"/>
      <c r="AD12" s="437"/>
      <c r="AE12" s="333"/>
      <c r="AF12" s="431">
        <f>SUM(AF13:AF15)</f>
        <v>0</v>
      </c>
      <c r="AG12" s="436"/>
      <c r="AH12" s="436"/>
      <c r="AI12" s="437"/>
      <c r="AJ12" s="333"/>
      <c r="AK12" s="431">
        <f>SUM(AK13:AK15)</f>
        <v>0</v>
      </c>
      <c r="AL12" s="436"/>
      <c r="AM12" s="436"/>
      <c r="AN12" s="437"/>
      <c r="AO12" s="333"/>
      <c r="AP12" s="431">
        <f>SUM(AP13:AP15)</f>
        <v>0</v>
      </c>
      <c r="AQ12" s="436"/>
      <c r="AR12" s="436"/>
      <c r="AS12" s="437"/>
      <c r="AT12" s="333"/>
      <c r="AU12" s="431">
        <f>SUM(AU13:AU15)</f>
        <v>0</v>
      </c>
      <c r="AV12" s="436"/>
      <c r="AW12" s="436"/>
      <c r="AX12" s="437"/>
      <c r="AY12" s="333"/>
      <c r="AZ12" s="431">
        <f>SUM(AZ13:AZ15)</f>
        <v>0</v>
      </c>
      <c r="BA12" s="436"/>
      <c r="BB12" s="436"/>
      <c r="BC12" s="437"/>
      <c r="BD12" s="333"/>
      <c r="BE12" s="431">
        <f>SUM(BE13:BE15)</f>
        <v>0</v>
      </c>
      <c r="BF12" s="436"/>
      <c r="BG12" s="436"/>
      <c r="BH12" s="437"/>
      <c r="BI12" s="333"/>
      <c r="BJ12" s="431">
        <f>SUM(BJ13:BJ15)</f>
        <v>0</v>
      </c>
      <c r="BK12" s="436"/>
      <c r="BL12" s="436"/>
      <c r="BM12" s="437"/>
      <c r="BN12" s="333"/>
      <c r="BO12" s="431">
        <f>SUM(BO13:BO15)</f>
        <v>0</v>
      </c>
      <c r="BP12" s="436"/>
      <c r="BQ12" s="436"/>
      <c r="BR12" s="437"/>
      <c r="BS12" s="333"/>
      <c r="BT12" s="431">
        <f>SUM(BT13:BT15)</f>
        <v>46626420</v>
      </c>
      <c r="BU12" s="436"/>
      <c r="BV12" s="436"/>
      <c r="BW12" s="437"/>
      <c r="BX12" s="333"/>
      <c r="BY12" s="431">
        <f>SUM(BY13:BY15)</f>
        <v>31315515</v>
      </c>
      <c r="BZ12" s="436"/>
      <c r="CA12" s="436"/>
      <c r="CB12" s="437"/>
      <c r="CC12" s="333"/>
      <c r="CD12" s="431">
        <f>SUM(CD13:CD15)</f>
        <v>0</v>
      </c>
      <c r="CE12" s="436"/>
      <c r="CF12" s="436"/>
      <c r="CG12" s="437"/>
      <c r="CH12" s="333"/>
      <c r="CI12" s="431">
        <f>SUM(CI13:CI15)</f>
        <v>0</v>
      </c>
      <c r="CJ12" s="436"/>
      <c r="CK12" s="436"/>
      <c r="CL12" s="437"/>
      <c r="CM12" s="333"/>
      <c r="CN12" s="431">
        <f>SUM(CN13:CN15)</f>
        <v>14088400</v>
      </c>
      <c r="CO12" s="436"/>
      <c r="CP12" s="436"/>
      <c r="CQ12" s="437"/>
      <c r="CR12" s="333"/>
      <c r="CS12" s="431">
        <f>SUM(CS13:CS15)</f>
        <v>0</v>
      </c>
      <c r="CT12" s="436"/>
      <c r="CU12" s="436"/>
      <c r="CV12" s="437"/>
      <c r="CW12" s="333"/>
      <c r="CX12" s="431">
        <f>SUM(CX13:CX15)</f>
        <v>0</v>
      </c>
      <c r="CY12" s="436"/>
      <c r="CZ12" s="436"/>
      <c r="DA12" s="437"/>
      <c r="DB12" s="333"/>
      <c r="DC12" s="431">
        <f>SUM(DC13:DC15)</f>
        <v>0</v>
      </c>
      <c r="DD12" s="436"/>
      <c r="DE12" s="436"/>
      <c r="DF12" s="437"/>
      <c r="DG12" s="333"/>
      <c r="DH12" s="431">
        <f>SUM(DH13:DH15)</f>
        <v>0</v>
      </c>
      <c r="DI12" s="436"/>
      <c r="DJ12" s="436"/>
      <c r="DK12" s="437"/>
      <c r="DL12" s="333"/>
      <c r="DM12" s="431">
        <f>SUM(DM13:DM15)</f>
        <v>6098240</v>
      </c>
      <c r="DN12" s="436"/>
      <c r="DO12" s="436"/>
      <c r="DP12" s="437"/>
      <c r="DQ12" s="333"/>
      <c r="DR12" s="431">
        <f>SUM(DR13:DR15)</f>
        <v>0</v>
      </c>
      <c r="DS12" s="436"/>
      <c r="DT12" s="436"/>
      <c r="DU12" s="437"/>
      <c r="DV12" s="333"/>
      <c r="DW12" s="431">
        <f>SUM(DW13:DW15)</f>
        <v>0</v>
      </c>
      <c r="DX12" s="436"/>
      <c r="DY12" s="436"/>
      <c r="DZ12" s="437"/>
      <c r="EA12" s="333"/>
      <c r="EB12" s="431">
        <f>SUM(EB13:EB15)</f>
        <v>0</v>
      </c>
      <c r="EC12" s="436"/>
      <c r="ED12" s="436"/>
      <c r="EE12" s="437"/>
      <c r="EF12" s="333"/>
      <c r="EG12" s="431">
        <f>SUM(EG13:EG15)</f>
        <v>11128875</v>
      </c>
      <c r="EH12" s="436"/>
      <c r="EI12" s="436"/>
      <c r="EJ12" s="437"/>
      <c r="EK12" s="333"/>
      <c r="EL12" s="431">
        <f>SUM(EL13:EL15)</f>
        <v>0</v>
      </c>
      <c r="EM12" s="436"/>
      <c r="EN12" s="436"/>
      <c r="EO12" s="345"/>
    </row>
    <row r="13" spans="1:145" x14ac:dyDescent="0.2">
      <c r="A13" s="333"/>
      <c r="B13" s="333"/>
      <c r="C13" s="333"/>
      <c r="D13" s="345" t="s">
        <v>397</v>
      </c>
      <c r="E13" s="351"/>
      <c r="F13" s="438"/>
      <c r="G13" s="434">
        <f>G17</f>
        <v>47880000</v>
      </c>
      <c r="H13" s="435"/>
      <c r="I13" s="436"/>
      <c r="J13" s="437"/>
      <c r="K13" s="438"/>
      <c r="L13" s="434">
        <f>L17</f>
        <v>46626420</v>
      </c>
      <c r="M13" s="435"/>
      <c r="N13" s="436"/>
      <c r="O13" s="437"/>
      <c r="P13" s="438"/>
      <c r="Q13" s="434">
        <f>Q17</f>
        <v>0</v>
      </c>
      <c r="R13" s="435"/>
      <c r="S13" s="436"/>
      <c r="T13" s="437"/>
      <c r="U13" s="438"/>
      <c r="V13" s="434">
        <f>V17</f>
        <v>0</v>
      </c>
      <c r="W13" s="435"/>
      <c r="X13" s="436"/>
      <c r="Y13" s="437"/>
      <c r="Z13" s="438"/>
      <c r="AA13" s="434">
        <f>AA17</f>
        <v>0</v>
      </c>
      <c r="AB13" s="435"/>
      <c r="AC13" s="436"/>
      <c r="AD13" s="437"/>
      <c r="AE13" s="438"/>
      <c r="AF13" s="434">
        <f>AF17</f>
        <v>0</v>
      </c>
      <c r="AG13" s="435"/>
      <c r="AH13" s="436"/>
      <c r="AI13" s="437"/>
      <c r="AJ13" s="438"/>
      <c r="AK13" s="434">
        <f>AK17</f>
        <v>0</v>
      </c>
      <c r="AL13" s="435"/>
      <c r="AM13" s="436"/>
      <c r="AN13" s="437"/>
      <c r="AO13" s="438"/>
      <c r="AP13" s="434">
        <f>AP17</f>
        <v>0</v>
      </c>
      <c r="AQ13" s="435"/>
      <c r="AR13" s="436"/>
      <c r="AS13" s="437"/>
      <c r="AT13" s="438"/>
      <c r="AU13" s="434">
        <f>AU17</f>
        <v>0</v>
      </c>
      <c r="AV13" s="435"/>
      <c r="AW13" s="436"/>
      <c r="AX13" s="437"/>
      <c r="AY13" s="438"/>
      <c r="AZ13" s="434">
        <f>AZ17</f>
        <v>0</v>
      </c>
      <c r="BA13" s="435"/>
      <c r="BB13" s="436"/>
      <c r="BC13" s="437"/>
      <c r="BD13" s="438"/>
      <c r="BE13" s="434">
        <f>BE17</f>
        <v>0</v>
      </c>
      <c r="BF13" s="435"/>
      <c r="BG13" s="436"/>
      <c r="BH13" s="437"/>
      <c r="BI13" s="438"/>
      <c r="BJ13" s="434">
        <f>BJ17</f>
        <v>0</v>
      </c>
      <c r="BK13" s="435"/>
      <c r="BL13" s="436"/>
      <c r="BM13" s="437"/>
      <c r="BN13" s="438"/>
      <c r="BO13" s="434">
        <f>BO17</f>
        <v>0</v>
      </c>
      <c r="BP13" s="435"/>
      <c r="BQ13" s="436"/>
      <c r="BR13" s="437"/>
      <c r="BS13" s="438"/>
      <c r="BT13" s="434">
        <f>BT17</f>
        <v>46626420</v>
      </c>
      <c r="BU13" s="435"/>
      <c r="BV13" s="436"/>
      <c r="BW13" s="437"/>
      <c r="BX13" s="438"/>
      <c r="BY13" s="434">
        <f>BY17</f>
        <v>31315515</v>
      </c>
      <c r="BZ13" s="435"/>
      <c r="CA13" s="436"/>
      <c r="CB13" s="437"/>
      <c r="CC13" s="438"/>
      <c r="CD13" s="434">
        <f>CD17</f>
        <v>0</v>
      </c>
      <c r="CE13" s="435"/>
      <c r="CF13" s="436"/>
      <c r="CG13" s="437"/>
      <c r="CH13" s="438"/>
      <c r="CI13" s="434">
        <f>CI17</f>
        <v>0</v>
      </c>
      <c r="CJ13" s="435"/>
      <c r="CK13" s="436"/>
      <c r="CL13" s="437"/>
      <c r="CM13" s="438"/>
      <c r="CN13" s="434">
        <f>CN17</f>
        <v>14088400</v>
      </c>
      <c r="CO13" s="435"/>
      <c r="CP13" s="436"/>
      <c r="CQ13" s="437"/>
      <c r="CR13" s="438"/>
      <c r="CS13" s="434">
        <f>CS17</f>
        <v>0</v>
      </c>
      <c r="CT13" s="435"/>
      <c r="CU13" s="436"/>
      <c r="CV13" s="437"/>
      <c r="CW13" s="438"/>
      <c r="CX13" s="434">
        <f>CX17</f>
        <v>0</v>
      </c>
      <c r="CY13" s="435"/>
      <c r="CZ13" s="436"/>
      <c r="DA13" s="437"/>
      <c r="DB13" s="438"/>
      <c r="DC13" s="434">
        <f>DC17</f>
        <v>0</v>
      </c>
      <c r="DD13" s="435"/>
      <c r="DE13" s="436"/>
      <c r="DF13" s="437"/>
      <c r="DG13" s="438"/>
      <c r="DH13" s="434">
        <f>DH17</f>
        <v>0</v>
      </c>
      <c r="DI13" s="435"/>
      <c r="DJ13" s="436"/>
      <c r="DK13" s="437"/>
      <c r="DL13" s="438"/>
      <c r="DM13" s="434">
        <f>DM17</f>
        <v>6098240</v>
      </c>
      <c r="DN13" s="435"/>
      <c r="DO13" s="436"/>
      <c r="DP13" s="437"/>
      <c r="DQ13" s="438"/>
      <c r="DR13" s="434">
        <f>DR17</f>
        <v>0</v>
      </c>
      <c r="DS13" s="435"/>
      <c r="DT13" s="436"/>
      <c r="DU13" s="437"/>
      <c r="DV13" s="438"/>
      <c r="DW13" s="434">
        <f>DW17</f>
        <v>0</v>
      </c>
      <c r="DX13" s="435"/>
      <c r="DY13" s="436"/>
      <c r="DZ13" s="437"/>
      <c r="EA13" s="438"/>
      <c r="EB13" s="434">
        <f>EB17</f>
        <v>0</v>
      </c>
      <c r="EC13" s="435"/>
      <c r="ED13" s="436"/>
      <c r="EE13" s="437"/>
      <c r="EF13" s="438"/>
      <c r="EG13" s="434">
        <f>EG17</f>
        <v>11128875</v>
      </c>
      <c r="EH13" s="435"/>
      <c r="EI13" s="436"/>
      <c r="EJ13" s="437"/>
      <c r="EK13" s="438"/>
      <c r="EL13" s="434">
        <f>EL17</f>
        <v>0</v>
      </c>
      <c r="EM13" s="435"/>
      <c r="EN13" s="436"/>
      <c r="EO13" s="345"/>
    </row>
    <row r="14" spans="1:145" x14ac:dyDescent="0.2">
      <c r="A14" s="333"/>
      <c r="B14" s="333"/>
      <c r="C14" s="333"/>
      <c r="D14" s="345" t="s">
        <v>398</v>
      </c>
      <c r="E14" s="351"/>
      <c r="F14" s="437"/>
      <c r="G14" s="436">
        <f>+G62</f>
        <v>0</v>
      </c>
      <c r="H14" s="440"/>
      <c r="I14" s="436"/>
      <c r="J14" s="437"/>
      <c r="K14" s="437"/>
      <c r="L14" s="436">
        <f>L62</f>
        <v>0</v>
      </c>
      <c r="M14" s="440"/>
      <c r="N14" s="436"/>
      <c r="O14" s="437"/>
      <c r="P14" s="437"/>
      <c r="Q14" s="436">
        <f>Q62</f>
        <v>0</v>
      </c>
      <c r="R14" s="440"/>
      <c r="S14" s="436"/>
      <c r="T14" s="437"/>
      <c r="U14" s="437"/>
      <c r="V14" s="436">
        <f>V62</f>
        <v>0</v>
      </c>
      <c r="W14" s="440"/>
      <c r="X14" s="436"/>
      <c r="Y14" s="437"/>
      <c r="Z14" s="437"/>
      <c r="AA14" s="436">
        <f>AA62</f>
        <v>0</v>
      </c>
      <c r="AB14" s="440"/>
      <c r="AC14" s="436"/>
      <c r="AD14" s="437"/>
      <c r="AE14" s="437"/>
      <c r="AF14" s="436">
        <f>AF62</f>
        <v>0</v>
      </c>
      <c r="AG14" s="440"/>
      <c r="AH14" s="436"/>
      <c r="AI14" s="437"/>
      <c r="AJ14" s="437"/>
      <c r="AK14" s="436">
        <f>AK62</f>
        <v>0</v>
      </c>
      <c r="AL14" s="440"/>
      <c r="AM14" s="436"/>
      <c r="AN14" s="437"/>
      <c r="AO14" s="437"/>
      <c r="AP14" s="436">
        <f>AP62</f>
        <v>0</v>
      </c>
      <c r="AQ14" s="440"/>
      <c r="AR14" s="436"/>
      <c r="AS14" s="437"/>
      <c r="AT14" s="437"/>
      <c r="AU14" s="436">
        <f>AU62</f>
        <v>0</v>
      </c>
      <c r="AV14" s="440"/>
      <c r="AW14" s="436"/>
      <c r="AX14" s="437"/>
      <c r="AY14" s="437"/>
      <c r="AZ14" s="436">
        <f>AZ62</f>
        <v>0</v>
      </c>
      <c r="BA14" s="440"/>
      <c r="BB14" s="436"/>
      <c r="BC14" s="437"/>
      <c r="BD14" s="437"/>
      <c r="BE14" s="436">
        <f>BE62</f>
        <v>0</v>
      </c>
      <c r="BF14" s="440"/>
      <c r="BG14" s="436"/>
      <c r="BH14" s="437"/>
      <c r="BI14" s="437"/>
      <c r="BJ14" s="436">
        <f>BJ62</f>
        <v>0</v>
      </c>
      <c r="BK14" s="440"/>
      <c r="BL14" s="436"/>
      <c r="BM14" s="437"/>
      <c r="BN14" s="437"/>
      <c r="BO14" s="436">
        <f>BO62</f>
        <v>0</v>
      </c>
      <c r="BP14" s="440"/>
      <c r="BQ14" s="436"/>
      <c r="BR14" s="437"/>
      <c r="BS14" s="437"/>
      <c r="BT14" s="436">
        <f>BT62</f>
        <v>0</v>
      </c>
      <c r="BU14" s="440"/>
      <c r="BV14" s="436"/>
      <c r="BW14" s="437"/>
      <c r="BX14" s="437"/>
      <c r="BY14" s="436">
        <f>BY62</f>
        <v>0</v>
      </c>
      <c r="BZ14" s="440"/>
      <c r="CA14" s="436"/>
      <c r="CB14" s="437"/>
      <c r="CC14" s="437"/>
      <c r="CD14" s="436">
        <f>CD62</f>
        <v>0</v>
      </c>
      <c r="CE14" s="440"/>
      <c r="CF14" s="436"/>
      <c r="CG14" s="437"/>
      <c r="CH14" s="437"/>
      <c r="CI14" s="436">
        <f>CI62</f>
        <v>0</v>
      </c>
      <c r="CJ14" s="440"/>
      <c r="CK14" s="436"/>
      <c r="CL14" s="437"/>
      <c r="CM14" s="437"/>
      <c r="CN14" s="436">
        <f>CN62</f>
        <v>0</v>
      </c>
      <c r="CO14" s="440"/>
      <c r="CP14" s="436"/>
      <c r="CQ14" s="437"/>
      <c r="CR14" s="437"/>
      <c r="CS14" s="436">
        <f>CS62</f>
        <v>0</v>
      </c>
      <c r="CT14" s="440"/>
      <c r="CU14" s="436"/>
      <c r="CV14" s="437"/>
      <c r="CW14" s="437"/>
      <c r="CX14" s="436">
        <f>CX62</f>
        <v>0</v>
      </c>
      <c r="CY14" s="440"/>
      <c r="CZ14" s="436"/>
      <c r="DA14" s="437"/>
      <c r="DB14" s="437"/>
      <c r="DC14" s="436">
        <f>DC62</f>
        <v>0</v>
      </c>
      <c r="DD14" s="440"/>
      <c r="DE14" s="436"/>
      <c r="DF14" s="437"/>
      <c r="DG14" s="437"/>
      <c r="DH14" s="436">
        <f>DH62</f>
        <v>0</v>
      </c>
      <c r="DI14" s="440"/>
      <c r="DJ14" s="436"/>
      <c r="DK14" s="437"/>
      <c r="DL14" s="437"/>
      <c r="DM14" s="436">
        <f>DM62</f>
        <v>0</v>
      </c>
      <c r="DN14" s="440"/>
      <c r="DO14" s="436"/>
      <c r="DP14" s="437"/>
      <c r="DQ14" s="437"/>
      <c r="DR14" s="436">
        <f>DR62</f>
        <v>0</v>
      </c>
      <c r="DS14" s="440"/>
      <c r="DT14" s="436"/>
      <c r="DU14" s="437"/>
      <c r="DV14" s="437"/>
      <c r="DW14" s="436">
        <f>DW62</f>
        <v>0</v>
      </c>
      <c r="DX14" s="440"/>
      <c r="DY14" s="436"/>
      <c r="DZ14" s="437"/>
      <c r="EA14" s="437"/>
      <c r="EB14" s="436">
        <f>EB62</f>
        <v>0</v>
      </c>
      <c r="EC14" s="440"/>
      <c r="ED14" s="436"/>
      <c r="EE14" s="437"/>
      <c r="EF14" s="437"/>
      <c r="EG14" s="436">
        <f>EG62</f>
        <v>0</v>
      </c>
      <c r="EH14" s="440"/>
      <c r="EI14" s="436"/>
      <c r="EJ14" s="437"/>
      <c r="EK14" s="437"/>
      <c r="EL14" s="436">
        <f>EL62</f>
        <v>0</v>
      </c>
      <c r="EM14" s="440"/>
      <c r="EN14" s="436"/>
      <c r="EO14" s="345"/>
    </row>
    <row r="15" spans="1:145" x14ac:dyDescent="0.2">
      <c r="A15" s="333"/>
      <c r="B15" s="333"/>
      <c r="C15" s="333"/>
      <c r="D15" s="345" t="s">
        <v>399</v>
      </c>
      <c r="E15" s="351"/>
      <c r="F15" s="450"/>
      <c r="G15" s="448">
        <v>0</v>
      </c>
      <c r="H15" s="449"/>
      <c r="I15" s="436"/>
      <c r="J15" s="437"/>
      <c r="K15" s="450"/>
      <c r="L15" s="448">
        <f>L72</f>
        <v>0</v>
      </c>
      <c r="M15" s="449"/>
      <c r="N15" s="436"/>
      <c r="O15" s="437"/>
      <c r="P15" s="450"/>
      <c r="Q15" s="448">
        <f>Q72</f>
        <v>0</v>
      </c>
      <c r="R15" s="449"/>
      <c r="S15" s="436"/>
      <c r="T15" s="437"/>
      <c r="U15" s="450"/>
      <c r="V15" s="448">
        <f>V72</f>
        <v>0</v>
      </c>
      <c r="W15" s="449"/>
      <c r="X15" s="436"/>
      <c r="Y15" s="437"/>
      <c r="Z15" s="450"/>
      <c r="AA15" s="448">
        <f>AA72</f>
        <v>0</v>
      </c>
      <c r="AB15" s="449"/>
      <c r="AC15" s="436"/>
      <c r="AD15" s="437"/>
      <c r="AE15" s="450"/>
      <c r="AF15" s="448">
        <f>AF72</f>
        <v>0</v>
      </c>
      <c r="AG15" s="449"/>
      <c r="AH15" s="436"/>
      <c r="AI15" s="437"/>
      <c r="AJ15" s="450"/>
      <c r="AK15" s="448">
        <f>AK72</f>
        <v>0</v>
      </c>
      <c r="AL15" s="449"/>
      <c r="AM15" s="436"/>
      <c r="AN15" s="437"/>
      <c r="AO15" s="450"/>
      <c r="AP15" s="448">
        <f>AP72</f>
        <v>0</v>
      </c>
      <c r="AQ15" s="449"/>
      <c r="AR15" s="436"/>
      <c r="AS15" s="437"/>
      <c r="AT15" s="450"/>
      <c r="AU15" s="448">
        <f>AU72</f>
        <v>0</v>
      </c>
      <c r="AV15" s="449"/>
      <c r="AW15" s="436"/>
      <c r="AX15" s="437"/>
      <c r="AY15" s="450"/>
      <c r="AZ15" s="448">
        <f>AZ72</f>
        <v>0</v>
      </c>
      <c r="BA15" s="449"/>
      <c r="BB15" s="436"/>
      <c r="BC15" s="437"/>
      <c r="BD15" s="450"/>
      <c r="BE15" s="448">
        <f>BE72</f>
        <v>0</v>
      </c>
      <c r="BF15" s="449"/>
      <c r="BG15" s="436"/>
      <c r="BH15" s="437"/>
      <c r="BI15" s="450"/>
      <c r="BJ15" s="448">
        <f>BJ72</f>
        <v>0</v>
      </c>
      <c r="BK15" s="449"/>
      <c r="BL15" s="436"/>
      <c r="BM15" s="437"/>
      <c r="BN15" s="450"/>
      <c r="BO15" s="448">
        <f>BO72</f>
        <v>0</v>
      </c>
      <c r="BP15" s="449"/>
      <c r="BQ15" s="436"/>
      <c r="BR15" s="437"/>
      <c r="BS15" s="450"/>
      <c r="BT15" s="448">
        <f>BT72</f>
        <v>0</v>
      </c>
      <c r="BU15" s="449"/>
      <c r="BV15" s="436"/>
      <c r="BW15" s="437"/>
      <c r="BX15" s="450"/>
      <c r="BY15" s="448">
        <f>BY72</f>
        <v>0</v>
      </c>
      <c r="BZ15" s="449"/>
      <c r="CA15" s="436"/>
      <c r="CB15" s="437"/>
      <c r="CC15" s="450"/>
      <c r="CD15" s="448">
        <f>CD72</f>
        <v>0</v>
      </c>
      <c r="CE15" s="449"/>
      <c r="CF15" s="436"/>
      <c r="CG15" s="437"/>
      <c r="CH15" s="450"/>
      <c r="CI15" s="448">
        <f>CI72</f>
        <v>0</v>
      </c>
      <c r="CJ15" s="449"/>
      <c r="CK15" s="436"/>
      <c r="CL15" s="437"/>
      <c r="CM15" s="450"/>
      <c r="CN15" s="448">
        <f>CN72</f>
        <v>0</v>
      </c>
      <c r="CO15" s="449"/>
      <c r="CP15" s="436"/>
      <c r="CQ15" s="437"/>
      <c r="CR15" s="450"/>
      <c r="CS15" s="448">
        <f>CS72</f>
        <v>0</v>
      </c>
      <c r="CT15" s="449"/>
      <c r="CU15" s="436"/>
      <c r="CV15" s="437"/>
      <c r="CW15" s="450"/>
      <c r="CX15" s="448">
        <f>CX72</f>
        <v>0</v>
      </c>
      <c r="CY15" s="449"/>
      <c r="CZ15" s="436"/>
      <c r="DA15" s="437"/>
      <c r="DB15" s="450"/>
      <c r="DC15" s="448">
        <f>DC72</f>
        <v>0</v>
      </c>
      <c r="DD15" s="449"/>
      <c r="DE15" s="436"/>
      <c r="DF15" s="437"/>
      <c r="DG15" s="450"/>
      <c r="DH15" s="448">
        <f>DH72</f>
        <v>0</v>
      </c>
      <c r="DI15" s="449"/>
      <c r="DJ15" s="436"/>
      <c r="DK15" s="437"/>
      <c r="DL15" s="450"/>
      <c r="DM15" s="448">
        <f>DM72</f>
        <v>0</v>
      </c>
      <c r="DN15" s="449"/>
      <c r="DO15" s="436"/>
      <c r="DP15" s="437"/>
      <c r="DQ15" s="450"/>
      <c r="DR15" s="448">
        <f>DR72</f>
        <v>0</v>
      </c>
      <c r="DS15" s="449"/>
      <c r="DT15" s="436"/>
      <c r="DU15" s="437"/>
      <c r="DV15" s="450"/>
      <c r="DW15" s="448">
        <f>DW72</f>
        <v>0</v>
      </c>
      <c r="DX15" s="449"/>
      <c r="DY15" s="436"/>
      <c r="DZ15" s="437"/>
      <c r="EA15" s="450"/>
      <c r="EB15" s="448">
        <f>EB72</f>
        <v>0</v>
      </c>
      <c r="EC15" s="449"/>
      <c r="ED15" s="436"/>
      <c r="EE15" s="437"/>
      <c r="EF15" s="450"/>
      <c r="EG15" s="448">
        <f>EG72</f>
        <v>0</v>
      </c>
      <c r="EH15" s="449"/>
      <c r="EI15" s="436"/>
      <c r="EJ15" s="437"/>
      <c r="EK15" s="450"/>
      <c r="EL15" s="448">
        <f>EL72</f>
        <v>0</v>
      </c>
      <c r="EM15" s="449"/>
      <c r="EN15" s="436"/>
      <c r="EO15" s="345"/>
    </row>
    <row r="16" spans="1:145" x14ac:dyDescent="0.2">
      <c r="A16" s="333"/>
      <c r="B16" s="333"/>
      <c r="C16" s="333"/>
      <c r="D16" s="345"/>
      <c r="E16" s="351"/>
      <c r="F16" s="333"/>
      <c r="G16" s="436"/>
      <c r="H16" s="436"/>
      <c r="I16" s="436"/>
      <c r="J16" s="437"/>
      <c r="K16" s="436"/>
      <c r="L16" s="436"/>
      <c r="M16" s="436"/>
      <c r="N16" s="436"/>
      <c r="O16" s="437"/>
      <c r="P16" s="436"/>
      <c r="Q16" s="436"/>
      <c r="R16" s="436"/>
      <c r="S16" s="436"/>
      <c r="T16" s="437"/>
      <c r="U16" s="436"/>
      <c r="V16" s="436"/>
      <c r="W16" s="436"/>
      <c r="X16" s="436"/>
      <c r="Y16" s="437"/>
      <c r="Z16" s="436"/>
      <c r="AA16" s="436"/>
      <c r="AB16" s="436"/>
      <c r="AC16" s="436"/>
      <c r="AD16" s="437"/>
      <c r="AE16" s="436"/>
      <c r="AF16" s="436"/>
      <c r="AG16" s="436"/>
      <c r="AH16" s="436"/>
      <c r="AI16" s="437"/>
      <c r="AJ16" s="436"/>
      <c r="AK16" s="436"/>
      <c r="AL16" s="436"/>
      <c r="AM16" s="436"/>
      <c r="AN16" s="437"/>
      <c r="AO16" s="436"/>
      <c r="AP16" s="436"/>
      <c r="AQ16" s="436"/>
      <c r="AR16" s="436"/>
      <c r="AS16" s="437"/>
      <c r="AT16" s="436"/>
      <c r="AU16" s="436"/>
      <c r="AV16" s="436"/>
      <c r="AW16" s="436"/>
      <c r="AX16" s="437"/>
      <c r="AY16" s="436"/>
      <c r="AZ16" s="436"/>
      <c r="BA16" s="436"/>
      <c r="BB16" s="436"/>
      <c r="BC16" s="437"/>
      <c r="BD16" s="436"/>
      <c r="BE16" s="436"/>
      <c r="BF16" s="436"/>
      <c r="BG16" s="436"/>
      <c r="BH16" s="437"/>
      <c r="BI16" s="436"/>
      <c r="BJ16" s="436"/>
      <c r="BK16" s="436"/>
      <c r="BL16" s="436"/>
      <c r="BM16" s="437"/>
      <c r="BN16" s="436"/>
      <c r="BO16" s="436"/>
      <c r="BP16" s="436"/>
      <c r="BQ16" s="436"/>
      <c r="BR16" s="437"/>
      <c r="BS16" s="436"/>
      <c r="BT16" s="436"/>
      <c r="BU16" s="436"/>
      <c r="BV16" s="436"/>
      <c r="BW16" s="437"/>
      <c r="BX16" s="436"/>
      <c r="BY16" s="436"/>
      <c r="BZ16" s="436"/>
      <c r="CA16" s="436"/>
      <c r="CB16" s="437"/>
      <c r="CC16" s="436"/>
      <c r="CD16" s="436"/>
      <c r="CE16" s="436"/>
      <c r="CF16" s="436"/>
      <c r="CG16" s="437"/>
      <c r="CH16" s="436"/>
      <c r="CI16" s="436"/>
      <c r="CJ16" s="436"/>
      <c r="CK16" s="436"/>
      <c r="CL16" s="437"/>
      <c r="CM16" s="436"/>
      <c r="CN16" s="436"/>
      <c r="CO16" s="436"/>
      <c r="CP16" s="436"/>
      <c r="CQ16" s="437"/>
      <c r="CR16" s="436"/>
      <c r="CS16" s="436"/>
      <c r="CT16" s="436"/>
      <c r="CU16" s="436"/>
      <c r="CV16" s="437"/>
      <c r="CW16" s="436"/>
      <c r="CX16" s="436"/>
      <c r="CY16" s="436"/>
      <c r="CZ16" s="436"/>
      <c r="DA16" s="437"/>
      <c r="DB16" s="436"/>
      <c r="DC16" s="436"/>
      <c r="DD16" s="436"/>
      <c r="DE16" s="436"/>
      <c r="DF16" s="437"/>
      <c r="DG16" s="436"/>
      <c r="DH16" s="436"/>
      <c r="DI16" s="436"/>
      <c r="DJ16" s="436"/>
      <c r="DK16" s="437"/>
      <c r="DL16" s="436"/>
      <c r="DM16" s="436"/>
      <c r="DN16" s="436"/>
      <c r="DO16" s="436"/>
      <c r="DP16" s="437"/>
      <c r="DQ16" s="436"/>
      <c r="DR16" s="436"/>
      <c r="DS16" s="436"/>
      <c r="DT16" s="436"/>
      <c r="DU16" s="437"/>
      <c r="DV16" s="436"/>
      <c r="DW16" s="436"/>
      <c r="DX16" s="436"/>
      <c r="DY16" s="436"/>
      <c r="DZ16" s="437"/>
      <c r="EA16" s="436"/>
      <c r="EB16" s="436"/>
      <c r="EC16" s="436"/>
      <c r="ED16" s="436"/>
      <c r="EE16" s="437"/>
      <c r="EF16" s="436"/>
      <c r="EG16" s="436"/>
      <c r="EH16" s="436"/>
      <c r="EI16" s="436"/>
      <c r="EJ16" s="437"/>
      <c r="EK16" s="436"/>
      <c r="EL16" s="436"/>
      <c r="EM16" s="436"/>
      <c r="EN16" s="436"/>
      <c r="EO16" s="345"/>
    </row>
    <row r="17" spans="1:148" s="349" customFormat="1" x14ac:dyDescent="0.2">
      <c r="A17" s="334"/>
      <c r="B17" s="334"/>
      <c r="C17" s="334"/>
      <c r="D17" s="352" t="s">
        <v>400</v>
      </c>
      <c r="E17" s="354"/>
      <c r="F17" s="334"/>
      <c r="G17" s="431">
        <f>SUM(G18:G20)</f>
        <v>47880000</v>
      </c>
      <c r="H17" s="431"/>
      <c r="I17" s="431"/>
      <c r="J17" s="432"/>
      <c r="K17" s="431"/>
      <c r="L17" s="431">
        <f>SUM(L18:L20)</f>
        <v>46626420</v>
      </c>
      <c r="M17" s="431"/>
      <c r="N17" s="431"/>
      <c r="O17" s="432"/>
      <c r="P17" s="431"/>
      <c r="Q17" s="431">
        <f>SUM(Q18:Q20)</f>
        <v>0</v>
      </c>
      <c r="R17" s="431"/>
      <c r="S17" s="431"/>
      <c r="T17" s="432"/>
      <c r="U17" s="431"/>
      <c r="V17" s="431">
        <f>SUM(V18:V20)</f>
        <v>0</v>
      </c>
      <c r="W17" s="431"/>
      <c r="X17" s="431"/>
      <c r="Y17" s="432"/>
      <c r="Z17" s="431"/>
      <c r="AA17" s="431">
        <f>SUM(AA18:AA20)</f>
        <v>0</v>
      </c>
      <c r="AB17" s="431"/>
      <c r="AC17" s="431"/>
      <c r="AD17" s="432"/>
      <c r="AE17" s="431"/>
      <c r="AF17" s="431">
        <f>SUM(AF18:AF20)</f>
        <v>0</v>
      </c>
      <c r="AG17" s="431"/>
      <c r="AH17" s="431"/>
      <c r="AI17" s="432"/>
      <c r="AJ17" s="431"/>
      <c r="AK17" s="431">
        <f>SUM(AK18:AK20)</f>
        <v>0</v>
      </c>
      <c r="AL17" s="431"/>
      <c r="AM17" s="431"/>
      <c r="AN17" s="432"/>
      <c r="AO17" s="431"/>
      <c r="AP17" s="431">
        <f>SUM(AP18:AP20)</f>
        <v>0</v>
      </c>
      <c r="AQ17" s="431"/>
      <c r="AR17" s="431"/>
      <c r="AS17" s="432"/>
      <c r="AT17" s="431"/>
      <c r="AU17" s="431">
        <f>SUM(AU18:AU20)</f>
        <v>0</v>
      </c>
      <c r="AV17" s="431"/>
      <c r="AW17" s="431"/>
      <c r="AX17" s="432"/>
      <c r="AY17" s="431"/>
      <c r="AZ17" s="431">
        <f>SUM(AZ18:AZ20)</f>
        <v>0</v>
      </c>
      <c r="BA17" s="431"/>
      <c r="BB17" s="431"/>
      <c r="BC17" s="432"/>
      <c r="BD17" s="431"/>
      <c r="BE17" s="431">
        <f>SUM(BE18:BE20)</f>
        <v>0</v>
      </c>
      <c r="BF17" s="431"/>
      <c r="BG17" s="431"/>
      <c r="BH17" s="432"/>
      <c r="BI17" s="431"/>
      <c r="BJ17" s="431">
        <f>SUM(BJ18:BJ20)</f>
        <v>0</v>
      </c>
      <c r="BK17" s="431"/>
      <c r="BL17" s="431"/>
      <c r="BM17" s="432"/>
      <c r="BN17" s="431"/>
      <c r="BO17" s="431">
        <f>SUM(BO18:BO20)</f>
        <v>0</v>
      </c>
      <c r="BP17" s="431"/>
      <c r="BQ17" s="431"/>
      <c r="BR17" s="432"/>
      <c r="BS17" s="431"/>
      <c r="BT17" s="431">
        <f>SUM(BT18:BT20)</f>
        <v>46626420</v>
      </c>
      <c r="BU17" s="431"/>
      <c r="BV17" s="431"/>
      <c r="BW17" s="432"/>
      <c r="BX17" s="431"/>
      <c r="BY17" s="431">
        <f>SUM(BY18:BY20)</f>
        <v>31315515</v>
      </c>
      <c r="BZ17" s="431"/>
      <c r="CA17" s="431"/>
      <c r="CB17" s="432"/>
      <c r="CC17" s="431"/>
      <c r="CD17" s="431">
        <f>SUM(CD18:CD20)</f>
        <v>0</v>
      </c>
      <c r="CE17" s="431"/>
      <c r="CF17" s="431"/>
      <c r="CG17" s="432"/>
      <c r="CH17" s="431"/>
      <c r="CI17" s="431">
        <f>SUM(CI18:CI20)</f>
        <v>0</v>
      </c>
      <c r="CJ17" s="431"/>
      <c r="CK17" s="431"/>
      <c r="CL17" s="432"/>
      <c r="CM17" s="431"/>
      <c r="CN17" s="431">
        <f>SUM(CN18:CN20)</f>
        <v>14088400</v>
      </c>
      <c r="CO17" s="431"/>
      <c r="CP17" s="431"/>
      <c r="CQ17" s="432"/>
      <c r="CR17" s="431"/>
      <c r="CS17" s="431">
        <f>SUM(CS18:CS20)</f>
        <v>0</v>
      </c>
      <c r="CT17" s="431"/>
      <c r="CU17" s="431"/>
      <c r="CV17" s="432"/>
      <c r="CW17" s="431"/>
      <c r="CX17" s="431">
        <f>SUM(CX18:CX20)</f>
        <v>0</v>
      </c>
      <c r="CY17" s="431"/>
      <c r="CZ17" s="431"/>
      <c r="DA17" s="432"/>
      <c r="DB17" s="431"/>
      <c r="DC17" s="431">
        <f>SUM(DC18:DC20)</f>
        <v>0</v>
      </c>
      <c r="DD17" s="431"/>
      <c r="DE17" s="431"/>
      <c r="DF17" s="432"/>
      <c r="DG17" s="431"/>
      <c r="DH17" s="431">
        <f>SUM(DH18:DH20)</f>
        <v>0</v>
      </c>
      <c r="DI17" s="431"/>
      <c r="DJ17" s="431"/>
      <c r="DK17" s="432"/>
      <c r="DL17" s="431"/>
      <c r="DM17" s="431">
        <f>SUM(DM18:DM20)</f>
        <v>6098240</v>
      </c>
      <c r="DN17" s="431"/>
      <c r="DO17" s="431"/>
      <c r="DP17" s="432"/>
      <c r="DQ17" s="431"/>
      <c r="DR17" s="431">
        <f>SUM(DR18:DR20)</f>
        <v>0</v>
      </c>
      <c r="DS17" s="431"/>
      <c r="DT17" s="431"/>
      <c r="DU17" s="432"/>
      <c r="DV17" s="431"/>
      <c r="DW17" s="431">
        <f>SUM(DW18:DW20)</f>
        <v>0</v>
      </c>
      <c r="DX17" s="431"/>
      <c r="DY17" s="431"/>
      <c r="DZ17" s="432"/>
      <c r="EA17" s="431"/>
      <c r="EB17" s="431">
        <f>SUM(EB18:EB20)</f>
        <v>0</v>
      </c>
      <c r="EC17" s="431"/>
      <c r="ED17" s="431"/>
      <c r="EE17" s="432"/>
      <c r="EF17" s="431"/>
      <c r="EG17" s="431">
        <f>SUM(EG18:EG20)</f>
        <v>11128875</v>
      </c>
      <c r="EH17" s="431"/>
      <c r="EI17" s="431"/>
      <c r="EJ17" s="432"/>
      <c r="EK17" s="431"/>
      <c r="EL17" s="431">
        <f>SUM(EL18:EL20)</f>
        <v>0</v>
      </c>
      <c r="EM17" s="431"/>
      <c r="EN17" s="431"/>
      <c r="EO17" s="352"/>
      <c r="EQ17" s="332"/>
      <c r="ER17" s="332"/>
    </row>
    <row r="18" spans="1:148" x14ac:dyDescent="0.2">
      <c r="A18" s="333"/>
      <c r="B18" s="333"/>
      <c r="C18" s="333"/>
      <c r="D18" s="345" t="s">
        <v>313</v>
      </c>
      <c r="E18" s="351"/>
      <c r="F18" s="358"/>
      <c r="G18" s="434">
        <v>47880000</v>
      </c>
      <c r="H18" s="435"/>
      <c r="I18" s="436"/>
      <c r="J18" s="437"/>
      <c r="K18" s="438"/>
      <c r="L18" s="434">
        <f>L23+L28+L33+L38+L43+L48+L53+L58</f>
        <v>46626420</v>
      </c>
      <c r="M18" s="435"/>
      <c r="N18" s="436"/>
      <c r="O18" s="437"/>
      <c r="P18" s="438"/>
      <c r="Q18" s="434">
        <f>Q23+Q28+Q33+Q38+Q43+Q48+Q53</f>
        <v>0</v>
      </c>
      <c r="R18" s="435"/>
      <c r="S18" s="436"/>
      <c r="T18" s="437"/>
      <c r="U18" s="438"/>
      <c r="V18" s="434">
        <f>V23+V28+V33+V38+V43+V48+V53</f>
        <v>0</v>
      </c>
      <c r="W18" s="435"/>
      <c r="X18" s="436"/>
      <c r="Y18" s="437"/>
      <c r="Z18" s="438"/>
      <c r="AA18" s="434">
        <f>AA23+AA28+AA33+AA38+AA43+AA48+AA53</f>
        <v>0</v>
      </c>
      <c r="AB18" s="435"/>
      <c r="AC18" s="436"/>
      <c r="AD18" s="437"/>
      <c r="AE18" s="438"/>
      <c r="AF18" s="434">
        <f>AF23+AF28+AF33+AF38+AF43+AF48+AF53</f>
        <v>0</v>
      </c>
      <c r="AG18" s="435"/>
      <c r="AH18" s="436"/>
      <c r="AI18" s="437"/>
      <c r="AJ18" s="438"/>
      <c r="AK18" s="434">
        <f>AK23+AK28+AK33+AK38+AK43+AK48+AK53</f>
        <v>0</v>
      </c>
      <c r="AL18" s="435"/>
      <c r="AM18" s="436"/>
      <c r="AN18" s="437"/>
      <c r="AO18" s="438"/>
      <c r="AP18" s="434">
        <f>AP23+AP28+AP33+AP38+AP43+AP48+AP53</f>
        <v>0</v>
      </c>
      <c r="AQ18" s="435"/>
      <c r="AR18" s="436"/>
      <c r="AS18" s="437"/>
      <c r="AT18" s="438"/>
      <c r="AU18" s="434">
        <f>AU23+AU28+AU33+AU38+AU43+AU48+AU53</f>
        <v>0</v>
      </c>
      <c r="AV18" s="435"/>
      <c r="AW18" s="436"/>
      <c r="AX18" s="437"/>
      <c r="AY18" s="438"/>
      <c r="AZ18" s="434">
        <f>AZ23+AZ28+AZ33+AZ38+AZ43+AZ48+AZ53</f>
        <v>0</v>
      </c>
      <c r="BA18" s="435"/>
      <c r="BB18" s="436"/>
      <c r="BC18" s="437"/>
      <c r="BD18" s="438"/>
      <c r="BE18" s="434">
        <f>BE23+BE28+BE33+BE38+BE43+BE48+BE53</f>
        <v>0</v>
      </c>
      <c r="BF18" s="435"/>
      <c r="BG18" s="436"/>
      <c r="BH18" s="437"/>
      <c r="BI18" s="438"/>
      <c r="BJ18" s="434">
        <f>BJ23+BJ28+BJ33+BJ38+BJ43+BJ48+BJ53</f>
        <v>0</v>
      </c>
      <c r="BK18" s="435"/>
      <c r="BL18" s="436"/>
      <c r="BM18" s="437"/>
      <c r="BN18" s="438"/>
      <c r="BO18" s="434">
        <f>BO23+BO28+BO33+BO38+BO43+BO48+BO53</f>
        <v>0</v>
      </c>
      <c r="BP18" s="435"/>
      <c r="BQ18" s="436"/>
      <c r="BR18" s="437"/>
      <c r="BS18" s="438"/>
      <c r="BT18" s="434">
        <f>BT23+BT28+BT33+BT38+BT43+BT48+BT53+BT58</f>
        <v>46626420</v>
      </c>
      <c r="BU18" s="435"/>
      <c r="BV18" s="436"/>
      <c r="BW18" s="437"/>
      <c r="BX18" s="438"/>
      <c r="BY18" s="434">
        <f>BY23+BY28+BY33+BY38+BY43+BY48+BY53+BY58</f>
        <v>31315515</v>
      </c>
      <c r="BZ18" s="435"/>
      <c r="CA18" s="436"/>
      <c r="CB18" s="437"/>
      <c r="CC18" s="438"/>
      <c r="CD18" s="434">
        <f>CD23+CD28+CD33+CD38+CD43+CD48+CD53+CD58</f>
        <v>0</v>
      </c>
      <c r="CE18" s="435"/>
      <c r="CF18" s="436"/>
      <c r="CG18" s="437"/>
      <c r="CH18" s="438"/>
      <c r="CI18" s="434">
        <f>CI23+CI28+CI33+CI38+CI43+CI48+CI53+CI58</f>
        <v>0</v>
      </c>
      <c r="CJ18" s="435"/>
      <c r="CK18" s="436"/>
      <c r="CL18" s="437"/>
      <c r="CM18" s="438"/>
      <c r="CN18" s="434">
        <f>CN23+CN28+CN33+CN38+CN43+CN48+CN53</f>
        <v>14088400</v>
      </c>
      <c r="CO18" s="435"/>
      <c r="CP18" s="436"/>
      <c r="CQ18" s="437"/>
      <c r="CR18" s="438"/>
      <c r="CS18" s="434">
        <f>CS23+CS28+CS33+CS38+CS43+CS48+CS53</f>
        <v>0</v>
      </c>
      <c r="CT18" s="435"/>
      <c r="CU18" s="436"/>
      <c r="CV18" s="437"/>
      <c r="CW18" s="438"/>
      <c r="CX18" s="434">
        <f>CX23+CX28+CX33+CX38+CX43+CX48+CX53</f>
        <v>0</v>
      </c>
      <c r="CY18" s="435"/>
      <c r="CZ18" s="436"/>
      <c r="DA18" s="437"/>
      <c r="DB18" s="438"/>
      <c r="DC18" s="434">
        <f>DC23+DC28+DC33+DC38+DC43+DC48+DC53</f>
        <v>0</v>
      </c>
      <c r="DD18" s="435"/>
      <c r="DE18" s="436"/>
      <c r="DF18" s="437"/>
      <c r="DG18" s="438"/>
      <c r="DH18" s="434">
        <f>DH23+DH28+DH33+DH38+DH43+DH48+DH53</f>
        <v>0</v>
      </c>
      <c r="DI18" s="435"/>
      <c r="DJ18" s="436"/>
      <c r="DK18" s="437"/>
      <c r="DL18" s="438"/>
      <c r="DM18" s="434">
        <f>DM23+DM28+DM33+DM38+DM43+DM48+DM53</f>
        <v>6098240</v>
      </c>
      <c r="DN18" s="435"/>
      <c r="DO18" s="436"/>
      <c r="DP18" s="437"/>
      <c r="DQ18" s="438"/>
      <c r="DR18" s="434">
        <f>DR23+DR28+DR33+DR38+DR43+DR48+DR53</f>
        <v>0</v>
      </c>
      <c r="DS18" s="435"/>
      <c r="DT18" s="436"/>
      <c r="DU18" s="437"/>
      <c r="DV18" s="438"/>
      <c r="DW18" s="434">
        <f>DW23+DW28+DW33+DW38+DW43+DW48+DW53</f>
        <v>0</v>
      </c>
      <c r="DX18" s="435"/>
      <c r="DY18" s="436"/>
      <c r="DZ18" s="437"/>
      <c r="EA18" s="438"/>
      <c r="EB18" s="434">
        <f>EB23+EB28+EB33+EB38+EB43+EB48+EB53</f>
        <v>0</v>
      </c>
      <c r="EC18" s="435"/>
      <c r="ED18" s="436"/>
      <c r="EE18" s="437"/>
      <c r="EF18" s="438"/>
      <c r="EG18" s="434">
        <f>EG23+EG28+EG33+EG38+EG43+EG48+EG53</f>
        <v>11128875</v>
      </c>
      <c r="EH18" s="435"/>
      <c r="EI18" s="436"/>
      <c r="EJ18" s="437"/>
      <c r="EK18" s="438"/>
      <c r="EL18" s="434">
        <f>EL23+EL28+EL33+EL38+EL43+EL48+EL53+EL58</f>
        <v>0</v>
      </c>
      <c r="EM18" s="435"/>
      <c r="EN18" s="436"/>
      <c r="EO18" s="345"/>
    </row>
    <row r="19" spans="1:148" x14ac:dyDescent="0.2">
      <c r="A19" s="333"/>
      <c r="B19" s="333"/>
      <c r="C19" s="333"/>
      <c r="D19" s="345" t="s">
        <v>316</v>
      </c>
      <c r="E19" s="351"/>
      <c r="F19" s="351"/>
      <c r="G19" s="436">
        <v>0</v>
      </c>
      <c r="H19" s="440"/>
      <c r="I19" s="436"/>
      <c r="J19" s="437"/>
      <c r="K19" s="437"/>
      <c r="L19" s="436">
        <f>L24+L29+L34+L39+L44+L49+L54+L59</f>
        <v>0</v>
      </c>
      <c r="M19" s="440"/>
      <c r="N19" s="436"/>
      <c r="O19" s="437"/>
      <c r="P19" s="437"/>
      <c r="Q19" s="436">
        <f>Q24+Q29+Q34+Q39+Q44+Q49+Q54</f>
        <v>0</v>
      </c>
      <c r="R19" s="440"/>
      <c r="S19" s="436"/>
      <c r="T19" s="437"/>
      <c r="U19" s="437"/>
      <c r="V19" s="436">
        <f>V24+V29+V34+V39+V44+V49+V54</f>
        <v>0</v>
      </c>
      <c r="W19" s="440"/>
      <c r="X19" s="436"/>
      <c r="Y19" s="437"/>
      <c r="Z19" s="437"/>
      <c r="AA19" s="436">
        <f>AA24+AA29+AA34+AA39+AA44+AA49+AA54</f>
        <v>0</v>
      </c>
      <c r="AB19" s="440"/>
      <c r="AC19" s="436"/>
      <c r="AD19" s="437"/>
      <c r="AE19" s="437"/>
      <c r="AF19" s="436">
        <f>AF24+AF29+AF34+AF39+AF44+AF49+AF54</f>
        <v>0</v>
      </c>
      <c r="AG19" s="440"/>
      <c r="AH19" s="436"/>
      <c r="AI19" s="437"/>
      <c r="AJ19" s="437"/>
      <c r="AK19" s="436">
        <f>AK24+AK29+AK34+AK39+AK44+AK49+AK54</f>
        <v>0</v>
      </c>
      <c r="AL19" s="440"/>
      <c r="AM19" s="436"/>
      <c r="AN19" s="437"/>
      <c r="AO19" s="437"/>
      <c r="AP19" s="436">
        <f>AP24+AP29+AP34+AP39+AP44+AP49+AP54</f>
        <v>0</v>
      </c>
      <c r="AQ19" s="440"/>
      <c r="AR19" s="436"/>
      <c r="AS19" s="437"/>
      <c r="AT19" s="437"/>
      <c r="AU19" s="436">
        <f>AU24+AU29+AU34+AU39+AU44+AU49+AU54</f>
        <v>0</v>
      </c>
      <c r="AV19" s="440"/>
      <c r="AW19" s="436"/>
      <c r="AX19" s="437"/>
      <c r="AY19" s="437"/>
      <c r="AZ19" s="436">
        <f>AZ24+AZ29+AZ34+AZ39+AZ44+AZ49+AZ54</f>
        <v>0</v>
      </c>
      <c r="BA19" s="440"/>
      <c r="BB19" s="436"/>
      <c r="BC19" s="437"/>
      <c r="BD19" s="437"/>
      <c r="BE19" s="436">
        <f>BE24+BE29+BE34+BE39+BE44+BE49+BE54</f>
        <v>0</v>
      </c>
      <c r="BF19" s="440"/>
      <c r="BG19" s="436"/>
      <c r="BH19" s="437"/>
      <c r="BI19" s="437"/>
      <c r="BJ19" s="436">
        <f>BJ24+BJ29+BJ34+BJ39+BJ44+BJ49+BJ54</f>
        <v>0</v>
      </c>
      <c r="BK19" s="440"/>
      <c r="BL19" s="436"/>
      <c r="BM19" s="437"/>
      <c r="BN19" s="437"/>
      <c r="BO19" s="436">
        <f>BO24+BO29+BO34+BO39+BO44+BO49+BO54</f>
        <v>0</v>
      </c>
      <c r="BP19" s="440"/>
      <c r="BQ19" s="436"/>
      <c r="BR19" s="437"/>
      <c r="BS19" s="437"/>
      <c r="BT19" s="436">
        <f>BT24+BT29+BT34+BT39+BT44+BT49+BT54+BT59</f>
        <v>0</v>
      </c>
      <c r="BU19" s="440"/>
      <c r="BV19" s="436"/>
      <c r="BW19" s="437"/>
      <c r="BX19" s="437"/>
      <c r="BY19" s="436">
        <f>BY24+BY29+BY34+BY39+BY44+BY49+BY54+BY59</f>
        <v>0</v>
      </c>
      <c r="BZ19" s="440"/>
      <c r="CA19" s="436"/>
      <c r="CB19" s="437"/>
      <c r="CC19" s="437"/>
      <c r="CD19" s="436">
        <f>CD24+CD29+CD34+CD39+CD44+CD49+CD54+CD59</f>
        <v>0</v>
      </c>
      <c r="CE19" s="440"/>
      <c r="CF19" s="436"/>
      <c r="CG19" s="437"/>
      <c r="CH19" s="437"/>
      <c r="CI19" s="436">
        <f>CI24+CI29+CI34+CI39+CI44+CI49+CI54</f>
        <v>0</v>
      </c>
      <c r="CJ19" s="440"/>
      <c r="CK19" s="436"/>
      <c r="CL19" s="437"/>
      <c r="CM19" s="437"/>
      <c r="CN19" s="436">
        <f>CN24+CN29+CN34+CN39+CN44+CN49+CN54</f>
        <v>0</v>
      </c>
      <c r="CO19" s="440"/>
      <c r="CP19" s="436"/>
      <c r="CQ19" s="437"/>
      <c r="CR19" s="437"/>
      <c r="CS19" s="436">
        <f>CS24+CS29+CS34+CS39+CS44+CS49+CS54</f>
        <v>0</v>
      </c>
      <c r="CT19" s="440"/>
      <c r="CU19" s="436"/>
      <c r="CV19" s="437"/>
      <c r="CW19" s="437"/>
      <c r="CX19" s="436">
        <f>CX24+CX29+CX34+CX39+CX44+CX49+CX54</f>
        <v>0</v>
      </c>
      <c r="CY19" s="440"/>
      <c r="CZ19" s="436"/>
      <c r="DA19" s="437"/>
      <c r="DB19" s="437"/>
      <c r="DC19" s="436">
        <f>DC24+DC29+DC34+DC39+DC44+DC49+DC54</f>
        <v>0</v>
      </c>
      <c r="DD19" s="440"/>
      <c r="DE19" s="436"/>
      <c r="DF19" s="437"/>
      <c r="DG19" s="437"/>
      <c r="DH19" s="436">
        <f>DH24+DH29+DH34+DH39+DH44+DH49+DH54</f>
        <v>0</v>
      </c>
      <c r="DI19" s="440"/>
      <c r="DJ19" s="436"/>
      <c r="DK19" s="437"/>
      <c r="DL19" s="437"/>
      <c r="DM19" s="436">
        <f>DM24+DM29+DM34+DM39+DM44+DM49+DM54</f>
        <v>0</v>
      </c>
      <c r="DN19" s="440"/>
      <c r="DO19" s="436"/>
      <c r="DP19" s="437"/>
      <c r="DQ19" s="437"/>
      <c r="DR19" s="436">
        <f>DR24+DR29+DR34+DR39+DR44+DR49+DR54</f>
        <v>0</v>
      </c>
      <c r="DS19" s="440"/>
      <c r="DT19" s="436"/>
      <c r="DU19" s="437"/>
      <c r="DV19" s="437"/>
      <c r="DW19" s="436">
        <f>DW24+DW29+DW34+DW39+DW44+DW49+DW54</f>
        <v>0</v>
      </c>
      <c r="DX19" s="440"/>
      <c r="DY19" s="436"/>
      <c r="DZ19" s="437"/>
      <c r="EA19" s="437"/>
      <c r="EB19" s="436">
        <f>EB24+EB29+EB34+EB39+EB44+EB49+EB54</f>
        <v>0</v>
      </c>
      <c r="EC19" s="440"/>
      <c r="ED19" s="436"/>
      <c r="EE19" s="437"/>
      <c r="EF19" s="437"/>
      <c r="EG19" s="436">
        <f>EG24+EG29+EG34+EG39+EG44+EG49+EG54</f>
        <v>0</v>
      </c>
      <c r="EH19" s="440"/>
      <c r="EI19" s="436"/>
      <c r="EJ19" s="437"/>
      <c r="EK19" s="437"/>
      <c r="EL19" s="436">
        <f>EL24+EL29+EL34+EL39+EL44+EL49+EL54+EL59</f>
        <v>0</v>
      </c>
      <c r="EM19" s="440"/>
      <c r="EN19" s="436"/>
      <c r="EO19" s="345"/>
    </row>
    <row r="20" spans="1:148" x14ac:dyDescent="0.2">
      <c r="A20" s="333"/>
      <c r="B20" s="333"/>
      <c r="C20" s="333"/>
      <c r="D20" s="345" t="s">
        <v>330</v>
      </c>
      <c r="E20" s="351"/>
      <c r="F20" s="373"/>
      <c r="G20" s="448">
        <v>0</v>
      </c>
      <c r="H20" s="449"/>
      <c r="I20" s="436"/>
      <c r="J20" s="437"/>
      <c r="K20" s="450"/>
      <c r="L20" s="448">
        <f>L25+L30+L35+L40+L45+L50+L55+L60</f>
        <v>0</v>
      </c>
      <c r="M20" s="449"/>
      <c r="N20" s="436"/>
      <c r="O20" s="437"/>
      <c r="P20" s="450"/>
      <c r="Q20" s="448">
        <f>Q25+Q30+Q35+Q40+Q45+Q50+Q55</f>
        <v>0</v>
      </c>
      <c r="R20" s="449"/>
      <c r="S20" s="436"/>
      <c r="T20" s="437"/>
      <c r="U20" s="450"/>
      <c r="V20" s="448">
        <f>V25+V30+V35+V40+V45+V50+V55</f>
        <v>0</v>
      </c>
      <c r="W20" s="449"/>
      <c r="X20" s="436"/>
      <c r="Y20" s="437"/>
      <c r="Z20" s="450"/>
      <c r="AA20" s="448">
        <f>AA25+AA30+AA35+AA40+AA45+AA50+AA55</f>
        <v>0</v>
      </c>
      <c r="AB20" s="449"/>
      <c r="AC20" s="436"/>
      <c r="AD20" s="437"/>
      <c r="AE20" s="450"/>
      <c r="AF20" s="448">
        <f>AF25+AF30+AF35+AF40+AF45+AF50+AF55</f>
        <v>0</v>
      </c>
      <c r="AG20" s="449"/>
      <c r="AH20" s="436"/>
      <c r="AI20" s="437"/>
      <c r="AJ20" s="450"/>
      <c r="AK20" s="448">
        <f>AK25+AK30+AK35+AK40+AK45+AK50+AK55</f>
        <v>0</v>
      </c>
      <c r="AL20" s="449"/>
      <c r="AM20" s="436"/>
      <c r="AN20" s="437"/>
      <c r="AO20" s="450"/>
      <c r="AP20" s="448">
        <f>AP25+AP30+AP35+AP40+AP45+AP50+AP55</f>
        <v>0</v>
      </c>
      <c r="AQ20" s="449"/>
      <c r="AR20" s="436"/>
      <c r="AS20" s="437"/>
      <c r="AT20" s="450"/>
      <c r="AU20" s="448">
        <f>AU25+AU30+AU35+AU40+AU45+AU50+AU55</f>
        <v>0</v>
      </c>
      <c r="AV20" s="449"/>
      <c r="AW20" s="436"/>
      <c r="AX20" s="437"/>
      <c r="AY20" s="450"/>
      <c r="AZ20" s="448">
        <f>AZ25+AZ30+AZ35+AZ40+AZ45+AZ50+AZ55</f>
        <v>0</v>
      </c>
      <c r="BA20" s="449"/>
      <c r="BB20" s="436"/>
      <c r="BC20" s="437"/>
      <c r="BD20" s="450"/>
      <c r="BE20" s="448">
        <f>BE25+BE30+BE35+BE40+BE45+BE50+BE55</f>
        <v>0</v>
      </c>
      <c r="BF20" s="449"/>
      <c r="BG20" s="436"/>
      <c r="BH20" s="437"/>
      <c r="BI20" s="450"/>
      <c r="BJ20" s="448">
        <f>BJ25+BJ30+BJ35+BJ40+BJ45+BJ50+BJ55</f>
        <v>0</v>
      </c>
      <c r="BK20" s="449"/>
      <c r="BL20" s="436"/>
      <c r="BM20" s="437"/>
      <c r="BN20" s="450"/>
      <c r="BO20" s="448">
        <f>BO25+BO30+BO35+BO40+BO45+BO50+BO55</f>
        <v>0</v>
      </c>
      <c r="BP20" s="449"/>
      <c r="BQ20" s="436"/>
      <c r="BR20" s="437"/>
      <c r="BS20" s="450"/>
      <c r="BT20" s="448">
        <f>BT25+BT30+BT35+BT40+BT45+BT50+BT55+BT60</f>
        <v>0</v>
      </c>
      <c r="BU20" s="449"/>
      <c r="BV20" s="436"/>
      <c r="BW20" s="437"/>
      <c r="BX20" s="450"/>
      <c r="BY20" s="448">
        <f>BY25+BY30+BY35+BY40+BY45+BY50+BY55+BY60</f>
        <v>0</v>
      </c>
      <c r="BZ20" s="449"/>
      <c r="CA20" s="436"/>
      <c r="CB20" s="437"/>
      <c r="CC20" s="450"/>
      <c r="CD20" s="448">
        <f>CD25+CD30+CD35+CD40+CD45+CD50+CD55+CD60</f>
        <v>0</v>
      </c>
      <c r="CE20" s="449"/>
      <c r="CF20" s="436"/>
      <c r="CG20" s="437"/>
      <c r="CH20" s="450"/>
      <c r="CI20" s="448">
        <f>CI25+CI30+CI35+CI40+CI45+CI50+CI55</f>
        <v>0</v>
      </c>
      <c r="CJ20" s="449"/>
      <c r="CK20" s="436"/>
      <c r="CL20" s="437"/>
      <c r="CM20" s="450"/>
      <c r="CN20" s="448">
        <f>CN25+CN30+CN35+CN40+CN45+CN50+CN55</f>
        <v>0</v>
      </c>
      <c r="CO20" s="449"/>
      <c r="CP20" s="436"/>
      <c r="CQ20" s="437"/>
      <c r="CR20" s="450"/>
      <c r="CS20" s="448">
        <f>CS25+CS30+CS35+CS40+CS45+CS50+CS55</f>
        <v>0</v>
      </c>
      <c r="CT20" s="449"/>
      <c r="CU20" s="436"/>
      <c r="CV20" s="437"/>
      <c r="CW20" s="450"/>
      <c r="CX20" s="448">
        <f>CX25+CX30+CX35+CX40+CX45+CX50+CX55</f>
        <v>0</v>
      </c>
      <c r="CY20" s="449"/>
      <c r="CZ20" s="436"/>
      <c r="DA20" s="437"/>
      <c r="DB20" s="450"/>
      <c r="DC20" s="448">
        <f>DC25+DC30+DC35+DC40+DC45+DC50+DC55</f>
        <v>0</v>
      </c>
      <c r="DD20" s="449"/>
      <c r="DE20" s="436"/>
      <c r="DF20" s="437"/>
      <c r="DG20" s="450"/>
      <c r="DH20" s="448">
        <f>DH25+DH30+DH35+DH40+DH45+DH50+DH55</f>
        <v>0</v>
      </c>
      <c r="DI20" s="449"/>
      <c r="DJ20" s="436"/>
      <c r="DK20" s="437"/>
      <c r="DL20" s="450"/>
      <c r="DM20" s="448">
        <f>DM25+DM30+DM35+DM40+DM45+DM50+DM55</f>
        <v>0</v>
      </c>
      <c r="DN20" s="449"/>
      <c r="DO20" s="436"/>
      <c r="DP20" s="437"/>
      <c r="DQ20" s="450"/>
      <c r="DR20" s="448">
        <f>DR25+DR30+DR35+DR40+DR45+DR50+DR55</f>
        <v>0</v>
      </c>
      <c r="DS20" s="449"/>
      <c r="DT20" s="436"/>
      <c r="DU20" s="437"/>
      <c r="DV20" s="450"/>
      <c r="DW20" s="448">
        <f>DW25+DW30+DW35+DW40+DW45+DW50+DW55</f>
        <v>0</v>
      </c>
      <c r="DX20" s="449"/>
      <c r="DY20" s="436"/>
      <c r="DZ20" s="437"/>
      <c r="EA20" s="450"/>
      <c r="EB20" s="448">
        <f>EB25+EB30+EB35+EB40+EB45+EB50+EB55</f>
        <v>0</v>
      </c>
      <c r="EC20" s="449"/>
      <c r="ED20" s="436"/>
      <c r="EE20" s="437"/>
      <c r="EF20" s="450"/>
      <c r="EG20" s="448">
        <f>EG25+EG30+EG35+EG40+EG45+EG50+EG55</f>
        <v>0</v>
      </c>
      <c r="EH20" s="449"/>
      <c r="EI20" s="436"/>
      <c r="EJ20" s="437"/>
      <c r="EK20" s="450"/>
      <c r="EL20" s="448">
        <f>EL25+EL30+EL35+EL40+EL45+EL50+EL55+EL60</f>
        <v>0</v>
      </c>
      <c r="EM20" s="449"/>
      <c r="EN20" s="436"/>
      <c r="EO20" s="345"/>
    </row>
    <row r="21" spans="1:148" x14ac:dyDescent="0.2">
      <c r="A21" s="333"/>
      <c r="B21" s="333"/>
      <c r="C21" s="333"/>
      <c r="D21" s="345"/>
      <c r="E21" s="351"/>
      <c r="F21" s="333"/>
      <c r="G21" s="436"/>
      <c r="H21" s="436"/>
      <c r="I21" s="436"/>
      <c r="J21" s="437"/>
      <c r="K21" s="436"/>
      <c r="L21" s="436"/>
      <c r="M21" s="436"/>
      <c r="N21" s="436"/>
      <c r="O21" s="437"/>
      <c r="P21" s="436"/>
      <c r="Q21" s="436"/>
      <c r="R21" s="436"/>
      <c r="S21" s="436"/>
      <c r="T21" s="437"/>
      <c r="U21" s="436"/>
      <c r="V21" s="436"/>
      <c r="W21" s="436"/>
      <c r="X21" s="436"/>
      <c r="Y21" s="437"/>
      <c r="Z21" s="436"/>
      <c r="AA21" s="436"/>
      <c r="AB21" s="436"/>
      <c r="AC21" s="436"/>
      <c r="AD21" s="437"/>
      <c r="AE21" s="436"/>
      <c r="AF21" s="436"/>
      <c r="AG21" s="436"/>
      <c r="AH21" s="436"/>
      <c r="AI21" s="437"/>
      <c r="AJ21" s="436"/>
      <c r="AK21" s="436"/>
      <c r="AL21" s="436"/>
      <c r="AM21" s="436"/>
      <c r="AN21" s="437"/>
      <c r="AO21" s="436"/>
      <c r="AP21" s="436"/>
      <c r="AQ21" s="436"/>
      <c r="AR21" s="436"/>
      <c r="AS21" s="437"/>
      <c r="AT21" s="436"/>
      <c r="AU21" s="436"/>
      <c r="AV21" s="436"/>
      <c r="AW21" s="436"/>
      <c r="AX21" s="437"/>
      <c r="AY21" s="436"/>
      <c r="AZ21" s="436"/>
      <c r="BA21" s="436"/>
      <c r="BB21" s="436"/>
      <c r="BC21" s="437"/>
      <c r="BD21" s="436"/>
      <c r="BE21" s="436"/>
      <c r="BF21" s="436"/>
      <c r="BG21" s="436"/>
      <c r="BH21" s="437"/>
      <c r="BI21" s="436"/>
      <c r="BJ21" s="436"/>
      <c r="BK21" s="436"/>
      <c r="BL21" s="436"/>
      <c r="BM21" s="437"/>
      <c r="BN21" s="436"/>
      <c r="BO21" s="436"/>
      <c r="BP21" s="436"/>
      <c r="BQ21" s="436"/>
      <c r="BR21" s="437"/>
      <c r="BS21" s="436"/>
      <c r="BT21" s="436"/>
      <c r="BU21" s="436"/>
      <c r="BV21" s="436"/>
      <c r="BW21" s="437"/>
      <c r="BX21" s="436"/>
      <c r="BY21" s="436"/>
      <c r="BZ21" s="436"/>
      <c r="CA21" s="436"/>
      <c r="CB21" s="437"/>
      <c r="CC21" s="436"/>
      <c r="CD21" s="436"/>
      <c r="CE21" s="436"/>
      <c r="CF21" s="436"/>
      <c r="CG21" s="437"/>
      <c r="CH21" s="436"/>
      <c r="CI21" s="436"/>
      <c r="CJ21" s="436"/>
      <c r="CK21" s="436"/>
      <c r="CL21" s="437"/>
      <c r="CM21" s="436"/>
      <c r="CN21" s="436"/>
      <c r="CO21" s="436"/>
      <c r="CP21" s="436"/>
      <c r="CQ21" s="437"/>
      <c r="CR21" s="436"/>
      <c r="CS21" s="436"/>
      <c r="CT21" s="436"/>
      <c r="CU21" s="436"/>
      <c r="CV21" s="437"/>
      <c r="CW21" s="436"/>
      <c r="CX21" s="436"/>
      <c r="CY21" s="436"/>
      <c r="CZ21" s="436"/>
      <c r="DA21" s="437"/>
      <c r="DB21" s="436"/>
      <c r="DC21" s="436"/>
      <c r="DD21" s="436"/>
      <c r="DE21" s="436"/>
      <c r="DF21" s="437"/>
      <c r="DG21" s="436"/>
      <c r="DH21" s="436"/>
      <c r="DI21" s="436"/>
      <c r="DJ21" s="436"/>
      <c r="DK21" s="437"/>
      <c r="DL21" s="436"/>
      <c r="DM21" s="436"/>
      <c r="DN21" s="436"/>
      <c r="DO21" s="436"/>
      <c r="DP21" s="437"/>
      <c r="DQ21" s="436"/>
      <c r="DR21" s="436"/>
      <c r="DS21" s="436"/>
      <c r="DT21" s="436"/>
      <c r="DU21" s="437"/>
      <c r="DV21" s="436"/>
      <c r="DW21" s="436"/>
      <c r="DX21" s="436"/>
      <c r="DY21" s="436"/>
      <c r="DZ21" s="437"/>
      <c r="EA21" s="436"/>
      <c r="EB21" s="436"/>
      <c r="EC21" s="436"/>
      <c r="ED21" s="436"/>
      <c r="EE21" s="437"/>
      <c r="EF21" s="436"/>
      <c r="EG21" s="436"/>
      <c r="EH21" s="436"/>
      <c r="EI21" s="436"/>
      <c r="EJ21" s="437"/>
      <c r="EK21" s="436"/>
      <c r="EL21" s="436"/>
      <c r="EM21" s="436"/>
      <c r="EN21" s="436"/>
      <c r="EO21" s="345"/>
    </row>
    <row r="22" spans="1:148" ht="12.75" customHeight="1" x14ac:dyDescent="0.2">
      <c r="A22" s="333"/>
      <c r="B22" s="333"/>
      <c r="C22" s="333"/>
      <c r="D22" s="345" t="s">
        <v>401</v>
      </c>
      <c r="E22" s="351"/>
      <c r="F22" s="333"/>
      <c r="G22" s="436">
        <v>0</v>
      </c>
      <c r="H22" s="436"/>
      <c r="I22" s="436"/>
      <c r="J22" s="437"/>
      <c r="K22" s="436"/>
      <c r="L22" s="436">
        <f>L23+L25</f>
        <v>0</v>
      </c>
      <c r="M22" s="436"/>
      <c r="N22" s="436"/>
      <c r="O22" s="437"/>
      <c r="P22" s="436"/>
      <c r="Q22" s="436">
        <f>Q23+Q25</f>
        <v>0</v>
      </c>
      <c r="R22" s="436"/>
      <c r="S22" s="436"/>
      <c r="T22" s="437"/>
      <c r="U22" s="436"/>
      <c r="V22" s="436">
        <f>V23+V25</f>
        <v>0</v>
      </c>
      <c r="W22" s="436"/>
      <c r="X22" s="436"/>
      <c r="Y22" s="437"/>
      <c r="Z22" s="436"/>
      <c r="AA22" s="436">
        <f>AA23+AA25</f>
        <v>0</v>
      </c>
      <c r="AB22" s="436"/>
      <c r="AC22" s="436"/>
      <c r="AD22" s="437"/>
      <c r="AE22" s="436"/>
      <c r="AF22" s="436">
        <f>AF23+AF25</f>
        <v>0</v>
      </c>
      <c r="AG22" s="436"/>
      <c r="AH22" s="436"/>
      <c r="AI22" s="437"/>
      <c r="AJ22" s="436"/>
      <c r="AK22" s="436">
        <f>AK23+AK25</f>
        <v>0</v>
      </c>
      <c r="AL22" s="436"/>
      <c r="AM22" s="436"/>
      <c r="AN22" s="437"/>
      <c r="AO22" s="436"/>
      <c r="AP22" s="436">
        <f>AP23+AP25</f>
        <v>0</v>
      </c>
      <c r="AQ22" s="436"/>
      <c r="AR22" s="436"/>
      <c r="AS22" s="437"/>
      <c r="AT22" s="436"/>
      <c r="AU22" s="436">
        <f>AU23+AU25</f>
        <v>0</v>
      </c>
      <c r="AV22" s="436"/>
      <c r="AW22" s="436"/>
      <c r="AX22" s="437"/>
      <c r="AY22" s="436"/>
      <c r="AZ22" s="436">
        <f>AZ23+AZ25</f>
        <v>0</v>
      </c>
      <c r="BA22" s="436"/>
      <c r="BB22" s="436"/>
      <c r="BC22" s="437"/>
      <c r="BD22" s="436"/>
      <c r="BE22" s="436">
        <f>BE23+BE25</f>
        <v>0</v>
      </c>
      <c r="BF22" s="436"/>
      <c r="BG22" s="436"/>
      <c r="BH22" s="437"/>
      <c r="BI22" s="436"/>
      <c r="BJ22" s="436">
        <f>BJ23+BJ25</f>
        <v>0</v>
      </c>
      <c r="BK22" s="436"/>
      <c r="BL22" s="436"/>
      <c r="BM22" s="437"/>
      <c r="BN22" s="436"/>
      <c r="BO22" s="436">
        <f>BO23+BO25</f>
        <v>0</v>
      </c>
      <c r="BP22" s="436"/>
      <c r="BQ22" s="436"/>
      <c r="BR22" s="437"/>
      <c r="BS22" s="436"/>
      <c r="BT22" s="436">
        <f>SUM(BT23:BT25)</f>
        <v>0</v>
      </c>
      <c r="BU22" s="436"/>
      <c r="BV22" s="436"/>
      <c r="BW22" s="437"/>
      <c r="BX22" s="436"/>
      <c r="BY22" s="436">
        <f>SUM(BY23:BY25)</f>
        <v>14088400</v>
      </c>
      <c r="BZ22" s="436"/>
      <c r="CA22" s="436"/>
      <c r="CB22" s="437"/>
      <c r="CC22" s="436"/>
      <c r="CD22" s="436">
        <f>CD23+CD25</f>
        <v>0</v>
      </c>
      <c r="CE22" s="436"/>
      <c r="CF22" s="436"/>
      <c r="CG22" s="437"/>
      <c r="CH22" s="436"/>
      <c r="CI22" s="436">
        <f>CI23+CI25</f>
        <v>0</v>
      </c>
      <c r="CJ22" s="436"/>
      <c r="CK22" s="436"/>
      <c r="CL22" s="437"/>
      <c r="CM22" s="436"/>
      <c r="CN22" s="436">
        <f>CN23+CN25</f>
        <v>14088400</v>
      </c>
      <c r="CO22" s="436"/>
      <c r="CP22" s="436"/>
      <c r="CQ22" s="437"/>
      <c r="CR22" s="436"/>
      <c r="CS22" s="436">
        <f>CS23+CS25</f>
        <v>0</v>
      </c>
      <c r="CT22" s="436"/>
      <c r="CU22" s="436"/>
      <c r="CV22" s="437"/>
      <c r="CW22" s="436"/>
      <c r="CX22" s="436">
        <f>CX23+CX25</f>
        <v>0</v>
      </c>
      <c r="CY22" s="436"/>
      <c r="CZ22" s="436"/>
      <c r="DA22" s="437"/>
      <c r="DB22" s="436"/>
      <c r="DC22" s="436">
        <f>DC23+DC25</f>
        <v>0</v>
      </c>
      <c r="DD22" s="436"/>
      <c r="DE22" s="436"/>
      <c r="DF22" s="437"/>
      <c r="DG22" s="436"/>
      <c r="DH22" s="436">
        <f>DH23+DH25</f>
        <v>0</v>
      </c>
      <c r="DI22" s="436"/>
      <c r="DJ22" s="436"/>
      <c r="DK22" s="437"/>
      <c r="DL22" s="436"/>
      <c r="DM22" s="436">
        <f>DM23+DM25</f>
        <v>0</v>
      </c>
      <c r="DN22" s="436"/>
      <c r="DO22" s="436"/>
      <c r="DP22" s="437"/>
      <c r="DQ22" s="436"/>
      <c r="DR22" s="436">
        <f>DR23+DR25</f>
        <v>0</v>
      </c>
      <c r="DS22" s="436"/>
      <c r="DT22" s="436"/>
      <c r="DU22" s="437"/>
      <c r="DV22" s="436"/>
      <c r="DW22" s="436">
        <f>DW23+DW25</f>
        <v>0</v>
      </c>
      <c r="DX22" s="436"/>
      <c r="DY22" s="436"/>
      <c r="DZ22" s="437"/>
      <c r="EA22" s="436"/>
      <c r="EB22" s="436">
        <f>EB23+EB25</f>
        <v>0</v>
      </c>
      <c r="EC22" s="436"/>
      <c r="ED22" s="436"/>
      <c r="EE22" s="437"/>
      <c r="EF22" s="436"/>
      <c r="EG22" s="436">
        <f>EG23+EG25</f>
        <v>0</v>
      </c>
      <c r="EH22" s="436"/>
      <c r="EI22" s="436"/>
      <c r="EJ22" s="437"/>
      <c r="EK22" s="436"/>
      <c r="EL22" s="436">
        <f>SUM(EL23:EL25)</f>
        <v>0</v>
      </c>
      <c r="EM22" s="436"/>
      <c r="EN22" s="436"/>
      <c r="EO22" s="345"/>
    </row>
    <row r="23" spans="1:148" ht="12.75" customHeight="1" x14ac:dyDescent="0.2">
      <c r="A23" s="333"/>
      <c r="B23" s="333"/>
      <c r="C23" s="333"/>
      <c r="D23" s="345" t="s">
        <v>313</v>
      </c>
      <c r="E23" s="351"/>
      <c r="F23" s="358"/>
      <c r="G23" s="434">
        <v>0</v>
      </c>
      <c r="H23" s="435"/>
      <c r="I23" s="436"/>
      <c r="J23" s="437"/>
      <c r="K23" s="438"/>
      <c r="L23" s="434">
        <v>0</v>
      </c>
      <c r="M23" s="435"/>
      <c r="N23" s="436"/>
      <c r="O23" s="437"/>
      <c r="P23" s="438"/>
      <c r="Q23" s="434">
        <v>0</v>
      </c>
      <c r="R23" s="435"/>
      <c r="S23" s="436"/>
      <c r="T23" s="437"/>
      <c r="U23" s="438"/>
      <c r="V23" s="434">
        <v>0</v>
      </c>
      <c r="W23" s="435"/>
      <c r="X23" s="436"/>
      <c r="Y23" s="437"/>
      <c r="Z23" s="438"/>
      <c r="AA23" s="434">
        <v>0</v>
      </c>
      <c r="AB23" s="435"/>
      <c r="AC23" s="436"/>
      <c r="AD23" s="437"/>
      <c r="AE23" s="438"/>
      <c r="AF23" s="434">
        <v>0</v>
      </c>
      <c r="AG23" s="435"/>
      <c r="AH23" s="436"/>
      <c r="AI23" s="437"/>
      <c r="AJ23" s="438"/>
      <c r="AK23" s="434">
        <v>0</v>
      </c>
      <c r="AL23" s="435"/>
      <c r="AM23" s="436"/>
      <c r="AN23" s="437"/>
      <c r="AO23" s="438"/>
      <c r="AP23" s="434">
        <v>0</v>
      </c>
      <c r="AQ23" s="435"/>
      <c r="AR23" s="436"/>
      <c r="AS23" s="437"/>
      <c r="AT23" s="438"/>
      <c r="AU23" s="434">
        <v>0</v>
      </c>
      <c r="AV23" s="435"/>
      <c r="AW23" s="436"/>
      <c r="AX23" s="437"/>
      <c r="AY23" s="438"/>
      <c r="AZ23" s="434">
        <v>0</v>
      </c>
      <c r="BA23" s="435"/>
      <c r="BB23" s="436"/>
      <c r="BC23" s="437"/>
      <c r="BD23" s="438"/>
      <c r="BE23" s="434">
        <v>0</v>
      </c>
      <c r="BF23" s="435"/>
      <c r="BG23" s="436"/>
      <c r="BH23" s="437"/>
      <c r="BI23" s="438"/>
      <c r="BJ23" s="434">
        <v>0</v>
      </c>
      <c r="BK23" s="435"/>
      <c r="BL23" s="436"/>
      <c r="BM23" s="437"/>
      <c r="BN23" s="438"/>
      <c r="BO23" s="434">
        <v>0</v>
      </c>
      <c r="BP23" s="435"/>
      <c r="BQ23" s="436"/>
      <c r="BR23" s="437"/>
      <c r="BS23" s="438"/>
      <c r="BT23" s="434">
        <f>SUM(L23:BO23)</f>
        <v>0</v>
      </c>
      <c r="BU23" s="435"/>
      <c r="BV23" s="436"/>
      <c r="BW23" s="437"/>
      <c r="BX23" s="438"/>
      <c r="BY23" s="434">
        <v>14088400</v>
      </c>
      <c r="BZ23" s="435"/>
      <c r="CA23" s="436"/>
      <c r="CB23" s="437"/>
      <c r="CC23" s="438"/>
      <c r="CD23" s="434">
        <v>0</v>
      </c>
      <c r="CE23" s="435"/>
      <c r="CF23" s="436"/>
      <c r="CG23" s="437"/>
      <c r="CH23" s="438"/>
      <c r="CI23" s="434">
        <v>0</v>
      </c>
      <c r="CJ23" s="435"/>
      <c r="CK23" s="436"/>
      <c r="CL23" s="437"/>
      <c r="CM23" s="438"/>
      <c r="CN23" s="434">
        <v>14088400</v>
      </c>
      <c r="CO23" s="435"/>
      <c r="CP23" s="436"/>
      <c r="CQ23" s="437"/>
      <c r="CR23" s="438"/>
      <c r="CS23" s="434">
        <v>0</v>
      </c>
      <c r="CT23" s="435"/>
      <c r="CU23" s="436"/>
      <c r="CV23" s="437"/>
      <c r="CW23" s="438"/>
      <c r="CX23" s="434">
        <v>0</v>
      </c>
      <c r="CY23" s="435"/>
      <c r="CZ23" s="436"/>
      <c r="DA23" s="437"/>
      <c r="DB23" s="438"/>
      <c r="DC23" s="434">
        <v>0</v>
      </c>
      <c r="DD23" s="435"/>
      <c r="DE23" s="436"/>
      <c r="DF23" s="437"/>
      <c r="DG23" s="438"/>
      <c r="DH23" s="434">
        <v>0</v>
      </c>
      <c r="DI23" s="435"/>
      <c r="DJ23" s="436"/>
      <c r="DK23" s="437"/>
      <c r="DL23" s="438"/>
      <c r="DM23" s="434">
        <v>0</v>
      </c>
      <c r="DN23" s="435"/>
      <c r="DO23" s="436"/>
      <c r="DP23" s="437"/>
      <c r="DQ23" s="438"/>
      <c r="DR23" s="434">
        <v>0</v>
      </c>
      <c r="DS23" s="435"/>
      <c r="DT23" s="436"/>
      <c r="DU23" s="437"/>
      <c r="DV23" s="438"/>
      <c r="DW23" s="434">
        <v>0</v>
      </c>
      <c r="DX23" s="435"/>
      <c r="DY23" s="436"/>
      <c r="DZ23" s="437"/>
      <c r="EA23" s="438"/>
      <c r="EB23" s="434">
        <v>0</v>
      </c>
      <c r="EC23" s="435"/>
      <c r="ED23" s="436"/>
      <c r="EE23" s="437"/>
      <c r="EF23" s="438"/>
      <c r="EG23" s="434">
        <v>0</v>
      </c>
      <c r="EH23" s="435"/>
      <c r="EI23" s="436"/>
      <c r="EJ23" s="437"/>
      <c r="EK23" s="438"/>
      <c r="EL23" s="434">
        <f>SUM(CD23:CI23)</f>
        <v>0</v>
      </c>
      <c r="EM23" s="435"/>
      <c r="EN23" s="436"/>
      <c r="EO23" s="345"/>
    </row>
    <row r="24" spans="1:148" ht="12.75" customHeight="1" x14ac:dyDescent="0.2">
      <c r="A24" s="333"/>
      <c r="B24" s="333"/>
      <c r="C24" s="333"/>
      <c r="D24" s="345" t="s">
        <v>316</v>
      </c>
      <c r="E24" s="351"/>
      <c r="F24" s="351"/>
      <c r="G24" s="436">
        <v>0</v>
      </c>
      <c r="H24" s="440"/>
      <c r="I24" s="436"/>
      <c r="J24" s="437"/>
      <c r="K24" s="437"/>
      <c r="L24" s="436">
        <v>0</v>
      </c>
      <c r="M24" s="440"/>
      <c r="N24" s="436"/>
      <c r="O24" s="437"/>
      <c r="P24" s="437"/>
      <c r="Q24" s="436">
        <v>0</v>
      </c>
      <c r="R24" s="440"/>
      <c r="S24" s="436"/>
      <c r="T24" s="437"/>
      <c r="U24" s="437"/>
      <c r="V24" s="436">
        <v>0</v>
      </c>
      <c r="W24" s="440"/>
      <c r="X24" s="436"/>
      <c r="Y24" s="437"/>
      <c r="Z24" s="437"/>
      <c r="AA24" s="436">
        <v>0</v>
      </c>
      <c r="AB24" s="440"/>
      <c r="AC24" s="436"/>
      <c r="AD24" s="437"/>
      <c r="AE24" s="437"/>
      <c r="AF24" s="436">
        <v>0</v>
      </c>
      <c r="AG24" s="440"/>
      <c r="AH24" s="436"/>
      <c r="AI24" s="437"/>
      <c r="AJ24" s="437"/>
      <c r="AK24" s="436">
        <v>0</v>
      </c>
      <c r="AL24" s="440"/>
      <c r="AM24" s="436"/>
      <c r="AN24" s="437"/>
      <c r="AO24" s="437"/>
      <c r="AP24" s="436">
        <v>0</v>
      </c>
      <c r="AQ24" s="440"/>
      <c r="AR24" s="436"/>
      <c r="AS24" s="437"/>
      <c r="AT24" s="437"/>
      <c r="AU24" s="436">
        <v>0</v>
      </c>
      <c r="AV24" s="440"/>
      <c r="AW24" s="436"/>
      <c r="AX24" s="437"/>
      <c r="AY24" s="437"/>
      <c r="AZ24" s="436">
        <v>0</v>
      </c>
      <c r="BA24" s="440"/>
      <c r="BB24" s="436"/>
      <c r="BC24" s="437"/>
      <c r="BD24" s="437"/>
      <c r="BE24" s="436">
        <v>0</v>
      </c>
      <c r="BF24" s="440"/>
      <c r="BG24" s="436"/>
      <c r="BH24" s="437"/>
      <c r="BI24" s="437"/>
      <c r="BJ24" s="436">
        <v>0</v>
      </c>
      <c r="BK24" s="440"/>
      <c r="BL24" s="436"/>
      <c r="BM24" s="437"/>
      <c r="BN24" s="437"/>
      <c r="BO24" s="436">
        <v>0</v>
      </c>
      <c r="BP24" s="440"/>
      <c r="BQ24" s="436"/>
      <c r="BR24" s="437"/>
      <c r="BS24" s="437"/>
      <c r="BT24" s="436">
        <f>SUM(L24:BO24)</f>
        <v>0</v>
      </c>
      <c r="BU24" s="440"/>
      <c r="BV24" s="436"/>
      <c r="BW24" s="437"/>
      <c r="BX24" s="437"/>
      <c r="BY24" s="436">
        <v>0</v>
      </c>
      <c r="BZ24" s="440"/>
      <c r="CA24" s="436"/>
      <c r="CB24" s="437"/>
      <c r="CC24" s="437"/>
      <c r="CD24" s="436">
        <v>0</v>
      </c>
      <c r="CE24" s="440"/>
      <c r="CF24" s="436"/>
      <c r="CG24" s="437"/>
      <c r="CH24" s="437"/>
      <c r="CI24" s="436">
        <v>0</v>
      </c>
      <c r="CJ24" s="440"/>
      <c r="CK24" s="436"/>
      <c r="CL24" s="437"/>
      <c r="CM24" s="437"/>
      <c r="CN24" s="436">
        <v>0</v>
      </c>
      <c r="CO24" s="440"/>
      <c r="CP24" s="436"/>
      <c r="CQ24" s="437"/>
      <c r="CR24" s="437"/>
      <c r="CS24" s="436">
        <v>0</v>
      </c>
      <c r="CT24" s="440"/>
      <c r="CU24" s="436"/>
      <c r="CV24" s="437"/>
      <c r="CW24" s="437"/>
      <c r="CX24" s="436">
        <v>0</v>
      </c>
      <c r="CY24" s="440"/>
      <c r="CZ24" s="436"/>
      <c r="DA24" s="437"/>
      <c r="DB24" s="437"/>
      <c r="DC24" s="436">
        <v>0</v>
      </c>
      <c r="DD24" s="440"/>
      <c r="DE24" s="436"/>
      <c r="DF24" s="437"/>
      <c r="DG24" s="437"/>
      <c r="DH24" s="436">
        <v>0</v>
      </c>
      <c r="DI24" s="440"/>
      <c r="DJ24" s="436"/>
      <c r="DK24" s="437"/>
      <c r="DL24" s="437"/>
      <c r="DM24" s="436">
        <v>0</v>
      </c>
      <c r="DN24" s="440"/>
      <c r="DO24" s="436"/>
      <c r="DP24" s="437"/>
      <c r="DQ24" s="437"/>
      <c r="DR24" s="436">
        <v>0</v>
      </c>
      <c r="DS24" s="440"/>
      <c r="DT24" s="436"/>
      <c r="DU24" s="437"/>
      <c r="DV24" s="437"/>
      <c r="DW24" s="436">
        <v>0</v>
      </c>
      <c r="DX24" s="440"/>
      <c r="DY24" s="436"/>
      <c r="DZ24" s="437"/>
      <c r="EA24" s="437"/>
      <c r="EB24" s="436">
        <v>0</v>
      </c>
      <c r="EC24" s="440"/>
      <c r="ED24" s="436"/>
      <c r="EE24" s="437"/>
      <c r="EF24" s="437"/>
      <c r="EG24" s="436">
        <v>0</v>
      </c>
      <c r="EH24" s="440"/>
      <c r="EI24" s="436"/>
      <c r="EJ24" s="437"/>
      <c r="EK24" s="437"/>
      <c r="EL24" s="436">
        <f t="shared" ref="EL24" si="0">SUM(CD24:CI24)</f>
        <v>0</v>
      </c>
      <c r="EM24" s="440"/>
      <c r="EN24" s="436"/>
      <c r="EO24" s="345"/>
    </row>
    <row r="25" spans="1:148" ht="12.75" customHeight="1" x14ac:dyDescent="0.2">
      <c r="A25" s="333"/>
      <c r="B25" s="333"/>
      <c r="C25" s="333"/>
      <c r="D25" s="345" t="s">
        <v>330</v>
      </c>
      <c r="E25" s="351"/>
      <c r="F25" s="373"/>
      <c r="G25" s="448">
        <v>0</v>
      </c>
      <c r="H25" s="449"/>
      <c r="I25" s="436"/>
      <c r="J25" s="437"/>
      <c r="K25" s="450"/>
      <c r="L25" s="448">
        <v>0</v>
      </c>
      <c r="M25" s="449"/>
      <c r="N25" s="436"/>
      <c r="O25" s="437"/>
      <c r="P25" s="450"/>
      <c r="Q25" s="448">
        <v>0</v>
      </c>
      <c r="R25" s="449"/>
      <c r="S25" s="436"/>
      <c r="T25" s="437"/>
      <c r="U25" s="450"/>
      <c r="V25" s="448">
        <v>0</v>
      </c>
      <c r="W25" s="449"/>
      <c r="X25" s="436"/>
      <c r="Y25" s="437"/>
      <c r="Z25" s="450"/>
      <c r="AA25" s="448">
        <v>0</v>
      </c>
      <c r="AB25" s="449"/>
      <c r="AC25" s="436"/>
      <c r="AD25" s="437"/>
      <c r="AE25" s="450"/>
      <c r="AF25" s="448">
        <v>0</v>
      </c>
      <c r="AG25" s="449"/>
      <c r="AH25" s="436"/>
      <c r="AI25" s="437"/>
      <c r="AJ25" s="450"/>
      <c r="AK25" s="448">
        <v>0</v>
      </c>
      <c r="AL25" s="449"/>
      <c r="AM25" s="436"/>
      <c r="AN25" s="437"/>
      <c r="AO25" s="450"/>
      <c r="AP25" s="448">
        <v>0</v>
      </c>
      <c r="AQ25" s="449"/>
      <c r="AR25" s="436"/>
      <c r="AS25" s="437"/>
      <c r="AT25" s="450"/>
      <c r="AU25" s="448">
        <v>0</v>
      </c>
      <c r="AV25" s="449"/>
      <c r="AW25" s="436"/>
      <c r="AX25" s="437"/>
      <c r="AY25" s="450"/>
      <c r="AZ25" s="448">
        <v>0</v>
      </c>
      <c r="BA25" s="449"/>
      <c r="BB25" s="436"/>
      <c r="BC25" s="437"/>
      <c r="BD25" s="450"/>
      <c r="BE25" s="448">
        <v>0</v>
      </c>
      <c r="BF25" s="449"/>
      <c r="BG25" s="436"/>
      <c r="BH25" s="437"/>
      <c r="BI25" s="450"/>
      <c r="BJ25" s="448">
        <v>0</v>
      </c>
      <c r="BK25" s="449"/>
      <c r="BL25" s="436"/>
      <c r="BM25" s="437"/>
      <c r="BN25" s="450"/>
      <c r="BO25" s="448">
        <v>0</v>
      </c>
      <c r="BP25" s="449"/>
      <c r="BQ25" s="436"/>
      <c r="BR25" s="437"/>
      <c r="BS25" s="450"/>
      <c r="BT25" s="448">
        <f>SUM(L25:BO25)</f>
        <v>0</v>
      </c>
      <c r="BU25" s="449"/>
      <c r="BV25" s="436"/>
      <c r="BW25" s="437"/>
      <c r="BX25" s="450"/>
      <c r="BY25" s="448">
        <v>0</v>
      </c>
      <c r="BZ25" s="449"/>
      <c r="CA25" s="436"/>
      <c r="CB25" s="437"/>
      <c r="CC25" s="450"/>
      <c r="CD25" s="448">
        <v>0</v>
      </c>
      <c r="CE25" s="449"/>
      <c r="CF25" s="436"/>
      <c r="CG25" s="437"/>
      <c r="CH25" s="450"/>
      <c r="CI25" s="448">
        <v>0</v>
      </c>
      <c r="CJ25" s="449"/>
      <c r="CK25" s="436"/>
      <c r="CL25" s="437"/>
      <c r="CM25" s="450"/>
      <c r="CN25" s="448">
        <v>0</v>
      </c>
      <c r="CO25" s="449"/>
      <c r="CP25" s="436"/>
      <c r="CQ25" s="437"/>
      <c r="CR25" s="450"/>
      <c r="CS25" s="448">
        <v>0</v>
      </c>
      <c r="CT25" s="449"/>
      <c r="CU25" s="436"/>
      <c r="CV25" s="437"/>
      <c r="CW25" s="450"/>
      <c r="CX25" s="448">
        <v>0</v>
      </c>
      <c r="CY25" s="449"/>
      <c r="CZ25" s="436"/>
      <c r="DA25" s="437"/>
      <c r="DB25" s="450"/>
      <c r="DC25" s="448">
        <v>0</v>
      </c>
      <c r="DD25" s="449"/>
      <c r="DE25" s="436"/>
      <c r="DF25" s="437"/>
      <c r="DG25" s="450"/>
      <c r="DH25" s="448">
        <v>0</v>
      </c>
      <c r="DI25" s="449"/>
      <c r="DJ25" s="436"/>
      <c r="DK25" s="437"/>
      <c r="DL25" s="450"/>
      <c r="DM25" s="448">
        <v>0</v>
      </c>
      <c r="DN25" s="449"/>
      <c r="DO25" s="436"/>
      <c r="DP25" s="437"/>
      <c r="DQ25" s="450"/>
      <c r="DR25" s="448">
        <v>0</v>
      </c>
      <c r="DS25" s="449"/>
      <c r="DT25" s="436"/>
      <c r="DU25" s="437"/>
      <c r="DV25" s="450"/>
      <c r="DW25" s="448">
        <v>0</v>
      </c>
      <c r="DX25" s="449"/>
      <c r="DY25" s="436"/>
      <c r="DZ25" s="437"/>
      <c r="EA25" s="450"/>
      <c r="EB25" s="448">
        <v>0</v>
      </c>
      <c r="EC25" s="449"/>
      <c r="ED25" s="436"/>
      <c r="EE25" s="437"/>
      <c r="EF25" s="450"/>
      <c r="EG25" s="448">
        <v>0</v>
      </c>
      <c r="EH25" s="449"/>
      <c r="EI25" s="436"/>
      <c r="EJ25" s="437"/>
      <c r="EK25" s="450"/>
      <c r="EL25" s="448">
        <f>SUM(CD25:CI25)</f>
        <v>0</v>
      </c>
      <c r="EM25" s="449"/>
      <c r="EN25" s="436"/>
      <c r="EO25" s="345"/>
    </row>
    <row r="26" spans="1:148" ht="12.75" customHeight="1" x14ac:dyDescent="0.2">
      <c r="A26" s="333"/>
      <c r="B26" s="333"/>
      <c r="C26" s="333"/>
      <c r="D26" s="345"/>
      <c r="E26" s="351"/>
      <c r="F26" s="333"/>
      <c r="G26" s="436"/>
      <c r="H26" s="436"/>
      <c r="I26" s="436"/>
      <c r="J26" s="437"/>
      <c r="K26" s="436"/>
      <c r="L26" s="436"/>
      <c r="M26" s="436"/>
      <c r="N26" s="436"/>
      <c r="O26" s="437"/>
      <c r="P26" s="436"/>
      <c r="Q26" s="436"/>
      <c r="R26" s="436"/>
      <c r="S26" s="436"/>
      <c r="T26" s="437"/>
      <c r="U26" s="436"/>
      <c r="V26" s="436"/>
      <c r="W26" s="436"/>
      <c r="X26" s="436"/>
      <c r="Y26" s="437"/>
      <c r="Z26" s="436"/>
      <c r="AA26" s="436"/>
      <c r="AB26" s="436"/>
      <c r="AC26" s="436"/>
      <c r="AD26" s="437"/>
      <c r="AE26" s="436"/>
      <c r="AF26" s="436"/>
      <c r="AG26" s="436"/>
      <c r="AH26" s="436"/>
      <c r="AI26" s="437"/>
      <c r="AJ26" s="436"/>
      <c r="AK26" s="436"/>
      <c r="AL26" s="436"/>
      <c r="AM26" s="436"/>
      <c r="AN26" s="437"/>
      <c r="AO26" s="436"/>
      <c r="AP26" s="436"/>
      <c r="AQ26" s="436"/>
      <c r="AR26" s="436"/>
      <c r="AS26" s="437"/>
      <c r="AT26" s="436"/>
      <c r="AU26" s="436"/>
      <c r="AV26" s="436"/>
      <c r="AW26" s="436"/>
      <c r="AX26" s="437"/>
      <c r="AY26" s="436"/>
      <c r="AZ26" s="436"/>
      <c r="BA26" s="436"/>
      <c r="BB26" s="436"/>
      <c r="BC26" s="437"/>
      <c r="BD26" s="436"/>
      <c r="BE26" s="436"/>
      <c r="BF26" s="436"/>
      <c r="BG26" s="436"/>
      <c r="BH26" s="437"/>
      <c r="BI26" s="436"/>
      <c r="BJ26" s="436"/>
      <c r="BK26" s="436"/>
      <c r="BL26" s="436"/>
      <c r="BM26" s="437"/>
      <c r="BN26" s="436"/>
      <c r="BO26" s="436"/>
      <c r="BP26" s="436"/>
      <c r="BQ26" s="436"/>
      <c r="BR26" s="437"/>
      <c r="BS26" s="436"/>
      <c r="BT26" s="436"/>
      <c r="BU26" s="436"/>
      <c r="BV26" s="436"/>
      <c r="BW26" s="437"/>
      <c r="BX26" s="436"/>
      <c r="BY26" s="436"/>
      <c r="BZ26" s="436"/>
      <c r="CA26" s="436"/>
      <c r="CB26" s="437"/>
      <c r="CC26" s="436"/>
      <c r="CD26" s="436"/>
      <c r="CE26" s="436"/>
      <c r="CF26" s="436"/>
      <c r="CG26" s="437"/>
      <c r="CH26" s="436"/>
      <c r="CI26" s="436"/>
      <c r="CJ26" s="436"/>
      <c r="CK26" s="436"/>
      <c r="CL26" s="437"/>
      <c r="CM26" s="436"/>
      <c r="CN26" s="436"/>
      <c r="CO26" s="436"/>
      <c r="CP26" s="436"/>
      <c r="CQ26" s="437"/>
      <c r="CR26" s="436"/>
      <c r="CS26" s="436"/>
      <c r="CT26" s="436"/>
      <c r="CU26" s="436"/>
      <c r="CV26" s="437"/>
      <c r="CW26" s="436"/>
      <c r="CX26" s="436"/>
      <c r="CY26" s="436"/>
      <c r="CZ26" s="436"/>
      <c r="DA26" s="437"/>
      <c r="DB26" s="436"/>
      <c r="DC26" s="436"/>
      <c r="DD26" s="436"/>
      <c r="DE26" s="436"/>
      <c r="DF26" s="437"/>
      <c r="DG26" s="436"/>
      <c r="DH26" s="436"/>
      <c r="DI26" s="436"/>
      <c r="DJ26" s="436"/>
      <c r="DK26" s="437"/>
      <c r="DL26" s="436"/>
      <c r="DM26" s="436"/>
      <c r="DN26" s="436"/>
      <c r="DO26" s="436"/>
      <c r="DP26" s="437"/>
      <c r="DQ26" s="436"/>
      <c r="DR26" s="436"/>
      <c r="DS26" s="436"/>
      <c r="DT26" s="436"/>
      <c r="DU26" s="437"/>
      <c r="DV26" s="436"/>
      <c r="DW26" s="436"/>
      <c r="DX26" s="436"/>
      <c r="DY26" s="436"/>
      <c r="DZ26" s="437"/>
      <c r="EA26" s="436"/>
      <c r="EB26" s="436"/>
      <c r="EC26" s="436"/>
      <c r="ED26" s="436"/>
      <c r="EE26" s="437"/>
      <c r="EF26" s="436"/>
      <c r="EG26" s="436"/>
      <c r="EH26" s="436"/>
      <c r="EI26" s="436"/>
      <c r="EJ26" s="437"/>
      <c r="EK26" s="436"/>
      <c r="EL26" s="436"/>
      <c r="EM26" s="436"/>
      <c r="EN26" s="436"/>
      <c r="EO26" s="345"/>
    </row>
    <row r="27" spans="1:148" ht="12.75" customHeight="1" x14ac:dyDescent="0.2">
      <c r="A27" s="333"/>
      <c r="B27" s="333"/>
      <c r="C27" s="333"/>
      <c r="D27" s="345" t="s">
        <v>402</v>
      </c>
      <c r="E27" s="351"/>
      <c r="F27" s="333"/>
      <c r="G27" s="436">
        <v>0</v>
      </c>
      <c r="H27" s="436"/>
      <c r="I27" s="436"/>
      <c r="J27" s="437"/>
      <c r="K27" s="436"/>
      <c r="L27" s="436">
        <f>SUM(L28:L30)</f>
        <v>0</v>
      </c>
      <c r="M27" s="436"/>
      <c r="N27" s="436"/>
      <c r="O27" s="437"/>
      <c r="P27" s="436"/>
      <c r="Q27" s="436">
        <f>SUM(Q28:Q30)</f>
        <v>0</v>
      </c>
      <c r="R27" s="436"/>
      <c r="S27" s="436"/>
      <c r="T27" s="437"/>
      <c r="U27" s="436"/>
      <c r="V27" s="436">
        <f>SUM(V28:V30)</f>
        <v>0</v>
      </c>
      <c r="W27" s="436"/>
      <c r="X27" s="436"/>
      <c r="Y27" s="437"/>
      <c r="Z27" s="436"/>
      <c r="AA27" s="436">
        <f>SUM(AA28:AA30)</f>
        <v>0</v>
      </c>
      <c r="AB27" s="436"/>
      <c r="AC27" s="436"/>
      <c r="AD27" s="437"/>
      <c r="AE27" s="436"/>
      <c r="AF27" s="436">
        <f>SUM(AF28:AF30)</f>
        <v>0</v>
      </c>
      <c r="AG27" s="436"/>
      <c r="AH27" s="436"/>
      <c r="AI27" s="437"/>
      <c r="AJ27" s="436"/>
      <c r="AK27" s="436">
        <f>SUM(AK28:AK30)</f>
        <v>0</v>
      </c>
      <c r="AL27" s="436"/>
      <c r="AM27" s="436"/>
      <c r="AN27" s="437"/>
      <c r="AO27" s="436"/>
      <c r="AP27" s="436">
        <f>SUM(AP28:AP30)</f>
        <v>0</v>
      </c>
      <c r="AQ27" s="436"/>
      <c r="AR27" s="436"/>
      <c r="AS27" s="437"/>
      <c r="AT27" s="436"/>
      <c r="AU27" s="436">
        <f>SUM(AU28:AU30)</f>
        <v>0</v>
      </c>
      <c r="AV27" s="436"/>
      <c r="AW27" s="436"/>
      <c r="AX27" s="437"/>
      <c r="AY27" s="436"/>
      <c r="AZ27" s="436">
        <f>SUM(AZ28:AZ30)</f>
        <v>0</v>
      </c>
      <c r="BA27" s="436"/>
      <c r="BB27" s="436"/>
      <c r="BC27" s="437"/>
      <c r="BD27" s="436"/>
      <c r="BE27" s="436">
        <f>SUM(BE28:BE30)</f>
        <v>0</v>
      </c>
      <c r="BF27" s="436"/>
      <c r="BG27" s="436"/>
      <c r="BH27" s="437"/>
      <c r="BI27" s="436"/>
      <c r="BJ27" s="436">
        <f>SUM(BJ28:BJ30)</f>
        <v>0</v>
      </c>
      <c r="BK27" s="436"/>
      <c r="BL27" s="436"/>
      <c r="BM27" s="437"/>
      <c r="BN27" s="436"/>
      <c r="BO27" s="436">
        <f>SUM(BO28:BO30)</f>
        <v>0</v>
      </c>
      <c r="BP27" s="436"/>
      <c r="BQ27" s="436"/>
      <c r="BR27" s="437"/>
      <c r="BS27" s="436"/>
      <c r="BT27" s="436">
        <f>SUM(BT28:BT30)</f>
        <v>0</v>
      </c>
      <c r="BU27" s="436"/>
      <c r="BV27" s="436"/>
      <c r="BW27" s="437"/>
      <c r="BX27" s="436"/>
      <c r="BY27" s="436">
        <f>SUM(BY28:BY30)</f>
        <v>6098240</v>
      </c>
      <c r="BZ27" s="436"/>
      <c r="CA27" s="436"/>
      <c r="CB27" s="437"/>
      <c r="CC27" s="436"/>
      <c r="CD27" s="436">
        <f>SUM(CD28:CD30)</f>
        <v>0</v>
      </c>
      <c r="CE27" s="436"/>
      <c r="CF27" s="436"/>
      <c r="CG27" s="437"/>
      <c r="CH27" s="436"/>
      <c r="CI27" s="436">
        <f>SUM(CI28:CI30)</f>
        <v>0</v>
      </c>
      <c r="CJ27" s="436"/>
      <c r="CK27" s="436"/>
      <c r="CL27" s="437"/>
      <c r="CM27" s="436"/>
      <c r="CN27" s="436">
        <f>SUM(CN28:CN30)</f>
        <v>0</v>
      </c>
      <c r="CO27" s="436"/>
      <c r="CP27" s="436"/>
      <c r="CQ27" s="437"/>
      <c r="CR27" s="436"/>
      <c r="CS27" s="436">
        <f>SUM(CS28:CS30)</f>
        <v>0</v>
      </c>
      <c r="CT27" s="436"/>
      <c r="CU27" s="436"/>
      <c r="CV27" s="437"/>
      <c r="CW27" s="436"/>
      <c r="CX27" s="436">
        <f>SUM(CX28:CX30)</f>
        <v>0</v>
      </c>
      <c r="CY27" s="436"/>
      <c r="CZ27" s="436"/>
      <c r="DA27" s="437"/>
      <c r="DB27" s="436"/>
      <c r="DC27" s="436">
        <f>SUM(DC28:DC30)</f>
        <v>0</v>
      </c>
      <c r="DD27" s="436"/>
      <c r="DE27" s="436"/>
      <c r="DF27" s="437"/>
      <c r="DG27" s="436"/>
      <c r="DH27" s="436">
        <f>SUM(DH28:DH30)</f>
        <v>0</v>
      </c>
      <c r="DI27" s="436"/>
      <c r="DJ27" s="436"/>
      <c r="DK27" s="437"/>
      <c r="DL27" s="436"/>
      <c r="DM27" s="436">
        <f>SUM(DM28:DM30)</f>
        <v>6098240</v>
      </c>
      <c r="DN27" s="436"/>
      <c r="DO27" s="436"/>
      <c r="DP27" s="437"/>
      <c r="DQ27" s="436"/>
      <c r="DR27" s="436">
        <f>SUM(DR28:DR30)</f>
        <v>0</v>
      </c>
      <c r="DS27" s="436"/>
      <c r="DT27" s="436"/>
      <c r="DU27" s="437"/>
      <c r="DV27" s="436"/>
      <c r="DW27" s="436">
        <f>SUM(DW28:DW30)</f>
        <v>0</v>
      </c>
      <c r="DX27" s="436"/>
      <c r="DY27" s="436"/>
      <c r="DZ27" s="437"/>
      <c r="EA27" s="436"/>
      <c r="EB27" s="436">
        <f>SUM(EB28:EB30)</f>
        <v>0</v>
      </c>
      <c r="EC27" s="436"/>
      <c r="ED27" s="436"/>
      <c r="EE27" s="437"/>
      <c r="EF27" s="436"/>
      <c r="EG27" s="436">
        <f>SUM(EG28:EG30)</f>
        <v>0</v>
      </c>
      <c r="EH27" s="436"/>
      <c r="EI27" s="436"/>
      <c r="EJ27" s="437"/>
      <c r="EK27" s="436"/>
      <c r="EL27" s="436">
        <f>SUM(EL28:EL30)</f>
        <v>0</v>
      </c>
      <c r="EM27" s="436"/>
      <c r="EN27" s="436"/>
      <c r="EO27" s="345"/>
    </row>
    <row r="28" spans="1:148" ht="12.75" customHeight="1" x14ac:dyDescent="0.2">
      <c r="A28" s="333"/>
      <c r="B28" s="333"/>
      <c r="C28" s="333"/>
      <c r="D28" s="345" t="s">
        <v>313</v>
      </c>
      <c r="E28" s="351"/>
      <c r="F28" s="438"/>
      <c r="G28" s="434">
        <v>0</v>
      </c>
      <c r="H28" s="435"/>
      <c r="I28" s="436"/>
      <c r="J28" s="437"/>
      <c r="K28" s="438"/>
      <c r="L28" s="434">
        <v>0</v>
      </c>
      <c r="M28" s="435"/>
      <c r="N28" s="436"/>
      <c r="O28" s="437"/>
      <c r="P28" s="438"/>
      <c r="Q28" s="434">
        <v>0</v>
      </c>
      <c r="R28" s="435"/>
      <c r="S28" s="436"/>
      <c r="T28" s="437"/>
      <c r="U28" s="438"/>
      <c r="V28" s="434">
        <v>0</v>
      </c>
      <c r="W28" s="435"/>
      <c r="X28" s="436"/>
      <c r="Y28" s="437"/>
      <c r="Z28" s="438"/>
      <c r="AA28" s="434">
        <v>0</v>
      </c>
      <c r="AB28" s="435"/>
      <c r="AC28" s="436"/>
      <c r="AD28" s="437"/>
      <c r="AE28" s="438"/>
      <c r="AF28" s="434">
        <v>0</v>
      </c>
      <c r="AG28" s="435"/>
      <c r="AH28" s="436"/>
      <c r="AI28" s="437"/>
      <c r="AJ28" s="438"/>
      <c r="AK28" s="434">
        <v>0</v>
      </c>
      <c r="AL28" s="435"/>
      <c r="AM28" s="436"/>
      <c r="AN28" s="437"/>
      <c r="AO28" s="438"/>
      <c r="AP28" s="434">
        <v>0</v>
      </c>
      <c r="AQ28" s="435"/>
      <c r="AR28" s="436"/>
      <c r="AS28" s="437"/>
      <c r="AT28" s="438"/>
      <c r="AU28" s="434">
        <v>0</v>
      </c>
      <c r="AV28" s="435"/>
      <c r="AW28" s="436"/>
      <c r="AX28" s="437"/>
      <c r="AY28" s="438"/>
      <c r="AZ28" s="434">
        <v>0</v>
      </c>
      <c r="BA28" s="435"/>
      <c r="BB28" s="436"/>
      <c r="BC28" s="437"/>
      <c r="BD28" s="438"/>
      <c r="BE28" s="434">
        <v>0</v>
      </c>
      <c r="BF28" s="435"/>
      <c r="BG28" s="436"/>
      <c r="BH28" s="437"/>
      <c r="BI28" s="438"/>
      <c r="BJ28" s="434">
        <v>0</v>
      </c>
      <c r="BK28" s="435"/>
      <c r="BL28" s="436"/>
      <c r="BM28" s="437"/>
      <c r="BN28" s="438"/>
      <c r="BO28" s="434">
        <v>0</v>
      </c>
      <c r="BP28" s="435"/>
      <c r="BQ28" s="436"/>
      <c r="BR28" s="437"/>
      <c r="BS28" s="438"/>
      <c r="BT28" s="434">
        <f>SUM(L28:BO28)</f>
        <v>0</v>
      </c>
      <c r="BU28" s="435"/>
      <c r="BV28" s="436"/>
      <c r="BW28" s="437"/>
      <c r="BX28" s="438"/>
      <c r="BY28" s="434">
        <v>6098240</v>
      </c>
      <c r="BZ28" s="435"/>
      <c r="CA28" s="436"/>
      <c r="CB28" s="437"/>
      <c r="CC28" s="438"/>
      <c r="CD28" s="434">
        <v>0</v>
      </c>
      <c r="CE28" s="435"/>
      <c r="CF28" s="436"/>
      <c r="CG28" s="437"/>
      <c r="CH28" s="438"/>
      <c r="CI28" s="434">
        <v>0</v>
      </c>
      <c r="CJ28" s="435"/>
      <c r="CK28" s="436"/>
      <c r="CL28" s="437"/>
      <c r="CM28" s="438"/>
      <c r="CN28" s="434">
        <v>0</v>
      </c>
      <c r="CO28" s="435"/>
      <c r="CP28" s="436"/>
      <c r="CQ28" s="437"/>
      <c r="CR28" s="438"/>
      <c r="CS28" s="434">
        <v>0</v>
      </c>
      <c r="CT28" s="435"/>
      <c r="CU28" s="436"/>
      <c r="CV28" s="437"/>
      <c r="CW28" s="438"/>
      <c r="CX28" s="434">
        <v>0</v>
      </c>
      <c r="CY28" s="435"/>
      <c r="CZ28" s="436"/>
      <c r="DA28" s="437"/>
      <c r="DB28" s="438"/>
      <c r="DC28" s="434">
        <v>0</v>
      </c>
      <c r="DD28" s="435"/>
      <c r="DE28" s="436"/>
      <c r="DF28" s="437"/>
      <c r="DG28" s="438"/>
      <c r="DH28" s="434">
        <v>0</v>
      </c>
      <c r="DI28" s="435"/>
      <c r="DJ28" s="436"/>
      <c r="DK28" s="437"/>
      <c r="DL28" s="438"/>
      <c r="DM28" s="434">
        <v>6098240</v>
      </c>
      <c r="DN28" s="435"/>
      <c r="DO28" s="436"/>
      <c r="DP28" s="437"/>
      <c r="DQ28" s="438"/>
      <c r="DR28" s="434">
        <v>0</v>
      </c>
      <c r="DS28" s="435"/>
      <c r="DT28" s="436"/>
      <c r="DU28" s="437"/>
      <c r="DV28" s="438"/>
      <c r="DW28" s="434">
        <v>0</v>
      </c>
      <c r="DX28" s="435"/>
      <c r="DY28" s="436"/>
      <c r="DZ28" s="437"/>
      <c r="EA28" s="438"/>
      <c r="EB28" s="434">
        <v>0</v>
      </c>
      <c r="EC28" s="435"/>
      <c r="ED28" s="436"/>
      <c r="EE28" s="437"/>
      <c r="EF28" s="438"/>
      <c r="EG28" s="434">
        <v>0</v>
      </c>
      <c r="EH28" s="435"/>
      <c r="EI28" s="436"/>
      <c r="EJ28" s="437"/>
      <c r="EK28" s="438"/>
      <c r="EL28" s="434">
        <f t="shared" ref="EL28:EL30" si="1">SUM(CD28:CI28)</f>
        <v>0</v>
      </c>
      <c r="EM28" s="435"/>
      <c r="EN28" s="436"/>
      <c r="EO28" s="345"/>
    </row>
    <row r="29" spans="1:148" ht="12.75" customHeight="1" x14ac:dyDescent="0.2">
      <c r="A29" s="333"/>
      <c r="B29" s="333"/>
      <c r="C29" s="333"/>
      <c r="D29" s="345" t="s">
        <v>316</v>
      </c>
      <c r="E29" s="351"/>
      <c r="F29" s="437"/>
      <c r="G29" s="436">
        <v>0</v>
      </c>
      <c r="H29" s="440"/>
      <c r="I29" s="436"/>
      <c r="J29" s="437"/>
      <c r="K29" s="437"/>
      <c r="L29" s="436">
        <v>0</v>
      </c>
      <c r="M29" s="440"/>
      <c r="N29" s="436"/>
      <c r="O29" s="437"/>
      <c r="P29" s="437"/>
      <c r="Q29" s="436">
        <v>0</v>
      </c>
      <c r="R29" s="440"/>
      <c r="S29" s="436"/>
      <c r="T29" s="437"/>
      <c r="U29" s="437"/>
      <c r="V29" s="436">
        <v>0</v>
      </c>
      <c r="W29" s="440"/>
      <c r="X29" s="436"/>
      <c r="Y29" s="437"/>
      <c r="Z29" s="437"/>
      <c r="AA29" s="436">
        <v>0</v>
      </c>
      <c r="AB29" s="440"/>
      <c r="AC29" s="436"/>
      <c r="AD29" s="437"/>
      <c r="AE29" s="437"/>
      <c r="AF29" s="436">
        <v>0</v>
      </c>
      <c r="AG29" s="440"/>
      <c r="AH29" s="436"/>
      <c r="AI29" s="437"/>
      <c r="AJ29" s="437"/>
      <c r="AK29" s="436">
        <v>0</v>
      </c>
      <c r="AL29" s="440"/>
      <c r="AM29" s="436"/>
      <c r="AN29" s="437"/>
      <c r="AO29" s="437"/>
      <c r="AP29" s="436">
        <v>0</v>
      </c>
      <c r="AQ29" s="440"/>
      <c r="AR29" s="436"/>
      <c r="AS29" s="437"/>
      <c r="AT29" s="437"/>
      <c r="AU29" s="436">
        <v>0</v>
      </c>
      <c r="AV29" s="440"/>
      <c r="AW29" s="436"/>
      <c r="AX29" s="437"/>
      <c r="AY29" s="437"/>
      <c r="AZ29" s="436">
        <v>0</v>
      </c>
      <c r="BA29" s="440"/>
      <c r="BB29" s="436"/>
      <c r="BC29" s="437"/>
      <c r="BD29" s="437"/>
      <c r="BE29" s="436">
        <v>0</v>
      </c>
      <c r="BF29" s="440"/>
      <c r="BG29" s="436"/>
      <c r="BH29" s="437"/>
      <c r="BI29" s="437"/>
      <c r="BJ29" s="436">
        <v>0</v>
      </c>
      <c r="BK29" s="440"/>
      <c r="BL29" s="436"/>
      <c r="BM29" s="437"/>
      <c r="BN29" s="437"/>
      <c r="BO29" s="436">
        <v>0</v>
      </c>
      <c r="BP29" s="440"/>
      <c r="BQ29" s="436"/>
      <c r="BR29" s="437"/>
      <c r="BS29" s="437"/>
      <c r="BT29" s="436">
        <f>SUM(L29:BO29)</f>
        <v>0</v>
      </c>
      <c r="BU29" s="440"/>
      <c r="BV29" s="436"/>
      <c r="BW29" s="437"/>
      <c r="BX29" s="437"/>
      <c r="BY29" s="436">
        <f>SUM(Q29:BT29)</f>
        <v>0</v>
      </c>
      <c r="BZ29" s="440"/>
      <c r="CA29" s="436"/>
      <c r="CB29" s="437"/>
      <c r="CC29" s="437"/>
      <c r="CD29" s="436">
        <v>0</v>
      </c>
      <c r="CE29" s="440"/>
      <c r="CF29" s="436"/>
      <c r="CG29" s="437"/>
      <c r="CH29" s="437"/>
      <c r="CI29" s="436">
        <v>0</v>
      </c>
      <c r="CJ29" s="440"/>
      <c r="CK29" s="436"/>
      <c r="CL29" s="437"/>
      <c r="CM29" s="437"/>
      <c r="CN29" s="436">
        <v>0</v>
      </c>
      <c r="CO29" s="440"/>
      <c r="CP29" s="436"/>
      <c r="CQ29" s="437"/>
      <c r="CR29" s="437"/>
      <c r="CS29" s="436">
        <v>0</v>
      </c>
      <c r="CT29" s="440"/>
      <c r="CU29" s="436"/>
      <c r="CV29" s="437"/>
      <c r="CW29" s="437"/>
      <c r="CX29" s="436">
        <v>0</v>
      </c>
      <c r="CY29" s="440"/>
      <c r="CZ29" s="436"/>
      <c r="DA29" s="437"/>
      <c r="DB29" s="437"/>
      <c r="DC29" s="436">
        <v>0</v>
      </c>
      <c r="DD29" s="440"/>
      <c r="DE29" s="436"/>
      <c r="DF29" s="437"/>
      <c r="DG29" s="437"/>
      <c r="DH29" s="436">
        <v>0</v>
      </c>
      <c r="DI29" s="440"/>
      <c r="DJ29" s="436"/>
      <c r="DK29" s="437"/>
      <c r="DL29" s="437"/>
      <c r="DM29" s="436">
        <v>0</v>
      </c>
      <c r="DN29" s="440"/>
      <c r="DO29" s="436"/>
      <c r="DP29" s="437"/>
      <c r="DQ29" s="437"/>
      <c r="DR29" s="436">
        <v>0</v>
      </c>
      <c r="DS29" s="440"/>
      <c r="DT29" s="436"/>
      <c r="DU29" s="437"/>
      <c r="DV29" s="437"/>
      <c r="DW29" s="436">
        <v>0</v>
      </c>
      <c r="DX29" s="440"/>
      <c r="DY29" s="436"/>
      <c r="DZ29" s="437"/>
      <c r="EA29" s="437"/>
      <c r="EB29" s="436">
        <v>0</v>
      </c>
      <c r="EC29" s="440"/>
      <c r="ED29" s="436"/>
      <c r="EE29" s="437"/>
      <c r="EF29" s="437"/>
      <c r="EG29" s="436">
        <v>0</v>
      </c>
      <c r="EH29" s="440"/>
      <c r="EI29" s="436"/>
      <c r="EJ29" s="437"/>
      <c r="EK29" s="437"/>
      <c r="EL29" s="436">
        <f t="shared" si="1"/>
        <v>0</v>
      </c>
      <c r="EM29" s="440"/>
      <c r="EN29" s="436"/>
      <c r="EO29" s="345"/>
    </row>
    <row r="30" spans="1:148" ht="12.75" customHeight="1" x14ac:dyDescent="0.2">
      <c r="A30" s="333"/>
      <c r="B30" s="333"/>
      <c r="C30" s="333"/>
      <c r="D30" s="345" t="s">
        <v>330</v>
      </c>
      <c r="E30" s="351"/>
      <c r="F30" s="450"/>
      <c r="G30" s="448">
        <v>0</v>
      </c>
      <c r="H30" s="449"/>
      <c r="I30" s="436"/>
      <c r="J30" s="437"/>
      <c r="K30" s="450"/>
      <c r="L30" s="448">
        <v>0</v>
      </c>
      <c r="M30" s="449"/>
      <c r="N30" s="436"/>
      <c r="O30" s="437"/>
      <c r="P30" s="450"/>
      <c r="Q30" s="448">
        <v>0</v>
      </c>
      <c r="R30" s="449"/>
      <c r="S30" s="436"/>
      <c r="T30" s="437"/>
      <c r="U30" s="450"/>
      <c r="V30" s="448">
        <v>0</v>
      </c>
      <c r="W30" s="449"/>
      <c r="X30" s="436"/>
      <c r="Y30" s="437"/>
      <c r="Z30" s="450"/>
      <c r="AA30" s="448">
        <v>0</v>
      </c>
      <c r="AB30" s="449"/>
      <c r="AC30" s="436"/>
      <c r="AD30" s="437"/>
      <c r="AE30" s="450"/>
      <c r="AF30" s="448">
        <v>0</v>
      </c>
      <c r="AG30" s="449"/>
      <c r="AH30" s="436"/>
      <c r="AI30" s="437"/>
      <c r="AJ30" s="450"/>
      <c r="AK30" s="448">
        <v>0</v>
      </c>
      <c r="AL30" s="449"/>
      <c r="AM30" s="436"/>
      <c r="AN30" s="437"/>
      <c r="AO30" s="450"/>
      <c r="AP30" s="448">
        <v>0</v>
      </c>
      <c r="AQ30" s="449"/>
      <c r="AR30" s="436"/>
      <c r="AS30" s="437"/>
      <c r="AT30" s="450"/>
      <c r="AU30" s="448">
        <v>0</v>
      </c>
      <c r="AV30" s="449"/>
      <c r="AW30" s="436"/>
      <c r="AX30" s="437"/>
      <c r="AY30" s="450"/>
      <c r="AZ30" s="448">
        <v>0</v>
      </c>
      <c r="BA30" s="449"/>
      <c r="BB30" s="436"/>
      <c r="BC30" s="437"/>
      <c r="BD30" s="450"/>
      <c r="BE30" s="448">
        <v>0</v>
      </c>
      <c r="BF30" s="449"/>
      <c r="BG30" s="436"/>
      <c r="BH30" s="437"/>
      <c r="BI30" s="450"/>
      <c r="BJ30" s="448">
        <v>0</v>
      </c>
      <c r="BK30" s="449"/>
      <c r="BL30" s="436"/>
      <c r="BM30" s="437"/>
      <c r="BN30" s="450"/>
      <c r="BO30" s="448">
        <v>0</v>
      </c>
      <c r="BP30" s="449"/>
      <c r="BQ30" s="436"/>
      <c r="BR30" s="437"/>
      <c r="BS30" s="450"/>
      <c r="BT30" s="448">
        <f>SUM(L30:BO30)</f>
        <v>0</v>
      </c>
      <c r="BU30" s="449"/>
      <c r="BV30" s="436"/>
      <c r="BW30" s="437"/>
      <c r="BX30" s="450"/>
      <c r="BY30" s="448">
        <f>SUM(Q30:BT30)</f>
        <v>0</v>
      </c>
      <c r="BZ30" s="449"/>
      <c r="CA30" s="436"/>
      <c r="CB30" s="437"/>
      <c r="CC30" s="450"/>
      <c r="CD30" s="448">
        <v>0</v>
      </c>
      <c r="CE30" s="449"/>
      <c r="CF30" s="436"/>
      <c r="CG30" s="437"/>
      <c r="CH30" s="450"/>
      <c r="CI30" s="448">
        <v>0</v>
      </c>
      <c r="CJ30" s="449"/>
      <c r="CK30" s="436"/>
      <c r="CL30" s="437"/>
      <c r="CM30" s="450"/>
      <c r="CN30" s="448">
        <v>0</v>
      </c>
      <c r="CO30" s="449"/>
      <c r="CP30" s="436"/>
      <c r="CQ30" s="437"/>
      <c r="CR30" s="450"/>
      <c r="CS30" s="448">
        <v>0</v>
      </c>
      <c r="CT30" s="449"/>
      <c r="CU30" s="436"/>
      <c r="CV30" s="437"/>
      <c r="CW30" s="450"/>
      <c r="CX30" s="448">
        <v>0</v>
      </c>
      <c r="CY30" s="449"/>
      <c r="CZ30" s="436"/>
      <c r="DA30" s="437"/>
      <c r="DB30" s="450"/>
      <c r="DC30" s="448">
        <v>0</v>
      </c>
      <c r="DD30" s="449"/>
      <c r="DE30" s="436"/>
      <c r="DF30" s="437"/>
      <c r="DG30" s="450"/>
      <c r="DH30" s="448">
        <v>0</v>
      </c>
      <c r="DI30" s="449"/>
      <c r="DJ30" s="436"/>
      <c r="DK30" s="437"/>
      <c r="DL30" s="450"/>
      <c r="DM30" s="448">
        <v>0</v>
      </c>
      <c r="DN30" s="449"/>
      <c r="DO30" s="436"/>
      <c r="DP30" s="437"/>
      <c r="DQ30" s="450"/>
      <c r="DR30" s="448">
        <v>0</v>
      </c>
      <c r="DS30" s="449"/>
      <c r="DT30" s="436"/>
      <c r="DU30" s="437"/>
      <c r="DV30" s="450"/>
      <c r="DW30" s="448">
        <v>0</v>
      </c>
      <c r="DX30" s="449"/>
      <c r="DY30" s="436"/>
      <c r="DZ30" s="437"/>
      <c r="EA30" s="450"/>
      <c r="EB30" s="448">
        <v>0</v>
      </c>
      <c r="EC30" s="449"/>
      <c r="ED30" s="436"/>
      <c r="EE30" s="437"/>
      <c r="EF30" s="450"/>
      <c r="EG30" s="448">
        <v>0</v>
      </c>
      <c r="EH30" s="449"/>
      <c r="EI30" s="436"/>
      <c r="EJ30" s="437"/>
      <c r="EK30" s="450"/>
      <c r="EL30" s="448">
        <f t="shared" si="1"/>
        <v>0</v>
      </c>
      <c r="EM30" s="449"/>
      <c r="EN30" s="436"/>
      <c r="EO30" s="345"/>
    </row>
    <row r="31" spans="1:148" ht="12.75" customHeight="1" x14ac:dyDescent="0.2">
      <c r="A31" s="333"/>
      <c r="B31" s="333"/>
      <c r="C31" s="333"/>
      <c r="D31" s="345"/>
      <c r="E31" s="351"/>
      <c r="F31" s="436"/>
      <c r="G31" s="436"/>
      <c r="H31" s="436"/>
      <c r="I31" s="436"/>
      <c r="J31" s="437"/>
      <c r="K31" s="436"/>
      <c r="L31" s="436"/>
      <c r="M31" s="436"/>
      <c r="N31" s="436"/>
      <c r="O31" s="437"/>
      <c r="P31" s="436"/>
      <c r="Q31" s="436"/>
      <c r="R31" s="436"/>
      <c r="S31" s="436"/>
      <c r="T31" s="437"/>
      <c r="U31" s="436"/>
      <c r="V31" s="436"/>
      <c r="W31" s="436"/>
      <c r="X31" s="436"/>
      <c r="Y31" s="437"/>
      <c r="Z31" s="436"/>
      <c r="AA31" s="436"/>
      <c r="AB31" s="436"/>
      <c r="AC31" s="436"/>
      <c r="AD31" s="437"/>
      <c r="AE31" s="436"/>
      <c r="AF31" s="436"/>
      <c r="AG31" s="436"/>
      <c r="AH31" s="436"/>
      <c r="AI31" s="437"/>
      <c r="AJ31" s="436"/>
      <c r="AK31" s="436"/>
      <c r="AL31" s="436"/>
      <c r="AM31" s="436"/>
      <c r="AN31" s="437"/>
      <c r="AO31" s="436"/>
      <c r="AP31" s="436"/>
      <c r="AQ31" s="436"/>
      <c r="AR31" s="436"/>
      <c r="AS31" s="437"/>
      <c r="AT31" s="436"/>
      <c r="AU31" s="436"/>
      <c r="AV31" s="436"/>
      <c r="AW31" s="436"/>
      <c r="AX31" s="437"/>
      <c r="AY31" s="436"/>
      <c r="AZ31" s="436"/>
      <c r="BA31" s="436"/>
      <c r="BB31" s="436"/>
      <c r="BC31" s="437"/>
      <c r="BD31" s="436"/>
      <c r="BE31" s="436"/>
      <c r="BF31" s="436"/>
      <c r="BG31" s="436"/>
      <c r="BH31" s="437"/>
      <c r="BI31" s="436"/>
      <c r="BJ31" s="436"/>
      <c r="BK31" s="436"/>
      <c r="BL31" s="436"/>
      <c r="BM31" s="437"/>
      <c r="BN31" s="436"/>
      <c r="BO31" s="436"/>
      <c r="BP31" s="436"/>
      <c r="BQ31" s="436"/>
      <c r="BR31" s="437"/>
      <c r="BS31" s="436"/>
      <c r="BT31" s="436"/>
      <c r="BU31" s="436"/>
      <c r="BV31" s="436"/>
      <c r="BW31" s="437"/>
      <c r="BX31" s="436"/>
      <c r="BY31" s="436"/>
      <c r="BZ31" s="436"/>
      <c r="CA31" s="436"/>
      <c r="CB31" s="437"/>
      <c r="CC31" s="436"/>
      <c r="CD31" s="436"/>
      <c r="CE31" s="436"/>
      <c r="CF31" s="436"/>
      <c r="CG31" s="437"/>
      <c r="CH31" s="436"/>
      <c r="CI31" s="436"/>
      <c r="CJ31" s="436"/>
      <c r="CK31" s="436"/>
      <c r="CL31" s="437"/>
      <c r="CM31" s="436"/>
      <c r="CN31" s="436"/>
      <c r="CO31" s="436"/>
      <c r="CP31" s="436"/>
      <c r="CQ31" s="437"/>
      <c r="CR31" s="436"/>
      <c r="CS31" s="436"/>
      <c r="CT31" s="436"/>
      <c r="CU31" s="436"/>
      <c r="CV31" s="437"/>
      <c r="CW31" s="436"/>
      <c r="CX31" s="436"/>
      <c r="CY31" s="436"/>
      <c r="CZ31" s="436"/>
      <c r="DA31" s="437"/>
      <c r="DB31" s="436"/>
      <c r="DC31" s="436"/>
      <c r="DD31" s="436"/>
      <c r="DE31" s="436"/>
      <c r="DF31" s="437"/>
      <c r="DG31" s="436"/>
      <c r="DH31" s="436"/>
      <c r="DI31" s="436"/>
      <c r="DJ31" s="436"/>
      <c r="DK31" s="437"/>
      <c r="DL31" s="436"/>
      <c r="DM31" s="436"/>
      <c r="DN31" s="436"/>
      <c r="DO31" s="436"/>
      <c r="DP31" s="437"/>
      <c r="DQ31" s="436"/>
      <c r="DR31" s="436"/>
      <c r="DS31" s="436"/>
      <c r="DT31" s="436"/>
      <c r="DU31" s="437"/>
      <c r="DV31" s="436"/>
      <c r="DW31" s="436"/>
      <c r="DX31" s="436"/>
      <c r="DY31" s="436"/>
      <c r="DZ31" s="437"/>
      <c r="EA31" s="436"/>
      <c r="EB31" s="436"/>
      <c r="EC31" s="436"/>
      <c r="ED31" s="436"/>
      <c r="EE31" s="437"/>
      <c r="EF31" s="436"/>
      <c r="EG31" s="436"/>
      <c r="EH31" s="436"/>
      <c r="EI31" s="436"/>
      <c r="EJ31" s="437"/>
      <c r="EK31" s="436"/>
      <c r="EL31" s="436"/>
      <c r="EM31" s="436"/>
      <c r="EN31" s="436"/>
      <c r="EO31" s="345"/>
    </row>
    <row r="32" spans="1:148" ht="12.75" customHeight="1" x14ac:dyDescent="0.2">
      <c r="A32" s="333"/>
      <c r="B32" s="333"/>
      <c r="C32" s="333"/>
      <c r="D32" s="345" t="s">
        <v>403</v>
      </c>
      <c r="E32" s="351"/>
      <c r="F32" s="436"/>
      <c r="G32" s="436">
        <v>0</v>
      </c>
      <c r="H32" s="436"/>
      <c r="I32" s="436"/>
      <c r="J32" s="437"/>
      <c r="K32" s="436"/>
      <c r="L32" s="436">
        <f>L33+L35</f>
        <v>0</v>
      </c>
      <c r="M32" s="436"/>
      <c r="N32" s="436"/>
      <c r="O32" s="437"/>
      <c r="P32" s="436"/>
      <c r="Q32" s="436">
        <f>Q33+Q35</f>
        <v>0</v>
      </c>
      <c r="R32" s="436"/>
      <c r="S32" s="436"/>
      <c r="T32" s="437"/>
      <c r="U32" s="436"/>
      <c r="V32" s="436">
        <f>V33+V35</f>
        <v>0</v>
      </c>
      <c r="W32" s="436"/>
      <c r="X32" s="436"/>
      <c r="Y32" s="437"/>
      <c r="Z32" s="436"/>
      <c r="AA32" s="436">
        <f>AA33+AA35</f>
        <v>0</v>
      </c>
      <c r="AB32" s="436"/>
      <c r="AC32" s="436"/>
      <c r="AD32" s="437"/>
      <c r="AE32" s="436"/>
      <c r="AF32" s="436">
        <f>AF33+AF35</f>
        <v>0</v>
      </c>
      <c r="AG32" s="436"/>
      <c r="AH32" s="436"/>
      <c r="AI32" s="437"/>
      <c r="AJ32" s="436"/>
      <c r="AK32" s="436">
        <f>AK33+AK35</f>
        <v>0</v>
      </c>
      <c r="AL32" s="436"/>
      <c r="AM32" s="436"/>
      <c r="AN32" s="437"/>
      <c r="AO32" s="436"/>
      <c r="AP32" s="436">
        <f>AP33+AP35</f>
        <v>0</v>
      </c>
      <c r="AQ32" s="436"/>
      <c r="AR32" s="436"/>
      <c r="AS32" s="437"/>
      <c r="AT32" s="436"/>
      <c r="AU32" s="436">
        <f>AU33+AU35</f>
        <v>0</v>
      </c>
      <c r="AV32" s="436"/>
      <c r="AW32" s="436"/>
      <c r="AX32" s="437"/>
      <c r="AY32" s="436"/>
      <c r="AZ32" s="436">
        <f>AZ33+AZ35</f>
        <v>0</v>
      </c>
      <c r="BA32" s="436"/>
      <c r="BB32" s="436"/>
      <c r="BC32" s="437"/>
      <c r="BD32" s="436"/>
      <c r="BE32" s="436">
        <f>BE33+BE35</f>
        <v>0</v>
      </c>
      <c r="BF32" s="436"/>
      <c r="BG32" s="436"/>
      <c r="BH32" s="437"/>
      <c r="BI32" s="436"/>
      <c r="BJ32" s="436">
        <f>BJ33+BJ35</f>
        <v>0</v>
      </c>
      <c r="BK32" s="436"/>
      <c r="BL32" s="436"/>
      <c r="BM32" s="437"/>
      <c r="BN32" s="436"/>
      <c r="BO32" s="436">
        <f>BO33+BO35</f>
        <v>0</v>
      </c>
      <c r="BP32" s="436"/>
      <c r="BQ32" s="436"/>
      <c r="BR32" s="437"/>
      <c r="BS32" s="436"/>
      <c r="BT32" s="436">
        <f>SUM(BT33:BT35)</f>
        <v>0</v>
      </c>
      <c r="BU32" s="436"/>
      <c r="BV32" s="436"/>
      <c r="BW32" s="437"/>
      <c r="BX32" s="436"/>
      <c r="BY32" s="436">
        <f>SUM(BY33:BY35)</f>
        <v>11128875</v>
      </c>
      <c r="BZ32" s="436"/>
      <c r="CA32" s="436"/>
      <c r="CB32" s="437"/>
      <c r="CC32" s="436"/>
      <c r="CD32" s="436">
        <f>CD33+CD35</f>
        <v>0</v>
      </c>
      <c r="CE32" s="436"/>
      <c r="CF32" s="436"/>
      <c r="CG32" s="437"/>
      <c r="CH32" s="436"/>
      <c r="CI32" s="436">
        <f>CI33+CI35</f>
        <v>0</v>
      </c>
      <c r="CJ32" s="436"/>
      <c r="CK32" s="436"/>
      <c r="CL32" s="437"/>
      <c r="CM32" s="436"/>
      <c r="CN32" s="436">
        <f>CN33+CN35</f>
        <v>0</v>
      </c>
      <c r="CO32" s="436"/>
      <c r="CP32" s="436"/>
      <c r="CQ32" s="437"/>
      <c r="CR32" s="436"/>
      <c r="CS32" s="436">
        <f>CS33+CS35</f>
        <v>0</v>
      </c>
      <c r="CT32" s="436"/>
      <c r="CU32" s="436"/>
      <c r="CV32" s="437"/>
      <c r="CW32" s="436"/>
      <c r="CX32" s="436">
        <f>CX33+CX35</f>
        <v>0</v>
      </c>
      <c r="CY32" s="436"/>
      <c r="CZ32" s="436"/>
      <c r="DA32" s="437"/>
      <c r="DB32" s="436"/>
      <c r="DC32" s="436">
        <f>DC33+DC35</f>
        <v>0</v>
      </c>
      <c r="DD32" s="436"/>
      <c r="DE32" s="436"/>
      <c r="DF32" s="437"/>
      <c r="DG32" s="436"/>
      <c r="DH32" s="436">
        <f>DH33+DH35</f>
        <v>0</v>
      </c>
      <c r="DI32" s="436"/>
      <c r="DJ32" s="436"/>
      <c r="DK32" s="437"/>
      <c r="DL32" s="436"/>
      <c r="DM32" s="436">
        <f>DM33+DM35</f>
        <v>0</v>
      </c>
      <c r="DN32" s="436"/>
      <c r="DO32" s="436"/>
      <c r="DP32" s="437"/>
      <c r="DQ32" s="436"/>
      <c r="DR32" s="436">
        <f>DR33+DR35</f>
        <v>0</v>
      </c>
      <c r="DS32" s="436"/>
      <c r="DT32" s="436"/>
      <c r="DU32" s="437"/>
      <c r="DV32" s="436"/>
      <c r="DW32" s="436">
        <f>DW33+DW35</f>
        <v>0</v>
      </c>
      <c r="DX32" s="436"/>
      <c r="DY32" s="436"/>
      <c r="DZ32" s="437"/>
      <c r="EA32" s="436"/>
      <c r="EB32" s="436">
        <f>EB33+EB35</f>
        <v>0</v>
      </c>
      <c r="EC32" s="436"/>
      <c r="ED32" s="436"/>
      <c r="EE32" s="437"/>
      <c r="EF32" s="436"/>
      <c r="EG32" s="436">
        <f>EG33+EG35</f>
        <v>11128875</v>
      </c>
      <c r="EH32" s="436"/>
      <c r="EI32" s="436"/>
      <c r="EJ32" s="437"/>
      <c r="EK32" s="436"/>
      <c r="EL32" s="436">
        <f>SUM(EL33:EL35)</f>
        <v>0</v>
      </c>
      <c r="EM32" s="436"/>
      <c r="EN32" s="436"/>
      <c r="EO32" s="345"/>
    </row>
    <row r="33" spans="1:145" ht="12.75" customHeight="1" x14ac:dyDescent="0.2">
      <c r="A33" s="333"/>
      <c r="B33" s="333"/>
      <c r="C33" s="333"/>
      <c r="D33" s="345" t="s">
        <v>313</v>
      </c>
      <c r="E33" s="351"/>
      <c r="F33" s="438"/>
      <c r="G33" s="434">
        <v>0</v>
      </c>
      <c r="H33" s="435"/>
      <c r="I33" s="436"/>
      <c r="J33" s="437"/>
      <c r="K33" s="438"/>
      <c r="L33" s="434">
        <v>0</v>
      </c>
      <c r="M33" s="435"/>
      <c r="N33" s="436"/>
      <c r="O33" s="437"/>
      <c r="P33" s="438"/>
      <c r="Q33" s="434">
        <v>0</v>
      </c>
      <c r="R33" s="435"/>
      <c r="S33" s="436"/>
      <c r="T33" s="437"/>
      <c r="U33" s="438"/>
      <c r="V33" s="434">
        <v>0</v>
      </c>
      <c r="W33" s="435"/>
      <c r="X33" s="436"/>
      <c r="Y33" s="437"/>
      <c r="Z33" s="438"/>
      <c r="AA33" s="434">
        <v>0</v>
      </c>
      <c r="AB33" s="435"/>
      <c r="AC33" s="436"/>
      <c r="AD33" s="437"/>
      <c r="AE33" s="438"/>
      <c r="AF33" s="434">
        <v>0</v>
      </c>
      <c r="AG33" s="435"/>
      <c r="AH33" s="436"/>
      <c r="AI33" s="437"/>
      <c r="AJ33" s="438"/>
      <c r="AK33" s="434">
        <v>0</v>
      </c>
      <c r="AL33" s="435"/>
      <c r="AM33" s="436"/>
      <c r="AN33" s="437"/>
      <c r="AO33" s="438"/>
      <c r="AP33" s="434">
        <v>0</v>
      </c>
      <c r="AQ33" s="435"/>
      <c r="AR33" s="436"/>
      <c r="AS33" s="437"/>
      <c r="AT33" s="438"/>
      <c r="AU33" s="434">
        <v>0</v>
      </c>
      <c r="AV33" s="435"/>
      <c r="AW33" s="436"/>
      <c r="AX33" s="437"/>
      <c r="AY33" s="438"/>
      <c r="AZ33" s="434">
        <v>0</v>
      </c>
      <c r="BA33" s="435"/>
      <c r="BB33" s="436"/>
      <c r="BC33" s="437"/>
      <c r="BD33" s="438"/>
      <c r="BE33" s="434">
        <v>0</v>
      </c>
      <c r="BF33" s="435"/>
      <c r="BG33" s="436"/>
      <c r="BH33" s="437"/>
      <c r="BI33" s="438"/>
      <c r="BJ33" s="434">
        <v>0</v>
      </c>
      <c r="BK33" s="435"/>
      <c r="BL33" s="436"/>
      <c r="BM33" s="437"/>
      <c r="BN33" s="438"/>
      <c r="BO33" s="434">
        <v>0</v>
      </c>
      <c r="BP33" s="435"/>
      <c r="BQ33" s="436"/>
      <c r="BR33" s="437"/>
      <c r="BS33" s="438"/>
      <c r="BT33" s="434">
        <f>SUM(L33:BO33)</f>
        <v>0</v>
      </c>
      <c r="BU33" s="435"/>
      <c r="BV33" s="436"/>
      <c r="BW33" s="437"/>
      <c r="BX33" s="438"/>
      <c r="BY33" s="434">
        <v>11128875</v>
      </c>
      <c r="BZ33" s="435"/>
      <c r="CA33" s="436"/>
      <c r="CB33" s="437"/>
      <c r="CC33" s="438"/>
      <c r="CD33" s="434">
        <v>0</v>
      </c>
      <c r="CE33" s="435"/>
      <c r="CF33" s="436"/>
      <c r="CG33" s="437"/>
      <c r="CH33" s="438"/>
      <c r="CI33" s="434">
        <v>0</v>
      </c>
      <c r="CJ33" s="435"/>
      <c r="CK33" s="436"/>
      <c r="CL33" s="437"/>
      <c r="CM33" s="438"/>
      <c r="CN33" s="434">
        <v>0</v>
      </c>
      <c r="CO33" s="435"/>
      <c r="CP33" s="436"/>
      <c r="CQ33" s="437"/>
      <c r="CR33" s="438"/>
      <c r="CS33" s="434">
        <v>0</v>
      </c>
      <c r="CT33" s="435"/>
      <c r="CU33" s="436"/>
      <c r="CV33" s="437"/>
      <c r="CW33" s="438"/>
      <c r="CX33" s="434">
        <v>0</v>
      </c>
      <c r="CY33" s="435"/>
      <c r="CZ33" s="436"/>
      <c r="DA33" s="437"/>
      <c r="DB33" s="438"/>
      <c r="DC33" s="434">
        <v>0</v>
      </c>
      <c r="DD33" s="435"/>
      <c r="DE33" s="436"/>
      <c r="DF33" s="437"/>
      <c r="DG33" s="438"/>
      <c r="DH33" s="434">
        <v>0</v>
      </c>
      <c r="DI33" s="435"/>
      <c r="DJ33" s="436"/>
      <c r="DK33" s="437"/>
      <c r="DL33" s="438"/>
      <c r="DM33" s="434">
        <v>0</v>
      </c>
      <c r="DN33" s="435"/>
      <c r="DO33" s="436"/>
      <c r="DP33" s="437"/>
      <c r="DQ33" s="438"/>
      <c r="DR33" s="434">
        <v>0</v>
      </c>
      <c r="DS33" s="435"/>
      <c r="DT33" s="436"/>
      <c r="DU33" s="437"/>
      <c r="DV33" s="438"/>
      <c r="DW33" s="434">
        <v>0</v>
      </c>
      <c r="DX33" s="435"/>
      <c r="DY33" s="436"/>
      <c r="DZ33" s="437"/>
      <c r="EA33" s="438"/>
      <c r="EB33" s="434">
        <v>0</v>
      </c>
      <c r="EC33" s="435"/>
      <c r="ED33" s="436"/>
      <c r="EE33" s="437"/>
      <c r="EF33" s="438"/>
      <c r="EG33" s="434">
        <v>11128875</v>
      </c>
      <c r="EH33" s="435"/>
      <c r="EI33" s="436"/>
      <c r="EJ33" s="437"/>
      <c r="EK33" s="438"/>
      <c r="EL33" s="434">
        <f t="shared" ref="EL33:EL35" si="2">SUM(CD33:CI33)</f>
        <v>0</v>
      </c>
      <c r="EM33" s="435"/>
      <c r="EN33" s="436"/>
      <c r="EO33" s="345"/>
    </row>
    <row r="34" spans="1:145" ht="12.75" customHeight="1" x14ac:dyDescent="0.2">
      <c r="A34" s="333"/>
      <c r="B34" s="333"/>
      <c r="C34" s="333"/>
      <c r="D34" s="345" t="s">
        <v>316</v>
      </c>
      <c r="E34" s="351"/>
      <c r="F34" s="437"/>
      <c r="G34" s="436">
        <v>0</v>
      </c>
      <c r="H34" s="440"/>
      <c r="I34" s="436"/>
      <c r="J34" s="437"/>
      <c r="K34" s="437"/>
      <c r="L34" s="436">
        <v>0</v>
      </c>
      <c r="M34" s="440"/>
      <c r="N34" s="436"/>
      <c r="O34" s="437"/>
      <c r="P34" s="437"/>
      <c r="Q34" s="436">
        <v>0</v>
      </c>
      <c r="R34" s="440"/>
      <c r="S34" s="436"/>
      <c r="T34" s="437"/>
      <c r="U34" s="437"/>
      <c r="V34" s="436">
        <v>0</v>
      </c>
      <c r="W34" s="440"/>
      <c r="X34" s="436"/>
      <c r="Y34" s="437"/>
      <c r="Z34" s="437"/>
      <c r="AA34" s="436">
        <v>0</v>
      </c>
      <c r="AB34" s="440"/>
      <c r="AC34" s="436"/>
      <c r="AD34" s="437"/>
      <c r="AE34" s="437"/>
      <c r="AF34" s="436">
        <v>0</v>
      </c>
      <c r="AG34" s="440"/>
      <c r="AH34" s="436"/>
      <c r="AI34" s="437"/>
      <c r="AJ34" s="437"/>
      <c r="AK34" s="436">
        <v>0</v>
      </c>
      <c r="AL34" s="440"/>
      <c r="AM34" s="436"/>
      <c r="AN34" s="437"/>
      <c r="AO34" s="437"/>
      <c r="AP34" s="436">
        <v>0</v>
      </c>
      <c r="AQ34" s="440"/>
      <c r="AR34" s="436"/>
      <c r="AS34" s="437"/>
      <c r="AT34" s="437"/>
      <c r="AU34" s="436">
        <v>0</v>
      </c>
      <c r="AV34" s="440"/>
      <c r="AW34" s="436"/>
      <c r="AX34" s="437"/>
      <c r="AY34" s="437"/>
      <c r="AZ34" s="436">
        <v>0</v>
      </c>
      <c r="BA34" s="440"/>
      <c r="BB34" s="436"/>
      <c r="BC34" s="437"/>
      <c r="BD34" s="437"/>
      <c r="BE34" s="436">
        <v>0</v>
      </c>
      <c r="BF34" s="440"/>
      <c r="BG34" s="436"/>
      <c r="BH34" s="437"/>
      <c r="BI34" s="437"/>
      <c r="BJ34" s="436">
        <v>0</v>
      </c>
      <c r="BK34" s="440"/>
      <c r="BL34" s="436"/>
      <c r="BM34" s="437"/>
      <c r="BN34" s="437"/>
      <c r="BO34" s="436">
        <v>0</v>
      </c>
      <c r="BP34" s="440"/>
      <c r="BQ34" s="436"/>
      <c r="BR34" s="437"/>
      <c r="BS34" s="437"/>
      <c r="BT34" s="436">
        <f>SUM(L34:BO34)</f>
        <v>0</v>
      </c>
      <c r="BU34" s="440"/>
      <c r="BV34" s="436"/>
      <c r="BW34" s="437"/>
      <c r="BX34" s="437"/>
      <c r="BY34" s="436">
        <v>0</v>
      </c>
      <c r="BZ34" s="440"/>
      <c r="CA34" s="436"/>
      <c r="CB34" s="437"/>
      <c r="CC34" s="437"/>
      <c r="CD34" s="436">
        <v>0</v>
      </c>
      <c r="CE34" s="440"/>
      <c r="CF34" s="436"/>
      <c r="CG34" s="437"/>
      <c r="CH34" s="437"/>
      <c r="CI34" s="436">
        <v>0</v>
      </c>
      <c r="CJ34" s="440"/>
      <c r="CK34" s="436"/>
      <c r="CL34" s="437"/>
      <c r="CM34" s="437"/>
      <c r="CN34" s="436">
        <v>0</v>
      </c>
      <c r="CO34" s="440"/>
      <c r="CP34" s="436"/>
      <c r="CQ34" s="437"/>
      <c r="CR34" s="437"/>
      <c r="CS34" s="436">
        <v>0</v>
      </c>
      <c r="CT34" s="440"/>
      <c r="CU34" s="436"/>
      <c r="CV34" s="437"/>
      <c r="CW34" s="437"/>
      <c r="CX34" s="436">
        <v>0</v>
      </c>
      <c r="CY34" s="440"/>
      <c r="CZ34" s="436"/>
      <c r="DA34" s="437"/>
      <c r="DB34" s="437"/>
      <c r="DC34" s="436">
        <v>0</v>
      </c>
      <c r="DD34" s="440"/>
      <c r="DE34" s="436"/>
      <c r="DF34" s="437"/>
      <c r="DG34" s="437"/>
      <c r="DH34" s="436">
        <v>0</v>
      </c>
      <c r="DI34" s="440"/>
      <c r="DJ34" s="436"/>
      <c r="DK34" s="437"/>
      <c r="DL34" s="437"/>
      <c r="DM34" s="436">
        <v>0</v>
      </c>
      <c r="DN34" s="440"/>
      <c r="DO34" s="436"/>
      <c r="DP34" s="437"/>
      <c r="DQ34" s="437"/>
      <c r="DR34" s="436">
        <v>0</v>
      </c>
      <c r="DS34" s="440"/>
      <c r="DT34" s="436"/>
      <c r="DU34" s="437"/>
      <c r="DV34" s="437"/>
      <c r="DW34" s="436">
        <v>0</v>
      </c>
      <c r="DX34" s="440"/>
      <c r="DY34" s="436"/>
      <c r="DZ34" s="437"/>
      <c r="EA34" s="437"/>
      <c r="EB34" s="436">
        <v>0</v>
      </c>
      <c r="EC34" s="440"/>
      <c r="ED34" s="436"/>
      <c r="EE34" s="437"/>
      <c r="EF34" s="437"/>
      <c r="EG34" s="436">
        <v>0</v>
      </c>
      <c r="EH34" s="440"/>
      <c r="EI34" s="436"/>
      <c r="EJ34" s="437"/>
      <c r="EK34" s="437"/>
      <c r="EL34" s="436">
        <f t="shared" si="2"/>
        <v>0</v>
      </c>
      <c r="EM34" s="440"/>
      <c r="EN34" s="436"/>
      <c r="EO34" s="345"/>
    </row>
    <row r="35" spans="1:145" ht="12.75" customHeight="1" x14ac:dyDescent="0.2">
      <c r="A35" s="333"/>
      <c r="B35" s="333"/>
      <c r="C35" s="333"/>
      <c r="D35" s="345" t="s">
        <v>330</v>
      </c>
      <c r="E35" s="351"/>
      <c r="F35" s="450"/>
      <c r="G35" s="448">
        <v>0</v>
      </c>
      <c r="H35" s="449"/>
      <c r="I35" s="436"/>
      <c r="J35" s="437"/>
      <c r="K35" s="450"/>
      <c r="L35" s="448">
        <v>0</v>
      </c>
      <c r="M35" s="449"/>
      <c r="N35" s="436"/>
      <c r="O35" s="437"/>
      <c r="P35" s="450"/>
      <c r="Q35" s="448">
        <v>0</v>
      </c>
      <c r="R35" s="449"/>
      <c r="S35" s="436"/>
      <c r="T35" s="437"/>
      <c r="U35" s="450"/>
      <c r="V35" s="448">
        <v>0</v>
      </c>
      <c r="W35" s="449"/>
      <c r="X35" s="436"/>
      <c r="Y35" s="437"/>
      <c r="Z35" s="450"/>
      <c r="AA35" s="448">
        <v>0</v>
      </c>
      <c r="AB35" s="449"/>
      <c r="AC35" s="436"/>
      <c r="AD35" s="437"/>
      <c r="AE35" s="450"/>
      <c r="AF35" s="448">
        <v>0</v>
      </c>
      <c r="AG35" s="449"/>
      <c r="AH35" s="436"/>
      <c r="AI35" s="437"/>
      <c r="AJ35" s="450"/>
      <c r="AK35" s="448">
        <v>0</v>
      </c>
      <c r="AL35" s="449"/>
      <c r="AM35" s="436"/>
      <c r="AN35" s="437"/>
      <c r="AO35" s="450"/>
      <c r="AP35" s="448">
        <v>0</v>
      </c>
      <c r="AQ35" s="449"/>
      <c r="AR35" s="436"/>
      <c r="AS35" s="437"/>
      <c r="AT35" s="450"/>
      <c r="AU35" s="448">
        <v>0</v>
      </c>
      <c r="AV35" s="449"/>
      <c r="AW35" s="436"/>
      <c r="AX35" s="437"/>
      <c r="AY35" s="450"/>
      <c r="AZ35" s="448">
        <v>0</v>
      </c>
      <c r="BA35" s="449"/>
      <c r="BB35" s="436"/>
      <c r="BC35" s="437"/>
      <c r="BD35" s="450"/>
      <c r="BE35" s="448">
        <v>0</v>
      </c>
      <c r="BF35" s="449"/>
      <c r="BG35" s="436"/>
      <c r="BH35" s="437"/>
      <c r="BI35" s="450"/>
      <c r="BJ35" s="448">
        <v>0</v>
      </c>
      <c r="BK35" s="449"/>
      <c r="BL35" s="436"/>
      <c r="BM35" s="437"/>
      <c r="BN35" s="450"/>
      <c r="BO35" s="448">
        <v>0</v>
      </c>
      <c r="BP35" s="449"/>
      <c r="BQ35" s="436"/>
      <c r="BR35" s="437"/>
      <c r="BS35" s="450"/>
      <c r="BT35" s="448">
        <f>SUM(L35:BO35)</f>
        <v>0</v>
      </c>
      <c r="BU35" s="449"/>
      <c r="BV35" s="436"/>
      <c r="BW35" s="437"/>
      <c r="BX35" s="450"/>
      <c r="BY35" s="448">
        <v>0</v>
      </c>
      <c r="BZ35" s="449"/>
      <c r="CA35" s="436"/>
      <c r="CB35" s="437"/>
      <c r="CC35" s="450"/>
      <c r="CD35" s="448">
        <v>0</v>
      </c>
      <c r="CE35" s="449"/>
      <c r="CF35" s="436"/>
      <c r="CG35" s="437"/>
      <c r="CH35" s="450"/>
      <c r="CI35" s="448">
        <v>0</v>
      </c>
      <c r="CJ35" s="449"/>
      <c r="CK35" s="436"/>
      <c r="CL35" s="437"/>
      <c r="CM35" s="450"/>
      <c r="CN35" s="448">
        <v>0</v>
      </c>
      <c r="CO35" s="449"/>
      <c r="CP35" s="436"/>
      <c r="CQ35" s="437"/>
      <c r="CR35" s="450"/>
      <c r="CS35" s="448">
        <v>0</v>
      </c>
      <c r="CT35" s="449"/>
      <c r="CU35" s="436"/>
      <c r="CV35" s="437"/>
      <c r="CW35" s="450"/>
      <c r="CX35" s="448">
        <v>0</v>
      </c>
      <c r="CY35" s="449"/>
      <c r="CZ35" s="436"/>
      <c r="DA35" s="437"/>
      <c r="DB35" s="450"/>
      <c r="DC35" s="448">
        <v>0</v>
      </c>
      <c r="DD35" s="449"/>
      <c r="DE35" s="436"/>
      <c r="DF35" s="437"/>
      <c r="DG35" s="450"/>
      <c r="DH35" s="448">
        <v>0</v>
      </c>
      <c r="DI35" s="449"/>
      <c r="DJ35" s="436"/>
      <c r="DK35" s="437"/>
      <c r="DL35" s="450"/>
      <c r="DM35" s="448">
        <v>0</v>
      </c>
      <c r="DN35" s="449"/>
      <c r="DO35" s="436"/>
      <c r="DP35" s="437"/>
      <c r="DQ35" s="450"/>
      <c r="DR35" s="448">
        <v>0</v>
      </c>
      <c r="DS35" s="449"/>
      <c r="DT35" s="436"/>
      <c r="DU35" s="437"/>
      <c r="DV35" s="450"/>
      <c r="DW35" s="448">
        <v>0</v>
      </c>
      <c r="DX35" s="449"/>
      <c r="DY35" s="436"/>
      <c r="DZ35" s="437"/>
      <c r="EA35" s="450"/>
      <c r="EB35" s="448">
        <v>0</v>
      </c>
      <c r="EC35" s="449"/>
      <c r="ED35" s="436"/>
      <c r="EE35" s="437"/>
      <c r="EF35" s="450"/>
      <c r="EG35" s="448">
        <v>0</v>
      </c>
      <c r="EH35" s="449"/>
      <c r="EI35" s="436"/>
      <c r="EJ35" s="437"/>
      <c r="EK35" s="450"/>
      <c r="EL35" s="448">
        <f t="shared" si="2"/>
        <v>0</v>
      </c>
      <c r="EM35" s="449"/>
      <c r="EN35" s="436"/>
      <c r="EO35" s="345"/>
    </row>
    <row r="36" spans="1:145" x14ac:dyDescent="0.2">
      <c r="A36" s="333"/>
      <c r="B36" s="333"/>
      <c r="C36" s="333"/>
      <c r="D36" s="345"/>
      <c r="E36" s="351"/>
      <c r="F36" s="333"/>
      <c r="G36" s="436"/>
      <c r="H36" s="436"/>
      <c r="I36" s="436"/>
      <c r="J36" s="437"/>
      <c r="K36" s="436"/>
      <c r="L36" s="436"/>
      <c r="M36" s="436"/>
      <c r="N36" s="436"/>
      <c r="O36" s="437"/>
      <c r="P36" s="436"/>
      <c r="Q36" s="436"/>
      <c r="R36" s="436"/>
      <c r="S36" s="436"/>
      <c r="T36" s="437"/>
      <c r="U36" s="436"/>
      <c r="V36" s="436"/>
      <c r="W36" s="436"/>
      <c r="X36" s="436"/>
      <c r="Y36" s="437"/>
      <c r="Z36" s="436"/>
      <c r="AA36" s="436"/>
      <c r="AB36" s="436"/>
      <c r="AC36" s="436"/>
      <c r="AD36" s="437"/>
      <c r="AE36" s="436"/>
      <c r="AF36" s="436"/>
      <c r="AG36" s="436"/>
      <c r="AH36" s="436"/>
      <c r="AI36" s="437"/>
      <c r="AJ36" s="436"/>
      <c r="AK36" s="436"/>
      <c r="AL36" s="436"/>
      <c r="AM36" s="436"/>
      <c r="AN36" s="437"/>
      <c r="AO36" s="436"/>
      <c r="AP36" s="436"/>
      <c r="AQ36" s="436"/>
      <c r="AR36" s="436"/>
      <c r="AS36" s="437"/>
      <c r="AT36" s="436"/>
      <c r="AU36" s="436"/>
      <c r="AV36" s="436"/>
      <c r="AW36" s="436"/>
      <c r="AX36" s="437"/>
      <c r="AY36" s="436"/>
      <c r="AZ36" s="436"/>
      <c r="BA36" s="436"/>
      <c r="BB36" s="436"/>
      <c r="BC36" s="437"/>
      <c r="BD36" s="436"/>
      <c r="BE36" s="436"/>
      <c r="BF36" s="436"/>
      <c r="BG36" s="436"/>
      <c r="BH36" s="437"/>
      <c r="BI36" s="436"/>
      <c r="BJ36" s="436"/>
      <c r="BK36" s="436"/>
      <c r="BL36" s="436"/>
      <c r="BM36" s="437"/>
      <c r="BN36" s="436"/>
      <c r="BO36" s="436"/>
      <c r="BP36" s="436"/>
      <c r="BQ36" s="436"/>
      <c r="BR36" s="437"/>
      <c r="BS36" s="436"/>
      <c r="BT36" s="436"/>
      <c r="BU36" s="436"/>
      <c r="BV36" s="436"/>
      <c r="BW36" s="437"/>
      <c r="BX36" s="436"/>
      <c r="BY36" s="436"/>
      <c r="BZ36" s="436"/>
      <c r="CA36" s="436"/>
      <c r="CB36" s="437"/>
      <c r="CC36" s="436"/>
      <c r="CD36" s="436"/>
      <c r="CE36" s="436"/>
      <c r="CF36" s="436"/>
      <c r="CG36" s="437"/>
      <c r="CH36" s="436"/>
      <c r="CI36" s="436"/>
      <c r="CJ36" s="436"/>
      <c r="CK36" s="436"/>
      <c r="CL36" s="437"/>
      <c r="CM36" s="436"/>
      <c r="CN36" s="436"/>
      <c r="CO36" s="436"/>
      <c r="CP36" s="436"/>
      <c r="CQ36" s="437"/>
      <c r="CR36" s="436"/>
      <c r="CS36" s="436"/>
      <c r="CT36" s="436"/>
      <c r="CU36" s="436"/>
      <c r="CV36" s="437"/>
      <c r="CW36" s="436"/>
      <c r="CX36" s="436"/>
      <c r="CY36" s="436"/>
      <c r="CZ36" s="436"/>
      <c r="DA36" s="437"/>
      <c r="DB36" s="436"/>
      <c r="DC36" s="436"/>
      <c r="DD36" s="436"/>
      <c r="DE36" s="436"/>
      <c r="DF36" s="437"/>
      <c r="DG36" s="436"/>
      <c r="DH36" s="436"/>
      <c r="DI36" s="436"/>
      <c r="DJ36" s="436"/>
      <c r="DK36" s="437"/>
      <c r="DL36" s="436"/>
      <c r="DM36" s="436"/>
      <c r="DN36" s="436"/>
      <c r="DO36" s="436"/>
      <c r="DP36" s="437"/>
      <c r="DQ36" s="436"/>
      <c r="DR36" s="436"/>
      <c r="DS36" s="436"/>
      <c r="DT36" s="436"/>
      <c r="DU36" s="437"/>
      <c r="DV36" s="436"/>
      <c r="DW36" s="436"/>
      <c r="DX36" s="436"/>
      <c r="DY36" s="436"/>
      <c r="DZ36" s="437"/>
      <c r="EA36" s="436"/>
      <c r="EB36" s="436"/>
      <c r="EC36" s="436"/>
      <c r="ED36" s="436"/>
      <c r="EE36" s="437"/>
      <c r="EF36" s="436"/>
      <c r="EG36" s="436"/>
      <c r="EH36" s="436"/>
      <c r="EI36" s="436"/>
      <c r="EJ36" s="437"/>
      <c r="EK36" s="436"/>
      <c r="EL36" s="436"/>
      <c r="EM36" s="436"/>
      <c r="EN36" s="436"/>
      <c r="EO36" s="345"/>
    </row>
    <row r="37" spans="1:145" x14ac:dyDescent="0.2">
      <c r="A37" s="333"/>
      <c r="B37" s="333"/>
      <c r="C37" s="333"/>
      <c r="D37" s="345" t="s">
        <v>404</v>
      </c>
      <c r="E37" s="351"/>
      <c r="F37" s="333"/>
      <c r="G37" s="436">
        <v>0</v>
      </c>
      <c r="H37" s="436"/>
      <c r="I37" s="436"/>
      <c r="J37" s="437"/>
      <c r="K37" s="436"/>
      <c r="L37" s="436">
        <f>L38+L40</f>
        <v>1484820</v>
      </c>
      <c r="M37" s="436"/>
      <c r="N37" s="436"/>
      <c r="O37" s="437"/>
      <c r="P37" s="436"/>
      <c r="Q37" s="436">
        <f>SUM(Q38:Q40)</f>
        <v>0</v>
      </c>
      <c r="R37" s="436"/>
      <c r="S37" s="436"/>
      <c r="T37" s="437"/>
      <c r="U37" s="436"/>
      <c r="V37" s="436">
        <f>V38+V40</f>
        <v>0</v>
      </c>
      <c r="W37" s="436"/>
      <c r="X37" s="436"/>
      <c r="Y37" s="437"/>
      <c r="Z37" s="436"/>
      <c r="AA37" s="436">
        <f>AA38+AA40</f>
        <v>0</v>
      </c>
      <c r="AB37" s="436"/>
      <c r="AC37" s="436"/>
      <c r="AD37" s="437"/>
      <c r="AE37" s="436"/>
      <c r="AF37" s="436">
        <f>AF38+AF40</f>
        <v>0</v>
      </c>
      <c r="AG37" s="436"/>
      <c r="AH37" s="436"/>
      <c r="AI37" s="437"/>
      <c r="AJ37" s="436"/>
      <c r="AK37" s="436">
        <f>AK38+AK40</f>
        <v>0</v>
      </c>
      <c r="AL37" s="436"/>
      <c r="AM37" s="436"/>
      <c r="AN37" s="437"/>
      <c r="AO37" s="436"/>
      <c r="AP37" s="436">
        <f>AP38+AP40</f>
        <v>0</v>
      </c>
      <c r="AQ37" s="436"/>
      <c r="AR37" s="436"/>
      <c r="AS37" s="437"/>
      <c r="AT37" s="436"/>
      <c r="AU37" s="436">
        <f>AU38+AU40</f>
        <v>0</v>
      </c>
      <c r="AV37" s="436"/>
      <c r="AW37" s="436"/>
      <c r="AX37" s="437"/>
      <c r="AY37" s="436"/>
      <c r="AZ37" s="436">
        <f>AZ38+AZ40</f>
        <v>0</v>
      </c>
      <c r="BA37" s="436"/>
      <c r="BB37" s="436"/>
      <c r="BC37" s="437"/>
      <c r="BD37" s="436"/>
      <c r="BE37" s="436">
        <f>BE38+BE40</f>
        <v>0</v>
      </c>
      <c r="BF37" s="436"/>
      <c r="BG37" s="436"/>
      <c r="BH37" s="437"/>
      <c r="BI37" s="436"/>
      <c r="BJ37" s="436">
        <f>BJ38+BJ40</f>
        <v>0</v>
      </c>
      <c r="BK37" s="436"/>
      <c r="BL37" s="436"/>
      <c r="BM37" s="437"/>
      <c r="BN37" s="436"/>
      <c r="BO37" s="436">
        <f>BO38+BO40</f>
        <v>0</v>
      </c>
      <c r="BP37" s="436"/>
      <c r="BQ37" s="436"/>
      <c r="BR37" s="437"/>
      <c r="BS37" s="436"/>
      <c r="BT37" s="436">
        <f>SUM(BT38:BT40)</f>
        <v>1484820</v>
      </c>
      <c r="BU37" s="436"/>
      <c r="BV37" s="436"/>
      <c r="BW37" s="437"/>
      <c r="BX37" s="436"/>
      <c r="BY37" s="436">
        <f>SUM(BY38:BY40)</f>
        <v>0</v>
      </c>
      <c r="BZ37" s="436"/>
      <c r="CA37" s="436"/>
      <c r="CB37" s="437"/>
      <c r="CC37" s="436"/>
      <c r="CD37" s="436">
        <f>CD38+CD40</f>
        <v>0</v>
      </c>
      <c r="CE37" s="436"/>
      <c r="CF37" s="436"/>
      <c r="CG37" s="437"/>
      <c r="CH37" s="436"/>
      <c r="CI37" s="436">
        <f>SUM(CI38:CI40)</f>
        <v>0</v>
      </c>
      <c r="CJ37" s="436"/>
      <c r="CK37" s="436"/>
      <c r="CL37" s="437"/>
      <c r="CM37" s="436"/>
      <c r="CN37" s="436">
        <f>CN38+CN40</f>
        <v>0</v>
      </c>
      <c r="CO37" s="436"/>
      <c r="CP37" s="436"/>
      <c r="CQ37" s="437"/>
      <c r="CR37" s="436"/>
      <c r="CS37" s="436">
        <f>CS38+CS40</f>
        <v>0</v>
      </c>
      <c r="CT37" s="436"/>
      <c r="CU37" s="436"/>
      <c r="CV37" s="437"/>
      <c r="CW37" s="436"/>
      <c r="CX37" s="436">
        <f>CX38+CX40</f>
        <v>0</v>
      </c>
      <c r="CY37" s="436"/>
      <c r="CZ37" s="436"/>
      <c r="DA37" s="437"/>
      <c r="DB37" s="436"/>
      <c r="DC37" s="436">
        <f>DC38+DC40</f>
        <v>0</v>
      </c>
      <c r="DD37" s="436"/>
      <c r="DE37" s="436"/>
      <c r="DF37" s="437"/>
      <c r="DG37" s="436"/>
      <c r="DH37" s="436">
        <f>DH38+DH40</f>
        <v>0</v>
      </c>
      <c r="DI37" s="436"/>
      <c r="DJ37" s="436"/>
      <c r="DK37" s="437"/>
      <c r="DL37" s="436"/>
      <c r="DM37" s="436">
        <f>DM38+DM40</f>
        <v>0</v>
      </c>
      <c r="DN37" s="436"/>
      <c r="DO37" s="436"/>
      <c r="DP37" s="437"/>
      <c r="DQ37" s="436"/>
      <c r="DR37" s="436">
        <f>DR38+DR40</f>
        <v>0</v>
      </c>
      <c r="DS37" s="436"/>
      <c r="DT37" s="436"/>
      <c r="DU37" s="437"/>
      <c r="DV37" s="436"/>
      <c r="DW37" s="436">
        <f>DW38+DW40</f>
        <v>0</v>
      </c>
      <c r="DX37" s="436"/>
      <c r="DY37" s="436"/>
      <c r="DZ37" s="437"/>
      <c r="EA37" s="436"/>
      <c r="EB37" s="436">
        <f>EB38+EB40</f>
        <v>0</v>
      </c>
      <c r="EC37" s="436"/>
      <c r="ED37" s="436"/>
      <c r="EE37" s="437"/>
      <c r="EF37" s="436"/>
      <c r="EG37" s="436">
        <f>EG38+EG40</f>
        <v>0</v>
      </c>
      <c r="EH37" s="436"/>
      <c r="EI37" s="436"/>
      <c r="EJ37" s="437"/>
      <c r="EK37" s="436"/>
      <c r="EL37" s="436">
        <f>SUM(EL38:EL40)</f>
        <v>0</v>
      </c>
      <c r="EM37" s="436"/>
      <c r="EN37" s="436"/>
      <c r="EO37" s="345"/>
    </row>
    <row r="38" spans="1:145" x14ac:dyDescent="0.2">
      <c r="A38" s="333"/>
      <c r="B38" s="333"/>
      <c r="C38" s="333"/>
      <c r="D38" s="345" t="s">
        <v>313</v>
      </c>
      <c r="E38" s="351"/>
      <c r="F38" s="358"/>
      <c r="G38" s="434">
        <v>0</v>
      </c>
      <c r="H38" s="435"/>
      <c r="I38" s="436"/>
      <c r="J38" s="437"/>
      <c r="K38" s="438"/>
      <c r="L38" s="434">
        <v>1484820</v>
      </c>
      <c r="M38" s="435"/>
      <c r="N38" s="436"/>
      <c r="O38" s="437"/>
      <c r="P38" s="438"/>
      <c r="Q38" s="434">
        <v>0</v>
      </c>
      <c r="R38" s="435"/>
      <c r="S38" s="436"/>
      <c r="T38" s="437"/>
      <c r="U38" s="438"/>
      <c r="V38" s="434">
        <v>0</v>
      </c>
      <c r="W38" s="435"/>
      <c r="X38" s="436"/>
      <c r="Y38" s="437"/>
      <c r="Z38" s="438"/>
      <c r="AA38" s="434">
        <v>0</v>
      </c>
      <c r="AB38" s="435"/>
      <c r="AC38" s="436"/>
      <c r="AD38" s="437"/>
      <c r="AE38" s="438"/>
      <c r="AF38" s="434">
        <v>0</v>
      </c>
      <c r="AG38" s="435"/>
      <c r="AH38" s="436"/>
      <c r="AI38" s="437"/>
      <c r="AJ38" s="438"/>
      <c r="AK38" s="434">
        <v>0</v>
      </c>
      <c r="AL38" s="435"/>
      <c r="AM38" s="436"/>
      <c r="AN38" s="437"/>
      <c r="AO38" s="438"/>
      <c r="AP38" s="434">
        <v>0</v>
      </c>
      <c r="AQ38" s="435"/>
      <c r="AR38" s="436"/>
      <c r="AS38" s="437"/>
      <c r="AT38" s="438"/>
      <c r="AU38" s="434">
        <v>0</v>
      </c>
      <c r="AV38" s="435"/>
      <c r="AW38" s="436"/>
      <c r="AX38" s="437"/>
      <c r="AY38" s="438"/>
      <c r="AZ38" s="434">
        <v>0</v>
      </c>
      <c r="BA38" s="435"/>
      <c r="BB38" s="436"/>
      <c r="BC38" s="437"/>
      <c r="BD38" s="438"/>
      <c r="BE38" s="434">
        <v>0</v>
      </c>
      <c r="BF38" s="435"/>
      <c r="BG38" s="436"/>
      <c r="BH38" s="437"/>
      <c r="BI38" s="438"/>
      <c r="BJ38" s="434">
        <v>0</v>
      </c>
      <c r="BK38" s="435"/>
      <c r="BL38" s="436"/>
      <c r="BM38" s="437"/>
      <c r="BN38" s="438"/>
      <c r="BO38" s="434">
        <v>0</v>
      </c>
      <c r="BP38" s="435"/>
      <c r="BQ38" s="436"/>
      <c r="BR38" s="437"/>
      <c r="BS38" s="438"/>
      <c r="BT38" s="434">
        <f>SUM(L38:BO38)</f>
        <v>1484820</v>
      </c>
      <c r="BU38" s="435"/>
      <c r="BV38" s="436"/>
      <c r="BW38" s="437"/>
      <c r="BX38" s="438"/>
      <c r="BY38" s="434">
        <v>0</v>
      </c>
      <c r="BZ38" s="435"/>
      <c r="CA38" s="436"/>
      <c r="CB38" s="437"/>
      <c r="CC38" s="438"/>
      <c r="CD38" s="434">
        <v>0</v>
      </c>
      <c r="CE38" s="435"/>
      <c r="CF38" s="436"/>
      <c r="CG38" s="437"/>
      <c r="CH38" s="438"/>
      <c r="CI38" s="434">
        <v>0</v>
      </c>
      <c r="CJ38" s="435"/>
      <c r="CK38" s="436"/>
      <c r="CL38" s="437"/>
      <c r="CM38" s="438"/>
      <c r="CN38" s="434">
        <v>0</v>
      </c>
      <c r="CO38" s="435"/>
      <c r="CP38" s="436"/>
      <c r="CQ38" s="437"/>
      <c r="CR38" s="438"/>
      <c r="CS38" s="434">
        <v>0</v>
      </c>
      <c r="CT38" s="435"/>
      <c r="CU38" s="436"/>
      <c r="CV38" s="437"/>
      <c r="CW38" s="438"/>
      <c r="CX38" s="434">
        <v>0</v>
      </c>
      <c r="CY38" s="435"/>
      <c r="CZ38" s="436"/>
      <c r="DA38" s="437"/>
      <c r="DB38" s="438"/>
      <c r="DC38" s="434">
        <v>0</v>
      </c>
      <c r="DD38" s="435"/>
      <c r="DE38" s="436"/>
      <c r="DF38" s="437"/>
      <c r="DG38" s="438"/>
      <c r="DH38" s="434">
        <v>0</v>
      </c>
      <c r="DI38" s="435"/>
      <c r="DJ38" s="436"/>
      <c r="DK38" s="437"/>
      <c r="DL38" s="438"/>
      <c r="DM38" s="434">
        <v>0</v>
      </c>
      <c r="DN38" s="435"/>
      <c r="DO38" s="436"/>
      <c r="DP38" s="437"/>
      <c r="DQ38" s="438"/>
      <c r="DR38" s="434">
        <v>0</v>
      </c>
      <c r="DS38" s="435"/>
      <c r="DT38" s="436"/>
      <c r="DU38" s="437"/>
      <c r="DV38" s="438"/>
      <c r="DW38" s="434">
        <v>0</v>
      </c>
      <c r="DX38" s="435"/>
      <c r="DY38" s="436"/>
      <c r="DZ38" s="437"/>
      <c r="EA38" s="438"/>
      <c r="EB38" s="434">
        <v>0</v>
      </c>
      <c r="EC38" s="435"/>
      <c r="ED38" s="436"/>
      <c r="EE38" s="437"/>
      <c r="EF38" s="438"/>
      <c r="EG38" s="434">
        <v>0</v>
      </c>
      <c r="EH38" s="435"/>
      <c r="EI38" s="436"/>
      <c r="EJ38" s="437"/>
      <c r="EK38" s="438"/>
      <c r="EL38" s="434">
        <f t="shared" ref="EL38:EL40" si="3">SUM(CD38:CI38)</f>
        <v>0</v>
      </c>
      <c r="EM38" s="435"/>
      <c r="EN38" s="436"/>
      <c r="EO38" s="345"/>
    </row>
    <row r="39" spans="1:145" x14ac:dyDescent="0.2">
      <c r="A39" s="333"/>
      <c r="B39" s="333"/>
      <c r="C39" s="333"/>
      <c r="D39" s="345" t="s">
        <v>316</v>
      </c>
      <c r="E39" s="351"/>
      <c r="F39" s="351"/>
      <c r="G39" s="436">
        <v>0</v>
      </c>
      <c r="H39" s="440"/>
      <c r="I39" s="436"/>
      <c r="J39" s="437"/>
      <c r="K39" s="437"/>
      <c r="L39" s="436">
        <v>0</v>
      </c>
      <c r="M39" s="440"/>
      <c r="N39" s="436"/>
      <c r="O39" s="437"/>
      <c r="P39" s="437"/>
      <c r="Q39" s="436">
        <v>0</v>
      </c>
      <c r="R39" s="440"/>
      <c r="S39" s="436"/>
      <c r="T39" s="437"/>
      <c r="U39" s="437"/>
      <c r="V39" s="436">
        <v>0</v>
      </c>
      <c r="W39" s="440"/>
      <c r="X39" s="436"/>
      <c r="Y39" s="437"/>
      <c r="Z39" s="437"/>
      <c r="AA39" s="436">
        <v>0</v>
      </c>
      <c r="AB39" s="440"/>
      <c r="AC39" s="436"/>
      <c r="AD39" s="437"/>
      <c r="AE39" s="437"/>
      <c r="AF39" s="436">
        <v>0</v>
      </c>
      <c r="AG39" s="440"/>
      <c r="AH39" s="436"/>
      <c r="AI39" s="437"/>
      <c r="AJ39" s="437"/>
      <c r="AK39" s="436">
        <v>0</v>
      </c>
      <c r="AL39" s="440"/>
      <c r="AM39" s="436"/>
      <c r="AN39" s="437"/>
      <c r="AO39" s="437"/>
      <c r="AP39" s="436">
        <v>0</v>
      </c>
      <c r="AQ39" s="440"/>
      <c r="AR39" s="436"/>
      <c r="AS39" s="437"/>
      <c r="AT39" s="437"/>
      <c r="AU39" s="436">
        <v>0</v>
      </c>
      <c r="AV39" s="440"/>
      <c r="AW39" s="436"/>
      <c r="AX39" s="437"/>
      <c r="AY39" s="437"/>
      <c r="AZ39" s="436">
        <v>0</v>
      </c>
      <c r="BA39" s="440"/>
      <c r="BB39" s="436"/>
      <c r="BC39" s="437"/>
      <c r="BD39" s="437"/>
      <c r="BE39" s="436">
        <v>0</v>
      </c>
      <c r="BF39" s="440"/>
      <c r="BG39" s="436"/>
      <c r="BH39" s="437"/>
      <c r="BI39" s="437"/>
      <c r="BJ39" s="436">
        <v>0</v>
      </c>
      <c r="BK39" s="440"/>
      <c r="BL39" s="436"/>
      <c r="BM39" s="437"/>
      <c r="BN39" s="437"/>
      <c r="BO39" s="436">
        <v>0</v>
      </c>
      <c r="BP39" s="440"/>
      <c r="BQ39" s="436"/>
      <c r="BR39" s="437"/>
      <c r="BS39" s="437"/>
      <c r="BT39" s="436">
        <f>SUM(L39:BO39)</f>
        <v>0</v>
      </c>
      <c r="BU39" s="440"/>
      <c r="BV39" s="436"/>
      <c r="BW39" s="437"/>
      <c r="BX39" s="437"/>
      <c r="BY39" s="436">
        <v>0</v>
      </c>
      <c r="BZ39" s="440"/>
      <c r="CA39" s="436"/>
      <c r="CB39" s="437"/>
      <c r="CC39" s="437"/>
      <c r="CD39" s="436">
        <v>0</v>
      </c>
      <c r="CE39" s="440"/>
      <c r="CF39" s="436"/>
      <c r="CG39" s="437"/>
      <c r="CH39" s="437"/>
      <c r="CI39" s="436">
        <v>0</v>
      </c>
      <c r="CJ39" s="440"/>
      <c r="CK39" s="436"/>
      <c r="CL39" s="437"/>
      <c r="CM39" s="437"/>
      <c r="CN39" s="436">
        <v>0</v>
      </c>
      <c r="CO39" s="440"/>
      <c r="CP39" s="436"/>
      <c r="CQ39" s="437"/>
      <c r="CR39" s="437"/>
      <c r="CS39" s="436">
        <v>0</v>
      </c>
      <c r="CT39" s="440"/>
      <c r="CU39" s="436"/>
      <c r="CV39" s="437"/>
      <c r="CW39" s="437"/>
      <c r="CX39" s="436">
        <v>0</v>
      </c>
      <c r="CY39" s="440"/>
      <c r="CZ39" s="436"/>
      <c r="DA39" s="437"/>
      <c r="DB39" s="437"/>
      <c r="DC39" s="436">
        <v>0</v>
      </c>
      <c r="DD39" s="440"/>
      <c r="DE39" s="436"/>
      <c r="DF39" s="437"/>
      <c r="DG39" s="437"/>
      <c r="DH39" s="436">
        <v>0</v>
      </c>
      <c r="DI39" s="440"/>
      <c r="DJ39" s="436"/>
      <c r="DK39" s="437"/>
      <c r="DL39" s="437"/>
      <c r="DM39" s="436">
        <v>0</v>
      </c>
      <c r="DN39" s="440"/>
      <c r="DO39" s="436"/>
      <c r="DP39" s="437"/>
      <c r="DQ39" s="437"/>
      <c r="DR39" s="436">
        <v>0</v>
      </c>
      <c r="DS39" s="440"/>
      <c r="DT39" s="436"/>
      <c r="DU39" s="437"/>
      <c r="DV39" s="437"/>
      <c r="DW39" s="436">
        <v>0</v>
      </c>
      <c r="DX39" s="440"/>
      <c r="DY39" s="436"/>
      <c r="DZ39" s="437"/>
      <c r="EA39" s="437"/>
      <c r="EB39" s="436">
        <v>0</v>
      </c>
      <c r="EC39" s="440"/>
      <c r="ED39" s="436"/>
      <c r="EE39" s="437"/>
      <c r="EF39" s="437"/>
      <c r="EG39" s="436">
        <v>0</v>
      </c>
      <c r="EH39" s="440"/>
      <c r="EI39" s="436"/>
      <c r="EJ39" s="437"/>
      <c r="EK39" s="437"/>
      <c r="EL39" s="436">
        <f t="shared" si="3"/>
        <v>0</v>
      </c>
      <c r="EM39" s="440"/>
      <c r="EN39" s="436"/>
      <c r="EO39" s="345"/>
    </row>
    <row r="40" spans="1:145" x14ac:dyDescent="0.2">
      <c r="A40" s="333"/>
      <c r="B40" s="333"/>
      <c r="C40" s="333"/>
      <c r="D40" s="345" t="s">
        <v>330</v>
      </c>
      <c r="E40" s="351"/>
      <c r="F40" s="373"/>
      <c r="G40" s="448">
        <v>0</v>
      </c>
      <c r="H40" s="449"/>
      <c r="I40" s="436"/>
      <c r="J40" s="437"/>
      <c r="K40" s="450"/>
      <c r="L40" s="448">
        <v>0</v>
      </c>
      <c r="M40" s="449"/>
      <c r="N40" s="436"/>
      <c r="O40" s="437"/>
      <c r="P40" s="450"/>
      <c r="Q40" s="448">
        <v>0</v>
      </c>
      <c r="R40" s="449"/>
      <c r="S40" s="436"/>
      <c r="T40" s="437"/>
      <c r="U40" s="450"/>
      <c r="V40" s="448">
        <v>0</v>
      </c>
      <c r="W40" s="449"/>
      <c r="X40" s="436"/>
      <c r="Y40" s="437"/>
      <c r="Z40" s="450"/>
      <c r="AA40" s="448">
        <v>0</v>
      </c>
      <c r="AB40" s="449"/>
      <c r="AC40" s="436"/>
      <c r="AD40" s="437"/>
      <c r="AE40" s="450"/>
      <c r="AF40" s="448">
        <v>0</v>
      </c>
      <c r="AG40" s="449"/>
      <c r="AH40" s="436"/>
      <c r="AI40" s="437"/>
      <c r="AJ40" s="450"/>
      <c r="AK40" s="448">
        <v>0</v>
      </c>
      <c r="AL40" s="449"/>
      <c r="AM40" s="436"/>
      <c r="AN40" s="437"/>
      <c r="AO40" s="450"/>
      <c r="AP40" s="448">
        <v>0</v>
      </c>
      <c r="AQ40" s="449"/>
      <c r="AR40" s="436"/>
      <c r="AS40" s="437"/>
      <c r="AT40" s="450"/>
      <c r="AU40" s="448">
        <v>0</v>
      </c>
      <c r="AV40" s="449"/>
      <c r="AW40" s="436"/>
      <c r="AX40" s="437"/>
      <c r="AY40" s="450"/>
      <c r="AZ40" s="448">
        <v>0</v>
      </c>
      <c r="BA40" s="449"/>
      <c r="BB40" s="436"/>
      <c r="BC40" s="437"/>
      <c r="BD40" s="450"/>
      <c r="BE40" s="448">
        <v>0</v>
      </c>
      <c r="BF40" s="449"/>
      <c r="BG40" s="436"/>
      <c r="BH40" s="437"/>
      <c r="BI40" s="450"/>
      <c r="BJ40" s="448">
        <v>0</v>
      </c>
      <c r="BK40" s="449"/>
      <c r="BL40" s="436"/>
      <c r="BM40" s="437"/>
      <c r="BN40" s="450"/>
      <c r="BO40" s="448">
        <v>0</v>
      </c>
      <c r="BP40" s="449"/>
      <c r="BQ40" s="436"/>
      <c r="BR40" s="437"/>
      <c r="BS40" s="450"/>
      <c r="BT40" s="448">
        <f>SUM(L40:BO40)</f>
        <v>0</v>
      </c>
      <c r="BU40" s="449"/>
      <c r="BV40" s="436"/>
      <c r="BW40" s="437"/>
      <c r="BX40" s="450"/>
      <c r="BY40" s="448">
        <v>0</v>
      </c>
      <c r="BZ40" s="449"/>
      <c r="CA40" s="436"/>
      <c r="CB40" s="437"/>
      <c r="CC40" s="450"/>
      <c r="CD40" s="448">
        <v>0</v>
      </c>
      <c r="CE40" s="449"/>
      <c r="CF40" s="436"/>
      <c r="CG40" s="437"/>
      <c r="CH40" s="450"/>
      <c r="CI40" s="448">
        <v>0</v>
      </c>
      <c r="CJ40" s="449"/>
      <c r="CK40" s="436"/>
      <c r="CL40" s="437"/>
      <c r="CM40" s="450"/>
      <c r="CN40" s="448">
        <v>0</v>
      </c>
      <c r="CO40" s="449"/>
      <c r="CP40" s="436"/>
      <c r="CQ40" s="437"/>
      <c r="CR40" s="450"/>
      <c r="CS40" s="448">
        <v>0</v>
      </c>
      <c r="CT40" s="449"/>
      <c r="CU40" s="436"/>
      <c r="CV40" s="437"/>
      <c r="CW40" s="450"/>
      <c r="CX40" s="448">
        <v>0</v>
      </c>
      <c r="CY40" s="449"/>
      <c r="CZ40" s="436"/>
      <c r="DA40" s="437"/>
      <c r="DB40" s="450"/>
      <c r="DC40" s="448">
        <v>0</v>
      </c>
      <c r="DD40" s="449"/>
      <c r="DE40" s="436"/>
      <c r="DF40" s="437"/>
      <c r="DG40" s="450"/>
      <c r="DH40" s="448">
        <v>0</v>
      </c>
      <c r="DI40" s="449"/>
      <c r="DJ40" s="436"/>
      <c r="DK40" s="437"/>
      <c r="DL40" s="450"/>
      <c r="DM40" s="448">
        <v>0</v>
      </c>
      <c r="DN40" s="449"/>
      <c r="DO40" s="436"/>
      <c r="DP40" s="437"/>
      <c r="DQ40" s="450"/>
      <c r="DR40" s="448">
        <v>0</v>
      </c>
      <c r="DS40" s="449"/>
      <c r="DT40" s="436"/>
      <c r="DU40" s="437"/>
      <c r="DV40" s="450"/>
      <c r="DW40" s="448">
        <v>0</v>
      </c>
      <c r="DX40" s="449"/>
      <c r="DY40" s="436"/>
      <c r="DZ40" s="437"/>
      <c r="EA40" s="450"/>
      <c r="EB40" s="448">
        <v>0</v>
      </c>
      <c r="EC40" s="449"/>
      <c r="ED40" s="436"/>
      <c r="EE40" s="437"/>
      <c r="EF40" s="450"/>
      <c r="EG40" s="448">
        <v>0</v>
      </c>
      <c r="EH40" s="449"/>
      <c r="EI40" s="436"/>
      <c r="EJ40" s="437"/>
      <c r="EK40" s="450"/>
      <c r="EL40" s="448">
        <f t="shared" si="3"/>
        <v>0</v>
      </c>
      <c r="EM40" s="449"/>
      <c r="EN40" s="436"/>
      <c r="EO40" s="345"/>
    </row>
    <row r="41" spans="1:145" ht="12.75" customHeight="1" x14ac:dyDescent="0.2">
      <c r="A41" s="333"/>
      <c r="B41" s="333"/>
      <c r="C41" s="333"/>
      <c r="D41" s="496"/>
      <c r="E41" s="497"/>
      <c r="F41" s="498"/>
      <c r="G41" s="436"/>
      <c r="H41" s="436"/>
      <c r="I41" s="436"/>
      <c r="J41" s="437"/>
      <c r="K41" s="436"/>
      <c r="L41" s="436"/>
      <c r="M41" s="436"/>
      <c r="N41" s="436"/>
      <c r="O41" s="437"/>
      <c r="P41" s="436"/>
      <c r="Q41" s="436"/>
      <c r="R41" s="436"/>
      <c r="S41" s="436"/>
      <c r="T41" s="437"/>
      <c r="U41" s="436"/>
      <c r="V41" s="436"/>
      <c r="W41" s="436"/>
      <c r="X41" s="436"/>
      <c r="Y41" s="437"/>
      <c r="Z41" s="436"/>
      <c r="AA41" s="436"/>
      <c r="AB41" s="436"/>
      <c r="AC41" s="436"/>
      <c r="AD41" s="437"/>
      <c r="AE41" s="436"/>
      <c r="AF41" s="436"/>
      <c r="AG41" s="436"/>
      <c r="AH41" s="436"/>
      <c r="AI41" s="437"/>
      <c r="AJ41" s="436"/>
      <c r="AK41" s="436"/>
      <c r="AL41" s="436"/>
      <c r="AM41" s="436"/>
      <c r="AN41" s="437"/>
      <c r="AO41" s="436"/>
      <c r="AP41" s="436"/>
      <c r="AQ41" s="436"/>
      <c r="AR41" s="436"/>
      <c r="AS41" s="437"/>
      <c r="AT41" s="436"/>
      <c r="AU41" s="436"/>
      <c r="AV41" s="436"/>
      <c r="AW41" s="436"/>
      <c r="AX41" s="437"/>
      <c r="AY41" s="436"/>
      <c r="AZ41" s="436"/>
      <c r="BA41" s="436"/>
      <c r="BB41" s="436"/>
      <c r="BC41" s="437"/>
      <c r="BD41" s="436"/>
      <c r="BE41" s="436"/>
      <c r="BF41" s="436"/>
      <c r="BG41" s="436"/>
      <c r="BH41" s="437"/>
      <c r="BI41" s="436"/>
      <c r="BJ41" s="436"/>
      <c r="BK41" s="436"/>
      <c r="BL41" s="436"/>
      <c r="BM41" s="437"/>
      <c r="BN41" s="436"/>
      <c r="BO41" s="436"/>
      <c r="BP41" s="436"/>
      <c r="BQ41" s="436"/>
      <c r="BR41" s="437"/>
      <c r="BS41" s="436"/>
      <c r="BT41" s="436"/>
      <c r="BU41" s="436"/>
      <c r="BV41" s="436"/>
      <c r="BW41" s="437"/>
      <c r="BX41" s="436"/>
      <c r="BY41" s="436"/>
      <c r="BZ41" s="436"/>
      <c r="CA41" s="436"/>
      <c r="CB41" s="437"/>
      <c r="CC41" s="436"/>
      <c r="CD41" s="436"/>
      <c r="CE41" s="436"/>
      <c r="CF41" s="436"/>
      <c r="CG41" s="437"/>
      <c r="CH41" s="436"/>
      <c r="CI41" s="436"/>
      <c r="CJ41" s="436"/>
      <c r="CK41" s="436"/>
      <c r="CL41" s="437"/>
      <c r="CM41" s="436"/>
      <c r="CN41" s="436"/>
      <c r="CO41" s="436"/>
      <c r="CP41" s="436"/>
      <c r="CQ41" s="437"/>
      <c r="CR41" s="436"/>
      <c r="CS41" s="436"/>
      <c r="CT41" s="436"/>
      <c r="CU41" s="436"/>
      <c r="CV41" s="437"/>
      <c r="CW41" s="436"/>
      <c r="CX41" s="436"/>
      <c r="CY41" s="436"/>
      <c r="CZ41" s="436"/>
      <c r="DA41" s="437"/>
      <c r="DB41" s="436"/>
      <c r="DC41" s="436"/>
      <c r="DD41" s="436"/>
      <c r="DE41" s="436"/>
      <c r="DF41" s="437"/>
      <c r="DG41" s="436"/>
      <c r="DH41" s="436"/>
      <c r="DI41" s="436"/>
      <c r="DJ41" s="436"/>
      <c r="DK41" s="437"/>
      <c r="DL41" s="436"/>
      <c r="DM41" s="436"/>
      <c r="DN41" s="436"/>
      <c r="DO41" s="436"/>
      <c r="DP41" s="437"/>
      <c r="DQ41" s="436"/>
      <c r="DR41" s="436"/>
      <c r="DS41" s="436"/>
      <c r="DT41" s="436"/>
      <c r="DU41" s="437"/>
      <c r="DV41" s="436"/>
      <c r="DW41" s="436"/>
      <c r="DX41" s="436"/>
      <c r="DY41" s="436"/>
      <c r="DZ41" s="437"/>
      <c r="EA41" s="436"/>
      <c r="EB41" s="436"/>
      <c r="EC41" s="436"/>
      <c r="ED41" s="436"/>
      <c r="EE41" s="437"/>
      <c r="EF41" s="436"/>
      <c r="EG41" s="436"/>
      <c r="EH41" s="436"/>
      <c r="EI41" s="436"/>
      <c r="EJ41" s="437"/>
      <c r="EK41" s="436"/>
      <c r="EL41" s="436"/>
      <c r="EM41" s="436"/>
      <c r="EN41" s="436"/>
      <c r="EO41" s="345"/>
    </row>
    <row r="42" spans="1:145" ht="12.75" customHeight="1" x14ac:dyDescent="0.2">
      <c r="A42" s="333"/>
      <c r="B42" s="333"/>
      <c r="C42" s="333"/>
      <c r="D42" s="345" t="s">
        <v>405</v>
      </c>
      <c r="E42" s="351"/>
      <c r="F42" s="333"/>
      <c r="G42" s="436">
        <v>0</v>
      </c>
      <c r="H42" s="436"/>
      <c r="I42" s="436"/>
      <c r="J42" s="437"/>
      <c r="K42" s="436"/>
      <c r="L42" s="436">
        <f>L43+L45</f>
        <v>21066080</v>
      </c>
      <c r="M42" s="436"/>
      <c r="N42" s="436"/>
      <c r="O42" s="437"/>
      <c r="P42" s="436"/>
      <c r="Q42" s="436">
        <f>SUM(Q43:Q45)</f>
        <v>0</v>
      </c>
      <c r="R42" s="436"/>
      <c r="S42" s="436"/>
      <c r="T42" s="437"/>
      <c r="U42" s="436"/>
      <c r="V42" s="436">
        <f>V43+V45</f>
        <v>0</v>
      </c>
      <c r="W42" s="436"/>
      <c r="X42" s="436"/>
      <c r="Y42" s="437"/>
      <c r="Z42" s="436"/>
      <c r="AA42" s="436">
        <f>AA43+AA45</f>
        <v>0</v>
      </c>
      <c r="AB42" s="436"/>
      <c r="AC42" s="436"/>
      <c r="AD42" s="437"/>
      <c r="AE42" s="436"/>
      <c r="AF42" s="436">
        <f>AF43+AF45</f>
        <v>0</v>
      </c>
      <c r="AG42" s="436"/>
      <c r="AH42" s="436"/>
      <c r="AI42" s="437"/>
      <c r="AJ42" s="436"/>
      <c r="AK42" s="436">
        <f>AK43+AK45</f>
        <v>0</v>
      </c>
      <c r="AL42" s="436"/>
      <c r="AM42" s="436"/>
      <c r="AN42" s="437"/>
      <c r="AO42" s="436"/>
      <c r="AP42" s="436">
        <f>AP43+AP45</f>
        <v>0</v>
      </c>
      <c r="AQ42" s="436"/>
      <c r="AR42" s="436"/>
      <c r="AS42" s="437"/>
      <c r="AT42" s="436"/>
      <c r="AU42" s="436">
        <f>AU43+AU45</f>
        <v>0</v>
      </c>
      <c r="AV42" s="436"/>
      <c r="AW42" s="436"/>
      <c r="AX42" s="437"/>
      <c r="AY42" s="436"/>
      <c r="AZ42" s="436">
        <f>AZ43+AZ45</f>
        <v>0</v>
      </c>
      <c r="BA42" s="436"/>
      <c r="BB42" s="436"/>
      <c r="BC42" s="437"/>
      <c r="BD42" s="436"/>
      <c r="BE42" s="436">
        <f>BE43+BE45</f>
        <v>0</v>
      </c>
      <c r="BF42" s="436"/>
      <c r="BG42" s="436"/>
      <c r="BH42" s="437"/>
      <c r="BI42" s="436"/>
      <c r="BJ42" s="436">
        <f>BJ43+BJ45</f>
        <v>0</v>
      </c>
      <c r="BK42" s="436"/>
      <c r="BL42" s="436"/>
      <c r="BM42" s="437"/>
      <c r="BN42" s="436"/>
      <c r="BO42" s="436">
        <f>BO43+BO45</f>
        <v>0</v>
      </c>
      <c r="BP42" s="436"/>
      <c r="BQ42" s="436"/>
      <c r="BR42" s="437"/>
      <c r="BS42" s="436"/>
      <c r="BT42" s="436">
        <f>SUM(BT43:BT45)</f>
        <v>21066080</v>
      </c>
      <c r="BU42" s="436"/>
      <c r="BV42" s="436"/>
      <c r="BW42" s="437"/>
      <c r="BX42" s="436"/>
      <c r="BY42" s="436">
        <f>SUM(BY43:BY45)</f>
        <v>0</v>
      </c>
      <c r="BZ42" s="436"/>
      <c r="CA42" s="436"/>
      <c r="CB42" s="437"/>
      <c r="CC42" s="436"/>
      <c r="CD42" s="436">
        <f>CD43+CD45</f>
        <v>0</v>
      </c>
      <c r="CE42" s="436"/>
      <c r="CF42" s="436"/>
      <c r="CG42" s="437"/>
      <c r="CH42" s="436"/>
      <c r="CI42" s="436">
        <f>SUM(CI43:CI45)</f>
        <v>0</v>
      </c>
      <c r="CJ42" s="436"/>
      <c r="CK42" s="436"/>
      <c r="CL42" s="437"/>
      <c r="CM42" s="436"/>
      <c r="CN42" s="436">
        <f>CN43+CN45</f>
        <v>0</v>
      </c>
      <c r="CO42" s="436"/>
      <c r="CP42" s="436"/>
      <c r="CQ42" s="437"/>
      <c r="CR42" s="436"/>
      <c r="CS42" s="436">
        <f>CS43+CS45</f>
        <v>0</v>
      </c>
      <c r="CT42" s="436"/>
      <c r="CU42" s="436"/>
      <c r="CV42" s="437"/>
      <c r="CW42" s="436"/>
      <c r="CX42" s="436">
        <f>CX43+CX45</f>
        <v>0</v>
      </c>
      <c r="CY42" s="436"/>
      <c r="CZ42" s="436"/>
      <c r="DA42" s="437"/>
      <c r="DB42" s="436"/>
      <c r="DC42" s="436">
        <f>DC43+DC45</f>
        <v>0</v>
      </c>
      <c r="DD42" s="436"/>
      <c r="DE42" s="436"/>
      <c r="DF42" s="437"/>
      <c r="DG42" s="436"/>
      <c r="DH42" s="436">
        <f>DH43+DH45</f>
        <v>0</v>
      </c>
      <c r="DI42" s="436"/>
      <c r="DJ42" s="436"/>
      <c r="DK42" s="437"/>
      <c r="DL42" s="436"/>
      <c r="DM42" s="436">
        <f>DM43+DM45</f>
        <v>0</v>
      </c>
      <c r="DN42" s="436"/>
      <c r="DO42" s="436"/>
      <c r="DP42" s="437"/>
      <c r="DQ42" s="436"/>
      <c r="DR42" s="436">
        <f>DR43+DR45</f>
        <v>0</v>
      </c>
      <c r="DS42" s="436"/>
      <c r="DT42" s="436"/>
      <c r="DU42" s="437"/>
      <c r="DV42" s="436"/>
      <c r="DW42" s="436">
        <f>DW43+DW45</f>
        <v>0</v>
      </c>
      <c r="DX42" s="436"/>
      <c r="DY42" s="436"/>
      <c r="DZ42" s="437"/>
      <c r="EA42" s="436"/>
      <c r="EB42" s="436">
        <f>EB43+EB45</f>
        <v>0</v>
      </c>
      <c r="EC42" s="436"/>
      <c r="ED42" s="436"/>
      <c r="EE42" s="437"/>
      <c r="EF42" s="436"/>
      <c r="EG42" s="436">
        <f>EG43+EG45</f>
        <v>0</v>
      </c>
      <c r="EH42" s="436"/>
      <c r="EI42" s="436"/>
      <c r="EJ42" s="437"/>
      <c r="EK42" s="436"/>
      <c r="EL42" s="436">
        <f>SUM(EL43:EL45)</f>
        <v>0</v>
      </c>
      <c r="EM42" s="436"/>
      <c r="EN42" s="436"/>
      <c r="EO42" s="345"/>
    </row>
    <row r="43" spans="1:145" ht="12.75" customHeight="1" x14ac:dyDescent="0.2">
      <c r="A43" s="333"/>
      <c r="B43" s="333"/>
      <c r="C43" s="333"/>
      <c r="D43" s="345" t="s">
        <v>313</v>
      </c>
      <c r="E43" s="351"/>
      <c r="F43" s="358"/>
      <c r="G43" s="434">
        <v>0</v>
      </c>
      <c r="H43" s="435"/>
      <c r="I43" s="436"/>
      <c r="J43" s="437"/>
      <c r="K43" s="438"/>
      <c r="L43" s="434">
        <v>21066080</v>
      </c>
      <c r="M43" s="435"/>
      <c r="N43" s="436"/>
      <c r="O43" s="437"/>
      <c r="P43" s="438"/>
      <c r="Q43" s="434">
        <v>0</v>
      </c>
      <c r="R43" s="435"/>
      <c r="S43" s="436"/>
      <c r="T43" s="437"/>
      <c r="U43" s="438"/>
      <c r="V43" s="434">
        <v>0</v>
      </c>
      <c r="W43" s="435"/>
      <c r="X43" s="436"/>
      <c r="Y43" s="437"/>
      <c r="Z43" s="438"/>
      <c r="AA43" s="434">
        <v>0</v>
      </c>
      <c r="AB43" s="435"/>
      <c r="AC43" s="436"/>
      <c r="AD43" s="437"/>
      <c r="AE43" s="438"/>
      <c r="AF43" s="434">
        <v>0</v>
      </c>
      <c r="AG43" s="435"/>
      <c r="AH43" s="436"/>
      <c r="AI43" s="437"/>
      <c r="AJ43" s="438"/>
      <c r="AK43" s="434">
        <v>0</v>
      </c>
      <c r="AL43" s="435"/>
      <c r="AM43" s="436"/>
      <c r="AN43" s="437"/>
      <c r="AO43" s="438"/>
      <c r="AP43" s="434">
        <v>0</v>
      </c>
      <c r="AQ43" s="435"/>
      <c r="AR43" s="436"/>
      <c r="AS43" s="437"/>
      <c r="AT43" s="438"/>
      <c r="AU43" s="434">
        <v>0</v>
      </c>
      <c r="AV43" s="435"/>
      <c r="AW43" s="436"/>
      <c r="AX43" s="437"/>
      <c r="AY43" s="438"/>
      <c r="AZ43" s="434">
        <v>0</v>
      </c>
      <c r="BA43" s="435"/>
      <c r="BB43" s="436"/>
      <c r="BC43" s="437"/>
      <c r="BD43" s="438"/>
      <c r="BE43" s="434">
        <v>0</v>
      </c>
      <c r="BF43" s="435"/>
      <c r="BG43" s="436"/>
      <c r="BH43" s="437"/>
      <c r="BI43" s="438"/>
      <c r="BJ43" s="434">
        <v>0</v>
      </c>
      <c r="BK43" s="435"/>
      <c r="BL43" s="436"/>
      <c r="BM43" s="437"/>
      <c r="BN43" s="438"/>
      <c r="BO43" s="434">
        <v>0</v>
      </c>
      <c r="BP43" s="435"/>
      <c r="BQ43" s="436"/>
      <c r="BR43" s="437"/>
      <c r="BS43" s="438"/>
      <c r="BT43" s="434">
        <f>SUM(L43:BO43)</f>
        <v>21066080</v>
      </c>
      <c r="BU43" s="435"/>
      <c r="BV43" s="436"/>
      <c r="BW43" s="437"/>
      <c r="BX43" s="438"/>
      <c r="BY43" s="434">
        <v>0</v>
      </c>
      <c r="BZ43" s="435"/>
      <c r="CA43" s="436"/>
      <c r="CB43" s="437"/>
      <c r="CC43" s="438"/>
      <c r="CD43" s="434">
        <v>0</v>
      </c>
      <c r="CE43" s="435"/>
      <c r="CF43" s="436"/>
      <c r="CG43" s="437"/>
      <c r="CH43" s="438"/>
      <c r="CI43" s="434">
        <v>0</v>
      </c>
      <c r="CJ43" s="435"/>
      <c r="CK43" s="436"/>
      <c r="CL43" s="437"/>
      <c r="CM43" s="438"/>
      <c r="CN43" s="434">
        <v>0</v>
      </c>
      <c r="CO43" s="435"/>
      <c r="CP43" s="436"/>
      <c r="CQ43" s="437"/>
      <c r="CR43" s="438"/>
      <c r="CS43" s="434">
        <v>0</v>
      </c>
      <c r="CT43" s="435"/>
      <c r="CU43" s="436"/>
      <c r="CV43" s="437"/>
      <c r="CW43" s="438"/>
      <c r="CX43" s="434">
        <v>0</v>
      </c>
      <c r="CY43" s="435"/>
      <c r="CZ43" s="436"/>
      <c r="DA43" s="437"/>
      <c r="DB43" s="438"/>
      <c r="DC43" s="434">
        <v>0</v>
      </c>
      <c r="DD43" s="435"/>
      <c r="DE43" s="436"/>
      <c r="DF43" s="437"/>
      <c r="DG43" s="438"/>
      <c r="DH43" s="434">
        <v>0</v>
      </c>
      <c r="DI43" s="435"/>
      <c r="DJ43" s="436"/>
      <c r="DK43" s="437"/>
      <c r="DL43" s="438"/>
      <c r="DM43" s="434">
        <v>0</v>
      </c>
      <c r="DN43" s="435"/>
      <c r="DO43" s="436"/>
      <c r="DP43" s="437"/>
      <c r="DQ43" s="438"/>
      <c r="DR43" s="434">
        <v>0</v>
      </c>
      <c r="DS43" s="435"/>
      <c r="DT43" s="436"/>
      <c r="DU43" s="437"/>
      <c r="DV43" s="438"/>
      <c r="DW43" s="434">
        <v>0</v>
      </c>
      <c r="DX43" s="435"/>
      <c r="DY43" s="436"/>
      <c r="DZ43" s="437"/>
      <c r="EA43" s="438"/>
      <c r="EB43" s="434">
        <v>0</v>
      </c>
      <c r="EC43" s="435"/>
      <c r="ED43" s="436"/>
      <c r="EE43" s="437"/>
      <c r="EF43" s="438"/>
      <c r="EG43" s="434">
        <v>0</v>
      </c>
      <c r="EH43" s="435"/>
      <c r="EI43" s="436"/>
      <c r="EJ43" s="437"/>
      <c r="EK43" s="438"/>
      <c r="EL43" s="434">
        <f t="shared" ref="EL43:EL45" si="4">SUM(CD43:CI43)</f>
        <v>0</v>
      </c>
      <c r="EM43" s="435"/>
      <c r="EN43" s="436"/>
      <c r="EO43" s="345"/>
    </row>
    <row r="44" spans="1:145" ht="12.75" customHeight="1" x14ac:dyDescent="0.2">
      <c r="A44" s="333"/>
      <c r="B44" s="333"/>
      <c r="C44" s="333"/>
      <c r="D44" s="345" t="s">
        <v>316</v>
      </c>
      <c r="E44" s="351"/>
      <c r="F44" s="351"/>
      <c r="G44" s="436">
        <v>0</v>
      </c>
      <c r="H44" s="440"/>
      <c r="I44" s="436"/>
      <c r="J44" s="437"/>
      <c r="K44" s="437"/>
      <c r="L44" s="436">
        <v>0</v>
      </c>
      <c r="M44" s="440"/>
      <c r="N44" s="436"/>
      <c r="O44" s="437"/>
      <c r="P44" s="437"/>
      <c r="Q44" s="436">
        <v>0</v>
      </c>
      <c r="R44" s="440"/>
      <c r="S44" s="436"/>
      <c r="T44" s="437"/>
      <c r="U44" s="437"/>
      <c r="V44" s="436">
        <v>0</v>
      </c>
      <c r="W44" s="440"/>
      <c r="X44" s="436"/>
      <c r="Y44" s="437"/>
      <c r="Z44" s="437"/>
      <c r="AA44" s="436">
        <v>0</v>
      </c>
      <c r="AB44" s="440"/>
      <c r="AC44" s="436"/>
      <c r="AD44" s="437"/>
      <c r="AE44" s="437"/>
      <c r="AF44" s="436">
        <v>0</v>
      </c>
      <c r="AG44" s="440"/>
      <c r="AH44" s="436"/>
      <c r="AI44" s="437"/>
      <c r="AJ44" s="437"/>
      <c r="AK44" s="436">
        <v>0</v>
      </c>
      <c r="AL44" s="440"/>
      <c r="AM44" s="436"/>
      <c r="AN44" s="437"/>
      <c r="AO44" s="437"/>
      <c r="AP44" s="436">
        <v>0</v>
      </c>
      <c r="AQ44" s="440"/>
      <c r="AR44" s="436"/>
      <c r="AS44" s="437"/>
      <c r="AT44" s="437"/>
      <c r="AU44" s="436">
        <v>0</v>
      </c>
      <c r="AV44" s="440"/>
      <c r="AW44" s="436"/>
      <c r="AX44" s="437"/>
      <c r="AY44" s="437"/>
      <c r="AZ44" s="436">
        <v>0</v>
      </c>
      <c r="BA44" s="440"/>
      <c r="BB44" s="436"/>
      <c r="BC44" s="437"/>
      <c r="BD44" s="437"/>
      <c r="BE44" s="436">
        <v>0</v>
      </c>
      <c r="BF44" s="440"/>
      <c r="BG44" s="436"/>
      <c r="BH44" s="437"/>
      <c r="BI44" s="437"/>
      <c r="BJ44" s="436">
        <v>0</v>
      </c>
      <c r="BK44" s="440"/>
      <c r="BL44" s="436"/>
      <c r="BM44" s="437"/>
      <c r="BN44" s="437"/>
      <c r="BO44" s="436">
        <v>0</v>
      </c>
      <c r="BP44" s="440"/>
      <c r="BQ44" s="436"/>
      <c r="BR44" s="437"/>
      <c r="BS44" s="437"/>
      <c r="BT44" s="436">
        <f>SUM(L44:BO44)</f>
        <v>0</v>
      </c>
      <c r="BU44" s="440"/>
      <c r="BV44" s="436"/>
      <c r="BW44" s="437"/>
      <c r="BX44" s="437"/>
      <c r="BY44" s="436">
        <v>0</v>
      </c>
      <c r="BZ44" s="440"/>
      <c r="CA44" s="436"/>
      <c r="CB44" s="437"/>
      <c r="CC44" s="437"/>
      <c r="CD44" s="436">
        <v>0</v>
      </c>
      <c r="CE44" s="440"/>
      <c r="CF44" s="436"/>
      <c r="CG44" s="437"/>
      <c r="CH44" s="437"/>
      <c r="CI44" s="436">
        <v>0</v>
      </c>
      <c r="CJ44" s="440"/>
      <c r="CK44" s="436"/>
      <c r="CL44" s="437"/>
      <c r="CM44" s="437"/>
      <c r="CN44" s="436">
        <v>0</v>
      </c>
      <c r="CO44" s="440"/>
      <c r="CP44" s="436"/>
      <c r="CQ44" s="437"/>
      <c r="CR44" s="437"/>
      <c r="CS44" s="436">
        <v>0</v>
      </c>
      <c r="CT44" s="440"/>
      <c r="CU44" s="436"/>
      <c r="CV44" s="437"/>
      <c r="CW44" s="437"/>
      <c r="CX44" s="436">
        <v>0</v>
      </c>
      <c r="CY44" s="440"/>
      <c r="CZ44" s="436"/>
      <c r="DA44" s="437"/>
      <c r="DB44" s="437"/>
      <c r="DC44" s="436">
        <v>0</v>
      </c>
      <c r="DD44" s="440"/>
      <c r="DE44" s="436"/>
      <c r="DF44" s="437"/>
      <c r="DG44" s="437"/>
      <c r="DH44" s="436">
        <v>0</v>
      </c>
      <c r="DI44" s="440"/>
      <c r="DJ44" s="436"/>
      <c r="DK44" s="437"/>
      <c r="DL44" s="437"/>
      <c r="DM44" s="436">
        <v>0</v>
      </c>
      <c r="DN44" s="440"/>
      <c r="DO44" s="436"/>
      <c r="DP44" s="437"/>
      <c r="DQ44" s="437"/>
      <c r="DR44" s="436">
        <v>0</v>
      </c>
      <c r="DS44" s="440"/>
      <c r="DT44" s="436"/>
      <c r="DU44" s="437"/>
      <c r="DV44" s="437"/>
      <c r="DW44" s="436">
        <v>0</v>
      </c>
      <c r="DX44" s="440"/>
      <c r="DY44" s="436"/>
      <c r="DZ44" s="437"/>
      <c r="EA44" s="437"/>
      <c r="EB44" s="436">
        <v>0</v>
      </c>
      <c r="EC44" s="440"/>
      <c r="ED44" s="436"/>
      <c r="EE44" s="437"/>
      <c r="EF44" s="437"/>
      <c r="EG44" s="436">
        <v>0</v>
      </c>
      <c r="EH44" s="440"/>
      <c r="EI44" s="436"/>
      <c r="EJ44" s="437"/>
      <c r="EK44" s="437"/>
      <c r="EL44" s="436">
        <f t="shared" si="4"/>
        <v>0</v>
      </c>
      <c r="EM44" s="440"/>
      <c r="EN44" s="436"/>
      <c r="EO44" s="345"/>
    </row>
    <row r="45" spans="1:145" ht="12.75" customHeight="1" x14ac:dyDescent="0.2">
      <c r="A45" s="333"/>
      <c r="B45" s="333"/>
      <c r="C45" s="333"/>
      <c r="D45" s="345" t="s">
        <v>330</v>
      </c>
      <c r="E45" s="351"/>
      <c r="F45" s="373"/>
      <c r="G45" s="448">
        <v>0</v>
      </c>
      <c r="H45" s="449"/>
      <c r="I45" s="436"/>
      <c r="J45" s="437"/>
      <c r="K45" s="450"/>
      <c r="L45" s="448">
        <v>0</v>
      </c>
      <c r="M45" s="449"/>
      <c r="N45" s="436"/>
      <c r="O45" s="437"/>
      <c r="P45" s="450"/>
      <c r="Q45" s="448">
        <v>0</v>
      </c>
      <c r="R45" s="449"/>
      <c r="S45" s="436"/>
      <c r="T45" s="437"/>
      <c r="U45" s="450"/>
      <c r="V45" s="448">
        <v>0</v>
      </c>
      <c r="W45" s="449"/>
      <c r="X45" s="436"/>
      <c r="Y45" s="437"/>
      <c r="Z45" s="450"/>
      <c r="AA45" s="448">
        <v>0</v>
      </c>
      <c r="AB45" s="449"/>
      <c r="AC45" s="436"/>
      <c r="AD45" s="437"/>
      <c r="AE45" s="450"/>
      <c r="AF45" s="448">
        <v>0</v>
      </c>
      <c r="AG45" s="449"/>
      <c r="AH45" s="436"/>
      <c r="AI45" s="437"/>
      <c r="AJ45" s="450"/>
      <c r="AK45" s="448">
        <v>0</v>
      </c>
      <c r="AL45" s="449"/>
      <c r="AM45" s="436"/>
      <c r="AN45" s="437"/>
      <c r="AO45" s="450"/>
      <c r="AP45" s="448">
        <v>0</v>
      </c>
      <c r="AQ45" s="449"/>
      <c r="AR45" s="436"/>
      <c r="AS45" s="437"/>
      <c r="AT45" s="450"/>
      <c r="AU45" s="448">
        <v>0</v>
      </c>
      <c r="AV45" s="449"/>
      <c r="AW45" s="436"/>
      <c r="AX45" s="437"/>
      <c r="AY45" s="450"/>
      <c r="AZ45" s="448">
        <v>0</v>
      </c>
      <c r="BA45" s="449"/>
      <c r="BB45" s="436"/>
      <c r="BC45" s="437"/>
      <c r="BD45" s="450"/>
      <c r="BE45" s="448">
        <v>0</v>
      </c>
      <c r="BF45" s="449"/>
      <c r="BG45" s="436"/>
      <c r="BH45" s="437"/>
      <c r="BI45" s="450"/>
      <c r="BJ45" s="448">
        <v>0</v>
      </c>
      <c r="BK45" s="449"/>
      <c r="BL45" s="436"/>
      <c r="BM45" s="437"/>
      <c r="BN45" s="450"/>
      <c r="BO45" s="448">
        <v>0</v>
      </c>
      <c r="BP45" s="449"/>
      <c r="BQ45" s="436"/>
      <c r="BR45" s="437"/>
      <c r="BS45" s="450"/>
      <c r="BT45" s="448">
        <f>SUM(L45:BO45)</f>
        <v>0</v>
      </c>
      <c r="BU45" s="449"/>
      <c r="BV45" s="436"/>
      <c r="BW45" s="437"/>
      <c r="BX45" s="450"/>
      <c r="BY45" s="448">
        <v>0</v>
      </c>
      <c r="BZ45" s="449"/>
      <c r="CA45" s="436"/>
      <c r="CB45" s="437"/>
      <c r="CC45" s="450"/>
      <c r="CD45" s="448">
        <v>0</v>
      </c>
      <c r="CE45" s="449"/>
      <c r="CF45" s="436"/>
      <c r="CG45" s="437"/>
      <c r="CH45" s="450"/>
      <c r="CI45" s="448">
        <v>0</v>
      </c>
      <c r="CJ45" s="449"/>
      <c r="CK45" s="436"/>
      <c r="CL45" s="437"/>
      <c r="CM45" s="450"/>
      <c r="CN45" s="448">
        <v>0</v>
      </c>
      <c r="CO45" s="449"/>
      <c r="CP45" s="436"/>
      <c r="CQ45" s="437"/>
      <c r="CR45" s="450"/>
      <c r="CS45" s="448">
        <v>0</v>
      </c>
      <c r="CT45" s="449"/>
      <c r="CU45" s="436"/>
      <c r="CV45" s="437"/>
      <c r="CW45" s="450"/>
      <c r="CX45" s="448">
        <v>0</v>
      </c>
      <c r="CY45" s="449"/>
      <c r="CZ45" s="436"/>
      <c r="DA45" s="437"/>
      <c r="DB45" s="450"/>
      <c r="DC45" s="448">
        <v>0</v>
      </c>
      <c r="DD45" s="449"/>
      <c r="DE45" s="436"/>
      <c r="DF45" s="437"/>
      <c r="DG45" s="450"/>
      <c r="DH45" s="448">
        <v>0</v>
      </c>
      <c r="DI45" s="449"/>
      <c r="DJ45" s="436"/>
      <c r="DK45" s="437"/>
      <c r="DL45" s="450"/>
      <c r="DM45" s="448">
        <v>0</v>
      </c>
      <c r="DN45" s="449"/>
      <c r="DO45" s="436"/>
      <c r="DP45" s="437"/>
      <c r="DQ45" s="450"/>
      <c r="DR45" s="448">
        <v>0</v>
      </c>
      <c r="DS45" s="449"/>
      <c r="DT45" s="436"/>
      <c r="DU45" s="437"/>
      <c r="DV45" s="450"/>
      <c r="DW45" s="448">
        <v>0</v>
      </c>
      <c r="DX45" s="449"/>
      <c r="DY45" s="436"/>
      <c r="DZ45" s="437"/>
      <c r="EA45" s="450"/>
      <c r="EB45" s="448">
        <v>0</v>
      </c>
      <c r="EC45" s="449"/>
      <c r="ED45" s="436"/>
      <c r="EE45" s="437"/>
      <c r="EF45" s="450"/>
      <c r="EG45" s="448">
        <v>0</v>
      </c>
      <c r="EH45" s="449"/>
      <c r="EI45" s="436"/>
      <c r="EJ45" s="437"/>
      <c r="EK45" s="450"/>
      <c r="EL45" s="448">
        <f t="shared" si="4"/>
        <v>0</v>
      </c>
      <c r="EM45" s="449"/>
      <c r="EN45" s="436"/>
      <c r="EO45" s="345"/>
    </row>
    <row r="46" spans="1:145" ht="12.75" customHeight="1" x14ac:dyDescent="0.2">
      <c r="A46" s="333"/>
      <c r="B46" s="333"/>
      <c r="C46" s="333"/>
      <c r="D46" s="496"/>
      <c r="E46" s="497"/>
      <c r="F46" s="498"/>
      <c r="G46" s="436"/>
      <c r="H46" s="436"/>
      <c r="I46" s="436"/>
      <c r="J46" s="437"/>
      <c r="K46" s="436"/>
      <c r="L46" s="436"/>
      <c r="M46" s="436"/>
      <c r="N46" s="436"/>
      <c r="O46" s="437"/>
      <c r="P46" s="436"/>
      <c r="Q46" s="436"/>
      <c r="R46" s="436"/>
      <c r="S46" s="436"/>
      <c r="T46" s="437"/>
      <c r="U46" s="436"/>
      <c r="V46" s="436"/>
      <c r="W46" s="436"/>
      <c r="X46" s="436"/>
      <c r="Y46" s="437"/>
      <c r="Z46" s="436"/>
      <c r="AA46" s="436"/>
      <c r="AB46" s="436"/>
      <c r="AC46" s="436"/>
      <c r="AD46" s="437"/>
      <c r="AE46" s="436"/>
      <c r="AF46" s="436"/>
      <c r="AG46" s="436"/>
      <c r="AH46" s="436"/>
      <c r="AI46" s="437"/>
      <c r="AJ46" s="436"/>
      <c r="AK46" s="436"/>
      <c r="AL46" s="436"/>
      <c r="AM46" s="436"/>
      <c r="AN46" s="437"/>
      <c r="AO46" s="436"/>
      <c r="AP46" s="436"/>
      <c r="AQ46" s="436"/>
      <c r="AR46" s="436"/>
      <c r="AS46" s="437"/>
      <c r="AT46" s="436"/>
      <c r="AU46" s="436"/>
      <c r="AV46" s="436"/>
      <c r="AW46" s="436"/>
      <c r="AX46" s="437"/>
      <c r="AY46" s="436"/>
      <c r="AZ46" s="436"/>
      <c r="BA46" s="436"/>
      <c r="BB46" s="436"/>
      <c r="BC46" s="437"/>
      <c r="BD46" s="436"/>
      <c r="BE46" s="436"/>
      <c r="BF46" s="436"/>
      <c r="BG46" s="436"/>
      <c r="BH46" s="437"/>
      <c r="BI46" s="436"/>
      <c r="BJ46" s="436"/>
      <c r="BK46" s="436"/>
      <c r="BL46" s="436"/>
      <c r="BM46" s="437"/>
      <c r="BN46" s="436"/>
      <c r="BO46" s="436"/>
      <c r="BP46" s="436"/>
      <c r="BQ46" s="436"/>
      <c r="BR46" s="437"/>
      <c r="BS46" s="436"/>
      <c r="BT46" s="436"/>
      <c r="BU46" s="436"/>
      <c r="BV46" s="436"/>
      <c r="BW46" s="437"/>
      <c r="BX46" s="436"/>
      <c r="BY46" s="436"/>
      <c r="BZ46" s="436"/>
      <c r="CA46" s="436"/>
      <c r="CB46" s="437"/>
      <c r="CC46" s="436"/>
      <c r="CD46" s="436"/>
      <c r="CE46" s="436"/>
      <c r="CF46" s="436"/>
      <c r="CG46" s="437"/>
      <c r="CH46" s="436"/>
      <c r="CI46" s="436"/>
      <c r="CJ46" s="436"/>
      <c r="CK46" s="436"/>
      <c r="CL46" s="437"/>
      <c r="CM46" s="436"/>
      <c r="CN46" s="436"/>
      <c r="CO46" s="436"/>
      <c r="CP46" s="436"/>
      <c r="CQ46" s="437"/>
      <c r="CR46" s="436"/>
      <c r="CS46" s="436"/>
      <c r="CT46" s="436"/>
      <c r="CU46" s="436"/>
      <c r="CV46" s="437"/>
      <c r="CW46" s="436"/>
      <c r="CX46" s="436"/>
      <c r="CY46" s="436"/>
      <c r="CZ46" s="436"/>
      <c r="DA46" s="437"/>
      <c r="DB46" s="436"/>
      <c r="DC46" s="436"/>
      <c r="DD46" s="436"/>
      <c r="DE46" s="436"/>
      <c r="DF46" s="437"/>
      <c r="DG46" s="436"/>
      <c r="DH46" s="436"/>
      <c r="DI46" s="436"/>
      <c r="DJ46" s="436"/>
      <c r="DK46" s="437"/>
      <c r="DL46" s="436"/>
      <c r="DM46" s="436"/>
      <c r="DN46" s="436"/>
      <c r="DO46" s="436"/>
      <c r="DP46" s="437"/>
      <c r="DQ46" s="436"/>
      <c r="DR46" s="436"/>
      <c r="DS46" s="436"/>
      <c r="DT46" s="436"/>
      <c r="DU46" s="437"/>
      <c r="DV46" s="436"/>
      <c r="DW46" s="436"/>
      <c r="DX46" s="436"/>
      <c r="DY46" s="436"/>
      <c r="DZ46" s="437"/>
      <c r="EA46" s="436"/>
      <c r="EB46" s="436"/>
      <c r="EC46" s="436"/>
      <c r="ED46" s="436"/>
      <c r="EE46" s="437"/>
      <c r="EF46" s="436"/>
      <c r="EG46" s="436"/>
      <c r="EH46" s="436"/>
      <c r="EI46" s="436"/>
      <c r="EJ46" s="437"/>
      <c r="EK46" s="436"/>
      <c r="EL46" s="436"/>
      <c r="EM46" s="436"/>
      <c r="EN46" s="436"/>
      <c r="EO46" s="345"/>
    </row>
    <row r="47" spans="1:145" ht="12.75" customHeight="1" x14ac:dyDescent="0.2">
      <c r="A47" s="333"/>
      <c r="B47" s="333"/>
      <c r="C47" s="333"/>
      <c r="D47" s="345" t="s">
        <v>406</v>
      </c>
      <c r="E47" s="351"/>
      <c r="F47" s="333"/>
      <c r="G47" s="436">
        <v>0</v>
      </c>
      <c r="H47" s="436"/>
      <c r="I47" s="436"/>
      <c r="J47" s="437"/>
      <c r="K47" s="436"/>
      <c r="L47" s="436">
        <f>L48+L50</f>
        <v>24075520</v>
      </c>
      <c r="M47" s="436"/>
      <c r="N47" s="436"/>
      <c r="O47" s="437"/>
      <c r="P47" s="436"/>
      <c r="Q47" s="436">
        <f>Q48+Q50</f>
        <v>0</v>
      </c>
      <c r="R47" s="436"/>
      <c r="S47" s="436"/>
      <c r="T47" s="437"/>
      <c r="U47" s="436"/>
      <c r="V47" s="436">
        <f>V48+V50</f>
        <v>0</v>
      </c>
      <c r="W47" s="436"/>
      <c r="X47" s="436"/>
      <c r="Y47" s="437"/>
      <c r="Z47" s="436"/>
      <c r="AA47" s="436">
        <f>AA48+AA50</f>
        <v>0</v>
      </c>
      <c r="AB47" s="436"/>
      <c r="AC47" s="436"/>
      <c r="AD47" s="437"/>
      <c r="AE47" s="436"/>
      <c r="AF47" s="436">
        <f>AF48+AF50</f>
        <v>0</v>
      </c>
      <c r="AG47" s="436"/>
      <c r="AH47" s="436"/>
      <c r="AI47" s="437"/>
      <c r="AJ47" s="436"/>
      <c r="AK47" s="436">
        <f>AK48+AK50</f>
        <v>0</v>
      </c>
      <c r="AL47" s="436"/>
      <c r="AM47" s="436"/>
      <c r="AN47" s="437"/>
      <c r="AO47" s="436"/>
      <c r="AP47" s="436">
        <f>AP48+AP50</f>
        <v>0</v>
      </c>
      <c r="AQ47" s="436"/>
      <c r="AR47" s="436"/>
      <c r="AS47" s="437"/>
      <c r="AT47" s="436"/>
      <c r="AU47" s="436">
        <f>AU48+AU50</f>
        <v>0</v>
      </c>
      <c r="AV47" s="436"/>
      <c r="AW47" s="436"/>
      <c r="AX47" s="437"/>
      <c r="AY47" s="436"/>
      <c r="AZ47" s="436">
        <f>AZ48+AZ50</f>
        <v>0</v>
      </c>
      <c r="BA47" s="436"/>
      <c r="BB47" s="436"/>
      <c r="BC47" s="437"/>
      <c r="BD47" s="436"/>
      <c r="BE47" s="436">
        <f>BE48+BE50</f>
        <v>0</v>
      </c>
      <c r="BF47" s="436"/>
      <c r="BG47" s="436"/>
      <c r="BH47" s="437"/>
      <c r="BI47" s="436"/>
      <c r="BJ47" s="436">
        <f>BJ48+BJ50</f>
        <v>0</v>
      </c>
      <c r="BK47" s="436"/>
      <c r="BL47" s="436"/>
      <c r="BM47" s="437"/>
      <c r="BN47" s="436"/>
      <c r="BO47" s="436">
        <f>BO48+BO50</f>
        <v>0</v>
      </c>
      <c r="BP47" s="436"/>
      <c r="BQ47" s="436"/>
      <c r="BR47" s="437"/>
      <c r="BS47" s="436"/>
      <c r="BT47" s="436">
        <f>SUM(BT48:BT50)</f>
        <v>24075520</v>
      </c>
      <c r="BU47" s="436"/>
      <c r="BV47" s="436"/>
      <c r="BW47" s="437"/>
      <c r="BX47" s="436"/>
      <c r="BY47" s="436">
        <f>SUM(BY48:BY50)</f>
        <v>0</v>
      </c>
      <c r="BZ47" s="436"/>
      <c r="CA47" s="436"/>
      <c r="CB47" s="437"/>
      <c r="CC47" s="436"/>
      <c r="CD47" s="436">
        <f>CD48+CD50</f>
        <v>0</v>
      </c>
      <c r="CE47" s="436"/>
      <c r="CF47" s="436"/>
      <c r="CG47" s="437"/>
      <c r="CH47" s="436"/>
      <c r="CI47" s="436">
        <f>CI48+CI50</f>
        <v>0</v>
      </c>
      <c r="CJ47" s="436"/>
      <c r="CK47" s="436"/>
      <c r="CL47" s="437"/>
      <c r="CM47" s="436"/>
      <c r="CN47" s="436">
        <f>CN48+CN50</f>
        <v>0</v>
      </c>
      <c r="CO47" s="436"/>
      <c r="CP47" s="436"/>
      <c r="CQ47" s="437"/>
      <c r="CR47" s="436"/>
      <c r="CS47" s="436">
        <f>CS48+CS50</f>
        <v>0</v>
      </c>
      <c r="CT47" s="436"/>
      <c r="CU47" s="436"/>
      <c r="CV47" s="437"/>
      <c r="CW47" s="436"/>
      <c r="CX47" s="436">
        <f>CX48+CX50</f>
        <v>0</v>
      </c>
      <c r="CY47" s="436"/>
      <c r="CZ47" s="436"/>
      <c r="DA47" s="437"/>
      <c r="DB47" s="436"/>
      <c r="DC47" s="436">
        <f>DC48+DC50</f>
        <v>0</v>
      </c>
      <c r="DD47" s="436"/>
      <c r="DE47" s="436"/>
      <c r="DF47" s="437"/>
      <c r="DG47" s="436"/>
      <c r="DH47" s="436">
        <f>DH48+DH50</f>
        <v>0</v>
      </c>
      <c r="DI47" s="436"/>
      <c r="DJ47" s="436"/>
      <c r="DK47" s="437"/>
      <c r="DL47" s="436"/>
      <c r="DM47" s="436">
        <f>DM48+DM50</f>
        <v>0</v>
      </c>
      <c r="DN47" s="436"/>
      <c r="DO47" s="436"/>
      <c r="DP47" s="437"/>
      <c r="DQ47" s="436"/>
      <c r="DR47" s="436">
        <f>DR48+DR50</f>
        <v>0</v>
      </c>
      <c r="DS47" s="436"/>
      <c r="DT47" s="436"/>
      <c r="DU47" s="437"/>
      <c r="DV47" s="436"/>
      <c r="DW47" s="436">
        <f>DW48+DW50</f>
        <v>0</v>
      </c>
      <c r="DX47" s="436"/>
      <c r="DY47" s="436"/>
      <c r="DZ47" s="437"/>
      <c r="EA47" s="436"/>
      <c r="EB47" s="436">
        <f>EB48+EB50</f>
        <v>0</v>
      </c>
      <c r="EC47" s="436"/>
      <c r="ED47" s="436"/>
      <c r="EE47" s="437"/>
      <c r="EF47" s="436"/>
      <c r="EG47" s="436">
        <f>EG48+EG50</f>
        <v>0</v>
      </c>
      <c r="EH47" s="436"/>
      <c r="EI47" s="436"/>
      <c r="EJ47" s="437"/>
      <c r="EK47" s="436"/>
      <c r="EL47" s="436">
        <f>SUM(EL48:EL50)</f>
        <v>0</v>
      </c>
      <c r="EM47" s="436"/>
      <c r="EN47" s="436"/>
      <c r="EO47" s="345"/>
    </row>
    <row r="48" spans="1:145" ht="12.75" customHeight="1" x14ac:dyDescent="0.2">
      <c r="A48" s="333"/>
      <c r="B48" s="333"/>
      <c r="C48" s="333"/>
      <c r="D48" s="345" t="s">
        <v>313</v>
      </c>
      <c r="E48" s="351"/>
      <c r="F48" s="358"/>
      <c r="G48" s="434">
        <v>0</v>
      </c>
      <c r="H48" s="435"/>
      <c r="I48" s="436"/>
      <c r="J48" s="437"/>
      <c r="K48" s="438"/>
      <c r="L48" s="434">
        <v>24075520</v>
      </c>
      <c r="M48" s="435"/>
      <c r="N48" s="436"/>
      <c r="O48" s="437"/>
      <c r="P48" s="438"/>
      <c r="Q48" s="434">
        <v>0</v>
      </c>
      <c r="R48" s="435"/>
      <c r="S48" s="436"/>
      <c r="T48" s="437"/>
      <c r="U48" s="438"/>
      <c r="V48" s="434">
        <v>0</v>
      </c>
      <c r="W48" s="435"/>
      <c r="X48" s="436"/>
      <c r="Y48" s="437"/>
      <c r="Z48" s="438"/>
      <c r="AA48" s="434">
        <v>0</v>
      </c>
      <c r="AB48" s="435"/>
      <c r="AC48" s="436"/>
      <c r="AD48" s="437"/>
      <c r="AE48" s="438"/>
      <c r="AF48" s="434">
        <v>0</v>
      </c>
      <c r="AG48" s="435"/>
      <c r="AH48" s="436"/>
      <c r="AI48" s="437"/>
      <c r="AJ48" s="438"/>
      <c r="AK48" s="434">
        <v>0</v>
      </c>
      <c r="AL48" s="435"/>
      <c r="AM48" s="436"/>
      <c r="AN48" s="437"/>
      <c r="AO48" s="438"/>
      <c r="AP48" s="434">
        <v>0</v>
      </c>
      <c r="AQ48" s="435"/>
      <c r="AR48" s="436"/>
      <c r="AS48" s="437"/>
      <c r="AT48" s="438"/>
      <c r="AU48" s="434">
        <v>0</v>
      </c>
      <c r="AV48" s="435"/>
      <c r="AW48" s="436"/>
      <c r="AX48" s="437"/>
      <c r="AY48" s="438"/>
      <c r="AZ48" s="434">
        <v>0</v>
      </c>
      <c r="BA48" s="435"/>
      <c r="BB48" s="436"/>
      <c r="BC48" s="437"/>
      <c r="BD48" s="438"/>
      <c r="BE48" s="434">
        <v>0</v>
      </c>
      <c r="BF48" s="435"/>
      <c r="BG48" s="436"/>
      <c r="BH48" s="437"/>
      <c r="BI48" s="438"/>
      <c r="BJ48" s="434">
        <v>0</v>
      </c>
      <c r="BK48" s="435"/>
      <c r="BL48" s="436"/>
      <c r="BM48" s="437"/>
      <c r="BN48" s="438"/>
      <c r="BO48" s="434">
        <v>0</v>
      </c>
      <c r="BP48" s="435"/>
      <c r="BQ48" s="436"/>
      <c r="BR48" s="437"/>
      <c r="BS48" s="438"/>
      <c r="BT48" s="434">
        <f>SUM(L48:BO48)</f>
        <v>24075520</v>
      </c>
      <c r="BU48" s="435"/>
      <c r="BV48" s="436"/>
      <c r="BW48" s="437"/>
      <c r="BX48" s="438"/>
      <c r="BY48" s="434">
        <v>0</v>
      </c>
      <c r="BZ48" s="435"/>
      <c r="CA48" s="436"/>
      <c r="CB48" s="437"/>
      <c r="CC48" s="438"/>
      <c r="CD48" s="434">
        <v>0</v>
      </c>
      <c r="CE48" s="435"/>
      <c r="CF48" s="436"/>
      <c r="CG48" s="437"/>
      <c r="CH48" s="438"/>
      <c r="CI48" s="434">
        <v>0</v>
      </c>
      <c r="CJ48" s="435"/>
      <c r="CK48" s="436"/>
      <c r="CL48" s="437"/>
      <c r="CM48" s="438"/>
      <c r="CN48" s="434">
        <v>0</v>
      </c>
      <c r="CO48" s="435"/>
      <c r="CP48" s="436"/>
      <c r="CQ48" s="437"/>
      <c r="CR48" s="438"/>
      <c r="CS48" s="434">
        <v>0</v>
      </c>
      <c r="CT48" s="435"/>
      <c r="CU48" s="436"/>
      <c r="CV48" s="437"/>
      <c r="CW48" s="438"/>
      <c r="CX48" s="434">
        <v>0</v>
      </c>
      <c r="CY48" s="435"/>
      <c r="CZ48" s="436"/>
      <c r="DA48" s="437"/>
      <c r="DB48" s="438"/>
      <c r="DC48" s="434">
        <v>0</v>
      </c>
      <c r="DD48" s="435"/>
      <c r="DE48" s="436"/>
      <c r="DF48" s="437"/>
      <c r="DG48" s="438"/>
      <c r="DH48" s="434">
        <v>0</v>
      </c>
      <c r="DI48" s="435"/>
      <c r="DJ48" s="436"/>
      <c r="DK48" s="437"/>
      <c r="DL48" s="438"/>
      <c r="DM48" s="434">
        <v>0</v>
      </c>
      <c r="DN48" s="435"/>
      <c r="DO48" s="436"/>
      <c r="DP48" s="437"/>
      <c r="DQ48" s="438"/>
      <c r="DR48" s="434">
        <v>0</v>
      </c>
      <c r="DS48" s="435"/>
      <c r="DT48" s="436"/>
      <c r="DU48" s="437"/>
      <c r="DV48" s="438"/>
      <c r="DW48" s="434">
        <v>0</v>
      </c>
      <c r="DX48" s="435"/>
      <c r="DY48" s="436"/>
      <c r="DZ48" s="437"/>
      <c r="EA48" s="438"/>
      <c r="EB48" s="434">
        <v>0</v>
      </c>
      <c r="EC48" s="435"/>
      <c r="ED48" s="436"/>
      <c r="EE48" s="437"/>
      <c r="EF48" s="438"/>
      <c r="EG48" s="434">
        <v>0</v>
      </c>
      <c r="EH48" s="435"/>
      <c r="EI48" s="436"/>
      <c r="EJ48" s="437"/>
      <c r="EK48" s="438"/>
      <c r="EL48" s="434">
        <f t="shared" ref="EL48:EL50" si="5">SUM(CD48:CI48)</f>
        <v>0</v>
      </c>
      <c r="EM48" s="435"/>
      <c r="EN48" s="436"/>
      <c r="EO48" s="345"/>
    </row>
    <row r="49" spans="1:148" ht="12.75" customHeight="1" x14ac:dyDescent="0.2">
      <c r="A49" s="333"/>
      <c r="B49" s="333"/>
      <c r="C49" s="333"/>
      <c r="D49" s="345" t="s">
        <v>316</v>
      </c>
      <c r="E49" s="351"/>
      <c r="F49" s="351"/>
      <c r="G49" s="436">
        <v>0</v>
      </c>
      <c r="H49" s="440"/>
      <c r="I49" s="436"/>
      <c r="J49" s="437"/>
      <c r="K49" s="437"/>
      <c r="L49" s="436">
        <v>0</v>
      </c>
      <c r="M49" s="440"/>
      <c r="N49" s="436"/>
      <c r="O49" s="437"/>
      <c r="P49" s="437"/>
      <c r="Q49" s="436">
        <v>0</v>
      </c>
      <c r="R49" s="440"/>
      <c r="S49" s="436"/>
      <c r="T49" s="437"/>
      <c r="U49" s="437"/>
      <c r="V49" s="436">
        <v>0</v>
      </c>
      <c r="W49" s="440"/>
      <c r="X49" s="436"/>
      <c r="Y49" s="437"/>
      <c r="Z49" s="437"/>
      <c r="AA49" s="436">
        <v>0</v>
      </c>
      <c r="AB49" s="440"/>
      <c r="AC49" s="436"/>
      <c r="AD49" s="437"/>
      <c r="AE49" s="437"/>
      <c r="AF49" s="436">
        <v>0</v>
      </c>
      <c r="AG49" s="440"/>
      <c r="AH49" s="436"/>
      <c r="AI49" s="437"/>
      <c r="AJ49" s="437"/>
      <c r="AK49" s="436">
        <v>0</v>
      </c>
      <c r="AL49" s="440"/>
      <c r="AM49" s="436"/>
      <c r="AN49" s="437"/>
      <c r="AO49" s="437"/>
      <c r="AP49" s="436">
        <v>0</v>
      </c>
      <c r="AQ49" s="440"/>
      <c r="AR49" s="436"/>
      <c r="AS49" s="437"/>
      <c r="AT49" s="437"/>
      <c r="AU49" s="436">
        <v>0</v>
      </c>
      <c r="AV49" s="440"/>
      <c r="AW49" s="436"/>
      <c r="AX49" s="437"/>
      <c r="AY49" s="437"/>
      <c r="AZ49" s="436">
        <v>0</v>
      </c>
      <c r="BA49" s="440"/>
      <c r="BB49" s="436"/>
      <c r="BC49" s="437"/>
      <c r="BD49" s="437"/>
      <c r="BE49" s="436">
        <v>0</v>
      </c>
      <c r="BF49" s="440"/>
      <c r="BG49" s="436"/>
      <c r="BH49" s="437"/>
      <c r="BI49" s="437"/>
      <c r="BJ49" s="436">
        <v>0</v>
      </c>
      <c r="BK49" s="440"/>
      <c r="BL49" s="436"/>
      <c r="BM49" s="437"/>
      <c r="BN49" s="437"/>
      <c r="BO49" s="436">
        <v>0</v>
      </c>
      <c r="BP49" s="440"/>
      <c r="BQ49" s="436"/>
      <c r="BR49" s="437"/>
      <c r="BS49" s="437"/>
      <c r="BT49" s="436">
        <f>SUM(L49:BO49)</f>
        <v>0</v>
      </c>
      <c r="BU49" s="440"/>
      <c r="BV49" s="436"/>
      <c r="BW49" s="437"/>
      <c r="BX49" s="437"/>
      <c r="BY49" s="436">
        <v>0</v>
      </c>
      <c r="BZ49" s="440"/>
      <c r="CA49" s="436"/>
      <c r="CB49" s="437"/>
      <c r="CC49" s="437"/>
      <c r="CD49" s="436">
        <v>0</v>
      </c>
      <c r="CE49" s="440"/>
      <c r="CF49" s="436"/>
      <c r="CG49" s="437"/>
      <c r="CH49" s="437"/>
      <c r="CI49" s="436">
        <v>0</v>
      </c>
      <c r="CJ49" s="440"/>
      <c r="CK49" s="436"/>
      <c r="CL49" s="437"/>
      <c r="CM49" s="437"/>
      <c r="CN49" s="436">
        <v>0</v>
      </c>
      <c r="CO49" s="440"/>
      <c r="CP49" s="436"/>
      <c r="CQ49" s="437"/>
      <c r="CR49" s="437"/>
      <c r="CS49" s="436">
        <v>0</v>
      </c>
      <c r="CT49" s="440"/>
      <c r="CU49" s="436"/>
      <c r="CV49" s="437"/>
      <c r="CW49" s="437"/>
      <c r="CX49" s="436">
        <v>0</v>
      </c>
      <c r="CY49" s="440"/>
      <c r="CZ49" s="436"/>
      <c r="DA49" s="437"/>
      <c r="DB49" s="437"/>
      <c r="DC49" s="436">
        <v>0</v>
      </c>
      <c r="DD49" s="440"/>
      <c r="DE49" s="436"/>
      <c r="DF49" s="437"/>
      <c r="DG49" s="437"/>
      <c r="DH49" s="436">
        <v>0</v>
      </c>
      <c r="DI49" s="440"/>
      <c r="DJ49" s="436"/>
      <c r="DK49" s="437"/>
      <c r="DL49" s="437"/>
      <c r="DM49" s="436">
        <v>0</v>
      </c>
      <c r="DN49" s="440"/>
      <c r="DO49" s="436"/>
      <c r="DP49" s="437"/>
      <c r="DQ49" s="437"/>
      <c r="DR49" s="436">
        <v>0</v>
      </c>
      <c r="DS49" s="440"/>
      <c r="DT49" s="436"/>
      <c r="DU49" s="437"/>
      <c r="DV49" s="437"/>
      <c r="DW49" s="436">
        <v>0</v>
      </c>
      <c r="DX49" s="440"/>
      <c r="DY49" s="436"/>
      <c r="DZ49" s="437"/>
      <c r="EA49" s="437"/>
      <c r="EB49" s="436">
        <v>0</v>
      </c>
      <c r="EC49" s="440"/>
      <c r="ED49" s="436"/>
      <c r="EE49" s="437"/>
      <c r="EF49" s="437"/>
      <c r="EG49" s="436">
        <v>0</v>
      </c>
      <c r="EH49" s="440"/>
      <c r="EI49" s="436"/>
      <c r="EJ49" s="437"/>
      <c r="EK49" s="437"/>
      <c r="EL49" s="436">
        <f t="shared" si="5"/>
        <v>0</v>
      </c>
      <c r="EM49" s="440"/>
      <c r="EN49" s="436"/>
      <c r="EO49" s="345"/>
    </row>
    <row r="50" spans="1:148" ht="12.75" customHeight="1" x14ac:dyDescent="0.2">
      <c r="A50" s="333"/>
      <c r="B50" s="333"/>
      <c r="C50" s="333"/>
      <c r="D50" s="345" t="s">
        <v>330</v>
      </c>
      <c r="E50" s="351"/>
      <c r="F50" s="373"/>
      <c r="G50" s="448">
        <v>0</v>
      </c>
      <c r="H50" s="449"/>
      <c r="I50" s="436"/>
      <c r="J50" s="437"/>
      <c r="K50" s="450"/>
      <c r="L50" s="448">
        <v>0</v>
      </c>
      <c r="M50" s="449"/>
      <c r="N50" s="436"/>
      <c r="O50" s="437"/>
      <c r="P50" s="450"/>
      <c r="Q50" s="448">
        <v>0</v>
      </c>
      <c r="R50" s="449"/>
      <c r="S50" s="436"/>
      <c r="T50" s="437"/>
      <c r="U50" s="450"/>
      <c r="V50" s="448">
        <v>0</v>
      </c>
      <c r="W50" s="449"/>
      <c r="X50" s="436"/>
      <c r="Y50" s="437"/>
      <c r="Z50" s="450"/>
      <c r="AA50" s="448">
        <v>0</v>
      </c>
      <c r="AB50" s="449"/>
      <c r="AC50" s="436"/>
      <c r="AD50" s="437"/>
      <c r="AE50" s="450"/>
      <c r="AF50" s="448">
        <v>0</v>
      </c>
      <c r="AG50" s="449"/>
      <c r="AH50" s="436"/>
      <c r="AI50" s="437"/>
      <c r="AJ50" s="450"/>
      <c r="AK50" s="448">
        <v>0</v>
      </c>
      <c r="AL50" s="449"/>
      <c r="AM50" s="436"/>
      <c r="AN50" s="437"/>
      <c r="AO50" s="450"/>
      <c r="AP50" s="448">
        <v>0</v>
      </c>
      <c r="AQ50" s="449"/>
      <c r="AR50" s="436"/>
      <c r="AS50" s="437"/>
      <c r="AT50" s="450"/>
      <c r="AU50" s="448">
        <v>0</v>
      </c>
      <c r="AV50" s="449"/>
      <c r="AW50" s="436"/>
      <c r="AX50" s="437"/>
      <c r="AY50" s="450"/>
      <c r="AZ50" s="448">
        <v>0</v>
      </c>
      <c r="BA50" s="449"/>
      <c r="BB50" s="436"/>
      <c r="BC50" s="437"/>
      <c r="BD50" s="450"/>
      <c r="BE50" s="448">
        <v>0</v>
      </c>
      <c r="BF50" s="449"/>
      <c r="BG50" s="436"/>
      <c r="BH50" s="437"/>
      <c r="BI50" s="450"/>
      <c r="BJ50" s="448">
        <v>0</v>
      </c>
      <c r="BK50" s="449"/>
      <c r="BL50" s="436"/>
      <c r="BM50" s="437"/>
      <c r="BN50" s="450"/>
      <c r="BO50" s="448">
        <v>0</v>
      </c>
      <c r="BP50" s="449"/>
      <c r="BQ50" s="436"/>
      <c r="BR50" s="437"/>
      <c r="BS50" s="450"/>
      <c r="BT50" s="448">
        <f>SUM(L50:BO50)</f>
        <v>0</v>
      </c>
      <c r="BU50" s="449"/>
      <c r="BV50" s="436"/>
      <c r="BW50" s="437"/>
      <c r="BX50" s="450"/>
      <c r="BY50" s="448">
        <v>0</v>
      </c>
      <c r="BZ50" s="449"/>
      <c r="CA50" s="436"/>
      <c r="CB50" s="437"/>
      <c r="CC50" s="450"/>
      <c r="CD50" s="448">
        <v>0</v>
      </c>
      <c r="CE50" s="449"/>
      <c r="CF50" s="436"/>
      <c r="CG50" s="437"/>
      <c r="CH50" s="450"/>
      <c r="CI50" s="448">
        <v>0</v>
      </c>
      <c r="CJ50" s="449"/>
      <c r="CK50" s="436"/>
      <c r="CL50" s="437"/>
      <c r="CM50" s="450"/>
      <c r="CN50" s="448">
        <v>0</v>
      </c>
      <c r="CO50" s="449"/>
      <c r="CP50" s="436"/>
      <c r="CQ50" s="437"/>
      <c r="CR50" s="450"/>
      <c r="CS50" s="448">
        <v>0</v>
      </c>
      <c r="CT50" s="449"/>
      <c r="CU50" s="436"/>
      <c r="CV50" s="437"/>
      <c r="CW50" s="450"/>
      <c r="CX50" s="448">
        <v>0</v>
      </c>
      <c r="CY50" s="449"/>
      <c r="CZ50" s="436"/>
      <c r="DA50" s="437"/>
      <c r="DB50" s="450"/>
      <c r="DC50" s="448">
        <v>0</v>
      </c>
      <c r="DD50" s="449"/>
      <c r="DE50" s="436"/>
      <c r="DF50" s="437"/>
      <c r="DG50" s="450"/>
      <c r="DH50" s="448">
        <v>0</v>
      </c>
      <c r="DI50" s="449"/>
      <c r="DJ50" s="436"/>
      <c r="DK50" s="437"/>
      <c r="DL50" s="450"/>
      <c r="DM50" s="448">
        <v>0</v>
      </c>
      <c r="DN50" s="449"/>
      <c r="DO50" s="436"/>
      <c r="DP50" s="437"/>
      <c r="DQ50" s="450"/>
      <c r="DR50" s="448">
        <v>0</v>
      </c>
      <c r="DS50" s="449"/>
      <c r="DT50" s="436"/>
      <c r="DU50" s="437"/>
      <c r="DV50" s="450"/>
      <c r="DW50" s="448">
        <v>0</v>
      </c>
      <c r="DX50" s="449"/>
      <c r="DY50" s="436"/>
      <c r="DZ50" s="437"/>
      <c r="EA50" s="450"/>
      <c r="EB50" s="448">
        <v>0</v>
      </c>
      <c r="EC50" s="449"/>
      <c r="ED50" s="436"/>
      <c r="EE50" s="437"/>
      <c r="EF50" s="450"/>
      <c r="EG50" s="448">
        <v>0</v>
      </c>
      <c r="EH50" s="449"/>
      <c r="EI50" s="436"/>
      <c r="EJ50" s="437"/>
      <c r="EK50" s="450"/>
      <c r="EL50" s="448">
        <f t="shared" si="5"/>
        <v>0</v>
      </c>
      <c r="EM50" s="449"/>
      <c r="EN50" s="436"/>
      <c r="EO50" s="345"/>
    </row>
    <row r="51" spans="1:148" ht="12.75" customHeight="1" x14ac:dyDescent="0.2">
      <c r="A51" s="333"/>
      <c r="B51" s="333"/>
      <c r="C51" s="333"/>
      <c r="D51" s="496"/>
      <c r="E51" s="497"/>
      <c r="F51" s="498"/>
      <c r="G51" s="436"/>
      <c r="H51" s="436"/>
      <c r="I51" s="436"/>
      <c r="J51" s="437"/>
      <c r="K51" s="436"/>
      <c r="L51" s="436"/>
      <c r="M51" s="436"/>
      <c r="N51" s="436"/>
      <c r="O51" s="437"/>
      <c r="P51" s="436"/>
      <c r="Q51" s="436"/>
      <c r="R51" s="436"/>
      <c r="S51" s="436"/>
      <c r="T51" s="437"/>
      <c r="U51" s="436"/>
      <c r="V51" s="436"/>
      <c r="W51" s="436"/>
      <c r="X51" s="436"/>
      <c r="Y51" s="437"/>
      <c r="Z51" s="436"/>
      <c r="AA51" s="436"/>
      <c r="AB51" s="436"/>
      <c r="AC51" s="436"/>
      <c r="AD51" s="437"/>
      <c r="AE51" s="436"/>
      <c r="AF51" s="436"/>
      <c r="AG51" s="436"/>
      <c r="AH51" s="436"/>
      <c r="AI51" s="437"/>
      <c r="AJ51" s="436"/>
      <c r="AK51" s="436"/>
      <c r="AL51" s="436"/>
      <c r="AM51" s="436"/>
      <c r="AN51" s="437"/>
      <c r="AO51" s="436"/>
      <c r="AP51" s="436"/>
      <c r="AQ51" s="436"/>
      <c r="AR51" s="436"/>
      <c r="AS51" s="437"/>
      <c r="AT51" s="436"/>
      <c r="AU51" s="436"/>
      <c r="AV51" s="436"/>
      <c r="AW51" s="436"/>
      <c r="AX51" s="437"/>
      <c r="AY51" s="436"/>
      <c r="AZ51" s="436"/>
      <c r="BA51" s="436"/>
      <c r="BB51" s="436"/>
      <c r="BC51" s="437"/>
      <c r="BD51" s="436"/>
      <c r="BE51" s="436"/>
      <c r="BF51" s="436"/>
      <c r="BG51" s="436"/>
      <c r="BH51" s="437"/>
      <c r="BI51" s="436"/>
      <c r="BJ51" s="436"/>
      <c r="BK51" s="436"/>
      <c r="BL51" s="436"/>
      <c r="BM51" s="437"/>
      <c r="BN51" s="436"/>
      <c r="BO51" s="436"/>
      <c r="BP51" s="436"/>
      <c r="BQ51" s="436"/>
      <c r="BR51" s="437"/>
      <c r="BS51" s="436"/>
      <c r="BT51" s="436"/>
      <c r="BU51" s="436"/>
      <c r="BV51" s="436"/>
      <c r="BW51" s="437"/>
      <c r="BX51" s="436"/>
      <c r="BY51" s="436"/>
      <c r="BZ51" s="436"/>
      <c r="CA51" s="436"/>
      <c r="CB51" s="437"/>
      <c r="CC51" s="436"/>
      <c r="CD51" s="436"/>
      <c r="CE51" s="436"/>
      <c r="CF51" s="436"/>
      <c r="CG51" s="437"/>
      <c r="CH51" s="436"/>
      <c r="CI51" s="436"/>
      <c r="CJ51" s="436"/>
      <c r="CK51" s="436"/>
      <c r="CL51" s="437"/>
      <c r="CM51" s="436"/>
      <c r="CN51" s="436"/>
      <c r="CO51" s="436"/>
      <c r="CP51" s="436"/>
      <c r="CQ51" s="437"/>
      <c r="CR51" s="436"/>
      <c r="CS51" s="436"/>
      <c r="CT51" s="436"/>
      <c r="CU51" s="436"/>
      <c r="CV51" s="437"/>
      <c r="CW51" s="436"/>
      <c r="CX51" s="436"/>
      <c r="CY51" s="436"/>
      <c r="CZ51" s="436"/>
      <c r="DA51" s="437"/>
      <c r="DB51" s="436"/>
      <c r="DC51" s="436"/>
      <c r="DD51" s="436"/>
      <c r="DE51" s="436"/>
      <c r="DF51" s="437"/>
      <c r="DG51" s="436"/>
      <c r="DH51" s="436"/>
      <c r="DI51" s="436"/>
      <c r="DJ51" s="436"/>
      <c r="DK51" s="437"/>
      <c r="DL51" s="436"/>
      <c r="DM51" s="436"/>
      <c r="DN51" s="436"/>
      <c r="DO51" s="436"/>
      <c r="DP51" s="437"/>
      <c r="DQ51" s="436"/>
      <c r="DR51" s="436"/>
      <c r="DS51" s="436"/>
      <c r="DT51" s="436"/>
      <c r="DU51" s="437"/>
      <c r="DV51" s="436"/>
      <c r="DW51" s="436"/>
      <c r="DX51" s="436"/>
      <c r="DY51" s="436"/>
      <c r="DZ51" s="437"/>
      <c r="EA51" s="436"/>
      <c r="EB51" s="436"/>
      <c r="EC51" s="436"/>
      <c r="ED51" s="436"/>
      <c r="EE51" s="437"/>
      <c r="EF51" s="436"/>
      <c r="EG51" s="436"/>
      <c r="EH51" s="436"/>
      <c r="EI51" s="436"/>
      <c r="EJ51" s="437"/>
      <c r="EK51" s="436"/>
      <c r="EL51" s="436"/>
      <c r="EM51" s="436"/>
      <c r="EN51" s="436"/>
      <c r="EO51" s="345"/>
    </row>
    <row r="52" spans="1:148" ht="12.75" hidden="1" customHeight="1" x14ac:dyDescent="0.2">
      <c r="A52" s="333"/>
      <c r="B52" s="333"/>
      <c r="C52" s="333"/>
      <c r="D52" s="345" t="s">
        <v>407</v>
      </c>
      <c r="E52" s="351"/>
      <c r="F52" s="333"/>
      <c r="G52" s="436">
        <v>0</v>
      </c>
      <c r="H52" s="436"/>
      <c r="I52" s="436"/>
      <c r="J52" s="437"/>
      <c r="K52" s="436"/>
      <c r="L52" s="436">
        <f>L53+L55</f>
        <v>0</v>
      </c>
      <c r="M52" s="436"/>
      <c r="N52" s="436"/>
      <c r="O52" s="437"/>
      <c r="P52" s="436"/>
      <c r="Q52" s="436">
        <f>Q53+Q55</f>
        <v>0</v>
      </c>
      <c r="R52" s="436"/>
      <c r="S52" s="436"/>
      <c r="T52" s="437"/>
      <c r="U52" s="436"/>
      <c r="V52" s="436">
        <f>V53+V55</f>
        <v>0</v>
      </c>
      <c r="W52" s="436"/>
      <c r="X52" s="436"/>
      <c r="Y52" s="437"/>
      <c r="Z52" s="436"/>
      <c r="AA52" s="436">
        <f>AA53+AA55</f>
        <v>0</v>
      </c>
      <c r="AB52" s="436"/>
      <c r="AC52" s="436"/>
      <c r="AD52" s="437"/>
      <c r="AE52" s="436"/>
      <c r="AF52" s="436">
        <f>AF53+AF55</f>
        <v>0</v>
      </c>
      <c r="AG52" s="436"/>
      <c r="AH52" s="436"/>
      <c r="AI52" s="437"/>
      <c r="AJ52" s="436"/>
      <c r="AK52" s="436">
        <f>AK53+AK55</f>
        <v>0</v>
      </c>
      <c r="AL52" s="436"/>
      <c r="AM52" s="436"/>
      <c r="AN52" s="437"/>
      <c r="AO52" s="436"/>
      <c r="AP52" s="436">
        <f>AP53+AP55</f>
        <v>0</v>
      </c>
      <c r="AQ52" s="436"/>
      <c r="AR52" s="436"/>
      <c r="AS52" s="437"/>
      <c r="AT52" s="436"/>
      <c r="AU52" s="436">
        <f>AU53+AU55</f>
        <v>0</v>
      </c>
      <c r="AV52" s="436"/>
      <c r="AW52" s="436"/>
      <c r="AX52" s="437"/>
      <c r="AY52" s="436"/>
      <c r="AZ52" s="436">
        <f>AZ53+AZ55</f>
        <v>0</v>
      </c>
      <c r="BA52" s="436"/>
      <c r="BB52" s="436"/>
      <c r="BC52" s="437"/>
      <c r="BD52" s="436"/>
      <c r="BE52" s="436">
        <f>BE53+BE55</f>
        <v>0</v>
      </c>
      <c r="BF52" s="436"/>
      <c r="BG52" s="436"/>
      <c r="BH52" s="437"/>
      <c r="BI52" s="436"/>
      <c r="BJ52" s="436">
        <f>BJ53+BJ55</f>
        <v>0</v>
      </c>
      <c r="BK52" s="436"/>
      <c r="BL52" s="436"/>
      <c r="BM52" s="437"/>
      <c r="BN52" s="436"/>
      <c r="BO52" s="436">
        <f>BO53+BO55</f>
        <v>0</v>
      </c>
      <c r="BP52" s="436"/>
      <c r="BQ52" s="436"/>
      <c r="BR52" s="437"/>
      <c r="BS52" s="436"/>
      <c r="BT52" s="436">
        <f>SUM(BT53:BT55)</f>
        <v>0</v>
      </c>
      <c r="BU52" s="436"/>
      <c r="BV52" s="436"/>
      <c r="BW52" s="437"/>
      <c r="BX52" s="436"/>
      <c r="BY52" s="436">
        <f>SUM(BY53:BY55)</f>
        <v>0</v>
      </c>
      <c r="BZ52" s="436"/>
      <c r="CA52" s="436"/>
      <c r="CB52" s="437"/>
      <c r="CC52" s="436"/>
      <c r="CD52" s="436">
        <f>CD53+CD55</f>
        <v>0</v>
      </c>
      <c r="CE52" s="436"/>
      <c r="CF52" s="436"/>
      <c r="CG52" s="437"/>
      <c r="CH52" s="436"/>
      <c r="CI52" s="436">
        <f>CI53+CI55</f>
        <v>0</v>
      </c>
      <c r="CJ52" s="436"/>
      <c r="CK52" s="436"/>
      <c r="CL52" s="437"/>
      <c r="CM52" s="436"/>
      <c r="CN52" s="436">
        <f>CN53+CN55</f>
        <v>0</v>
      </c>
      <c r="CO52" s="436"/>
      <c r="CP52" s="436"/>
      <c r="CQ52" s="437"/>
      <c r="CR52" s="436"/>
      <c r="CS52" s="436">
        <f>CS53+CS55</f>
        <v>0</v>
      </c>
      <c r="CT52" s="436"/>
      <c r="CU52" s="436"/>
      <c r="CV52" s="437"/>
      <c r="CW52" s="436"/>
      <c r="CX52" s="436">
        <f>CX53+CX55</f>
        <v>0</v>
      </c>
      <c r="CY52" s="436"/>
      <c r="CZ52" s="436"/>
      <c r="DA52" s="437"/>
      <c r="DB52" s="436"/>
      <c r="DC52" s="436">
        <f>DC53+DC55</f>
        <v>0</v>
      </c>
      <c r="DD52" s="436"/>
      <c r="DE52" s="436"/>
      <c r="DF52" s="437"/>
      <c r="DG52" s="436"/>
      <c r="DH52" s="436">
        <f>DH53+DH55</f>
        <v>0</v>
      </c>
      <c r="DI52" s="436"/>
      <c r="DJ52" s="436"/>
      <c r="DK52" s="437"/>
      <c r="DL52" s="436"/>
      <c r="DM52" s="436">
        <f>DM53+DM55</f>
        <v>0</v>
      </c>
      <c r="DN52" s="436"/>
      <c r="DO52" s="436"/>
      <c r="DP52" s="437"/>
      <c r="DQ52" s="436"/>
      <c r="DR52" s="436">
        <f>DR53+DR55</f>
        <v>0</v>
      </c>
      <c r="DS52" s="436"/>
      <c r="DT52" s="436"/>
      <c r="DU52" s="437"/>
      <c r="DV52" s="436"/>
      <c r="DW52" s="436">
        <f>DW53+DW55</f>
        <v>0</v>
      </c>
      <c r="DX52" s="436"/>
      <c r="DY52" s="436"/>
      <c r="DZ52" s="437"/>
      <c r="EA52" s="436"/>
      <c r="EB52" s="436">
        <f>EB53+EB55</f>
        <v>0</v>
      </c>
      <c r="EC52" s="436"/>
      <c r="ED52" s="436"/>
      <c r="EE52" s="437"/>
      <c r="EF52" s="436"/>
      <c r="EG52" s="436">
        <f>EG53+EG55</f>
        <v>0</v>
      </c>
      <c r="EH52" s="436"/>
      <c r="EI52" s="436"/>
      <c r="EJ52" s="437"/>
      <c r="EK52" s="436"/>
      <c r="EL52" s="436">
        <f>SUM(EL53:EL55)</f>
        <v>0</v>
      </c>
      <c r="EM52" s="436"/>
      <c r="EN52" s="436"/>
      <c r="EO52" s="345"/>
    </row>
    <row r="53" spans="1:148" ht="12.75" hidden="1" customHeight="1" x14ac:dyDescent="0.2">
      <c r="A53" s="333"/>
      <c r="B53" s="333"/>
      <c r="C53" s="333"/>
      <c r="D53" s="345" t="s">
        <v>313</v>
      </c>
      <c r="E53" s="351"/>
      <c r="F53" s="358"/>
      <c r="G53" s="434">
        <v>0</v>
      </c>
      <c r="H53" s="435"/>
      <c r="I53" s="436"/>
      <c r="J53" s="437"/>
      <c r="K53" s="438"/>
      <c r="L53" s="434">
        <v>0</v>
      </c>
      <c r="M53" s="435"/>
      <c r="N53" s="436"/>
      <c r="O53" s="437"/>
      <c r="P53" s="438"/>
      <c r="Q53" s="434">
        <v>0</v>
      </c>
      <c r="R53" s="435"/>
      <c r="S53" s="436"/>
      <c r="T53" s="437"/>
      <c r="U53" s="438"/>
      <c r="V53" s="434">
        <v>0</v>
      </c>
      <c r="W53" s="435"/>
      <c r="X53" s="436"/>
      <c r="Y53" s="437"/>
      <c r="Z53" s="438"/>
      <c r="AA53" s="434">
        <v>0</v>
      </c>
      <c r="AB53" s="435"/>
      <c r="AC53" s="436"/>
      <c r="AD53" s="437"/>
      <c r="AE53" s="438"/>
      <c r="AF53" s="434">
        <v>0</v>
      </c>
      <c r="AG53" s="435"/>
      <c r="AH53" s="436"/>
      <c r="AI53" s="437"/>
      <c r="AJ53" s="438"/>
      <c r="AK53" s="434">
        <v>0</v>
      </c>
      <c r="AL53" s="435"/>
      <c r="AM53" s="436"/>
      <c r="AN53" s="437"/>
      <c r="AO53" s="438"/>
      <c r="AP53" s="434">
        <v>0</v>
      </c>
      <c r="AQ53" s="435"/>
      <c r="AR53" s="436"/>
      <c r="AS53" s="437"/>
      <c r="AT53" s="438"/>
      <c r="AU53" s="434">
        <v>0</v>
      </c>
      <c r="AV53" s="435"/>
      <c r="AW53" s="436"/>
      <c r="AX53" s="437"/>
      <c r="AY53" s="438"/>
      <c r="AZ53" s="434">
        <v>0</v>
      </c>
      <c r="BA53" s="435"/>
      <c r="BB53" s="436"/>
      <c r="BC53" s="437"/>
      <c r="BD53" s="438"/>
      <c r="BE53" s="434">
        <v>0</v>
      </c>
      <c r="BF53" s="435"/>
      <c r="BG53" s="436"/>
      <c r="BH53" s="437"/>
      <c r="BI53" s="438"/>
      <c r="BJ53" s="434">
        <v>0</v>
      </c>
      <c r="BK53" s="435"/>
      <c r="BL53" s="436"/>
      <c r="BM53" s="437"/>
      <c r="BN53" s="438"/>
      <c r="BO53" s="434">
        <v>0</v>
      </c>
      <c r="BP53" s="435"/>
      <c r="BQ53" s="436"/>
      <c r="BR53" s="437"/>
      <c r="BS53" s="438"/>
      <c r="BT53" s="434">
        <f>SUM(L53:BO53)</f>
        <v>0</v>
      </c>
      <c r="BU53" s="435"/>
      <c r="BV53" s="436"/>
      <c r="BW53" s="437"/>
      <c r="BX53" s="438"/>
      <c r="BY53" s="434">
        <v>0</v>
      </c>
      <c r="BZ53" s="435"/>
      <c r="CA53" s="436"/>
      <c r="CB53" s="437"/>
      <c r="CC53" s="438"/>
      <c r="CD53" s="434">
        <v>0</v>
      </c>
      <c r="CE53" s="435"/>
      <c r="CF53" s="436"/>
      <c r="CG53" s="437"/>
      <c r="CH53" s="438"/>
      <c r="CI53" s="434">
        <v>0</v>
      </c>
      <c r="CJ53" s="435"/>
      <c r="CK53" s="436"/>
      <c r="CL53" s="437"/>
      <c r="CM53" s="438"/>
      <c r="CN53" s="434">
        <v>0</v>
      </c>
      <c r="CO53" s="435"/>
      <c r="CP53" s="436"/>
      <c r="CQ53" s="437"/>
      <c r="CR53" s="438"/>
      <c r="CS53" s="434">
        <v>0</v>
      </c>
      <c r="CT53" s="435"/>
      <c r="CU53" s="436"/>
      <c r="CV53" s="437"/>
      <c r="CW53" s="438"/>
      <c r="CX53" s="434">
        <v>0</v>
      </c>
      <c r="CY53" s="435"/>
      <c r="CZ53" s="436"/>
      <c r="DA53" s="437"/>
      <c r="DB53" s="438"/>
      <c r="DC53" s="434">
        <v>0</v>
      </c>
      <c r="DD53" s="435"/>
      <c r="DE53" s="436"/>
      <c r="DF53" s="437"/>
      <c r="DG53" s="438"/>
      <c r="DH53" s="434">
        <v>0</v>
      </c>
      <c r="DI53" s="435"/>
      <c r="DJ53" s="436"/>
      <c r="DK53" s="437"/>
      <c r="DL53" s="438"/>
      <c r="DM53" s="434">
        <v>0</v>
      </c>
      <c r="DN53" s="435"/>
      <c r="DO53" s="436"/>
      <c r="DP53" s="437"/>
      <c r="DQ53" s="438"/>
      <c r="DR53" s="434">
        <v>0</v>
      </c>
      <c r="DS53" s="435"/>
      <c r="DT53" s="436"/>
      <c r="DU53" s="437"/>
      <c r="DV53" s="438"/>
      <c r="DW53" s="434">
        <v>0</v>
      </c>
      <c r="DX53" s="435"/>
      <c r="DY53" s="436"/>
      <c r="DZ53" s="437"/>
      <c r="EA53" s="438"/>
      <c r="EB53" s="434">
        <v>0</v>
      </c>
      <c r="EC53" s="435"/>
      <c r="ED53" s="436"/>
      <c r="EE53" s="437"/>
      <c r="EF53" s="438"/>
      <c r="EG53" s="434">
        <v>0</v>
      </c>
      <c r="EH53" s="435"/>
      <c r="EI53" s="436"/>
      <c r="EJ53" s="437"/>
      <c r="EK53" s="438"/>
      <c r="EL53" s="434">
        <f t="shared" ref="EL53:EL55" si="6">SUM(CD53:EG53)</f>
        <v>0</v>
      </c>
      <c r="EM53" s="435"/>
      <c r="EN53" s="436"/>
      <c r="EO53" s="345"/>
    </row>
    <row r="54" spans="1:148" ht="12.75" hidden="1" customHeight="1" x14ac:dyDescent="0.2">
      <c r="A54" s="333"/>
      <c r="B54" s="333"/>
      <c r="C54" s="333"/>
      <c r="D54" s="345" t="s">
        <v>316</v>
      </c>
      <c r="E54" s="351"/>
      <c r="F54" s="351"/>
      <c r="G54" s="436">
        <v>0</v>
      </c>
      <c r="H54" s="440"/>
      <c r="I54" s="436"/>
      <c r="J54" s="437"/>
      <c r="K54" s="437"/>
      <c r="L54" s="436">
        <v>0</v>
      </c>
      <c r="M54" s="440"/>
      <c r="N54" s="436"/>
      <c r="O54" s="437"/>
      <c r="P54" s="437"/>
      <c r="Q54" s="436">
        <v>0</v>
      </c>
      <c r="R54" s="440"/>
      <c r="S54" s="436"/>
      <c r="T54" s="437"/>
      <c r="U54" s="437"/>
      <c r="V54" s="436">
        <v>0</v>
      </c>
      <c r="W54" s="440"/>
      <c r="X54" s="436"/>
      <c r="Y54" s="437"/>
      <c r="Z54" s="437"/>
      <c r="AA54" s="436">
        <v>0</v>
      </c>
      <c r="AB54" s="440"/>
      <c r="AC54" s="436"/>
      <c r="AD54" s="437"/>
      <c r="AE54" s="437"/>
      <c r="AF54" s="436">
        <v>0</v>
      </c>
      <c r="AG54" s="440"/>
      <c r="AH54" s="436"/>
      <c r="AI54" s="437"/>
      <c r="AJ54" s="437"/>
      <c r="AK54" s="436">
        <v>0</v>
      </c>
      <c r="AL54" s="440"/>
      <c r="AM54" s="436"/>
      <c r="AN54" s="437"/>
      <c r="AO54" s="437"/>
      <c r="AP54" s="436">
        <v>0</v>
      </c>
      <c r="AQ54" s="440"/>
      <c r="AR54" s="436"/>
      <c r="AS54" s="437"/>
      <c r="AT54" s="437"/>
      <c r="AU54" s="436">
        <v>0</v>
      </c>
      <c r="AV54" s="440"/>
      <c r="AW54" s="436"/>
      <c r="AX54" s="437"/>
      <c r="AY54" s="437"/>
      <c r="AZ54" s="436">
        <v>0</v>
      </c>
      <c r="BA54" s="440"/>
      <c r="BB54" s="436"/>
      <c r="BC54" s="437"/>
      <c r="BD54" s="437"/>
      <c r="BE54" s="436">
        <v>0</v>
      </c>
      <c r="BF54" s="440"/>
      <c r="BG54" s="436"/>
      <c r="BH54" s="437"/>
      <c r="BI54" s="437"/>
      <c r="BJ54" s="436">
        <v>0</v>
      </c>
      <c r="BK54" s="440"/>
      <c r="BL54" s="436"/>
      <c r="BM54" s="437"/>
      <c r="BN54" s="437"/>
      <c r="BO54" s="436">
        <v>0</v>
      </c>
      <c r="BP54" s="440"/>
      <c r="BQ54" s="436"/>
      <c r="BR54" s="437"/>
      <c r="BS54" s="437"/>
      <c r="BT54" s="436">
        <f>SUM(L54:BO54)</f>
        <v>0</v>
      </c>
      <c r="BU54" s="440"/>
      <c r="BV54" s="436"/>
      <c r="BW54" s="437"/>
      <c r="BX54" s="437"/>
      <c r="BY54" s="436">
        <v>0</v>
      </c>
      <c r="BZ54" s="440"/>
      <c r="CA54" s="436"/>
      <c r="CB54" s="437"/>
      <c r="CC54" s="437"/>
      <c r="CD54" s="436">
        <v>0</v>
      </c>
      <c r="CE54" s="440"/>
      <c r="CF54" s="436"/>
      <c r="CG54" s="437"/>
      <c r="CH54" s="437"/>
      <c r="CI54" s="436">
        <v>0</v>
      </c>
      <c r="CJ54" s="440"/>
      <c r="CK54" s="436"/>
      <c r="CL54" s="437"/>
      <c r="CM54" s="437"/>
      <c r="CN54" s="436">
        <v>0</v>
      </c>
      <c r="CO54" s="440"/>
      <c r="CP54" s="436"/>
      <c r="CQ54" s="437"/>
      <c r="CR54" s="437"/>
      <c r="CS54" s="436">
        <v>0</v>
      </c>
      <c r="CT54" s="440"/>
      <c r="CU54" s="436"/>
      <c r="CV54" s="437"/>
      <c r="CW54" s="437"/>
      <c r="CX54" s="436">
        <v>0</v>
      </c>
      <c r="CY54" s="440"/>
      <c r="CZ54" s="436"/>
      <c r="DA54" s="437"/>
      <c r="DB54" s="437"/>
      <c r="DC54" s="436">
        <v>0</v>
      </c>
      <c r="DD54" s="440"/>
      <c r="DE54" s="436"/>
      <c r="DF54" s="437"/>
      <c r="DG54" s="437"/>
      <c r="DH54" s="436">
        <v>0</v>
      </c>
      <c r="DI54" s="440"/>
      <c r="DJ54" s="436"/>
      <c r="DK54" s="437"/>
      <c r="DL54" s="437"/>
      <c r="DM54" s="436">
        <v>0</v>
      </c>
      <c r="DN54" s="440"/>
      <c r="DO54" s="436"/>
      <c r="DP54" s="437"/>
      <c r="DQ54" s="437"/>
      <c r="DR54" s="436">
        <v>0</v>
      </c>
      <c r="DS54" s="440"/>
      <c r="DT54" s="436"/>
      <c r="DU54" s="437"/>
      <c r="DV54" s="437"/>
      <c r="DW54" s="436">
        <v>0</v>
      </c>
      <c r="DX54" s="440"/>
      <c r="DY54" s="436"/>
      <c r="DZ54" s="437"/>
      <c r="EA54" s="437"/>
      <c r="EB54" s="436">
        <v>0</v>
      </c>
      <c r="EC54" s="440"/>
      <c r="ED54" s="436"/>
      <c r="EE54" s="437"/>
      <c r="EF54" s="437"/>
      <c r="EG54" s="436">
        <v>0</v>
      </c>
      <c r="EH54" s="440"/>
      <c r="EI54" s="436"/>
      <c r="EJ54" s="437"/>
      <c r="EK54" s="437"/>
      <c r="EL54" s="436">
        <f t="shared" si="6"/>
        <v>0</v>
      </c>
      <c r="EM54" s="440"/>
      <c r="EN54" s="436"/>
      <c r="EO54" s="345"/>
    </row>
    <row r="55" spans="1:148" ht="12.75" hidden="1" customHeight="1" x14ac:dyDescent="0.2">
      <c r="A55" s="333"/>
      <c r="B55" s="333"/>
      <c r="C55" s="333"/>
      <c r="D55" s="345" t="s">
        <v>330</v>
      </c>
      <c r="E55" s="351"/>
      <c r="F55" s="373"/>
      <c r="G55" s="448">
        <v>0</v>
      </c>
      <c r="H55" s="449"/>
      <c r="I55" s="436"/>
      <c r="J55" s="437"/>
      <c r="K55" s="450"/>
      <c r="L55" s="448">
        <v>0</v>
      </c>
      <c r="M55" s="449"/>
      <c r="N55" s="436"/>
      <c r="O55" s="437"/>
      <c r="P55" s="450"/>
      <c r="Q55" s="448">
        <v>0</v>
      </c>
      <c r="R55" s="449"/>
      <c r="S55" s="436"/>
      <c r="T55" s="437"/>
      <c r="U55" s="450"/>
      <c r="V55" s="448">
        <v>0</v>
      </c>
      <c r="W55" s="449"/>
      <c r="X55" s="436"/>
      <c r="Y55" s="437"/>
      <c r="Z55" s="450"/>
      <c r="AA55" s="448">
        <v>0</v>
      </c>
      <c r="AB55" s="449"/>
      <c r="AC55" s="436"/>
      <c r="AD55" s="437"/>
      <c r="AE55" s="450"/>
      <c r="AF55" s="448">
        <v>0</v>
      </c>
      <c r="AG55" s="449"/>
      <c r="AH55" s="436"/>
      <c r="AI55" s="437"/>
      <c r="AJ55" s="450"/>
      <c r="AK55" s="448">
        <v>0</v>
      </c>
      <c r="AL55" s="449"/>
      <c r="AM55" s="436"/>
      <c r="AN55" s="437"/>
      <c r="AO55" s="450"/>
      <c r="AP55" s="448">
        <v>0</v>
      </c>
      <c r="AQ55" s="449"/>
      <c r="AR55" s="436"/>
      <c r="AS55" s="437"/>
      <c r="AT55" s="450"/>
      <c r="AU55" s="448">
        <v>0</v>
      </c>
      <c r="AV55" s="449"/>
      <c r="AW55" s="436"/>
      <c r="AX55" s="437"/>
      <c r="AY55" s="450"/>
      <c r="AZ55" s="448">
        <v>0</v>
      </c>
      <c r="BA55" s="449"/>
      <c r="BB55" s="436"/>
      <c r="BC55" s="437"/>
      <c r="BD55" s="450"/>
      <c r="BE55" s="448">
        <v>0</v>
      </c>
      <c r="BF55" s="449"/>
      <c r="BG55" s="436"/>
      <c r="BH55" s="437"/>
      <c r="BI55" s="450"/>
      <c r="BJ55" s="448">
        <v>0</v>
      </c>
      <c r="BK55" s="449"/>
      <c r="BL55" s="436"/>
      <c r="BM55" s="437"/>
      <c r="BN55" s="450"/>
      <c r="BO55" s="448">
        <v>0</v>
      </c>
      <c r="BP55" s="449"/>
      <c r="BQ55" s="436"/>
      <c r="BR55" s="437"/>
      <c r="BS55" s="450"/>
      <c r="BT55" s="448">
        <f>SUM(L55:BO55)</f>
        <v>0</v>
      </c>
      <c r="BU55" s="449"/>
      <c r="BV55" s="436"/>
      <c r="BW55" s="437"/>
      <c r="BX55" s="450"/>
      <c r="BY55" s="448">
        <v>0</v>
      </c>
      <c r="BZ55" s="449"/>
      <c r="CA55" s="436"/>
      <c r="CB55" s="437"/>
      <c r="CC55" s="450"/>
      <c r="CD55" s="448">
        <v>0</v>
      </c>
      <c r="CE55" s="449"/>
      <c r="CF55" s="436"/>
      <c r="CG55" s="437"/>
      <c r="CH55" s="450"/>
      <c r="CI55" s="448">
        <v>0</v>
      </c>
      <c r="CJ55" s="449"/>
      <c r="CK55" s="436"/>
      <c r="CL55" s="437"/>
      <c r="CM55" s="450"/>
      <c r="CN55" s="448">
        <v>0</v>
      </c>
      <c r="CO55" s="449"/>
      <c r="CP55" s="436"/>
      <c r="CQ55" s="437"/>
      <c r="CR55" s="450"/>
      <c r="CS55" s="448">
        <v>0</v>
      </c>
      <c r="CT55" s="449"/>
      <c r="CU55" s="436"/>
      <c r="CV55" s="437"/>
      <c r="CW55" s="450"/>
      <c r="CX55" s="448">
        <v>0</v>
      </c>
      <c r="CY55" s="449"/>
      <c r="CZ55" s="436"/>
      <c r="DA55" s="437"/>
      <c r="DB55" s="450"/>
      <c r="DC55" s="448">
        <v>0</v>
      </c>
      <c r="DD55" s="449"/>
      <c r="DE55" s="436"/>
      <c r="DF55" s="437"/>
      <c r="DG55" s="450"/>
      <c r="DH55" s="448">
        <v>0</v>
      </c>
      <c r="DI55" s="449"/>
      <c r="DJ55" s="436"/>
      <c r="DK55" s="437"/>
      <c r="DL55" s="450"/>
      <c r="DM55" s="448">
        <v>0</v>
      </c>
      <c r="DN55" s="449"/>
      <c r="DO55" s="436"/>
      <c r="DP55" s="437"/>
      <c r="DQ55" s="450"/>
      <c r="DR55" s="448">
        <v>0</v>
      </c>
      <c r="DS55" s="449"/>
      <c r="DT55" s="436"/>
      <c r="DU55" s="437"/>
      <c r="DV55" s="450"/>
      <c r="DW55" s="448">
        <v>0</v>
      </c>
      <c r="DX55" s="449"/>
      <c r="DY55" s="436"/>
      <c r="DZ55" s="437"/>
      <c r="EA55" s="450"/>
      <c r="EB55" s="448">
        <v>0</v>
      </c>
      <c r="EC55" s="449"/>
      <c r="ED55" s="436"/>
      <c r="EE55" s="437"/>
      <c r="EF55" s="450"/>
      <c r="EG55" s="448">
        <v>0</v>
      </c>
      <c r="EH55" s="449"/>
      <c r="EI55" s="436"/>
      <c r="EJ55" s="437"/>
      <c r="EK55" s="450"/>
      <c r="EL55" s="448">
        <f t="shared" si="6"/>
        <v>0</v>
      </c>
      <c r="EM55" s="449"/>
      <c r="EN55" s="436"/>
      <c r="EO55" s="345"/>
    </row>
    <row r="56" spans="1:148" ht="12.75" hidden="1" customHeight="1" x14ac:dyDescent="0.2">
      <c r="A56" s="333"/>
      <c r="B56" s="333"/>
      <c r="C56" s="333"/>
      <c r="D56" s="345"/>
      <c r="E56" s="351"/>
      <c r="F56" s="333"/>
      <c r="G56" s="436"/>
      <c r="H56" s="436"/>
      <c r="I56" s="436"/>
      <c r="J56" s="437"/>
      <c r="K56" s="436"/>
      <c r="L56" s="436"/>
      <c r="M56" s="436"/>
      <c r="N56" s="436"/>
      <c r="O56" s="437"/>
      <c r="P56" s="436"/>
      <c r="Q56" s="436"/>
      <c r="R56" s="436"/>
      <c r="S56" s="436"/>
      <c r="T56" s="437"/>
      <c r="U56" s="436"/>
      <c r="V56" s="436"/>
      <c r="W56" s="436"/>
      <c r="X56" s="436"/>
      <c r="Y56" s="437"/>
      <c r="Z56" s="436"/>
      <c r="AA56" s="436"/>
      <c r="AB56" s="436"/>
      <c r="AC56" s="436"/>
      <c r="AD56" s="437"/>
      <c r="AE56" s="436"/>
      <c r="AF56" s="436"/>
      <c r="AG56" s="436"/>
      <c r="AH56" s="436"/>
      <c r="AI56" s="437"/>
      <c r="AJ56" s="436"/>
      <c r="AK56" s="436"/>
      <c r="AL56" s="436"/>
      <c r="AM56" s="436"/>
      <c r="AN56" s="437"/>
      <c r="AO56" s="436"/>
      <c r="AP56" s="436"/>
      <c r="AQ56" s="436"/>
      <c r="AR56" s="436"/>
      <c r="AS56" s="437"/>
      <c r="AT56" s="436"/>
      <c r="AU56" s="436"/>
      <c r="AV56" s="436"/>
      <c r="AW56" s="436"/>
      <c r="AX56" s="437"/>
      <c r="AY56" s="436"/>
      <c r="AZ56" s="436"/>
      <c r="BA56" s="436"/>
      <c r="BB56" s="436"/>
      <c r="BC56" s="437"/>
      <c r="BD56" s="436"/>
      <c r="BE56" s="436"/>
      <c r="BF56" s="436"/>
      <c r="BG56" s="436"/>
      <c r="BH56" s="437"/>
      <c r="BI56" s="436"/>
      <c r="BJ56" s="436"/>
      <c r="BK56" s="436"/>
      <c r="BL56" s="436"/>
      <c r="BM56" s="437"/>
      <c r="BN56" s="436"/>
      <c r="BO56" s="436"/>
      <c r="BP56" s="436"/>
      <c r="BQ56" s="436"/>
      <c r="BR56" s="437"/>
      <c r="BS56" s="436"/>
      <c r="BT56" s="436"/>
      <c r="BU56" s="436"/>
      <c r="BV56" s="436"/>
      <c r="BW56" s="437"/>
      <c r="BX56" s="436"/>
      <c r="BY56" s="436"/>
      <c r="BZ56" s="436"/>
      <c r="CA56" s="436"/>
      <c r="CB56" s="437"/>
      <c r="CC56" s="436"/>
      <c r="CD56" s="436"/>
      <c r="CE56" s="436"/>
      <c r="CF56" s="436"/>
      <c r="CG56" s="437"/>
      <c r="CH56" s="436"/>
      <c r="CI56" s="436"/>
      <c r="CJ56" s="436"/>
      <c r="CK56" s="436"/>
      <c r="CL56" s="437"/>
      <c r="CM56" s="436"/>
      <c r="CN56" s="436"/>
      <c r="CO56" s="436"/>
      <c r="CP56" s="436"/>
      <c r="CQ56" s="437"/>
      <c r="CR56" s="436"/>
      <c r="CS56" s="436"/>
      <c r="CT56" s="436"/>
      <c r="CU56" s="436"/>
      <c r="CV56" s="437"/>
      <c r="CW56" s="436"/>
      <c r="CX56" s="436"/>
      <c r="CY56" s="436"/>
      <c r="CZ56" s="436"/>
      <c r="DA56" s="437"/>
      <c r="DB56" s="436"/>
      <c r="DC56" s="436"/>
      <c r="DD56" s="436"/>
      <c r="DE56" s="436"/>
      <c r="DF56" s="437"/>
      <c r="DG56" s="436"/>
      <c r="DH56" s="436"/>
      <c r="DI56" s="436"/>
      <c r="DJ56" s="436"/>
      <c r="DK56" s="437"/>
      <c r="DL56" s="436"/>
      <c r="DM56" s="436"/>
      <c r="DN56" s="436"/>
      <c r="DO56" s="436"/>
      <c r="DP56" s="437"/>
      <c r="DQ56" s="436"/>
      <c r="DR56" s="436"/>
      <c r="DS56" s="436"/>
      <c r="DT56" s="436"/>
      <c r="DU56" s="437"/>
      <c r="DV56" s="436"/>
      <c r="DW56" s="436"/>
      <c r="DX56" s="436"/>
      <c r="DY56" s="436"/>
      <c r="DZ56" s="437"/>
      <c r="EA56" s="436"/>
      <c r="EB56" s="436"/>
      <c r="EC56" s="436"/>
      <c r="ED56" s="436"/>
      <c r="EE56" s="437"/>
      <c r="EF56" s="436"/>
      <c r="EG56" s="436"/>
      <c r="EH56" s="436"/>
      <c r="EI56" s="436"/>
      <c r="EJ56" s="437"/>
      <c r="EK56" s="436"/>
      <c r="EL56" s="436"/>
      <c r="EM56" s="436"/>
      <c r="EN56" s="436"/>
      <c r="EO56" s="345"/>
    </row>
    <row r="57" spans="1:148" ht="12.75" hidden="1" customHeight="1" x14ac:dyDescent="0.2">
      <c r="A57" s="333"/>
      <c r="B57" s="333"/>
      <c r="C57" s="333"/>
      <c r="D57" s="345" t="s">
        <v>408</v>
      </c>
      <c r="E57" s="351"/>
      <c r="F57" s="333"/>
      <c r="G57" s="436">
        <v>0</v>
      </c>
      <c r="H57" s="436"/>
      <c r="I57" s="436"/>
      <c r="J57" s="437"/>
      <c r="K57" s="436"/>
      <c r="L57" s="436">
        <f>L58+L60</f>
        <v>0</v>
      </c>
      <c r="M57" s="436"/>
      <c r="N57" s="436"/>
      <c r="O57" s="437"/>
      <c r="P57" s="436"/>
      <c r="Q57" s="436">
        <f>Q58+Q60</f>
        <v>0</v>
      </c>
      <c r="R57" s="436"/>
      <c r="S57" s="436"/>
      <c r="T57" s="437"/>
      <c r="U57" s="436"/>
      <c r="V57" s="436">
        <f>V58+V60</f>
        <v>0</v>
      </c>
      <c r="W57" s="436"/>
      <c r="X57" s="436"/>
      <c r="Y57" s="437"/>
      <c r="Z57" s="436"/>
      <c r="AA57" s="436">
        <f>AA58+AA60</f>
        <v>0</v>
      </c>
      <c r="AB57" s="436"/>
      <c r="AC57" s="436"/>
      <c r="AD57" s="437"/>
      <c r="AE57" s="436"/>
      <c r="AF57" s="436">
        <f>AF58+AF60</f>
        <v>0</v>
      </c>
      <c r="AG57" s="436"/>
      <c r="AH57" s="436"/>
      <c r="AI57" s="437"/>
      <c r="AJ57" s="436"/>
      <c r="AK57" s="436">
        <f>AK58+AK60</f>
        <v>0</v>
      </c>
      <c r="AL57" s="436"/>
      <c r="AM57" s="436"/>
      <c r="AN57" s="437"/>
      <c r="AO57" s="436"/>
      <c r="AP57" s="436">
        <f>AP58+AP60</f>
        <v>0</v>
      </c>
      <c r="AQ57" s="436"/>
      <c r="AR57" s="436"/>
      <c r="AS57" s="437"/>
      <c r="AT57" s="436"/>
      <c r="AU57" s="436">
        <f>AU58+AU60</f>
        <v>0</v>
      </c>
      <c r="AV57" s="436"/>
      <c r="AW57" s="436"/>
      <c r="AX57" s="437"/>
      <c r="AY57" s="436"/>
      <c r="AZ57" s="436">
        <f>AZ58+AZ60</f>
        <v>0</v>
      </c>
      <c r="BA57" s="436"/>
      <c r="BB57" s="436"/>
      <c r="BC57" s="437"/>
      <c r="BD57" s="436"/>
      <c r="BE57" s="436">
        <f>BE58+BE60</f>
        <v>0</v>
      </c>
      <c r="BF57" s="436"/>
      <c r="BG57" s="436"/>
      <c r="BH57" s="437"/>
      <c r="BI57" s="436"/>
      <c r="BJ57" s="436">
        <f>BJ58+BJ60</f>
        <v>0</v>
      </c>
      <c r="BK57" s="436"/>
      <c r="BL57" s="436"/>
      <c r="BM57" s="437"/>
      <c r="BN57" s="436"/>
      <c r="BO57" s="436">
        <f>BO58+BO60</f>
        <v>0</v>
      </c>
      <c r="BP57" s="436"/>
      <c r="BQ57" s="436"/>
      <c r="BR57" s="437"/>
      <c r="BS57" s="436"/>
      <c r="BT57" s="436">
        <f>SUM(BT58:BT60)</f>
        <v>0</v>
      </c>
      <c r="BU57" s="436"/>
      <c r="BV57" s="436"/>
      <c r="BW57" s="437"/>
      <c r="BX57" s="436"/>
      <c r="BY57" s="436">
        <f>SUM(BY58:BY60)</f>
        <v>0</v>
      </c>
      <c r="BZ57" s="436"/>
      <c r="CA57" s="436"/>
      <c r="CB57" s="437"/>
      <c r="CC57" s="436"/>
      <c r="CD57" s="436">
        <f>CD58+CD60</f>
        <v>0</v>
      </c>
      <c r="CE57" s="436"/>
      <c r="CF57" s="436"/>
      <c r="CG57" s="437"/>
      <c r="CH57" s="436"/>
      <c r="CI57" s="436">
        <f>CI58+CI60</f>
        <v>0</v>
      </c>
      <c r="CJ57" s="436"/>
      <c r="CK57" s="436"/>
      <c r="CL57" s="437"/>
      <c r="CM57" s="436"/>
      <c r="CN57" s="436">
        <f>CN58+CN60</f>
        <v>0</v>
      </c>
      <c r="CO57" s="436"/>
      <c r="CP57" s="436"/>
      <c r="CQ57" s="437"/>
      <c r="CR57" s="436"/>
      <c r="CS57" s="436">
        <f>CS58+CS60</f>
        <v>0</v>
      </c>
      <c r="CT57" s="436"/>
      <c r="CU57" s="436"/>
      <c r="CV57" s="437"/>
      <c r="CW57" s="436"/>
      <c r="CX57" s="436">
        <f>CX58+CX60</f>
        <v>0</v>
      </c>
      <c r="CY57" s="436"/>
      <c r="CZ57" s="436"/>
      <c r="DA57" s="437"/>
      <c r="DB57" s="436"/>
      <c r="DC57" s="436">
        <f>DC58+DC60</f>
        <v>0</v>
      </c>
      <c r="DD57" s="436"/>
      <c r="DE57" s="436"/>
      <c r="DF57" s="437"/>
      <c r="DG57" s="436"/>
      <c r="DH57" s="436">
        <f>DH58+DH60</f>
        <v>0</v>
      </c>
      <c r="DI57" s="436"/>
      <c r="DJ57" s="436"/>
      <c r="DK57" s="437"/>
      <c r="DL57" s="436"/>
      <c r="DM57" s="436">
        <f>DM58+DM60</f>
        <v>0</v>
      </c>
      <c r="DN57" s="436"/>
      <c r="DO57" s="436"/>
      <c r="DP57" s="437"/>
      <c r="DQ57" s="436"/>
      <c r="DR57" s="436">
        <f>DR58+DR60</f>
        <v>0</v>
      </c>
      <c r="DS57" s="436"/>
      <c r="DT57" s="436"/>
      <c r="DU57" s="437"/>
      <c r="DV57" s="436"/>
      <c r="DW57" s="436">
        <f>DW58+DW60</f>
        <v>0</v>
      </c>
      <c r="DX57" s="436"/>
      <c r="DY57" s="436"/>
      <c r="DZ57" s="437"/>
      <c r="EA57" s="436"/>
      <c r="EB57" s="436">
        <f>EB58+EB60</f>
        <v>0</v>
      </c>
      <c r="EC57" s="436"/>
      <c r="ED57" s="436"/>
      <c r="EE57" s="437"/>
      <c r="EF57" s="436"/>
      <c r="EG57" s="436">
        <f>EG58+EG60</f>
        <v>0</v>
      </c>
      <c r="EH57" s="436"/>
      <c r="EI57" s="436"/>
      <c r="EJ57" s="437"/>
      <c r="EK57" s="436"/>
      <c r="EL57" s="436">
        <f>SUM(EL58:EL60)</f>
        <v>0</v>
      </c>
      <c r="EM57" s="436"/>
      <c r="EN57" s="436"/>
      <c r="EO57" s="345"/>
    </row>
    <row r="58" spans="1:148" ht="12.75" hidden="1" customHeight="1" x14ac:dyDescent="0.2">
      <c r="A58" s="333"/>
      <c r="B58" s="333"/>
      <c r="C58" s="333"/>
      <c r="D58" s="345" t="s">
        <v>313</v>
      </c>
      <c r="E58" s="351"/>
      <c r="F58" s="358"/>
      <c r="G58" s="434">
        <v>0</v>
      </c>
      <c r="H58" s="435"/>
      <c r="I58" s="436"/>
      <c r="J58" s="437"/>
      <c r="K58" s="438"/>
      <c r="L58" s="434">
        <v>0</v>
      </c>
      <c r="M58" s="435"/>
      <c r="N58" s="436"/>
      <c r="O58" s="437"/>
      <c r="P58" s="438"/>
      <c r="Q58" s="434">
        <v>0</v>
      </c>
      <c r="R58" s="435"/>
      <c r="S58" s="436"/>
      <c r="T58" s="437"/>
      <c r="U58" s="438"/>
      <c r="V58" s="434">
        <v>0</v>
      </c>
      <c r="W58" s="435"/>
      <c r="X58" s="436"/>
      <c r="Y58" s="437"/>
      <c r="Z58" s="438"/>
      <c r="AA58" s="434">
        <v>0</v>
      </c>
      <c r="AB58" s="435"/>
      <c r="AC58" s="436"/>
      <c r="AD58" s="437"/>
      <c r="AE58" s="438"/>
      <c r="AF58" s="434">
        <v>0</v>
      </c>
      <c r="AG58" s="435"/>
      <c r="AH58" s="436"/>
      <c r="AI58" s="437"/>
      <c r="AJ58" s="438"/>
      <c r="AK58" s="434">
        <v>0</v>
      </c>
      <c r="AL58" s="435"/>
      <c r="AM58" s="436"/>
      <c r="AN58" s="437"/>
      <c r="AO58" s="438"/>
      <c r="AP58" s="434">
        <v>0</v>
      </c>
      <c r="AQ58" s="435"/>
      <c r="AR58" s="436"/>
      <c r="AS58" s="437"/>
      <c r="AT58" s="438"/>
      <c r="AU58" s="434">
        <v>0</v>
      </c>
      <c r="AV58" s="435"/>
      <c r="AW58" s="436"/>
      <c r="AX58" s="437"/>
      <c r="AY58" s="438"/>
      <c r="AZ58" s="434">
        <v>0</v>
      </c>
      <c r="BA58" s="435"/>
      <c r="BB58" s="436"/>
      <c r="BC58" s="437"/>
      <c r="BD58" s="438"/>
      <c r="BE58" s="434">
        <v>0</v>
      </c>
      <c r="BF58" s="435"/>
      <c r="BG58" s="436"/>
      <c r="BH58" s="437"/>
      <c r="BI58" s="438"/>
      <c r="BJ58" s="434">
        <v>0</v>
      </c>
      <c r="BK58" s="435"/>
      <c r="BL58" s="436"/>
      <c r="BM58" s="437"/>
      <c r="BN58" s="438"/>
      <c r="BO58" s="434">
        <v>0</v>
      </c>
      <c r="BP58" s="435"/>
      <c r="BQ58" s="436"/>
      <c r="BR58" s="437"/>
      <c r="BS58" s="438"/>
      <c r="BT58" s="434">
        <f>SUM(L58:BO58)</f>
        <v>0</v>
      </c>
      <c r="BU58" s="435"/>
      <c r="BV58" s="436"/>
      <c r="BW58" s="437"/>
      <c r="BX58" s="438"/>
      <c r="BY58" s="434">
        <v>0</v>
      </c>
      <c r="BZ58" s="435"/>
      <c r="CA58" s="436"/>
      <c r="CB58" s="437"/>
      <c r="CC58" s="438"/>
      <c r="CD58" s="434">
        <v>0</v>
      </c>
      <c r="CE58" s="435"/>
      <c r="CF58" s="436"/>
      <c r="CG58" s="437"/>
      <c r="CH58" s="438"/>
      <c r="CI58" s="434">
        <v>0</v>
      </c>
      <c r="CJ58" s="435"/>
      <c r="CK58" s="436"/>
      <c r="CL58" s="437"/>
      <c r="CM58" s="438"/>
      <c r="CN58" s="434">
        <v>0</v>
      </c>
      <c r="CO58" s="435"/>
      <c r="CP58" s="436"/>
      <c r="CQ58" s="437"/>
      <c r="CR58" s="438"/>
      <c r="CS58" s="434">
        <v>0</v>
      </c>
      <c r="CT58" s="435"/>
      <c r="CU58" s="436"/>
      <c r="CV58" s="437"/>
      <c r="CW58" s="438"/>
      <c r="CX58" s="434">
        <v>0</v>
      </c>
      <c r="CY58" s="435"/>
      <c r="CZ58" s="436"/>
      <c r="DA58" s="437"/>
      <c r="DB58" s="438"/>
      <c r="DC58" s="434">
        <v>0</v>
      </c>
      <c r="DD58" s="435"/>
      <c r="DE58" s="436"/>
      <c r="DF58" s="437"/>
      <c r="DG58" s="438"/>
      <c r="DH58" s="434">
        <v>0</v>
      </c>
      <c r="DI58" s="435"/>
      <c r="DJ58" s="436"/>
      <c r="DK58" s="437"/>
      <c r="DL58" s="438"/>
      <c r="DM58" s="434">
        <v>0</v>
      </c>
      <c r="DN58" s="435"/>
      <c r="DO58" s="436"/>
      <c r="DP58" s="437"/>
      <c r="DQ58" s="438"/>
      <c r="DR58" s="434">
        <v>0</v>
      </c>
      <c r="DS58" s="435"/>
      <c r="DT58" s="436"/>
      <c r="DU58" s="437"/>
      <c r="DV58" s="438"/>
      <c r="DW58" s="434">
        <v>0</v>
      </c>
      <c r="DX58" s="435"/>
      <c r="DY58" s="436"/>
      <c r="DZ58" s="437"/>
      <c r="EA58" s="438"/>
      <c r="EB58" s="434">
        <v>0</v>
      </c>
      <c r="EC58" s="435"/>
      <c r="ED58" s="436"/>
      <c r="EE58" s="437"/>
      <c r="EF58" s="438"/>
      <c r="EG58" s="434">
        <v>0</v>
      </c>
      <c r="EH58" s="435"/>
      <c r="EI58" s="436"/>
      <c r="EJ58" s="437"/>
      <c r="EK58" s="438"/>
      <c r="EL58" s="434">
        <f t="shared" ref="EL58:EL60" si="7">SUM(CD58:EG58)</f>
        <v>0</v>
      </c>
      <c r="EM58" s="435"/>
      <c r="EN58" s="436"/>
      <c r="EO58" s="345"/>
    </row>
    <row r="59" spans="1:148" ht="12.75" hidden="1" customHeight="1" x14ac:dyDescent="0.2">
      <c r="A59" s="333"/>
      <c r="B59" s="333"/>
      <c r="C59" s="333"/>
      <c r="D59" s="345" t="s">
        <v>316</v>
      </c>
      <c r="E59" s="351"/>
      <c r="F59" s="351"/>
      <c r="G59" s="436">
        <v>0</v>
      </c>
      <c r="H59" s="440"/>
      <c r="I59" s="436"/>
      <c r="J59" s="437"/>
      <c r="K59" s="437"/>
      <c r="L59" s="436">
        <v>0</v>
      </c>
      <c r="M59" s="440"/>
      <c r="N59" s="436"/>
      <c r="O59" s="437"/>
      <c r="P59" s="437"/>
      <c r="Q59" s="436">
        <v>0</v>
      </c>
      <c r="R59" s="440"/>
      <c r="S59" s="436"/>
      <c r="T59" s="437"/>
      <c r="U59" s="437"/>
      <c r="V59" s="436">
        <v>0</v>
      </c>
      <c r="W59" s="440"/>
      <c r="X59" s="436"/>
      <c r="Y59" s="437"/>
      <c r="Z59" s="437"/>
      <c r="AA59" s="436">
        <v>0</v>
      </c>
      <c r="AB59" s="440"/>
      <c r="AC59" s="436"/>
      <c r="AD59" s="437"/>
      <c r="AE59" s="437"/>
      <c r="AF59" s="436">
        <v>0</v>
      </c>
      <c r="AG59" s="440"/>
      <c r="AH59" s="436"/>
      <c r="AI59" s="437"/>
      <c r="AJ59" s="437"/>
      <c r="AK59" s="436">
        <v>0</v>
      </c>
      <c r="AL59" s="440"/>
      <c r="AM59" s="436"/>
      <c r="AN59" s="437"/>
      <c r="AO59" s="437"/>
      <c r="AP59" s="436">
        <v>0</v>
      </c>
      <c r="AQ59" s="440"/>
      <c r="AR59" s="436"/>
      <c r="AS59" s="437"/>
      <c r="AT59" s="437"/>
      <c r="AU59" s="436">
        <v>0</v>
      </c>
      <c r="AV59" s="440"/>
      <c r="AW59" s="436"/>
      <c r="AX59" s="437"/>
      <c r="AY59" s="437"/>
      <c r="AZ59" s="436">
        <v>0</v>
      </c>
      <c r="BA59" s="440"/>
      <c r="BB59" s="436"/>
      <c r="BC59" s="437"/>
      <c r="BD59" s="437"/>
      <c r="BE59" s="436">
        <v>0</v>
      </c>
      <c r="BF59" s="440"/>
      <c r="BG59" s="436"/>
      <c r="BH59" s="437"/>
      <c r="BI59" s="437"/>
      <c r="BJ59" s="436">
        <v>0</v>
      </c>
      <c r="BK59" s="440"/>
      <c r="BL59" s="436"/>
      <c r="BM59" s="437"/>
      <c r="BN59" s="437"/>
      <c r="BO59" s="436">
        <v>0</v>
      </c>
      <c r="BP59" s="440"/>
      <c r="BQ59" s="436"/>
      <c r="BR59" s="437"/>
      <c r="BS59" s="437"/>
      <c r="BT59" s="436">
        <f>SUM(L59:BO59)</f>
        <v>0</v>
      </c>
      <c r="BU59" s="440"/>
      <c r="BV59" s="436"/>
      <c r="BW59" s="437"/>
      <c r="BX59" s="437"/>
      <c r="BY59" s="436">
        <v>0</v>
      </c>
      <c r="BZ59" s="440"/>
      <c r="CA59" s="436"/>
      <c r="CB59" s="437"/>
      <c r="CC59" s="437"/>
      <c r="CD59" s="436">
        <v>0</v>
      </c>
      <c r="CE59" s="440"/>
      <c r="CF59" s="436"/>
      <c r="CG59" s="437"/>
      <c r="CH59" s="437"/>
      <c r="CI59" s="436">
        <v>0</v>
      </c>
      <c r="CJ59" s="440"/>
      <c r="CK59" s="436"/>
      <c r="CL59" s="437"/>
      <c r="CM59" s="437"/>
      <c r="CN59" s="436">
        <v>0</v>
      </c>
      <c r="CO59" s="440"/>
      <c r="CP59" s="436"/>
      <c r="CQ59" s="437"/>
      <c r="CR59" s="437"/>
      <c r="CS59" s="436">
        <v>0</v>
      </c>
      <c r="CT59" s="440"/>
      <c r="CU59" s="436"/>
      <c r="CV59" s="437"/>
      <c r="CW59" s="437"/>
      <c r="CX59" s="436">
        <v>0</v>
      </c>
      <c r="CY59" s="440"/>
      <c r="CZ59" s="436"/>
      <c r="DA59" s="437"/>
      <c r="DB59" s="437"/>
      <c r="DC59" s="436">
        <v>0</v>
      </c>
      <c r="DD59" s="440"/>
      <c r="DE59" s="436"/>
      <c r="DF59" s="437"/>
      <c r="DG59" s="437"/>
      <c r="DH59" s="436">
        <v>0</v>
      </c>
      <c r="DI59" s="440"/>
      <c r="DJ59" s="436"/>
      <c r="DK59" s="437"/>
      <c r="DL59" s="437"/>
      <c r="DM59" s="436">
        <v>0</v>
      </c>
      <c r="DN59" s="440"/>
      <c r="DO59" s="436"/>
      <c r="DP59" s="437"/>
      <c r="DQ59" s="437"/>
      <c r="DR59" s="436">
        <v>0</v>
      </c>
      <c r="DS59" s="440"/>
      <c r="DT59" s="436"/>
      <c r="DU59" s="437"/>
      <c r="DV59" s="437"/>
      <c r="DW59" s="436">
        <v>0</v>
      </c>
      <c r="DX59" s="440"/>
      <c r="DY59" s="436"/>
      <c r="DZ59" s="437"/>
      <c r="EA59" s="437"/>
      <c r="EB59" s="436">
        <v>0</v>
      </c>
      <c r="EC59" s="440"/>
      <c r="ED59" s="436"/>
      <c r="EE59" s="437"/>
      <c r="EF59" s="437"/>
      <c r="EG59" s="436">
        <v>0</v>
      </c>
      <c r="EH59" s="440"/>
      <c r="EI59" s="436"/>
      <c r="EJ59" s="437"/>
      <c r="EK59" s="437"/>
      <c r="EL59" s="436">
        <f t="shared" si="7"/>
        <v>0</v>
      </c>
      <c r="EM59" s="440"/>
      <c r="EN59" s="436"/>
      <c r="EO59" s="345"/>
    </row>
    <row r="60" spans="1:148" ht="12.75" hidden="1" customHeight="1" x14ac:dyDescent="0.2">
      <c r="A60" s="333"/>
      <c r="B60" s="333"/>
      <c r="C60" s="333"/>
      <c r="D60" s="345" t="s">
        <v>330</v>
      </c>
      <c r="E60" s="351"/>
      <c r="F60" s="373"/>
      <c r="G60" s="448">
        <v>0</v>
      </c>
      <c r="H60" s="449"/>
      <c r="I60" s="436"/>
      <c r="J60" s="437"/>
      <c r="K60" s="450"/>
      <c r="L60" s="448">
        <v>0</v>
      </c>
      <c r="M60" s="449"/>
      <c r="N60" s="436"/>
      <c r="O60" s="437"/>
      <c r="P60" s="450"/>
      <c r="Q60" s="448">
        <v>0</v>
      </c>
      <c r="R60" s="449"/>
      <c r="S60" s="436"/>
      <c r="T60" s="437"/>
      <c r="U60" s="450"/>
      <c r="V60" s="448">
        <v>0</v>
      </c>
      <c r="W60" s="449"/>
      <c r="X60" s="436"/>
      <c r="Y60" s="437"/>
      <c r="Z60" s="450"/>
      <c r="AA60" s="448">
        <v>0</v>
      </c>
      <c r="AB60" s="449"/>
      <c r="AC60" s="436"/>
      <c r="AD60" s="437"/>
      <c r="AE60" s="450"/>
      <c r="AF60" s="448">
        <v>0</v>
      </c>
      <c r="AG60" s="449"/>
      <c r="AH60" s="436"/>
      <c r="AI60" s="437"/>
      <c r="AJ60" s="450"/>
      <c r="AK60" s="448">
        <v>0</v>
      </c>
      <c r="AL60" s="449"/>
      <c r="AM60" s="436"/>
      <c r="AN60" s="437"/>
      <c r="AO60" s="450"/>
      <c r="AP60" s="448">
        <v>0</v>
      </c>
      <c r="AQ60" s="449"/>
      <c r="AR60" s="436"/>
      <c r="AS60" s="437"/>
      <c r="AT60" s="450"/>
      <c r="AU60" s="448">
        <v>0</v>
      </c>
      <c r="AV60" s="449"/>
      <c r="AW60" s="436"/>
      <c r="AX60" s="437"/>
      <c r="AY60" s="450"/>
      <c r="AZ60" s="448">
        <v>0</v>
      </c>
      <c r="BA60" s="449"/>
      <c r="BB60" s="436"/>
      <c r="BC60" s="437"/>
      <c r="BD60" s="450"/>
      <c r="BE60" s="448">
        <v>0</v>
      </c>
      <c r="BF60" s="449"/>
      <c r="BG60" s="436"/>
      <c r="BH60" s="437"/>
      <c r="BI60" s="450"/>
      <c r="BJ60" s="448">
        <v>0</v>
      </c>
      <c r="BK60" s="449"/>
      <c r="BL60" s="436"/>
      <c r="BM60" s="437"/>
      <c r="BN60" s="450"/>
      <c r="BO60" s="448">
        <v>0</v>
      </c>
      <c r="BP60" s="449"/>
      <c r="BQ60" s="436"/>
      <c r="BR60" s="437"/>
      <c r="BS60" s="450"/>
      <c r="BT60" s="448">
        <f>SUM(L60:BO60)</f>
        <v>0</v>
      </c>
      <c r="BU60" s="449"/>
      <c r="BV60" s="436"/>
      <c r="BW60" s="437"/>
      <c r="BX60" s="450"/>
      <c r="BY60" s="448">
        <v>0</v>
      </c>
      <c r="BZ60" s="449"/>
      <c r="CA60" s="436"/>
      <c r="CB60" s="437"/>
      <c r="CC60" s="450"/>
      <c r="CD60" s="448">
        <v>0</v>
      </c>
      <c r="CE60" s="449"/>
      <c r="CF60" s="436"/>
      <c r="CG60" s="437"/>
      <c r="CH60" s="450"/>
      <c r="CI60" s="448">
        <v>0</v>
      </c>
      <c r="CJ60" s="449"/>
      <c r="CK60" s="436"/>
      <c r="CL60" s="437"/>
      <c r="CM60" s="450"/>
      <c r="CN60" s="448">
        <v>0</v>
      </c>
      <c r="CO60" s="449"/>
      <c r="CP60" s="436"/>
      <c r="CQ60" s="437"/>
      <c r="CR60" s="450"/>
      <c r="CS60" s="448">
        <v>0</v>
      </c>
      <c r="CT60" s="449"/>
      <c r="CU60" s="436"/>
      <c r="CV60" s="437"/>
      <c r="CW60" s="450"/>
      <c r="CX60" s="448">
        <v>0</v>
      </c>
      <c r="CY60" s="449"/>
      <c r="CZ60" s="436"/>
      <c r="DA60" s="437"/>
      <c r="DB60" s="450"/>
      <c r="DC60" s="448">
        <v>0</v>
      </c>
      <c r="DD60" s="449"/>
      <c r="DE60" s="436"/>
      <c r="DF60" s="437"/>
      <c r="DG60" s="450"/>
      <c r="DH60" s="448">
        <v>0</v>
      </c>
      <c r="DI60" s="449"/>
      <c r="DJ60" s="436"/>
      <c r="DK60" s="437"/>
      <c r="DL60" s="450"/>
      <c r="DM60" s="448">
        <v>0</v>
      </c>
      <c r="DN60" s="449"/>
      <c r="DO60" s="436"/>
      <c r="DP60" s="437"/>
      <c r="DQ60" s="450"/>
      <c r="DR60" s="448">
        <v>0</v>
      </c>
      <c r="DS60" s="449"/>
      <c r="DT60" s="436"/>
      <c r="DU60" s="437"/>
      <c r="DV60" s="450"/>
      <c r="DW60" s="448">
        <v>0</v>
      </c>
      <c r="DX60" s="449"/>
      <c r="DY60" s="436"/>
      <c r="DZ60" s="437"/>
      <c r="EA60" s="450"/>
      <c r="EB60" s="448">
        <v>0</v>
      </c>
      <c r="EC60" s="449"/>
      <c r="ED60" s="436"/>
      <c r="EE60" s="437"/>
      <c r="EF60" s="450"/>
      <c r="EG60" s="448">
        <v>0</v>
      </c>
      <c r="EH60" s="449"/>
      <c r="EI60" s="436"/>
      <c r="EJ60" s="437"/>
      <c r="EK60" s="450"/>
      <c r="EL60" s="448">
        <f t="shared" si="7"/>
        <v>0</v>
      </c>
      <c r="EM60" s="449"/>
      <c r="EN60" s="436"/>
      <c r="EO60" s="345"/>
    </row>
    <row r="61" spans="1:148" ht="12.75" hidden="1" customHeight="1" x14ac:dyDescent="0.2">
      <c r="A61" s="333"/>
      <c r="B61" s="333"/>
      <c r="C61" s="333"/>
      <c r="D61" s="345"/>
      <c r="E61" s="351"/>
      <c r="F61" s="333"/>
      <c r="G61" s="436"/>
      <c r="H61" s="436"/>
      <c r="I61" s="436"/>
      <c r="J61" s="437"/>
      <c r="K61" s="436"/>
      <c r="L61" s="436"/>
      <c r="M61" s="436"/>
      <c r="N61" s="436"/>
      <c r="O61" s="437"/>
      <c r="P61" s="436"/>
      <c r="Q61" s="436"/>
      <c r="R61" s="436"/>
      <c r="S61" s="436"/>
      <c r="T61" s="437"/>
      <c r="U61" s="436"/>
      <c r="V61" s="436"/>
      <c r="W61" s="436"/>
      <c r="X61" s="436"/>
      <c r="Y61" s="437"/>
      <c r="Z61" s="436"/>
      <c r="AA61" s="436"/>
      <c r="AB61" s="436"/>
      <c r="AC61" s="436"/>
      <c r="AD61" s="437"/>
      <c r="AE61" s="436"/>
      <c r="AF61" s="436"/>
      <c r="AG61" s="436"/>
      <c r="AH61" s="436"/>
      <c r="AI61" s="437"/>
      <c r="AJ61" s="436"/>
      <c r="AK61" s="436"/>
      <c r="AL61" s="436"/>
      <c r="AM61" s="436"/>
      <c r="AN61" s="437"/>
      <c r="AO61" s="436"/>
      <c r="AP61" s="436"/>
      <c r="AQ61" s="436"/>
      <c r="AR61" s="436"/>
      <c r="AS61" s="437"/>
      <c r="AT61" s="436"/>
      <c r="AU61" s="436"/>
      <c r="AV61" s="436"/>
      <c r="AW61" s="436"/>
      <c r="AX61" s="437"/>
      <c r="AY61" s="436"/>
      <c r="AZ61" s="436"/>
      <c r="BA61" s="436"/>
      <c r="BB61" s="436"/>
      <c r="BC61" s="437"/>
      <c r="BD61" s="436"/>
      <c r="BE61" s="436"/>
      <c r="BF61" s="436"/>
      <c r="BG61" s="436"/>
      <c r="BH61" s="437"/>
      <c r="BI61" s="436"/>
      <c r="BJ61" s="436"/>
      <c r="BK61" s="436"/>
      <c r="BL61" s="436"/>
      <c r="BM61" s="437"/>
      <c r="BN61" s="436"/>
      <c r="BO61" s="436"/>
      <c r="BP61" s="436"/>
      <c r="BQ61" s="436"/>
      <c r="BR61" s="437"/>
      <c r="BS61" s="436"/>
      <c r="BT61" s="436"/>
      <c r="BU61" s="436"/>
      <c r="BV61" s="436"/>
      <c r="BW61" s="437"/>
      <c r="BX61" s="436"/>
      <c r="BY61" s="436"/>
      <c r="BZ61" s="436"/>
      <c r="CA61" s="436"/>
      <c r="CB61" s="437"/>
      <c r="CC61" s="436"/>
      <c r="CD61" s="436"/>
      <c r="CE61" s="436"/>
      <c r="CF61" s="436"/>
      <c r="CG61" s="437"/>
      <c r="CH61" s="436"/>
      <c r="CI61" s="436"/>
      <c r="CJ61" s="436"/>
      <c r="CK61" s="436"/>
      <c r="CL61" s="437"/>
      <c r="CM61" s="436"/>
      <c r="CN61" s="436"/>
      <c r="CO61" s="436"/>
      <c r="CP61" s="436"/>
      <c r="CQ61" s="437"/>
      <c r="CR61" s="436"/>
      <c r="CS61" s="436"/>
      <c r="CT61" s="436"/>
      <c r="CU61" s="436"/>
      <c r="CV61" s="437"/>
      <c r="CW61" s="436"/>
      <c r="CX61" s="436"/>
      <c r="CY61" s="436"/>
      <c r="CZ61" s="436"/>
      <c r="DA61" s="437"/>
      <c r="DB61" s="436"/>
      <c r="DC61" s="436"/>
      <c r="DD61" s="436"/>
      <c r="DE61" s="436"/>
      <c r="DF61" s="437"/>
      <c r="DG61" s="436"/>
      <c r="DH61" s="436"/>
      <c r="DI61" s="436"/>
      <c r="DJ61" s="436"/>
      <c r="DK61" s="437"/>
      <c r="DL61" s="436"/>
      <c r="DM61" s="436"/>
      <c r="DN61" s="436"/>
      <c r="DO61" s="436"/>
      <c r="DP61" s="437"/>
      <c r="DQ61" s="436"/>
      <c r="DR61" s="436"/>
      <c r="DS61" s="436"/>
      <c r="DT61" s="436"/>
      <c r="DU61" s="437"/>
      <c r="DV61" s="436"/>
      <c r="DW61" s="436"/>
      <c r="DX61" s="436"/>
      <c r="DY61" s="436"/>
      <c r="DZ61" s="437"/>
      <c r="EA61" s="436"/>
      <c r="EB61" s="436"/>
      <c r="EC61" s="436"/>
      <c r="ED61" s="436"/>
      <c r="EE61" s="437"/>
      <c r="EF61" s="436"/>
      <c r="EG61" s="436"/>
      <c r="EH61" s="436"/>
      <c r="EI61" s="436"/>
      <c r="EJ61" s="437"/>
      <c r="EK61" s="436"/>
      <c r="EL61" s="436"/>
      <c r="EM61" s="436"/>
      <c r="EN61" s="436"/>
      <c r="EO61" s="345"/>
    </row>
    <row r="62" spans="1:148" s="349" customFormat="1" ht="12.75" hidden="1" customHeight="1" x14ac:dyDescent="0.2">
      <c r="A62" s="334"/>
      <c r="B62" s="334"/>
      <c r="C62" s="334"/>
      <c r="D62" s="352" t="s">
        <v>409</v>
      </c>
      <c r="E62" s="354"/>
      <c r="F62" s="334"/>
      <c r="G62" s="431">
        <f>SUM(G63:G65)</f>
        <v>0</v>
      </c>
      <c r="H62" s="431"/>
      <c r="I62" s="431"/>
      <c r="J62" s="432"/>
      <c r="K62" s="431"/>
      <c r="L62" s="431">
        <f>SUM(L63:L65)</f>
        <v>0</v>
      </c>
      <c r="M62" s="431"/>
      <c r="N62" s="431"/>
      <c r="O62" s="432"/>
      <c r="P62" s="431"/>
      <c r="Q62" s="431">
        <f>SUM(Q63:Q65)</f>
        <v>0</v>
      </c>
      <c r="R62" s="431"/>
      <c r="S62" s="431"/>
      <c r="T62" s="432"/>
      <c r="U62" s="431"/>
      <c r="V62" s="431">
        <f>SUM(V63:V65)</f>
        <v>0</v>
      </c>
      <c r="W62" s="431"/>
      <c r="X62" s="431"/>
      <c r="Y62" s="432"/>
      <c r="Z62" s="431"/>
      <c r="AA62" s="431">
        <f>SUM(AA63:AA65)</f>
        <v>0</v>
      </c>
      <c r="AB62" s="431"/>
      <c r="AC62" s="431"/>
      <c r="AD62" s="432"/>
      <c r="AE62" s="431"/>
      <c r="AF62" s="431">
        <f>SUM(AF63:AF65)</f>
        <v>0</v>
      </c>
      <c r="AG62" s="431"/>
      <c r="AH62" s="431"/>
      <c r="AI62" s="432"/>
      <c r="AJ62" s="431"/>
      <c r="AK62" s="431">
        <f>SUM(AK63:AK65)</f>
        <v>0</v>
      </c>
      <c r="AL62" s="431"/>
      <c r="AM62" s="431"/>
      <c r="AN62" s="432"/>
      <c r="AO62" s="431"/>
      <c r="AP62" s="431">
        <f>SUM(AP63:AP65)</f>
        <v>0</v>
      </c>
      <c r="AQ62" s="431"/>
      <c r="AR62" s="431"/>
      <c r="AS62" s="432"/>
      <c r="AT62" s="431"/>
      <c r="AU62" s="431">
        <f>SUM(AU63:AU65)</f>
        <v>0</v>
      </c>
      <c r="AV62" s="431"/>
      <c r="AW62" s="431"/>
      <c r="AX62" s="432"/>
      <c r="AY62" s="431"/>
      <c r="AZ62" s="431">
        <f>SUM(AZ63:AZ65)</f>
        <v>0</v>
      </c>
      <c r="BA62" s="431"/>
      <c r="BB62" s="431"/>
      <c r="BC62" s="432"/>
      <c r="BD62" s="431"/>
      <c r="BE62" s="431">
        <f>SUM(BE63:BE65)</f>
        <v>0</v>
      </c>
      <c r="BF62" s="431"/>
      <c r="BG62" s="431"/>
      <c r="BH62" s="432"/>
      <c r="BI62" s="431"/>
      <c r="BJ62" s="431">
        <f>SUM(BJ63:BJ65)</f>
        <v>0</v>
      </c>
      <c r="BK62" s="431"/>
      <c r="BL62" s="431"/>
      <c r="BM62" s="432"/>
      <c r="BN62" s="431"/>
      <c r="BO62" s="431">
        <f>SUM(BO63:BO65)</f>
        <v>0</v>
      </c>
      <c r="BP62" s="431"/>
      <c r="BQ62" s="431"/>
      <c r="BR62" s="432"/>
      <c r="BS62" s="431"/>
      <c r="BT62" s="431">
        <f>SUM(BT63:BT65)</f>
        <v>0</v>
      </c>
      <c r="BU62" s="431"/>
      <c r="BV62" s="431"/>
      <c r="BW62" s="432"/>
      <c r="BX62" s="431"/>
      <c r="BY62" s="431">
        <f>SUM(BY63:BY65)</f>
        <v>0</v>
      </c>
      <c r="BZ62" s="431"/>
      <c r="CA62" s="431"/>
      <c r="CB62" s="432"/>
      <c r="CC62" s="431"/>
      <c r="CD62" s="431">
        <f>SUM(CD63:CD65)</f>
        <v>0</v>
      </c>
      <c r="CE62" s="431"/>
      <c r="CF62" s="431"/>
      <c r="CG62" s="432"/>
      <c r="CH62" s="431"/>
      <c r="CI62" s="431">
        <f>SUM(CI63:CI65)</f>
        <v>0</v>
      </c>
      <c r="CJ62" s="431"/>
      <c r="CK62" s="431"/>
      <c r="CL62" s="432"/>
      <c r="CM62" s="431"/>
      <c r="CN62" s="431">
        <f>SUM(CN63:CN65)</f>
        <v>0</v>
      </c>
      <c r="CO62" s="431"/>
      <c r="CP62" s="431"/>
      <c r="CQ62" s="432"/>
      <c r="CR62" s="431"/>
      <c r="CS62" s="431">
        <f>SUM(CS63:CS65)</f>
        <v>0</v>
      </c>
      <c r="CT62" s="431"/>
      <c r="CU62" s="431"/>
      <c r="CV62" s="432"/>
      <c r="CW62" s="431"/>
      <c r="CX62" s="431">
        <f>SUM(CX63:CX65)</f>
        <v>0</v>
      </c>
      <c r="CY62" s="431"/>
      <c r="CZ62" s="431"/>
      <c r="DA62" s="432"/>
      <c r="DB62" s="431"/>
      <c r="DC62" s="431">
        <f>SUM(DC63:DC65)</f>
        <v>0</v>
      </c>
      <c r="DD62" s="431"/>
      <c r="DE62" s="431"/>
      <c r="DF62" s="432"/>
      <c r="DG62" s="431"/>
      <c r="DH62" s="431">
        <f>SUM(DH63:DH65)</f>
        <v>0</v>
      </c>
      <c r="DI62" s="431"/>
      <c r="DJ62" s="431"/>
      <c r="DK62" s="432"/>
      <c r="DL62" s="431"/>
      <c r="DM62" s="431">
        <f>SUM(DM63:DM65)</f>
        <v>0</v>
      </c>
      <c r="DN62" s="431"/>
      <c r="DO62" s="431"/>
      <c r="DP62" s="432"/>
      <c r="DQ62" s="431"/>
      <c r="DR62" s="431">
        <f>SUM(DR63:DR65)</f>
        <v>0</v>
      </c>
      <c r="DS62" s="431"/>
      <c r="DT62" s="431"/>
      <c r="DU62" s="432"/>
      <c r="DV62" s="431"/>
      <c r="DW62" s="431">
        <f>SUM(DW63:DW65)</f>
        <v>0</v>
      </c>
      <c r="DX62" s="431"/>
      <c r="DY62" s="431"/>
      <c r="DZ62" s="432"/>
      <c r="EA62" s="431"/>
      <c r="EB62" s="431">
        <f>SUM(EB63:EB65)</f>
        <v>0</v>
      </c>
      <c r="EC62" s="431"/>
      <c r="ED62" s="431"/>
      <c r="EE62" s="432"/>
      <c r="EF62" s="431"/>
      <c r="EG62" s="431">
        <f>SUM(EG63:EG65)</f>
        <v>0</v>
      </c>
      <c r="EH62" s="431"/>
      <c r="EI62" s="431"/>
      <c r="EJ62" s="432"/>
      <c r="EK62" s="431"/>
      <c r="EL62" s="431">
        <f>SUM(EL63:EL65)</f>
        <v>0</v>
      </c>
      <c r="EM62" s="431"/>
      <c r="EN62" s="431"/>
      <c r="EO62" s="352"/>
      <c r="EQ62" s="332"/>
      <c r="ER62" s="332"/>
    </row>
    <row r="63" spans="1:148" ht="12.75" hidden="1" customHeight="1" x14ac:dyDescent="0.2">
      <c r="A63" s="333"/>
      <c r="B63" s="333"/>
      <c r="C63" s="333"/>
      <c r="D63" s="345" t="s">
        <v>313</v>
      </c>
      <c r="E63" s="351"/>
      <c r="F63" s="358"/>
      <c r="G63" s="434">
        <v>0</v>
      </c>
      <c r="H63" s="435"/>
      <c r="I63" s="436"/>
      <c r="J63" s="437"/>
      <c r="K63" s="438"/>
      <c r="L63" s="434">
        <f>L68</f>
        <v>0</v>
      </c>
      <c r="M63" s="435"/>
      <c r="N63" s="436"/>
      <c r="O63" s="437"/>
      <c r="P63" s="438"/>
      <c r="Q63" s="434">
        <f>Q68</f>
        <v>0</v>
      </c>
      <c r="R63" s="435"/>
      <c r="S63" s="436"/>
      <c r="T63" s="437"/>
      <c r="U63" s="438"/>
      <c r="V63" s="434">
        <f>V68</f>
        <v>0</v>
      </c>
      <c r="W63" s="435"/>
      <c r="X63" s="436"/>
      <c r="Y63" s="437"/>
      <c r="Z63" s="438"/>
      <c r="AA63" s="434">
        <f>AA68</f>
        <v>0</v>
      </c>
      <c r="AB63" s="435"/>
      <c r="AC63" s="436"/>
      <c r="AD63" s="437"/>
      <c r="AE63" s="438"/>
      <c r="AF63" s="434">
        <f>AF68</f>
        <v>0</v>
      </c>
      <c r="AG63" s="435"/>
      <c r="AH63" s="436"/>
      <c r="AI63" s="437"/>
      <c r="AJ63" s="438"/>
      <c r="AK63" s="434">
        <f>AK68</f>
        <v>0</v>
      </c>
      <c r="AL63" s="435"/>
      <c r="AM63" s="436"/>
      <c r="AN63" s="437"/>
      <c r="AO63" s="438"/>
      <c r="AP63" s="434">
        <f>AP68</f>
        <v>0</v>
      </c>
      <c r="AQ63" s="435"/>
      <c r="AR63" s="436"/>
      <c r="AS63" s="437"/>
      <c r="AT63" s="438"/>
      <c r="AU63" s="434">
        <f>AU68</f>
        <v>0</v>
      </c>
      <c r="AV63" s="435"/>
      <c r="AW63" s="436"/>
      <c r="AX63" s="437"/>
      <c r="AY63" s="438"/>
      <c r="AZ63" s="434">
        <f>AZ68</f>
        <v>0</v>
      </c>
      <c r="BA63" s="435"/>
      <c r="BB63" s="436"/>
      <c r="BC63" s="437"/>
      <c r="BD63" s="438"/>
      <c r="BE63" s="434">
        <f>BE68</f>
        <v>0</v>
      </c>
      <c r="BF63" s="435"/>
      <c r="BG63" s="436"/>
      <c r="BH63" s="437"/>
      <c r="BI63" s="438"/>
      <c r="BJ63" s="434">
        <f>BJ68</f>
        <v>0</v>
      </c>
      <c r="BK63" s="435"/>
      <c r="BL63" s="436"/>
      <c r="BM63" s="437"/>
      <c r="BN63" s="438"/>
      <c r="BO63" s="434">
        <f>BO68</f>
        <v>0</v>
      </c>
      <c r="BP63" s="435"/>
      <c r="BQ63" s="436"/>
      <c r="BR63" s="437"/>
      <c r="BS63" s="438"/>
      <c r="BT63" s="434">
        <f>BT68</f>
        <v>0</v>
      </c>
      <c r="BU63" s="435"/>
      <c r="BV63" s="436"/>
      <c r="BW63" s="437"/>
      <c r="BX63" s="438"/>
      <c r="BY63" s="434">
        <f>BY68</f>
        <v>0</v>
      </c>
      <c r="BZ63" s="435"/>
      <c r="CA63" s="436"/>
      <c r="CB63" s="437"/>
      <c r="CC63" s="438"/>
      <c r="CD63" s="434">
        <f>CD68</f>
        <v>0</v>
      </c>
      <c r="CE63" s="435"/>
      <c r="CF63" s="436"/>
      <c r="CG63" s="437"/>
      <c r="CH63" s="438"/>
      <c r="CI63" s="434">
        <f>CI68</f>
        <v>0</v>
      </c>
      <c r="CJ63" s="435"/>
      <c r="CK63" s="436"/>
      <c r="CL63" s="437"/>
      <c r="CM63" s="438"/>
      <c r="CN63" s="434">
        <f>CN68</f>
        <v>0</v>
      </c>
      <c r="CO63" s="435"/>
      <c r="CP63" s="436"/>
      <c r="CQ63" s="437"/>
      <c r="CR63" s="438"/>
      <c r="CS63" s="434">
        <f>CS68</f>
        <v>0</v>
      </c>
      <c r="CT63" s="435"/>
      <c r="CU63" s="436"/>
      <c r="CV63" s="437"/>
      <c r="CW63" s="438"/>
      <c r="CX63" s="434">
        <f>CX68</f>
        <v>0</v>
      </c>
      <c r="CY63" s="435"/>
      <c r="CZ63" s="436"/>
      <c r="DA63" s="437"/>
      <c r="DB63" s="438"/>
      <c r="DC63" s="434">
        <f>DC68</f>
        <v>0</v>
      </c>
      <c r="DD63" s="435"/>
      <c r="DE63" s="436"/>
      <c r="DF63" s="437"/>
      <c r="DG63" s="438"/>
      <c r="DH63" s="434">
        <f>DH68</f>
        <v>0</v>
      </c>
      <c r="DI63" s="435"/>
      <c r="DJ63" s="436"/>
      <c r="DK63" s="437"/>
      <c r="DL63" s="438"/>
      <c r="DM63" s="434">
        <f>DM68</f>
        <v>0</v>
      </c>
      <c r="DN63" s="435"/>
      <c r="DO63" s="436"/>
      <c r="DP63" s="437"/>
      <c r="DQ63" s="438"/>
      <c r="DR63" s="434">
        <f>DR68</f>
        <v>0</v>
      </c>
      <c r="DS63" s="435"/>
      <c r="DT63" s="436"/>
      <c r="DU63" s="437"/>
      <c r="DV63" s="438"/>
      <c r="DW63" s="434">
        <f>DW68</f>
        <v>0</v>
      </c>
      <c r="DX63" s="435"/>
      <c r="DY63" s="436"/>
      <c r="DZ63" s="437"/>
      <c r="EA63" s="438"/>
      <c r="EB63" s="434">
        <f>EB68</f>
        <v>0</v>
      </c>
      <c r="EC63" s="435"/>
      <c r="ED63" s="436"/>
      <c r="EE63" s="437"/>
      <c r="EF63" s="438"/>
      <c r="EG63" s="434">
        <f>EG68</f>
        <v>0</v>
      </c>
      <c r="EH63" s="435"/>
      <c r="EI63" s="436"/>
      <c r="EJ63" s="437"/>
      <c r="EK63" s="438"/>
      <c r="EL63" s="434">
        <f>EL68</f>
        <v>0</v>
      </c>
      <c r="EM63" s="435"/>
      <c r="EN63" s="436"/>
      <c r="EO63" s="345"/>
    </row>
    <row r="64" spans="1:148" ht="12.75" hidden="1" customHeight="1" x14ac:dyDescent="0.2">
      <c r="A64" s="333"/>
      <c r="B64" s="333"/>
      <c r="C64" s="333"/>
      <c r="D64" s="345" t="s">
        <v>316</v>
      </c>
      <c r="E64" s="351"/>
      <c r="F64" s="351"/>
      <c r="G64" s="436">
        <v>0</v>
      </c>
      <c r="H64" s="440"/>
      <c r="I64" s="436"/>
      <c r="J64" s="437"/>
      <c r="K64" s="437"/>
      <c r="L64" s="436">
        <f>L69</f>
        <v>0</v>
      </c>
      <c r="M64" s="440"/>
      <c r="N64" s="436"/>
      <c r="O64" s="437"/>
      <c r="P64" s="437"/>
      <c r="Q64" s="436">
        <f>Q69</f>
        <v>0</v>
      </c>
      <c r="R64" s="440"/>
      <c r="S64" s="436"/>
      <c r="T64" s="437"/>
      <c r="U64" s="437"/>
      <c r="V64" s="436">
        <f>V69</f>
        <v>0</v>
      </c>
      <c r="W64" s="440"/>
      <c r="X64" s="436"/>
      <c r="Y64" s="437"/>
      <c r="Z64" s="437"/>
      <c r="AA64" s="436">
        <f>AA69</f>
        <v>0</v>
      </c>
      <c r="AB64" s="440"/>
      <c r="AC64" s="436"/>
      <c r="AD64" s="437"/>
      <c r="AE64" s="437"/>
      <c r="AF64" s="436">
        <f>AF69</f>
        <v>0</v>
      </c>
      <c r="AG64" s="440"/>
      <c r="AH64" s="436"/>
      <c r="AI64" s="437"/>
      <c r="AJ64" s="437"/>
      <c r="AK64" s="436">
        <f>AK69</f>
        <v>0</v>
      </c>
      <c r="AL64" s="440"/>
      <c r="AM64" s="436"/>
      <c r="AN64" s="437"/>
      <c r="AO64" s="437"/>
      <c r="AP64" s="436">
        <f>AP69</f>
        <v>0</v>
      </c>
      <c r="AQ64" s="440"/>
      <c r="AR64" s="436"/>
      <c r="AS64" s="437"/>
      <c r="AT64" s="437"/>
      <c r="AU64" s="436">
        <f>AU69</f>
        <v>0</v>
      </c>
      <c r="AV64" s="440"/>
      <c r="AW64" s="436"/>
      <c r="AX64" s="437"/>
      <c r="AY64" s="437"/>
      <c r="AZ64" s="436">
        <f>AZ69</f>
        <v>0</v>
      </c>
      <c r="BA64" s="440"/>
      <c r="BB64" s="436"/>
      <c r="BC64" s="437"/>
      <c r="BD64" s="437"/>
      <c r="BE64" s="436">
        <f>BE69</f>
        <v>0</v>
      </c>
      <c r="BF64" s="440"/>
      <c r="BG64" s="436"/>
      <c r="BH64" s="437"/>
      <c r="BI64" s="437"/>
      <c r="BJ64" s="436">
        <f>BJ69</f>
        <v>0</v>
      </c>
      <c r="BK64" s="440"/>
      <c r="BL64" s="436"/>
      <c r="BM64" s="437"/>
      <c r="BN64" s="437"/>
      <c r="BO64" s="436">
        <f>BO69</f>
        <v>0</v>
      </c>
      <c r="BP64" s="440"/>
      <c r="BQ64" s="436"/>
      <c r="BR64" s="437"/>
      <c r="BS64" s="437"/>
      <c r="BT64" s="436">
        <f>BT69</f>
        <v>0</v>
      </c>
      <c r="BU64" s="440"/>
      <c r="BV64" s="436"/>
      <c r="BW64" s="437"/>
      <c r="BX64" s="437"/>
      <c r="BY64" s="436">
        <f>BY69</f>
        <v>0</v>
      </c>
      <c r="BZ64" s="440"/>
      <c r="CA64" s="436"/>
      <c r="CB64" s="437"/>
      <c r="CC64" s="437"/>
      <c r="CD64" s="436">
        <f>CD69</f>
        <v>0</v>
      </c>
      <c r="CE64" s="440"/>
      <c r="CF64" s="436"/>
      <c r="CG64" s="437"/>
      <c r="CH64" s="437"/>
      <c r="CI64" s="436">
        <f>CI69</f>
        <v>0</v>
      </c>
      <c r="CJ64" s="440"/>
      <c r="CK64" s="436"/>
      <c r="CL64" s="437"/>
      <c r="CM64" s="437"/>
      <c r="CN64" s="436">
        <f>CN69</f>
        <v>0</v>
      </c>
      <c r="CO64" s="440"/>
      <c r="CP64" s="436"/>
      <c r="CQ64" s="437"/>
      <c r="CR64" s="437"/>
      <c r="CS64" s="436">
        <f>CS69</f>
        <v>0</v>
      </c>
      <c r="CT64" s="440"/>
      <c r="CU64" s="436"/>
      <c r="CV64" s="437"/>
      <c r="CW64" s="437"/>
      <c r="CX64" s="436">
        <f>CX69</f>
        <v>0</v>
      </c>
      <c r="CY64" s="440"/>
      <c r="CZ64" s="436"/>
      <c r="DA64" s="437"/>
      <c r="DB64" s="437"/>
      <c r="DC64" s="436">
        <f>DC69</f>
        <v>0</v>
      </c>
      <c r="DD64" s="440"/>
      <c r="DE64" s="436"/>
      <c r="DF64" s="437"/>
      <c r="DG64" s="437"/>
      <c r="DH64" s="436">
        <f>DH69</f>
        <v>0</v>
      </c>
      <c r="DI64" s="440"/>
      <c r="DJ64" s="436"/>
      <c r="DK64" s="437"/>
      <c r="DL64" s="437"/>
      <c r="DM64" s="436">
        <f>DM69</f>
        <v>0</v>
      </c>
      <c r="DN64" s="440"/>
      <c r="DO64" s="436"/>
      <c r="DP64" s="437"/>
      <c r="DQ64" s="437"/>
      <c r="DR64" s="436">
        <f>DR69</f>
        <v>0</v>
      </c>
      <c r="DS64" s="440"/>
      <c r="DT64" s="436"/>
      <c r="DU64" s="437"/>
      <c r="DV64" s="437"/>
      <c r="DW64" s="436">
        <f>DW69</f>
        <v>0</v>
      </c>
      <c r="DX64" s="440"/>
      <c r="DY64" s="436"/>
      <c r="DZ64" s="437"/>
      <c r="EA64" s="437"/>
      <c r="EB64" s="436">
        <f>EB69</f>
        <v>0</v>
      </c>
      <c r="EC64" s="440"/>
      <c r="ED64" s="436"/>
      <c r="EE64" s="437"/>
      <c r="EF64" s="437"/>
      <c r="EG64" s="436">
        <f>EG69</f>
        <v>0</v>
      </c>
      <c r="EH64" s="440"/>
      <c r="EI64" s="436"/>
      <c r="EJ64" s="437"/>
      <c r="EK64" s="437"/>
      <c r="EL64" s="436">
        <f>EL69</f>
        <v>0</v>
      </c>
      <c r="EM64" s="440"/>
      <c r="EN64" s="436"/>
      <c r="EO64" s="345"/>
    </row>
    <row r="65" spans="1:148" ht="12.75" hidden="1" customHeight="1" x14ac:dyDescent="0.2">
      <c r="A65" s="333"/>
      <c r="B65" s="333"/>
      <c r="C65" s="333"/>
      <c r="D65" s="345" t="s">
        <v>330</v>
      </c>
      <c r="E65" s="351"/>
      <c r="F65" s="373"/>
      <c r="G65" s="448">
        <v>0</v>
      </c>
      <c r="H65" s="449"/>
      <c r="I65" s="436"/>
      <c r="J65" s="437"/>
      <c r="K65" s="450"/>
      <c r="L65" s="448">
        <f>L70</f>
        <v>0</v>
      </c>
      <c r="M65" s="449"/>
      <c r="N65" s="436"/>
      <c r="O65" s="437"/>
      <c r="P65" s="450"/>
      <c r="Q65" s="448">
        <f>Q70</f>
        <v>0</v>
      </c>
      <c r="R65" s="449"/>
      <c r="S65" s="436"/>
      <c r="T65" s="437"/>
      <c r="U65" s="450"/>
      <c r="V65" s="448">
        <f>V70</f>
        <v>0</v>
      </c>
      <c r="W65" s="449"/>
      <c r="X65" s="436"/>
      <c r="Y65" s="437"/>
      <c r="Z65" s="450"/>
      <c r="AA65" s="448">
        <f>AA70</f>
        <v>0</v>
      </c>
      <c r="AB65" s="449"/>
      <c r="AC65" s="436"/>
      <c r="AD65" s="437"/>
      <c r="AE65" s="450"/>
      <c r="AF65" s="448">
        <f>AF70</f>
        <v>0</v>
      </c>
      <c r="AG65" s="449"/>
      <c r="AH65" s="436"/>
      <c r="AI65" s="437"/>
      <c r="AJ65" s="450"/>
      <c r="AK65" s="448">
        <f>AK70</f>
        <v>0</v>
      </c>
      <c r="AL65" s="449"/>
      <c r="AM65" s="436"/>
      <c r="AN65" s="437"/>
      <c r="AO65" s="450"/>
      <c r="AP65" s="448">
        <f>AP70</f>
        <v>0</v>
      </c>
      <c r="AQ65" s="449"/>
      <c r="AR65" s="436"/>
      <c r="AS65" s="437"/>
      <c r="AT65" s="450"/>
      <c r="AU65" s="448">
        <f>AU70</f>
        <v>0</v>
      </c>
      <c r="AV65" s="449"/>
      <c r="AW65" s="436"/>
      <c r="AX65" s="437"/>
      <c r="AY65" s="450"/>
      <c r="AZ65" s="448">
        <f>AZ70</f>
        <v>0</v>
      </c>
      <c r="BA65" s="449"/>
      <c r="BB65" s="436"/>
      <c r="BC65" s="437"/>
      <c r="BD65" s="450"/>
      <c r="BE65" s="448">
        <f>BE70</f>
        <v>0</v>
      </c>
      <c r="BF65" s="449"/>
      <c r="BG65" s="436"/>
      <c r="BH65" s="437"/>
      <c r="BI65" s="450"/>
      <c r="BJ65" s="448">
        <f>BJ70</f>
        <v>0</v>
      </c>
      <c r="BK65" s="449"/>
      <c r="BL65" s="436"/>
      <c r="BM65" s="437"/>
      <c r="BN65" s="450"/>
      <c r="BO65" s="448">
        <f>BO70</f>
        <v>0</v>
      </c>
      <c r="BP65" s="449"/>
      <c r="BQ65" s="436"/>
      <c r="BR65" s="437"/>
      <c r="BS65" s="450"/>
      <c r="BT65" s="448">
        <f>BT70</f>
        <v>0</v>
      </c>
      <c r="BU65" s="449"/>
      <c r="BV65" s="436"/>
      <c r="BW65" s="437"/>
      <c r="BX65" s="450"/>
      <c r="BY65" s="448">
        <f>BY70</f>
        <v>0</v>
      </c>
      <c r="BZ65" s="449"/>
      <c r="CA65" s="436"/>
      <c r="CB65" s="437"/>
      <c r="CC65" s="450"/>
      <c r="CD65" s="448">
        <f>CD70</f>
        <v>0</v>
      </c>
      <c r="CE65" s="449"/>
      <c r="CF65" s="436"/>
      <c r="CG65" s="437"/>
      <c r="CH65" s="450"/>
      <c r="CI65" s="448">
        <f>CI70</f>
        <v>0</v>
      </c>
      <c r="CJ65" s="449"/>
      <c r="CK65" s="436"/>
      <c r="CL65" s="437"/>
      <c r="CM65" s="450"/>
      <c r="CN65" s="448">
        <f>CN70</f>
        <v>0</v>
      </c>
      <c r="CO65" s="449"/>
      <c r="CP65" s="436"/>
      <c r="CQ65" s="437"/>
      <c r="CR65" s="450"/>
      <c r="CS65" s="448">
        <f>CS70</f>
        <v>0</v>
      </c>
      <c r="CT65" s="449"/>
      <c r="CU65" s="436"/>
      <c r="CV65" s="437"/>
      <c r="CW65" s="450"/>
      <c r="CX65" s="448">
        <f>CX70</f>
        <v>0</v>
      </c>
      <c r="CY65" s="449"/>
      <c r="CZ65" s="436"/>
      <c r="DA65" s="437"/>
      <c r="DB65" s="450"/>
      <c r="DC65" s="448">
        <f>DC70</f>
        <v>0</v>
      </c>
      <c r="DD65" s="449"/>
      <c r="DE65" s="436"/>
      <c r="DF65" s="437"/>
      <c r="DG65" s="450"/>
      <c r="DH65" s="448">
        <f>DH70</f>
        <v>0</v>
      </c>
      <c r="DI65" s="449"/>
      <c r="DJ65" s="436"/>
      <c r="DK65" s="437"/>
      <c r="DL65" s="450"/>
      <c r="DM65" s="448">
        <f>DM70</f>
        <v>0</v>
      </c>
      <c r="DN65" s="449"/>
      <c r="DO65" s="436"/>
      <c r="DP65" s="437"/>
      <c r="DQ65" s="450"/>
      <c r="DR65" s="448">
        <f>DR70</f>
        <v>0</v>
      </c>
      <c r="DS65" s="449"/>
      <c r="DT65" s="436"/>
      <c r="DU65" s="437"/>
      <c r="DV65" s="450"/>
      <c r="DW65" s="448">
        <f>DW70</f>
        <v>0</v>
      </c>
      <c r="DX65" s="449"/>
      <c r="DY65" s="436"/>
      <c r="DZ65" s="437"/>
      <c r="EA65" s="450"/>
      <c r="EB65" s="448">
        <f>EB70</f>
        <v>0</v>
      </c>
      <c r="EC65" s="449"/>
      <c r="ED65" s="436"/>
      <c r="EE65" s="437"/>
      <c r="EF65" s="450"/>
      <c r="EG65" s="448">
        <f>EG70</f>
        <v>0</v>
      </c>
      <c r="EH65" s="449"/>
      <c r="EI65" s="436"/>
      <c r="EJ65" s="437"/>
      <c r="EK65" s="450"/>
      <c r="EL65" s="448">
        <f>EL70</f>
        <v>0</v>
      </c>
      <c r="EM65" s="449"/>
      <c r="EN65" s="436"/>
      <c r="EO65" s="345"/>
    </row>
    <row r="66" spans="1:148" ht="12.75" hidden="1" customHeight="1" x14ac:dyDescent="0.2">
      <c r="A66" s="333"/>
      <c r="B66" s="333"/>
      <c r="C66" s="333"/>
      <c r="D66" s="345"/>
      <c r="E66" s="351"/>
      <c r="F66" s="333"/>
      <c r="G66" s="436"/>
      <c r="H66" s="436"/>
      <c r="I66" s="436"/>
      <c r="J66" s="437"/>
      <c r="K66" s="436"/>
      <c r="L66" s="436"/>
      <c r="M66" s="436"/>
      <c r="N66" s="436"/>
      <c r="O66" s="437"/>
      <c r="P66" s="436"/>
      <c r="Q66" s="436"/>
      <c r="R66" s="436"/>
      <c r="S66" s="436"/>
      <c r="T66" s="437"/>
      <c r="U66" s="436"/>
      <c r="V66" s="436"/>
      <c r="W66" s="436"/>
      <c r="X66" s="436"/>
      <c r="Y66" s="437"/>
      <c r="Z66" s="436"/>
      <c r="AA66" s="436"/>
      <c r="AB66" s="436"/>
      <c r="AC66" s="436"/>
      <c r="AD66" s="437"/>
      <c r="AE66" s="436"/>
      <c r="AF66" s="436"/>
      <c r="AG66" s="436"/>
      <c r="AH66" s="436"/>
      <c r="AI66" s="437"/>
      <c r="AJ66" s="436"/>
      <c r="AK66" s="436"/>
      <c r="AL66" s="436"/>
      <c r="AM66" s="436"/>
      <c r="AN66" s="437"/>
      <c r="AO66" s="436"/>
      <c r="AP66" s="436"/>
      <c r="AQ66" s="436"/>
      <c r="AR66" s="436"/>
      <c r="AS66" s="437"/>
      <c r="AT66" s="436"/>
      <c r="AU66" s="436"/>
      <c r="AV66" s="436"/>
      <c r="AW66" s="436"/>
      <c r="AX66" s="437"/>
      <c r="AY66" s="436"/>
      <c r="AZ66" s="436"/>
      <c r="BA66" s="436"/>
      <c r="BB66" s="436"/>
      <c r="BC66" s="437"/>
      <c r="BD66" s="436"/>
      <c r="BE66" s="436"/>
      <c r="BF66" s="436"/>
      <c r="BG66" s="436"/>
      <c r="BH66" s="437"/>
      <c r="BI66" s="436"/>
      <c r="BJ66" s="436"/>
      <c r="BK66" s="436"/>
      <c r="BL66" s="436"/>
      <c r="BM66" s="437"/>
      <c r="BN66" s="436"/>
      <c r="BO66" s="436"/>
      <c r="BP66" s="436"/>
      <c r="BQ66" s="436"/>
      <c r="BR66" s="437"/>
      <c r="BS66" s="436"/>
      <c r="BT66" s="436"/>
      <c r="BU66" s="436"/>
      <c r="BV66" s="436"/>
      <c r="BW66" s="437"/>
      <c r="BX66" s="436"/>
      <c r="BY66" s="436"/>
      <c r="BZ66" s="436"/>
      <c r="CA66" s="436"/>
      <c r="CB66" s="437"/>
      <c r="CC66" s="436"/>
      <c r="CD66" s="436"/>
      <c r="CE66" s="436"/>
      <c r="CF66" s="436"/>
      <c r="CG66" s="437"/>
      <c r="CH66" s="436"/>
      <c r="CI66" s="436"/>
      <c r="CJ66" s="436"/>
      <c r="CK66" s="436"/>
      <c r="CL66" s="437"/>
      <c r="CM66" s="436"/>
      <c r="CN66" s="436"/>
      <c r="CO66" s="436"/>
      <c r="CP66" s="436"/>
      <c r="CQ66" s="437"/>
      <c r="CR66" s="436"/>
      <c r="CS66" s="436"/>
      <c r="CT66" s="436"/>
      <c r="CU66" s="436"/>
      <c r="CV66" s="437"/>
      <c r="CW66" s="436"/>
      <c r="CX66" s="436"/>
      <c r="CY66" s="436"/>
      <c r="CZ66" s="436"/>
      <c r="DA66" s="437"/>
      <c r="DB66" s="436"/>
      <c r="DC66" s="436"/>
      <c r="DD66" s="436"/>
      <c r="DE66" s="436"/>
      <c r="DF66" s="437"/>
      <c r="DG66" s="436"/>
      <c r="DH66" s="436"/>
      <c r="DI66" s="436"/>
      <c r="DJ66" s="436"/>
      <c r="DK66" s="437"/>
      <c r="DL66" s="436"/>
      <c r="DM66" s="436"/>
      <c r="DN66" s="436"/>
      <c r="DO66" s="436"/>
      <c r="DP66" s="437"/>
      <c r="DQ66" s="436"/>
      <c r="DR66" s="436"/>
      <c r="DS66" s="436"/>
      <c r="DT66" s="436"/>
      <c r="DU66" s="437"/>
      <c r="DV66" s="436"/>
      <c r="DW66" s="436"/>
      <c r="DX66" s="436"/>
      <c r="DY66" s="436"/>
      <c r="DZ66" s="437"/>
      <c r="EA66" s="436"/>
      <c r="EB66" s="436"/>
      <c r="EC66" s="436"/>
      <c r="ED66" s="436"/>
      <c r="EE66" s="437"/>
      <c r="EF66" s="436"/>
      <c r="EG66" s="436"/>
      <c r="EH66" s="436"/>
      <c r="EI66" s="436"/>
      <c r="EJ66" s="437"/>
      <c r="EK66" s="436"/>
      <c r="EL66" s="436"/>
      <c r="EM66" s="436"/>
      <c r="EN66" s="436"/>
      <c r="EO66" s="345"/>
    </row>
    <row r="67" spans="1:148" ht="12.75" hidden="1" customHeight="1" x14ac:dyDescent="0.2">
      <c r="A67" s="333"/>
      <c r="B67" s="333"/>
      <c r="C67" s="333"/>
      <c r="D67" s="345" t="s">
        <v>410</v>
      </c>
      <c r="E67" s="351"/>
      <c r="F67" s="333"/>
      <c r="G67" s="436">
        <v>0</v>
      </c>
      <c r="H67" s="436"/>
      <c r="I67" s="436"/>
      <c r="J67" s="437"/>
      <c r="K67" s="436"/>
      <c r="L67" s="436">
        <f>SUM(L68:L70)</f>
        <v>0</v>
      </c>
      <c r="M67" s="436"/>
      <c r="N67" s="436"/>
      <c r="O67" s="437"/>
      <c r="P67" s="436"/>
      <c r="Q67" s="436">
        <f>SUM(Q68:Q70)</f>
        <v>0</v>
      </c>
      <c r="R67" s="436"/>
      <c r="S67" s="436"/>
      <c r="T67" s="437"/>
      <c r="U67" s="436"/>
      <c r="V67" s="436">
        <f>SUM(V68:V70)</f>
        <v>0</v>
      </c>
      <c r="W67" s="436"/>
      <c r="X67" s="436"/>
      <c r="Y67" s="437"/>
      <c r="Z67" s="436"/>
      <c r="AA67" s="436">
        <f>SUM(AA68:AA70)</f>
        <v>0</v>
      </c>
      <c r="AB67" s="436"/>
      <c r="AC67" s="436"/>
      <c r="AD67" s="437"/>
      <c r="AE67" s="436"/>
      <c r="AF67" s="436">
        <f>SUM(AF68:AF70)</f>
        <v>0</v>
      </c>
      <c r="AG67" s="436"/>
      <c r="AH67" s="436"/>
      <c r="AI67" s="437"/>
      <c r="AJ67" s="436"/>
      <c r="AK67" s="436">
        <f>SUM(AK68:AK70)</f>
        <v>0</v>
      </c>
      <c r="AL67" s="436"/>
      <c r="AM67" s="436"/>
      <c r="AN67" s="437"/>
      <c r="AO67" s="436"/>
      <c r="AP67" s="436">
        <f>SUM(AP68:AP70)</f>
        <v>0</v>
      </c>
      <c r="AQ67" s="436"/>
      <c r="AR67" s="436"/>
      <c r="AS67" s="437"/>
      <c r="AT67" s="436"/>
      <c r="AU67" s="436">
        <f>SUM(AU68:AU70)</f>
        <v>0</v>
      </c>
      <c r="AV67" s="436"/>
      <c r="AW67" s="436"/>
      <c r="AX67" s="437"/>
      <c r="AY67" s="436"/>
      <c r="AZ67" s="436">
        <f>SUM(AZ68:AZ70)</f>
        <v>0</v>
      </c>
      <c r="BA67" s="436"/>
      <c r="BB67" s="436"/>
      <c r="BC67" s="437"/>
      <c r="BD67" s="436"/>
      <c r="BE67" s="436">
        <f>SUM(BE68:BE70)</f>
        <v>0</v>
      </c>
      <c r="BF67" s="436"/>
      <c r="BG67" s="436"/>
      <c r="BH67" s="437"/>
      <c r="BI67" s="436"/>
      <c r="BJ67" s="436">
        <f>SUM(BJ68:BJ70)</f>
        <v>0</v>
      </c>
      <c r="BK67" s="436"/>
      <c r="BL67" s="436"/>
      <c r="BM67" s="437"/>
      <c r="BN67" s="436"/>
      <c r="BO67" s="436">
        <f>SUM(BO68:BO70)</f>
        <v>0</v>
      </c>
      <c r="BP67" s="436"/>
      <c r="BQ67" s="436"/>
      <c r="BR67" s="437"/>
      <c r="BS67" s="436"/>
      <c r="BT67" s="436">
        <f>SUM(BT68:BT70)</f>
        <v>0</v>
      </c>
      <c r="BU67" s="436"/>
      <c r="BV67" s="436"/>
      <c r="BW67" s="437"/>
      <c r="BX67" s="436"/>
      <c r="BY67" s="436">
        <f>SUM(BY68:BY70)</f>
        <v>0</v>
      </c>
      <c r="BZ67" s="436"/>
      <c r="CA67" s="436"/>
      <c r="CB67" s="437"/>
      <c r="CC67" s="436"/>
      <c r="CD67" s="436">
        <f>SUM(CD68:CD70)</f>
        <v>0</v>
      </c>
      <c r="CE67" s="436"/>
      <c r="CF67" s="436"/>
      <c r="CG67" s="437"/>
      <c r="CH67" s="436"/>
      <c r="CI67" s="436">
        <f>SUM(CI68:CI70)</f>
        <v>0</v>
      </c>
      <c r="CJ67" s="436"/>
      <c r="CK67" s="436"/>
      <c r="CL67" s="437"/>
      <c r="CM67" s="436"/>
      <c r="CN67" s="436">
        <f>SUM(CN68:CN70)</f>
        <v>0</v>
      </c>
      <c r="CO67" s="436"/>
      <c r="CP67" s="436"/>
      <c r="CQ67" s="437"/>
      <c r="CR67" s="436"/>
      <c r="CS67" s="436">
        <f>SUM(CS68:CS70)</f>
        <v>0</v>
      </c>
      <c r="CT67" s="436"/>
      <c r="CU67" s="436"/>
      <c r="CV67" s="437"/>
      <c r="CW67" s="436"/>
      <c r="CX67" s="436">
        <f>SUM(CX68:CX70)</f>
        <v>0</v>
      </c>
      <c r="CY67" s="436"/>
      <c r="CZ67" s="436"/>
      <c r="DA67" s="437"/>
      <c r="DB67" s="436"/>
      <c r="DC67" s="436">
        <f>SUM(DC68:DC70)</f>
        <v>0</v>
      </c>
      <c r="DD67" s="436"/>
      <c r="DE67" s="436"/>
      <c r="DF67" s="437"/>
      <c r="DG67" s="436"/>
      <c r="DH67" s="436">
        <f>SUM(DH68:DH70)</f>
        <v>0</v>
      </c>
      <c r="DI67" s="436"/>
      <c r="DJ67" s="436"/>
      <c r="DK67" s="437"/>
      <c r="DL67" s="436"/>
      <c r="DM67" s="436">
        <f>SUM(DM68:DM70)</f>
        <v>0</v>
      </c>
      <c r="DN67" s="436"/>
      <c r="DO67" s="436"/>
      <c r="DP67" s="437"/>
      <c r="DQ67" s="436"/>
      <c r="DR67" s="436">
        <f>SUM(DR68:DR70)</f>
        <v>0</v>
      </c>
      <c r="DS67" s="436"/>
      <c r="DT67" s="436"/>
      <c r="DU67" s="437"/>
      <c r="DV67" s="436"/>
      <c r="DW67" s="436">
        <f>SUM(DW68:DW70)</f>
        <v>0</v>
      </c>
      <c r="DX67" s="436"/>
      <c r="DY67" s="436"/>
      <c r="DZ67" s="437"/>
      <c r="EA67" s="436"/>
      <c r="EB67" s="436">
        <f>SUM(EB68:EB70)</f>
        <v>0</v>
      </c>
      <c r="EC67" s="436"/>
      <c r="ED67" s="436"/>
      <c r="EE67" s="437"/>
      <c r="EF67" s="436"/>
      <c r="EG67" s="436">
        <f>SUM(EG68:EG70)</f>
        <v>0</v>
      </c>
      <c r="EH67" s="436"/>
      <c r="EI67" s="436"/>
      <c r="EJ67" s="437"/>
      <c r="EK67" s="436"/>
      <c r="EL67" s="436">
        <f>SUM(EL68:EL70)</f>
        <v>0</v>
      </c>
      <c r="EM67" s="436"/>
      <c r="EN67" s="436"/>
      <c r="EO67" s="345"/>
    </row>
    <row r="68" spans="1:148" ht="12.75" hidden="1" customHeight="1" x14ac:dyDescent="0.2">
      <c r="A68" s="333"/>
      <c r="B68" s="333"/>
      <c r="C68" s="333"/>
      <c r="D68" s="345" t="s">
        <v>313</v>
      </c>
      <c r="E68" s="351"/>
      <c r="F68" s="358"/>
      <c r="G68" s="434">
        <v>0</v>
      </c>
      <c r="H68" s="435"/>
      <c r="I68" s="436"/>
      <c r="J68" s="437"/>
      <c r="K68" s="438"/>
      <c r="L68" s="434">
        <v>0</v>
      </c>
      <c r="M68" s="435"/>
      <c r="N68" s="436"/>
      <c r="O68" s="437"/>
      <c r="P68" s="438"/>
      <c r="Q68" s="434">
        <v>0</v>
      </c>
      <c r="R68" s="435"/>
      <c r="S68" s="436"/>
      <c r="T68" s="437"/>
      <c r="U68" s="438"/>
      <c r="V68" s="434">
        <v>0</v>
      </c>
      <c r="W68" s="435"/>
      <c r="X68" s="436"/>
      <c r="Y68" s="437"/>
      <c r="Z68" s="438"/>
      <c r="AA68" s="434">
        <v>0</v>
      </c>
      <c r="AB68" s="435"/>
      <c r="AC68" s="436"/>
      <c r="AD68" s="437"/>
      <c r="AE68" s="438"/>
      <c r="AF68" s="434">
        <v>0</v>
      </c>
      <c r="AG68" s="435"/>
      <c r="AH68" s="436"/>
      <c r="AI68" s="437"/>
      <c r="AJ68" s="438"/>
      <c r="AK68" s="434">
        <v>0</v>
      </c>
      <c r="AL68" s="435"/>
      <c r="AM68" s="436"/>
      <c r="AN68" s="437"/>
      <c r="AO68" s="438"/>
      <c r="AP68" s="434">
        <v>0</v>
      </c>
      <c r="AQ68" s="435"/>
      <c r="AR68" s="436"/>
      <c r="AS68" s="437"/>
      <c r="AT68" s="438"/>
      <c r="AU68" s="434">
        <v>0</v>
      </c>
      <c r="AV68" s="435"/>
      <c r="AW68" s="436"/>
      <c r="AX68" s="437"/>
      <c r="AY68" s="438"/>
      <c r="AZ68" s="434">
        <v>0</v>
      </c>
      <c r="BA68" s="435"/>
      <c r="BB68" s="436"/>
      <c r="BC68" s="437"/>
      <c r="BD68" s="438"/>
      <c r="BE68" s="434">
        <v>0</v>
      </c>
      <c r="BF68" s="435"/>
      <c r="BG68" s="436"/>
      <c r="BH68" s="437"/>
      <c r="BI68" s="438"/>
      <c r="BJ68" s="434">
        <v>0</v>
      </c>
      <c r="BK68" s="435"/>
      <c r="BL68" s="436"/>
      <c r="BM68" s="437"/>
      <c r="BN68" s="438"/>
      <c r="BO68" s="434">
        <v>0</v>
      </c>
      <c r="BP68" s="435"/>
      <c r="BQ68" s="436"/>
      <c r="BR68" s="437"/>
      <c r="BS68" s="438"/>
      <c r="BT68" s="434">
        <f>SUM(L68:BO68)</f>
        <v>0</v>
      </c>
      <c r="BU68" s="435"/>
      <c r="BV68" s="436"/>
      <c r="BW68" s="437"/>
      <c r="BX68" s="438"/>
      <c r="BY68" s="434">
        <f>SUM(Q68:BT68)</f>
        <v>0</v>
      </c>
      <c r="BZ68" s="435"/>
      <c r="CA68" s="436"/>
      <c r="CB68" s="437"/>
      <c r="CC68" s="438"/>
      <c r="CD68" s="434">
        <v>0</v>
      </c>
      <c r="CE68" s="435"/>
      <c r="CF68" s="436"/>
      <c r="CG68" s="437"/>
      <c r="CH68" s="438"/>
      <c r="CI68" s="434">
        <v>0</v>
      </c>
      <c r="CJ68" s="435"/>
      <c r="CK68" s="436"/>
      <c r="CL68" s="437"/>
      <c r="CM68" s="438"/>
      <c r="CN68" s="434">
        <v>0</v>
      </c>
      <c r="CO68" s="435"/>
      <c r="CP68" s="436"/>
      <c r="CQ68" s="437"/>
      <c r="CR68" s="438"/>
      <c r="CS68" s="434">
        <v>0</v>
      </c>
      <c r="CT68" s="435"/>
      <c r="CU68" s="436"/>
      <c r="CV68" s="437"/>
      <c r="CW68" s="438"/>
      <c r="CX68" s="434">
        <v>0</v>
      </c>
      <c r="CY68" s="435"/>
      <c r="CZ68" s="436"/>
      <c r="DA68" s="437"/>
      <c r="DB68" s="438"/>
      <c r="DC68" s="434">
        <v>0</v>
      </c>
      <c r="DD68" s="435"/>
      <c r="DE68" s="436"/>
      <c r="DF68" s="437"/>
      <c r="DG68" s="438"/>
      <c r="DH68" s="434">
        <v>0</v>
      </c>
      <c r="DI68" s="435"/>
      <c r="DJ68" s="436"/>
      <c r="DK68" s="437"/>
      <c r="DL68" s="438"/>
      <c r="DM68" s="434">
        <v>0</v>
      </c>
      <c r="DN68" s="435"/>
      <c r="DO68" s="436"/>
      <c r="DP68" s="437"/>
      <c r="DQ68" s="438"/>
      <c r="DR68" s="434">
        <v>0</v>
      </c>
      <c r="DS68" s="435"/>
      <c r="DT68" s="436"/>
      <c r="DU68" s="437"/>
      <c r="DV68" s="438"/>
      <c r="DW68" s="434">
        <v>0</v>
      </c>
      <c r="DX68" s="435"/>
      <c r="DY68" s="436"/>
      <c r="DZ68" s="437"/>
      <c r="EA68" s="438"/>
      <c r="EB68" s="434">
        <v>0</v>
      </c>
      <c r="EC68" s="435"/>
      <c r="ED68" s="436"/>
      <c r="EE68" s="437"/>
      <c r="EF68" s="438"/>
      <c r="EG68" s="434">
        <v>0</v>
      </c>
      <c r="EH68" s="435"/>
      <c r="EI68" s="436"/>
      <c r="EJ68" s="437"/>
      <c r="EK68" s="438"/>
      <c r="EL68" s="434">
        <f>SUM(CD68:EG68)</f>
        <v>0</v>
      </c>
      <c r="EM68" s="435"/>
      <c r="EN68" s="436"/>
      <c r="EO68" s="345"/>
    </row>
    <row r="69" spans="1:148" ht="12.75" hidden="1" customHeight="1" x14ac:dyDescent="0.2">
      <c r="A69" s="333"/>
      <c r="B69" s="333"/>
      <c r="C69" s="333"/>
      <c r="D69" s="345" t="s">
        <v>316</v>
      </c>
      <c r="E69" s="351"/>
      <c r="F69" s="351"/>
      <c r="G69" s="436">
        <v>0</v>
      </c>
      <c r="H69" s="440"/>
      <c r="I69" s="436"/>
      <c r="J69" s="437"/>
      <c r="K69" s="437"/>
      <c r="L69" s="436">
        <v>0</v>
      </c>
      <c r="M69" s="440"/>
      <c r="N69" s="436"/>
      <c r="O69" s="437"/>
      <c r="P69" s="437"/>
      <c r="Q69" s="436">
        <v>0</v>
      </c>
      <c r="R69" s="440"/>
      <c r="S69" s="436"/>
      <c r="T69" s="437"/>
      <c r="U69" s="437"/>
      <c r="V69" s="436">
        <v>0</v>
      </c>
      <c r="W69" s="440"/>
      <c r="X69" s="436"/>
      <c r="Y69" s="437"/>
      <c r="Z69" s="437"/>
      <c r="AA69" s="436">
        <v>0</v>
      </c>
      <c r="AB69" s="440"/>
      <c r="AC69" s="436"/>
      <c r="AD69" s="437"/>
      <c r="AE69" s="437"/>
      <c r="AF69" s="436">
        <v>0</v>
      </c>
      <c r="AG69" s="440"/>
      <c r="AH69" s="436"/>
      <c r="AI69" s="437"/>
      <c r="AJ69" s="437"/>
      <c r="AK69" s="436">
        <v>0</v>
      </c>
      <c r="AL69" s="440"/>
      <c r="AM69" s="436"/>
      <c r="AN69" s="437"/>
      <c r="AO69" s="437"/>
      <c r="AP69" s="436">
        <v>0</v>
      </c>
      <c r="AQ69" s="440"/>
      <c r="AR69" s="436"/>
      <c r="AS69" s="437"/>
      <c r="AT69" s="437"/>
      <c r="AU69" s="436">
        <v>0</v>
      </c>
      <c r="AV69" s="440"/>
      <c r="AW69" s="436"/>
      <c r="AX69" s="437"/>
      <c r="AY69" s="437"/>
      <c r="AZ69" s="436">
        <v>0</v>
      </c>
      <c r="BA69" s="440"/>
      <c r="BB69" s="436"/>
      <c r="BC69" s="437"/>
      <c r="BD69" s="437"/>
      <c r="BE69" s="436">
        <v>0</v>
      </c>
      <c r="BF69" s="440"/>
      <c r="BG69" s="436"/>
      <c r="BH69" s="437"/>
      <c r="BI69" s="437"/>
      <c r="BJ69" s="436">
        <v>0</v>
      </c>
      <c r="BK69" s="440"/>
      <c r="BL69" s="436"/>
      <c r="BM69" s="437"/>
      <c r="BN69" s="437"/>
      <c r="BO69" s="436">
        <v>0</v>
      </c>
      <c r="BP69" s="440"/>
      <c r="BQ69" s="436"/>
      <c r="BR69" s="437"/>
      <c r="BS69" s="437"/>
      <c r="BT69" s="436">
        <f>SUM(L69:BO69)</f>
        <v>0</v>
      </c>
      <c r="BU69" s="440"/>
      <c r="BV69" s="436"/>
      <c r="BW69" s="437"/>
      <c r="BX69" s="437"/>
      <c r="BY69" s="436">
        <f>SUM(Q69:BT69)</f>
        <v>0</v>
      </c>
      <c r="BZ69" s="440"/>
      <c r="CA69" s="436"/>
      <c r="CB69" s="437"/>
      <c r="CC69" s="437"/>
      <c r="CD69" s="436">
        <v>0</v>
      </c>
      <c r="CE69" s="440"/>
      <c r="CF69" s="436"/>
      <c r="CG69" s="437"/>
      <c r="CH69" s="437"/>
      <c r="CI69" s="436">
        <v>0</v>
      </c>
      <c r="CJ69" s="440"/>
      <c r="CK69" s="436"/>
      <c r="CL69" s="437"/>
      <c r="CM69" s="437"/>
      <c r="CN69" s="436">
        <v>0</v>
      </c>
      <c r="CO69" s="440"/>
      <c r="CP69" s="436"/>
      <c r="CQ69" s="437"/>
      <c r="CR69" s="437"/>
      <c r="CS69" s="436">
        <v>0</v>
      </c>
      <c r="CT69" s="440"/>
      <c r="CU69" s="436"/>
      <c r="CV69" s="437"/>
      <c r="CW69" s="437"/>
      <c r="CX69" s="436">
        <v>0</v>
      </c>
      <c r="CY69" s="440"/>
      <c r="CZ69" s="436"/>
      <c r="DA69" s="437"/>
      <c r="DB69" s="437"/>
      <c r="DC69" s="436">
        <v>0</v>
      </c>
      <c r="DD69" s="440"/>
      <c r="DE69" s="436"/>
      <c r="DF69" s="437"/>
      <c r="DG69" s="437"/>
      <c r="DH69" s="436">
        <v>0</v>
      </c>
      <c r="DI69" s="440"/>
      <c r="DJ69" s="436"/>
      <c r="DK69" s="437"/>
      <c r="DL69" s="437"/>
      <c r="DM69" s="436">
        <v>0</v>
      </c>
      <c r="DN69" s="440"/>
      <c r="DO69" s="436"/>
      <c r="DP69" s="437"/>
      <c r="DQ69" s="437"/>
      <c r="DR69" s="436">
        <v>0</v>
      </c>
      <c r="DS69" s="440"/>
      <c r="DT69" s="436"/>
      <c r="DU69" s="437"/>
      <c r="DV69" s="437"/>
      <c r="DW69" s="436">
        <v>0</v>
      </c>
      <c r="DX69" s="440"/>
      <c r="DY69" s="436"/>
      <c r="DZ69" s="437"/>
      <c r="EA69" s="437"/>
      <c r="EB69" s="436">
        <v>0</v>
      </c>
      <c r="EC69" s="440"/>
      <c r="ED69" s="436"/>
      <c r="EE69" s="437"/>
      <c r="EF69" s="437"/>
      <c r="EG69" s="436">
        <v>0</v>
      </c>
      <c r="EH69" s="440"/>
      <c r="EI69" s="436"/>
      <c r="EJ69" s="437"/>
      <c r="EK69" s="437"/>
      <c r="EL69" s="436">
        <f>SUM(CD69:EG69)</f>
        <v>0</v>
      </c>
      <c r="EM69" s="440"/>
      <c r="EN69" s="436"/>
      <c r="EO69" s="345"/>
    </row>
    <row r="70" spans="1:148" ht="12.75" hidden="1" customHeight="1" x14ac:dyDescent="0.2">
      <c r="A70" s="333"/>
      <c r="B70" s="333"/>
      <c r="C70" s="333"/>
      <c r="D70" s="345" t="s">
        <v>330</v>
      </c>
      <c r="E70" s="351"/>
      <c r="F70" s="373"/>
      <c r="G70" s="448">
        <v>0</v>
      </c>
      <c r="H70" s="449"/>
      <c r="I70" s="436"/>
      <c r="J70" s="437"/>
      <c r="K70" s="450"/>
      <c r="L70" s="448">
        <v>0</v>
      </c>
      <c r="M70" s="449"/>
      <c r="N70" s="436"/>
      <c r="O70" s="437"/>
      <c r="P70" s="450"/>
      <c r="Q70" s="448">
        <v>0</v>
      </c>
      <c r="R70" s="449"/>
      <c r="S70" s="436"/>
      <c r="T70" s="437"/>
      <c r="U70" s="450"/>
      <c r="V70" s="448">
        <v>0</v>
      </c>
      <c r="W70" s="449"/>
      <c r="X70" s="436"/>
      <c r="Y70" s="437"/>
      <c r="Z70" s="450"/>
      <c r="AA70" s="448">
        <v>0</v>
      </c>
      <c r="AB70" s="449"/>
      <c r="AC70" s="436"/>
      <c r="AD70" s="437"/>
      <c r="AE70" s="450"/>
      <c r="AF70" s="448">
        <v>0</v>
      </c>
      <c r="AG70" s="449"/>
      <c r="AH70" s="436"/>
      <c r="AI70" s="437"/>
      <c r="AJ70" s="450"/>
      <c r="AK70" s="448">
        <v>0</v>
      </c>
      <c r="AL70" s="449"/>
      <c r="AM70" s="436"/>
      <c r="AN70" s="437"/>
      <c r="AO70" s="450"/>
      <c r="AP70" s="448">
        <v>0</v>
      </c>
      <c r="AQ70" s="449"/>
      <c r="AR70" s="436"/>
      <c r="AS70" s="437"/>
      <c r="AT70" s="450"/>
      <c r="AU70" s="448">
        <v>0</v>
      </c>
      <c r="AV70" s="449"/>
      <c r="AW70" s="436"/>
      <c r="AX70" s="437"/>
      <c r="AY70" s="450"/>
      <c r="AZ70" s="448">
        <v>0</v>
      </c>
      <c r="BA70" s="449"/>
      <c r="BB70" s="436"/>
      <c r="BC70" s="437"/>
      <c r="BD70" s="450"/>
      <c r="BE70" s="448">
        <v>0</v>
      </c>
      <c r="BF70" s="449"/>
      <c r="BG70" s="436"/>
      <c r="BH70" s="437"/>
      <c r="BI70" s="450"/>
      <c r="BJ70" s="448">
        <v>0</v>
      </c>
      <c r="BK70" s="449"/>
      <c r="BL70" s="436"/>
      <c r="BM70" s="437"/>
      <c r="BN70" s="450"/>
      <c r="BO70" s="448">
        <v>0</v>
      </c>
      <c r="BP70" s="449"/>
      <c r="BQ70" s="436"/>
      <c r="BR70" s="437"/>
      <c r="BS70" s="450"/>
      <c r="BT70" s="448">
        <f>SUM(L70:BO70)</f>
        <v>0</v>
      </c>
      <c r="BU70" s="449"/>
      <c r="BV70" s="436"/>
      <c r="BW70" s="437"/>
      <c r="BX70" s="450"/>
      <c r="BY70" s="448">
        <f>SUM(Q70:BT70)</f>
        <v>0</v>
      </c>
      <c r="BZ70" s="449"/>
      <c r="CA70" s="436"/>
      <c r="CB70" s="437"/>
      <c r="CC70" s="450"/>
      <c r="CD70" s="448">
        <v>0</v>
      </c>
      <c r="CE70" s="449"/>
      <c r="CF70" s="436"/>
      <c r="CG70" s="437"/>
      <c r="CH70" s="450"/>
      <c r="CI70" s="448">
        <v>0</v>
      </c>
      <c r="CJ70" s="449"/>
      <c r="CK70" s="436"/>
      <c r="CL70" s="437"/>
      <c r="CM70" s="450"/>
      <c r="CN70" s="448">
        <v>0</v>
      </c>
      <c r="CO70" s="449"/>
      <c r="CP70" s="436"/>
      <c r="CQ70" s="437"/>
      <c r="CR70" s="450"/>
      <c r="CS70" s="448">
        <v>0</v>
      </c>
      <c r="CT70" s="449"/>
      <c r="CU70" s="436"/>
      <c r="CV70" s="437"/>
      <c r="CW70" s="450"/>
      <c r="CX70" s="448">
        <v>0</v>
      </c>
      <c r="CY70" s="449"/>
      <c r="CZ70" s="436"/>
      <c r="DA70" s="437"/>
      <c r="DB70" s="450"/>
      <c r="DC70" s="448">
        <v>0</v>
      </c>
      <c r="DD70" s="449"/>
      <c r="DE70" s="436"/>
      <c r="DF70" s="437"/>
      <c r="DG70" s="450"/>
      <c r="DH70" s="448">
        <v>0</v>
      </c>
      <c r="DI70" s="449"/>
      <c r="DJ70" s="436"/>
      <c r="DK70" s="437"/>
      <c r="DL70" s="450"/>
      <c r="DM70" s="448">
        <v>0</v>
      </c>
      <c r="DN70" s="449"/>
      <c r="DO70" s="436"/>
      <c r="DP70" s="437"/>
      <c r="DQ70" s="450"/>
      <c r="DR70" s="448">
        <v>0</v>
      </c>
      <c r="DS70" s="449"/>
      <c r="DT70" s="436"/>
      <c r="DU70" s="437"/>
      <c r="DV70" s="450"/>
      <c r="DW70" s="448">
        <v>0</v>
      </c>
      <c r="DX70" s="449"/>
      <c r="DY70" s="436"/>
      <c r="DZ70" s="437"/>
      <c r="EA70" s="450"/>
      <c r="EB70" s="448">
        <v>0</v>
      </c>
      <c r="EC70" s="449"/>
      <c r="ED70" s="436"/>
      <c r="EE70" s="437"/>
      <c r="EF70" s="450"/>
      <c r="EG70" s="448">
        <v>0</v>
      </c>
      <c r="EH70" s="449"/>
      <c r="EI70" s="436"/>
      <c r="EJ70" s="437"/>
      <c r="EK70" s="450"/>
      <c r="EL70" s="448">
        <f>SUM(CD70:EG70)</f>
        <v>0</v>
      </c>
      <c r="EM70" s="449"/>
      <c r="EN70" s="436"/>
      <c r="EO70" s="345"/>
    </row>
    <row r="71" spans="1:148" ht="12.75" hidden="1" customHeight="1" x14ac:dyDescent="0.2">
      <c r="A71" s="333"/>
      <c r="B71" s="333"/>
      <c r="C71" s="333"/>
      <c r="D71" s="345"/>
      <c r="E71" s="351"/>
      <c r="F71" s="333"/>
      <c r="G71" s="436"/>
      <c r="H71" s="436"/>
      <c r="I71" s="436"/>
      <c r="J71" s="437"/>
      <c r="K71" s="436"/>
      <c r="L71" s="436"/>
      <c r="M71" s="436"/>
      <c r="N71" s="436"/>
      <c r="O71" s="437"/>
      <c r="P71" s="436"/>
      <c r="Q71" s="436"/>
      <c r="R71" s="436"/>
      <c r="S71" s="436"/>
      <c r="T71" s="437"/>
      <c r="U71" s="436"/>
      <c r="V71" s="436"/>
      <c r="W71" s="436"/>
      <c r="X71" s="436"/>
      <c r="Y71" s="437"/>
      <c r="Z71" s="436"/>
      <c r="AA71" s="436"/>
      <c r="AB71" s="436"/>
      <c r="AC71" s="436"/>
      <c r="AD71" s="437"/>
      <c r="AE71" s="436"/>
      <c r="AF71" s="436"/>
      <c r="AG71" s="436"/>
      <c r="AH71" s="436"/>
      <c r="AI71" s="437"/>
      <c r="AJ71" s="436"/>
      <c r="AK71" s="436"/>
      <c r="AL71" s="436"/>
      <c r="AM71" s="436"/>
      <c r="AN71" s="437"/>
      <c r="AO71" s="436"/>
      <c r="AP71" s="436"/>
      <c r="AQ71" s="436"/>
      <c r="AR71" s="436"/>
      <c r="AS71" s="437"/>
      <c r="AT71" s="436"/>
      <c r="AU71" s="436"/>
      <c r="AV71" s="436"/>
      <c r="AW71" s="436"/>
      <c r="AX71" s="437"/>
      <c r="AY71" s="436"/>
      <c r="AZ71" s="436"/>
      <c r="BA71" s="436"/>
      <c r="BB71" s="436"/>
      <c r="BC71" s="437"/>
      <c r="BD71" s="436"/>
      <c r="BE71" s="436"/>
      <c r="BF71" s="436"/>
      <c r="BG71" s="436"/>
      <c r="BH71" s="437"/>
      <c r="BI71" s="436"/>
      <c r="BJ71" s="436"/>
      <c r="BK71" s="436"/>
      <c r="BL71" s="436"/>
      <c r="BM71" s="437"/>
      <c r="BN71" s="436"/>
      <c r="BO71" s="436"/>
      <c r="BP71" s="436"/>
      <c r="BQ71" s="436"/>
      <c r="BR71" s="437"/>
      <c r="BS71" s="436"/>
      <c r="BT71" s="436"/>
      <c r="BU71" s="436"/>
      <c r="BV71" s="436"/>
      <c r="BW71" s="437"/>
      <c r="BX71" s="436"/>
      <c r="BY71" s="436"/>
      <c r="BZ71" s="436"/>
      <c r="CA71" s="436"/>
      <c r="CB71" s="437"/>
      <c r="CC71" s="436"/>
      <c r="CD71" s="436"/>
      <c r="CE71" s="436"/>
      <c r="CF71" s="436"/>
      <c r="CG71" s="437"/>
      <c r="CH71" s="436"/>
      <c r="CI71" s="436"/>
      <c r="CJ71" s="436"/>
      <c r="CK71" s="436"/>
      <c r="CL71" s="437"/>
      <c r="CM71" s="436"/>
      <c r="CN71" s="436"/>
      <c r="CO71" s="436"/>
      <c r="CP71" s="436"/>
      <c r="CQ71" s="437"/>
      <c r="CR71" s="436"/>
      <c r="CS71" s="436"/>
      <c r="CT71" s="436"/>
      <c r="CU71" s="436"/>
      <c r="CV71" s="437"/>
      <c r="CW71" s="436"/>
      <c r="CX71" s="436"/>
      <c r="CY71" s="436"/>
      <c r="CZ71" s="436"/>
      <c r="DA71" s="437"/>
      <c r="DB71" s="436"/>
      <c r="DC71" s="436"/>
      <c r="DD71" s="436"/>
      <c r="DE71" s="436"/>
      <c r="DF71" s="437"/>
      <c r="DG71" s="436"/>
      <c r="DH71" s="436"/>
      <c r="DI71" s="436"/>
      <c r="DJ71" s="436"/>
      <c r="DK71" s="437"/>
      <c r="DL71" s="436"/>
      <c r="DM71" s="436"/>
      <c r="DN71" s="436"/>
      <c r="DO71" s="436"/>
      <c r="DP71" s="437"/>
      <c r="DQ71" s="436"/>
      <c r="DR71" s="436"/>
      <c r="DS71" s="436"/>
      <c r="DT71" s="436"/>
      <c r="DU71" s="437"/>
      <c r="DV71" s="436"/>
      <c r="DW71" s="436"/>
      <c r="DX71" s="436"/>
      <c r="DY71" s="436"/>
      <c r="DZ71" s="437"/>
      <c r="EA71" s="436"/>
      <c r="EB71" s="436"/>
      <c r="EC71" s="436"/>
      <c r="ED71" s="436"/>
      <c r="EE71" s="437"/>
      <c r="EF71" s="436"/>
      <c r="EG71" s="436"/>
      <c r="EH71" s="436"/>
      <c r="EI71" s="436"/>
      <c r="EJ71" s="437"/>
      <c r="EK71" s="436"/>
      <c r="EL71" s="436"/>
      <c r="EM71" s="436"/>
      <c r="EN71" s="436"/>
      <c r="EO71" s="345"/>
    </row>
    <row r="72" spans="1:148" s="349" customFormat="1" ht="12.75" hidden="1" customHeight="1" x14ac:dyDescent="0.2">
      <c r="A72" s="334"/>
      <c r="B72" s="334"/>
      <c r="C72" s="334"/>
      <c r="D72" s="352" t="s">
        <v>411</v>
      </c>
      <c r="E72" s="354"/>
      <c r="F72" s="334"/>
      <c r="G72" s="431">
        <v>0</v>
      </c>
      <c r="H72" s="431"/>
      <c r="I72" s="431"/>
      <c r="J72" s="432"/>
      <c r="K72" s="431"/>
      <c r="L72" s="431">
        <f>SUM(L73:L75)</f>
        <v>0</v>
      </c>
      <c r="M72" s="431"/>
      <c r="N72" s="431"/>
      <c r="O72" s="432"/>
      <c r="P72" s="431"/>
      <c r="Q72" s="431">
        <f>SUM(Q73:Q75)</f>
        <v>0</v>
      </c>
      <c r="R72" s="431"/>
      <c r="S72" s="431"/>
      <c r="T72" s="432"/>
      <c r="U72" s="431"/>
      <c r="V72" s="431">
        <f>SUM(V73:V75)</f>
        <v>0</v>
      </c>
      <c r="W72" s="431"/>
      <c r="X72" s="431"/>
      <c r="Y72" s="432"/>
      <c r="Z72" s="431"/>
      <c r="AA72" s="431">
        <f>SUM(AA73:AA75)</f>
        <v>0</v>
      </c>
      <c r="AB72" s="431"/>
      <c r="AC72" s="431"/>
      <c r="AD72" s="432"/>
      <c r="AE72" s="431"/>
      <c r="AF72" s="431">
        <f>SUM(AF73:AF75)</f>
        <v>0</v>
      </c>
      <c r="AG72" s="431"/>
      <c r="AH72" s="431"/>
      <c r="AI72" s="432"/>
      <c r="AJ72" s="431"/>
      <c r="AK72" s="431">
        <f>SUM(AK73:AK75)</f>
        <v>0</v>
      </c>
      <c r="AL72" s="431"/>
      <c r="AM72" s="431"/>
      <c r="AN72" s="432"/>
      <c r="AO72" s="431"/>
      <c r="AP72" s="431">
        <f>SUM(AP73:AP75)</f>
        <v>0</v>
      </c>
      <c r="AQ72" s="431"/>
      <c r="AR72" s="431"/>
      <c r="AS72" s="432"/>
      <c r="AT72" s="431"/>
      <c r="AU72" s="431">
        <f>SUM(AU73:AU75)</f>
        <v>0</v>
      </c>
      <c r="AV72" s="431"/>
      <c r="AW72" s="431"/>
      <c r="AX72" s="432"/>
      <c r="AY72" s="431"/>
      <c r="AZ72" s="431">
        <f>SUM(AZ73:AZ75)</f>
        <v>0</v>
      </c>
      <c r="BA72" s="431"/>
      <c r="BB72" s="431"/>
      <c r="BC72" s="432"/>
      <c r="BD72" s="431"/>
      <c r="BE72" s="431">
        <f>SUM(BE73:BE75)</f>
        <v>0</v>
      </c>
      <c r="BF72" s="431"/>
      <c r="BG72" s="431"/>
      <c r="BH72" s="432"/>
      <c r="BI72" s="431"/>
      <c r="BJ72" s="431">
        <f>SUM(BJ73:BJ75)</f>
        <v>0</v>
      </c>
      <c r="BK72" s="431"/>
      <c r="BL72" s="431"/>
      <c r="BM72" s="432"/>
      <c r="BN72" s="431"/>
      <c r="BO72" s="431">
        <f>SUM(BO73:BO75)</f>
        <v>0</v>
      </c>
      <c r="BP72" s="431"/>
      <c r="BQ72" s="431"/>
      <c r="BR72" s="432"/>
      <c r="BS72" s="431"/>
      <c r="BT72" s="431">
        <f>SUM(BT73:BT75)</f>
        <v>0</v>
      </c>
      <c r="BU72" s="431"/>
      <c r="BV72" s="431"/>
      <c r="BW72" s="432"/>
      <c r="BX72" s="431"/>
      <c r="BY72" s="431">
        <f>SUM(BY73:BY75)</f>
        <v>0</v>
      </c>
      <c r="BZ72" s="431"/>
      <c r="CA72" s="431"/>
      <c r="CB72" s="432"/>
      <c r="CC72" s="431"/>
      <c r="CD72" s="431">
        <f>SUM(CD73:CD75)</f>
        <v>0</v>
      </c>
      <c r="CE72" s="431"/>
      <c r="CF72" s="431"/>
      <c r="CG72" s="432"/>
      <c r="CH72" s="431"/>
      <c r="CI72" s="431">
        <f>SUM(CI73:CI75)</f>
        <v>0</v>
      </c>
      <c r="CJ72" s="431"/>
      <c r="CK72" s="431"/>
      <c r="CL72" s="432"/>
      <c r="CM72" s="431"/>
      <c r="CN72" s="431">
        <f>SUM(CN73:CN75)</f>
        <v>0</v>
      </c>
      <c r="CO72" s="431"/>
      <c r="CP72" s="431"/>
      <c r="CQ72" s="432"/>
      <c r="CR72" s="431"/>
      <c r="CS72" s="431">
        <f>SUM(CS73:CS75)</f>
        <v>0</v>
      </c>
      <c r="CT72" s="431"/>
      <c r="CU72" s="431"/>
      <c r="CV72" s="432"/>
      <c r="CW72" s="431"/>
      <c r="CX72" s="431">
        <f>SUM(CX73:CX75)</f>
        <v>0</v>
      </c>
      <c r="CY72" s="431"/>
      <c r="CZ72" s="431"/>
      <c r="DA72" s="432"/>
      <c r="DB72" s="431"/>
      <c r="DC72" s="431">
        <f>SUM(DC73:DC75)</f>
        <v>0</v>
      </c>
      <c r="DD72" s="431"/>
      <c r="DE72" s="431"/>
      <c r="DF72" s="432"/>
      <c r="DG72" s="431"/>
      <c r="DH72" s="431">
        <f>SUM(DH73:DH75)</f>
        <v>0</v>
      </c>
      <c r="DI72" s="431"/>
      <c r="DJ72" s="431"/>
      <c r="DK72" s="432"/>
      <c r="DL72" s="431"/>
      <c r="DM72" s="431">
        <f>SUM(DM73:DM75)</f>
        <v>0</v>
      </c>
      <c r="DN72" s="431"/>
      <c r="DO72" s="431"/>
      <c r="DP72" s="432"/>
      <c r="DQ72" s="431"/>
      <c r="DR72" s="431">
        <f>SUM(DR73:DR75)</f>
        <v>0</v>
      </c>
      <c r="DS72" s="431"/>
      <c r="DT72" s="431"/>
      <c r="DU72" s="432"/>
      <c r="DV72" s="431"/>
      <c r="DW72" s="431">
        <f>SUM(DW73:DW75)</f>
        <v>0</v>
      </c>
      <c r="DX72" s="431"/>
      <c r="DY72" s="431"/>
      <c r="DZ72" s="432"/>
      <c r="EA72" s="431"/>
      <c r="EB72" s="431">
        <f>SUM(EB73:EB75)</f>
        <v>0</v>
      </c>
      <c r="EC72" s="431"/>
      <c r="ED72" s="431"/>
      <c r="EE72" s="432"/>
      <c r="EF72" s="431"/>
      <c r="EG72" s="431">
        <f>SUM(EG73:EG75)</f>
        <v>0</v>
      </c>
      <c r="EH72" s="431"/>
      <c r="EI72" s="431"/>
      <c r="EJ72" s="432"/>
      <c r="EK72" s="431"/>
      <c r="EL72" s="431">
        <f>SUM(EL73:EL75)</f>
        <v>0</v>
      </c>
      <c r="EM72" s="431"/>
      <c r="EN72" s="431"/>
      <c r="EO72" s="352"/>
      <c r="EQ72" s="332"/>
      <c r="ER72" s="332"/>
    </row>
    <row r="73" spans="1:148" ht="12.75" hidden="1" customHeight="1" x14ac:dyDescent="0.2">
      <c r="A73" s="333"/>
      <c r="B73" s="333"/>
      <c r="C73" s="333"/>
      <c r="D73" s="345" t="s">
        <v>313</v>
      </c>
      <c r="E73" s="351"/>
      <c r="F73" s="358"/>
      <c r="G73" s="434">
        <v>0</v>
      </c>
      <c r="H73" s="435"/>
      <c r="I73" s="436"/>
      <c r="J73" s="437"/>
      <c r="K73" s="438"/>
      <c r="L73" s="434">
        <f>L78</f>
        <v>0</v>
      </c>
      <c r="M73" s="435"/>
      <c r="N73" s="436"/>
      <c r="O73" s="437"/>
      <c r="P73" s="438"/>
      <c r="Q73" s="434">
        <f>Q78</f>
        <v>0</v>
      </c>
      <c r="R73" s="435"/>
      <c r="S73" s="436"/>
      <c r="T73" s="437"/>
      <c r="U73" s="438"/>
      <c r="V73" s="434">
        <f>V78</f>
        <v>0</v>
      </c>
      <c r="W73" s="435"/>
      <c r="X73" s="436"/>
      <c r="Y73" s="437"/>
      <c r="Z73" s="438"/>
      <c r="AA73" s="434">
        <f>AA78</f>
        <v>0</v>
      </c>
      <c r="AB73" s="435"/>
      <c r="AC73" s="436"/>
      <c r="AD73" s="437"/>
      <c r="AE73" s="438"/>
      <c r="AF73" s="434">
        <f>AF78</f>
        <v>0</v>
      </c>
      <c r="AG73" s="435"/>
      <c r="AH73" s="436"/>
      <c r="AI73" s="437"/>
      <c r="AJ73" s="438"/>
      <c r="AK73" s="434">
        <f>AK78</f>
        <v>0</v>
      </c>
      <c r="AL73" s="435"/>
      <c r="AM73" s="436"/>
      <c r="AN73" s="437"/>
      <c r="AO73" s="438"/>
      <c r="AP73" s="434">
        <f>AP78</f>
        <v>0</v>
      </c>
      <c r="AQ73" s="435"/>
      <c r="AR73" s="436"/>
      <c r="AS73" s="437"/>
      <c r="AT73" s="438"/>
      <c r="AU73" s="434">
        <f>AU78</f>
        <v>0</v>
      </c>
      <c r="AV73" s="435"/>
      <c r="AW73" s="436"/>
      <c r="AX73" s="437"/>
      <c r="AY73" s="438"/>
      <c r="AZ73" s="434">
        <f>AZ78</f>
        <v>0</v>
      </c>
      <c r="BA73" s="435"/>
      <c r="BB73" s="436"/>
      <c r="BC73" s="437"/>
      <c r="BD73" s="438"/>
      <c r="BE73" s="434">
        <f>BE78</f>
        <v>0</v>
      </c>
      <c r="BF73" s="435"/>
      <c r="BG73" s="436"/>
      <c r="BH73" s="437"/>
      <c r="BI73" s="438"/>
      <c r="BJ73" s="434">
        <f>BJ78</f>
        <v>0</v>
      </c>
      <c r="BK73" s="435"/>
      <c r="BL73" s="436"/>
      <c r="BM73" s="437"/>
      <c r="BN73" s="438"/>
      <c r="BO73" s="434">
        <f>BO78</f>
        <v>0</v>
      </c>
      <c r="BP73" s="435"/>
      <c r="BQ73" s="436"/>
      <c r="BR73" s="437"/>
      <c r="BS73" s="438"/>
      <c r="BT73" s="434">
        <f>BT78</f>
        <v>0</v>
      </c>
      <c r="BU73" s="435"/>
      <c r="BV73" s="436"/>
      <c r="BW73" s="437"/>
      <c r="BX73" s="438"/>
      <c r="BY73" s="434">
        <f>BY78</f>
        <v>0</v>
      </c>
      <c r="BZ73" s="435"/>
      <c r="CA73" s="436"/>
      <c r="CB73" s="437"/>
      <c r="CC73" s="438"/>
      <c r="CD73" s="434">
        <f>CD78</f>
        <v>0</v>
      </c>
      <c r="CE73" s="435"/>
      <c r="CF73" s="436"/>
      <c r="CG73" s="437"/>
      <c r="CH73" s="438"/>
      <c r="CI73" s="434">
        <f>CI78</f>
        <v>0</v>
      </c>
      <c r="CJ73" s="435"/>
      <c r="CK73" s="436"/>
      <c r="CL73" s="437"/>
      <c r="CM73" s="438"/>
      <c r="CN73" s="434">
        <f>CN78</f>
        <v>0</v>
      </c>
      <c r="CO73" s="435"/>
      <c r="CP73" s="436"/>
      <c r="CQ73" s="437"/>
      <c r="CR73" s="438"/>
      <c r="CS73" s="434">
        <f>CS78</f>
        <v>0</v>
      </c>
      <c r="CT73" s="435"/>
      <c r="CU73" s="436"/>
      <c r="CV73" s="437"/>
      <c r="CW73" s="438"/>
      <c r="CX73" s="434">
        <f>CX78</f>
        <v>0</v>
      </c>
      <c r="CY73" s="435"/>
      <c r="CZ73" s="436"/>
      <c r="DA73" s="437"/>
      <c r="DB73" s="438"/>
      <c r="DC73" s="434">
        <f>DC78</f>
        <v>0</v>
      </c>
      <c r="DD73" s="435"/>
      <c r="DE73" s="436"/>
      <c r="DF73" s="437"/>
      <c r="DG73" s="438"/>
      <c r="DH73" s="434">
        <f>DH78</f>
        <v>0</v>
      </c>
      <c r="DI73" s="435"/>
      <c r="DJ73" s="436"/>
      <c r="DK73" s="437"/>
      <c r="DL73" s="438"/>
      <c r="DM73" s="434">
        <f>DM78</f>
        <v>0</v>
      </c>
      <c r="DN73" s="435"/>
      <c r="DO73" s="436"/>
      <c r="DP73" s="437"/>
      <c r="DQ73" s="438"/>
      <c r="DR73" s="434">
        <f>DR78</f>
        <v>0</v>
      </c>
      <c r="DS73" s="435"/>
      <c r="DT73" s="436"/>
      <c r="DU73" s="437"/>
      <c r="DV73" s="438"/>
      <c r="DW73" s="434">
        <f>DW78</f>
        <v>0</v>
      </c>
      <c r="DX73" s="435"/>
      <c r="DY73" s="436"/>
      <c r="DZ73" s="437"/>
      <c r="EA73" s="438"/>
      <c r="EB73" s="434">
        <f>EB78</f>
        <v>0</v>
      </c>
      <c r="EC73" s="435"/>
      <c r="ED73" s="436"/>
      <c r="EE73" s="437"/>
      <c r="EF73" s="438"/>
      <c r="EG73" s="434">
        <f>EG78</f>
        <v>0</v>
      </c>
      <c r="EH73" s="435"/>
      <c r="EI73" s="436"/>
      <c r="EJ73" s="437"/>
      <c r="EK73" s="438"/>
      <c r="EL73" s="434">
        <f>EL78</f>
        <v>0</v>
      </c>
      <c r="EM73" s="435"/>
      <c r="EN73" s="436"/>
      <c r="EO73" s="345"/>
    </row>
    <row r="74" spans="1:148" ht="12.75" hidden="1" customHeight="1" x14ac:dyDescent="0.2">
      <c r="A74" s="333"/>
      <c r="B74" s="333"/>
      <c r="C74" s="333"/>
      <c r="D74" s="345" t="s">
        <v>316</v>
      </c>
      <c r="E74" s="351"/>
      <c r="F74" s="351"/>
      <c r="G74" s="436">
        <v>0</v>
      </c>
      <c r="H74" s="440"/>
      <c r="I74" s="436"/>
      <c r="J74" s="437"/>
      <c r="K74" s="437"/>
      <c r="L74" s="436">
        <f>L79</f>
        <v>0</v>
      </c>
      <c r="M74" s="440"/>
      <c r="N74" s="436"/>
      <c r="O74" s="437"/>
      <c r="P74" s="437"/>
      <c r="Q74" s="436">
        <f>Q79</f>
        <v>0</v>
      </c>
      <c r="R74" s="440"/>
      <c r="S74" s="436"/>
      <c r="T74" s="437"/>
      <c r="U74" s="437"/>
      <c r="V74" s="436">
        <f>V79</f>
        <v>0</v>
      </c>
      <c r="W74" s="440"/>
      <c r="X74" s="436"/>
      <c r="Y74" s="437"/>
      <c r="Z74" s="437"/>
      <c r="AA74" s="436">
        <f>AA79</f>
        <v>0</v>
      </c>
      <c r="AB74" s="440"/>
      <c r="AC74" s="436"/>
      <c r="AD74" s="437"/>
      <c r="AE74" s="437"/>
      <c r="AF74" s="436">
        <f>AF79</f>
        <v>0</v>
      </c>
      <c r="AG74" s="440"/>
      <c r="AH74" s="436"/>
      <c r="AI74" s="437"/>
      <c r="AJ74" s="437"/>
      <c r="AK74" s="436">
        <f>AK79</f>
        <v>0</v>
      </c>
      <c r="AL74" s="440"/>
      <c r="AM74" s="436"/>
      <c r="AN74" s="437"/>
      <c r="AO74" s="437"/>
      <c r="AP74" s="436">
        <f>AP79</f>
        <v>0</v>
      </c>
      <c r="AQ74" s="440"/>
      <c r="AR74" s="436"/>
      <c r="AS74" s="437"/>
      <c r="AT74" s="437"/>
      <c r="AU74" s="436">
        <f>AU79</f>
        <v>0</v>
      </c>
      <c r="AV74" s="440"/>
      <c r="AW74" s="436"/>
      <c r="AX74" s="437"/>
      <c r="AY74" s="437"/>
      <c r="AZ74" s="436">
        <f>AZ79</f>
        <v>0</v>
      </c>
      <c r="BA74" s="440"/>
      <c r="BB74" s="436"/>
      <c r="BC74" s="437"/>
      <c r="BD74" s="437"/>
      <c r="BE74" s="436">
        <f>BE79</f>
        <v>0</v>
      </c>
      <c r="BF74" s="440"/>
      <c r="BG74" s="436"/>
      <c r="BH74" s="437"/>
      <c r="BI74" s="437"/>
      <c r="BJ74" s="436">
        <f>BJ79</f>
        <v>0</v>
      </c>
      <c r="BK74" s="440"/>
      <c r="BL74" s="436"/>
      <c r="BM74" s="437"/>
      <c r="BN74" s="437"/>
      <c r="BO74" s="436">
        <f>BO79</f>
        <v>0</v>
      </c>
      <c r="BP74" s="440"/>
      <c r="BQ74" s="436"/>
      <c r="BR74" s="437"/>
      <c r="BS74" s="437"/>
      <c r="BT74" s="436">
        <f>BT79</f>
        <v>0</v>
      </c>
      <c r="BU74" s="440"/>
      <c r="BV74" s="436"/>
      <c r="BW74" s="437"/>
      <c r="BX74" s="437"/>
      <c r="BY74" s="436">
        <f>BY79</f>
        <v>0</v>
      </c>
      <c r="BZ74" s="440"/>
      <c r="CA74" s="436"/>
      <c r="CB74" s="437"/>
      <c r="CC74" s="437"/>
      <c r="CD74" s="436">
        <f>CD79</f>
        <v>0</v>
      </c>
      <c r="CE74" s="440"/>
      <c r="CF74" s="436"/>
      <c r="CG74" s="437"/>
      <c r="CH74" s="437"/>
      <c r="CI74" s="436">
        <f>CI79</f>
        <v>0</v>
      </c>
      <c r="CJ74" s="440"/>
      <c r="CK74" s="436"/>
      <c r="CL74" s="437"/>
      <c r="CM74" s="437"/>
      <c r="CN74" s="436">
        <f>CN79</f>
        <v>0</v>
      </c>
      <c r="CO74" s="440"/>
      <c r="CP74" s="436"/>
      <c r="CQ74" s="437"/>
      <c r="CR74" s="437"/>
      <c r="CS74" s="436">
        <f>CS79</f>
        <v>0</v>
      </c>
      <c r="CT74" s="440"/>
      <c r="CU74" s="436"/>
      <c r="CV74" s="437"/>
      <c r="CW74" s="437"/>
      <c r="CX74" s="436">
        <f>CX79</f>
        <v>0</v>
      </c>
      <c r="CY74" s="440"/>
      <c r="CZ74" s="436"/>
      <c r="DA74" s="437"/>
      <c r="DB74" s="437"/>
      <c r="DC74" s="436">
        <f>DC79</f>
        <v>0</v>
      </c>
      <c r="DD74" s="440"/>
      <c r="DE74" s="436"/>
      <c r="DF74" s="437"/>
      <c r="DG74" s="437"/>
      <c r="DH74" s="436">
        <f>DH79</f>
        <v>0</v>
      </c>
      <c r="DI74" s="440"/>
      <c r="DJ74" s="436"/>
      <c r="DK74" s="437"/>
      <c r="DL74" s="437"/>
      <c r="DM74" s="436">
        <f>DM79</f>
        <v>0</v>
      </c>
      <c r="DN74" s="440"/>
      <c r="DO74" s="436"/>
      <c r="DP74" s="437"/>
      <c r="DQ74" s="437"/>
      <c r="DR74" s="436">
        <f>DR79</f>
        <v>0</v>
      </c>
      <c r="DS74" s="440"/>
      <c r="DT74" s="436"/>
      <c r="DU74" s="437"/>
      <c r="DV74" s="437"/>
      <c r="DW74" s="436">
        <f>DW79</f>
        <v>0</v>
      </c>
      <c r="DX74" s="440"/>
      <c r="DY74" s="436"/>
      <c r="DZ74" s="437"/>
      <c r="EA74" s="437"/>
      <c r="EB74" s="436">
        <f>EB79</f>
        <v>0</v>
      </c>
      <c r="EC74" s="440"/>
      <c r="ED74" s="436"/>
      <c r="EE74" s="437"/>
      <c r="EF74" s="437"/>
      <c r="EG74" s="436">
        <f>EG79</f>
        <v>0</v>
      </c>
      <c r="EH74" s="440"/>
      <c r="EI74" s="436"/>
      <c r="EJ74" s="437"/>
      <c r="EK74" s="437"/>
      <c r="EL74" s="436">
        <f>EL79</f>
        <v>0</v>
      </c>
      <c r="EM74" s="440"/>
      <c r="EN74" s="436"/>
      <c r="EO74" s="345"/>
    </row>
    <row r="75" spans="1:148" ht="12.75" hidden="1" customHeight="1" x14ac:dyDescent="0.2">
      <c r="A75" s="333"/>
      <c r="B75" s="333"/>
      <c r="C75" s="333"/>
      <c r="D75" s="345" t="s">
        <v>330</v>
      </c>
      <c r="E75" s="351"/>
      <c r="F75" s="373"/>
      <c r="G75" s="448">
        <v>0</v>
      </c>
      <c r="H75" s="449"/>
      <c r="I75" s="436"/>
      <c r="J75" s="437"/>
      <c r="K75" s="450"/>
      <c r="L75" s="448">
        <f>L80</f>
        <v>0</v>
      </c>
      <c r="M75" s="449"/>
      <c r="N75" s="436"/>
      <c r="O75" s="437"/>
      <c r="P75" s="450"/>
      <c r="Q75" s="448">
        <f>Q80</f>
        <v>0</v>
      </c>
      <c r="R75" s="449"/>
      <c r="S75" s="436"/>
      <c r="T75" s="437"/>
      <c r="U75" s="450"/>
      <c r="V75" s="448">
        <f>V80</f>
        <v>0</v>
      </c>
      <c r="W75" s="449"/>
      <c r="X75" s="436"/>
      <c r="Y75" s="437"/>
      <c r="Z75" s="450"/>
      <c r="AA75" s="448">
        <f>AA80</f>
        <v>0</v>
      </c>
      <c r="AB75" s="449"/>
      <c r="AC75" s="436"/>
      <c r="AD75" s="437"/>
      <c r="AE75" s="450"/>
      <c r="AF75" s="448">
        <f>AF80</f>
        <v>0</v>
      </c>
      <c r="AG75" s="449"/>
      <c r="AH75" s="436"/>
      <c r="AI75" s="437"/>
      <c r="AJ75" s="450"/>
      <c r="AK75" s="448">
        <f>AK80</f>
        <v>0</v>
      </c>
      <c r="AL75" s="449"/>
      <c r="AM75" s="436"/>
      <c r="AN75" s="437"/>
      <c r="AO75" s="450"/>
      <c r="AP75" s="448">
        <f>AP80</f>
        <v>0</v>
      </c>
      <c r="AQ75" s="449"/>
      <c r="AR75" s="436"/>
      <c r="AS75" s="437"/>
      <c r="AT75" s="450"/>
      <c r="AU75" s="448">
        <f>AU80</f>
        <v>0</v>
      </c>
      <c r="AV75" s="449"/>
      <c r="AW75" s="436"/>
      <c r="AX75" s="437"/>
      <c r="AY75" s="450"/>
      <c r="AZ75" s="448">
        <f>AZ80</f>
        <v>0</v>
      </c>
      <c r="BA75" s="449"/>
      <c r="BB75" s="436"/>
      <c r="BC75" s="437"/>
      <c r="BD75" s="450"/>
      <c r="BE75" s="448">
        <f>BE80</f>
        <v>0</v>
      </c>
      <c r="BF75" s="449"/>
      <c r="BG75" s="436"/>
      <c r="BH75" s="437"/>
      <c r="BI75" s="450"/>
      <c r="BJ75" s="448">
        <f>BJ80</f>
        <v>0</v>
      </c>
      <c r="BK75" s="449"/>
      <c r="BL75" s="436"/>
      <c r="BM75" s="437"/>
      <c r="BN75" s="450"/>
      <c r="BO75" s="448">
        <f>BO80</f>
        <v>0</v>
      </c>
      <c r="BP75" s="449"/>
      <c r="BQ75" s="436"/>
      <c r="BR75" s="437"/>
      <c r="BS75" s="450"/>
      <c r="BT75" s="448">
        <f>BT80</f>
        <v>0</v>
      </c>
      <c r="BU75" s="449"/>
      <c r="BV75" s="436"/>
      <c r="BW75" s="437"/>
      <c r="BX75" s="450"/>
      <c r="BY75" s="448">
        <f>BY80</f>
        <v>0</v>
      </c>
      <c r="BZ75" s="449"/>
      <c r="CA75" s="436"/>
      <c r="CB75" s="437"/>
      <c r="CC75" s="450"/>
      <c r="CD75" s="448">
        <f>CD80</f>
        <v>0</v>
      </c>
      <c r="CE75" s="449"/>
      <c r="CF75" s="436"/>
      <c r="CG75" s="437"/>
      <c r="CH75" s="450"/>
      <c r="CI75" s="448">
        <f>CI80</f>
        <v>0</v>
      </c>
      <c r="CJ75" s="449"/>
      <c r="CK75" s="436"/>
      <c r="CL75" s="437"/>
      <c r="CM75" s="450"/>
      <c r="CN75" s="448">
        <f>CN80</f>
        <v>0</v>
      </c>
      <c r="CO75" s="449"/>
      <c r="CP75" s="436"/>
      <c r="CQ75" s="437"/>
      <c r="CR75" s="450"/>
      <c r="CS75" s="448">
        <f>CS80</f>
        <v>0</v>
      </c>
      <c r="CT75" s="449"/>
      <c r="CU75" s="436"/>
      <c r="CV75" s="437"/>
      <c r="CW75" s="450"/>
      <c r="CX75" s="448">
        <f>CX80</f>
        <v>0</v>
      </c>
      <c r="CY75" s="449"/>
      <c r="CZ75" s="436"/>
      <c r="DA75" s="437"/>
      <c r="DB75" s="450"/>
      <c r="DC75" s="448">
        <f>DC80</f>
        <v>0</v>
      </c>
      <c r="DD75" s="449"/>
      <c r="DE75" s="436"/>
      <c r="DF75" s="437"/>
      <c r="DG75" s="450"/>
      <c r="DH75" s="448">
        <f>DH80</f>
        <v>0</v>
      </c>
      <c r="DI75" s="449"/>
      <c r="DJ75" s="436"/>
      <c r="DK75" s="437"/>
      <c r="DL75" s="450"/>
      <c r="DM75" s="448">
        <f>DM80</f>
        <v>0</v>
      </c>
      <c r="DN75" s="449"/>
      <c r="DO75" s="436"/>
      <c r="DP75" s="437"/>
      <c r="DQ75" s="450"/>
      <c r="DR75" s="448">
        <f>DR80</f>
        <v>0</v>
      </c>
      <c r="DS75" s="449"/>
      <c r="DT75" s="436"/>
      <c r="DU75" s="437"/>
      <c r="DV75" s="450"/>
      <c r="DW75" s="448">
        <f>DW80</f>
        <v>0</v>
      </c>
      <c r="DX75" s="449"/>
      <c r="DY75" s="436"/>
      <c r="DZ75" s="437"/>
      <c r="EA75" s="450"/>
      <c r="EB75" s="448">
        <f>EB80</f>
        <v>0</v>
      </c>
      <c r="EC75" s="449"/>
      <c r="ED75" s="436"/>
      <c r="EE75" s="437"/>
      <c r="EF75" s="450"/>
      <c r="EG75" s="448">
        <f>EG80</f>
        <v>0</v>
      </c>
      <c r="EH75" s="449"/>
      <c r="EI75" s="436"/>
      <c r="EJ75" s="437"/>
      <c r="EK75" s="450"/>
      <c r="EL75" s="448">
        <f>EL80</f>
        <v>0</v>
      </c>
      <c r="EM75" s="449"/>
      <c r="EN75" s="436"/>
      <c r="EO75" s="345"/>
    </row>
    <row r="76" spans="1:148" ht="12.75" hidden="1" customHeight="1" x14ac:dyDescent="0.2">
      <c r="A76" s="333"/>
      <c r="B76" s="333"/>
      <c r="C76" s="333"/>
      <c r="D76" s="345"/>
      <c r="E76" s="351"/>
      <c r="F76" s="333"/>
      <c r="G76" s="436"/>
      <c r="H76" s="436"/>
      <c r="I76" s="436"/>
      <c r="J76" s="437"/>
      <c r="K76" s="436"/>
      <c r="L76" s="436"/>
      <c r="M76" s="436"/>
      <c r="N76" s="436"/>
      <c r="O76" s="437"/>
      <c r="P76" s="436"/>
      <c r="Q76" s="436"/>
      <c r="R76" s="436"/>
      <c r="S76" s="436"/>
      <c r="T76" s="437"/>
      <c r="U76" s="436"/>
      <c r="V76" s="436"/>
      <c r="W76" s="436"/>
      <c r="X76" s="436"/>
      <c r="Y76" s="437"/>
      <c r="Z76" s="436"/>
      <c r="AA76" s="436"/>
      <c r="AB76" s="436"/>
      <c r="AC76" s="436"/>
      <c r="AD76" s="437"/>
      <c r="AE76" s="436"/>
      <c r="AF76" s="436"/>
      <c r="AG76" s="436"/>
      <c r="AH76" s="436"/>
      <c r="AI76" s="437"/>
      <c r="AJ76" s="436"/>
      <c r="AK76" s="436"/>
      <c r="AL76" s="436"/>
      <c r="AM76" s="436"/>
      <c r="AN76" s="437"/>
      <c r="AO76" s="436"/>
      <c r="AP76" s="436"/>
      <c r="AQ76" s="436"/>
      <c r="AR76" s="436"/>
      <c r="AS76" s="437"/>
      <c r="AT76" s="436"/>
      <c r="AU76" s="436"/>
      <c r="AV76" s="436"/>
      <c r="AW76" s="436"/>
      <c r="AX76" s="437"/>
      <c r="AY76" s="436"/>
      <c r="AZ76" s="436"/>
      <c r="BA76" s="436"/>
      <c r="BB76" s="436"/>
      <c r="BC76" s="437"/>
      <c r="BD76" s="436"/>
      <c r="BE76" s="436"/>
      <c r="BF76" s="436"/>
      <c r="BG76" s="436"/>
      <c r="BH76" s="437"/>
      <c r="BI76" s="436"/>
      <c r="BJ76" s="436"/>
      <c r="BK76" s="436"/>
      <c r="BL76" s="436"/>
      <c r="BM76" s="437"/>
      <c r="BN76" s="436"/>
      <c r="BO76" s="436"/>
      <c r="BP76" s="436"/>
      <c r="BQ76" s="436"/>
      <c r="BR76" s="437"/>
      <c r="BS76" s="436"/>
      <c r="BT76" s="436"/>
      <c r="BU76" s="436"/>
      <c r="BV76" s="436"/>
      <c r="BW76" s="437"/>
      <c r="BX76" s="436"/>
      <c r="BY76" s="436"/>
      <c r="BZ76" s="436"/>
      <c r="CA76" s="436"/>
      <c r="CB76" s="437"/>
      <c r="CC76" s="436"/>
      <c r="CD76" s="436"/>
      <c r="CE76" s="436"/>
      <c r="CF76" s="436"/>
      <c r="CG76" s="437"/>
      <c r="CH76" s="436"/>
      <c r="CI76" s="436"/>
      <c r="CJ76" s="436"/>
      <c r="CK76" s="436"/>
      <c r="CL76" s="437"/>
      <c r="CM76" s="436"/>
      <c r="CN76" s="436"/>
      <c r="CO76" s="436"/>
      <c r="CP76" s="436"/>
      <c r="CQ76" s="437"/>
      <c r="CR76" s="436"/>
      <c r="CS76" s="436"/>
      <c r="CT76" s="436"/>
      <c r="CU76" s="436"/>
      <c r="CV76" s="437"/>
      <c r="CW76" s="436"/>
      <c r="CX76" s="436"/>
      <c r="CY76" s="436"/>
      <c r="CZ76" s="436"/>
      <c r="DA76" s="437"/>
      <c r="DB76" s="436"/>
      <c r="DC76" s="436"/>
      <c r="DD76" s="436"/>
      <c r="DE76" s="436"/>
      <c r="DF76" s="437"/>
      <c r="DG76" s="436"/>
      <c r="DH76" s="436"/>
      <c r="DI76" s="436"/>
      <c r="DJ76" s="436"/>
      <c r="DK76" s="437"/>
      <c r="DL76" s="436"/>
      <c r="DM76" s="436"/>
      <c r="DN76" s="436"/>
      <c r="DO76" s="436"/>
      <c r="DP76" s="437"/>
      <c r="DQ76" s="436"/>
      <c r="DR76" s="436"/>
      <c r="DS76" s="436"/>
      <c r="DT76" s="436"/>
      <c r="DU76" s="437"/>
      <c r="DV76" s="436"/>
      <c r="DW76" s="436"/>
      <c r="DX76" s="436"/>
      <c r="DY76" s="436"/>
      <c r="DZ76" s="437"/>
      <c r="EA76" s="436"/>
      <c r="EB76" s="436"/>
      <c r="EC76" s="436"/>
      <c r="ED76" s="436"/>
      <c r="EE76" s="437"/>
      <c r="EF76" s="436"/>
      <c r="EG76" s="436"/>
      <c r="EH76" s="436"/>
      <c r="EI76" s="436"/>
      <c r="EJ76" s="437"/>
      <c r="EK76" s="436"/>
      <c r="EL76" s="436"/>
      <c r="EM76" s="436"/>
      <c r="EN76" s="436"/>
      <c r="EO76" s="345"/>
    </row>
    <row r="77" spans="1:148" ht="12.75" hidden="1" customHeight="1" x14ac:dyDescent="0.2">
      <c r="A77" s="333"/>
      <c r="B77" s="333"/>
      <c r="C77" s="333"/>
      <c r="D77" s="345" t="s">
        <v>412</v>
      </c>
      <c r="E77" s="351"/>
      <c r="F77" s="333"/>
      <c r="G77" s="436">
        <v>0</v>
      </c>
      <c r="H77" s="436"/>
      <c r="I77" s="436"/>
      <c r="J77" s="437"/>
      <c r="K77" s="436"/>
      <c r="L77" s="436">
        <f>SUM(L78:L80)</f>
        <v>0</v>
      </c>
      <c r="M77" s="436"/>
      <c r="N77" s="436"/>
      <c r="O77" s="437"/>
      <c r="P77" s="436"/>
      <c r="Q77" s="436">
        <f>SUM(Q78:Q80)</f>
        <v>0</v>
      </c>
      <c r="R77" s="436"/>
      <c r="S77" s="436"/>
      <c r="T77" s="437"/>
      <c r="U77" s="436"/>
      <c r="V77" s="436">
        <f>SUM(V78:V80)</f>
        <v>0</v>
      </c>
      <c r="W77" s="436"/>
      <c r="X77" s="436"/>
      <c r="Y77" s="437"/>
      <c r="Z77" s="436"/>
      <c r="AA77" s="436">
        <f>SUM(AA78:AA80)</f>
        <v>0</v>
      </c>
      <c r="AB77" s="436"/>
      <c r="AC77" s="436"/>
      <c r="AD77" s="437"/>
      <c r="AE77" s="436"/>
      <c r="AF77" s="436">
        <f>SUM(AF78:AF80)</f>
        <v>0</v>
      </c>
      <c r="AG77" s="436"/>
      <c r="AH77" s="436"/>
      <c r="AI77" s="437"/>
      <c r="AJ77" s="436"/>
      <c r="AK77" s="436">
        <f>SUM(AK78:AK80)</f>
        <v>0</v>
      </c>
      <c r="AL77" s="436"/>
      <c r="AM77" s="436"/>
      <c r="AN77" s="437"/>
      <c r="AO77" s="436"/>
      <c r="AP77" s="436">
        <f>SUM(AP78:AP80)</f>
        <v>0</v>
      </c>
      <c r="AQ77" s="436"/>
      <c r="AR77" s="436"/>
      <c r="AS77" s="437"/>
      <c r="AT77" s="436"/>
      <c r="AU77" s="436">
        <f>SUM(AU78:AU80)</f>
        <v>0</v>
      </c>
      <c r="AV77" s="436"/>
      <c r="AW77" s="436"/>
      <c r="AX77" s="437"/>
      <c r="AY77" s="436"/>
      <c r="AZ77" s="436">
        <f>SUM(AZ78:AZ80)</f>
        <v>0</v>
      </c>
      <c r="BA77" s="436"/>
      <c r="BB77" s="436"/>
      <c r="BC77" s="437"/>
      <c r="BD77" s="436"/>
      <c r="BE77" s="436">
        <f>SUM(BE78:BE80)</f>
        <v>0</v>
      </c>
      <c r="BF77" s="436"/>
      <c r="BG77" s="436"/>
      <c r="BH77" s="437"/>
      <c r="BI77" s="436"/>
      <c r="BJ77" s="436">
        <f>SUM(BJ78:BJ80)</f>
        <v>0</v>
      </c>
      <c r="BK77" s="436"/>
      <c r="BL77" s="436"/>
      <c r="BM77" s="437"/>
      <c r="BN77" s="436"/>
      <c r="BO77" s="436">
        <f>SUM(BO78:BO80)</f>
        <v>0</v>
      </c>
      <c r="BP77" s="436"/>
      <c r="BQ77" s="436"/>
      <c r="BR77" s="437"/>
      <c r="BS77" s="436"/>
      <c r="BT77" s="436">
        <f>SUM(BT78:BT80)</f>
        <v>0</v>
      </c>
      <c r="BU77" s="436"/>
      <c r="BV77" s="436"/>
      <c r="BW77" s="437"/>
      <c r="BX77" s="436"/>
      <c r="BY77" s="436">
        <f>SUM(BY78:BY80)</f>
        <v>0</v>
      </c>
      <c r="BZ77" s="436"/>
      <c r="CA77" s="436"/>
      <c r="CB77" s="437"/>
      <c r="CC77" s="436"/>
      <c r="CD77" s="436">
        <f>SUM(CD78:CD80)</f>
        <v>0</v>
      </c>
      <c r="CE77" s="436"/>
      <c r="CF77" s="436"/>
      <c r="CG77" s="437"/>
      <c r="CH77" s="436"/>
      <c r="CI77" s="436">
        <f>SUM(CI78:CI80)</f>
        <v>0</v>
      </c>
      <c r="CJ77" s="436"/>
      <c r="CK77" s="436"/>
      <c r="CL77" s="437"/>
      <c r="CM77" s="436"/>
      <c r="CN77" s="436">
        <f>SUM(CN78:CN80)</f>
        <v>0</v>
      </c>
      <c r="CO77" s="436"/>
      <c r="CP77" s="436"/>
      <c r="CQ77" s="437"/>
      <c r="CR77" s="436"/>
      <c r="CS77" s="436">
        <f>SUM(CS78:CS80)</f>
        <v>0</v>
      </c>
      <c r="CT77" s="436"/>
      <c r="CU77" s="436"/>
      <c r="CV77" s="437"/>
      <c r="CW77" s="436"/>
      <c r="CX77" s="436">
        <f>SUM(CX78:CX80)</f>
        <v>0</v>
      </c>
      <c r="CY77" s="436"/>
      <c r="CZ77" s="436"/>
      <c r="DA77" s="437"/>
      <c r="DB77" s="436"/>
      <c r="DC77" s="436">
        <f>SUM(DC78:DC80)</f>
        <v>0</v>
      </c>
      <c r="DD77" s="436"/>
      <c r="DE77" s="436"/>
      <c r="DF77" s="437"/>
      <c r="DG77" s="436"/>
      <c r="DH77" s="436">
        <f>SUM(DH78:DH80)</f>
        <v>0</v>
      </c>
      <c r="DI77" s="436"/>
      <c r="DJ77" s="436"/>
      <c r="DK77" s="437"/>
      <c r="DL77" s="436"/>
      <c r="DM77" s="436">
        <f>SUM(DM78:DM80)</f>
        <v>0</v>
      </c>
      <c r="DN77" s="436"/>
      <c r="DO77" s="436"/>
      <c r="DP77" s="437"/>
      <c r="DQ77" s="436"/>
      <c r="DR77" s="436">
        <f>SUM(DR78:DR80)</f>
        <v>0</v>
      </c>
      <c r="DS77" s="436"/>
      <c r="DT77" s="436"/>
      <c r="DU77" s="437"/>
      <c r="DV77" s="436"/>
      <c r="DW77" s="436">
        <f>SUM(DW78:DW80)</f>
        <v>0</v>
      </c>
      <c r="DX77" s="436"/>
      <c r="DY77" s="436"/>
      <c r="DZ77" s="437"/>
      <c r="EA77" s="436"/>
      <c r="EB77" s="436">
        <f>SUM(EB78:EB80)</f>
        <v>0</v>
      </c>
      <c r="EC77" s="436"/>
      <c r="ED77" s="436"/>
      <c r="EE77" s="437"/>
      <c r="EF77" s="436"/>
      <c r="EG77" s="436">
        <f>SUM(EG78:EG80)</f>
        <v>0</v>
      </c>
      <c r="EH77" s="436"/>
      <c r="EI77" s="436"/>
      <c r="EJ77" s="437"/>
      <c r="EK77" s="436"/>
      <c r="EL77" s="436">
        <f>SUM(EL78:EL80)</f>
        <v>0</v>
      </c>
      <c r="EM77" s="436"/>
      <c r="EN77" s="436"/>
      <c r="EO77" s="345"/>
    </row>
    <row r="78" spans="1:148" ht="12.75" hidden="1" customHeight="1" x14ac:dyDescent="0.2">
      <c r="A78" s="333"/>
      <c r="B78" s="333"/>
      <c r="C78" s="333"/>
      <c r="D78" s="345" t="s">
        <v>313</v>
      </c>
      <c r="E78" s="351"/>
      <c r="F78" s="358"/>
      <c r="G78" s="434">
        <v>0</v>
      </c>
      <c r="H78" s="435"/>
      <c r="I78" s="436"/>
      <c r="J78" s="437"/>
      <c r="K78" s="438"/>
      <c r="L78" s="434">
        <v>0</v>
      </c>
      <c r="M78" s="435"/>
      <c r="N78" s="436"/>
      <c r="O78" s="437"/>
      <c r="P78" s="438"/>
      <c r="Q78" s="434">
        <v>0</v>
      </c>
      <c r="R78" s="435"/>
      <c r="S78" s="436"/>
      <c r="T78" s="437"/>
      <c r="U78" s="438"/>
      <c r="V78" s="434">
        <v>0</v>
      </c>
      <c r="W78" s="435"/>
      <c r="X78" s="436"/>
      <c r="Y78" s="437"/>
      <c r="Z78" s="438"/>
      <c r="AA78" s="434">
        <v>0</v>
      </c>
      <c r="AB78" s="435"/>
      <c r="AC78" s="436"/>
      <c r="AD78" s="437"/>
      <c r="AE78" s="438"/>
      <c r="AF78" s="434">
        <v>0</v>
      </c>
      <c r="AG78" s="435"/>
      <c r="AH78" s="436"/>
      <c r="AI78" s="437"/>
      <c r="AJ78" s="438"/>
      <c r="AK78" s="434">
        <v>0</v>
      </c>
      <c r="AL78" s="435"/>
      <c r="AM78" s="436"/>
      <c r="AN78" s="437"/>
      <c r="AO78" s="438"/>
      <c r="AP78" s="434">
        <v>0</v>
      </c>
      <c r="AQ78" s="435"/>
      <c r="AR78" s="436"/>
      <c r="AS78" s="437"/>
      <c r="AT78" s="438"/>
      <c r="AU78" s="434">
        <v>0</v>
      </c>
      <c r="AV78" s="435"/>
      <c r="AW78" s="436"/>
      <c r="AX78" s="437"/>
      <c r="AY78" s="438"/>
      <c r="AZ78" s="434">
        <v>0</v>
      </c>
      <c r="BA78" s="435"/>
      <c r="BB78" s="436"/>
      <c r="BC78" s="437"/>
      <c r="BD78" s="438"/>
      <c r="BE78" s="434">
        <v>0</v>
      </c>
      <c r="BF78" s="435"/>
      <c r="BG78" s="436"/>
      <c r="BH78" s="437"/>
      <c r="BI78" s="438"/>
      <c r="BJ78" s="434">
        <v>0</v>
      </c>
      <c r="BK78" s="435"/>
      <c r="BL78" s="436"/>
      <c r="BM78" s="437"/>
      <c r="BN78" s="438"/>
      <c r="BO78" s="434">
        <v>0</v>
      </c>
      <c r="BP78" s="435"/>
      <c r="BQ78" s="436"/>
      <c r="BR78" s="437"/>
      <c r="BS78" s="438"/>
      <c r="BT78" s="434">
        <f>SUM(L78:BO78)</f>
        <v>0</v>
      </c>
      <c r="BU78" s="435"/>
      <c r="BV78" s="436"/>
      <c r="BW78" s="437"/>
      <c r="BX78" s="438"/>
      <c r="BY78" s="434">
        <f>SUM(Q78:BT78)</f>
        <v>0</v>
      </c>
      <c r="BZ78" s="435"/>
      <c r="CA78" s="436"/>
      <c r="CB78" s="437"/>
      <c r="CC78" s="438"/>
      <c r="CD78" s="434">
        <v>0</v>
      </c>
      <c r="CE78" s="435"/>
      <c r="CF78" s="436"/>
      <c r="CG78" s="437"/>
      <c r="CH78" s="438"/>
      <c r="CI78" s="434">
        <v>0</v>
      </c>
      <c r="CJ78" s="435"/>
      <c r="CK78" s="436"/>
      <c r="CL78" s="437"/>
      <c r="CM78" s="438"/>
      <c r="CN78" s="434">
        <v>0</v>
      </c>
      <c r="CO78" s="435"/>
      <c r="CP78" s="436"/>
      <c r="CQ78" s="437"/>
      <c r="CR78" s="438"/>
      <c r="CS78" s="434">
        <v>0</v>
      </c>
      <c r="CT78" s="435"/>
      <c r="CU78" s="436"/>
      <c r="CV78" s="437"/>
      <c r="CW78" s="438"/>
      <c r="CX78" s="434">
        <v>0</v>
      </c>
      <c r="CY78" s="435"/>
      <c r="CZ78" s="436"/>
      <c r="DA78" s="437"/>
      <c r="DB78" s="438"/>
      <c r="DC78" s="434">
        <v>0</v>
      </c>
      <c r="DD78" s="435"/>
      <c r="DE78" s="436"/>
      <c r="DF78" s="437"/>
      <c r="DG78" s="438"/>
      <c r="DH78" s="434">
        <v>0</v>
      </c>
      <c r="DI78" s="435"/>
      <c r="DJ78" s="436"/>
      <c r="DK78" s="437"/>
      <c r="DL78" s="438"/>
      <c r="DM78" s="434">
        <v>0</v>
      </c>
      <c r="DN78" s="435"/>
      <c r="DO78" s="436"/>
      <c r="DP78" s="437"/>
      <c r="DQ78" s="438"/>
      <c r="DR78" s="434">
        <v>0</v>
      </c>
      <c r="DS78" s="435"/>
      <c r="DT78" s="436"/>
      <c r="DU78" s="437"/>
      <c r="DV78" s="438"/>
      <c r="DW78" s="434">
        <v>0</v>
      </c>
      <c r="DX78" s="435"/>
      <c r="DY78" s="436"/>
      <c r="DZ78" s="437"/>
      <c r="EA78" s="438"/>
      <c r="EB78" s="434">
        <v>0</v>
      </c>
      <c r="EC78" s="435"/>
      <c r="ED78" s="436"/>
      <c r="EE78" s="437"/>
      <c r="EF78" s="438"/>
      <c r="EG78" s="434">
        <v>0</v>
      </c>
      <c r="EH78" s="435"/>
      <c r="EI78" s="436"/>
      <c r="EJ78" s="437"/>
      <c r="EK78" s="438"/>
      <c r="EL78" s="434">
        <f>SUM(CD78:EG78)</f>
        <v>0</v>
      </c>
      <c r="EM78" s="435"/>
      <c r="EN78" s="436"/>
      <c r="EO78" s="345"/>
    </row>
    <row r="79" spans="1:148" ht="12.75" hidden="1" customHeight="1" x14ac:dyDescent="0.2">
      <c r="A79" s="333"/>
      <c r="B79" s="333"/>
      <c r="C79" s="333"/>
      <c r="D79" s="345" t="s">
        <v>316</v>
      </c>
      <c r="E79" s="351"/>
      <c r="F79" s="351"/>
      <c r="G79" s="436">
        <v>0</v>
      </c>
      <c r="H79" s="440"/>
      <c r="I79" s="436"/>
      <c r="J79" s="437"/>
      <c r="K79" s="437"/>
      <c r="L79" s="436">
        <v>0</v>
      </c>
      <c r="M79" s="440"/>
      <c r="N79" s="436"/>
      <c r="O79" s="437"/>
      <c r="P79" s="437"/>
      <c r="Q79" s="436">
        <v>0</v>
      </c>
      <c r="R79" s="440"/>
      <c r="S79" s="436"/>
      <c r="T79" s="437"/>
      <c r="U79" s="437"/>
      <c r="V79" s="436">
        <v>0</v>
      </c>
      <c r="W79" s="440"/>
      <c r="X79" s="436"/>
      <c r="Y79" s="437"/>
      <c r="Z79" s="437"/>
      <c r="AA79" s="436">
        <v>0</v>
      </c>
      <c r="AB79" s="440"/>
      <c r="AC79" s="436"/>
      <c r="AD79" s="437"/>
      <c r="AE79" s="437"/>
      <c r="AF79" s="436">
        <v>0</v>
      </c>
      <c r="AG79" s="440"/>
      <c r="AH79" s="436"/>
      <c r="AI79" s="437"/>
      <c r="AJ79" s="437"/>
      <c r="AK79" s="436">
        <v>0</v>
      </c>
      <c r="AL79" s="440"/>
      <c r="AM79" s="436"/>
      <c r="AN79" s="437"/>
      <c r="AO79" s="437"/>
      <c r="AP79" s="436">
        <v>0</v>
      </c>
      <c r="AQ79" s="440"/>
      <c r="AR79" s="436"/>
      <c r="AS79" s="437"/>
      <c r="AT79" s="437"/>
      <c r="AU79" s="436">
        <v>0</v>
      </c>
      <c r="AV79" s="440"/>
      <c r="AW79" s="436"/>
      <c r="AX79" s="437"/>
      <c r="AY79" s="437"/>
      <c r="AZ79" s="436">
        <v>0</v>
      </c>
      <c r="BA79" s="440"/>
      <c r="BB79" s="436"/>
      <c r="BC79" s="437"/>
      <c r="BD79" s="437"/>
      <c r="BE79" s="436">
        <v>0</v>
      </c>
      <c r="BF79" s="440"/>
      <c r="BG79" s="436"/>
      <c r="BH79" s="437"/>
      <c r="BI79" s="437"/>
      <c r="BJ79" s="436">
        <v>0</v>
      </c>
      <c r="BK79" s="440"/>
      <c r="BL79" s="436"/>
      <c r="BM79" s="437"/>
      <c r="BN79" s="437"/>
      <c r="BO79" s="436">
        <v>0</v>
      </c>
      <c r="BP79" s="440"/>
      <c r="BQ79" s="436"/>
      <c r="BR79" s="437"/>
      <c r="BS79" s="437"/>
      <c r="BT79" s="436">
        <f>SUM(L79:BO79)</f>
        <v>0</v>
      </c>
      <c r="BU79" s="440"/>
      <c r="BV79" s="436"/>
      <c r="BW79" s="437"/>
      <c r="BX79" s="437"/>
      <c r="BY79" s="436">
        <f>SUM(Q79:BT79)</f>
        <v>0</v>
      </c>
      <c r="BZ79" s="440"/>
      <c r="CA79" s="436"/>
      <c r="CB79" s="437"/>
      <c r="CC79" s="437"/>
      <c r="CD79" s="436">
        <v>0</v>
      </c>
      <c r="CE79" s="440"/>
      <c r="CF79" s="436"/>
      <c r="CG79" s="437"/>
      <c r="CH79" s="437"/>
      <c r="CI79" s="436">
        <v>0</v>
      </c>
      <c r="CJ79" s="440"/>
      <c r="CK79" s="436"/>
      <c r="CL79" s="437"/>
      <c r="CM79" s="437"/>
      <c r="CN79" s="436">
        <v>0</v>
      </c>
      <c r="CO79" s="440"/>
      <c r="CP79" s="436"/>
      <c r="CQ79" s="437"/>
      <c r="CR79" s="437"/>
      <c r="CS79" s="436">
        <v>0</v>
      </c>
      <c r="CT79" s="440"/>
      <c r="CU79" s="436"/>
      <c r="CV79" s="437"/>
      <c r="CW79" s="437"/>
      <c r="CX79" s="436">
        <v>0</v>
      </c>
      <c r="CY79" s="440"/>
      <c r="CZ79" s="436"/>
      <c r="DA79" s="437"/>
      <c r="DB79" s="437"/>
      <c r="DC79" s="436">
        <v>0</v>
      </c>
      <c r="DD79" s="440"/>
      <c r="DE79" s="436"/>
      <c r="DF79" s="437"/>
      <c r="DG79" s="437"/>
      <c r="DH79" s="436">
        <v>0</v>
      </c>
      <c r="DI79" s="440"/>
      <c r="DJ79" s="436"/>
      <c r="DK79" s="437"/>
      <c r="DL79" s="437"/>
      <c r="DM79" s="436">
        <v>0</v>
      </c>
      <c r="DN79" s="440"/>
      <c r="DO79" s="436"/>
      <c r="DP79" s="437"/>
      <c r="DQ79" s="437"/>
      <c r="DR79" s="436">
        <v>0</v>
      </c>
      <c r="DS79" s="440"/>
      <c r="DT79" s="436"/>
      <c r="DU79" s="437"/>
      <c r="DV79" s="437"/>
      <c r="DW79" s="436">
        <v>0</v>
      </c>
      <c r="DX79" s="440"/>
      <c r="DY79" s="436"/>
      <c r="DZ79" s="437"/>
      <c r="EA79" s="437"/>
      <c r="EB79" s="436">
        <v>0</v>
      </c>
      <c r="EC79" s="440"/>
      <c r="ED79" s="436"/>
      <c r="EE79" s="437"/>
      <c r="EF79" s="437"/>
      <c r="EG79" s="436">
        <v>0</v>
      </c>
      <c r="EH79" s="440"/>
      <c r="EI79" s="436"/>
      <c r="EJ79" s="437"/>
      <c r="EK79" s="437"/>
      <c r="EL79" s="436">
        <f>SUM(CD79:EG79)</f>
        <v>0</v>
      </c>
      <c r="EM79" s="440"/>
      <c r="EN79" s="436"/>
      <c r="EO79" s="345"/>
    </row>
    <row r="80" spans="1:148" ht="12.75" hidden="1" customHeight="1" x14ac:dyDescent="0.2">
      <c r="A80" s="333"/>
      <c r="B80" s="333"/>
      <c r="C80" s="333"/>
      <c r="D80" s="345" t="s">
        <v>330</v>
      </c>
      <c r="E80" s="351"/>
      <c r="F80" s="373"/>
      <c r="G80" s="448">
        <v>0</v>
      </c>
      <c r="H80" s="449"/>
      <c r="I80" s="436"/>
      <c r="J80" s="437"/>
      <c r="K80" s="450"/>
      <c r="L80" s="448">
        <v>0</v>
      </c>
      <c r="M80" s="449"/>
      <c r="N80" s="436"/>
      <c r="O80" s="437"/>
      <c r="P80" s="450"/>
      <c r="Q80" s="448">
        <v>0</v>
      </c>
      <c r="R80" s="449"/>
      <c r="S80" s="436"/>
      <c r="T80" s="437"/>
      <c r="U80" s="450"/>
      <c r="V80" s="448">
        <v>0</v>
      </c>
      <c r="W80" s="449"/>
      <c r="X80" s="436"/>
      <c r="Y80" s="437"/>
      <c r="Z80" s="450"/>
      <c r="AA80" s="448">
        <v>0</v>
      </c>
      <c r="AB80" s="449"/>
      <c r="AC80" s="436"/>
      <c r="AD80" s="437"/>
      <c r="AE80" s="450"/>
      <c r="AF80" s="448">
        <v>0</v>
      </c>
      <c r="AG80" s="449"/>
      <c r="AH80" s="436"/>
      <c r="AI80" s="437"/>
      <c r="AJ80" s="450"/>
      <c r="AK80" s="448">
        <v>0</v>
      </c>
      <c r="AL80" s="449"/>
      <c r="AM80" s="436"/>
      <c r="AN80" s="437"/>
      <c r="AO80" s="450"/>
      <c r="AP80" s="448">
        <v>0</v>
      </c>
      <c r="AQ80" s="449"/>
      <c r="AR80" s="436"/>
      <c r="AS80" s="437"/>
      <c r="AT80" s="450"/>
      <c r="AU80" s="448">
        <v>0</v>
      </c>
      <c r="AV80" s="449"/>
      <c r="AW80" s="436"/>
      <c r="AX80" s="437"/>
      <c r="AY80" s="450"/>
      <c r="AZ80" s="448">
        <v>0</v>
      </c>
      <c r="BA80" s="449"/>
      <c r="BB80" s="436"/>
      <c r="BC80" s="437"/>
      <c r="BD80" s="450"/>
      <c r="BE80" s="448">
        <v>0</v>
      </c>
      <c r="BF80" s="449"/>
      <c r="BG80" s="436"/>
      <c r="BH80" s="437"/>
      <c r="BI80" s="450"/>
      <c r="BJ80" s="448">
        <v>0</v>
      </c>
      <c r="BK80" s="449"/>
      <c r="BL80" s="436"/>
      <c r="BM80" s="437"/>
      <c r="BN80" s="450"/>
      <c r="BO80" s="448">
        <v>0</v>
      </c>
      <c r="BP80" s="449"/>
      <c r="BQ80" s="436"/>
      <c r="BR80" s="437"/>
      <c r="BS80" s="450"/>
      <c r="BT80" s="448">
        <f>SUM(L80:BO80)</f>
        <v>0</v>
      </c>
      <c r="BU80" s="449"/>
      <c r="BV80" s="436"/>
      <c r="BW80" s="437"/>
      <c r="BX80" s="450"/>
      <c r="BY80" s="448">
        <f>SUM(Q80:BT80)</f>
        <v>0</v>
      </c>
      <c r="BZ80" s="449"/>
      <c r="CA80" s="436"/>
      <c r="CB80" s="437"/>
      <c r="CC80" s="450"/>
      <c r="CD80" s="448">
        <v>0</v>
      </c>
      <c r="CE80" s="449"/>
      <c r="CF80" s="436"/>
      <c r="CG80" s="437"/>
      <c r="CH80" s="450"/>
      <c r="CI80" s="448">
        <v>0</v>
      </c>
      <c r="CJ80" s="449"/>
      <c r="CK80" s="436"/>
      <c r="CL80" s="437"/>
      <c r="CM80" s="450"/>
      <c r="CN80" s="448">
        <v>0</v>
      </c>
      <c r="CO80" s="449"/>
      <c r="CP80" s="436"/>
      <c r="CQ80" s="437"/>
      <c r="CR80" s="450"/>
      <c r="CS80" s="448">
        <v>0</v>
      </c>
      <c r="CT80" s="449"/>
      <c r="CU80" s="436"/>
      <c r="CV80" s="437"/>
      <c r="CW80" s="450"/>
      <c r="CX80" s="448">
        <v>0</v>
      </c>
      <c r="CY80" s="449"/>
      <c r="CZ80" s="436"/>
      <c r="DA80" s="437"/>
      <c r="DB80" s="450"/>
      <c r="DC80" s="448">
        <v>0</v>
      </c>
      <c r="DD80" s="449"/>
      <c r="DE80" s="436"/>
      <c r="DF80" s="437"/>
      <c r="DG80" s="450"/>
      <c r="DH80" s="448">
        <v>0</v>
      </c>
      <c r="DI80" s="449"/>
      <c r="DJ80" s="436"/>
      <c r="DK80" s="437"/>
      <c r="DL80" s="450"/>
      <c r="DM80" s="448">
        <v>0</v>
      </c>
      <c r="DN80" s="449"/>
      <c r="DO80" s="436"/>
      <c r="DP80" s="437"/>
      <c r="DQ80" s="450"/>
      <c r="DR80" s="448">
        <v>0</v>
      </c>
      <c r="DS80" s="449"/>
      <c r="DT80" s="436"/>
      <c r="DU80" s="437"/>
      <c r="DV80" s="450"/>
      <c r="DW80" s="448">
        <v>0</v>
      </c>
      <c r="DX80" s="449"/>
      <c r="DY80" s="436"/>
      <c r="DZ80" s="437"/>
      <c r="EA80" s="450"/>
      <c r="EB80" s="448">
        <v>0</v>
      </c>
      <c r="EC80" s="449"/>
      <c r="ED80" s="436"/>
      <c r="EE80" s="437"/>
      <c r="EF80" s="450"/>
      <c r="EG80" s="448">
        <v>0</v>
      </c>
      <c r="EH80" s="449"/>
      <c r="EI80" s="436"/>
      <c r="EJ80" s="437"/>
      <c r="EK80" s="450"/>
      <c r="EL80" s="448">
        <f>SUM(CD80:EG80)</f>
        <v>0</v>
      </c>
      <c r="EM80" s="449"/>
      <c r="EN80" s="436"/>
      <c r="EO80" s="345"/>
    </row>
    <row r="81" spans="1:145" ht="12.75" hidden="1" customHeight="1" x14ac:dyDescent="0.2">
      <c r="A81" s="333"/>
      <c r="B81" s="333"/>
      <c r="C81" s="333"/>
      <c r="D81" s="345"/>
      <c r="E81" s="351"/>
      <c r="F81" s="333"/>
      <c r="G81" s="436"/>
      <c r="H81" s="436"/>
      <c r="I81" s="436"/>
      <c r="J81" s="437"/>
      <c r="K81" s="436"/>
      <c r="L81" s="436"/>
      <c r="M81" s="436"/>
      <c r="N81" s="436"/>
      <c r="O81" s="437"/>
      <c r="P81" s="436"/>
      <c r="Q81" s="436"/>
      <c r="R81" s="436"/>
      <c r="S81" s="436"/>
      <c r="T81" s="437"/>
      <c r="U81" s="436"/>
      <c r="V81" s="436"/>
      <c r="W81" s="436"/>
      <c r="X81" s="436"/>
      <c r="Y81" s="437"/>
      <c r="Z81" s="436"/>
      <c r="AA81" s="436"/>
      <c r="AB81" s="436"/>
      <c r="AC81" s="436"/>
      <c r="AD81" s="437"/>
      <c r="AE81" s="436"/>
      <c r="AF81" s="436"/>
      <c r="AG81" s="436"/>
      <c r="AH81" s="436"/>
      <c r="AI81" s="437"/>
      <c r="AJ81" s="436"/>
      <c r="AK81" s="436"/>
      <c r="AL81" s="436"/>
      <c r="AM81" s="436"/>
      <c r="AN81" s="437"/>
      <c r="AO81" s="436"/>
      <c r="AP81" s="436"/>
      <c r="AQ81" s="436"/>
      <c r="AR81" s="436"/>
      <c r="AS81" s="437"/>
      <c r="AT81" s="436"/>
      <c r="AU81" s="436"/>
      <c r="AV81" s="436"/>
      <c r="AW81" s="436"/>
      <c r="AX81" s="437"/>
      <c r="AY81" s="436"/>
      <c r="AZ81" s="436"/>
      <c r="BA81" s="436"/>
      <c r="BB81" s="436"/>
      <c r="BC81" s="437"/>
      <c r="BD81" s="436"/>
      <c r="BE81" s="436"/>
      <c r="BF81" s="436"/>
      <c r="BG81" s="436"/>
      <c r="BH81" s="437"/>
      <c r="BI81" s="436"/>
      <c r="BJ81" s="436"/>
      <c r="BK81" s="436"/>
      <c r="BL81" s="436"/>
      <c r="BM81" s="437"/>
      <c r="BN81" s="436"/>
      <c r="BO81" s="436"/>
      <c r="BP81" s="436"/>
      <c r="BQ81" s="436"/>
      <c r="BR81" s="437"/>
      <c r="BS81" s="436"/>
      <c r="BT81" s="436"/>
      <c r="BU81" s="436"/>
      <c r="BV81" s="436"/>
      <c r="BW81" s="437"/>
      <c r="BX81" s="436"/>
      <c r="BY81" s="436"/>
      <c r="BZ81" s="436"/>
      <c r="CA81" s="436"/>
      <c r="CB81" s="437"/>
      <c r="CC81" s="436"/>
      <c r="CD81" s="436"/>
      <c r="CE81" s="436"/>
      <c r="CF81" s="436"/>
      <c r="CG81" s="437"/>
      <c r="CH81" s="436"/>
      <c r="CI81" s="436"/>
      <c r="CJ81" s="436"/>
      <c r="CK81" s="436"/>
      <c r="CL81" s="437"/>
      <c r="CM81" s="436"/>
      <c r="CN81" s="436"/>
      <c r="CO81" s="436"/>
      <c r="CP81" s="436"/>
      <c r="CQ81" s="437"/>
      <c r="CR81" s="436"/>
      <c r="CS81" s="436"/>
      <c r="CT81" s="436"/>
      <c r="CU81" s="436"/>
      <c r="CV81" s="437"/>
      <c r="CW81" s="436"/>
      <c r="CX81" s="436"/>
      <c r="CY81" s="436"/>
      <c r="CZ81" s="436"/>
      <c r="DA81" s="437"/>
      <c r="DB81" s="436"/>
      <c r="DC81" s="436"/>
      <c r="DD81" s="436"/>
      <c r="DE81" s="436"/>
      <c r="DF81" s="437"/>
      <c r="DG81" s="436"/>
      <c r="DH81" s="436"/>
      <c r="DI81" s="436"/>
      <c r="DJ81" s="436"/>
      <c r="DK81" s="437"/>
      <c r="DL81" s="436"/>
      <c r="DM81" s="436"/>
      <c r="DN81" s="436"/>
      <c r="DO81" s="436"/>
      <c r="DP81" s="437"/>
      <c r="DQ81" s="436"/>
      <c r="DR81" s="436"/>
      <c r="DS81" s="436"/>
      <c r="DT81" s="436"/>
      <c r="DU81" s="437"/>
      <c r="DV81" s="436"/>
      <c r="DW81" s="436"/>
      <c r="DX81" s="436"/>
      <c r="DY81" s="436"/>
      <c r="DZ81" s="437"/>
      <c r="EA81" s="436"/>
      <c r="EB81" s="436"/>
      <c r="EC81" s="436"/>
      <c r="ED81" s="436"/>
      <c r="EE81" s="437"/>
      <c r="EF81" s="436"/>
      <c r="EG81" s="436"/>
      <c r="EH81" s="436"/>
      <c r="EI81" s="436"/>
      <c r="EJ81" s="437"/>
      <c r="EK81" s="436"/>
      <c r="EL81" s="436"/>
      <c r="EM81" s="436"/>
      <c r="EN81" s="436"/>
      <c r="EO81" s="345"/>
    </row>
    <row r="82" spans="1:145" ht="12.75" hidden="1" customHeight="1" x14ac:dyDescent="0.2">
      <c r="A82" s="333"/>
      <c r="B82" s="333"/>
      <c r="C82" s="333"/>
      <c r="D82" s="345" t="s">
        <v>413</v>
      </c>
      <c r="E82" s="351"/>
      <c r="F82" s="333"/>
      <c r="G82" s="436">
        <v>0</v>
      </c>
      <c r="H82" s="436"/>
      <c r="I82" s="436"/>
      <c r="J82" s="437"/>
      <c r="K82" s="436"/>
      <c r="L82" s="436">
        <f>SUM(L83:L85)</f>
        <v>0</v>
      </c>
      <c r="M82" s="436"/>
      <c r="N82" s="436"/>
      <c r="O82" s="437"/>
      <c r="P82" s="436"/>
      <c r="Q82" s="436">
        <f>SUM(Q83:Q85)</f>
        <v>0</v>
      </c>
      <c r="R82" s="436"/>
      <c r="S82" s="436"/>
      <c r="T82" s="437"/>
      <c r="U82" s="436"/>
      <c r="V82" s="436">
        <f>SUM(V83:V85)</f>
        <v>0</v>
      </c>
      <c r="W82" s="436"/>
      <c r="X82" s="436"/>
      <c r="Y82" s="437"/>
      <c r="Z82" s="436"/>
      <c r="AA82" s="436">
        <f>SUM(AA83:AA85)</f>
        <v>0</v>
      </c>
      <c r="AB82" s="436"/>
      <c r="AC82" s="436"/>
      <c r="AD82" s="437"/>
      <c r="AE82" s="436"/>
      <c r="AF82" s="436">
        <f>SUM(AF83:AF85)</f>
        <v>0</v>
      </c>
      <c r="AG82" s="436"/>
      <c r="AH82" s="436"/>
      <c r="AI82" s="437"/>
      <c r="AJ82" s="436"/>
      <c r="AK82" s="436">
        <f>SUM(AK83:AK85)</f>
        <v>0</v>
      </c>
      <c r="AL82" s="436"/>
      <c r="AM82" s="436"/>
      <c r="AN82" s="437"/>
      <c r="AO82" s="436"/>
      <c r="AP82" s="436">
        <f>SUM(AP83:AP85)</f>
        <v>0</v>
      </c>
      <c r="AQ82" s="436"/>
      <c r="AR82" s="436"/>
      <c r="AS82" s="437"/>
      <c r="AT82" s="436"/>
      <c r="AU82" s="436">
        <f>SUM(AU83:AU85)</f>
        <v>0</v>
      </c>
      <c r="AV82" s="436"/>
      <c r="AW82" s="436"/>
      <c r="AX82" s="437"/>
      <c r="AY82" s="436"/>
      <c r="AZ82" s="436">
        <f>SUM(AZ83:AZ85)</f>
        <v>0</v>
      </c>
      <c r="BA82" s="436"/>
      <c r="BB82" s="436"/>
      <c r="BC82" s="437"/>
      <c r="BD82" s="436"/>
      <c r="BE82" s="436">
        <f>SUM(BE83:BE85)</f>
        <v>0</v>
      </c>
      <c r="BF82" s="436"/>
      <c r="BG82" s="436"/>
      <c r="BH82" s="437"/>
      <c r="BI82" s="436"/>
      <c r="BJ82" s="436">
        <f>SUM(BJ83:BJ85)</f>
        <v>0</v>
      </c>
      <c r="BK82" s="436"/>
      <c r="BL82" s="436"/>
      <c r="BM82" s="437"/>
      <c r="BN82" s="436"/>
      <c r="BO82" s="436">
        <f>SUM(BO83:BO85)</f>
        <v>0</v>
      </c>
      <c r="BP82" s="436"/>
      <c r="BQ82" s="436"/>
      <c r="BR82" s="437"/>
      <c r="BS82" s="436"/>
      <c r="BT82" s="436">
        <f>SUM(BT83:BT85)</f>
        <v>0</v>
      </c>
      <c r="BU82" s="436"/>
      <c r="BV82" s="436"/>
      <c r="BW82" s="437"/>
      <c r="BX82" s="436"/>
      <c r="BY82" s="436">
        <f>SUM(BY83:BY85)</f>
        <v>0</v>
      </c>
      <c r="BZ82" s="436"/>
      <c r="CA82" s="436"/>
      <c r="CB82" s="437"/>
      <c r="CC82" s="436"/>
      <c r="CD82" s="436">
        <f>SUM(CD83:CD85)</f>
        <v>0</v>
      </c>
      <c r="CE82" s="436"/>
      <c r="CF82" s="436"/>
      <c r="CG82" s="437"/>
      <c r="CH82" s="436"/>
      <c r="CI82" s="436">
        <f>SUM(CI83:CI85)</f>
        <v>0</v>
      </c>
      <c r="CJ82" s="436"/>
      <c r="CK82" s="436"/>
      <c r="CL82" s="437"/>
      <c r="CM82" s="436"/>
      <c r="CN82" s="436">
        <f>SUM(CN83:CN85)</f>
        <v>0</v>
      </c>
      <c r="CO82" s="436"/>
      <c r="CP82" s="436"/>
      <c r="CQ82" s="437"/>
      <c r="CR82" s="436"/>
      <c r="CS82" s="436">
        <f>SUM(CS83:CS85)</f>
        <v>0</v>
      </c>
      <c r="CT82" s="436"/>
      <c r="CU82" s="436"/>
      <c r="CV82" s="437"/>
      <c r="CW82" s="436"/>
      <c r="CX82" s="436">
        <f>SUM(CX83:CX85)</f>
        <v>0</v>
      </c>
      <c r="CY82" s="436"/>
      <c r="CZ82" s="436"/>
      <c r="DA82" s="437"/>
      <c r="DB82" s="436"/>
      <c r="DC82" s="436">
        <f>SUM(DC83:DC85)</f>
        <v>0</v>
      </c>
      <c r="DD82" s="436"/>
      <c r="DE82" s="436"/>
      <c r="DF82" s="437"/>
      <c r="DG82" s="436"/>
      <c r="DH82" s="436">
        <f>SUM(DH83:DH85)</f>
        <v>0</v>
      </c>
      <c r="DI82" s="436"/>
      <c r="DJ82" s="436"/>
      <c r="DK82" s="437"/>
      <c r="DL82" s="436"/>
      <c r="DM82" s="436">
        <f>SUM(DM83:DM85)</f>
        <v>0</v>
      </c>
      <c r="DN82" s="436"/>
      <c r="DO82" s="436"/>
      <c r="DP82" s="437"/>
      <c r="DQ82" s="436"/>
      <c r="DR82" s="436">
        <f>SUM(DR83:DR85)</f>
        <v>0</v>
      </c>
      <c r="DS82" s="436"/>
      <c r="DT82" s="436"/>
      <c r="DU82" s="437"/>
      <c r="DV82" s="436"/>
      <c r="DW82" s="436">
        <f>SUM(DW83:DW85)</f>
        <v>0</v>
      </c>
      <c r="DX82" s="436"/>
      <c r="DY82" s="436"/>
      <c r="DZ82" s="437"/>
      <c r="EA82" s="436"/>
      <c r="EB82" s="436">
        <f>SUM(EB83:EB85)</f>
        <v>0</v>
      </c>
      <c r="EC82" s="436"/>
      <c r="ED82" s="436"/>
      <c r="EE82" s="437"/>
      <c r="EF82" s="436"/>
      <c r="EG82" s="436">
        <f>SUM(EG83:EG85)</f>
        <v>0</v>
      </c>
      <c r="EH82" s="436"/>
      <c r="EI82" s="436"/>
      <c r="EJ82" s="437"/>
      <c r="EK82" s="436"/>
      <c r="EL82" s="436">
        <f>SUM(EL83:EL85)</f>
        <v>0</v>
      </c>
      <c r="EM82" s="436"/>
      <c r="EN82" s="436"/>
      <c r="EO82" s="345"/>
    </row>
    <row r="83" spans="1:145" ht="12.75" hidden="1" customHeight="1" x14ac:dyDescent="0.2">
      <c r="A83" s="333"/>
      <c r="B83" s="333"/>
      <c r="C83" s="333"/>
      <c r="D83" s="345" t="s">
        <v>313</v>
      </c>
      <c r="E83" s="351"/>
      <c r="F83" s="358"/>
      <c r="G83" s="434">
        <v>0</v>
      </c>
      <c r="H83" s="435"/>
      <c r="I83" s="436"/>
      <c r="J83" s="437"/>
      <c r="K83" s="438"/>
      <c r="L83" s="434">
        <v>0</v>
      </c>
      <c r="M83" s="435"/>
      <c r="N83" s="436"/>
      <c r="O83" s="437"/>
      <c r="P83" s="438"/>
      <c r="Q83" s="434">
        <v>0</v>
      </c>
      <c r="R83" s="435"/>
      <c r="S83" s="436"/>
      <c r="T83" s="437"/>
      <c r="U83" s="438"/>
      <c r="V83" s="434">
        <v>0</v>
      </c>
      <c r="W83" s="435"/>
      <c r="X83" s="436"/>
      <c r="Y83" s="437"/>
      <c r="Z83" s="438"/>
      <c r="AA83" s="434">
        <v>0</v>
      </c>
      <c r="AB83" s="435"/>
      <c r="AC83" s="436"/>
      <c r="AD83" s="437"/>
      <c r="AE83" s="438"/>
      <c r="AF83" s="434">
        <v>0</v>
      </c>
      <c r="AG83" s="435"/>
      <c r="AH83" s="436"/>
      <c r="AI83" s="437"/>
      <c r="AJ83" s="438"/>
      <c r="AK83" s="434">
        <v>0</v>
      </c>
      <c r="AL83" s="435"/>
      <c r="AM83" s="436"/>
      <c r="AN83" s="437"/>
      <c r="AO83" s="438"/>
      <c r="AP83" s="434">
        <v>0</v>
      </c>
      <c r="AQ83" s="435"/>
      <c r="AR83" s="436"/>
      <c r="AS83" s="437"/>
      <c r="AT83" s="438"/>
      <c r="AU83" s="434">
        <v>0</v>
      </c>
      <c r="AV83" s="435"/>
      <c r="AW83" s="436"/>
      <c r="AX83" s="437"/>
      <c r="AY83" s="438"/>
      <c r="AZ83" s="434">
        <v>0</v>
      </c>
      <c r="BA83" s="435"/>
      <c r="BB83" s="436"/>
      <c r="BC83" s="437"/>
      <c r="BD83" s="438"/>
      <c r="BE83" s="434">
        <v>0</v>
      </c>
      <c r="BF83" s="435"/>
      <c r="BG83" s="436"/>
      <c r="BH83" s="437"/>
      <c r="BI83" s="438"/>
      <c r="BJ83" s="434">
        <v>0</v>
      </c>
      <c r="BK83" s="435"/>
      <c r="BL83" s="436"/>
      <c r="BM83" s="437"/>
      <c r="BN83" s="438"/>
      <c r="BO83" s="434">
        <v>0</v>
      </c>
      <c r="BP83" s="435"/>
      <c r="BQ83" s="436"/>
      <c r="BR83" s="437"/>
      <c r="BS83" s="438"/>
      <c r="BT83" s="434">
        <f>SUM(L83:BO83)</f>
        <v>0</v>
      </c>
      <c r="BU83" s="435"/>
      <c r="BV83" s="436"/>
      <c r="BW83" s="437"/>
      <c r="BX83" s="438"/>
      <c r="BY83" s="434">
        <f>SUM(Q83:BT83)</f>
        <v>0</v>
      </c>
      <c r="BZ83" s="435"/>
      <c r="CA83" s="436"/>
      <c r="CB83" s="437"/>
      <c r="CC83" s="438"/>
      <c r="CD83" s="434">
        <v>0</v>
      </c>
      <c r="CE83" s="435"/>
      <c r="CF83" s="436"/>
      <c r="CG83" s="437"/>
      <c r="CH83" s="438"/>
      <c r="CI83" s="434">
        <v>0</v>
      </c>
      <c r="CJ83" s="435"/>
      <c r="CK83" s="436"/>
      <c r="CL83" s="437"/>
      <c r="CM83" s="438"/>
      <c r="CN83" s="434">
        <v>0</v>
      </c>
      <c r="CO83" s="435"/>
      <c r="CP83" s="436"/>
      <c r="CQ83" s="437"/>
      <c r="CR83" s="438"/>
      <c r="CS83" s="434">
        <v>0</v>
      </c>
      <c r="CT83" s="435"/>
      <c r="CU83" s="436"/>
      <c r="CV83" s="437"/>
      <c r="CW83" s="438"/>
      <c r="CX83" s="434">
        <v>0</v>
      </c>
      <c r="CY83" s="435"/>
      <c r="CZ83" s="436"/>
      <c r="DA83" s="437"/>
      <c r="DB83" s="438"/>
      <c r="DC83" s="434">
        <v>0</v>
      </c>
      <c r="DD83" s="435"/>
      <c r="DE83" s="436"/>
      <c r="DF83" s="437"/>
      <c r="DG83" s="438"/>
      <c r="DH83" s="434">
        <v>0</v>
      </c>
      <c r="DI83" s="435"/>
      <c r="DJ83" s="436"/>
      <c r="DK83" s="437"/>
      <c r="DL83" s="438"/>
      <c r="DM83" s="434">
        <v>0</v>
      </c>
      <c r="DN83" s="435"/>
      <c r="DO83" s="436"/>
      <c r="DP83" s="437"/>
      <c r="DQ83" s="438"/>
      <c r="DR83" s="434">
        <v>0</v>
      </c>
      <c r="DS83" s="435"/>
      <c r="DT83" s="436"/>
      <c r="DU83" s="437"/>
      <c r="DV83" s="438"/>
      <c r="DW83" s="434">
        <v>0</v>
      </c>
      <c r="DX83" s="435"/>
      <c r="DY83" s="436"/>
      <c r="DZ83" s="437"/>
      <c r="EA83" s="438"/>
      <c r="EB83" s="434">
        <v>0</v>
      </c>
      <c r="EC83" s="435"/>
      <c r="ED83" s="436"/>
      <c r="EE83" s="437"/>
      <c r="EF83" s="438"/>
      <c r="EG83" s="434">
        <v>0</v>
      </c>
      <c r="EH83" s="435"/>
      <c r="EI83" s="436"/>
      <c r="EJ83" s="437"/>
      <c r="EK83" s="438"/>
      <c r="EL83" s="434">
        <f>SUM(CD83:EG83)</f>
        <v>0</v>
      </c>
      <c r="EM83" s="435"/>
      <c r="EN83" s="436"/>
      <c r="EO83" s="345"/>
    </row>
    <row r="84" spans="1:145" ht="12.75" hidden="1" customHeight="1" x14ac:dyDescent="0.2">
      <c r="A84" s="333"/>
      <c r="B84" s="333"/>
      <c r="C84" s="333"/>
      <c r="D84" s="345" t="s">
        <v>316</v>
      </c>
      <c r="E84" s="351"/>
      <c r="F84" s="351"/>
      <c r="G84" s="436">
        <v>0</v>
      </c>
      <c r="H84" s="440"/>
      <c r="I84" s="436"/>
      <c r="J84" s="437"/>
      <c r="K84" s="437"/>
      <c r="L84" s="436">
        <v>0</v>
      </c>
      <c r="M84" s="440"/>
      <c r="N84" s="436"/>
      <c r="O84" s="437"/>
      <c r="P84" s="437"/>
      <c r="Q84" s="436">
        <v>0</v>
      </c>
      <c r="R84" s="440"/>
      <c r="S84" s="436"/>
      <c r="T84" s="437"/>
      <c r="U84" s="437"/>
      <c r="V84" s="436">
        <v>0</v>
      </c>
      <c r="W84" s="440"/>
      <c r="X84" s="436"/>
      <c r="Y84" s="437"/>
      <c r="Z84" s="437"/>
      <c r="AA84" s="436">
        <v>0</v>
      </c>
      <c r="AB84" s="440"/>
      <c r="AC84" s="436"/>
      <c r="AD84" s="437"/>
      <c r="AE84" s="437"/>
      <c r="AF84" s="436">
        <v>0</v>
      </c>
      <c r="AG84" s="440"/>
      <c r="AH84" s="436"/>
      <c r="AI84" s="437"/>
      <c r="AJ84" s="437"/>
      <c r="AK84" s="436">
        <v>0</v>
      </c>
      <c r="AL84" s="440"/>
      <c r="AM84" s="436"/>
      <c r="AN84" s="437"/>
      <c r="AO84" s="437"/>
      <c r="AP84" s="436">
        <v>0</v>
      </c>
      <c r="AQ84" s="440"/>
      <c r="AR84" s="436"/>
      <c r="AS84" s="437"/>
      <c r="AT84" s="437"/>
      <c r="AU84" s="436">
        <v>0</v>
      </c>
      <c r="AV84" s="440"/>
      <c r="AW84" s="436"/>
      <c r="AX84" s="437"/>
      <c r="AY84" s="437"/>
      <c r="AZ84" s="436">
        <v>0</v>
      </c>
      <c r="BA84" s="440"/>
      <c r="BB84" s="436"/>
      <c r="BC84" s="437"/>
      <c r="BD84" s="437"/>
      <c r="BE84" s="436">
        <v>0</v>
      </c>
      <c r="BF84" s="440"/>
      <c r="BG84" s="436"/>
      <c r="BH84" s="437"/>
      <c r="BI84" s="437"/>
      <c r="BJ84" s="436">
        <v>0</v>
      </c>
      <c r="BK84" s="440"/>
      <c r="BL84" s="436"/>
      <c r="BM84" s="437"/>
      <c r="BN84" s="437"/>
      <c r="BO84" s="436">
        <v>0</v>
      </c>
      <c r="BP84" s="440"/>
      <c r="BQ84" s="436"/>
      <c r="BR84" s="437"/>
      <c r="BS84" s="437"/>
      <c r="BT84" s="436">
        <f>SUM(L84:BO84)</f>
        <v>0</v>
      </c>
      <c r="BU84" s="440"/>
      <c r="BV84" s="436"/>
      <c r="BW84" s="437"/>
      <c r="BX84" s="437"/>
      <c r="BY84" s="436">
        <f>SUM(Q84:BT84)</f>
        <v>0</v>
      </c>
      <c r="BZ84" s="440"/>
      <c r="CA84" s="436"/>
      <c r="CB84" s="437"/>
      <c r="CC84" s="437"/>
      <c r="CD84" s="436">
        <v>0</v>
      </c>
      <c r="CE84" s="440"/>
      <c r="CF84" s="436"/>
      <c r="CG84" s="437"/>
      <c r="CH84" s="437"/>
      <c r="CI84" s="436">
        <v>0</v>
      </c>
      <c r="CJ84" s="440"/>
      <c r="CK84" s="436"/>
      <c r="CL84" s="437"/>
      <c r="CM84" s="437"/>
      <c r="CN84" s="436">
        <v>0</v>
      </c>
      <c r="CO84" s="440"/>
      <c r="CP84" s="436"/>
      <c r="CQ84" s="437"/>
      <c r="CR84" s="437"/>
      <c r="CS84" s="436">
        <v>0</v>
      </c>
      <c r="CT84" s="440"/>
      <c r="CU84" s="436"/>
      <c r="CV84" s="437"/>
      <c r="CW84" s="437"/>
      <c r="CX84" s="436">
        <v>0</v>
      </c>
      <c r="CY84" s="440"/>
      <c r="CZ84" s="436"/>
      <c r="DA84" s="437"/>
      <c r="DB84" s="437"/>
      <c r="DC84" s="436">
        <v>0</v>
      </c>
      <c r="DD84" s="440"/>
      <c r="DE84" s="436"/>
      <c r="DF84" s="437"/>
      <c r="DG84" s="437"/>
      <c r="DH84" s="436">
        <v>0</v>
      </c>
      <c r="DI84" s="440"/>
      <c r="DJ84" s="436"/>
      <c r="DK84" s="437"/>
      <c r="DL84" s="437"/>
      <c r="DM84" s="436">
        <v>0</v>
      </c>
      <c r="DN84" s="440"/>
      <c r="DO84" s="436"/>
      <c r="DP84" s="437"/>
      <c r="DQ84" s="437"/>
      <c r="DR84" s="436">
        <v>0</v>
      </c>
      <c r="DS84" s="440"/>
      <c r="DT84" s="436"/>
      <c r="DU84" s="437"/>
      <c r="DV84" s="437"/>
      <c r="DW84" s="436">
        <v>0</v>
      </c>
      <c r="DX84" s="440"/>
      <c r="DY84" s="436"/>
      <c r="DZ84" s="437"/>
      <c r="EA84" s="437"/>
      <c r="EB84" s="436">
        <v>0</v>
      </c>
      <c r="EC84" s="440"/>
      <c r="ED84" s="436"/>
      <c r="EE84" s="437"/>
      <c r="EF84" s="437"/>
      <c r="EG84" s="436">
        <v>0</v>
      </c>
      <c r="EH84" s="440"/>
      <c r="EI84" s="436"/>
      <c r="EJ84" s="437"/>
      <c r="EK84" s="437"/>
      <c r="EL84" s="436">
        <f>SUM(CD84:EG84)</f>
        <v>0</v>
      </c>
      <c r="EM84" s="440"/>
      <c r="EN84" s="436"/>
      <c r="EO84" s="345"/>
    </row>
    <row r="85" spans="1:145" ht="12.75" hidden="1" customHeight="1" x14ac:dyDescent="0.2">
      <c r="A85" s="333"/>
      <c r="B85" s="333"/>
      <c r="C85" s="333"/>
      <c r="D85" s="345" t="s">
        <v>330</v>
      </c>
      <c r="E85" s="351"/>
      <c r="F85" s="373"/>
      <c r="G85" s="448">
        <v>0</v>
      </c>
      <c r="H85" s="449"/>
      <c r="I85" s="436"/>
      <c r="J85" s="437"/>
      <c r="K85" s="450"/>
      <c r="L85" s="448">
        <v>0</v>
      </c>
      <c r="M85" s="449"/>
      <c r="N85" s="436"/>
      <c r="O85" s="437"/>
      <c r="P85" s="450"/>
      <c r="Q85" s="448">
        <v>0</v>
      </c>
      <c r="R85" s="449"/>
      <c r="S85" s="436"/>
      <c r="T85" s="437"/>
      <c r="U85" s="450"/>
      <c r="V85" s="448">
        <v>0</v>
      </c>
      <c r="W85" s="449"/>
      <c r="X85" s="436"/>
      <c r="Y85" s="437"/>
      <c r="Z85" s="450"/>
      <c r="AA85" s="448">
        <v>0</v>
      </c>
      <c r="AB85" s="449"/>
      <c r="AC85" s="436"/>
      <c r="AD85" s="437"/>
      <c r="AE85" s="450"/>
      <c r="AF85" s="448">
        <v>0</v>
      </c>
      <c r="AG85" s="449"/>
      <c r="AH85" s="436"/>
      <c r="AI85" s="437"/>
      <c r="AJ85" s="450"/>
      <c r="AK85" s="448">
        <v>0</v>
      </c>
      <c r="AL85" s="449"/>
      <c r="AM85" s="436"/>
      <c r="AN85" s="437"/>
      <c r="AO85" s="450"/>
      <c r="AP85" s="448">
        <v>0</v>
      </c>
      <c r="AQ85" s="449"/>
      <c r="AR85" s="436"/>
      <c r="AS85" s="437"/>
      <c r="AT85" s="450"/>
      <c r="AU85" s="448">
        <v>0</v>
      </c>
      <c r="AV85" s="449"/>
      <c r="AW85" s="436"/>
      <c r="AX85" s="437"/>
      <c r="AY85" s="450"/>
      <c r="AZ85" s="448">
        <v>0</v>
      </c>
      <c r="BA85" s="449"/>
      <c r="BB85" s="436"/>
      <c r="BC85" s="437"/>
      <c r="BD85" s="450"/>
      <c r="BE85" s="448">
        <v>0</v>
      </c>
      <c r="BF85" s="449"/>
      <c r="BG85" s="436"/>
      <c r="BH85" s="437"/>
      <c r="BI85" s="450"/>
      <c r="BJ85" s="448">
        <v>0</v>
      </c>
      <c r="BK85" s="449"/>
      <c r="BL85" s="436"/>
      <c r="BM85" s="437"/>
      <c r="BN85" s="450"/>
      <c r="BO85" s="448">
        <v>0</v>
      </c>
      <c r="BP85" s="449"/>
      <c r="BQ85" s="436"/>
      <c r="BR85" s="437"/>
      <c r="BS85" s="450"/>
      <c r="BT85" s="448">
        <f>SUM(L85:BO85)</f>
        <v>0</v>
      </c>
      <c r="BU85" s="449"/>
      <c r="BV85" s="436"/>
      <c r="BW85" s="437"/>
      <c r="BX85" s="450"/>
      <c r="BY85" s="448">
        <f>SUM(Q85:BT85)</f>
        <v>0</v>
      </c>
      <c r="BZ85" s="449"/>
      <c r="CA85" s="436"/>
      <c r="CB85" s="437"/>
      <c r="CC85" s="450"/>
      <c r="CD85" s="448">
        <v>0</v>
      </c>
      <c r="CE85" s="449"/>
      <c r="CF85" s="436"/>
      <c r="CG85" s="437"/>
      <c r="CH85" s="450"/>
      <c r="CI85" s="448">
        <v>0</v>
      </c>
      <c r="CJ85" s="449"/>
      <c r="CK85" s="436"/>
      <c r="CL85" s="437"/>
      <c r="CM85" s="450"/>
      <c r="CN85" s="448">
        <v>0</v>
      </c>
      <c r="CO85" s="449"/>
      <c r="CP85" s="436"/>
      <c r="CQ85" s="437"/>
      <c r="CR85" s="450"/>
      <c r="CS85" s="448">
        <v>0</v>
      </c>
      <c r="CT85" s="449"/>
      <c r="CU85" s="436"/>
      <c r="CV85" s="437"/>
      <c r="CW85" s="450"/>
      <c r="CX85" s="448">
        <v>0</v>
      </c>
      <c r="CY85" s="449"/>
      <c r="CZ85" s="436"/>
      <c r="DA85" s="437"/>
      <c r="DB85" s="450"/>
      <c r="DC85" s="448">
        <v>0</v>
      </c>
      <c r="DD85" s="449"/>
      <c r="DE85" s="436"/>
      <c r="DF85" s="437"/>
      <c r="DG85" s="450"/>
      <c r="DH85" s="448">
        <v>0</v>
      </c>
      <c r="DI85" s="449"/>
      <c r="DJ85" s="436"/>
      <c r="DK85" s="437"/>
      <c r="DL85" s="450"/>
      <c r="DM85" s="448">
        <v>0</v>
      </c>
      <c r="DN85" s="449"/>
      <c r="DO85" s="436"/>
      <c r="DP85" s="437"/>
      <c r="DQ85" s="450"/>
      <c r="DR85" s="448">
        <v>0</v>
      </c>
      <c r="DS85" s="449"/>
      <c r="DT85" s="436"/>
      <c r="DU85" s="437"/>
      <c r="DV85" s="450"/>
      <c r="DW85" s="448">
        <v>0</v>
      </c>
      <c r="DX85" s="449"/>
      <c r="DY85" s="436"/>
      <c r="DZ85" s="437"/>
      <c r="EA85" s="450"/>
      <c r="EB85" s="448">
        <v>0</v>
      </c>
      <c r="EC85" s="449"/>
      <c r="ED85" s="436"/>
      <c r="EE85" s="437"/>
      <c r="EF85" s="450"/>
      <c r="EG85" s="448">
        <v>0</v>
      </c>
      <c r="EH85" s="449"/>
      <c r="EI85" s="436"/>
      <c r="EJ85" s="437"/>
      <c r="EK85" s="450"/>
      <c r="EL85" s="448">
        <f>SUM(CD85:EG85)</f>
        <v>0</v>
      </c>
      <c r="EM85" s="449"/>
      <c r="EN85" s="436"/>
      <c r="EO85" s="345"/>
    </row>
    <row r="86" spans="1:145" ht="12.75" hidden="1" customHeight="1" x14ac:dyDescent="0.2">
      <c r="A86" s="333"/>
      <c r="B86" s="333"/>
      <c r="C86" s="333"/>
      <c r="D86" s="345"/>
      <c r="E86" s="351"/>
      <c r="F86" s="333"/>
      <c r="G86" s="436"/>
      <c r="H86" s="436"/>
      <c r="I86" s="436"/>
      <c r="J86" s="437"/>
      <c r="K86" s="436"/>
      <c r="L86" s="436"/>
      <c r="M86" s="436"/>
      <c r="N86" s="436"/>
      <c r="O86" s="437"/>
      <c r="P86" s="436"/>
      <c r="Q86" s="436"/>
      <c r="R86" s="436"/>
      <c r="S86" s="436"/>
      <c r="T86" s="437"/>
      <c r="U86" s="436"/>
      <c r="V86" s="436"/>
      <c r="W86" s="436"/>
      <c r="X86" s="436"/>
      <c r="Y86" s="437"/>
      <c r="Z86" s="436"/>
      <c r="AA86" s="436"/>
      <c r="AB86" s="436"/>
      <c r="AC86" s="436"/>
      <c r="AD86" s="437"/>
      <c r="AE86" s="436"/>
      <c r="AF86" s="436"/>
      <c r="AG86" s="436"/>
      <c r="AH86" s="436"/>
      <c r="AI86" s="437"/>
      <c r="AJ86" s="436"/>
      <c r="AK86" s="436"/>
      <c r="AL86" s="436"/>
      <c r="AM86" s="436"/>
      <c r="AN86" s="437"/>
      <c r="AO86" s="436"/>
      <c r="AP86" s="436"/>
      <c r="AQ86" s="436"/>
      <c r="AR86" s="436"/>
      <c r="AS86" s="437"/>
      <c r="AT86" s="436"/>
      <c r="AU86" s="436"/>
      <c r="AV86" s="436"/>
      <c r="AW86" s="436"/>
      <c r="AX86" s="437"/>
      <c r="AY86" s="436"/>
      <c r="AZ86" s="436"/>
      <c r="BA86" s="436"/>
      <c r="BB86" s="436"/>
      <c r="BC86" s="437"/>
      <c r="BD86" s="436"/>
      <c r="BE86" s="436"/>
      <c r="BF86" s="436"/>
      <c r="BG86" s="436"/>
      <c r="BH86" s="437"/>
      <c r="BI86" s="436"/>
      <c r="BJ86" s="436"/>
      <c r="BK86" s="436"/>
      <c r="BL86" s="436"/>
      <c r="BM86" s="437"/>
      <c r="BN86" s="436"/>
      <c r="BO86" s="436"/>
      <c r="BP86" s="436"/>
      <c r="BQ86" s="436"/>
      <c r="BR86" s="437"/>
      <c r="BS86" s="436"/>
      <c r="BT86" s="436"/>
      <c r="BU86" s="436"/>
      <c r="BV86" s="436"/>
      <c r="BW86" s="437"/>
      <c r="BX86" s="436"/>
      <c r="BY86" s="436"/>
      <c r="BZ86" s="436"/>
      <c r="CA86" s="436"/>
      <c r="CB86" s="437"/>
      <c r="CC86" s="436"/>
      <c r="CD86" s="436"/>
      <c r="CE86" s="436"/>
      <c r="CF86" s="436"/>
      <c r="CG86" s="437"/>
      <c r="CH86" s="436"/>
      <c r="CI86" s="436"/>
      <c r="CJ86" s="436"/>
      <c r="CK86" s="436"/>
      <c r="CL86" s="437"/>
      <c r="CM86" s="436"/>
      <c r="CN86" s="436"/>
      <c r="CO86" s="436"/>
      <c r="CP86" s="436"/>
      <c r="CQ86" s="437"/>
      <c r="CR86" s="436"/>
      <c r="CS86" s="436"/>
      <c r="CT86" s="436"/>
      <c r="CU86" s="436"/>
      <c r="CV86" s="437"/>
      <c r="CW86" s="436"/>
      <c r="CX86" s="436"/>
      <c r="CY86" s="436"/>
      <c r="CZ86" s="436"/>
      <c r="DA86" s="437"/>
      <c r="DB86" s="436"/>
      <c r="DC86" s="436"/>
      <c r="DD86" s="436"/>
      <c r="DE86" s="436"/>
      <c r="DF86" s="437"/>
      <c r="DG86" s="436"/>
      <c r="DH86" s="436"/>
      <c r="DI86" s="436"/>
      <c r="DJ86" s="436"/>
      <c r="DK86" s="437"/>
      <c r="DL86" s="436"/>
      <c r="DM86" s="436"/>
      <c r="DN86" s="436"/>
      <c r="DO86" s="436"/>
      <c r="DP86" s="437"/>
      <c r="DQ86" s="436"/>
      <c r="DR86" s="436"/>
      <c r="DS86" s="436"/>
      <c r="DT86" s="436"/>
      <c r="DU86" s="437"/>
      <c r="DV86" s="436"/>
      <c r="DW86" s="436"/>
      <c r="DX86" s="436"/>
      <c r="DY86" s="436"/>
      <c r="DZ86" s="437"/>
      <c r="EA86" s="436"/>
      <c r="EB86" s="436"/>
      <c r="EC86" s="436"/>
      <c r="ED86" s="436"/>
      <c r="EE86" s="437"/>
      <c r="EF86" s="436"/>
      <c r="EG86" s="436"/>
      <c r="EH86" s="436"/>
      <c r="EI86" s="436"/>
      <c r="EJ86" s="437"/>
      <c r="EK86" s="436"/>
      <c r="EL86" s="436"/>
      <c r="EM86" s="436"/>
      <c r="EN86" s="436"/>
      <c r="EO86" s="345"/>
    </row>
    <row r="87" spans="1:145" ht="12.75" hidden="1" customHeight="1" x14ac:dyDescent="0.2">
      <c r="A87" s="333"/>
      <c r="B87" s="333"/>
      <c r="C87" s="333"/>
      <c r="D87" s="345" t="s">
        <v>414</v>
      </c>
      <c r="E87" s="351"/>
      <c r="F87" s="333"/>
      <c r="G87" s="436">
        <v>0</v>
      </c>
      <c r="H87" s="436"/>
      <c r="I87" s="436"/>
      <c r="J87" s="437"/>
      <c r="K87" s="436"/>
      <c r="L87" s="436">
        <f>SUM(L88:L90)</f>
        <v>0</v>
      </c>
      <c r="M87" s="436"/>
      <c r="N87" s="436"/>
      <c r="O87" s="437"/>
      <c r="P87" s="436"/>
      <c r="Q87" s="436">
        <f>SUM(Q88:Q90)</f>
        <v>0</v>
      </c>
      <c r="R87" s="436"/>
      <c r="S87" s="436"/>
      <c r="T87" s="437"/>
      <c r="U87" s="436"/>
      <c r="V87" s="436">
        <f>SUM(V88:V90)</f>
        <v>0</v>
      </c>
      <c r="W87" s="436"/>
      <c r="X87" s="436"/>
      <c r="Y87" s="437"/>
      <c r="Z87" s="436"/>
      <c r="AA87" s="436">
        <f>SUM(AA88:AA90)</f>
        <v>0</v>
      </c>
      <c r="AB87" s="436"/>
      <c r="AC87" s="436"/>
      <c r="AD87" s="437"/>
      <c r="AE87" s="436"/>
      <c r="AF87" s="436">
        <f>SUM(AF88:AF90)</f>
        <v>0</v>
      </c>
      <c r="AG87" s="436"/>
      <c r="AH87" s="436"/>
      <c r="AI87" s="437"/>
      <c r="AJ87" s="436"/>
      <c r="AK87" s="436">
        <f>SUM(AK88:AK90)</f>
        <v>0</v>
      </c>
      <c r="AL87" s="436"/>
      <c r="AM87" s="436"/>
      <c r="AN87" s="437"/>
      <c r="AO87" s="436"/>
      <c r="AP87" s="436">
        <f>SUM(AP88:AP90)</f>
        <v>0</v>
      </c>
      <c r="AQ87" s="436"/>
      <c r="AR87" s="436"/>
      <c r="AS87" s="437"/>
      <c r="AT87" s="436"/>
      <c r="AU87" s="436">
        <f>SUM(AU88:AU90)</f>
        <v>0</v>
      </c>
      <c r="AV87" s="436"/>
      <c r="AW87" s="436"/>
      <c r="AX87" s="437"/>
      <c r="AY87" s="436"/>
      <c r="AZ87" s="436">
        <f>SUM(AZ88:AZ90)</f>
        <v>0</v>
      </c>
      <c r="BA87" s="436"/>
      <c r="BB87" s="436"/>
      <c r="BC87" s="437"/>
      <c r="BD87" s="436"/>
      <c r="BE87" s="436">
        <f>SUM(BE88:BE90)</f>
        <v>0</v>
      </c>
      <c r="BF87" s="436"/>
      <c r="BG87" s="436"/>
      <c r="BH87" s="437"/>
      <c r="BI87" s="436"/>
      <c r="BJ87" s="436">
        <f>SUM(BJ88:BJ90)</f>
        <v>0</v>
      </c>
      <c r="BK87" s="436"/>
      <c r="BL87" s="436"/>
      <c r="BM87" s="437"/>
      <c r="BN87" s="436"/>
      <c r="BO87" s="436">
        <f>SUM(BO88:BO90)</f>
        <v>0</v>
      </c>
      <c r="BP87" s="436"/>
      <c r="BQ87" s="436"/>
      <c r="BR87" s="437"/>
      <c r="BS87" s="436"/>
      <c r="BT87" s="436">
        <f>SUM(BT88:BT90)</f>
        <v>0</v>
      </c>
      <c r="BU87" s="436"/>
      <c r="BV87" s="436"/>
      <c r="BW87" s="437"/>
      <c r="BX87" s="436"/>
      <c r="BY87" s="436">
        <f>SUM(BY88:BY90)</f>
        <v>0</v>
      </c>
      <c r="BZ87" s="436"/>
      <c r="CA87" s="436"/>
      <c r="CB87" s="437"/>
      <c r="CC87" s="436"/>
      <c r="CD87" s="436">
        <f>SUM(CD88:CD90)</f>
        <v>0</v>
      </c>
      <c r="CE87" s="436"/>
      <c r="CF87" s="436"/>
      <c r="CG87" s="437"/>
      <c r="CH87" s="436"/>
      <c r="CI87" s="436">
        <f>SUM(CI88:CI90)</f>
        <v>0</v>
      </c>
      <c r="CJ87" s="436"/>
      <c r="CK87" s="436"/>
      <c r="CL87" s="437"/>
      <c r="CM87" s="436"/>
      <c r="CN87" s="436">
        <f>SUM(CN88:CN90)</f>
        <v>0</v>
      </c>
      <c r="CO87" s="436"/>
      <c r="CP87" s="436"/>
      <c r="CQ87" s="437"/>
      <c r="CR87" s="436"/>
      <c r="CS87" s="436">
        <f>SUM(CS88:CS90)</f>
        <v>0</v>
      </c>
      <c r="CT87" s="436"/>
      <c r="CU87" s="436"/>
      <c r="CV87" s="437"/>
      <c r="CW87" s="436"/>
      <c r="CX87" s="436">
        <f>SUM(CX88:CX90)</f>
        <v>0</v>
      </c>
      <c r="CY87" s="436"/>
      <c r="CZ87" s="436"/>
      <c r="DA87" s="437"/>
      <c r="DB87" s="436"/>
      <c r="DC87" s="436">
        <f>SUM(DC88:DC90)</f>
        <v>0</v>
      </c>
      <c r="DD87" s="436"/>
      <c r="DE87" s="436"/>
      <c r="DF87" s="437"/>
      <c r="DG87" s="436"/>
      <c r="DH87" s="436">
        <f>SUM(DH88:DH90)</f>
        <v>0</v>
      </c>
      <c r="DI87" s="436"/>
      <c r="DJ87" s="436"/>
      <c r="DK87" s="437"/>
      <c r="DL87" s="436"/>
      <c r="DM87" s="436">
        <f>SUM(DM88:DM90)</f>
        <v>0</v>
      </c>
      <c r="DN87" s="436"/>
      <c r="DO87" s="436"/>
      <c r="DP87" s="437"/>
      <c r="DQ87" s="436"/>
      <c r="DR87" s="436">
        <f>SUM(DR88:DR90)</f>
        <v>0</v>
      </c>
      <c r="DS87" s="436"/>
      <c r="DT87" s="436"/>
      <c r="DU87" s="437"/>
      <c r="DV87" s="436"/>
      <c r="DW87" s="436">
        <f>SUM(DW88:DW90)</f>
        <v>0</v>
      </c>
      <c r="DX87" s="436"/>
      <c r="DY87" s="436"/>
      <c r="DZ87" s="437"/>
      <c r="EA87" s="436"/>
      <c r="EB87" s="436">
        <f>SUM(EB88:EB90)</f>
        <v>0</v>
      </c>
      <c r="EC87" s="436"/>
      <c r="ED87" s="436"/>
      <c r="EE87" s="437"/>
      <c r="EF87" s="436"/>
      <c r="EG87" s="436">
        <f>SUM(EG88:EG90)</f>
        <v>0</v>
      </c>
      <c r="EH87" s="436"/>
      <c r="EI87" s="436"/>
      <c r="EJ87" s="437"/>
      <c r="EK87" s="436"/>
      <c r="EL87" s="436">
        <f>SUM(EL88:EL90)</f>
        <v>0</v>
      </c>
      <c r="EM87" s="436"/>
      <c r="EN87" s="436"/>
      <c r="EO87" s="345"/>
    </row>
    <row r="88" spans="1:145" ht="12.75" hidden="1" customHeight="1" x14ac:dyDescent="0.2">
      <c r="A88" s="333"/>
      <c r="B88" s="333"/>
      <c r="C88" s="333"/>
      <c r="D88" s="345" t="s">
        <v>313</v>
      </c>
      <c r="E88" s="351"/>
      <c r="F88" s="358"/>
      <c r="G88" s="434">
        <v>0</v>
      </c>
      <c r="H88" s="435"/>
      <c r="I88" s="436"/>
      <c r="J88" s="437"/>
      <c r="K88" s="438"/>
      <c r="L88" s="434">
        <v>0</v>
      </c>
      <c r="M88" s="435"/>
      <c r="N88" s="436"/>
      <c r="O88" s="437"/>
      <c r="P88" s="438"/>
      <c r="Q88" s="434">
        <v>0</v>
      </c>
      <c r="R88" s="435"/>
      <c r="S88" s="436"/>
      <c r="T88" s="437"/>
      <c r="U88" s="438"/>
      <c r="V88" s="434">
        <v>0</v>
      </c>
      <c r="W88" s="435"/>
      <c r="X88" s="436"/>
      <c r="Y88" s="437"/>
      <c r="Z88" s="438"/>
      <c r="AA88" s="434">
        <v>0</v>
      </c>
      <c r="AB88" s="435"/>
      <c r="AC88" s="436"/>
      <c r="AD88" s="437"/>
      <c r="AE88" s="438"/>
      <c r="AF88" s="434">
        <v>0</v>
      </c>
      <c r="AG88" s="435"/>
      <c r="AH88" s="436"/>
      <c r="AI88" s="437"/>
      <c r="AJ88" s="438"/>
      <c r="AK88" s="434">
        <v>0</v>
      </c>
      <c r="AL88" s="435"/>
      <c r="AM88" s="436"/>
      <c r="AN88" s="437"/>
      <c r="AO88" s="438"/>
      <c r="AP88" s="434">
        <v>0</v>
      </c>
      <c r="AQ88" s="435"/>
      <c r="AR88" s="436"/>
      <c r="AS88" s="437"/>
      <c r="AT88" s="438"/>
      <c r="AU88" s="434">
        <v>0</v>
      </c>
      <c r="AV88" s="435"/>
      <c r="AW88" s="436"/>
      <c r="AX88" s="437"/>
      <c r="AY88" s="438"/>
      <c r="AZ88" s="434">
        <v>0</v>
      </c>
      <c r="BA88" s="435"/>
      <c r="BB88" s="436"/>
      <c r="BC88" s="437"/>
      <c r="BD88" s="438"/>
      <c r="BE88" s="434">
        <v>0</v>
      </c>
      <c r="BF88" s="435"/>
      <c r="BG88" s="436"/>
      <c r="BH88" s="437"/>
      <c r="BI88" s="438"/>
      <c r="BJ88" s="434">
        <v>0</v>
      </c>
      <c r="BK88" s="435"/>
      <c r="BL88" s="436"/>
      <c r="BM88" s="437"/>
      <c r="BN88" s="438"/>
      <c r="BO88" s="434">
        <v>0</v>
      </c>
      <c r="BP88" s="435"/>
      <c r="BQ88" s="436"/>
      <c r="BR88" s="437"/>
      <c r="BS88" s="438"/>
      <c r="BT88" s="434">
        <f>SUM(L88:BO88)</f>
        <v>0</v>
      </c>
      <c r="BU88" s="435"/>
      <c r="BV88" s="436"/>
      <c r="BW88" s="437"/>
      <c r="BX88" s="438"/>
      <c r="BY88" s="434">
        <f>SUM(Q88:BT88)</f>
        <v>0</v>
      </c>
      <c r="BZ88" s="435"/>
      <c r="CA88" s="436"/>
      <c r="CB88" s="437"/>
      <c r="CC88" s="438"/>
      <c r="CD88" s="434">
        <v>0</v>
      </c>
      <c r="CE88" s="435"/>
      <c r="CF88" s="436"/>
      <c r="CG88" s="437"/>
      <c r="CH88" s="438"/>
      <c r="CI88" s="434">
        <v>0</v>
      </c>
      <c r="CJ88" s="435"/>
      <c r="CK88" s="436"/>
      <c r="CL88" s="437"/>
      <c r="CM88" s="438"/>
      <c r="CN88" s="434">
        <v>0</v>
      </c>
      <c r="CO88" s="435"/>
      <c r="CP88" s="436"/>
      <c r="CQ88" s="437"/>
      <c r="CR88" s="438"/>
      <c r="CS88" s="434">
        <v>0</v>
      </c>
      <c r="CT88" s="435"/>
      <c r="CU88" s="436"/>
      <c r="CV88" s="437"/>
      <c r="CW88" s="438"/>
      <c r="CX88" s="434">
        <v>0</v>
      </c>
      <c r="CY88" s="435"/>
      <c r="CZ88" s="436"/>
      <c r="DA88" s="437"/>
      <c r="DB88" s="438"/>
      <c r="DC88" s="434">
        <v>0</v>
      </c>
      <c r="DD88" s="435"/>
      <c r="DE88" s="436"/>
      <c r="DF88" s="437"/>
      <c r="DG88" s="438"/>
      <c r="DH88" s="434">
        <v>0</v>
      </c>
      <c r="DI88" s="435"/>
      <c r="DJ88" s="436"/>
      <c r="DK88" s="437"/>
      <c r="DL88" s="438"/>
      <c r="DM88" s="434">
        <v>0</v>
      </c>
      <c r="DN88" s="435"/>
      <c r="DO88" s="436"/>
      <c r="DP88" s="437"/>
      <c r="DQ88" s="438"/>
      <c r="DR88" s="434">
        <v>0</v>
      </c>
      <c r="DS88" s="435"/>
      <c r="DT88" s="436"/>
      <c r="DU88" s="437"/>
      <c r="DV88" s="438"/>
      <c r="DW88" s="434">
        <v>0</v>
      </c>
      <c r="DX88" s="435"/>
      <c r="DY88" s="436"/>
      <c r="DZ88" s="437"/>
      <c r="EA88" s="438"/>
      <c r="EB88" s="434">
        <v>0</v>
      </c>
      <c r="EC88" s="435"/>
      <c r="ED88" s="436"/>
      <c r="EE88" s="437"/>
      <c r="EF88" s="438"/>
      <c r="EG88" s="434">
        <v>0</v>
      </c>
      <c r="EH88" s="435"/>
      <c r="EI88" s="436"/>
      <c r="EJ88" s="437"/>
      <c r="EK88" s="438"/>
      <c r="EL88" s="434">
        <f>SUM(CD88:EG88)</f>
        <v>0</v>
      </c>
      <c r="EM88" s="435"/>
      <c r="EN88" s="436"/>
      <c r="EO88" s="345"/>
    </row>
    <row r="89" spans="1:145" ht="12.75" hidden="1" customHeight="1" x14ac:dyDescent="0.2">
      <c r="A89" s="333"/>
      <c r="B89" s="333"/>
      <c r="C89" s="333"/>
      <c r="D89" s="345" t="s">
        <v>316</v>
      </c>
      <c r="E89" s="351"/>
      <c r="F89" s="351"/>
      <c r="G89" s="436">
        <v>0</v>
      </c>
      <c r="H89" s="440"/>
      <c r="I89" s="436"/>
      <c r="J89" s="437"/>
      <c r="K89" s="437"/>
      <c r="L89" s="436">
        <v>0</v>
      </c>
      <c r="M89" s="440"/>
      <c r="N89" s="436"/>
      <c r="O89" s="437"/>
      <c r="P89" s="437"/>
      <c r="Q89" s="436">
        <v>0</v>
      </c>
      <c r="R89" s="440"/>
      <c r="S89" s="436"/>
      <c r="T89" s="437"/>
      <c r="U89" s="437"/>
      <c r="V89" s="436">
        <v>0</v>
      </c>
      <c r="W89" s="440"/>
      <c r="X89" s="436"/>
      <c r="Y89" s="437"/>
      <c r="Z89" s="437"/>
      <c r="AA89" s="436">
        <v>0</v>
      </c>
      <c r="AB89" s="440"/>
      <c r="AC89" s="436"/>
      <c r="AD89" s="437"/>
      <c r="AE89" s="437"/>
      <c r="AF89" s="436">
        <v>0</v>
      </c>
      <c r="AG89" s="440"/>
      <c r="AH89" s="436"/>
      <c r="AI89" s="437"/>
      <c r="AJ89" s="437"/>
      <c r="AK89" s="436">
        <v>0</v>
      </c>
      <c r="AL89" s="440"/>
      <c r="AM89" s="436"/>
      <c r="AN89" s="437"/>
      <c r="AO89" s="437"/>
      <c r="AP89" s="436">
        <v>0</v>
      </c>
      <c r="AQ89" s="440"/>
      <c r="AR89" s="436"/>
      <c r="AS89" s="437"/>
      <c r="AT89" s="437"/>
      <c r="AU89" s="436">
        <v>0</v>
      </c>
      <c r="AV89" s="440"/>
      <c r="AW89" s="436"/>
      <c r="AX89" s="437"/>
      <c r="AY89" s="437"/>
      <c r="AZ89" s="436">
        <v>0</v>
      </c>
      <c r="BA89" s="440"/>
      <c r="BB89" s="436"/>
      <c r="BC89" s="437"/>
      <c r="BD89" s="437"/>
      <c r="BE89" s="436">
        <v>0</v>
      </c>
      <c r="BF89" s="440"/>
      <c r="BG89" s="436"/>
      <c r="BH89" s="437"/>
      <c r="BI89" s="437"/>
      <c r="BJ89" s="436">
        <v>0</v>
      </c>
      <c r="BK89" s="440"/>
      <c r="BL89" s="436"/>
      <c r="BM89" s="437"/>
      <c r="BN89" s="437"/>
      <c r="BO89" s="436">
        <v>0</v>
      </c>
      <c r="BP89" s="440"/>
      <c r="BQ89" s="436"/>
      <c r="BR89" s="437"/>
      <c r="BS89" s="437"/>
      <c r="BT89" s="436">
        <f>SUM(L89:BO89)</f>
        <v>0</v>
      </c>
      <c r="BU89" s="440"/>
      <c r="BV89" s="436"/>
      <c r="BW89" s="437"/>
      <c r="BX89" s="437"/>
      <c r="BY89" s="436">
        <f>SUM(Q89:BT89)</f>
        <v>0</v>
      </c>
      <c r="BZ89" s="440"/>
      <c r="CA89" s="436"/>
      <c r="CB89" s="437"/>
      <c r="CC89" s="437"/>
      <c r="CD89" s="436">
        <v>0</v>
      </c>
      <c r="CE89" s="440"/>
      <c r="CF89" s="436"/>
      <c r="CG89" s="437"/>
      <c r="CH89" s="437"/>
      <c r="CI89" s="436">
        <v>0</v>
      </c>
      <c r="CJ89" s="440"/>
      <c r="CK89" s="436"/>
      <c r="CL89" s="437"/>
      <c r="CM89" s="437"/>
      <c r="CN89" s="436">
        <v>0</v>
      </c>
      <c r="CO89" s="440"/>
      <c r="CP89" s="436"/>
      <c r="CQ89" s="437"/>
      <c r="CR89" s="437"/>
      <c r="CS89" s="436">
        <v>0</v>
      </c>
      <c r="CT89" s="440"/>
      <c r="CU89" s="436"/>
      <c r="CV89" s="437"/>
      <c r="CW89" s="437"/>
      <c r="CX89" s="436">
        <v>0</v>
      </c>
      <c r="CY89" s="440"/>
      <c r="CZ89" s="436"/>
      <c r="DA89" s="437"/>
      <c r="DB89" s="437"/>
      <c r="DC89" s="436">
        <v>0</v>
      </c>
      <c r="DD89" s="440"/>
      <c r="DE89" s="436"/>
      <c r="DF89" s="437"/>
      <c r="DG89" s="437"/>
      <c r="DH89" s="436">
        <v>0</v>
      </c>
      <c r="DI89" s="440"/>
      <c r="DJ89" s="436"/>
      <c r="DK89" s="437"/>
      <c r="DL89" s="437"/>
      <c r="DM89" s="436">
        <v>0</v>
      </c>
      <c r="DN89" s="440"/>
      <c r="DO89" s="436"/>
      <c r="DP89" s="437"/>
      <c r="DQ89" s="437"/>
      <c r="DR89" s="436">
        <v>0</v>
      </c>
      <c r="DS89" s="440"/>
      <c r="DT89" s="436"/>
      <c r="DU89" s="437"/>
      <c r="DV89" s="437"/>
      <c r="DW89" s="436">
        <v>0</v>
      </c>
      <c r="DX89" s="440"/>
      <c r="DY89" s="436"/>
      <c r="DZ89" s="437"/>
      <c r="EA89" s="437"/>
      <c r="EB89" s="436">
        <v>0</v>
      </c>
      <c r="EC89" s="440"/>
      <c r="ED89" s="436"/>
      <c r="EE89" s="437"/>
      <c r="EF89" s="437"/>
      <c r="EG89" s="436">
        <v>0</v>
      </c>
      <c r="EH89" s="440"/>
      <c r="EI89" s="436"/>
      <c r="EJ89" s="437"/>
      <c r="EK89" s="437"/>
      <c r="EL89" s="436">
        <f>SUM(CD89:EG89)</f>
        <v>0</v>
      </c>
      <c r="EM89" s="440"/>
      <c r="EN89" s="436"/>
      <c r="EO89" s="345"/>
    </row>
    <row r="90" spans="1:145" ht="12.75" hidden="1" customHeight="1" x14ac:dyDescent="0.2">
      <c r="A90" s="333"/>
      <c r="B90" s="333"/>
      <c r="C90" s="333"/>
      <c r="D90" s="345" t="s">
        <v>330</v>
      </c>
      <c r="E90" s="351"/>
      <c r="F90" s="373"/>
      <c r="G90" s="448">
        <v>0</v>
      </c>
      <c r="H90" s="449"/>
      <c r="I90" s="436"/>
      <c r="J90" s="437"/>
      <c r="K90" s="450"/>
      <c r="L90" s="448">
        <v>0</v>
      </c>
      <c r="M90" s="449"/>
      <c r="N90" s="436"/>
      <c r="O90" s="437"/>
      <c r="P90" s="450"/>
      <c r="Q90" s="448">
        <v>0</v>
      </c>
      <c r="R90" s="449"/>
      <c r="S90" s="436"/>
      <c r="T90" s="437"/>
      <c r="U90" s="450"/>
      <c r="V90" s="448">
        <v>0</v>
      </c>
      <c r="W90" s="449"/>
      <c r="X90" s="436"/>
      <c r="Y90" s="437"/>
      <c r="Z90" s="450"/>
      <c r="AA90" s="448">
        <v>0</v>
      </c>
      <c r="AB90" s="449"/>
      <c r="AC90" s="436"/>
      <c r="AD90" s="437"/>
      <c r="AE90" s="450"/>
      <c r="AF90" s="448">
        <v>0</v>
      </c>
      <c r="AG90" s="449"/>
      <c r="AH90" s="436"/>
      <c r="AI90" s="437"/>
      <c r="AJ90" s="450"/>
      <c r="AK90" s="448">
        <v>0</v>
      </c>
      <c r="AL90" s="449"/>
      <c r="AM90" s="436"/>
      <c r="AN90" s="437"/>
      <c r="AO90" s="450"/>
      <c r="AP90" s="448">
        <v>0</v>
      </c>
      <c r="AQ90" s="449"/>
      <c r="AR90" s="436"/>
      <c r="AS90" s="437"/>
      <c r="AT90" s="450"/>
      <c r="AU90" s="448">
        <v>0</v>
      </c>
      <c r="AV90" s="449"/>
      <c r="AW90" s="436"/>
      <c r="AX90" s="437"/>
      <c r="AY90" s="450"/>
      <c r="AZ90" s="448">
        <v>0</v>
      </c>
      <c r="BA90" s="449"/>
      <c r="BB90" s="436"/>
      <c r="BC90" s="437"/>
      <c r="BD90" s="450"/>
      <c r="BE90" s="448">
        <v>0</v>
      </c>
      <c r="BF90" s="449"/>
      <c r="BG90" s="436"/>
      <c r="BH90" s="437"/>
      <c r="BI90" s="450"/>
      <c r="BJ90" s="448">
        <v>0</v>
      </c>
      <c r="BK90" s="449"/>
      <c r="BL90" s="436"/>
      <c r="BM90" s="437"/>
      <c r="BN90" s="450"/>
      <c r="BO90" s="448">
        <v>0</v>
      </c>
      <c r="BP90" s="449"/>
      <c r="BQ90" s="436"/>
      <c r="BR90" s="437"/>
      <c r="BS90" s="450"/>
      <c r="BT90" s="448">
        <f>SUM(L90:BO90)</f>
        <v>0</v>
      </c>
      <c r="BU90" s="449"/>
      <c r="BV90" s="436"/>
      <c r="BW90" s="437"/>
      <c r="BX90" s="450"/>
      <c r="BY90" s="448">
        <f>SUM(Q90:BT90)</f>
        <v>0</v>
      </c>
      <c r="BZ90" s="449"/>
      <c r="CA90" s="436"/>
      <c r="CB90" s="437"/>
      <c r="CC90" s="450"/>
      <c r="CD90" s="448">
        <v>0</v>
      </c>
      <c r="CE90" s="449"/>
      <c r="CF90" s="436"/>
      <c r="CG90" s="437"/>
      <c r="CH90" s="450"/>
      <c r="CI90" s="448">
        <v>0</v>
      </c>
      <c r="CJ90" s="449"/>
      <c r="CK90" s="436"/>
      <c r="CL90" s="437"/>
      <c r="CM90" s="450"/>
      <c r="CN90" s="448">
        <v>0</v>
      </c>
      <c r="CO90" s="449"/>
      <c r="CP90" s="436"/>
      <c r="CQ90" s="437"/>
      <c r="CR90" s="450"/>
      <c r="CS90" s="448">
        <v>0</v>
      </c>
      <c r="CT90" s="449"/>
      <c r="CU90" s="436"/>
      <c r="CV90" s="437"/>
      <c r="CW90" s="450"/>
      <c r="CX90" s="448">
        <v>0</v>
      </c>
      <c r="CY90" s="449"/>
      <c r="CZ90" s="436"/>
      <c r="DA90" s="437"/>
      <c r="DB90" s="450"/>
      <c r="DC90" s="448">
        <v>0</v>
      </c>
      <c r="DD90" s="449"/>
      <c r="DE90" s="436"/>
      <c r="DF90" s="437"/>
      <c r="DG90" s="450"/>
      <c r="DH90" s="448">
        <v>0</v>
      </c>
      <c r="DI90" s="449"/>
      <c r="DJ90" s="436"/>
      <c r="DK90" s="437"/>
      <c r="DL90" s="450"/>
      <c r="DM90" s="448">
        <v>0</v>
      </c>
      <c r="DN90" s="449"/>
      <c r="DO90" s="436"/>
      <c r="DP90" s="437"/>
      <c r="DQ90" s="450"/>
      <c r="DR90" s="448">
        <v>0</v>
      </c>
      <c r="DS90" s="449"/>
      <c r="DT90" s="436"/>
      <c r="DU90" s="437"/>
      <c r="DV90" s="450"/>
      <c r="DW90" s="448">
        <v>0</v>
      </c>
      <c r="DX90" s="449"/>
      <c r="DY90" s="436"/>
      <c r="DZ90" s="437"/>
      <c r="EA90" s="450"/>
      <c r="EB90" s="448">
        <v>0</v>
      </c>
      <c r="EC90" s="449"/>
      <c r="ED90" s="436"/>
      <c r="EE90" s="437"/>
      <c r="EF90" s="450"/>
      <c r="EG90" s="448">
        <v>0</v>
      </c>
      <c r="EH90" s="449"/>
      <c r="EI90" s="436"/>
      <c r="EJ90" s="437"/>
      <c r="EK90" s="450"/>
      <c r="EL90" s="448">
        <f>SUM(CD90:EG90)</f>
        <v>0</v>
      </c>
      <c r="EM90" s="449"/>
      <c r="EN90" s="436"/>
      <c r="EO90" s="345"/>
    </row>
    <row r="91" spans="1:145" ht="12.75" hidden="1" customHeight="1" x14ac:dyDescent="0.2">
      <c r="A91" s="333"/>
      <c r="B91" s="333"/>
      <c r="C91" s="333"/>
      <c r="D91" s="345"/>
      <c r="E91" s="351"/>
      <c r="F91" s="333"/>
      <c r="G91" s="436"/>
      <c r="H91" s="436"/>
      <c r="I91" s="436"/>
      <c r="J91" s="437"/>
      <c r="K91" s="436"/>
      <c r="L91" s="436"/>
      <c r="M91" s="436"/>
      <c r="N91" s="436"/>
      <c r="O91" s="437"/>
      <c r="P91" s="436"/>
      <c r="Q91" s="436"/>
      <c r="R91" s="436"/>
      <c r="S91" s="436"/>
      <c r="T91" s="437"/>
      <c r="U91" s="436"/>
      <c r="V91" s="436"/>
      <c r="W91" s="436"/>
      <c r="X91" s="436"/>
      <c r="Y91" s="437"/>
      <c r="Z91" s="436"/>
      <c r="AA91" s="436"/>
      <c r="AB91" s="436"/>
      <c r="AC91" s="436"/>
      <c r="AD91" s="437"/>
      <c r="AE91" s="436"/>
      <c r="AF91" s="436"/>
      <c r="AG91" s="436"/>
      <c r="AH91" s="436"/>
      <c r="AI91" s="437"/>
      <c r="AJ91" s="436"/>
      <c r="AK91" s="436"/>
      <c r="AL91" s="436"/>
      <c r="AM91" s="436"/>
      <c r="AN91" s="437"/>
      <c r="AO91" s="436"/>
      <c r="AP91" s="436"/>
      <c r="AQ91" s="436"/>
      <c r="AR91" s="436"/>
      <c r="AS91" s="437"/>
      <c r="AT91" s="436"/>
      <c r="AU91" s="436"/>
      <c r="AV91" s="436"/>
      <c r="AW91" s="436"/>
      <c r="AX91" s="437"/>
      <c r="AY91" s="436"/>
      <c r="AZ91" s="436"/>
      <c r="BA91" s="436"/>
      <c r="BB91" s="436"/>
      <c r="BC91" s="437"/>
      <c r="BD91" s="436"/>
      <c r="BE91" s="436"/>
      <c r="BF91" s="436"/>
      <c r="BG91" s="436"/>
      <c r="BH91" s="437"/>
      <c r="BI91" s="436"/>
      <c r="BJ91" s="436"/>
      <c r="BK91" s="436"/>
      <c r="BL91" s="436"/>
      <c r="BM91" s="437"/>
      <c r="BN91" s="436"/>
      <c r="BO91" s="436"/>
      <c r="BP91" s="436"/>
      <c r="BQ91" s="436"/>
      <c r="BR91" s="437"/>
      <c r="BS91" s="436"/>
      <c r="BT91" s="436"/>
      <c r="BU91" s="436"/>
      <c r="BV91" s="436"/>
      <c r="BW91" s="437"/>
      <c r="BX91" s="436"/>
      <c r="BY91" s="436"/>
      <c r="BZ91" s="436"/>
      <c r="CA91" s="436"/>
      <c r="CB91" s="437"/>
      <c r="CC91" s="436"/>
      <c r="CD91" s="436"/>
      <c r="CE91" s="436"/>
      <c r="CF91" s="436"/>
      <c r="CG91" s="437"/>
      <c r="CH91" s="436"/>
      <c r="CI91" s="436"/>
      <c r="CJ91" s="436"/>
      <c r="CK91" s="436"/>
      <c r="CL91" s="437"/>
      <c r="CM91" s="436"/>
      <c r="CN91" s="436"/>
      <c r="CO91" s="436"/>
      <c r="CP91" s="436"/>
      <c r="CQ91" s="437"/>
      <c r="CR91" s="436"/>
      <c r="CS91" s="436"/>
      <c r="CT91" s="436"/>
      <c r="CU91" s="436"/>
      <c r="CV91" s="437"/>
      <c r="CW91" s="436"/>
      <c r="CX91" s="436"/>
      <c r="CY91" s="436"/>
      <c r="CZ91" s="436"/>
      <c r="DA91" s="437"/>
      <c r="DB91" s="436"/>
      <c r="DC91" s="436"/>
      <c r="DD91" s="436"/>
      <c r="DE91" s="436"/>
      <c r="DF91" s="437"/>
      <c r="DG91" s="436"/>
      <c r="DH91" s="436"/>
      <c r="DI91" s="436"/>
      <c r="DJ91" s="436"/>
      <c r="DK91" s="437"/>
      <c r="DL91" s="436"/>
      <c r="DM91" s="436"/>
      <c r="DN91" s="436"/>
      <c r="DO91" s="436"/>
      <c r="DP91" s="437"/>
      <c r="DQ91" s="436"/>
      <c r="DR91" s="436"/>
      <c r="DS91" s="436"/>
      <c r="DT91" s="436"/>
      <c r="DU91" s="437"/>
      <c r="DV91" s="436"/>
      <c r="DW91" s="436"/>
      <c r="DX91" s="436"/>
      <c r="DY91" s="436"/>
      <c r="DZ91" s="437"/>
      <c r="EA91" s="436"/>
      <c r="EB91" s="436"/>
      <c r="EC91" s="436"/>
      <c r="ED91" s="436"/>
      <c r="EE91" s="437"/>
      <c r="EF91" s="436"/>
      <c r="EG91" s="436"/>
      <c r="EH91" s="436"/>
      <c r="EI91" s="436"/>
      <c r="EJ91" s="437"/>
      <c r="EK91" s="436"/>
      <c r="EL91" s="436"/>
      <c r="EM91" s="436"/>
      <c r="EN91" s="436"/>
      <c r="EO91" s="345"/>
    </row>
    <row r="92" spans="1:145" ht="12.75" hidden="1" customHeight="1" x14ac:dyDescent="0.2">
      <c r="A92" s="333"/>
      <c r="B92" s="333"/>
      <c r="C92" s="333"/>
      <c r="D92" s="345" t="s">
        <v>415</v>
      </c>
      <c r="E92" s="351"/>
      <c r="F92" s="333"/>
      <c r="G92" s="436">
        <v>0</v>
      </c>
      <c r="H92" s="436"/>
      <c r="I92" s="436"/>
      <c r="J92" s="437"/>
      <c r="K92" s="436"/>
      <c r="L92" s="436">
        <f>SUM(L93:L95)</f>
        <v>0</v>
      </c>
      <c r="M92" s="436"/>
      <c r="N92" s="436"/>
      <c r="O92" s="437"/>
      <c r="P92" s="436"/>
      <c r="Q92" s="436">
        <f>SUM(Q93:Q95)</f>
        <v>0</v>
      </c>
      <c r="R92" s="436"/>
      <c r="S92" s="436"/>
      <c r="T92" s="437"/>
      <c r="U92" s="436"/>
      <c r="V92" s="436">
        <f>SUM(V93:V95)</f>
        <v>0</v>
      </c>
      <c r="W92" s="436"/>
      <c r="X92" s="436"/>
      <c r="Y92" s="437"/>
      <c r="Z92" s="436"/>
      <c r="AA92" s="436">
        <f>SUM(AA93:AA95)</f>
        <v>0</v>
      </c>
      <c r="AB92" s="436"/>
      <c r="AC92" s="436"/>
      <c r="AD92" s="437"/>
      <c r="AE92" s="436"/>
      <c r="AF92" s="436">
        <f>SUM(AF93:AF95)</f>
        <v>0</v>
      </c>
      <c r="AG92" s="436"/>
      <c r="AH92" s="436"/>
      <c r="AI92" s="437"/>
      <c r="AJ92" s="436"/>
      <c r="AK92" s="436">
        <f>SUM(AK93:AK95)</f>
        <v>0</v>
      </c>
      <c r="AL92" s="436"/>
      <c r="AM92" s="436"/>
      <c r="AN92" s="437"/>
      <c r="AO92" s="436"/>
      <c r="AP92" s="436">
        <f>SUM(AP93:AP95)</f>
        <v>0</v>
      </c>
      <c r="AQ92" s="436"/>
      <c r="AR92" s="436"/>
      <c r="AS92" s="437"/>
      <c r="AT92" s="436"/>
      <c r="AU92" s="436">
        <f>SUM(AU93:AU95)</f>
        <v>0</v>
      </c>
      <c r="AV92" s="436"/>
      <c r="AW92" s="436"/>
      <c r="AX92" s="437"/>
      <c r="AY92" s="436"/>
      <c r="AZ92" s="436">
        <f>SUM(AZ93:AZ95)</f>
        <v>0</v>
      </c>
      <c r="BA92" s="436"/>
      <c r="BB92" s="436"/>
      <c r="BC92" s="437"/>
      <c r="BD92" s="436"/>
      <c r="BE92" s="436">
        <f>SUM(BE93:BE95)</f>
        <v>0</v>
      </c>
      <c r="BF92" s="436"/>
      <c r="BG92" s="436"/>
      <c r="BH92" s="437"/>
      <c r="BI92" s="436"/>
      <c r="BJ92" s="436">
        <f>SUM(BJ93:BJ95)</f>
        <v>0</v>
      </c>
      <c r="BK92" s="436"/>
      <c r="BL92" s="436"/>
      <c r="BM92" s="437"/>
      <c r="BN92" s="436"/>
      <c r="BO92" s="436">
        <f>SUM(BO93:BO95)</f>
        <v>0</v>
      </c>
      <c r="BP92" s="436"/>
      <c r="BQ92" s="436"/>
      <c r="BR92" s="437"/>
      <c r="BS92" s="436"/>
      <c r="BT92" s="436">
        <f>SUM(BT93:BT95)</f>
        <v>0</v>
      </c>
      <c r="BU92" s="436"/>
      <c r="BV92" s="436"/>
      <c r="BW92" s="437"/>
      <c r="BX92" s="436"/>
      <c r="BY92" s="436">
        <f>SUM(BY93:BY95)</f>
        <v>0</v>
      </c>
      <c r="BZ92" s="436"/>
      <c r="CA92" s="436"/>
      <c r="CB92" s="437"/>
      <c r="CC92" s="436"/>
      <c r="CD92" s="436">
        <f>SUM(CD93:CD95)</f>
        <v>0</v>
      </c>
      <c r="CE92" s="436"/>
      <c r="CF92" s="436"/>
      <c r="CG92" s="437"/>
      <c r="CH92" s="436"/>
      <c r="CI92" s="436">
        <f>SUM(CI93:CI95)</f>
        <v>0</v>
      </c>
      <c r="CJ92" s="436"/>
      <c r="CK92" s="436"/>
      <c r="CL92" s="437"/>
      <c r="CM92" s="436"/>
      <c r="CN92" s="436">
        <f>SUM(CN93:CN95)</f>
        <v>0</v>
      </c>
      <c r="CO92" s="436"/>
      <c r="CP92" s="436"/>
      <c r="CQ92" s="437"/>
      <c r="CR92" s="436"/>
      <c r="CS92" s="436">
        <f>SUM(CS93:CS95)</f>
        <v>0</v>
      </c>
      <c r="CT92" s="436"/>
      <c r="CU92" s="436"/>
      <c r="CV92" s="437"/>
      <c r="CW92" s="436"/>
      <c r="CX92" s="436">
        <f>SUM(CX93:CX95)</f>
        <v>0</v>
      </c>
      <c r="CY92" s="436"/>
      <c r="CZ92" s="436"/>
      <c r="DA92" s="437"/>
      <c r="DB92" s="436"/>
      <c r="DC92" s="436">
        <f>SUM(DC93:DC95)</f>
        <v>0</v>
      </c>
      <c r="DD92" s="436"/>
      <c r="DE92" s="436"/>
      <c r="DF92" s="437"/>
      <c r="DG92" s="436"/>
      <c r="DH92" s="436">
        <f>SUM(DH93:DH95)</f>
        <v>0</v>
      </c>
      <c r="DI92" s="436"/>
      <c r="DJ92" s="436"/>
      <c r="DK92" s="437"/>
      <c r="DL92" s="436"/>
      <c r="DM92" s="436">
        <f>SUM(DM93:DM95)</f>
        <v>0</v>
      </c>
      <c r="DN92" s="436"/>
      <c r="DO92" s="436"/>
      <c r="DP92" s="437"/>
      <c r="DQ92" s="436"/>
      <c r="DR92" s="436">
        <f>SUM(DR93:DR95)</f>
        <v>0</v>
      </c>
      <c r="DS92" s="436"/>
      <c r="DT92" s="436"/>
      <c r="DU92" s="437"/>
      <c r="DV92" s="436"/>
      <c r="DW92" s="436">
        <f>SUM(DW93:DW95)</f>
        <v>0</v>
      </c>
      <c r="DX92" s="436"/>
      <c r="DY92" s="436"/>
      <c r="DZ92" s="437"/>
      <c r="EA92" s="436"/>
      <c r="EB92" s="436">
        <f>SUM(EB93:EB95)</f>
        <v>0</v>
      </c>
      <c r="EC92" s="436"/>
      <c r="ED92" s="436"/>
      <c r="EE92" s="437"/>
      <c r="EF92" s="436"/>
      <c r="EG92" s="436">
        <f>SUM(EG93:EG95)</f>
        <v>0</v>
      </c>
      <c r="EH92" s="436"/>
      <c r="EI92" s="436"/>
      <c r="EJ92" s="437"/>
      <c r="EK92" s="436"/>
      <c r="EL92" s="436">
        <f>SUM(EL93:EL95)</f>
        <v>0</v>
      </c>
      <c r="EM92" s="436"/>
      <c r="EN92" s="436"/>
      <c r="EO92" s="345"/>
    </row>
    <row r="93" spans="1:145" ht="12.75" hidden="1" customHeight="1" x14ac:dyDescent="0.2">
      <c r="A93" s="333"/>
      <c r="B93" s="333"/>
      <c r="C93" s="333"/>
      <c r="D93" s="345" t="s">
        <v>313</v>
      </c>
      <c r="E93" s="351"/>
      <c r="F93" s="358"/>
      <c r="G93" s="434">
        <v>0</v>
      </c>
      <c r="H93" s="435"/>
      <c r="I93" s="436"/>
      <c r="J93" s="437"/>
      <c r="K93" s="438"/>
      <c r="L93" s="434">
        <v>0</v>
      </c>
      <c r="M93" s="435"/>
      <c r="N93" s="436"/>
      <c r="O93" s="437"/>
      <c r="P93" s="438"/>
      <c r="Q93" s="434">
        <v>0</v>
      </c>
      <c r="R93" s="435"/>
      <c r="S93" s="436"/>
      <c r="T93" s="437"/>
      <c r="U93" s="438"/>
      <c r="V93" s="434">
        <v>0</v>
      </c>
      <c r="W93" s="435"/>
      <c r="X93" s="436"/>
      <c r="Y93" s="437"/>
      <c r="Z93" s="438"/>
      <c r="AA93" s="434">
        <v>0</v>
      </c>
      <c r="AB93" s="435"/>
      <c r="AC93" s="436"/>
      <c r="AD93" s="437"/>
      <c r="AE93" s="438"/>
      <c r="AF93" s="434">
        <v>0</v>
      </c>
      <c r="AG93" s="435"/>
      <c r="AH93" s="436"/>
      <c r="AI93" s="437"/>
      <c r="AJ93" s="438"/>
      <c r="AK93" s="434">
        <v>0</v>
      </c>
      <c r="AL93" s="435"/>
      <c r="AM93" s="436"/>
      <c r="AN93" s="437"/>
      <c r="AO93" s="438"/>
      <c r="AP93" s="434">
        <v>0</v>
      </c>
      <c r="AQ93" s="435"/>
      <c r="AR93" s="436"/>
      <c r="AS93" s="437"/>
      <c r="AT93" s="438"/>
      <c r="AU93" s="434">
        <v>0</v>
      </c>
      <c r="AV93" s="435"/>
      <c r="AW93" s="436"/>
      <c r="AX93" s="437"/>
      <c r="AY93" s="438"/>
      <c r="AZ93" s="434">
        <v>0</v>
      </c>
      <c r="BA93" s="435"/>
      <c r="BB93" s="436"/>
      <c r="BC93" s="437"/>
      <c r="BD93" s="438"/>
      <c r="BE93" s="434">
        <v>0</v>
      </c>
      <c r="BF93" s="435"/>
      <c r="BG93" s="436"/>
      <c r="BH93" s="437"/>
      <c r="BI93" s="438"/>
      <c r="BJ93" s="434">
        <v>0</v>
      </c>
      <c r="BK93" s="435"/>
      <c r="BL93" s="436"/>
      <c r="BM93" s="437"/>
      <c r="BN93" s="438"/>
      <c r="BO93" s="434">
        <v>0</v>
      </c>
      <c r="BP93" s="435"/>
      <c r="BQ93" s="436"/>
      <c r="BR93" s="437"/>
      <c r="BS93" s="438"/>
      <c r="BT93" s="434">
        <f>SUM(L93:BO93)</f>
        <v>0</v>
      </c>
      <c r="BU93" s="435"/>
      <c r="BV93" s="436"/>
      <c r="BW93" s="437"/>
      <c r="BX93" s="438"/>
      <c r="BY93" s="434">
        <f>SUM(Q93:BT93)</f>
        <v>0</v>
      </c>
      <c r="BZ93" s="435"/>
      <c r="CA93" s="436"/>
      <c r="CB93" s="437"/>
      <c r="CC93" s="438"/>
      <c r="CD93" s="434">
        <v>0</v>
      </c>
      <c r="CE93" s="435"/>
      <c r="CF93" s="436"/>
      <c r="CG93" s="437"/>
      <c r="CH93" s="438"/>
      <c r="CI93" s="434">
        <v>0</v>
      </c>
      <c r="CJ93" s="435"/>
      <c r="CK93" s="436"/>
      <c r="CL93" s="437"/>
      <c r="CM93" s="438"/>
      <c r="CN93" s="434">
        <v>0</v>
      </c>
      <c r="CO93" s="435"/>
      <c r="CP93" s="436"/>
      <c r="CQ93" s="437"/>
      <c r="CR93" s="438"/>
      <c r="CS93" s="434">
        <v>0</v>
      </c>
      <c r="CT93" s="435"/>
      <c r="CU93" s="436"/>
      <c r="CV93" s="437"/>
      <c r="CW93" s="438"/>
      <c r="CX93" s="434">
        <v>0</v>
      </c>
      <c r="CY93" s="435"/>
      <c r="CZ93" s="436"/>
      <c r="DA93" s="437"/>
      <c r="DB93" s="438"/>
      <c r="DC93" s="434">
        <v>0</v>
      </c>
      <c r="DD93" s="435"/>
      <c r="DE93" s="436"/>
      <c r="DF93" s="437"/>
      <c r="DG93" s="438"/>
      <c r="DH93" s="434">
        <v>0</v>
      </c>
      <c r="DI93" s="435"/>
      <c r="DJ93" s="436"/>
      <c r="DK93" s="437"/>
      <c r="DL93" s="438"/>
      <c r="DM93" s="434">
        <v>0</v>
      </c>
      <c r="DN93" s="435"/>
      <c r="DO93" s="436"/>
      <c r="DP93" s="437"/>
      <c r="DQ93" s="438"/>
      <c r="DR93" s="434">
        <v>0</v>
      </c>
      <c r="DS93" s="435"/>
      <c r="DT93" s="436"/>
      <c r="DU93" s="437"/>
      <c r="DV93" s="438"/>
      <c r="DW93" s="434">
        <v>0</v>
      </c>
      <c r="DX93" s="435"/>
      <c r="DY93" s="436"/>
      <c r="DZ93" s="437"/>
      <c r="EA93" s="438"/>
      <c r="EB93" s="434">
        <v>0</v>
      </c>
      <c r="EC93" s="435"/>
      <c r="ED93" s="436"/>
      <c r="EE93" s="437"/>
      <c r="EF93" s="438"/>
      <c r="EG93" s="434">
        <v>0</v>
      </c>
      <c r="EH93" s="435"/>
      <c r="EI93" s="436"/>
      <c r="EJ93" s="437"/>
      <c r="EK93" s="438"/>
      <c r="EL93" s="434">
        <f>SUM(CD93:EG93)</f>
        <v>0</v>
      </c>
      <c r="EM93" s="435"/>
      <c r="EN93" s="436"/>
      <c r="EO93" s="345"/>
    </row>
    <row r="94" spans="1:145" ht="12.75" hidden="1" customHeight="1" x14ac:dyDescent="0.2">
      <c r="A94" s="333"/>
      <c r="B94" s="333"/>
      <c r="C94" s="333"/>
      <c r="D94" s="345" t="s">
        <v>316</v>
      </c>
      <c r="E94" s="351"/>
      <c r="F94" s="351"/>
      <c r="G94" s="436">
        <v>0</v>
      </c>
      <c r="H94" s="440"/>
      <c r="I94" s="436"/>
      <c r="J94" s="437"/>
      <c r="K94" s="437"/>
      <c r="L94" s="436">
        <v>0</v>
      </c>
      <c r="M94" s="440"/>
      <c r="N94" s="436"/>
      <c r="O94" s="437"/>
      <c r="P94" s="437"/>
      <c r="Q94" s="436">
        <v>0</v>
      </c>
      <c r="R94" s="440"/>
      <c r="S94" s="436"/>
      <c r="T94" s="437"/>
      <c r="U94" s="437"/>
      <c r="V94" s="436">
        <v>0</v>
      </c>
      <c r="W94" s="440"/>
      <c r="X94" s="436"/>
      <c r="Y94" s="437"/>
      <c r="Z94" s="437"/>
      <c r="AA94" s="436">
        <v>0</v>
      </c>
      <c r="AB94" s="440"/>
      <c r="AC94" s="436"/>
      <c r="AD94" s="437"/>
      <c r="AE94" s="437"/>
      <c r="AF94" s="436">
        <v>0</v>
      </c>
      <c r="AG94" s="440"/>
      <c r="AH94" s="436"/>
      <c r="AI94" s="437"/>
      <c r="AJ94" s="437"/>
      <c r="AK94" s="436">
        <v>0</v>
      </c>
      <c r="AL94" s="440"/>
      <c r="AM94" s="436"/>
      <c r="AN94" s="437"/>
      <c r="AO94" s="437"/>
      <c r="AP94" s="436">
        <v>0</v>
      </c>
      <c r="AQ94" s="440"/>
      <c r="AR94" s="436"/>
      <c r="AS94" s="437"/>
      <c r="AT94" s="437"/>
      <c r="AU94" s="436">
        <v>0</v>
      </c>
      <c r="AV94" s="440"/>
      <c r="AW94" s="436"/>
      <c r="AX94" s="437"/>
      <c r="AY94" s="437"/>
      <c r="AZ94" s="436">
        <v>0</v>
      </c>
      <c r="BA94" s="440"/>
      <c r="BB94" s="436"/>
      <c r="BC94" s="437"/>
      <c r="BD94" s="437"/>
      <c r="BE94" s="436">
        <v>0</v>
      </c>
      <c r="BF94" s="440"/>
      <c r="BG94" s="436"/>
      <c r="BH94" s="437"/>
      <c r="BI94" s="437"/>
      <c r="BJ94" s="436">
        <v>0</v>
      </c>
      <c r="BK94" s="440"/>
      <c r="BL94" s="436"/>
      <c r="BM94" s="437"/>
      <c r="BN94" s="437"/>
      <c r="BO94" s="436">
        <v>0</v>
      </c>
      <c r="BP94" s="440"/>
      <c r="BQ94" s="436"/>
      <c r="BR94" s="437"/>
      <c r="BS94" s="437"/>
      <c r="BT94" s="436">
        <f>SUM(L94:BO94)</f>
        <v>0</v>
      </c>
      <c r="BU94" s="440"/>
      <c r="BV94" s="436"/>
      <c r="BW94" s="437"/>
      <c r="BX94" s="437"/>
      <c r="BY94" s="436">
        <f>SUM(Q94:BT94)</f>
        <v>0</v>
      </c>
      <c r="BZ94" s="440"/>
      <c r="CA94" s="436"/>
      <c r="CB94" s="437"/>
      <c r="CC94" s="437"/>
      <c r="CD94" s="436">
        <v>0</v>
      </c>
      <c r="CE94" s="440"/>
      <c r="CF94" s="436"/>
      <c r="CG94" s="437"/>
      <c r="CH94" s="437"/>
      <c r="CI94" s="436">
        <v>0</v>
      </c>
      <c r="CJ94" s="440"/>
      <c r="CK94" s="436"/>
      <c r="CL94" s="437"/>
      <c r="CM94" s="437"/>
      <c r="CN94" s="436">
        <v>0</v>
      </c>
      <c r="CO94" s="440"/>
      <c r="CP94" s="436"/>
      <c r="CQ94" s="437"/>
      <c r="CR94" s="437"/>
      <c r="CS94" s="436">
        <v>0</v>
      </c>
      <c r="CT94" s="440"/>
      <c r="CU94" s="436"/>
      <c r="CV94" s="437"/>
      <c r="CW94" s="437"/>
      <c r="CX94" s="436">
        <v>0</v>
      </c>
      <c r="CY94" s="440"/>
      <c r="CZ94" s="436"/>
      <c r="DA94" s="437"/>
      <c r="DB94" s="437"/>
      <c r="DC94" s="436">
        <v>0</v>
      </c>
      <c r="DD94" s="440"/>
      <c r="DE94" s="436"/>
      <c r="DF94" s="437"/>
      <c r="DG94" s="437"/>
      <c r="DH94" s="436">
        <v>0</v>
      </c>
      <c r="DI94" s="440"/>
      <c r="DJ94" s="436"/>
      <c r="DK94" s="437"/>
      <c r="DL94" s="437"/>
      <c r="DM94" s="436">
        <v>0</v>
      </c>
      <c r="DN94" s="440"/>
      <c r="DO94" s="436"/>
      <c r="DP94" s="437"/>
      <c r="DQ94" s="437"/>
      <c r="DR94" s="436">
        <v>0</v>
      </c>
      <c r="DS94" s="440"/>
      <c r="DT94" s="436"/>
      <c r="DU94" s="437"/>
      <c r="DV94" s="437"/>
      <c r="DW94" s="436">
        <v>0</v>
      </c>
      <c r="DX94" s="440"/>
      <c r="DY94" s="436"/>
      <c r="DZ94" s="437"/>
      <c r="EA94" s="437"/>
      <c r="EB94" s="436">
        <v>0</v>
      </c>
      <c r="EC94" s="440"/>
      <c r="ED94" s="436"/>
      <c r="EE94" s="437"/>
      <c r="EF94" s="437"/>
      <c r="EG94" s="436">
        <v>0</v>
      </c>
      <c r="EH94" s="440"/>
      <c r="EI94" s="436"/>
      <c r="EJ94" s="437"/>
      <c r="EK94" s="437"/>
      <c r="EL94" s="436">
        <f>SUM(CD94:EG94)</f>
        <v>0</v>
      </c>
      <c r="EM94" s="440"/>
      <c r="EN94" s="436"/>
      <c r="EO94" s="345"/>
    </row>
    <row r="95" spans="1:145" ht="12.75" hidden="1" customHeight="1" x14ac:dyDescent="0.2">
      <c r="A95" s="333"/>
      <c r="B95" s="333"/>
      <c r="C95" s="333"/>
      <c r="D95" s="345" t="s">
        <v>330</v>
      </c>
      <c r="E95" s="351"/>
      <c r="F95" s="373"/>
      <c r="G95" s="448">
        <v>0</v>
      </c>
      <c r="H95" s="449"/>
      <c r="I95" s="436"/>
      <c r="J95" s="437"/>
      <c r="K95" s="450"/>
      <c r="L95" s="448">
        <v>0</v>
      </c>
      <c r="M95" s="449"/>
      <c r="N95" s="436"/>
      <c r="O95" s="437"/>
      <c r="P95" s="450"/>
      <c r="Q95" s="448">
        <v>0</v>
      </c>
      <c r="R95" s="449"/>
      <c r="S95" s="436"/>
      <c r="T95" s="437"/>
      <c r="U95" s="450"/>
      <c r="V95" s="448">
        <v>0</v>
      </c>
      <c r="W95" s="449"/>
      <c r="X95" s="436"/>
      <c r="Y95" s="437"/>
      <c r="Z95" s="450"/>
      <c r="AA95" s="448">
        <v>0</v>
      </c>
      <c r="AB95" s="449"/>
      <c r="AC95" s="436"/>
      <c r="AD95" s="437"/>
      <c r="AE95" s="450"/>
      <c r="AF95" s="448">
        <v>0</v>
      </c>
      <c r="AG95" s="449"/>
      <c r="AH95" s="436"/>
      <c r="AI95" s="437"/>
      <c r="AJ95" s="450"/>
      <c r="AK95" s="448">
        <v>0</v>
      </c>
      <c r="AL95" s="449"/>
      <c r="AM95" s="436"/>
      <c r="AN95" s="437"/>
      <c r="AO95" s="450"/>
      <c r="AP95" s="448">
        <v>0</v>
      </c>
      <c r="AQ95" s="449"/>
      <c r="AR95" s="436"/>
      <c r="AS95" s="437"/>
      <c r="AT95" s="450"/>
      <c r="AU95" s="448">
        <v>0</v>
      </c>
      <c r="AV95" s="449"/>
      <c r="AW95" s="436"/>
      <c r="AX95" s="437"/>
      <c r="AY95" s="450"/>
      <c r="AZ95" s="448">
        <v>0</v>
      </c>
      <c r="BA95" s="449"/>
      <c r="BB95" s="436"/>
      <c r="BC95" s="437"/>
      <c r="BD95" s="450"/>
      <c r="BE95" s="448">
        <v>0</v>
      </c>
      <c r="BF95" s="449"/>
      <c r="BG95" s="436"/>
      <c r="BH95" s="437"/>
      <c r="BI95" s="450"/>
      <c r="BJ95" s="448">
        <v>0</v>
      </c>
      <c r="BK95" s="449"/>
      <c r="BL95" s="436"/>
      <c r="BM95" s="437"/>
      <c r="BN95" s="450"/>
      <c r="BO95" s="448">
        <v>0</v>
      </c>
      <c r="BP95" s="449"/>
      <c r="BQ95" s="436"/>
      <c r="BR95" s="437"/>
      <c r="BS95" s="450"/>
      <c r="BT95" s="448">
        <f>SUM(L95:BO95)</f>
        <v>0</v>
      </c>
      <c r="BU95" s="449"/>
      <c r="BV95" s="436"/>
      <c r="BW95" s="437"/>
      <c r="BX95" s="450"/>
      <c r="BY95" s="448">
        <f>SUM(Q95:BT95)</f>
        <v>0</v>
      </c>
      <c r="BZ95" s="449"/>
      <c r="CA95" s="436"/>
      <c r="CB95" s="437"/>
      <c r="CC95" s="450"/>
      <c r="CD95" s="448">
        <v>0</v>
      </c>
      <c r="CE95" s="449"/>
      <c r="CF95" s="436"/>
      <c r="CG95" s="437"/>
      <c r="CH95" s="450"/>
      <c r="CI95" s="448">
        <v>0</v>
      </c>
      <c r="CJ95" s="449"/>
      <c r="CK95" s="436"/>
      <c r="CL95" s="437"/>
      <c r="CM95" s="450"/>
      <c r="CN95" s="448">
        <v>0</v>
      </c>
      <c r="CO95" s="449"/>
      <c r="CP95" s="436"/>
      <c r="CQ95" s="437"/>
      <c r="CR95" s="450"/>
      <c r="CS95" s="448">
        <v>0</v>
      </c>
      <c r="CT95" s="449"/>
      <c r="CU95" s="436"/>
      <c r="CV95" s="437"/>
      <c r="CW95" s="450"/>
      <c r="CX95" s="448">
        <v>0</v>
      </c>
      <c r="CY95" s="449"/>
      <c r="CZ95" s="436"/>
      <c r="DA95" s="437"/>
      <c r="DB95" s="450"/>
      <c r="DC95" s="448">
        <v>0</v>
      </c>
      <c r="DD95" s="449"/>
      <c r="DE95" s="436"/>
      <c r="DF95" s="437"/>
      <c r="DG95" s="450"/>
      <c r="DH95" s="448">
        <v>0</v>
      </c>
      <c r="DI95" s="449"/>
      <c r="DJ95" s="436"/>
      <c r="DK95" s="437"/>
      <c r="DL95" s="450"/>
      <c r="DM95" s="448">
        <v>0</v>
      </c>
      <c r="DN95" s="449"/>
      <c r="DO95" s="436"/>
      <c r="DP95" s="437"/>
      <c r="DQ95" s="450"/>
      <c r="DR95" s="448">
        <v>0</v>
      </c>
      <c r="DS95" s="449"/>
      <c r="DT95" s="436"/>
      <c r="DU95" s="437"/>
      <c r="DV95" s="450"/>
      <c r="DW95" s="448">
        <v>0</v>
      </c>
      <c r="DX95" s="449"/>
      <c r="DY95" s="436"/>
      <c r="DZ95" s="437"/>
      <c r="EA95" s="450"/>
      <c r="EB95" s="448">
        <v>0</v>
      </c>
      <c r="EC95" s="449"/>
      <c r="ED95" s="436"/>
      <c r="EE95" s="437"/>
      <c r="EF95" s="450"/>
      <c r="EG95" s="448">
        <v>0</v>
      </c>
      <c r="EH95" s="449"/>
      <c r="EI95" s="436"/>
      <c r="EJ95" s="437"/>
      <c r="EK95" s="450"/>
      <c r="EL95" s="448">
        <f>SUM(CD95:EG95)</f>
        <v>0</v>
      </c>
      <c r="EM95" s="449"/>
      <c r="EN95" s="436"/>
      <c r="EO95" s="345"/>
    </row>
    <row r="96" spans="1:145" ht="12.75" hidden="1" customHeight="1" x14ac:dyDescent="0.2">
      <c r="A96" s="333"/>
      <c r="B96" s="333"/>
      <c r="C96" s="333"/>
      <c r="D96" s="345"/>
      <c r="E96" s="351"/>
      <c r="F96" s="333"/>
      <c r="G96" s="436"/>
      <c r="H96" s="436"/>
      <c r="I96" s="436"/>
      <c r="J96" s="437"/>
      <c r="K96" s="436"/>
      <c r="L96" s="436"/>
      <c r="M96" s="436"/>
      <c r="N96" s="436"/>
      <c r="O96" s="437"/>
      <c r="P96" s="436"/>
      <c r="Q96" s="436"/>
      <c r="R96" s="436"/>
      <c r="S96" s="436"/>
      <c r="T96" s="437"/>
      <c r="U96" s="436"/>
      <c r="V96" s="436"/>
      <c r="W96" s="436"/>
      <c r="X96" s="436"/>
      <c r="Y96" s="437"/>
      <c r="Z96" s="436"/>
      <c r="AA96" s="436"/>
      <c r="AB96" s="436"/>
      <c r="AC96" s="436"/>
      <c r="AD96" s="437"/>
      <c r="AE96" s="436"/>
      <c r="AF96" s="436"/>
      <c r="AG96" s="436"/>
      <c r="AH96" s="436"/>
      <c r="AI96" s="437"/>
      <c r="AJ96" s="436"/>
      <c r="AK96" s="436"/>
      <c r="AL96" s="436"/>
      <c r="AM96" s="436"/>
      <c r="AN96" s="437"/>
      <c r="AO96" s="436"/>
      <c r="AP96" s="436"/>
      <c r="AQ96" s="436"/>
      <c r="AR96" s="436"/>
      <c r="AS96" s="437"/>
      <c r="AT96" s="436"/>
      <c r="AU96" s="436"/>
      <c r="AV96" s="436"/>
      <c r="AW96" s="436"/>
      <c r="AX96" s="437"/>
      <c r="AY96" s="436"/>
      <c r="AZ96" s="436"/>
      <c r="BA96" s="436"/>
      <c r="BB96" s="436"/>
      <c r="BC96" s="437"/>
      <c r="BD96" s="436"/>
      <c r="BE96" s="436"/>
      <c r="BF96" s="436"/>
      <c r="BG96" s="436"/>
      <c r="BH96" s="437"/>
      <c r="BI96" s="436"/>
      <c r="BJ96" s="436"/>
      <c r="BK96" s="436"/>
      <c r="BL96" s="436"/>
      <c r="BM96" s="437"/>
      <c r="BN96" s="436"/>
      <c r="BO96" s="436"/>
      <c r="BP96" s="436"/>
      <c r="BQ96" s="436"/>
      <c r="BR96" s="437"/>
      <c r="BS96" s="436"/>
      <c r="BT96" s="436"/>
      <c r="BU96" s="436"/>
      <c r="BV96" s="436"/>
      <c r="BW96" s="437"/>
      <c r="BX96" s="436"/>
      <c r="BY96" s="436"/>
      <c r="BZ96" s="436"/>
      <c r="CA96" s="436"/>
      <c r="CB96" s="437"/>
      <c r="CC96" s="436"/>
      <c r="CD96" s="436"/>
      <c r="CE96" s="436"/>
      <c r="CF96" s="436"/>
      <c r="CG96" s="437"/>
      <c r="CH96" s="436"/>
      <c r="CI96" s="436"/>
      <c r="CJ96" s="436"/>
      <c r="CK96" s="436"/>
      <c r="CL96" s="437"/>
      <c r="CM96" s="436"/>
      <c r="CN96" s="436"/>
      <c r="CO96" s="436"/>
      <c r="CP96" s="436"/>
      <c r="CQ96" s="437"/>
      <c r="CR96" s="436"/>
      <c r="CS96" s="436"/>
      <c r="CT96" s="436"/>
      <c r="CU96" s="436"/>
      <c r="CV96" s="437"/>
      <c r="CW96" s="436"/>
      <c r="CX96" s="436"/>
      <c r="CY96" s="436"/>
      <c r="CZ96" s="436"/>
      <c r="DA96" s="437"/>
      <c r="DB96" s="436"/>
      <c r="DC96" s="436"/>
      <c r="DD96" s="436"/>
      <c r="DE96" s="436"/>
      <c r="DF96" s="437"/>
      <c r="DG96" s="436"/>
      <c r="DH96" s="436"/>
      <c r="DI96" s="436"/>
      <c r="DJ96" s="436"/>
      <c r="DK96" s="437"/>
      <c r="DL96" s="436"/>
      <c r="DM96" s="436"/>
      <c r="DN96" s="436"/>
      <c r="DO96" s="436"/>
      <c r="DP96" s="437"/>
      <c r="DQ96" s="436"/>
      <c r="DR96" s="436"/>
      <c r="DS96" s="436"/>
      <c r="DT96" s="436"/>
      <c r="DU96" s="437"/>
      <c r="DV96" s="436"/>
      <c r="DW96" s="436"/>
      <c r="DX96" s="436"/>
      <c r="DY96" s="436"/>
      <c r="DZ96" s="437"/>
      <c r="EA96" s="436"/>
      <c r="EB96" s="436"/>
      <c r="EC96" s="436"/>
      <c r="ED96" s="436"/>
      <c r="EE96" s="437"/>
      <c r="EF96" s="436"/>
      <c r="EG96" s="436"/>
      <c r="EH96" s="436"/>
      <c r="EI96" s="436"/>
      <c r="EJ96" s="437"/>
      <c r="EK96" s="436"/>
      <c r="EL96" s="436"/>
      <c r="EM96" s="436"/>
      <c r="EN96" s="436"/>
      <c r="EO96" s="345"/>
    </row>
    <row r="97" spans="1:145" ht="12.75" hidden="1" customHeight="1" x14ac:dyDescent="0.2">
      <c r="A97" s="333"/>
      <c r="B97" s="333"/>
      <c r="C97" s="333"/>
      <c r="D97" s="345" t="s">
        <v>416</v>
      </c>
      <c r="E97" s="351"/>
      <c r="F97" s="333"/>
      <c r="G97" s="436">
        <v>0</v>
      </c>
      <c r="H97" s="436"/>
      <c r="I97" s="436"/>
      <c r="J97" s="437"/>
      <c r="K97" s="436"/>
      <c r="L97" s="436">
        <f>SUM(L98:L100)</f>
        <v>0</v>
      </c>
      <c r="M97" s="436"/>
      <c r="N97" s="436"/>
      <c r="O97" s="437"/>
      <c r="P97" s="436"/>
      <c r="Q97" s="436">
        <f>SUM(Q98:Q100)</f>
        <v>0</v>
      </c>
      <c r="R97" s="436"/>
      <c r="S97" s="436"/>
      <c r="T97" s="437"/>
      <c r="U97" s="436"/>
      <c r="V97" s="436">
        <f>SUM(V98:V100)</f>
        <v>0</v>
      </c>
      <c r="W97" s="436"/>
      <c r="X97" s="436"/>
      <c r="Y97" s="437"/>
      <c r="Z97" s="436"/>
      <c r="AA97" s="436">
        <f>SUM(AA98:AA100)</f>
        <v>0</v>
      </c>
      <c r="AB97" s="436"/>
      <c r="AC97" s="436"/>
      <c r="AD97" s="437"/>
      <c r="AE97" s="436"/>
      <c r="AF97" s="436">
        <f>SUM(AF98:AF100)</f>
        <v>0</v>
      </c>
      <c r="AG97" s="436"/>
      <c r="AH97" s="436"/>
      <c r="AI97" s="437"/>
      <c r="AJ97" s="436"/>
      <c r="AK97" s="436">
        <f>SUM(AK98:AK100)</f>
        <v>0</v>
      </c>
      <c r="AL97" s="436"/>
      <c r="AM97" s="436"/>
      <c r="AN97" s="437"/>
      <c r="AO97" s="436"/>
      <c r="AP97" s="436">
        <f>SUM(AP98:AP100)</f>
        <v>0</v>
      </c>
      <c r="AQ97" s="436"/>
      <c r="AR97" s="436"/>
      <c r="AS97" s="437"/>
      <c r="AT97" s="436"/>
      <c r="AU97" s="436">
        <f>SUM(AU98:AU100)</f>
        <v>0</v>
      </c>
      <c r="AV97" s="436"/>
      <c r="AW97" s="436"/>
      <c r="AX97" s="437"/>
      <c r="AY97" s="436"/>
      <c r="AZ97" s="436">
        <f>SUM(AZ98:AZ100)</f>
        <v>0</v>
      </c>
      <c r="BA97" s="436"/>
      <c r="BB97" s="436"/>
      <c r="BC97" s="437"/>
      <c r="BD97" s="436"/>
      <c r="BE97" s="436">
        <f>SUM(BE98:BE100)</f>
        <v>0</v>
      </c>
      <c r="BF97" s="436"/>
      <c r="BG97" s="436"/>
      <c r="BH97" s="437"/>
      <c r="BI97" s="436"/>
      <c r="BJ97" s="436">
        <f>SUM(BJ98:BJ100)</f>
        <v>0</v>
      </c>
      <c r="BK97" s="436"/>
      <c r="BL97" s="436"/>
      <c r="BM97" s="437"/>
      <c r="BN97" s="436"/>
      <c r="BO97" s="436">
        <f>SUM(BO98:BO100)</f>
        <v>0</v>
      </c>
      <c r="BP97" s="436"/>
      <c r="BQ97" s="436"/>
      <c r="BR97" s="437"/>
      <c r="BS97" s="436"/>
      <c r="BT97" s="436">
        <f>SUM(BT98:BT100)</f>
        <v>0</v>
      </c>
      <c r="BU97" s="436"/>
      <c r="BV97" s="436"/>
      <c r="BW97" s="437"/>
      <c r="BX97" s="436"/>
      <c r="BY97" s="436">
        <f>SUM(BY98:BY100)</f>
        <v>0</v>
      </c>
      <c r="BZ97" s="436"/>
      <c r="CA97" s="436"/>
      <c r="CB97" s="437"/>
      <c r="CC97" s="436"/>
      <c r="CD97" s="436">
        <f>SUM(CD98:CD100)</f>
        <v>0</v>
      </c>
      <c r="CE97" s="436"/>
      <c r="CF97" s="436"/>
      <c r="CG97" s="437"/>
      <c r="CH97" s="436"/>
      <c r="CI97" s="436">
        <f>SUM(CI98:CI100)</f>
        <v>0</v>
      </c>
      <c r="CJ97" s="436"/>
      <c r="CK97" s="436"/>
      <c r="CL97" s="437"/>
      <c r="CM97" s="436"/>
      <c r="CN97" s="436">
        <f>SUM(CN98:CN100)</f>
        <v>0</v>
      </c>
      <c r="CO97" s="436"/>
      <c r="CP97" s="436"/>
      <c r="CQ97" s="437"/>
      <c r="CR97" s="436"/>
      <c r="CS97" s="436">
        <f>SUM(CS98:CS100)</f>
        <v>0</v>
      </c>
      <c r="CT97" s="436"/>
      <c r="CU97" s="436"/>
      <c r="CV97" s="437"/>
      <c r="CW97" s="436"/>
      <c r="CX97" s="436">
        <f>SUM(CX98:CX100)</f>
        <v>0</v>
      </c>
      <c r="CY97" s="436"/>
      <c r="CZ97" s="436"/>
      <c r="DA97" s="437"/>
      <c r="DB97" s="436"/>
      <c r="DC97" s="436">
        <f>SUM(DC98:DC100)</f>
        <v>0</v>
      </c>
      <c r="DD97" s="436"/>
      <c r="DE97" s="436"/>
      <c r="DF97" s="437"/>
      <c r="DG97" s="436"/>
      <c r="DH97" s="436">
        <f>SUM(DH98:DH100)</f>
        <v>0</v>
      </c>
      <c r="DI97" s="436"/>
      <c r="DJ97" s="436"/>
      <c r="DK97" s="437"/>
      <c r="DL97" s="436"/>
      <c r="DM97" s="436">
        <f>SUM(DM98:DM100)</f>
        <v>0</v>
      </c>
      <c r="DN97" s="436"/>
      <c r="DO97" s="436"/>
      <c r="DP97" s="437"/>
      <c r="DQ97" s="436"/>
      <c r="DR97" s="436">
        <f>SUM(DR98:DR100)</f>
        <v>0</v>
      </c>
      <c r="DS97" s="436"/>
      <c r="DT97" s="436"/>
      <c r="DU97" s="437"/>
      <c r="DV97" s="436"/>
      <c r="DW97" s="436">
        <f>SUM(DW98:DW100)</f>
        <v>0</v>
      </c>
      <c r="DX97" s="436"/>
      <c r="DY97" s="436"/>
      <c r="DZ97" s="437"/>
      <c r="EA97" s="436"/>
      <c r="EB97" s="436">
        <f>SUM(EB98:EB100)</f>
        <v>0</v>
      </c>
      <c r="EC97" s="436"/>
      <c r="ED97" s="436"/>
      <c r="EE97" s="437"/>
      <c r="EF97" s="436"/>
      <c r="EG97" s="436">
        <f>SUM(EG98:EG100)</f>
        <v>0</v>
      </c>
      <c r="EH97" s="436"/>
      <c r="EI97" s="436"/>
      <c r="EJ97" s="437"/>
      <c r="EK97" s="436"/>
      <c r="EL97" s="436">
        <f>SUM(EL98:EL100)</f>
        <v>0</v>
      </c>
      <c r="EM97" s="436"/>
      <c r="EN97" s="436"/>
      <c r="EO97" s="345"/>
    </row>
    <row r="98" spans="1:145" ht="12.75" hidden="1" customHeight="1" x14ac:dyDescent="0.2">
      <c r="A98" s="333"/>
      <c r="B98" s="333"/>
      <c r="C98" s="333"/>
      <c r="D98" s="345" t="s">
        <v>313</v>
      </c>
      <c r="E98" s="351"/>
      <c r="F98" s="358"/>
      <c r="G98" s="434">
        <v>0</v>
      </c>
      <c r="H98" s="435"/>
      <c r="I98" s="436"/>
      <c r="J98" s="437"/>
      <c r="K98" s="438"/>
      <c r="L98" s="434">
        <v>0</v>
      </c>
      <c r="M98" s="435"/>
      <c r="N98" s="436"/>
      <c r="O98" s="437"/>
      <c r="P98" s="438"/>
      <c r="Q98" s="434">
        <v>0</v>
      </c>
      <c r="R98" s="435"/>
      <c r="S98" s="436"/>
      <c r="T98" s="437"/>
      <c r="U98" s="438"/>
      <c r="V98" s="434">
        <v>0</v>
      </c>
      <c r="W98" s="435"/>
      <c r="X98" s="436"/>
      <c r="Y98" s="437"/>
      <c r="Z98" s="438"/>
      <c r="AA98" s="434">
        <v>0</v>
      </c>
      <c r="AB98" s="435"/>
      <c r="AC98" s="436"/>
      <c r="AD98" s="437"/>
      <c r="AE98" s="438"/>
      <c r="AF98" s="434">
        <v>0</v>
      </c>
      <c r="AG98" s="435"/>
      <c r="AH98" s="436"/>
      <c r="AI98" s="437"/>
      <c r="AJ98" s="438"/>
      <c r="AK98" s="434">
        <v>0</v>
      </c>
      <c r="AL98" s="435"/>
      <c r="AM98" s="436"/>
      <c r="AN98" s="437"/>
      <c r="AO98" s="438"/>
      <c r="AP98" s="434">
        <v>0</v>
      </c>
      <c r="AQ98" s="435"/>
      <c r="AR98" s="436"/>
      <c r="AS98" s="437"/>
      <c r="AT98" s="438"/>
      <c r="AU98" s="434">
        <v>0</v>
      </c>
      <c r="AV98" s="435"/>
      <c r="AW98" s="436"/>
      <c r="AX98" s="437"/>
      <c r="AY98" s="438"/>
      <c r="AZ98" s="434">
        <v>0</v>
      </c>
      <c r="BA98" s="435"/>
      <c r="BB98" s="436"/>
      <c r="BC98" s="437"/>
      <c r="BD98" s="438"/>
      <c r="BE98" s="434">
        <v>0</v>
      </c>
      <c r="BF98" s="435"/>
      <c r="BG98" s="436"/>
      <c r="BH98" s="437"/>
      <c r="BI98" s="438"/>
      <c r="BJ98" s="434">
        <v>0</v>
      </c>
      <c r="BK98" s="435"/>
      <c r="BL98" s="436"/>
      <c r="BM98" s="437"/>
      <c r="BN98" s="438"/>
      <c r="BO98" s="434">
        <v>0</v>
      </c>
      <c r="BP98" s="435"/>
      <c r="BQ98" s="436"/>
      <c r="BR98" s="437"/>
      <c r="BS98" s="438"/>
      <c r="BT98" s="434">
        <f>SUM(L98:BO98)</f>
        <v>0</v>
      </c>
      <c r="BU98" s="435"/>
      <c r="BV98" s="436"/>
      <c r="BW98" s="437"/>
      <c r="BX98" s="438"/>
      <c r="BY98" s="434">
        <f>SUM(Q98:BT98)</f>
        <v>0</v>
      </c>
      <c r="BZ98" s="435"/>
      <c r="CA98" s="436"/>
      <c r="CB98" s="437"/>
      <c r="CC98" s="438"/>
      <c r="CD98" s="434">
        <v>0</v>
      </c>
      <c r="CE98" s="435"/>
      <c r="CF98" s="436"/>
      <c r="CG98" s="437"/>
      <c r="CH98" s="438"/>
      <c r="CI98" s="434">
        <v>0</v>
      </c>
      <c r="CJ98" s="435"/>
      <c r="CK98" s="436"/>
      <c r="CL98" s="437"/>
      <c r="CM98" s="438"/>
      <c r="CN98" s="434">
        <v>0</v>
      </c>
      <c r="CO98" s="435"/>
      <c r="CP98" s="436"/>
      <c r="CQ98" s="437"/>
      <c r="CR98" s="438"/>
      <c r="CS98" s="434">
        <v>0</v>
      </c>
      <c r="CT98" s="435"/>
      <c r="CU98" s="436"/>
      <c r="CV98" s="437"/>
      <c r="CW98" s="438"/>
      <c r="CX98" s="434">
        <v>0</v>
      </c>
      <c r="CY98" s="435"/>
      <c r="CZ98" s="436"/>
      <c r="DA98" s="437"/>
      <c r="DB98" s="438"/>
      <c r="DC98" s="434">
        <v>0</v>
      </c>
      <c r="DD98" s="435"/>
      <c r="DE98" s="436"/>
      <c r="DF98" s="437"/>
      <c r="DG98" s="438"/>
      <c r="DH98" s="434">
        <v>0</v>
      </c>
      <c r="DI98" s="435"/>
      <c r="DJ98" s="436"/>
      <c r="DK98" s="437"/>
      <c r="DL98" s="438"/>
      <c r="DM98" s="434">
        <v>0</v>
      </c>
      <c r="DN98" s="435"/>
      <c r="DO98" s="436"/>
      <c r="DP98" s="437"/>
      <c r="DQ98" s="438"/>
      <c r="DR98" s="434">
        <v>0</v>
      </c>
      <c r="DS98" s="435"/>
      <c r="DT98" s="436"/>
      <c r="DU98" s="437"/>
      <c r="DV98" s="438"/>
      <c r="DW98" s="434">
        <v>0</v>
      </c>
      <c r="DX98" s="435"/>
      <c r="DY98" s="436"/>
      <c r="DZ98" s="437"/>
      <c r="EA98" s="438"/>
      <c r="EB98" s="434">
        <v>0</v>
      </c>
      <c r="EC98" s="435"/>
      <c r="ED98" s="436"/>
      <c r="EE98" s="437"/>
      <c r="EF98" s="438"/>
      <c r="EG98" s="434">
        <v>0</v>
      </c>
      <c r="EH98" s="435"/>
      <c r="EI98" s="436"/>
      <c r="EJ98" s="437"/>
      <c r="EK98" s="438"/>
      <c r="EL98" s="434">
        <f>SUM(CD98:EG98)</f>
        <v>0</v>
      </c>
      <c r="EM98" s="435"/>
      <c r="EN98" s="436"/>
      <c r="EO98" s="345"/>
    </row>
    <row r="99" spans="1:145" ht="12.75" hidden="1" customHeight="1" x14ac:dyDescent="0.2">
      <c r="A99" s="333"/>
      <c r="B99" s="333"/>
      <c r="C99" s="333"/>
      <c r="D99" s="345" t="s">
        <v>316</v>
      </c>
      <c r="E99" s="351"/>
      <c r="F99" s="351"/>
      <c r="G99" s="436">
        <v>0</v>
      </c>
      <c r="H99" s="440"/>
      <c r="I99" s="436"/>
      <c r="J99" s="437"/>
      <c r="K99" s="437"/>
      <c r="L99" s="436">
        <v>0</v>
      </c>
      <c r="M99" s="440"/>
      <c r="N99" s="436"/>
      <c r="O99" s="437"/>
      <c r="P99" s="437"/>
      <c r="Q99" s="436">
        <v>0</v>
      </c>
      <c r="R99" s="440"/>
      <c r="S99" s="436"/>
      <c r="T99" s="437"/>
      <c r="U99" s="437"/>
      <c r="V99" s="436">
        <v>0</v>
      </c>
      <c r="W99" s="440"/>
      <c r="X99" s="436"/>
      <c r="Y99" s="437"/>
      <c r="Z99" s="437"/>
      <c r="AA99" s="436">
        <v>0</v>
      </c>
      <c r="AB99" s="440"/>
      <c r="AC99" s="436"/>
      <c r="AD99" s="437"/>
      <c r="AE99" s="437"/>
      <c r="AF99" s="436">
        <v>0</v>
      </c>
      <c r="AG99" s="440"/>
      <c r="AH99" s="436"/>
      <c r="AI99" s="437"/>
      <c r="AJ99" s="437"/>
      <c r="AK99" s="436">
        <v>0</v>
      </c>
      <c r="AL99" s="440"/>
      <c r="AM99" s="436"/>
      <c r="AN99" s="437"/>
      <c r="AO99" s="437"/>
      <c r="AP99" s="436">
        <v>0</v>
      </c>
      <c r="AQ99" s="440"/>
      <c r="AR99" s="436"/>
      <c r="AS99" s="437"/>
      <c r="AT99" s="437"/>
      <c r="AU99" s="436">
        <v>0</v>
      </c>
      <c r="AV99" s="440"/>
      <c r="AW99" s="436"/>
      <c r="AX99" s="437"/>
      <c r="AY99" s="437"/>
      <c r="AZ99" s="436">
        <v>0</v>
      </c>
      <c r="BA99" s="440"/>
      <c r="BB99" s="436"/>
      <c r="BC99" s="437"/>
      <c r="BD99" s="437"/>
      <c r="BE99" s="436">
        <v>0</v>
      </c>
      <c r="BF99" s="440"/>
      <c r="BG99" s="436"/>
      <c r="BH99" s="437"/>
      <c r="BI99" s="437"/>
      <c r="BJ99" s="436">
        <v>0</v>
      </c>
      <c r="BK99" s="440"/>
      <c r="BL99" s="436"/>
      <c r="BM99" s="437"/>
      <c r="BN99" s="437"/>
      <c r="BO99" s="436">
        <v>0</v>
      </c>
      <c r="BP99" s="440"/>
      <c r="BQ99" s="436"/>
      <c r="BR99" s="437"/>
      <c r="BS99" s="437"/>
      <c r="BT99" s="436">
        <f>SUM(L99:BO99)</f>
        <v>0</v>
      </c>
      <c r="BU99" s="440"/>
      <c r="BV99" s="436"/>
      <c r="BW99" s="437"/>
      <c r="BX99" s="437"/>
      <c r="BY99" s="436">
        <f>SUM(Q99:BT99)</f>
        <v>0</v>
      </c>
      <c r="BZ99" s="440"/>
      <c r="CA99" s="436"/>
      <c r="CB99" s="437"/>
      <c r="CC99" s="437"/>
      <c r="CD99" s="436">
        <v>0</v>
      </c>
      <c r="CE99" s="440"/>
      <c r="CF99" s="436"/>
      <c r="CG99" s="437"/>
      <c r="CH99" s="437"/>
      <c r="CI99" s="436">
        <v>0</v>
      </c>
      <c r="CJ99" s="440"/>
      <c r="CK99" s="436"/>
      <c r="CL99" s="437"/>
      <c r="CM99" s="437"/>
      <c r="CN99" s="436">
        <v>0</v>
      </c>
      <c r="CO99" s="440"/>
      <c r="CP99" s="436"/>
      <c r="CQ99" s="437"/>
      <c r="CR99" s="437"/>
      <c r="CS99" s="436">
        <v>0</v>
      </c>
      <c r="CT99" s="440"/>
      <c r="CU99" s="436"/>
      <c r="CV99" s="437"/>
      <c r="CW99" s="437"/>
      <c r="CX99" s="436">
        <v>0</v>
      </c>
      <c r="CY99" s="440"/>
      <c r="CZ99" s="436"/>
      <c r="DA99" s="437"/>
      <c r="DB99" s="437"/>
      <c r="DC99" s="436">
        <v>0</v>
      </c>
      <c r="DD99" s="440"/>
      <c r="DE99" s="436"/>
      <c r="DF99" s="437"/>
      <c r="DG99" s="437"/>
      <c r="DH99" s="436">
        <v>0</v>
      </c>
      <c r="DI99" s="440"/>
      <c r="DJ99" s="436"/>
      <c r="DK99" s="437"/>
      <c r="DL99" s="437"/>
      <c r="DM99" s="436">
        <v>0</v>
      </c>
      <c r="DN99" s="440"/>
      <c r="DO99" s="436"/>
      <c r="DP99" s="437"/>
      <c r="DQ99" s="437"/>
      <c r="DR99" s="436">
        <v>0</v>
      </c>
      <c r="DS99" s="440"/>
      <c r="DT99" s="436"/>
      <c r="DU99" s="437"/>
      <c r="DV99" s="437"/>
      <c r="DW99" s="436">
        <v>0</v>
      </c>
      <c r="DX99" s="440"/>
      <c r="DY99" s="436"/>
      <c r="DZ99" s="437"/>
      <c r="EA99" s="437"/>
      <c r="EB99" s="436">
        <v>0</v>
      </c>
      <c r="EC99" s="440"/>
      <c r="ED99" s="436"/>
      <c r="EE99" s="437"/>
      <c r="EF99" s="437"/>
      <c r="EG99" s="436">
        <v>0</v>
      </c>
      <c r="EH99" s="440"/>
      <c r="EI99" s="436"/>
      <c r="EJ99" s="437"/>
      <c r="EK99" s="437"/>
      <c r="EL99" s="436">
        <f>SUM(CD99:EG99)</f>
        <v>0</v>
      </c>
      <c r="EM99" s="440"/>
      <c r="EN99" s="436"/>
      <c r="EO99" s="345"/>
    </row>
    <row r="100" spans="1:145" ht="12.75" hidden="1" customHeight="1" x14ac:dyDescent="0.2">
      <c r="A100" s="333"/>
      <c r="B100" s="333"/>
      <c r="C100" s="333"/>
      <c r="D100" s="345" t="s">
        <v>330</v>
      </c>
      <c r="E100" s="351"/>
      <c r="F100" s="373"/>
      <c r="G100" s="448">
        <v>0</v>
      </c>
      <c r="H100" s="449"/>
      <c r="I100" s="436"/>
      <c r="J100" s="437"/>
      <c r="K100" s="450"/>
      <c r="L100" s="448">
        <v>0</v>
      </c>
      <c r="M100" s="449"/>
      <c r="N100" s="436"/>
      <c r="O100" s="437"/>
      <c r="P100" s="450"/>
      <c r="Q100" s="448">
        <v>0</v>
      </c>
      <c r="R100" s="449"/>
      <c r="S100" s="436"/>
      <c r="T100" s="437"/>
      <c r="U100" s="450"/>
      <c r="V100" s="448">
        <v>0</v>
      </c>
      <c r="W100" s="449"/>
      <c r="X100" s="436"/>
      <c r="Y100" s="437"/>
      <c r="Z100" s="450"/>
      <c r="AA100" s="448">
        <v>0</v>
      </c>
      <c r="AB100" s="449"/>
      <c r="AC100" s="436"/>
      <c r="AD100" s="437"/>
      <c r="AE100" s="450"/>
      <c r="AF100" s="448">
        <v>0</v>
      </c>
      <c r="AG100" s="449"/>
      <c r="AH100" s="436"/>
      <c r="AI100" s="437"/>
      <c r="AJ100" s="450"/>
      <c r="AK100" s="448">
        <v>0</v>
      </c>
      <c r="AL100" s="449"/>
      <c r="AM100" s="436"/>
      <c r="AN100" s="437"/>
      <c r="AO100" s="450"/>
      <c r="AP100" s="448">
        <v>0</v>
      </c>
      <c r="AQ100" s="449"/>
      <c r="AR100" s="436"/>
      <c r="AS100" s="437"/>
      <c r="AT100" s="450"/>
      <c r="AU100" s="448">
        <v>0</v>
      </c>
      <c r="AV100" s="449"/>
      <c r="AW100" s="436"/>
      <c r="AX100" s="437"/>
      <c r="AY100" s="450"/>
      <c r="AZ100" s="448">
        <v>0</v>
      </c>
      <c r="BA100" s="449"/>
      <c r="BB100" s="436"/>
      <c r="BC100" s="437"/>
      <c r="BD100" s="450"/>
      <c r="BE100" s="448">
        <v>0</v>
      </c>
      <c r="BF100" s="449"/>
      <c r="BG100" s="436"/>
      <c r="BH100" s="437"/>
      <c r="BI100" s="450"/>
      <c r="BJ100" s="448">
        <v>0</v>
      </c>
      <c r="BK100" s="449"/>
      <c r="BL100" s="436"/>
      <c r="BM100" s="437"/>
      <c r="BN100" s="450"/>
      <c r="BO100" s="448">
        <v>0</v>
      </c>
      <c r="BP100" s="449"/>
      <c r="BQ100" s="436"/>
      <c r="BR100" s="437"/>
      <c r="BS100" s="450"/>
      <c r="BT100" s="448">
        <f>SUM(L100:BO100)</f>
        <v>0</v>
      </c>
      <c r="BU100" s="449"/>
      <c r="BV100" s="436"/>
      <c r="BW100" s="437"/>
      <c r="BX100" s="450"/>
      <c r="BY100" s="448">
        <f>SUM(Q100:BT100)</f>
        <v>0</v>
      </c>
      <c r="BZ100" s="449"/>
      <c r="CA100" s="436"/>
      <c r="CB100" s="437"/>
      <c r="CC100" s="450"/>
      <c r="CD100" s="448">
        <v>0</v>
      </c>
      <c r="CE100" s="449"/>
      <c r="CF100" s="436"/>
      <c r="CG100" s="437"/>
      <c r="CH100" s="450"/>
      <c r="CI100" s="448">
        <v>0</v>
      </c>
      <c r="CJ100" s="449"/>
      <c r="CK100" s="436"/>
      <c r="CL100" s="437"/>
      <c r="CM100" s="450"/>
      <c r="CN100" s="448">
        <v>0</v>
      </c>
      <c r="CO100" s="449"/>
      <c r="CP100" s="436"/>
      <c r="CQ100" s="437"/>
      <c r="CR100" s="450"/>
      <c r="CS100" s="448">
        <v>0</v>
      </c>
      <c r="CT100" s="449"/>
      <c r="CU100" s="436"/>
      <c r="CV100" s="437"/>
      <c r="CW100" s="450"/>
      <c r="CX100" s="448">
        <v>0</v>
      </c>
      <c r="CY100" s="449"/>
      <c r="CZ100" s="436"/>
      <c r="DA100" s="437"/>
      <c r="DB100" s="450"/>
      <c r="DC100" s="448">
        <v>0</v>
      </c>
      <c r="DD100" s="449"/>
      <c r="DE100" s="436"/>
      <c r="DF100" s="437"/>
      <c r="DG100" s="450"/>
      <c r="DH100" s="448">
        <v>0</v>
      </c>
      <c r="DI100" s="449"/>
      <c r="DJ100" s="436"/>
      <c r="DK100" s="437"/>
      <c r="DL100" s="450"/>
      <c r="DM100" s="448">
        <v>0</v>
      </c>
      <c r="DN100" s="449"/>
      <c r="DO100" s="436"/>
      <c r="DP100" s="437"/>
      <c r="DQ100" s="450"/>
      <c r="DR100" s="448">
        <v>0</v>
      </c>
      <c r="DS100" s="449"/>
      <c r="DT100" s="436"/>
      <c r="DU100" s="437"/>
      <c r="DV100" s="450"/>
      <c r="DW100" s="448">
        <v>0</v>
      </c>
      <c r="DX100" s="449"/>
      <c r="DY100" s="436"/>
      <c r="DZ100" s="437"/>
      <c r="EA100" s="450"/>
      <c r="EB100" s="448">
        <v>0</v>
      </c>
      <c r="EC100" s="449"/>
      <c r="ED100" s="436"/>
      <c r="EE100" s="437"/>
      <c r="EF100" s="450"/>
      <c r="EG100" s="448">
        <v>0</v>
      </c>
      <c r="EH100" s="449"/>
      <c r="EI100" s="436"/>
      <c r="EJ100" s="437"/>
      <c r="EK100" s="450"/>
      <c r="EL100" s="448">
        <f>SUM(CD100:EG100)</f>
        <v>0</v>
      </c>
      <c r="EM100" s="449"/>
      <c r="EN100" s="436"/>
      <c r="EO100" s="345"/>
    </row>
    <row r="101" spans="1:145" hidden="1" x14ac:dyDescent="0.2">
      <c r="A101" s="333"/>
      <c r="B101" s="333"/>
      <c r="C101" s="333"/>
      <c r="D101" s="345"/>
      <c r="E101" s="351"/>
      <c r="F101" s="333"/>
      <c r="G101" s="436"/>
      <c r="H101" s="436"/>
      <c r="I101" s="436"/>
      <c r="J101" s="437"/>
      <c r="K101" s="436"/>
      <c r="L101" s="436"/>
      <c r="M101" s="436"/>
      <c r="N101" s="436"/>
      <c r="O101" s="437"/>
      <c r="P101" s="436"/>
      <c r="Q101" s="436"/>
      <c r="R101" s="436"/>
      <c r="S101" s="436"/>
      <c r="T101" s="437"/>
      <c r="U101" s="436"/>
      <c r="V101" s="436"/>
      <c r="W101" s="436"/>
      <c r="X101" s="436"/>
      <c r="Y101" s="437"/>
      <c r="Z101" s="436"/>
      <c r="AA101" s="436"/>
      <c r="AB101" s="436"/>
      <c r="AC101" s="436"/>
      <c r="AD101" s="437"/>
      <c r="AE101" s="436"/>
      <c r="AF101" s="436"/>
      <c r="AG101" s="436"/>
      <c r="AH101" s="436"/>
      <c r="AI101" s="437"/>
      <c r="AJ101" s="436"/>
      <c r="AK101" s="436"/>
      <c r="AL101" s="436"/>
      <c r="AM101" s="436"/>
      <c r="AN101" s="437"/>
      <c r="AO101" s="436"/>
      <c r="AP101" s="436"/>
      <c r="AQ101" s="436"/>
      <c r="AR101" s="436"/>
      <c r="AS101" s="437"/>
      <c r="AT101" s="436"/>
      <c r="AU101" s="436"/>
      <c r="AV101" s="436"/>
      <c r="AW101" s="436"/>
      <c r="AX101" s="437"/>
      <c r="AY101" s="436"/>
      <c r="AZ101" s="436"/>
      <c r="BA101" s="436"/>
      <c r="BB101" s="436"/>
      <c r="BC101" s="437"/>
      <c r="BD101" s="436"/>
      <c r="BE101" s="436"/>
      <c r="BF101" s="436"/>
      <c r="BG101" s="436"/>
      <c r="BH101" s="437"/>
      <c r="BI101" s="436"/>
      <c r="BJ101" s="436"/>
      <c r="BK101" s="436"/>
      <c r="BL101" s="436"/>
      <c r="BM101" s="437"/>
      <c r="BN101" s="436"/>
      <c r="BO101" s="436"/>
      <c r="BP101" s="436"/>
      <c r="BQ101" s="436"/>
      <c r="BR101" s="437"/>
      <c r="BS101" s="436"/>
      <c r="BT101" s="436"/>
      <c r="BU101" s="436"/>
      <c r="BV101" s="436"/>
      <c r="BW101" s="437"/>
      <c r="BX101" s="436"/>
      <c r="BY101" s="436"/>
      <c r="BZ101" s="436"/>
      <c r="CA101" s="436"/>
      <c r="CB101" s="437"/>
      <c r="CC101" s="436"/>
      <c r="CD101" s="436"/>
      <c r="CE101" s="436"/>
      <c r="CF101" s="436"/>
      <c r="CG101" s="437"/>
      <c r="CH101" s="436"/>
      <c r="CI101" s="436"/>
      <c r="CJ101" s="436"/>
      <c r="CK101" s="436"/>
      <c r="CL101" s="437"/>
      <c r="CM101" s="436"/>
      <c r="CN101" s="436"/>
      <c r="CO101" s="436"/>
      <c r="CP101" s="436"/>
      <c r="CQ101" s="437"/>
      <c r="CR101" s="436"/>
      <c r="CS101" s="436"/>
      <c r="CT101" s="436"/>
      <c r="CU101" s="436"/>
      <c r="CV101" s="437"/>
      <c r="CW101" s="436"/>
      <c r="CX101" s="436"/>
      <c r="CY101" s="436"/>
      <c r="CZ101" s="436"/>
      <c r="DA101" s="437"/>
      <c r="DB101" s="436"/>
      <c r="DC101" s="436"/>
      <c r="DD101" s="436"/>
      <c r="DE101" s="436"/>
      <c r="DF101" s="437"/>
      <c r="DG101" s="436"/>
      <c r="DH101" s="436"/>
      <c r="DI101" s="436"/>
      <c r="DJ101" s="436"/>
      <c r="DK101" s="437"/>
      <c r="DL101" s="436"/>
      <c r="DM101" s="436"/>
      <c r="DN101" s="436"/>
      <c r="DO101" s="436"/>
      <c r="DP101" s="437"/>
      <c r="DQ101" s="436"/>
      <c r="DR101" s="436"/>
      <c r="DS101" s="436"/>
      <c r="DT101" s="436"/>
      <c r="DU101" s="437"/>
      <c r="DV101" s="436"/>
      <c r="DW101" s="436"/>
      <c r="DX101" s="436"/>
      <c r="DY101" s="436"/>
      <c r="DZ101" s="437"/>
      <c r="EA101" s="436"/>
      <c r="EB101" s="436"/>
      <c r="EC101" s="436"/>
      <c r="ED101" s="436"/>
      <c r="EE101" s="437"/>
      <c r="EF101" s="436"/>
      <c r="EG101" s="436"/>
      <c r="EH101" s="436"/>
      <c r="EI101" s="436"/>
      <c r="EJ101" s="437"/>
      <c r="EK101" s="436"/>
      <c r="EL101" s="436"/>
      <c r="EM101" s="436"/>
      <c r="EN101" s="436"/>
      <c r="EO101" s="345"/>
    </row>
    <row r="102" spans="1:145" x14ac:dyDescent="0.2">
      <c r="A102" s="333"/>
      <c r="B102" s="333"/>
      <c r="D102" s="352" t="s">
        <v>417</v>
      </c>
      <c r="E102" s="351"/>
      <c r="F102" s="333"/>
      <c r="G102" s="357">
        <f>SUM(G103:G105)</f>
        <v>15960000</v>
      </c>
      <c r="H102" s="333"/>
      <c r="I102" s="333"/>
      <c r="J102" s="351"/>
      <c r="K102" s="333"/>
      <c r="L102" s="334">
        <f>SUM(L103:L105)</f>
        <v>0</v>
      </c>
      <c r="M102" s="333"/>
      <c r="N102" s="333"/>
      <c r="O102" s="351"/>
      <c r="P102" s="333"/>
      <c r="Q102" s="334">
        <f>SUM(Q103:Q105)</f>
        <v>15761600</v>
      </c>
      <c r="R102" s="333"/>
      <c r="S102" s="333"/>
      <c r="T102" s="351"/>
      <c r="U102" s="333"/>
      <c r="V102" s="334">
        <f>SUM(V103:V105)</f>
        <v>0</v>
      </c>
      <c r="W102" s="333"/>
      <c r="X102" s="333"/>
      <c r="Y102" s="351"/>
      <c r="Z102" s="333"/>
      <c r="AA102" s="334">
        <f>SUM(AA103:AA105)</f>
        <v>0</v>
      </c>
      <c r="AB102" s="333"/>
      <c r="AC102" s="333"/>
      <c r="AD102" s="351"/>
      <c r="AE102" s="333"/>
      <c r="AF102" s="334">
        <f>SUM(AF103:AF105)</f>
        <v>0</v>
      </c>
      <c r="AG102" s="333"/>
      <c r="AH102" s="333"/>
      <c r="AI102" s="351"/>
      <c r="AJ102" s="333"/>
      <c r="AK102" s="334">
        <f>SUM(AK103:AK105)</f>
        <v>0</v>
      </c>
      <c r="AL102" s="333"/>
      <c r="AM102" s="333"/>
      <c r="AN102" s="351"/>
      <c r="AO102" s="333"/>
      <c r="AP102" s="334">
        <f>SUM(AP103:AP105)</f>
        <v>0</v>
      </c>
      <c r="AQ102" s="333"/>
      <c r="AR102" s="333"/>
      <c r="AS102" s="351"/>
      <c r="AT102" s="333"/>
      <c r="AU102" s="334">
        <f>SUM(AU103:AU105)</f>
        <v>0</v>
      </c>
      <c r="AV102" s="333"/>
      <c r="AW102" s="333"/>
      <c r="AX102" s="351"/>
      <c r="AY102" s="333"/>
      <c r="AZ102" s="334">
        <f>SUM(AZ103:AZ105)</f>
        <v>0</v>
      </c>
      <c r="BA102" s="333"/>
      <c r="BB102" s="333"/>
      <c r="BC102" s="351"/>
      <c r="BD102" s="333"/>
      <c r="BE102" s="334">
        <f>SUM(BE103:BE105)</f>
        <v>0</v>
      </c>
      <c r="BF102" s="333"/>
      <c r="BG102" s="333"/>
      <c r="BH102" s="351"/>
      <c r="BI102" s="333"/>
      <c r="BJ102" s="334">
        <f>SUM(BJ103:BJ105)</f>
        <v>0</v>
      </c>
      <c r="BK102" s="333"/>
      <c r="BL102" s="333"/>
      <c r="BM102" s="351"/>
      <c r="BN102" s="333"/>
      <c r="BO102" s="334">
        <f>SUM(BO103:BO105)</f>
        <v>0</v>
      </c>
      <c r="BP102" s="333"/>
      <c r="BQ102" s="333"/>
      <c r="BR102" s="351"/>
      <c r="BS102" s="333"/>
      <c r="BT102" s="334">
        <f>SUM(BT103:BT105)</f>
        <v>15761600</v>
      </c>
      <c r="BU102" s="333"/>
      <c r="BV102" s="333"/>
      <c r="BW102" s="351"/>
      <c r="BX102" s="333"/>
      <c r="BY102" s="334">
        <f>SUM(BY103:BY105)</f>
        <v>3918834</v>
      </c>
      <c r="BZ102" s="333"/>
      <c r="CA102" s="333"/>
      <c r="CB102" s="351"/>
      <c r="CC102" s="333"/>
      <c r="CD102" s="334">
        <f>SUM(CD103:CD105)</f>
        <v>0</v>
      </c>
      <c r="CE102" s="333"/>
      <c r="CF102" s="333"/>
      <c r="CG102" s="351"/>
      <c r="CH102" s="333"/>
      <c r="CI102" s="334">
        <f>SUM(CI103:CI105)</f>
        <v>6054</v>
      </c>
      <c r="CJ102" s="333"/>
      <c r="CK102" s="333"/>
      <c r="CL102" s="351"/>
      <c r="CM102" s="333"/>
      <c r="CN102" s="334">
        <f>SUM(CN103:CN105)</f>
        <v>0</v>
      </c>
      <c r="CO102" s="333"/>
      <c r="CP102" s="333"/>
      <c r="CQ102" s="351"/>
      <c r="CR102" s="333"/>
      <c r="CS102" s="334">
        <f>SUM(CS103:CS105)</f>
        <v>0</v>
      </c>
      <c r="CT102" s="333"/>
      <c r="CU102" s="333"/>
      <c r="CV102" s="351"/>
      <c r="CW102" s="333"/>
      <c r="CX102" s="334">
        <f>SUM(CX103:CX105)</f>
        <v>0</v>
      </c>
      <c r="CY102" s="333"/>
      <c r="CZ102" s="333"/>
      <c r="DA102" s="351"/>
      <c r="DB102" s="333"/>
      <c r="DC102" s="334">
        <f>SUM(DC103:DC105)</f>
        <v>3912780</v>
      </c>
      <c r="DD102" s="333"/>
      <c r="DE102" s="333"/>
      <c r="DF102" s="351"/>
      <c r="DG102" s="333"/>
      <c r="DH102" s="334">
        <f>SUM(DH103:DH105)</f>
        <v>0</v>
      </c>
      <c r="DI102" s="333"/>
      <c r="DJ102" s="333"/>
      <c r="DK102" s="351"/>
      <c r="DL102" s="333"/>
      <c r="DM102" s="334">
        <f>SUM(DM103:DM105)</f>
        <v>0</v>
      </c>
      <c r="DN102" s="333"/>
      <c r="DO102" s="333"/>
      <c r="DP102" s="351"/>
      <c r="DQ102" s="333"/>
      <c r="DR102" s="334">
        <f>SUM(DR103:DR105)</f>
        <v>0</v>
      </c>
      <c r="DS102" s="333"/>
      <c r="DT102" s="333"/>
      <c r="DU102" s="351"/>
      <c r="DV102" s="333"/>
      <c r="DW102" s="334">
        <f>SUM(DW103:DW105)</f>
        <v>0</v>
      </c>
      <c r="DX102" s="333"/>
      <c r="DY102" s="333"/>
      <c r="DZ102" s="351"/>
      <c r="EA102" s="333"/>
      <c r="EB102" s="334">
        <f>SUM(EB103:EB105)</f>
        <v>0</v>
      </c>
      <c r="EC102" s="333"/>
      <c r="ED102" s="333"/>
      <c r="EE102" s="351"/>
      <c r="EF102" s="333"/>
      <c r="EG102" s="334">
        <f>SUM(EG103:EG105)</f>
        <v>0</v>
      </c>
      <c r="EH102" s="333"/>
      <c r="EI102" s="333"/>
      <c r="EJ102" s="351"/>
      <c r="EK102" s="333"/>
      <c r="EL102" s="334">
        <f>SUM(EL103:EL105)</f>
        <v>6054</v>
      </c>
      <c r="EM102" s="333"/>
      <c r="EN102" s="333"/>
      <c r="EO102" s="345"/>
    </row>
    <row r="103" spans="1:145" x14ac:dyDescent="0.2">
      <c r="A103" s="333"/>
      <c r="B103" s="333"/>
      <c r="D103" s="123" t="s">
        <v>418</v>
      </c>
      <c r="E103" s="351"/>
      <c r="F103" s="358"/>
      <c r="G103" s="363">
        <f>G107</f>
        <v>15960000</v>
      </c>
      <c r="H103" s="360"/>
      <c r="I103" s="333"/>
      <c r="J103" s="351"/>
      <c r="K103" s="358"/>
      <c r="L103" s="359">
        <f>L107</f>
        <v>0</v>
      </c>
      <c r="M103" s="360"/>
      <c r="N103" s="333"/>
      <c r="O103" s="351"/>
      <c r="P103" s="358"/>
      <c r="Q103" s="359">
        <f>Q107</f>
        <v>15761600</v>
      </c>
      <c r="R103" s="360"/>
      <c r="S103" s="333"/>
      <c r="T103" s="351"/>
      <c r="U103" s="358"/>
      <c r="V103" s="359">
        <f>V107</f>
        <v>0</v>
      </c>
      <c r="W103" s="360"/>
      <c r="X103" s="333"/>
      <c r="Y103" s="351"/>
      <c r="Z103" s="358"/>
      <c r="AA103" s="359">
        <f>AA107</f>
        <v>0</v>
      </c>
      <c r="AB103" s="360"/>
      <c r="AC103" s="333"/>
      <c r="AD103" s="351"/>
      <c r="AE103" s="358"/>
      <c r="AF103" s="359">
        <f>AF107</f>
        <v>0</v>
      </c>
      <c r="AG103" s="360"/>
      <c r="AH103" s="333"/>
      <c r="AI103" s="351"/>
      <c r="AJ103" s="358"/>
      <c r="AK103" s="359">
        <f>AK107</f>
        <v>0</v>
      </c>
      <c r="AL103" s="360"/>
      <c r="AM103" s="333"/>
      <c r="AN103" s="351"/>
      <c r="AO103" s="358"/>
      <c r="AP103" s="359">
        <f>AP107</f>
        <v>0</v>
      </c>
      <c r="AQ103" s="360"/>
      <c r="AR103" s="333"/>
      <c r="AS103" s="351"/>
      <c r="AT103" s="358"/>
      <c r="AU103" s="363">
        <f>AU107</f>
        <v>0</v>
      </c>
      <c r="AV103" s="360"/>
      <c r="AW103" s="333"/>
      <c r="AX103" s="351"/>
      <c r="AY103" s="358"/>
      <c r="AZ103" s="363">
        <f>AZ107</f>
        <v>0</v>
      </c>
      <c r="BA103" s="360"/>
      <c r="BB103" s="333"/>
      <c r="BC103" s="351"/>
      <c r="BD103" s="358"/>
      <c r="BE103" s="363">
        <f>BE107</f>
        <v>0</v>
      </c>
      <c r="BF103" s="360"/>
      <c r="BG103" s="333"/>
      <c r="BH103" s="351"/>
      <c r="BI103" s="358"/>
      <c r="BJ103" s="363">
        <f>BJ107</f>
        <v>0</v>
      </c>
      <c r="BK103" s="360"/>
      <c r="BL103" s="333"/>
      <c r="BM103" s="351"/>
      <c r="BN103" s="358"/>
      <c r="BO103" s="363">
        <f>BO107</f>
        <v>0</v>
      </c>
      <c r="BP103" s="360"/>
      <c r="BQ103" s="333"/>
      <c r="BR103" s="351"/>
      <c r="BS103" s="358"/>
      <c r="BT103" s="359">
        <f>BT107</f>
        <v>15761600</v>
      </c>
      <c r="BU103" s="360"/>
      <c r="BV103" s="333"/>
      <c r="BW103" s="351"/>
      <c r="BX103" s="358"/>
      <c r="BY103" s="359">
        <f>BY107</f>
        <v>3918834</v>
      </c>
      <c r="BZ103" s="360"/>
      <c r="CA103" s="333"/>
      <c r="CB103" s="351"/>
      <c r="CC103" s="358"/>
      <c r="CD103" s="359">
        <f>CD1115</f>
        <v>0</v>
      </c>
      <c r="CE103" s="360"/>
      <c r="CF103" s="333"/>
      <c r="CG103" s="351"/>
      <c r="CH103" s="358"/>
      <c r="CI103" s="359">
        <f>CI107</f>
        <v>6054</v>
      </c>
      <c r="CJ103" s="360"/>
      <c r="CK103" s="333"/>
      <c r="CL103" s="351"/>
      <c r="CM103" s="358"/>
      <c r="CN103" s="359">
        <f>CN107</f>
        <v>0</v>
      </c>
      <c r="CO103" s="360"/>
      <c r="CP103" s="333"/>
      <c r="CQ103" s="351"/>
      <c r="CR103" s="358"/>
      <c r="CS103" s="359">
        <f>CS107</f>
        <v>0</v>
      </c>
      <c r="CT103" s="360"/>
      <c r="CU103" s="333"/>
      <c r="CV103" s="351"/>
      <c r="CW103" s="358"/>
      <c r="CX103" s="359">
        <f>CX107</f>
        <v>0</v>
      </c>
      <c r="CY103" s="360"/>
      <c r="CZ103" s="333"/>
      <c r="DA103" s="351"/>
      <c r="DB103" s="358"/>
      <c r="DC103" s="359">
        <f>DC107</f>
        <v>3912780</v>
      </c>
      <c r="DD103" s="360"/>
      <c r="DE103" s="333"/>
      <c r="DF103" s="351"/>
      <c r="DG103" s="358"/>
      <c r="DH103" s="359">
        <f>DH107</f>
        <v>0</v>
      </c>
      <c r="DI103" s="360"/>
      <c r="DJ103" s="333"/>
      <c r="DK103" s="351"/>
      <c r="DL103" s="358"/>
      <c r="DM103" s="363">
        <f>DM107</f>
        <v>0</v>
      </c>
      <c r="DN103" s="360"/>
      <c r="DO103" s="333"/>
      <c r="DP103" s="351"/>
      <c r="DQ103" s="358"/>
      <c r="DR103" s="363">
        <f>DR107</f>
        <v>0</v>
      </c>
      <c r="DS103" s="360"/>
      <c r="DT103" s="333"/>
      <c r="DU103" s="351"/>
      <c r="DV103" s="358"/>
      <c r="DW103" s="363">
        <f>DW107</f>
        <v>0</v>
      </c>
      <c r="DX103" s="360"/>
      <c r="DY103" s="333"/>
      <c r="DZ103" s="351"/>
      <c r="EA103" s="358"/>
      <c r="EB103" s="363">
        <f>EB107</f>
        <v>0</v>
      </c>
      <c r="EC103" s="360"/>
      <c r="ED103" s="333"/>
      <c r="EE103" s="351"/>
      <c r="EF103" s="358"/>
      <c r="EG103" s="363">
        <f>EG107</f>
        <v>0</v>
      </c>
      <c r="EH103" s="360"/>
      <c r="EI103" s="333"/>
      <c r="EJ103" s="351"/>
      <c r="EK103" s="358"/>
      <c r="EL103" s="359">
        <f>EL107</f>
        <v>6054</v>
      </c>
      <c r="EM103" s="360"/>
      <c r="EN103" s="333"/>
      <c r="EO103" s="345"/>
    </row>
    <row r="104" spans="1:145" x14ac:dyDescent="0.2">
      <c r="A104" s="333"/>
      <c r="B104" s="333"/>
      <c r="D104" s="123" t="s">
        <v>419</v>
      </c>
      <c r="E104" s="351"/>
      <c r="F104" s="351"/>
      <c r="G104" s="371">
        <f>G155</f>
        <v>0</v>
      </c>
      <c r="H104" s="365"/>
      <c r="I104" s="333"/>
      <c r="J104" s="351"/>
      <c r="K104" s="351"/>
      <c r="L104" s="333">
        <f>L155</f>
        <v>0</v>
      </c>
      <c r="M104" s="365"/>
      <c r="N104" s="333"/>
      <c r="O104" s="351"/>
      <c r="P104" s="351"/>
      <c r="Q104" s="333">
        <f>Q155</f>
        <v>0</v>
      </c>
      <c r="R104" s="365"/>
      <c r="S104" s="333"/>
      <c r="T104" s="351"/>
      <c r="U104" s="351"/>
      <c r="V104" s="333">
        <f>V155</f>
        <v>0</v>
      </c>
      <c r="W104" s="365"/>
      <c r="X104" s="333"/>
      <c r="Y104" s="351"/>
      <c r="Z104" s="351"/>
      <c r="AA104" s="333">
        <f>AA155</f>
        <v>0</v>
      </c>
      <c r="AB104" s="365"/>
      <c r="AC104" s="333"/>
      <c r="AD104" s="351"/>
      <c r="AE104" s="351"/>
      <c r="AF104" s="333">
        <f>AF155</f>
        <v>0</v>
      </c>
      <c r="AG104" s="365"/>
      <c r="AH104" s="333"/>
      <c r="AI104" s="351"/>
      <c r="AJ104" s="351"/>
      <c r="AK104" s="333">
        <f>AK155</f>
        <v>0</v>
      </c>
      <c r="AL104" s="365"/>
      <c r="AM104" s="333"/>
      <c r="AN104" s="351"/>
      <c r="AO104" s="351"/>
      <c r="AP104" s="333">
        <f>AP155</f>
        <v>0</v>
      </c>
      <c r="AQ104" s="365"/>
      <c r="AR104" s="333"/>
      <c r="AS104" s="351"/>
      <c r="AT104" s="351"/>
      <c r="AU104" s="371">
        <f>AU155</f>
        <v>0</v>
      </c>
      <c r="AV104" s="365"/>
      <c r="AW104" s="333"/>
      <c r="AX104" s="351"/>
      <c r="AY104" s="351"/>
      <c r="AZ104" s="371">
        <f>AZ155</f>
        <v>0</v>
      </c>
      <c r="BA104" s="365"/>
      <c r="BB104" s="333"/>
      <c r="BC104" s="351"/>
      <c r="BD104" s="351"/>
      <c r="BE104" s="371">
        <f>BE155</f>
        <v>0</v>
      </c>
      <c r="BF104" s="365"/>
      <c r="BG104" s="333"/>
      <c r="BH104" s="351"/>
      <c r="BI104" s="351"/>
      <c r="BJ104" s="371">
        <f>BJ155</f>
        <v>0</v>
      </c>
      <c r="BK104" s="365"/>
      <c r="BL104" s="333"/>
      <c r="BM104" s="351"/>
      <c r="BN104" s="351"/>
      <c r="BO104" s="371">
        <f>BO155</f>
        <v>0</v>
      </c>
      <c r="BP104" s="365"/>
      <c r="BQ104" s="333"/>
      <c r="BR104" s="351"/>
      <c r="BS104" s="351"/>
      <c r="BT104" s="333">
        <f>BT155</f>
        <v>0</v>
      </c>
      <c r="BU104" s="365"/>
      <c r="BV104" s="333"/>
      <c r="BW104" s="351"/>
      <c r="BX104" s="351"/>
      <c r="BY104" s="333">
        <v>0</v>
      </c>
      <c r="BZ104" s="365"/>
      <c r="CA104" s="333"/>
      <c r="CB104" s="351"/>
      <c r="CC104" s="351"/>
      <c r="CD104" s="333">
        <f>CD155</f>
        <v>0</v>
      </c>
      <c r="CE104" s="365"/>
      <c r="CF104" s="333"/>
      <c r="CG104" s="351"/>
      <c r="CH104" s="351"/>
      <c r="CI104" s="333">
        <f>CI155</f>
        <v>0</v>
      </c>
      <c r="CJ104" s="365"/>
      <c r="CK104" s="333"/>
      <c r="CL104" s="351"/>
      <c r="CM104" s="351"/>
      <c r="CN104" s="333">
        <f>CN155</f>
        <v>0</v>
      </c>
      <c r="CO104" s="365"/>
      <c r="CP104" s="333"/>
      <c r="CQ104" s="351"/>
      <c r="CR104" s="351"/>
      <c r="CS104" s="333">
        <f>CS155</f>
        <v>0</v>
      </c>
      <c r="CT104" s="365"/>
      <c r="CU104" s="333"/>
      <c r="CV104" s="351"/>
      <c r="CW104" s="351"/>
      <c r="CX104" s="333">
        <f>CX155</f>
        <v>0</v>
      </c>
      <c r="CY104" s="365"/>
      <c r="CZ104" s="333"/>
      <c r="DA104" s="351"/>
      <c r="DB104" s="351"/>
      <c r="DC104" s="333">
        <f>DC155</f>
        <v>0</v>
      </c>
      <c r="DD104" s="365"/>
      <c r="DE104" s="333"/>
      <c r="DF104" s="351"/>
      <c r="DG104" s="351"/>
      <c r="DH104" s="333">
        <f>DH155</f>
        <v>0</v>
      </c>
      <c r="DI104" s="365"/>
      <c r="DJ104" s="333"/>
      <c r="DK104" s="351"/>
      <c r="DL104" s="351"/>
      <c r="DM104" s="371">
        <f>DM155</f>
        <v>0</v>
      </c>
      <c r="DN104" s="365"/>
      <c r="DO104" s="333"/>
      <c r="DP104" s="351"/>
      <c r="DQ104" s="351"/>
      <c r="DR104" s="371">
        <f>DR155</f>
        <v>0</v>
      </c>
      <c r="DS104" s="365"/>
      <c r="DT104" s="333"/>
      <c r="DU104" s="351"/>
      <c r="DV104" s="351"/>
      <c r="DW104" s="371">
        <f>DW155</f>
        <v>0</v>
      </c>
      <c r="DX104" s="365"/>
      <c r="DY104" s="333"/>
      <c r="DZ104" s="351"/>
      <c r="EA104" s="351"/>
      <c r="EB104" s="371">
        <f>EB155</f>
        <v>0</v>
      </c>
      <c r="EC104" s="365"/>
      <c r="ED104" s="333"/>
      <c r="EE104" s="351"/>
      <c r="EF104" s="351"/>
      <c r="EG104" s="371">
        <f>EG155</f>
        <v>0</v>
      </c>
      <c r="EH104" s="365"/>
      <c r="EI104" s="333"/>
      <c r="EJ104" s="351"/>
      <c r="EK104" s="351"/>
      <c r="EL104" s="333">
        <f>EL155</f>
        <v>0</v>
      </c>
      <c r="EM104" s="365"/>
      <c r="EN104" s="333"/>
      <c r="EO104" s="345"/>
    </row>
    <row r="105" spans="1:145" x14ac:dyDescent="0.2">
      <c r="A105" s="333"/>
      <c r="B105" s="333"/>
      <c r="D105" s="123" t="s">
        <v>420</v>
      </c>
      <c r="E105" s="351"/>
      <c r="F105" s="373"/>
      <c r="G105" s="374">
        <f>G167</f>
        <v>0</v>
      </c>
      <c r="H105" s="375"/>
      <c r="I105" s="333"/>
      <c r="J105" s="351"/>
      <c r="K105" s="373"/>
      <c r="L105" s="376">
        <f>L167</f>
        <v>0</v>
      </c>
      <c r="M105" s="375"/>
      <c r="N105" s="333"/>
      <c r="O105" s="351"/>
      <c r="P105" s="373"/>
      <c r="Q105" s="376">
        <f>Q167</f>
        <v>0</v>
      </c>
      <c r="R105" s="375"/>
      <c r="S105" s="333"/>
      <c r="T105" s="351"/>
      <c r="U105" s="373"/>
      <c r="V105" s="376">
        <f>V167</f>
        <v>0</v>
      </c>
      <c r="W105" s="375"/>
      <c r="X105" s="333"/>
      <c r="Y105" s="351"/>
      <c r="Z105" s="373"/>
      <c r="AA105" s="376">
        <f>AA167</f>
        <v>0</v>
      </c>
      <c r="AB105" s="375"/>
      <c r="AC105" s="333"/>
      <c r="AD105" s="351"/>
      <c r="AE105" s="373"/>
      <c r="AF105" s="376">
        <f>AF167</f>
        <v>0</v>
      </c>
      <c r="AG105" s="375"/>
      <c r="AH105" s="333"/>
      <c r="AI105" s="351"/>
      <c r="AJ105" s="373"/>
      <c r="AK105" s="376">
        <f>AK167</f>
        <v>0</v>
      </c>
      <c r="AL105" s="375"/>
      <c r="AM105" s="333"/>
      <c r="AN105" s="351"/>
      <c r="AO105" s="373"/>
      <c r="AP105" s="376">
        <f>AP167</f>
        <v>0</v>
      </c>
      <c r="AQ105" s="375"/>
      <c r="AR105" s="333"/>
      <c r="AS105" s="351"/>
      <c r="AT105" s="373"/>
      <c r="AU105" s="374">
        <f>AU167</f>
        <v>0</v>
      </c>
      <c r="AV105" s="375"/>
      <c r="AW105" s="333"/>
      <c r="AX105" s="351"/>
      <c r="AY105" s="373"/>
      <c r="AZ105" s="374">
        <f>AZ167</f>
        <v>0</v>
      </c>
      <c r="BA105" s="375"/>
      <c r="BB105" s="333"/>
      <c r="BC105" s="351"/>
      <c r="BD105" s="373"/>
      <c r="BE105" s="374">
        <f>BE167</f>
        <v>0</v>
      </c>
      <c r="BF105" s="375"/>
      <c r="BG105" s="333"/>
      <c r="BH105" s="351"/>
      <c r="BI105" s="373"/>
      <c r="BJ105" s="374">
        <f>BJ167</f>
        <v>0</v>
      </c>
      <c r="BK105" s="375"/>
      <c r="BL105" s="333"/>
      <c r="BM105" s="351"/>
      <c r="BN105" s="373"/>
      <c r="BO105" s="374">
        <f>BO167</f>
        <v>0</v>
      </c>
      <c r="BP105" s="375"/>
      <c r="BQ105" s="333"/>
      <c r="BR105" s="351"/>
      <c r="BS105" s="373"/>
      <c r="BT105" s="376">
        <f>BT167</f>
        <v>0</v>
      </c>
      <c r="BU105" s="375"/>
      <c r="BV105" s="333"/>
      <c r="BW105" s="351"/>
      <c r="BX105" s="373"/>
      <c r="BY105" s="376">
        <v>0</v>
      </c>
      <c r="BZ105" s="375"/>
      <c r="CA105" s="333"/>
      <c r="CB105" s="351"/>
      <c r="CC105" s="373"/>
      <c r="CD105" s="376">
        <f>CD167</f>
        <v>0</v>
      </c>
      <c r="CE105" s="375"/>
      <c r="CF105" s="333"/>
      <c r="CG105" s="351"/>
      <c r="CH105" s="373"/>
      <c r="CI105" s="376">
        <f>CI167</f>
        <v>0</v>
      </c>
      <c r="CJ105" s="375"/>
      <c r="CK105" s="333"/>
      <c r="CL105" s="351"/>
      <c r="CM105" s="373"/>
      <c r="CN105" s="376">
        <f>CN167</f>
        <v>0</v>
      </c>
      <c r="CO105" s="375"/>
      <c r="CP105" s="333"/>
      <c r="CQ105" s="351"/>
      <c r="CR105" s="373"/>
      <c r="CS105" s="376">
        <f>CS167</f>
        <v>0</v>
      </c>
      <c r="CT105" s="375"/>
      <c r="CU105" s="333"/>
      <c r="CV105" s="351"/>
      <c r="CW105" s="373"/>
      <c r="CX105" s="376">
        <f>CX167</f>
        <v>0</v>
      </c>
      <c r="CY105" s="375"/>
      <c r="CZ105" s="333"/>
      <c r="DA105" s="351"/>
      <c r="DB105" s="373"/>
      <c r="DC105" s="376">
        <f>DC167</f>
        <v>0</v>
      </c>
      <c r="DD105" s="375"/>
      <c r="DE105" s="333"/>
      <c r="DF105" s="351"/>
      <c r="DG105" s="373"/>
      <c r="DH105" s="376">
        <f>DH167</f>
        <v>0</v>
      </c>
      <c r="DI105" s="375"/>
      <c r="DJ105" s="333"/>
      <c r="DK105" s="351"/>
      <c r="DL105" s="373"/>
      <c r="DM105" s="374">
        <f>DM167</f>
        <v>0</v>
      </c>
      <c r="DN105" s="375"/>
      <c r="DO105" s="333"/>
      <c r="DP105" s="351"/>
      <c r="DQ105" s="373"/>
      <c r="DR105" s="374">
        <f>DR167</f>
        <v>0</v>
      </c>
      <c r="DS105" s="375"/>
      <c r="DT105" s="333"/>
      <c r="DU105" s="351"/>
      <c r="DV105" s="373"/>
      <c r="DW105" s="374">
        <f>DW167</f>
        <v>0</v>
      </c>
      <c r="DX105" s="375"/>
      <c r="DY105" s="333"/>
      <c r="DZ105" s="351"/>
      <c r="EA105" s="373"/>
      <c r="EB105" s="374">
        <f>EB167</f>
        <v>0</v>
      </c>
      <c r="EC105" s="375"/>
      <c r="ED105" s="333"/>
      <c r="EE105" s="351"/>
      <c r="EF105" s="373"/>
      <c r="EG105" s="374">
        <f>EG167</f>
        <v>0</v>
      </c>
      <c r="EH105" s="375"/>
      <c r="EI105" s="333"/>
      <c r="EJ105" s="351"/>
      <c r="EK105" s="373"/>
      <c r="EL105" s="376">
        <f>EL167</f>
        <v>0</v>
      </c>
      <c r="EM105" s="375"/>
      <c r="EN105" s="333"/>
      <c r="EO105" s="345"/>
    </row>
    <row r="106" spans="1:145" x14ac:dyDescent="0.2">
      <c r="A106" s="333"/>
      <c r="B106" s="333"/>
      <c r="D106" s="345"/>
      <c r="E106" s="351"/>
      <c r="F106" s="333"/>
      <c r="G106" s="371"/>
      <c r="H106" s="333"/>
      <c r="I106" s="333"/>
      <c r="J106" s="351"/>
      <c r="K106" s="333"/>
      <c r="L106" s="333"/>
      <c r="M106" s="333"/>
      <c r="N106" s="333"/>
      <c r="O106" s="351"/>
      <c r="P106" s="333"/>
      <c r="Q106" s="333"/>
      <c r="R106" s="333"/>
      <c r="S106" s="333"/>
      <c r="T106" s="351"/>
      <c r="U106" s="333"/>
      <c r="V106" s="333"/>
      <c r="W106" s="333"/>
      <c r="X106" s="333"/>
      <c r="Y106" s="351"/>
      <c r="Z106" s="333"/>
      <c r="AA106" s="333"/>
      <c r="AB106" s="333"/>
      <c r="AC106" s="333"/>
      <c r="AD106" s="351"/>
      <c r="AE106" s="333"/>
      <c r="AF106" s="333"/>
      <c r="AG106" s="333"/>
      <c r="AH106" s="333"/>
      <c r="AI106" s="351"/>
      <c r="AJ106" s="333"/>
      <c r="AK106" s="333"/>
      <c r="AL106" s="333"/>
      <c r="AM106" s="333"/>
      <c r="AN106" s="351"/>
      <c r="AO106" s="333"/>
      <c r="AP106" s="333"/>
      <c r="AQ106" s="333"/>
      <c r="AR106" s="333"/>
      <c r="AS106" s="351"/>
      <c r="AT106" s="333"/>
      <c r="AU106" s="333"/>
      <c r="AV106" s="333"/>
      <c r="AW106" s="333"/>
      <c r="AX106" s="351"/>
      <c r="AY106" s="333"/>
      <c r="AZ106" s="333"/>
      <c r="BA106" s="333"/>
      <c r="BB106" s="333"/>
      <c r="BC106" s="351"/>
      <c r="BD106" s="333"/>
      <c r="BE106" s="333"/>
      <c r="BF106" s="333"/>
      <c r="BG106" s="333"/>
      <c r="BH106" s="351"/>
      <c r="BI106" s="333"/>
      <c r="BJ106" s="333"/>
      <c r="BK106" s="333"/>
      <c r="BL106" s="333"/>
      <c r="BM106" s="351"/>
      <c r="BN106" s="333"/>
      <c r="BO106" s="333"/>
      <c r="BP106" s="333"/>
      <c r="BQ106" s="333"/>
      <c r="BR106" s="351"/>
      <c r="BS106" s="333"/>
      <c r="BT106" s="333"/>
      <c r="BU106" s="333"/>
      <c r="BV106" s="333"/>
      <c r="BW106" s="351"/>
      <c r="BX106" s="333"/>
      <c r="BY106" s="333"/>
      <c r="BZ106" s="333"/>
      <c r="CA106" s="333"/>
      <c r="CB106" s="351"/>
      <c r="CC106" s="333"/>
      <c r="CD106" s="333"/>
      <c r="CE106" s="333"/>
      <c r="CF106" s="333"/>
      <c r="CG106" s="351"/>
      <c r="CH106" s="333"/>
      <c r="CI106" s="333"/>
      <c r="CJ106" s="333"/>
      <c r="CK106" s="333"/>
      <c r="CL106" s="351"/>
      <c r="CM106" s="333"/>
      <c r="CN106" s="333"/>
      <c r="CO106" s="333"/>
      <c r="CP106" s="333"/>
      <c r="CQ106" s="351"/>
      <c r="CR106" s="333"/>
      <c r="CS106" s="333"/>
      <c r="CT106" s="333"/>
      <c r="CU106" s="333"/>
      <c r="CV106" s="351"/>
      <c r="CW106" s="333"/>
      <c r="CX106" s="333"/>
      <c r="CY106" s="333"/>
      <c r="CZ106" s="333"/>
      <c r="DA106" s="351"/>
      <c r="DB106" s="333"/>
      <c r="DC106" s="333"/>
      <c r="DD106" s="333"/>
      <c r="DE106" s="333"/>
      <c r="DF106" s="351"/>
      <c r="DG106" s="333"/>
      <c r="DH106" s="333"/>
      <c r="DI106" s="333"/>
      <c r="DJ106" s="333"/>
      <c r="DK106" s="351"/>
      <c r="DL106" s="333"/>
      <c r="DM106" s="333"/>
      <c r="DN106" s="333"/>
      <c r="DO106" s="333"/>
      <c r="DP106" s="351"/>
      <c r="DQ106" s="333"/>
      <c r="DR106" s="333"/>
      <c r="DS106" s="333"/>
      <c r="DT106" s="333"/>
      <c r="DU106" s="351"/>
      <c r="DV106" s="333"/>
      <c r="DW106" s="333"/>
      <c r="DX106" s="333"/>
      <c r="DY106" s="333"/>
      <c r="DZ106" s="351"/>
      <c r="EA106" s="333"/>
      <c r="EB106" s="333"/>
      <c r="EC106" s="333"/>
      <c r="ED106" s="333"/>
      <c r="EE106" s="351"/>
      <c r="EF106" s="333"/>
      <c r="EG106" s="333"/>
      <c r="EH106" s="333"/>
      <c r="EI106" s="333"/>
      <c r="EJ106" s="351"/>
      <c r="EK106" s="333"/>
      <c r="EL106" s="333"/>
      <c r="EM106" s="333"/>
      <c r="EN106" s="333"/>
      <c r="EO106" s="345"/>
    </row>
    <row r="107" spans="1:145" x14ac:dyDescent="0.2">
      <c r="A107" s="333"/>
      <c r="B107" s="333"/>
      <c r="C107" s="333"/>
      <c r="D107" s="345" t="s">
        <v>421</v>
      </c>
      <c r="E107" s="351"/>
      <c r="F107" s="333"/>
      <c r="G107" s="436">
        <f>SUM(G108:G109)</f>
        <v>15960000</v>
      </c>
      <c r="H107" s="436"/>
      <c r="I107" s="436"/>
      <c r="J107" s="437"/>
      <c r="K107" s="436"/>
      <c r="L107" s="436">
        <f>SUM(L108:L109)</f>
        <v>0</v>
      </c>
      <c r="M107" s="436"/>
      <c r="N107" s="436"/>
      <c r="O107" s="437"/>
      <c r="P107" s="436"/>
      <c r="Q107" s="436">
        <f>SUM(Q108:Q109)</f>
        <v>15761600</v>
      </c>
      <c r="R107" s="436"/>
      <c r="S107" s="436"/>
      <c r="T107" s="437"/>
      <c r="U107" s="436"/>
      <c r="V107" s="436">
        <f>SUM(V108:V109)</f>
        <v>0</v>
      </c>
      <c r="W107" s="436"/>
      <c r="X107" s="436"/>
      <c r="Y107" s="437"/>
      <c r="Z107" s="436"/>
      <c r="AA107" s="436">
        <f>SUM(AA108:AA109)</f>
        <v>0</v>
      </c>
      <c r="AB107" s="436"/>
      <c r="AC107" s="436"/>
      <c r="AD107" s="437"/>
      <c r="AE107" s="436"/>
      <c r="AF107" s="436">
        <f>SUM(AF108:AF109)</f>
        <v>0</v>
      </c>
      <c r="AG107" s="436"/>
      <c r="AH107" s="436"/>
      <c r="AI107" s="437"/>
      <c r="AJ107" s="436"/>
      <c r="AK107" s="436">
        <f>SUM(AK108:AK109)</f>
        <v>0</v>
      </c>
      <c r="AL107" s="436"/>
      <c r="AM107" s="436"/>
      <c r="AN107" s="437"/>
      <c r="AO107" s="436"/>
      <c r="AP107" s="436">
        <f>SUM(AP108:AP109)</f>
        <v>0</v>
      </c>
      <c r="AQ107" s="436"/>
      <c r="AR107" s="436"/>
      <c r="AS107" s="437"/>
      <c r="AT107" s="436"/>
      <c r="AU107" s="436">
        <f>SUM(AU108:AU109)</f>
        <v>0</v>
      </c>
      <c r="AV107" s="436"/>
      <c r="AW107" s="436"/>
      <c r="AX107" s="437"/>
      <c r="AY107" s="436"/>
      <c r="AZ107" s="436">
        <f>SUM(AZ108:AZ109)</f>
        <v>0</v>
      </c>
      <c r="BA107" s="436"/>
      <c r="BB107" s="436"/>
      <c r="BC107" s="437"/>
      <c r="BD107" s="436"/>
      <c r="BE107" s="436">
        <f>SUM(BE108:BE109)</f>
        <v>0</v>
      </c>
      <c r="BF107" s="436"/>
      <c r="BG107" s="436"/>
      <c r="BH107" s="437"/>
      <c r="BI107" s="436"/>
      <c r="BJ107" s="436">
        <f>SUM(BJ108:BJ109)</f>
        <v>0</v>
      </c>
      <c r="BK107" s="436"/>
      <c r="BL107" s="436"/>
      <c r="BM107" s="437"/>
      <c r="BN107" s="436"/>
      <c r="BO107" s="436">
        <f>SUM(BO108:BO109)</f>
        <v>0</v>
      </c>
      <c r="BP107" s="436"/>
      <c r="BQ107" s="436"/>
      <c r="BR107" s="437"/>
      <c r="BS107" s="436"/>
      <c r="BT107" s="436">
        <f>SUM(BT108:BT109)</f>
        <v>15761600</v>
      </c>
      <c r="BU107" s="436"/>
      <c r="BV107" s="436"/>
      <c r="BW107" s="437"/>
      <c r="BX107" s="436"/>
      <c r="BY107" s="436">
        <f>SUM(BY108:BY109)</f>
        <v>3918834</v>
      </c>
      <c r="BZ107" s="436"/>
      <c r="CA107" s="436"/>
      <c r="CB107" s="437"/>
      <c r="CC107" s="436"/>
      <c r="CD107" s="436">
        <f>SUM(CD108:CD109)</f>
        <v>0</v>
      </c>
      <c r="CE107" s="436"/>
      <c r="CF107" s="436"/>
      <c r="CG107" s="437"/>
      <c r="CH107" s="436"/>
      <c r="CI107" s="436">
        <f>SUM(CI108:CI109)</f>
        <v>6054</v>
      </c>
      <c r="CJ107" s="436"/>
      <c r="CK107" s="436"/>
      <c r="CL107" s="437"/>
      <c r="CM107" s="436"/>
      <c r="CN107" s="436">
        <f>SUM(CN108:CN109)</f>
        <v>0</v>
      </c>
      <c r="CO107" s="436"/>
      <c r="CP107" s="436"/>
      <c r="CQ107" s="437"/>
      <c r="CR107" s="436"/>
      <c r="CS107" s="436">
        <f>SUM(CS108:CS109)</f>
        <v>0</v>
      </c>
      <c r="CT107" s="436"/>
      <c r="CU107" s="436"/>
      <c r="CV107" s="437"/>
      <c r="CW107" s="436"/>
      <c r="CX107" s="436">
        <f>SUM(CX108:CX109)</f>
        <v>0</v>
      </c>
      <c r="CY107" s="436"/>
      <c r="CZ107" s="436"/>
      <c r="DA107" s="437"/>
      <c r="DB107" s="436"/>
      <c r="DC107" s="436">
        <f>SUM(DC108:DC109)</f>
        <v>3912780</v>
      </c>
      <c r="DD107" s="436"/>
      <c r="DE107" s="436"/>
      <c r="DF107" s="437"/>
      <c r="DG107" s="436"/>
      <c r="DH107" s="436">
        <f>SUM(DH108:DH109)</f>
        <v>0</v>
      </c>
      <c r="DI107" s="436"/>
      <c r="DJ107" s="436"/>
      <c r="DK107" s="437"/>
      <c r="DL107" s="436"/>
      <c r="DM107" s="436">
        <f>SUM(DM108:DM109)</f>
        <v>0</v>
      </c>
      <c r="DN107" s="436"/>
      <c r="DO107" s="436"/>
      <c r="DP107" s="437"/>
      <c r="DQ107" s="436"/>
      <c r="DR107" s="436">
        <f>SUM(DR108:DR109)</f>
        <v>0</v>
      </c>
      <c r="DS107" s="436"/>
      <c r="DT107" s="436"/>
      <c r="DU107" s="437"/>
      <c r="DV107" s="436"/>
      <c r="DW107" s="436">
        <f>SUM(DW108:DW109)</f>
        <v>0</v>
      </c>
      <c r="DX107" s="436"/>
      <c r="DY107" s="436"/>
      <c r="DZ107" s="437"/>
      <c r="EA107" s="436"/>
      <c r="EB107" s="436">
        <f>SUM(EB108:EB109)</f>
        <v>0</v>
      </c>
      <c r="EC107" s="436"/>
      <c r="ED107" s="436"/>
      <c r="EE107" s="437"/>
      <c r="EF107" s="436"/>
      <c r="EG107" s="436">
        <f>SUM(EG108:EG109)</f>
        <v>0</v>
      </c>
      <c r="EH107" s="436"/>
      <c r="EI107" s="436"/>
      <c r="EJ107" s="437"/>
      <c r="EK107" s="436"/>
      <c r="EL107" s="436">
        <f>SUM(EL108:EL109)</f>
        <v>6054</v>
      </c>
      <c r="EM107" s="436"/>
      <c r="EN107" s="436"/>
      <c r="EO107" s="345"/>
    </row>
    <row r="108" spans="1:145" x14ac:dyDescent="0.2">
      <c r="A108" s="333"/>
      <c r="B108" s="333"/>
      <c r="C108" s="333"/>
      <c r="D108" s="345" t="s">
        <v>422</v>
      </c>
      <c r="E108" s="351"/>
      <c r="F108" s="358"/>
      <c r="G108" s="434">
        <f>+G112+G120+G124+G128+G132+G136+G116+G140+G148+G152+G144</f>
        <v>7115000</v>
      </c>
      <c r="H108" s="435"/>
      <c r="I108" s="436"/>
      <c r="J108" s="437"/>
      <c r="K108" s="438"/>
      <c r="L108" s="434">
        <f>+L112+L120+L124+L128+L132+L136+L116+L140+L148+L152+L144</f>
        <v>0</v>
      </c>
      <c r="M108" s="435"/>
      <c r="N108" s="436"/>
      <c r="O108" s="437"/>
      <c r="P108" s="438"/>
      <c r="Q108" s="434">
        <f>+Q112+Q120+Q124+Q128+Q132+Q136+Q116+Q140+Q148+Q152+Q144</f>
        <v>7115000</v>
      </c>
      <c r="R108" s="435"/>
      <c r="S108" s="436"/>
      <c r="T108" s="437"/>
      <c r="U108" s="438"/>
      <c r="V108" s="434">
        <f>+V112+V120+V124+V128+V132+V136+V116+V140+V148+V152+V144</f>
        <v>0</v>
      </c>
      <c r="W108" s="435"/>
      <c r="X108" s="436"/>
      <c r="Y108" s="437"/>
      <c r="Z108" s="438"/>
      <c r="AA108" s="434">
        <f>+AA112+AA120+AA124+AA128+AA132+AA136+AA116+AA140+AA148+AA152+AA144</f>
        <v>0</v>
      </c>
      <c r="AB108" s="435"/>
      <c r="AC108" s="436"/>
      <c r="AD108" s="437"/>
      <c r="AE108" s="438"/>
      <c r="AF108" s="434">
        <f>+AF112+AF120+AF124+AF128+AF132+AF136+AF116+AF140+AF148+AF152+AF144</f>
        <v>0</v>
      </c>
      <c r="AG108" s="435"/>
      <c r="AH108" s="436"/>
      <c r="AI108" s="437"/>
      <c r="AJ108" s="438"/>
      <c r="AK108" s="434">
        <f>+AK112+AK120+AK124+AK128+AK132+AK136+AK116+AK140+AK148+AK152+AK144</f>
        <v>0</v>
      </c>
      <c r="AL108" s="435"/>
      <c r="AM108" s="436"/>
      <c r="AN108" s="437"/>
      <c r="AO108" s="438"/>
      <c r="AP108" s="434">
        <f>+AP112+AP120+AP124+AP128+AP132+AP136+AP116+AP140+AP148+AP152+AP144</f>
        <v>0</v>
      </c>
      <c r="AQ108" s="435"/>
      <c r="AR108" s="436"/>
      <c r="AS108" s="437"/>
      <c r="AT108" s="438"/>
      <c r="AU108" s="434">
        <f>+AU112+AU120+AU124+AU128+AU132+AU136+AU116+AU140+AU148+AU152+AU144</f>
        <v>0</v>
      </c>
      <c r="AV108" s="435"/>
      <c r="AW108" s="436"/>
      <c r="AX108" s="437"/>
      <c r="AY108" s="438"/>
      <c r="AZ108" s="434">
        <f>+AZ112+AZ120+AZ124+AZ128+AZ132+AZ136+AZ116+AZ140+AZ148+AZ152+AZ144</f>
        <v>0</v>
      </c>
      <c r="BA108" s="435"/>
      <c r="BB108" s="436"/>
      <c r="BC108" s="437"/>
      <c r="BD108" s="438"/>
      <c r="BE108" s="434">
        <f>+BE112+BE120+BE124+BE128+BE132+BE136+BE116+BE140+BE148+BE152+BE144</f>
        <v>0</v>
      </c>
      <c r="BF108" s="435"/>
      <c r="BG108" s="436"/>
      <c r="BH108" s="437"/>
      <c r="BI108" s="438"/>
      <c r="BJ108" s="434">
        <f>+BJ112+BJ120+BJ124+BJ128+BJ132+BJ136+BJ116+BJ140+BJ148+BJ152+BJ144</f>
        <v>0</v>
      </c>
      <c r="BK108" s="435"/>
      <c r="BL108" s="436"/>
      <c r="BM108" s="437"/>
      <c r="BN108" s="438"/>
      <c r="BO108" s="434">
        <f>+BO112+BO120+BO124+BO128+BO132+BO136+BO116+BO140+BO148+BO152+BO144</f>
        <v>0</v>
      </c>
      <c r="BP108" s="435"/>
      <c r="BQ108" s="436"/>
      <c r="BR108" s="437"/>
      <c r="BS108" s="438"/>
      <c r="BT108" s="434">
        <f>+BT112+BT120+BT124+BT128+BT132+BT136+BT116+BT140+BT148+BT152+BT144</f>
        <v>7115000</v>
      </c>
      <c r="BU108" s="435"/>
      <c r="BV108" s="436"/>
      <c r="BW108" s="437"/>
      <c r="BX108" s="438"/>
      <c r="BY108" s="434">
        <f>+BY112+BY120+BY124+BY128+BY132+BY136+BY116+BY140+BY148+BY152+BY144</f>
        <v>1995428</v>
      </c>
      <c r="BZ108" s="435"/>
      <c r="CA108" s="436"/>
      <c r="CB108" s="437"/>
      <c r="CC108" s="438"/>
      <c r="CD108" s="434">
        <f>+CD112+CD120+CD124+CD128+CD132+CD136+CD116+CD140+CD148+CD152+CD144</f>
        <v>0</v>
      </c>
      <c r="CE108" s="435"/>
      <c r="CF108" s="436"/>
      <c r="CG108" s="437"/>
      <c r="CH108" s="438"/>
      <c r="CI108" s="434">
        <f>+CI112+CI120+CI124+CI128+CI132+CI136+CI116+CI140+CI148+CI152+CI144</f>
        <v>1940</v>
      </c>
      <c r="CJ108" s="435"/>
      <c r="CK108" s="436"/>
      <c r="CL108" s="437"/>
      <c r="CM108" s="438"/>
      <c r="CN108" s="434">
        <f>+CN112+CN120+CN124+CN128+CN132+CN136+CN116+CN140+CN148+CN152+CN144</f>
        <v>0</v>
      </c>
      <c r="CO108" s="435"/>
      <c r="CP108" s="436"/>
      <c r="CQ108" s="437"/>
      <c r="CR108" s="438"/>
      <c r="CS108" s="434">
        <f>+CS112+CS120+CS124+CS128+CS132+CS136+CS116+CS140+CS148+CS152+CS144</f>
        <v>0</v>
      </c>
      <c r="CT108" s="435"/>
      <c r="CU108" s="436"/>
      <c r="CV108" s="437"/>
      <c r="CW108" s="438"/>
      <c r="CX108" s="434">
        <f>+CX112+CX120+CX124+CX128+CX132+CX136+CX116+CX140+CX148+CX152+CX144</f>
        <v>0</v>
      </c>
      <c r="CY108" s="435"/>
      <c r="CZ108" s="436"/>
      <c r="DA108" s="437"/>
      <c r="DB108" s="438"/>
      <c r="DC108" s="434">
        <f>+DC112+DC120+DC124+DC128+DC132+DC136+DC116+DC140+DC148+DC152+DC144</f>
        <v>1993488</v>
      </c>
      <c r="DD108" s="435"/>
      <c r="DE108" s="436"/>
      <c r="DF108" s="437"/>
      <c r="DG108" s="438"/>
      <c r="DH108" s="434">
        <f>+DH112+DH120+DH124+DH128+DH132+DH136+DH116+DH140+DH148+DH152+DH144</f>
        <v>0</v>
      </c>
      <c r="DI108" s="435"/>
      <c r="DJ108" s="436"/>
      <c r="DK108" s="437"/>
      <c r="DL108" s="438"/>
      <c r="DM108" s="434">
        <f>+DM112+DM120+DM124+DM128+DM132+DM136+DM116+DM140+DM148+DM152+DM144</f>
        <v>0</v>
      </c>
      <c r="DN108" s="435"/>
      <c r="DO108" s="436"/>
      <c r="DP108" s="437"/>
      <c r="DQ108" s="438"/>
      <c r="DR108" s="434">
        <f>+DR112+DR120+DR124+DR128+DR132+DR136+DR116+DR140+DR148+DR152+DR144</f>
        <v>0</v>
      </c>
      <c r="DS108" s="435"/>
      <c r="DT108" s="436"/>
      <c r="DU108" s="437"/>
      <c r="DV108" s="438"/>
      <c r="DW108" s="434">
        <f>+DW112+DW120+DW124+DW128+DW132+DW136+DW116+DW140+DW148+DW152+DW144</f>
        <v>0</v>
      </c>
      <c r="DX108" s="435"/>
      <c r="DY108" s="436"/>
      <c r="DZ108" s="437"/>
      <c r="EA108" s="438"/>
      <c r="EB108" s="434">
        <f>+EB112+EB120+EB124+EB128+EB132+EB136+EB116+EB140+EB148+EB152+EB144</f>
        <v>0</v>
      </c>
      <c r="EC108" s="435"/>
      <c r="ED108" s="436"/>
      <c r="EE108" s="437"/>
      <c r="EF108" s="438"/>
      <c r="EG108" s="434">
        <f>+EG112+EG120+EG124+EG128+EG132+EG136+EG116+EG140+EG148+EG152+EG144</f>
        <v>0</v>
      </c>
      <c r="EH108" s="435"/>
      <c r="EI108" s="436"/>
      <c r="EJ108" s="437"/>
      <c r="EK108" s="438"/>
      <c r="EL108" s="434">
        <f>+EL112+EL120+EL124+EL128+EL132+EL136+EL116+EL140+EL148+EL152+EL144</f>
        <v>1940</v>
      </c>
      <c r="EM108" s="435"/>
      <c r="EN108" s="436"/>
      <c r="EO108" s="345"/>
    </row>
    <row r="109" spans="1:145" x14ac:dyDescent="0.2">
      <c r="A109" s="333"/>
      <c r="B109" s="333"/>
      <c r="C109" s="333"/>
      <c r="D109" s="345" t="s">
        <v>423</v>
      </c>
      <c r="E109" s="351"/>
      <c r="F109" s="373"/>
      <c r="G109" s="448">
        <f>+G113+G121+G125+G129+G133+G137+G117+G141+G149+G153+G145</f>
        <v>8845000</v>
      </c>
      <c r="H109" s="449"/>
      <c r="I109" s="436"/>
      <c r="J109" s="437"/>
      <c r="K109" s="450"/>
      <c r="L109" s="448">
        <f>+L113+L121+L125+L129+L133+L137+L117+L141+L149+L153+L145</f>
        <v>0</v>
      </c>
      <c r="M109" s="449"/>
      <c r="N109" s="436"/>
      <c r="O109" s="437"/>
      <c r="P109" s="450"/>
      <c r="Q109" s="448">
        <f>+Q113+Q121+Q125+Q129+Q133+Q137+Q117+Q141+Q149+Q153+Q145</f>
        <v>8646600</v>
      </c>
      <c r="R109" s="449"/>
      <c r="S109" s="436"/>
      <c r="T109" s="437"/>
      <c r="U109" s="450"/>
      <c r="V109" s="448">
        <f>+V113+V121+V125+V129+V133+V137+V117+V141+V149+V153+V145</f>
        <v>0</v>
      </c>
      <c r="W109" s="449"/>
      <c r="X109" s="436"/>
      <c r="Y109" s="437"/>
      <c r="Z109" s="450"/>
      <c r="AA109" s="448">
        <f>+AA113+AA121+AA125+AA129+AA133+AA137+AA117+AA141+AA149+AA153+AA145</f>
        <v>0</v>
      </c>
      <c r="AB109" s="449"/>
      <c r="AC109" s="436"/>
      <c r="AD109" s="437"/>
      <c r="AE109" s="450"/>
      <c r="AF109" s="448">
        <f>+AF113+AF121+AF125+AF129+AF133+AF137+AF117+AF141+AF149+AF153+AF145</f>
        <v>0</v>
      </c>
      <c r="AG109" s="449"/>
      <c r="AH109" s="436"/>
      <c r="AI109" s="437"/>
      <c r="AJ109" s="450"/>
      <c r="AK109" s="448">
        <f>+AK113+AK121+AK125+AK129+AK133+AK137+AK117+AK141+AK149+AK153+AK145</f>
        <v>0</v>
      </c>
      <c r="AL109" s="449"/>
      <c r="AM109" s="436"/>
      <c r="AN109" s="437"/>
      <c r="AO109" s="450"/>
      <c r="AP109" s="448">
        <f>+AP113+AP121+AP125+AP129+AP133+AP137+AP117+AP141+AP149+AP153+AP145</f>
        <v>0</v>
      </c>
      <c r="AQ109" s="449"/>
      <c r="AR109" s="436"/>
      <c r="AS109" s="437"/>
      <c r="AT109" s="450"/>
      <c r="AU109" s="448">
        <f>+AU113+AU121+AU125+AU129+AU133+AU137+AU117+AU141+AU149+AU153+AU145</f>
        <v>0</v>
      </c>
      <c r="AV109" s="449"/>
      <c r="AW109" s="436"/>
      <c r="AX109" s="437"/>
      <c r="AY109" s="450"/>
      <c r="AZ109" s="448">
        <f>+AZ113+AZ121+AZ125+AZ129+AZ133+AZ137+AZ117+AZ141+AZ149+AZ153+AZ145</f>
        <v>0</v>
      </c>
      <c r="BA109" s="449"/>
      <c r="BB109" s="436"/>
      <c r="BC109" s="437"/>
      <c r="BD109" s="450"/>
      <c r="BE109" s="448">
        <f>+BE113+BE121+BE125+BE129+BE133+BE137+BE117+BE141+BE149+BE153+BE145</f>
        <v>0</v>
      </c>
      <c r="BF109" s="449"/>
      <c r="BG109" s="436"/>
      <c r="BH109" s="437"/>
      <c r="BI109" s="450"/>
      <c r="BJ109" s="448">
        <f>+BJ113+BJ121+BJ125+BJ129+BJ133+BJ137+BJ117+BJ141+BJ149+BJ153+BJ145</f>
        <v>0</v>
      </c>
      <c r="BK109" s="449"/>
      <c r="BL109" s="436"/>
      <c r="BM109" s="437"/>
      <c r="BN109" s="450"/>
      <c r="BO109" s="448">
        <f>+BO113+BO121+BO125+BO129+BO133+BO137+BO117+BO141+BO149+BO153+BO145</f>
        <v>0</v>
      </c>
      <c r="BP109" s="449"/>
      <c r="BQ109" s="436"/>
      <c r="BR109" s="437"/>
      <c r="BS109" s="450"/>
      <c r="BT109" s="448">
        <f>+BT113+BT121+BT125+BT129+BT133+BT137+BT117+BT141+BT149+BT153+BT145</f>
        <v>8646600</v>
      </c>
      <c r="BU109" s="449"/>
      <c r="BV109" s="436"/>
      <c r="BW109" s="437"/>
      <c r="BX109" s="450"/>
      <c r="BY109" s="448">
        <f>+BY113+BY121+BY125+BY129+BY133+BY137+BY117+BY141+BY149+BY153+BY145</f>
        <v>1923406</v>
      </c>
      <c r="BZ109" s="449"/>
      <c r="CA109" s="436"/>
      <c r="CB109" s="437"/>
      <c r="CC109" s="450"/>
      <c r="CD109" s="448">
        <f>+CD113+CD121+CD125+CD129+CD133+CD137+CD117+CD141+CD149+CD153+CD145</f>
        <v>0</v>
      </c>
      <c r="CE109" s="449"/>
      <c r="CF109" s="436"/>
      <c r="CG109" s="437"/>
      <c r="CH109" s="450"/>
      <c r="CI109" s="448">
        <f>+CI113+CI121+CI125+CI129+CI133+CI137+CI117+CI141+CI149+CI153+CI145</f>
        <v>4114</v>
      </c>
      <c r="CJ109" s="449"/>
      <c r="CK109" s="436"/>
      <c r="CL109" s="437"/>
      <c r="CM109" s="450"/>
      <c r="CN109" s="448">
        <f>+CN113+CN121+CN125+CN129+CN133+CN137+CN117+CN141+CN149+CN153+CN145</f>
        <v>0</v>
      </c>
      <c r="CO109" s="449"/>
      <c r="CP109" s="436"/>
      <c r="CQ109" s="437"/>
      <c r="CR109" s="450"/>
      <c r="CS109" s="448">
        <f>+CS113+CS121+CS125+CS129+CS133+CS137+CS117+CS141+CS149+CS153+CS145</f>
        <v>0</v>
      </c>
      <c r="CT109" s="449"/>
      <c r="CU109" s="436"/>
      <c r="CV109" s="437"/>
      <c r="CW109" s="450"/>
      <c r="CX109" s="448">
        <f>+CX113+CX121+CX125+CX129+CX133+CX137+CX117+CX141+CX149+CX153+CX145</f>
        <v>0</v>
      </c>
      <c r="CY109" s="449"/>
      <c r="CZ109" s="436"/>
      <c r="DA109" s="437"/>
      <c r="DB109" s="450"/>
      <c r="DC109" s="448">
        <f>+DC113+DC121+DC125+DC129+DC133+DC137+DC117+DC141+DC149+DC153+DC145</f>
        <v>1919292</v>
      </c>
      <c r="DD109" s="449"/>
      <c r="DE109" s="436"/>
      <c r="DF109" s="437"/>
      <c r="DG109" s="450"/>
      <c r="DH109" s="448">
        <f>+DH113+DH121+DH125+DH129+DH133+DH137+DH117+DH141+DH149+DH153+DH145</f>
        <v>0</v>
      </c>
      <c r="DI109" s="449"/>
      <c r="DJ109" s="436"/>
      <c r="DK109" s="437"/>
      <c r="DL109" s="450"/>
      <c r="DM109" s="448">
        <f>+DM113+DM121+DM125+DM129+DM133+DM137+DM117+DM141+DM149+DM153+DM145</f>
        <v>0</v>
      </c>
      <c r="DN109" s="449"/>
      <c r="DO109" s="436"/>
      <c r="DP109" s="437"/>
      <c r="DQ109" s="450"/>
      <c r="DR109" s="448">
        <f>+DR113+DR121+DR125+DR129+DR133+DR137+DR117+DR141+DR149+DR153+DR145</f>
        <v>0</v>
      </c>
      <c r="DS109" s="449"/>
      <c r="DT109" s="436"/>
      <c r="DU109" s="437"/>
      <c r="DV109" s="450"/>
      <c r="DW109" s="448">
        <f>+DW113+DW121+DW125+DW129+DW133+DW137+DW117+DW141+DW149+DW153+DW145</f>
        <v>0</v>
      </c>
      <c r="DX109" s="449"/>
      <c r="DY109" s="436"/>
      <c r="DZ109" s="437"/>
      <c r="EA109" s="450"/>
      <c r="EB109" s="448">
        <f>+EB113+EB121+EB125+EB129+EB133+EB137+EB117+EB141+EB149+EB153+EB145</f>
        <v>0</v>
      </c>
      <c r="EC109" s="449"/>
      <c r="ED109" s="436"/>
      <c r="EE109" s="437"/>
      <c r="EF109" s="450"/>
      <c r="EG109" s="448">
        <f>+EG113+EG121+EG125+EG129+EG133+EG137+EG117+EG141+EG149+EG153+EG145</f>
        <v>0</v>
      </c>
      <c r="EH109" s="449"/>
      <c r="EI109" s="436"/>
      <c r="EJ109" s="437"/>
      <c r="EK109" s="450"/>
      <c r="EL109" s="448">
        <f>+EL113+EL121+EL125+EL129+EL133+EL137+EL117+EL141+EL149+EL153+EL145</f>
        <v>4114</v>
      </c>
      <c r="EM109" s="449"/>
      <c r="EN109" s="436"/>
      <c r="EO109" s="345"/>
    </row>
    <row r="110" spans="1:145" x14ac:dyDescent="0.2">
      <c r="A110" s="333"/>
      <c r="B110" s="333"/>
      <c r="C110" s="333"/>
      <c r="D110" s="345"/>
      <c r="E110" s="351"/>
      <c r="F110" s="333"/>
      <c r="G110" s="436"/>
      <c r="H110" s="436"/>
      <c r="I110" s="436"/>
      <c r="J110" s="437"/>
      <c r="K110" s="436"/>
      <c r="L110" s="436"/>
      <c r="M110" s="436"/>
      <c r="N110" s="436"/>
      <c r="O110" s="437"/>
      <c r="P110" s="436"/>
      <c r="Q110" s="436"/>
      <c r="R110" s="436"/>
      <c r="S110" s="436"/>
      <c r="T110" s="437"/>
      <c r="U110" s="436"/>
      <c r="V110" s="436"/>
      <c r="W110" s="436"/>
      <c r="X110" s="436"/>
      <c r="Y110" s="437"/>
      <c r="Z110" s="436"/>
      <c r="AA110" s="436"/>
      <c r="AB110" s="436"/>
      <c r="AC110" s="436"/>
      <c r="AD110" s="437"/>
      <c r="AE110" s="436"/>
      <c r="AF110" s="436"/>
      <c r="AG110" s="436"/>
      <c r="AH110" s="436"/>
      <c r="AI110" s="437"/>
      <c r="AJ110" s="436"/>
      <c r="AK110" s="436"/>
      <c r="AL110" s="436"/>
      <c r="AM110" s="436"/>
      <c r="AN110" s="437"/>
      <c r="AO110" s="436"/>
      <c r="AP110" s="436"/>
      <c r="AQ110" s="436"/>
      <c r="AR110" s="436"/>
      <c r="AS110" s="437"/>
      <c r="AT110" s="436"/>
      <c r="AU110" s="436"/>
      <c r="AV110" s="436"/>
      <c r="AW110" s="436"/>
      <c r="AX110" s="437"/>
      <c r="AY110" s="436"/>
      <c r="AZ110" s="436"/>
      <c r="BA110" s="436"/>
      <c r="BB110" s="436"/>
      <c r="BC110" s="437"/>
      <c r="BD110" s="436"/>
      <c r="BE110" s="436"/>
      <c r="BF110" s="436"/>
      <c r="BG110" s="436"/>
      <c r="BH110" s="437"/>
      <c r="BI110" s="436"/>
      <c r="BJ110" s="436"/>
      <c r="BK110" s="436"/>
      <c r="BL110" s="436"/>
      <c r="BM110" s="437"/>
      <c r="BN110" s="436"/>
      <c r="BO110" s="436"/>
      <c r="BP110" s="436"/>
      <c r="BQ110" s="436"/>
      <c r="BR110" s="437"/>
      <c r="BS110" s="436"/>
      <c r="BT110" s="436"/>
      <c r="BU110" s="436"/>
      <c r="BV110" s="436"/>
      <c r="BW110" s="437"/>
      <c r="BX110" s="436"/>
      <c r="BY110" s="436"/>
      <c r="BZ110" s="436"/>
      <c r="CA110" s="436"/>
      <c r="CB110" s="437"/>
      <c r="CC110" s="436"/>
      <c r="CD110" s="436"/>
      <c r="CE110" s="436"/>
      <c r="CF110" s="436"/>
      <c r="CG110" s="437"/>
      <c r="CH110" s="436"/>
      <c r="CI110" s="436"/>
      <c r="CJ110" s="436"/>
      <c r="CK110" s="436"/>
      <c r="CL110" s="437"/>
      <c r="CM110" s="436"/>
      <c r="CN110" s="436"/>
      <c r="CO110" s="436"/>
      <c r="CP110" s="436"/>
      <c r="CQ110" s="437"/>
      <c r="CR110" s="436"/>
      <c r="CS110" s="436"/>
      <c r="CT110" s="436"/>
      <c r="CU110" s="436"/>
      <c r="CV110" s="437"/>
      <c r="CW110" s="436"/>
      <c r="CX110" s="436"/>
      <c r="CY110" s="436"/>
      <c r="CZ110" s="436"/>
      <c r="DA110" s="437"/>
      <c r="DB110" s="436"/>
      <c r="DC110" s="436"/>
      <c r="DD110" s="436"/>
      <c r="DE110" s="436"/>
      <c r="DF110" s="437"/>
      <c r="DG110" s="436"/>
      <c r="DH110" s="436"/>
      <c r="DI110" s="436"/>
      <c r="DJ110" s="436"/>
      <c r="DK110" s="437"/>
      <c r="DL110" s="436"/>
      <c r="DM110" s="436"/>
      <c r="DN110" s="436"/>
      <c r="DO110" s="436"/>
      <c r="DP110" s="437"/>
      <c r="DQ110" s="436"/>
      <c r="DR110" s="436"/>
      <c r="DS110" s="436"/>
      <c r="DT110" s="436"/>
      <c r="DU110" s="437"/>
      <c r="DV110" s="436"/>
      <c r="DW110" s="436"/>
      <c r="DX110" s="436"/>
      <c r="DY110" s="436"/>
      <c r="DZ110" s="437"/>
      <c r="EA110" s="436"/>
      <c r="EB110" s="436"/>
      <c r="EC110" s="436"/>
      <c r="ED110" s="436"/>
      <c r="EE110" s="437"/>
      <c r="EF110" s="436"/>
      <c r="EG110" s="436"/>
      <c r="EH110" s="436"/>
      <c r="EI110" s="436"/>
      <c r="EJ110" s="437"/>
      <c r="EK110" s="436"/>
      <c r="EL110" s="436"/>
      <c r="EM110" s="436"/>
      <c r="EN110" s="436"/>
      <c r="EO110" s="345"/>
    </row>
    <row r="111" spans="1:145" x14ac:dyDescent="0.2">
      <c r="A111" s="333"/>
      <c r="B111" s="333"/>
      <c r="C111" s="333"/>
      <c r="D111" s="345" t="s">
        <v>424</v>
      </c>
      <c r="E111" s="351"/>
      <c r="F111" s="333"/>
      <c r="G111" s="436">
        <f>SUM(G112:G113)</f>
        <v>0</v>
      </c>
      <c r="H111" s="436"/>
      <c r="I111" s="436"/>
      <c r="J111" s="437"/>
      <c r="K111" s="436"/>
      <c r="L111" s="436">
        <f>SUM(L112:L113)</f>
        <v>0</v>
      </c>
      <c r="M111" s="436"/>
      <c r="N111" s="436"/>
      <c r="O111" s="437"/>
      <c r="P111" s="436"/>
      <c r="Q111" s="436">
        <f>SUM(Q112:Q113)</f>
        <v>0</v>
      </c>
      <c r="R111" s="436"/>
      <c r="S111" s="436"/>
      <c r="T111" s="437"/>
      <c r="U111" s="436"/>
      <c r="V111" s="436">
        <f>SUM(V112:V113)</f>
        <v>0</v>
      </c>
      <c r="W111" s="436"/>
      <c r="X111" s="436"/>
      <c r="Y111" s="437"/>
      <c r="Z111" s="436"/>
      <c r="AA111" s="436">
        <f>SUM(AA112:AA113)</f>
        <v>0</v>
      </c>
      <c r="AB111" s="436"/>
      <c r="AC111" s="436"/>
      <c r="AD111" s="437"/>
      <c r="AE111" s="436"/>
      <c r="AF111" s="436">
        <f>SUM(AF112:AF113)</f>
        <v>0</v>
      </c>
      <c r="AG111" s="436"/>
      <c r="AH111" s="436"/>
      <c r="AI111" s="437"/>
      <c r="AJ111" s="436"/>
      <c r="AK111" s="436">
        <f>SUM(AK112:AK113)</f>
        <v>0</v>
      </c>
      <c r="AL111" s="436"/>
      <c r="AM111" s="436"/>
      <c r="AN111" s="437"/>
      <c r="AO111" s="436"/>
      <c r="AP111" s="436">
        <f>SUM(AP112:AP113)</f>
        <v>0</v>
      </c>
      <c r="AQ111" s="436"/>
      <c r="AR111" s="436"/>
      <c r="AS111" s="437"/>
      <c r="AT111" s="436"/>
      <c r="AU111" s="436">
        <f>SUM(AU112:AU113)</f>
        <v>0</v>
      </c>
      <c r="AV111" s="436"/>
      <c r="AW111" s="436"/>
      <c r="AX111" s="437"/>
      <c r="AY111" s="436"/>
      <c r="AZ111" s="436">
        <f>SUM(AZ112:AZ113)</f>
        <v>0</v>
      </c>
      <c r="BA111" s="436"/>
      <c r="BB111" s="436"/>
      <c r="BC111" s="437"/>
      <c r="BD111" s="436"/>
      <c r="BE111" s="436">
        <f>SUM(BE112:BE113)</f>
        <v>0</v>
      </c>
      <c r="BF111" s="436"/>
      <c r="BG111" s="436"/>
      <c r="BH111" s="437"/>
      <c r="BI111" s="436"/>
      <c r="BJ111" s="436">
        <f>SUM(BJ112:BJ113)</f>
        <v>0</v>
      </c>
      <c r="BK111" s="436"/>
      <c r="BL111" s="436"/>
      <c r="BM111" s="437"/>
      <c r="BN111" s="436"/>
      <c r="BO111" s="436">
        <f>SUM(BO112:BO113)</f>
        <v>0</v>
      </c>
      <c r="BP111" s="436"/>
      <c r="BQ111" s="436"/>
      <c r="BR111" s="437"/>
      <c r="BS111" s="436"/>
      <c r="BT111" s="436">
        <f>SUM(BT112:BT113)</f>
        <v>0</v>
      </c>
      <c r="BU111" s="436"/>
      <c r="BV111" s="436"/>
      <c r="BW111" s="437"/>
      <c r="BX111" s="436"/>
      <c r="BY111" s="436">
        <f>SUM(BY112:BY113)</f>
        <v>6054</v>
      </c>
      <c r="BZ111" s="436"/>
      <c r="CA111" s="436"/>
      <c r="CB111" s="437"/>
      <c r="CC111" s="436"/>
      <c r="CD111" s="436">
        <f>SUM(CD112:CD113)</f>
        <v>0</v>
      </c>
      <c r="CE111" s="436"/>
      <c r="CF111" s="436"/>
      <c r="CG111" s="437"/>
      <c r="CH111" s="436"/>
      <c r="CI111" s="436">
        <f>SUM(CI112:CI113)</f>
        <v>6054</v>
      </c>
      <c r="CJ111" s="436"/>
      <c r="CK111" s="436"/>
      <c r="CL111" s="437"/>
      <c r="CM111" s="436"/>
      <c r="CN111" s="436">
        <f>SUM(CN112:CN113)</f>
        <v>0</v>
      </c>
      <c r="CO111" s="436"/>
      <c r="CP111" s="436"/>
      <c r="CQ111" s="437"/>
      <c r="CR111" s="436"/>
      <c r="CS111" s="436">
        <f>SUM(CS112:CS113)</f>
        <v>0</v>
      </c>
      <c r="CT111" s="436"/>
      <c r="CU111" s="436"/>
      <c r="CV111" s="437"/>
      <c r="CW111" s="436"/>
      <c r="CX111" s="436">
        <f>SUM(CX112:CX113)</f>
        <v>0</v>
      </c>
      <c r="CY111" s="436"/>
      <c r="CZ111" s="436"/>
      <c r="DA111" s="437"/>
      <c r="DB111" s="436"/>
      <c r="DC111" s="436">
        <f>SUM(DC112:DC113)</f>
        <v>0</v>
      </c>
      <c r="DD111" s="436"/>
      <c r="DE111" s="436"/>
      <c r="DF111" s="437"/>
      <c r="DG111" s="436"/>
      <c r="DH111" s="436">
        <f>SUM(DH112:DH113)</f>
        <v>0</v>
      </c>
      <c r="DI111" s="436"/>
      <c r="DJ111" s="436"/>
      <c r="DK111" s="437"/>
      <c r="DL111" s="436"/>
      <c r="DM111" s="436">
        <f>SUM(DM112:DM113)</f>
        <v>0</v>
      </c>
      <c r="DN111" s="436"/>
      <c r="DO111" s="436"/>
      <c r="DP111" s="437"/>
      <c r="DQ111" s="436"/>
      <c r="DR111" s="436">
        <f>SUM(DR112:DR113)</f>
        <v>0</v>
      </c>
      <c r="DS111" s="436"/>
      <c r="DT111" s="436"/>
      <c r="DU111" s="437"/>
      <c r="DV111" s="436"/>
      <c r="DW111" s="436">
        <f>SUM(DW112:DW113)</f>
        <v>0</v>
      </c>
      <c r="DX111" s="436"/>
      <c r="DY111" s="436"/>
      <c r="DZ111" s="437"/>
      <c r="EA111" s="436"/>
      <c r="EB111" s="436">
        <f>SUM(EB112:EB113)</f>
        <v>0</v>
      </c>
      <c r="EC111" s="436"/>
      <c r="ED111" s="436"/>
      <c r="EE111" s="437"/>
      <c r="EF111" s="436"/>
      <c r="EG111" s="436">
        <f>SUM(EG112:EG113)</f>
        <v>0</v>
      </c>
      <c r="EH111" s="436"/>
      <c r="EI111" s="436"/>
      <c r="EJ111" s="437"/>
      <c r="EK111" s="436"/>
      <c r="EL111" s="436">
        <f>SUM(EL112:EL113)</f>
        <v>6054</v>
      </c>
      <c r="EM111" s="436"/>
      <c r="EN111" s="436"/>
      <c r="EO111" s="345"/>
    </row>
    <row r="112" spans="1:145" x14ac:dyDescent="0.2">
      <c r="A112" s="333"/>
      <c r="B112" s="333"/>
      <c r="C112" s="333"/>
      <c r="D112" s="345" t="s">
        <v>422</v>
      </c>
      <c r="E112" s="351"/>
      <c r="F112" s="358"/>
      <c r="G112" s="434">
        <v>0</v>
      </c>
      <c r="H112" s="435"/>
      <c r="I112" s="436"/>
      <c r="J112" s="437"/>
      <c r="K112" s="438"/>
      <c r="L112" s="434">
        <v>0</v>
      </c>
      <c r="M112" s="435"/>
      <c r="N112" s="436"/>
      <c r="O112" s="437"/>
      <c r="P112" s="438"/>
      <c r="Q112" s="434">
        <v>0</v>
      </c>
      <c r="R112" s="435"/>
      <c r="S112" s="436"/>
      <c r="T112" s="437"/>
      <c r="U112" s="438"/>
      <c r="V112" s="434">
        <v>0</v>
      </c>
      <c r="W112" s="435"/>
      <c r="X112" s="436"/>
      <c r="Y112" s="437"/>
      <c r="Z112" s="438"/>
      <c r="AA112" s="434">
        <v>0</v>
      </c>
      <c r="AB112" s="435"/>
      <c r="AC112" s="436"/>
      <c r="AD112" s="437"/>
      <c r="AE112" s="438"/>
      <c r="AF112" s="434">
        <v>0</v>
      </c>
      <c r="AG112" s="435"/>
      <c r="AH112" s="436"/>
      <c r="AI112" s="437"/>
      <c r="AJ112" s="438"/>
      <c r="AK112" s="434">
        <v>0</v>
      </c>
      <c r="AL112" s="435"/>
      <c r="AM112" s="436"/>
      <c r="AN112" s="437"/>
      <c r="AO112" s="438"/>
      <c r="AP112" s="434">
        <v>0</v>
      </c>
      <c r="AQ112" s="435"/>
      <c r="AR112" s="436"/>
      <c r="AS112" s="437"/>
      <c r="AT112" s="438"/>
      <c r="AU112" s="434">
        <v>0</v>
      </c>
      <c r="AV112" s="435"/>
      <c r="AW112" s="436"/>
      <c r="AX112" s="437"/>
      <c r="AY112" s="438"/>
      <c r="AZ112" s="434">
        <v>0</v>
      </c>
      <c r="BA112" s="435"/>
      <c r="BB112" s="436"/>
      <c r="BC112" s="437"/>
      <c r="BD112" s="438"/>
      <c r="BE112" s="434">
        <v>0</v>
      </c>
      <c r="BF112" s="435"/>
      <c r="BG112" s="436"/>
      <c r="BH112" s="437"/>
      <c r="BI112" s="438"/>
      <c r="BJ112" s="434">
        <v>0</v>
      </c>
      <c r="BK112" s="435"/>
      <c r="BL112" s="436"/>
      <c r="BM112" s="437"/>
      <c r="BN112" s="438"/>
      <c r="BO112" s="434">
        <v>0</v>
      </c>
      <c r="BP112" s="435"/>
      <c r="BQ112" s="436"/>
      <c r="BR112" s="437"/>
      <c r="BS112" s="438"/>
      <c r="BT112" s="434">
        <f>SUM(L112:BO112)</f>
        <v>0</v>
      </c>
      <c r="BU112" s="435"/>
      <c r="BV112" s="436"/>
      <c r="BW112" s="437"/>
      <c r="BX112" s="438"/>
      <c r="BY112" s="434">
        <v>1940</v>
      </c>
      <c r="BZ112" s="435"/>
      <c r="CA112" s="436"/>
      <c r="CB112" s="437"/>
      <c r="CC112" s="438"/>
      <c r="CD112" s="434">
        <v>0</v>
      </c>
      <c r="CE112" s="435"/>
      <c r="CF112" s="436"/>
      <c r="CG112" s="437"/>
      <c r="CH112" s="438"/>
      <c r="CI112" s="434">
        <v>1940</v>
      </c>
      <c r="CJ112" s="435"/>
      <c r="CK112" s="436"/>
      <c r="CL112" s="437"/>
      <c r="CM112" s="438"/>
      <c r="CN112" s="434">
        <v>0</v>
      </c>
      <c r="CO112" s="435"/>
      <c r="CP112" s="436"/>
      <c r="CQ112" s="437"/>
      <c r="CR112" s="438"/>
      <c r="CS112" s="434">
        <v>0</v>
      </c>
      <c r="CT112" s="435"/>
      <c r="CU112" s="436"/>
      <c r="CV112" s="437"/>
      <c r="CW112" s="438"/>
      <c r="CX112" s="434">
        <v>0</v>
      </c>
      <c r="CY112" s="435"/>
      <c r="CZ112" s="436"/>
      <c r="DA112" s="437"/>
      <c r="DB112" s="438"/>
      <c r="DC112" s="434">
        <v>0</v>
      </c>
      <c r="DD112" s="435"/>
      <c r="DE112" s="436"/>
      <c r="DF112" s="437"/>
      <c r="DG112" s="438"/>
      <c r="DH112" s="434">
        <v>0</v>
      </c>
      <c r="DI112" s="435"/>
      <c r="DJ112" s="436"/>
      <c r="DK112" s="437"/>
      <c r="DL112" s="438"/>
      <c r="DM112" s="434">
        <v>0</v>
      </c>
      <c r="DN112" s="435"/>
      <c r="DO112" s="436"/>
      <c r="DP112" s="437"/>
      <c r="DQ112" s="438"/>
      <c r="DR112" s="434">
        <v>0</v>
      </c>
      <c r="DS112" s="435"/>
      <c r="DT112" s="436"/>
      <c r="DU112" s="437"/>
      <c r="DV112" s="438"/>
      <c r="DW112" s="434">
        <v>0</v>
      </c>
      <c r="DX112" s="435"/>
      <c r="DY112" s="436"/>
      <c r="DZ112" s="437"/>
      <c r="EA112" s="438"/>
      <c r="EB112" s="434">
        <v>0</v>
      </c>
      <c r="EC112" s="435"/>
      <c r="ED112" s="436"/>
      <c r="EE112" s="437"/>
      <c r="EF112" s="438"/>
      <c r="EG112" s="434">
        <v>0</v>
      </c>
      <c r="EH112" s="435"/>
      <c r="EI112" s="436"/>
      <c r="EJ112" s="437"/>
      <c r="EK112" s="438"/>
      <c r="EL112" s="434">
        <f t="shared" ref="EL112:EL113" si="8">SUM(CD112:CI112)</f>
        <v>1940</v>
      </c>
      <c r="EM112" s="435"/>
      <c r="EN112" s="436"/>
      <c r="EO112" s="345"/>
    </row>
    <row r="113" spans="1:145" x14ac:dyDescent="0.2">
      <c r="A113" s="333"/>
      <c r="B113" s="333"/>
      <c r="C113" s="333"/>
      <c r="D113" s="345" t="s">
        <v>423</v>
      </c>
      <c r="E113" s="351"/>
      <c r="F113" s="373"/>
      <c r="G113" s="448">
        <v>0</v>
      </c>
      <c r="H113" s="449"/>
      <c r="I113" s="436"/>
      <c r="J113" s="437"/>
      <c r="K113" s="450"/>
      <c r="L113" s="448">
        <v>0</v>
      </c>
      <c r="M113" s="449"/>
      <c r="N113" s="436"/>
      <c r="O113" s="437"/>
      <c r="P113" s="450"/>
      <c r="Q113" s="448">
        <v>0</v>
      </c>
      <c r="R113" s="449"/>
      <c r="S113" s="436"/>
      <c r="T113" s="437"/>
      <c r="U113" s="450"/>
      <c r="V113" s="448">
        <v>0</v>
      </c>
      <c r="W113" s="449"/>
      <c r="X113" s="436"/>
      <c r="Y113" s="437"/>
      <c r="Z113" s="450"/>
      <c r="AA113" s="448">
        <v>0</v>
      </c>
      <c r="AB113" s="449"/>
      <c r="AC113" s="436"/>
      <c r="AD113" s="437"/>
      <c r="AE113" s="450"/>
      <c r="AF113" s="448">
        <v>0</v>
      </c>
      <c r="AG113" s="449"/>
      <c r="AH113" s="436"/>
      <c r="AI113" s="437"/>
      <c r="AJ113" s="450"/>
      <c r="AK113" s="448">
        <v>0</v>
      </c>
      <c r="AL113" s="449"/>
      <c r="AM113" s="436"/>
      <c r="AN113" s="437"/>
      <c r="AO113" s="450"/>
      <c r="AP113" s="448">
        <v>0</v>
      </c>
      <c r="AQ113" s="449"/>
      <c r="AR113" s="436"/>
      <c r="AS113" s="437"/>
      <c r="AT113" s="450"/>
      <c r="AU113" s="448">
        <v>0</v>
      </c>
      <c r="AV113" s="449"/>
      <c r="AW113" s="436"/>
      <c r="AX113" s="437"/>
      <c r="AY113" s="450"/>
      <c r="AZ113" s="448">
        <v>0</v>
      </c>
      <c r="BA113" s="449"/>
      <c r="BB113" s="436"/>
      <c r="BC113" s="437"/>
      <c r="BD113" s="450"/>
      <c r="BE113" s="448">
        <v>0</v>
      </c>
      <c r="BF113" s="449"/>
      <c r="BG113" s="436"/>
      <c r="BH113" s="437"/>
      <c r="BI113" s="450"/>
      <c r="BJ113" s="448">
        <v>0</v>
      </c>
      <c r="BK113" s="449"/>
      <c r="BL113" s="436"/>
      <c r="BM113" s="437"/>
      <c r="BN113" s="450"/>
      <c r="BO113" s="448">
        <v>0</v>
      </c>
      <c r="BP113" s="449"/>
      <c r="BQ113" s="436"/>
      <c r="BR113" s="437"/>
      <c r="BS113" s="450"/>
      <c r="BT113" s="448">
        <f>SUM(L113:BO113)</f>
        <v>0</v>
      </c>
      <c r="BU113" s="449"/>
      <c r="BV113" s="436"/>
      <c r="BW113" s="437"/>
      <c r="BX113" s="450"/>
      <c r="BY113" s="448">
        <v>4114</v>
      </c>
      <c r="BZ113" s="449"/>
      <c r="CA113" s="436"/>
      <c r="CB113" s="437"/>
      <c r="CC113" s="450"/>
      <c r="CD113" s="448">
        <v>0</v>
      </c>
      <c r="CE113" s="449"/>
      <c r="CF113" s="436"/>
      <c r="CG113" s="437"/>
      <c r="CH113" s="450"/>
      <c r="CI113" s="448">
        <v>4114</v>
      </c>
      <c r="CJ113" s="449"/>
      <c r="CK113" s="436"/>
      <c r="CL113" s="437"/>
      <c r="CM113" s="450"/>
      <c r="CN113" s="448">
        <v>0</v>
      </c>
      <c r="CO113" s="449"/>
      <c r="CP113" s="436"/>
      <c r="CQ113" s="437"/>
      <c r="CR113" s="450"/>
      <c r="CS113" s="448">
        <v>0</v>
      </c>
      <c r="CT113" s="449"/>
      <c r="CU113" s="436"/>
      <c r="CV113" s="437"/>
      <c r="CW113" s="450"/>
      <c r="CX113" s="448">
        <v>0</v>
      </c>
      <c r="CY113" s="449"/>
      <c r="CZ113" s="436"/>
      <c r="DA113" s="437"/>
      <c r="DB113" s="450"/>
      <c r="DC113" s="448">
        <v>0</v>
      </c>
      <c r="DD113" s="449"/>
      <c r="DE113" s="436"/>
      <c r="DF113" s="437"/>
      <c r="DG113" s="450"/>
      <c r="DH113" s="448">
        <v>0</v>
      </c>
      <c r="DI113" s="449"/>
      <c r="DJ113" s="436"/>
      <c r="DK113" s="437"/>
      <c r="DL113" s="450"/>
      <c r="DM113" s="448">
        <v>0</v>
      </c>
      <c r="DN113" s="449"/>
      <c r="DO113" s="436"/>
      <c r="DP113" s="437"/>
      <c r="DQ113" s="450"/>
      <c r="DR113" s="448">
        <v>0</v>
      </c>
      <c r="DS113" s="449"/>
      <c r="DT113" s="436"/>
      <c r="DU113" s="437"/>
      <c r="DV113" s="450"/>
      <c r="DW113" s="448">
        <v>0</v>
      </c>
      <c r="DX113" s="449"/>
      <c r="DY113" s="436"/>
      <c r="DZ113" s="437"/>
      <c r="EA113" s="450"/>
      <c r="EB113" s="448">
        <v>0</v>
      </c>
      <c r="EC113" s="449"/>
      <c r="ED113" s="436"/>
      <c r="EE113" s="437"/>
      <c r="EF113" s="450"/>
      <c r="EG113" s="448">
        <v>0</v>
      </c>
      <c r="EH113" s="449"/>
      <c r="EI113" s="436"/>
      <c r="EJ113" s="437"/>
      <c r="EK113" s="450"/>
      <c r="EL113" s="448">
        <f t="shared" si="8"/>
        <v>4114</v>
      </c>
      <c r="EM113" s="449"/>
      <c r="EN113" s="436"/>
      <c r="EO113" s="345"/>
    </row>
    <row r="114" spans="1:145" x14ac:dyDescent="0.2">
      <c r="A114" s="333"/>
      <c r="B114" s="333"/>
      <c r="C114" s="333"/>
      <c r="D114" s="345"/>
      <c r="E114" s="351"/>
      <c r="F114" s="333"/>
      <c r="G114" s="436"/>
      <c r="H114" s="436"/>
      <c r="I114" s="436"/>
      <c r="J114" s="437"/>
      <c r="K114" s="436"/>
      <c r="L114" s="436"/>
      <c r="M114" s="436"/>
      <c r="N114" s="436"/>
      <c r="O114" s="437"/>
      <c r="P114" s="436"/>
      <c r="Q114" s="436"/>
      <c r="R114" s="436"/>
      <c r="S114" s="436"/>
      <c r="T114" s="437"/>
      <c r="U114" s="436"/>
      <c r="V114" s="436"/>
      <c r="W114" s="436"/>
      <c r="X114" s="436"/>
      <c r="Y114" s="437"/>
      <c r="Z114" s="436"/>
      <c r="AA114" s="436"/>
      <c r="AB114" s="436"/>
      <c r="AC114" s="436"/>
      <c r="AD114" s="437"/>
      <c r="AE114" s="436"/>
      <c r="AF114" s="436"/>
      <c r="AG114" s="436"/>
      <c r="AH114" s="436"/>
      <c r="AI114" s="437"/>
      <c r="AJ114" s="436"/>
      <c r="AK114" s="436"/>
      <c r="AL114" s="436"/>
      <c r="AM114" s="436"/>
      <c r="AN114" s="437"/>
      <c r="AO114" s="436"/>
      <c r="AP114" s="436"/>
      <c r="AQ114" s="436"/>
      <c r="AR114" s="436"/>
      <c r="AS114" s="437"/>
      <c r="AT114" s="436"/>
      <c r="AU114" s="436"/>
      <c r="AV114" s="436"/>
      <c r="AW114" s="436"/>
      <c r="AX114" s="437"/>
      <c r="AY114" s="436"/>
      <c r="AZ114" s="436"/>
      <c r="BA114" s="436"/>
      <c r="BB114" s="436"/>
      <c r="BC114" s="437"/>
      <c r="BD114" s="436"/>
      <c r="BE114" s="436"/>
      <c r="BF114" s="436"/>
      <c r="BG114" s="436"/>
      <c r="BH114" s="437"/>
      <c r="BI114" s="436"/>
      <c r="BJ114" s="436"/>
      <c r="BK114" s="436"/>
      <c r="BL114" s="436"/>
      <c r="BM114" s="437"/>
      <c r="BN114" s="436"/>
      <c r="BO114" s="436"/>
      <c r="BP114" s="436"/>
      <c r="BQ114" s="436"/>
      <c r="BR114" s="437"/>
      <c r="BS114" s="436"/>
      <c r="BT114" s="436"/>
      <c r="BU114" s="436"/>
      <c r="BV114" s="436"/>
      <c r="BW114" s="437"/>
      <c r="BX114" s="436"/>
      <c r="BY114" s="436"/>
      <c r="BZ114" s="436"/>
      <c r="CA114" s="436"/>
      <c r="CB114" s="437"/>
      <c r="CC114" s="436"/>
      <c r="CD114" s="436"/>
      <c r="CE114" s="436"/>
      <c r="CF114" s="436"/>
      <c r="CG114" s="437"/>
      <c r="CH114" s="436"/>
      <c r="CI114" s="436"/>
      <c r="CJ114" s="436"/>
      <c r="CK114" s="436"/>
      <c r="CL114" s="437"/>
      <c r="CM114" s="436"/>
      <c r="CN114" s="436"/>
      <c r="CO114" s="436"/>
      <c r="CP114" s="436"/>
      <c r="CQ114" s="437"/>
      <c r="CR114" s="436"/>
      <c r="CS114" s="436"/>
      <c r="CT114" s="436"/>
      <c r="CU114" s="436"/>
      <c r="CV114" s="437"/>
      <c r="CW114" s="436"/>
      <c r="CX114" s="436"/>
      <c r="CY114" s="436"/>
      <c r="CZ114" s="436"/>
      <c r="DA114" s="437"/>
      <c r="DB114" s="436"/>
      <c r="DC114" s="436"/>
      <c r="DD114" s="436"/>
      <c r="DE114" s="436"/>
      <c r="DF114" s="437"/>
      <c r="DG114" s="436"/>
      <c r="DH114" s="436"/>
      <c r="DI114" s="436"/>
      <c r="DJ114" s="436"/>
      <c r="DK114" s="437"/>
      <c r="DL114" s="436"/>
      <c r="DM114" s="436"/>
      <c r="DN114" s="436"/>
      <c r="DO114" s="436"/>
      <c r="DP114" s="437"/>
      <c r="DQ114" s="436"/>
      <c r="DR114" s="436"/>
      <c r="DS114" s="436"/>
      <c r="DT114" s="436"/>
      <c r="DU114" s="437"/>
      <c r="DV114" s="436"/>
      <c r="DW114" s="436"/>
      <c r="DX114" s="436"/>
      <c r="DY114" s="436"/>
      <c r="DZ114" s="437"/>
      <c r="EA114" s="436"/>
      <c r="EB114" s="436"/>
      <c r="EC114" s="436"/>
      <c r="ED114" s="436"/>
      <c r="EE114" s="437"/>
      <c r="EF114" s="436"/>
      <c r="EG114" s="436"/>
      <c r="EH114" s="436"/>
      <c r="EI114" s="436"/>
      <c r="EJ114" s="437"/>
      <c r="EK114" s="436"/>
      <c r="EL114" s="436"/>
      <c r="EM114" s="436"/>
      <c r="EN114" s="436"/>
      <c r="EO114" s="345"/>
    </row>
    <row r="115" spans="1:145" x14ac:dyDescent="0.2">
      <c r="A115" s="333"/>
      <c r="B115" s="333"/>
      <c r="C115" s="333"/>
      <c r="D115" s="345" t="s">
        <v>425</v>
      </c>
      <c r="E115" s="351"/>
      <c r="F115" s="333"/>
      <c r="G115" s="436">
        <f>SUM(G116:G117)</f>
        <v>0</v>
      </c>
      <c r="H115" s="436"/>
      <c r="I115" s="436"/>
      <c r="J115" s="437"/>
      <c r="K115" s="436"/>
      <c r="L115" s="436">
        <f>SUM(L116:L117)</f>
        <v>0</v>
      </c>
      <c r="M115" s="436"/>
      <c r="N115" s="436"/>
      <c r="O115" s="437"/>
      <c r="P115" s="436"/>
      <c r="Q115" s="436">
        <f>SUM(Q116:Q117)</f>
        <v>0</v>
      </c>
      <c r="R115" s="436"/>
      <c r="S115" s="436"/>
      <c r="T115" s="437"/>
      <c r="U115" s="436"/>
      <c r="V115" s="436">
        <f>SUM(V116:V117)</f>
        <v>0</v>
      </c>
      <c r="W115" s="436"/>
      <c r="X115" s="436"/>
      <c r="Y115" s="437"/>
      <c r="Z115" s="436"/>
      <c r="AA115" s="436">
        <f>SUM(AA116:AA117)</f>
        <v>0</v>
      </c>
      <c r="AB115" s="436"/>
      <c r="AC115" s="436"/>
      <c r="AD115" s="437"/>
      <c r="AE115" s="436"/>
      <c r="AF115" s="436">
        <f>SUM(AF116:AF117)</f>
        <v>0</v>
      </c>
      <c r="AG115" s="436"/>
      <c r="AH115" s="436"/>
      <c r="AI115" s="437"/>
      <c r="AJ115" s="436"/>
      <c r="AK115" s="436">
        <f>SUM(AK116:AK117)</f>
        <v>0</v>
      </c>
      <c r="AL115" s="436"/>
      <c r="AM115" s="436"/>
      <c r="AN115" s="437"/>
      <c r="AO115" s="436"/>
      <c r="AP115" s="436">
        <f>SUM(AP116:AP117)</f>
        <v>0</v>
      </c>
      <c r="AQ115" s="436"/>
      <c r="AR115" s="436"/>
      <c r="AS115" s="437"/>
      <c r="AT115" s="436"/>
      <c r="AU115" s="436">
        <f>SUM(AU116:AU117)</f>
        <v>0</v>
      </c>
      <c r="AV115" s="436"/>
      <c r="AW115" s="436"/>
      <c r="AX115" s="437"/>
      <c r="AY115" s="436"/>
      <c r="AZ115" s="436">
        <f>SUM(AZ116:AZ117)</f>
        <v>0</v>
      </c>
      <c r="BA115" s="436"/>
      <c r="BB115" s="436"/>
      <c r="BC115" s="437"/>
      <c r="BD115" s="436"/>
      <c r="BE115" s="436">
        <f>SUM(BE116:BE117)</f>
        <v>0</v>
      </c>
      <c r="BF115" s="436"/>
      <c r="BG115" s="436"/>
      <c r="BH115" s="437"/>
      <c r="BI115" s="436"/>
      <c r="BJ115" s="436">
        <f>SUM(BJ116:BJ117)</f>
        <v>0</v>
      </c>
      <c r="BK115" s="436"/>
      <c r="BL115" s="436"/>
      <c r="BM115" s="437"/>
      <c r="BN115" s="436"/>
      <c r="BO115" s="436">
        <f>SUM(BO116:BO117)</f>
        <v>0</v>
      </c>
      <c r="BP115" s="436"/>
      <c r="BQ115" s="436"/>
      <c r="BR115" s="437"/>
      <c r="BS115" s="436"/>
      <c r="BT115" s="436">
        <f>SUM(BT116:BT117)</f>
        <v>0</v>
      </c>
      <c r="BU115" s="436"/>
      <c r="BV115" s="436"/>
      <c r="BW115" s="437"/>
      <c r="BX115" s="436"/>
      <c r="BY115" s="436">
        <f>SUM(BY116:BY117)</f>
        <v>3912780</v>
      </c>
      <c r="BZ115" s="436"/>
      <c r="CA115" s="436"/>
      <c r="CB115" s="437"/>
      <c r="CC115" s="436"/>
      <c r="CD115" s="436">
        <f>SUM(CD116:CD117)</f>
        <v>0</v>
      </c>
      <c r="CE115" s="436"/>
      <c r="CF115" s="436"/>
      <c r="CG115" s="437"/>
      <c r="CH115" s="436"/>
      <c r="CI115" s="436">
        <f>SUM(CI116:CI117)</f>
        <v>0</v>
      </c>
      <c r="CJ115" s="436"/>
      <c r="CK115" s="436"/>
      <c r="CL115" s="437"/>
      <c r="CM115" s="436"/>
      <c r="CN115" s="436">
        <f>SUM(CN116:CN117)</f>
        <v>0</v>
      </c>
      <c r="CO115" s="436"/>
      <c r="CP115" s="436"/>
      <c r="CQ115" s="437"/>
      <c r="CR115" s="436"/>
      <c r="CS115" s="436">
        <f>SUM(CS116:CS117)</f>
        <v>0</v>
      </c>
      <c r="CT115" s="436"/>
      <c r="CU115" s="436"/>
      <c r="CV115" s="437"/>
      <c r="CW115" s="436"/>
      <c r="CX115" s="436">
        <f>SUM(CX116:CX117)</f>
        <v>0</v>
      </c>
      <c r="CY115" s="436"/>
      <c r="CZ115" s="436"/>
      <c r="DA115" s="437"/>
      <c r="DB115" s="436"/>
      <c r="DC115" s="436">
        <f>SUM(DC116:DC117)</f>
        <v>3912780</v>
      </c>
      <c r="DD115" s="436"/>
      <c r="DE115" s="436"/>
      <c r="DF115" s="437"/>
      <c r="DG115" s="436"/>
      <c r="DH115" s="436">
        <f>SUM(DH116:DH117)</f>
        <v>0</v>
      </c>
      <c r="DI115" s="436"/>
      <c r="DJ115" s="436"/>
      <c r="DK115" s="437"/>
      <c r="DL115" s="436"/>
      <c r="DM115" s="436">
        <f>SUM(DM116:DM117)</f>
        <v>0</v>
      </c>
      <c r="DN115" s="436"/>
      <c r="DO115" s="436"/>
      <c r="DP115" s="437"/>
      <c r="DQ115" s="436"/>
      <c r="DR115" s="436">
        <f>SUM(DR116:DR117)</f>
        <v>0</v>
      </c>
      <c r="DS115" s="436"/>
      <c r="DT115" s="436"/>
      <c r="DU115" s="437"/>
      <c r="DV115" s="436"/>
      <c r="DW115" s="436">
        <f>SUM(DW116:DW117)</f>
        <v>0</v>
      </c>
      <c r="DX115" s="436"/>
      <c r="DY115" s="436"/>
      <c r="DZ115" s="437"/>
      <c r="EA115" s="436"/>
      <c r="EB115" s="436">
        <f>SUM(EB116:EB117)</f>
        <v>0</v>
      </c>
      <c r="EC115" s="436"/>
      <c r="ED115" s="436"/>
      <c r="EE115" s="437"/>
      <c r="EF115" s="436"/>
      <c r="EG115" s="436">
        <f>SUM(EG116:EG117)</f>
        <v>0</v>
      </c>
      <c r="EH115" s="436"/>
      <c r="EI115" s="436"/>
      <c r="EJ115" s="437"/>
      <c r="EK115" s="436"/>
      <c r="EL115" s="436">
        <f>SUM(EL116:EL117)</f>
        <v>0</v>
      </c>
      <c r="EM115" s="436"/>
      <c r="EN115" s="436"/>
      <c r="EO115" s="345"/>
    </row>
    <row r="116" spans="1:145" x14ac:dyDescent="0.2">
      <c r="A116" s="333"/>
      <c r="B116" s="333"/>
      <c r="C116" s="333"/>
      <c r="D116" s="345" t="s">
        <v>422</v>
      </c>
      <c r="E116" s="351"/>
      <c r="F116" s="358"/>
      <c r="G116" s="434">
        <v>0</v>
      </c>
      <c r="H116" s="435"/>
      <c r="I116" s="436"/>
      <c r="J116" s="437"/>
      <c r="K116" s="438"/>
      <c r="L116" s="434">
        <v>0</v>
      </c>
      <c r="M116" s="435"/>
      <c r="N116" s="436"/>
      <c r="O116" s="437"/>
      <c r="P116" s="438"/>
      <c r="Q116" s="434">
        <v>0</v>
      </c>
      <c r="R116" s="435"/>
      <c r="S116" s="436"/>
      <c r="T116" s="437"/>
      <c r="U116" s="438"/>
      <c r="V116" s="434">
        <v>0</v>
      </c>
      <c r="W116" s="435"/>
      <c r="X116" s="436"/>
      <c r="Y116" s="437"/>
      <c r="Z116" s="438"/>
      <c r="AA116" s="434">
        <v>0</v>
      </c>
      <c r="AB116" s="435"/>
      <c r="AC116" s="436"/>
      <c r="AD116" s="437"/>
      <c r="AE116" s="438"/>
      <c r="AF116" s="434">
        <v>0</v>
      </c>
      <c r="AG116" s="435"/>
      <c r="AH116" s="436"/>
      <c r="AI116" s="437"/>
      <c r="AJ116" s="438"/>
      <c r="AK116" s="434">
        <v>0</v>
      </c>
      <c r="AL116" s="435"/>
      <c r="AM116" s="436"/>
      <c r="AN116" s="437"/>
      <c r="AO116" s="438"/>
      <c r="AP116" s="434">
        <v>0</v>
      </c>
      <c r="AQ116" s="435"/>
      <c r="AR116" s="436"/>
      <c r="AS116" s="437"/>
      <c r="AT116" s="438"/>
      <c r="AU116" s="434">
        <v>0</v>
      </c>
      <c r="AV116" s="435"/>
      <c r="AW116" s="436"/>
      <c r="AX116" s="437"/>
      <c r="AY116" s="438"/>
      <c r="AZ116" s="434">
        <v>0</v>
      </c>
      <c r="BA116" s="435"/>
      <c r="BB116" s="436"/>
      <c r="BC116" s="437"/>
      <c r="BD116" s="438"/>
      <c r="BE116" s="434">
        <v>0</v>
      </c>
      <c r="BF116" s="435"/>
      <c r="BG116" s="436"/>
      <c r="BH116" s="437"/>
      <c r="BI116" s="438"/>
      <c r="BJ116" s="434">
        <v>0</v>
      </c>
      <c r="BK116" s="435"/>
      <c r="BL116" s="436"/>
      <c r="BM116" s="437"/>
      <c r="BN116" s="438"/>
      <c r="BO116" s="434">
        <v>0</v>
      </c>
      <c r="BP116" s="435"/>
      <c r="BQ116" s="436"/>
      <c r="BR116" s="437"/>
      <c r="BS116" s="438"/>
      <c r="BT116" s="434">
        <f>SUM(L116:BO116)</f>
        <v>0</v>
      </c>
      <c r="BU116" s="435"/>
      <c r="BV116" s="436"/>
      <c r="BW116" s="437"/>
      <c r="BX116" s="438"/>
      <c r="BY116" s="434">
        <v>1993488</v>
      </c>
      <c r="BZ116" s="435"/>
      <c r="CA116" s="436"/>
      <c r="CB116" s="437"/>
      <c r="CC116" s="438"/>
      <c r="CD116" s="434">
        <v>0</v>
      </c>
      <c r="CE116" s="435"/>
      <c r="CF116" s="436"/>
      <c r="CG116" s="437"/>
      <c r="CH116" s="438"/>
      <c r="CI116" s="434">
        <v>0</v>
      </c>
      <c r="CJ116" s="435"/>
      <c r="CK116" s="436"/>
      <c r="CL116" s="437"/>
      <c r="CM116" s="438"/>
      <c r="CN116" s="434">
        <v>0</v>
      </c>
      <c r="CO116" s="435"/>
      <c r="CP116" s="436"/>
      <c r="CQ116" s="437"/>
      <c r="CR116" s="438"/>
      <c r="CS116" s="434">
        <v>0</v>
      </c>
      <c r="CT116" s="435"/>
      <c r="CU116" s="436"/>
      <c r="CV116" s="437"/>
      <c r="CW116" s="438"/>
      <c r="CX116" s="434">
        <v>0</v>
      </c>
      <c r="CY116" s="435"/>
      <c r="CZ116" s="436"/>
      <c r="DA116" s="437"/>
      <c r="DB116" s="438"/>
      <c r="DC116" s="434">
        <v>1993488</v>
      </c>
      <c r="DD116" s="435"/>
      <c r="DE116" s="436"/>
      <c r="DF116" s="437"/>
      <c r="DG116" s="438"/>
      <c r="DH116" s="434">
        <v>0</v>
      </c>
      <c r="DI116" s="435"/>
      <c r="DJ116" s="436"/>
      <c r="DK116" s="437"/>
      <c r="DL116" s="438"/>
      <c r="DM116" s="434">
        <v>0</v>
      </c>
      <c r="DN116" s="435"/>
      <c r="DO116" s="436"/>
      <c r="DP116" s="437"/>
      <c r="DQ116" s="438"/>
      <c r="DR116" s="434">
        <v>0</v>
      </c>
      <c r="DS116" s="435"/>
      <c r="DT116" s="436"/>
      <c r="DU116" s="437"/>
      <c r="DV116" s="438"/>
      <c r="DW116" s="434">
        <v>0</v>
      </c>
      <c r="DX116" s="435"/>
      <c r="DY116" s="436"/>
      <c r="DZ116" s="437"/>
      <c r="EA116" s="438"/>
      <c r="EB116" s="434">
        <v>0</v>
      </c>
      <c r="EC116" s="435"/>
      <c r="ED116" s="436"/>
      <c r="EE116" s="437"/>
      <c r="EF116" s="438"/>
      <c r="EG116" s="434">
        <v>0</v>
      </c>
      <c r="EH116" s="435"/>
      <c r="EI116" s="436"/>
      <c r="EJ116" s="437"/>
      <c r="EK116" s="438"/>
      <c r="EL116" s="434">
        <f t="shared" ref="EL116:EL117" si="9">SUM(CD116:CI116)</f>
        <v>0</v>
      </c>
      <c r="EM116" s="435"/>
      <c r="EN116" s="436"/>
      <c r="EO116" s="345"/>
    </row>
    <row r="117" spans="1:145" x14ac:dyDescent="0.2">
      <c r="A117" s="333"/>
      <c r="B117" s="333"/>
      <c r="C117" s="333"/>
      <c r="D117" s="345" t="s">
        <v>423</v>
      </c>
      <c r="E117" s="351"/>
      <c r="F117" s="373"/>
      <c r="G117" s="448">
        <v>0</v>
      </c>
      <c r="H117" s="449"/>
      <c r="I117" s="436"/>
      <c r="J117" s="437"/>
      <c r="K117" s="450"/>
      <c r="L117" s="448">
        <v>0</v>
      </c>
      <c r="M117" s="449"/>
      <c r="N117" s="436"/>
      <c r="O117" s="437"/>
      <c r="P117" s="450"/>
      <c r="Q117" s="448">
        <v>0</v>
      </c>
      <c r="R117" s="449"/>
      <c r="S117" s="436"/>
      <c r="T117" s="437"/>
      <c r="U117" s="450"/>
      <c r="V117" s="448">
        <v>0</v>
      </c>
      <c r="W117" s="449"/>
      <c r="X117" s="436"/>
      <c r="Y117" s="437"/>
      <c r="Z117" s="450"/>
      <c r="AA117" s="448">
        <v>0</v>
      </c>
      <c r="AB117" s="449"/>
      <c r="AC117" s="436"/>
      <c r="AD117" s="437"/>
      <c r="AE117" s="450"/>
      <c r="AF117" s="448">
        <v>0</v>
      </c>
      <c r="AG117" s="449"/>
      <c r="AH117" s="436"/>
      <c r="AI117" s="437"/>
      <c r="AJ117" s="450"/>
      <c r="AK117" s="448">
        <v>0</v>
      </c>
      <c r="AL117" s="449"/>
      <c r="AM117" s="436"/>
      <c r="AN117" s="437"/>
      <c r="AO117" s="450"/>
      <c r="AP117" s="448">
        <v>0</v>
      </c>
      <c r="AQ117" s="449"/>
      <c r="AR117" s="436"/>
      <c r="AS117" s="437"/>
      <c r="AT117" s="450"/>
      <c r="AU117" s="448">
        <v>0</v>
      </c>
      <c r="AV117" s="449"/>
      <c r="AW117" s="436"/>
      <c r="AX117" s="437"/>
      <c r="AY117" s="450"/>
      <c r="AZ117" s="448">
        <v>0</v>
      </c>
      <c r="BA117" s="449"/>
      <c r="BB117" s="436"/>
      <c r="BC117" s="437"/>
      <c r="BD117" s="450"/>
      <c r="BE117" s="448">
        <v>0</v>
      </c>
      <c r="BF117" s="449"/>
      <c r="BG117" s="436"/>
      <c r="BH117" s="437"/>
      <c r="BI117" s="450"/>
      <c r="BJ117" s="448">
        <v>0</v>
      </c>
      <c r="BK117" s="449"/>
      <c r="BL117" s="436"/>
      <c r="BM117" s="437"/>
      <c r="BN117" s="450"/>
      <c r="BO117" s="448">
        <v>0</v>
      </c>
      <c r="BP117" s="449"/>
      <c r="BQ117" s="436"/>
      <c r="BR117" s="437"/>
      <c r="BS117" s="450"/>
      <c r="BT117" s="448">
        <f>SUM(L117:BO117)</f>
        <v>0</v>
      </c>
      <c r="BU117" s="449"/>
      <c r="BV117" s="436"/>
      <c r="BW117" s="437"/>
      <c r="BX117" s="450"/>
      <c r="BY117" s="448">
        <v>1919292</v>
      </c>
      <c r="BZ117" s="449"/>
      <c r="CA117" s="436"/>
      <c r="CB117" s="437"/>
      <c r="CC117" s="450"/>
      <c r="CD117" s="448">
        <v>0</v>
      </c>
      <c r="CE117" s="449"/>
      <c r="CF117" s="436"/>
      <c r="CG117" s="437"/>
      <c r="CH117" s="450"/>
      <c r="CI117" s="448">
        <v>0</v>
      </c>
      <c r="CJ117" s="449"/>
      <c r="CK117" s="436"/>
      <c r="CL117" s="437"/>
      <c r="CM117" s="450"/>
      <c r="CN117" s="448">
        <v>0</v>
      </c>
      <c r="CO117" s="449"/>
      <c r="CP117" s="436"/>
      <c r="CQ117" s="437"/>
      <c r="CR117" s="450"/>
      <c r="CS117" s="448">
        <v>0</v>
      </c>
      <c r="CT117" s="449"/>
      <c r="CU117" s="436"/>
      <c r="CV117" s="437"/>
      <c r="CW117" s="450"/>
      <c r="CX117" s="448">
        <v>0</v>
      </c>
      <c r="CY117" s="449"/>
      <c r="CZ117" s="436"/>
      <c r="DA117" s="437"/>
      <c r="DB117" s="450"/>
      <c r="DC117" s="448">
        <v>1919292</v>
      </c>
      <c r="DD117" s="449"/>
      <c r="DE117" s="436"/>
      <c r="DF117" s="437"/>
      <c r="DG117" s="450"/>
      <c r="DH117" s="448">
        <v>0</v>
      </c>
      <c r="DI117" s="449"/>
      <c r="DJ117" s="436"/>
      <c r="DK117" s="437"/>
      <c r="DL117" s="450"/>
      <c r="DM117" s="448">
        <v>0</v>
      </c>
      <c r="DN117" s="449"/>
      <c r="DO117" s="436"/>
      <c r="DP117" s="437"/>
      <c r="DQ117" s="450"/>
      <c r="DR117" s="448">
        <v>0</v>
      </c>
      <c r="DS117" s="449"/>
      <c r="DT117" s="436"/>
      <c r="DU117" s="437"/>
      <c r="DV117" s="450"/>
      <c r="DW117" s="448">
        <v>0</v>
      </c>
      <c r="DX117" s="449"/>
      <c r="DY117" s="436"/>
      <c r="DZ117" s="437"/>
      <c r="EA117" s="450"/>
      <c r="EB117" s="448">
        <v>0</v>
      </c>
      <c r="EC117" s="449"/>
      <c r="ED117" s="436"/>
      <c r="EE117" s="437"/>
      <c r="EF117" s="450"/>
      <c r="EG117" s="448">
        <v>0</v>
      </c>
      <c r="EH117" s="449"/>
      <c r="EI117" s="436"/>
      <c r="EJ117" s="437"/>
      <c r="EK117" s="450"/>
      <c r="EL117" s="448">
        <f t="shared" si="9"/>
        <v>0</v>
      </c>
      <c r="EM117" s="449"/>
      <c r="EN117" s="436"/>
      <c r="EO117" s="345"/>
    </row>
    <row r="118" spans="1:145" x14ac:dyDescent="0.2">
      <c r="A118" s="333"/>
      <c r="B118" s="333"/>
      <c r="C118" s="333"/>
      <c r="D118" s="345"/>
      <c r="E118" s="351"/>
      <c r="F118" s="333"/>
      <c r="G118" s="436"/>
      <c r="H118" s="436"/>
      <c r="I118" s="436"/>
      <c r="J118" s="437"/>
      <c r="K118" s="436"/>
      <c r="L118" s="436"/>
      <c r="M118" s="436"/>
      <c r="N118" s="436"/>
      <c r="O118" s="437"/>
      <c r="P118" s="436"/>
      <c r="Q118" s="436"/>
      <c r="R118" s="436"/>
      <c r="S118" s="436"/>
      <c r="T118" s="437"/>
      <c r="U118" s="436"/>
      <c r="V118" s="436"/>
      <c r="W118" s="436"/>
      <c r="X118" s="436"/>
      <c r="Y118" s="437"/>
      <c r="Z118" s="436"/>
      <c r="AA118" s="436"/>
      <c r="AB118" s="436"/>
      <c r="AC118" s="436"/>
      <c r="AD118" s="437"/>
      <c r="AE118" s="436"/>
      <c r="AF118" s="436"/>
      <c r="AG118" s="436"/>
      <c r="AH118" s="436"/>
      <c r="AI118" s="437"/>
      <c r="AJ118" s="436"/>
      <c r="AK118" s="436"/>
      <c r="AL118" s="436"/>
      <c r="AM118" s="436"/>
      <c r="AN118" s="437"/>
      <c r="AO118" s="436"/>
      <c r="AP118" s="436"/>
      <c r="AQ118" s="436"/>
      <c r="AR118" s="436"/>
      <c r="AS118" s="437"/>
      <c r="AT118" s="436"/>
      <c r="AU118" s="436"/>
      <c r="AV118" s="436"/>
      <c r="AW118" s="436"/>
      <c r="AX118" s="437"/>
      <c r="AY118" s="436"/>
      <c r="AZ118" s="436"/>
      <c r="BA118" s="436"/>
      <c r="BB118" s="436"/>
      <c r="BC118" s="437"/>
      <c r="BD118" s="436"/>
      <c r="BE118" s="436"/>
      <c r="BF118" s="436"/>
      <c r="BG118" s="436"/>
      <c r="BH118" s="437"/>
      <c r="BI118" s="436"/>
      <c r="BJ118" s="436"/>
      <c r="BK118" s="436"/>
      <c r="BL118" s="436"/>
      <c r="BM118" s="437"/>
      <c r="BN118" s="436"/>
      <c r="BO118" s="436"/>
      <c r="BP118" s="436"/>
      <c r="BQ118" s="436"/>
      <c r="BR118" s="437"/>
      <c r="BS118" s="436"/>
      <c r="BT118" s="436"/>
      <c r="BU118" s="436"/>
      <c r="BV118" s="436"/>
      <c r="BW118" s="437"/>
      <c r="BX118" s="436"/>
      <c r="BY118" s="436"/>
      <c r="BZ118" s="436"/>
      <c r="CA118" s="436"/>
      <c r="CB118" s="437"/>
      <c r="CC118" s="436"/>
      <c r="CD118" s="436"/>
      <c r="CE118" s="436"/>
      <c r="CF118" s="436"/>
      <c r="CG118" s="437"/>
      <c r="CH118" s="436"/>
      <c r="CI118" s="436"/>
      <c r="CJ118" s="436"/>
      <c r="CK118" s="436"/>
      <c r="CL118" s="437"/>
      <c r="CM118" s="436"/>
      <c r="CN118" s="436"/>
      <c r="CO118" s="436"/>
      <c r="CP118" s="436"/>
      <c r="CQ118" s="437"/>
      <c r="CR118" s="436"/>
      <c r="CS118" s="436"/>
      <c r="CT118" s="436"/>
      <c r="CU118" s="436"/>
      <c r="CV118" s="437"/>
      <c r="CW118" s="436"/>
      <c r="CX118" s="436"/>
      <c r="CY118" s="436"/>
      <c r="CZ118" s="436"/>
      <c r="DA118" s="437"/>
      <c r="DB118" s="436"/>
      <c r="DC118" s="436"/>
      <c r="DD118" s="436"/>
      <c r="DE118" s="436"/>
      <c r="DF118" s="437"/>
      <c r="DG118" s="436"/>
      <c r="DH118" s="436"/>
      <c r="DI118" s="436"/>
      <c r="DJ118" s="436"/>
      <c r="DK118" s="437"/>
      <c r="DL118" s="436"/>
      <c r="DM118" s="436"/>
      <c r="DN118" s="436"/>
      <c r="DO118" s="436"/>
      <c r="DP118" s="437"/>
      <c r="DQ118" s="436"/>
      <c r="DR118" s="436"/>
      <c r="DS118" s="436"/>
      <c r="DT118" s="436"/>
      <c r="DU118" s="437"/>
      <c r="DV118" s="436"/>
      <c r="DW118" s="436"/>
      <c r="DX118" s="436"/>
      <c r="DY118" s="436"/>
      <c r="DZ118" s="437"/>
      <c r="EA118" s="436"/>
      <c r="EB118" s="436"/>
      <c r="EC118" s="436"/>
      <c r="ED118" s="436"/>
      <c r="EE118" s="437"/>
      <c r="EF118" s="436"/>
      <c r="EG118" s="436"/>
      <c r="EH118" s="436"/>
      <c r="EI118" s="436"/>
      <c r="EJ118" s="437"/>
      <c r="EK118" s="436"/>
      <c r="EL118" s="436"/>
      <c r="EM118" s="436"/>
      <c r="EN118" s="436"/>
      <c r="EO118" s="345"/>
    </row>
    <row r="119" spans="1:145" x14ac:dyDescent="0.2">
      <c r="A119" s="333"/>
      <c r="B119" s="333"/>
      <c r="C119" s="333"/>
      <c r="D119" s="345" t="s">
        <v>426</v>
      </c>
      <c r="E119" s="351"/>
      <c r="F119" s="333"/>
      <c r="G119" s="436">
        <f>SUM(G120:G121)</f>
        <v>15960000</v>
      </c>
      <c r="H119" s="436"/>
      <c r="I119" s="436"/>
      <c r="J119" s="437"/>
      <c r="K119" s="436"/>
      <c r="L119" s="436">
        <f>SUM(L120:L121)</f>
        <v>0</v>
      </c>
      <c r="M119" s="436"/>
      <c r="N119" s="436"/>
      <c r="O119" s="437"/>
      <c r="P119" s="436"/>
      <c r="Q119" s="436">
        <f>SUM(Q120:Q121)</f>
        <v>15761600</v>
      </c>
      <c r="R119" s="436"/>
      <c r="S119" s="436"/>
      <c r="T119" s="437"/>
      <c r="U119" s="436"/>
      <c r="V119" s="436">
        <f>SUM(V120:V121)</f>
        <v>0</v>
      </c>
      <c r="W119" s="436"/>
      <c r="X119" s="436"/>
      <c r="Y119" s="437"/>
      <c r="Z119" s="436"/>
      <c r="AA119" s="436">
        <f>SUM(AA120:AA121)</f>
        <v>0</v>
      </c>
      <c r="AB119" s="436"/>
      <c r="AC119" s="436"/>
      <c r="AD119" s="437"/>
      <c r="AE119" s="436"/>
      <c r="AF119" s="436">
        <f>SUM(AF120:AF121)</f>
        <v>0</v>
      </c>
      <c r="AG119" s="436"/>
      <c r="AH119" s="436"/>
      <c r="AI119" s="437"/>
      <c r="AJ119" s="436"/>
      <c r="AK119" s="436">
        <f>SUM(AK120:AK121)</f>
        <v>0</v>
      </c>
      <c r="AL119" s="436"/>
      <c r="AM119" s="436"/>
      <c r="AN119" s="437"/>
      <c r="AO119" s="436"/>
      <c r="AP119" s="436">
        <f>SUM(AP120:AP121)</f>
        <v>0</v>
      </c>
      <c r="AQ119" s="436"/>
      <c r="AR119" s="436"/>
      <c r="AS119" s="437"/>
      <c r="AT119" s="436"/>
      <c r="AU119" s="436">
        <f>SUM(AU120:AU121)</f>
        <v>0</v>
      </c>
      <c r="AV119" s="436"/>
      <c r="AW119" s="436"/>
      <c r="AX119" s="437"/>
      <c r="AY119" s="436"/>
      <c r="AZ119" s="436">
        <f>SUM(AZ120:AZ121)</f>
        <v>0</v>
      </c>
      <c r="BA119" s="436"/>
      <c r="BB119" s="436"/>
      <c r="BC119" s="437"/>
      <c r="BD119" s="436"/>
      <c r="BE119" s="436">
        <f>SUM(BE120:BE121)</f>
        <v>0</v>
      </c>
      <c r="BF119" s="436"/>
      <c r="BG119" s="436"/>
      <c r="BH119" s="437"/>
      <c r="BI119" s="436"/>
      <c r="BJ119" s="436">
        <f>SUM(BJ120:BJ121)</f>
        <v>0</v>
      </c>
      <c r="BK119" s="436"/>
      <c r="BL119" s="436"/>
      <c r="BM119" s="437"/>
      <c r="BN119" s="436"/>
      <c r="BO119" s="436">
        <f>SUM(BO120:BO121)</f>
        <v>0</v>
      </c>
      <c r="BP119" s="436"/>
      <c r="BQ119" s="436"/>
      <c r="BR119" s="437"/>
      <c r="BS119" s="436"/>
      <c r="BT119" s="436">
        <f>SUM(BT120:BT121)</f>
        <v>15761600</v>
      </c>
      <c r="BU119" s="436"/>
      <c r="BV119" s="436"/>
      <c r="BW119" s="437"/>
      <c r="BX119" s="436"/>
      <c r="BY119" s="436">
        <f>SUM(BY120:BY121)</f>
        <v>0</v>
      </c>
      <c r="BZ119" s="436"/>
      <c r="CA119" s="436"/>
      <c r="CB119" s="437"/>
      <c r="CC119" s="436"/>
      <c r="CD119" s="436">
        <f>SUM(CD120:CD121)</f>
        <v>0</v>
      </c>
      <c r="CE119" s="436"/>
      <c r="CF119" s="436"/>
      <c r="CG119" s="437"/>
      <c r="CH119" s="436"/>
      <c r="CI119" s="436">
        <f>SUM(CI120:CI121)</f>
        <v>0</v>
      </c>
      <c r="CJ119" s="436"/>
      <c r="CK119" s="436"/>
      <c r="CL119" s="437"/>
      <c r="CM119" s="436"/>
      <c r="CN119" s="436">
        <f>SUM(CN120:CN121)</f>
        <v>0</v>
      </c>
      <c r="CO119" s="436"/>
      <c r="CP119" s="436"/>
      <c r="CQ119" s="437"/>
      <c r="CR119" s="436"/>
      <c r="CS119" s="436">
        <f>SUM(CS120:CS121)</f>
        <v>0</v>
      </c>
      <c r="CT119" s="436"/>
      <c r="CU119" s="436"/>
      <c r="CV119" s="437"/>
      <c r="CW119" s="436"/>
      <c r="CX119" s="436">
        <f>SUM(CX120:CX121)</f>
        <v>0</v>
      </c>
      <c r="CY119" s="436"/>
      <c r="CZ119" s="436"/>
      <c r="DA119" s="437"/>
      <c r="DB119" s="436"/>
      <c r="DC119" s="436">
        <f>SUM(DC120:DC121)</f>
        <v>0</v>
      </c>
      <c r="DD119" s="436"/>
      <c r="DE119" s="436"/>
      <c r="DF119" s="437"/>
      <c r="DG119" s="436"/>
      <c r="DH119" s="436">
        <f>SUM(DH120:DH121)</f>
        <v>0</v>
      </c>
      <c r="DI119" s="436"/>
      <c r="DJ119" s="436"/>
      <c r="DK119" s="437"/>
      <c r="DL119" s="436"/>
      <c r="DM119" s="436">
        <f>SUM(DM120:DM121)</f>
        <v>0</v>
      </c>
      <c r="DN119" s="436"/>
      <c r="DO119" s="436"/>
      <c r="DP119" s="437"/>
      <c r="DQ119" s="436"/>
      <c r="DR119" s="436">
        <f>SUM(DR120:DR121)</f>
        <v>0</v>
      </c>
      <c r="DS119" s="436"/>
      <c r="DT119" s="436"/>
      <c r="DU119" s="437"/>
      <c r="DV119" s="436"/>
      <c r="DW119" s="436">
        <f>SUM(DW120:DW121)</f>
        <v>0</v>
      </c>
      <c r="DX119" s="436"/>
      <c r="DY119" s="436"/>
      <c r="DZ119" s="437"/>
      <c r="EA119" s="436"/>
      <c r="EB119" s="436">
        <f>SUM(EB120:EB121)</f>
        <v>0</v>
      </c>
      <c r="EC119" s="436"/>
      <c r="ED119" s="436"/>
      <c r="EE119" s="437"/>
      <c r="EF119" s="436"/>
      <c r="EG119" s="436">
        <f>SUM(EG120:EG121)</f>
        <v>0</v>
      </c>
      <c r="EH119" s="436"/>
      <c r="EI119" s="436"/>
      <c r="EJ119" s="437"/>
      <c r="EK119" s="436"/>
      <c r="EL119" s="436">
        <f>SUM(EL120:EL121)</f>
        <v>0</v>
      </c>
      <c r="EM119" s="436"/>
      <c r="EN119" s="436"/>
      <c r="EO119" s="345"/>
    </row>
    <row r="120" spans="1:145" x14ac:dyDescent="0.2">
      <c r="A120" s="333"/>
      <c r="B120" s="333"/>
      <c r="C120" s="333"/>
      <c r="D120" s="345" t="s">
        <v>422</v>
      </c>
      <c r="E120" s="351"/>
      <c r="F120" s="358"/>
      <c r="G120" s="434">
        <v>7115000</v>
      </c>
      <c r="H120" s="435"/>
      <c r="I120" s="436"/>
      <c r="J120" s="437"/>
      <c r="K120" s="438"/>
      <c r="L120" s="434">
        <v>0</v>
      </c>
      <c r="M120" s="435"/>
      <c r="N120" s="436"/>
      <c r="O120" s="437"/>
      <c r="P120" s="438"/>
      <c r="Q120" s="434">
        <v>7115000</v>
      </c>
      <c r="R120" s="435"/>
      <c r="S120" s="436"/>
      <c r="T120" s="437"/>
      <c r="U120" s="438"/>
      <c r="V120" s="434">
        <v>0</v>
      </c>
      <c r="W120" s="435"/>
      <c r="X120" s="436"/>
      <c r="Y120" s="437"/>
      <c r="Z120" s="438"/>
      <c r="AA120" s="434">
        <v>0</v>
      </c>
      <c r="AB120" s="435"/>
      <c r="AC120" s="436"/>
      <c r="AD120" s="437"/>
      <c r="AE120" s="438"/>
      <c r="AF120" s="434">
        <v>0</v>
      </c>
      <c r="AG120" s="435"/>
      <c r="AH120" s="436"/>
      <c r="AI120" s="437"/>
      <c r="AJ120" s="438"/>
      <c r="AK120" s="434">
        <v>0</v>
      </c>
      <c r="AL120" s="435"/>
      <c r="AM120" s="436"/>
      <c r="AN120" s="437"/>
      <c r="AO120" s="438"/>
      <c r="AP120" s="434">
        <v>0</v>
      </c>
      <c r="AQ120" s="435"/>
      <c r="AR120" s="436"/>
      <c r="AS120" s="437"/>
      <c r="AT120" s="438"/>
      <c r="AU120" s="434">
        <v>0</v>
      </c>
      <c r="AV120" s="435"/>
      <c r="AW120" s="436"/>
      <c r="AX120" s="437"/>
      <c r="AY120" s="438"/>
      <c r="AZ120" s="434">
        <v>0</v>
      </c>
      <c r="BA120" s="435"/>
      <c r="BB120" s="436"/>
      <c r="BC120" s="437"/>
      <c r="BD120" s="438"/>
      <c r="BE120" s="434">
        <v>0</v>
      </c>
      <c r="BF120" s="435"/>
      <c r="BG120" s="436"/>
      <c r="BH120" s="437"/>
      <c r="BI120" s="438"/>
      <c r="BJ120" s="434">
        <v>0</v>
      </c>
      <c r="BK120" s="435"/>
      <c r="BL120" s="436"/>
      <c r="BM120" s="437"/>
      <c r="BN120" s="438"/>
      <c r="BO120" s="434">
        <v>0</v>
      </c>
      <c r="BP120" s="435"/>
      <c r="BQ120" s="436"/>
      <c r="BR120" s="437"/>
      <c r="BS120" s="438"/>
      <c r="BT120" s="434">
        <f>SUM(L120:BO120)</f>
        <v>7115000</v>
      </c>
      <c r="BU120" s="435"/>
      <c r="BV120" s="436"/>
      <c r="BW120" s="437"/>
      <c r="BX120" s="438"/>
      <c r="BY120" s="434">
        <v>0</v>
      </c>
      <c r="BZ120" s="435"/>
      <c r="CA120" s="436"/>
      <c r="CB120" s="437"/>
      <c r="CC120" s="438"/>
      <c r="CD120" s="434">
        <v>0</v>
      </c>
      <c r="CE120" s="435"/>
      <c r="CF120" s="436"/>
      <c r="CG120" s="437"/>
      <c r="CH120" s="438"/>
      <c r="CI120" s="434">
        <v>0</v>
      </c>
      <c r="CJ120" s="435"/>
      <c r="CK120" s="436"/>
      <c r="CL120" s="437"/>
      <c r="CM120" s="438"/>
      <c r="CN120" s="434">
        <v>0</v>
      </c>
      <c r="CO120" s="435"/>
      <c r="CP120" s="436"/>
      <c r="CQ120" s="437"/>
      <c r="CR120" s="438"/>
      <c r="CS120" s="434">
        <v>0</v>
      </c>
      <c r="CT120" s="435"/>
      <c r="CU120" s="436"/>
      <c r="CV120" s="437"/>
      <c r="CW120" s="438"/>
      <c r="CX120" s="434">
        <v>0</v>
      </c>
      <c r="CY120" s="435"/>
      <c r="CZ120" s="436"/>
      <c r="DA120" s="437"/>
      <c r="DB120" s="438"/>
      <c r="DC120" s="434">
        <v>0</v>
      </c>
      <c r="DD120" s="435"/>
      <c r="DE120" s="436"/>
      <c r="DF120" s="437"/>
      <c r="DG120" s="438"/>
      <c r="DH120" s="434">
        <v>0</v>
      </c>
      <c r="DI120" s="435"/>
      <c r="DJ120" s="436"/>
      <c r="DK120" s="437"/>
      <c r="DL120" s="438"/>
      <c r="DM120" s="434">
        <v>0</v>
      </c>
      <c r="DN120" s="435"/>
      <c r="DO120" s="436"/>
      <c r="DP120" s="437"/>
      <c r="DQ120" s="438"/>
      <c r="DR120" s="434">
        <v>0</v>
      </c>
      <c r="DS120" s="435"/>
      <c r="DT120" s="436"/>
      <c r="DU120" s="437"/>
      <c r="DV120" s="438"/>
      <c r="DW120" s="434">
        <v>0</v>
      </c>
      <c r="DX120" s="435"/>
      <c r="DY120" s="436"/>
      <c r="DZ120" s="437"/>
      <c r="EA120" s="438"/>
      <c r="EB120" s="434">
        <v>0</v>
      </c>
      <c r="EC120" s="435"/>
      <c r="ED120" s="436"/>
      <c r="EE120" s="437"/>
      <c r="EF120" s="438"/>
      <c r="EG120" s="434">
        <v>0</v>
      </c>
      <c r="EH120" s="435"/>
      <c r="EI120" s="436"/>
      <c r="EJ120" s="437"/>
      <c r="EK120" s="438"/>
      <c r="EL120" s="434">
        <f>SUM(CD120:CI120)</f>
        <v>0</v>
      </c>
      <c r="EM120" s="435"/>
      <c r="EN120" s="436"/>
      <c r="EO120" s="345"/>
    </row>
    <row r="121" spans="1:145" x14ac:dyDescent="0.2">
      <c r="A121" s="333"/>
      <c r="B121" s="333"/>
      <c r="C121" s="333"/>
      <c r="D121" s="345" t="s">
        <v>423</v>
      </c>
      <c r="E121" s="351"/>
      <c r="F121" s="373"/>
      <c r="G121" s="448">
        <v>8845000</v>
      </c>
      <c r="H121" s="449"/>
      <c r="I121" s="436"/>
      <c r="J121" s="437"/>
      <c r="K121" s="450"/>
      <c r="L121" s="448">
        <v>0</v>
      </c>
      <c r="M121" s="449"/>
      <c r="N121" s="436"/>
      <c r="O121" s="437"/>
      <c r="P121" s="450"/>
      <c r="Q121" s="448">
        <v>8646600</v>
      </c>
      <c r="R121" s="449"/>
      <c r="S121" s="436"/>
      <c r="T121" s="437"/>
      <c r="U121" s="450"/>
      <c r="V121" s="448">
        <v>0</v>
      </c>
      <c r="W121" s="449"/>
      <c r="X121" s="436"/>
      <c r="Y121" s="437"/>
      <c r="Z121" s="450"/>
      <c r="AA121" s="448">
        <v>0</v>
      </c>
      <c r="AB121" s="449"/>
      <c r="AC121" s="436"/>
      <c r="AD121" s="437"/>
      <c r="AE121" s="450"/>
      <c r="AF121" s="448">
        <v>0</v>
      </c>
      <c r="AG121" s="449"/>
      <c r="AH121" s="436"/>
      <c r="AI121" s="437"/>
      <c r="AJ121" s="450"/>
      <c r="AK121" s="448">
        <v>0</v>
      </c>
      <c r="AL121" s="449"/>
      <c r="AM121" s="436"/>
      <c r="AN121" s="437"/>
      <c r="AO121" s="450"/>
      <c r="AP121" s="448">
        <v>0</v>
      </c>
      <c r="AQ121" s="449"/>
      <c r="AR121" s="436"/>
      <c r="AS121" s="437"/>
      <c r="AT121" s="450"/>
      <c r="AU121" s="448">
        <v>0</v>
      </c>
      <c r="AV121" s="449"/>
      <c r="AW121" s="436"/>
      <c r="AX121" s="437"/>
      <c r="AY121" s="450"/>
      <c r="AZ121" s="448">
        <v>0</v>
      </c>
      <c r="BA121" s="449"/>
      <c r="BB121" s="436"/>
      <c r="BC121" s="437"/>
      <c r="BD121" s="450"/>
      <c r="BE121" s="448">
        <v>0</v>
      </c>
      <c r="BF121" s="449"/>
      <c r="BG121" s="436"/>
      <c r="BH121" s="437"/>
      <c r="BI121" s="450"/>
      <c r="BJ121" s="448">
        <v>0</v>
      </c>
      <c r="BK121" s="449"/>
      <c r="BL121" s="436"/>
      <c r="BM121" s="437"/>
      <c r="BN121" s="450"/>
      <c r="BO121" s="448">
        <v>0</v>
      </c>
      <c r="BP121" s="449"/>
      <c r="BQ121" s="436"/>
      <c r="BR121" s="437"/>
      <c r="BS121" s="450"/>
      <c r="BT121" s="448">
        <f>SUM(L121:BO121)</f>
        <v>8646600</v>
      </c>
      <c r="BU121" s="449"/>
      <c r="BV121" s="436"/>
      <c r="BW121" s="437"/>
      <c r="BX121" s="450"/>
      <c r="BY121" s="448">
        <v>0</v>
      </c>
      <c r="BZ121" s="449"/>
      <c r="CA121" s="436"/>
      <c r="CB121" s="437"/>
      <c r="CC121" s="450"/>
      <c r="CD121" s="448">
        <v>0</v>
      </c>
      <c r="CE121" s="449"/>
      <c r="CF121" s="436"/>
      <c r="CG121" s="437"/>
      <c r="CH121" s="450"/>
      <c r="CI121" s="448">
        <v>0</v>
      </c>
      <c r="CJ121" s="449"/>
      <c r="CK121" s="436"/>
      <c r="CL121" s="437"/>
      <c r="CM121" s="450"/>
      <c r="CN121" s="448">
        <v>0</v>
      </c>
      <c r="CO121" s="449"/>
      <c r="CP121" s="436"/>
      <c r="CQ121" s="437"/>
      <c r="CR121" s="450"/>
      <c r="CS121" s="448">
        <v>0</v>
      </c>
      <c r="CT121" s="449"/>
      <c r="CU121" s="436"/>
      <c r="CV121" s="437"/>
      <c r="CW121" s="450"/>
      <c r="CX121" s="448">
        <v>0</v>
      </c>
      <c r="CY121" s="449"/>
      <c r="CZ121" s="436"/>
      <c r="DA121" s="437"/>
      <c r="DB121" s="450"/>
      <c r="DC121" s="448">
        <v>0</v>
      </c>
      <c r="DD121" s="449"/>
      <c r="DE121" s="436"/>
      <c r="DF121" s="437"/>
      <c r="DG121" s="450"/>
      <c r="DH121" s="448">
        <v>0</v>
      </c>
      <c r="DI121" s="449"/>
      <c r="DJ121" s="436"/>
      <c r="DK121" s="437"/>
      <c r="DL121" s="450"/>
      <c r="DM121" s="448">
        <v>0</v>
      </c>
      <c r="DN121" s="449"/>
      <c r="DO121" s="436"/>
      <c r="DP121" s="437"/>
      <c r="DQ121" s="450"/>
      <c r="DR121" s="448">
        <v>0</v>
      </c>
      <c r="DS121" s="449"/>
      <c r="DT121" s="436"/>
      <c r="DU121" s="437"/>
      <c r="DV121" s="450"/>
      <c r="DW121" s="448">
        <v>0</v>
      </c>
      <c r="DX121" s="449"/>
      <c r="DY121" s="436"/>
      <c r="DZ121" s="437"/>
      <c r="EA121" s="450"/>
      <c r="EB121" s="448">
        <v>0</v>
      </c>
      <c r="EC121" s="449"/>
      <c r="ED121" s="436"/>
      <c r="EE121" s="437"/>
      <c r="EF121" s="450"/>
      <c r="EG121" s="448">
        <v>0</v>
      </c>
      <c r="EH121" s="449"/>
      <c r="EI121" s="436"/>
      <c r="EJ121" s="437"/>
      <c r="EK121" s="450"/>
      <c r="EL121" s="448">
        <f t="shared" ref="EL121" si="10">SUM(CD121:CI121)</f>
        <v>0</v>
      </c>
      <c r="EM121" s="449"/>
      <c r="EN121" s="436"/>
      <c r="EO121" s="345"/>
    </row>
    <row r="122" spans="1:145" hidden="1" x14ac:dyDescent="0.2">
      <c r="A122" s="333"/>
      <c r="B122" s="333"/>
      <c r="C122" s="333"/>
      <c r="D122" s="345"/>
      <c r="E122" s="351"/>
      <c r="F122" s="333"/>
      <c r="G122" s="436"/>
      <c r="H122" s="436"/>
      <c r="I122" s="436"/>
      <c r="J122" s="437"/>
      <c r="K122" s="436"/>
      <c r="L122" s="436"/>
      <c r="M122" s="436"/>
      <c r="N122" s="436"/>
      <c r="O122" s="437"/>
      <c r="P122" s="436"/>
      <c r="Q122" s="436"/>
      <c r="R122" s="436"/>
      <c r="S122" s="436"/>
      <c r="T122" s="437"/>
      <c r="U122" s="436"/>
      <c r="V122" s="436"/>
      <c r="W122" s="436"/>
      <c r="X122" s="436"/>
      <c r="Y122" s="437"/>
      <c r="Z122" s="436"/>
      <c r="AA122" s="436"/>
      <c r="AB122" s="436"/>
      <c r="AC122" s="436"/>
      <c r="AD122" s="437"/>
      <c r="AE122" s="436"/>
      <c r="AF122" s="436"/>
      <c r="AG122" s="436"/>
      <c r="AH122" s="436"/>
      <c r="AI122" s="437"/>
      <c r="AJ122" s="436"/>
      <c r="AK122" s="436"/>
      <c r="AL122" s="436"/>
      <c r="AM122" s="436"/>
      <c r="AN122" s="437"/>
      <c r="AO122" s="436"/>
      <c r="AP122" s="436"/>
      <c r="AQ122" s="436"/>
      <c r="AR122" s="436"/>
      <c r="AS122" s="437"/>
      <c r="AT122" s="436"/>
      <c r="AU122" s="436"/>
      <c r="AV122" s="436"/>
      <c r="AW122" s="436"/>
      <c r="AX122" s="437"/>
      <c r="AY122" s="436"/>
      <c r="AZ122" s="436"/>
      <c r="BA122" s="436"/>
      <c r="BB122" s="436"/>
      <c r="BC122" s="437"/>
      <c r="BD122" s="436"/>
      <c r="BE122" s="436"/>
      <c r="BF122" s="436"/>
      <c r="BG122" s="436"/>
      <c r="BH122" s="437"/>
      <c r="BI122" s="436"/>
      <c r="BJ122" s="436"/>
      <c r="BK122" s="436"/>
      <c r="BL122" s="436"/>
      <c r="BM122" s="437"/>
      <c r="BN122" s="436"/>
      <c r="BO122" s="436"/>
      <c r="BP122" s="436"/>
      <c r="BQ122" s="436"/>
      <c r="BR122" s="437"/>
      <c r="BS122" s="436"/>
      <c r="BT122" s="436"/>
      <c r="BU122" s="436"/>
      <c r="BV122" s="436"/>
      <c r="BW122" s="437"/>
      <c r="BX122" s="436"/>
      <c r="BY122" s="436"/>
      <c r="BZ122" s="436"/>
      <c r="CA122" s="436"/>
      <c r="CB122" s="437"/>
      <c r="CC122" s="436"/>
      <c r="CD122" s="436"/>
      <c r="CE122" s="436"/>
      <c r="CF122" s="436"/>
      <c r="CG122" s="437"/>
      <c r="CH122" s="436"/>
      <c r="CI122" s="436"/>
      <c r="CJ122" s="436"/>
      <c r="CK122" s="436"/>
      <c r="CL122" s="437"/>
      <c r="CM122" s="436"/>
      <c r="CN122" s="436"/>
      <c r="CO122" s="436"/>
      <c r="CP122" s="436"/>
      <c r="CQ122" s="437"/>
      <c r="CR122" s="436"/>
      <c r="CS122" s="436"/>
      <c r="CT122" s="436"/>
      <c r="CU122" s="436"/>
      <c r="CV122" s="437"/>
      <c r="CW122" s="436"/>
      <c r="CX122" s="436"/>
      <c r="CY122" s="436"/>
      <c r="CZ122" s="436"/>
      <c r="DA122" s="437"/>
      <c r="DB122" s="436"/>
      <c r="DC122" s="436"/>
      <c r="DD122" s="436"/>
      <c r="DE122" s="436"/>
      <c r="DF122" s="437"/>
      <c r="DG122" s="436"/>
      <c r="DH122" s="436"/>
      <c r="DI122" s="436"/>
      <c r="DJ122" s="436"/>
      <c r="DK122" s="437"/>
      <c r="DL122" s="436"/>
      <c r="DM122" s="436"/>
      <c r="DN122" s="436"/>
      <c r="DO122" s="436"/>
      <c r="DP122" s="437"/>
      <c r="DQ122" s="436"/>
      <c r="DR122" s="436"/>
      <c r="DS122" s="436"/>
      <c r="DT122" s="436"/>
      <c r="DU122" s="437"/>
      <c r="DV122" s="436"/>
      <c r="DW122" s="436"/>
      <c r="DX122" s="436"/>
      <c r="DY122" s="436"/>
      <c r="DZ122" s="437"/>
      <c r="EA122" s="436"/>
      <c r="EB122" s="436"/>
      <c r="EC122" s="436"/>
      <c r="ED122" s="436"/>
      <c r="EE122" s="437"/>
      <c r="EF122" s="436"/>
      <c r="EG122" s="436"/>
      <c r="EH122" s="436"/>
      <c r="EI122" s="436"/>
      <c r="EJ122" s="437"/>
      <c r="EK122" s="436"/>
      <c r="EL122" s="436"/>
      <c r="EM122" s="436"/>
      <c r="EN122" s="436"/>
      <c r="EO122" s="345"/>
    </row>
    <row r="123" spans="1:145" hidden="1" x14ac:dyDescent="0.2">
      <c r="A123" s="333"/>
      <c r="B123" s="333"/>
      <c r="C123" s="333"/>
      <c r="D123" s="345" t="s">
        <v>427</v>
      </c>
      <c r="E123" s="351"/>
      <c r="F123" s="333"/>
      <c r="G123" s="436">
        <v>0</v>
      </c>
      <c r="H123" s="436"/>
      <c r="I123" s="436"/>
      <c r="J123" s="437"/>
      <c r="K123" s="436"/>
      <c r="L123" s="436">
        <f>SUM(L124:L125)</f>
        <v>0</v>
      </c>
      <c r="M123" s="436"/>
      <c r="N123" s="436"/>
      <c r="O123" s="437"/>
      <c r="P123" s="436"/>
      <c r="Q123" s="436">
        <f>SUM(Q124:Q125)</f>
        <v>0</v>
      </c>
      <c r="R123" s="436"/>
      <c r="S123" s="436"/>
      <c r="T123" s="437"/>
      <c r="U123" s="436"/>
      <c r="V123" s="436">
        <f>SUM(V124:V125)</f>
        <v>0</v>
      </c>
      <c r="W123" s="436"/>
      <c r="X123" s="436"/>
      <c r="Y123" s="437"/>
      <c r="Z123" s="436"/>
      <c r="AA123" s="436">
        <f>SUM(AA124:AA125)</f>
        <v>0</v>
      </c>
      <c r="AB123" s="436"/>
      <c r="AC123" s="436"/>
      <c r="AD123" s="437"/>
      <c r="AE123" s="436"/>
      <c r="AF123" s="436">
        <f>SUM(AF124:AF125)</f>
        <v>0</v>
      </c>
      <c r="AG123" s="436"/>
      <c r="AH123" s="436"/>
      <c r="AI123" s="437"/>
      <c r="AJ123" s="436"/>
      <c r="AK123" s="436">
        <f>SUM(AK124:AK125)</f>
        <v>0</v>
      </c>
      <c r="AL123" s="436"/>
      <c r="AM123" s="436"/>
      <c r="AN123" s="437"/>
      <c r="AO123" s="436"/>
      <c r="AP123" s="436">
        <f>SUM(AP124:AP125)</f>
        <v>0</v>
      </c>
      <c r="AQ123" s="436"/>
      <c r="AR123" s="436"/>
      <c r="AS123" s="437"/>
      <c r="AT123" s="436"/>
      <c r="AU123" s="436">
        <f>SUM(AU124:AU125)</f>
        <v>0</v>
      </c>
      <c r="AV123" s="436"/>
      <c r="AW123" s="436"/>
      <c r="AX123" s="437"/>
      <c r="AY123" s="436"/>
      <c r="AZ123" s="436">
        <f>SUM(AZ124:AZ125)</f>
        <v>0</v>
      </c>
      <c r="BA123" s="436"/>
      <c r="BB123" s="436"/>
      <c r="BC123" s="437"/>
      <c r="BD123" s="436"/>
      <c r="BE123" s="436">
        <f>SUM(BE124:BE125)</f>
        <v>0</v>
      </c>
      <c r="BF123" s="436"/>
      <c r="BG123" s="436"/>
      <c r="BH123" s="437"/>
      <c r="BI123" s="436"/>
      <c r="BJ123" s="436">
        <f>SUM(BJ124:BJ125)</f>
        <v>0</v>
      </c>
      <c r="BK123" s="436"/>
      <c r="BL123" s="436"/>
      <c r="BM123" s="437"/>
      <c r="BN123" s="436"/>
      <c r="BO123" s="436">
        <f>SUM(BO124:BO125)</f>
        <v>0</v>
      </c>
      <c r="BP123" s="436"/>
      <c r="BQ123" s="436"/>
      <c r="BR123" s="437"/>
      <c r="BS123" s="436"/>
      <c r="BT123" s="436">
        <f>SUM(BT124:BT125)</f>
        <v>0</v>
      </c>
      <c r="BU123" s="436"/>
      <c r="BV123" s="436"/>
      <c r="BW123" s="437"/>
      <c r="BX123" s="436"/>
      <c r="BY123" s="436">
        <f>SUM(BY124:BY125)</f>
        <v>0</v>
      </c>
      <c r="BZ123" s="436"/>
      <c r="CA123" s="436"/>
      <c r="CB123" s="437"/>
      <c r="CC123" s="436"/>
      <c r="CD123" s="436">
        <f>SUM(CD124:CD125)</f>
        <v>0</v>
      </c>
      <c r="CE123" s="436"/>
      <c r="CF123" s="436"/>
      <c r="CG123" s="437"/>
      <c r="CH123" s="436"/>
      <c r="CI123" s="436">
        <f>SUM(CI124:CI125)</f>
        <v>0</v>
      </c>
      <c r="CJ123" s="436"/>
      <c r="CK123" s="436"/>
      <c r="CL123" s="437"/>
      <c r="CM123" s="436"/>
      <c r="CN123" s="436">
        <f>SUM(CN124:CN125)</f>
        <v>0</v>
      </c>
      <c r="CO123" s="436"/>
      <c r="CP123" s="436"/>
      <c r="CQ123" s="437"/>
      <c r="CR123" s="436"/>
      <c r="CS123" s="436">
        <f>SUM(CS124:CS125)</f>
        <v>0</v>
      </c>
      <c r="CT123" s="436"/>
      <c r="CU123" s="436"/>
      <c r="CV123" s="437"/>
      <c r="CW123" s="436"/>
      <c r="CX123" s="436">
        <f>SUM(CX124:CX125)</f>
        <v>0</v>
      </c>
      <c r="CY123" s="436"/>
      <c r="CZ123" s="436"/>
      <c r="DA123" s="437"/>
      <c r="DB123" s="436"/>
      <c r="DC123" s="436">
        <f>SUM(DC124:DC125)</f>
        <v>0</v>
      </c>
      <c r="DD123" s="436"/>
      <c r="DE123" s="436"/>
      <c r="DF123" s="437"/>
      <c r="DG123" s="436"/>
      <c r="DH123" s="436">
        <f>SUM(DH124:DH125)</f>
        <v>0</v>
      </c>
      <c r="DI123" s="436"/>
      <c r="DJ123" s="436"/>
      <c r="DK123" s="437"/>
      <c r="DL123" s="436"/>
      <c r="DM123" s="436">
        <f>SUM(DM124:DM125)</f>
        <v>0</v>
      </c>
      <c r="DN123" s="436"/>
      <c r="DO123" s="436"/>
      <c r="DP123" s="437"/>
      <c r="DQ123" s="436"/>
      <c r="DR123" s="436">
        <f>SUM(DR124:DR125)</f>
        <v>0</v>
      </c>
      <c r="DS123" s="436"/>
      <c r="DT123" s="436"/>
      <c r="DU123" s="437"/>
      <c r="DV123" s="436"/>
      <c r="DW123" s="436">
        <f>SUM(DW124:DW125)</f>
        <v>0</v>
      </c>
      <c r="DX123" s="436"/>
      <c r="DY123" s="436"/>
      <c r="DZ123" s="437"/>
      <c r="EA123" s="436"/>
      <c r="EB123" s="436">
        <f>SUM(EB124:EB125)</f>
        <v>0</v>
      </c>
      <c r="EC123" s="436"/>
      <c r="ED123" s="436"/>
      <c r="EE123" s="437"/>
      <c r="EF123" s="436"/>
      <c r="EG123" s="436">
        <f>SUM(EG124:EG125)</f>
        <v>0</v>
      </c>
      <c r="EH123" s="436"/>
      <c r="EI123" s="436"/>
      <c r="EJ123" s="437"/>
      <c r="EK123" s="436"/>
      <c r="EL123" s="436">
        <f>SUM(EL124:EL125)</f>
        <v>0</v>
      </c>
      <c r="EM123" s="436"/>
      <c r="EN123" s="436"/>
      <c r="EO123" s="345"/>
    </row>
    <row r="124" spans="1:145" hidden="1" x14ac:dyDescent="0.2">
      <c r="A124" s="333"/>
      <c r="B124" s="333"/>
      <c r="C124" s="333"/>
      <c r="D124" s="345" t="s">
        <v>422</v>
      </c>
      <c r="E124" s="351"/>
      <c r="F124" s="358"/>
      <c r="G124" s="434">
        <v>0</v>
      </c>
      <c r="H124" s="435"/>
      <c r="I124" s="436"/>
      <c r="J124" s="437"/>
      <c r="K124" s="438"/>
      <c r="L124" s="434">
        <v>0</v>
      </c>
      <c r="M124" s="435"/>
      <c r="N124" s="436"/>
      <c r="O124" s="437"/>
      <c r="P124" s="438"/>
      <c r="Q124" s="434">
        <v>0</v>
      </c>
      <c r="R124" s="435"/>
      <c r="S124" s="436"/>
      <c r="T124" s="437"/>
      <c r="U124" s="438"/>
      <c r="V124" s="434">
        <v>0</v>
      </c>
      <c r="W124" s="435"/>
      <c r="X124" s="436"/>
      <c r="Y124" s="437"/>
      <c r="Z124" s="438"/>
      <c r="AA124" s="434">
        <v>0</v>
      </c>
      <c r="AB124" s="435"/>
      <c r="AC124" s="436"/>
      <c r="AD124" s="437"/>
      <c r="AE124" s="438"/>
      <c r="AF124" s="434">
        <v>0</v>
      </c>
      <c r="AG124" s="435"/>
      <c r="AH124" s="436"/>
      <c r="AI124" s="437"/>
      <c r="AJ124" s="438"/>
      <c r="AK124" s="434">
        <v>0</v>
      </c>
      <c r="AL124" s="435"/>
      <c r="AM124" s="436"/>
      <c r="AN124" s="437"/>
      <c r="AO124" s="438"/>
      <c r="AP124" s="434">
        <v>0</v>
      </c>
      <c r="AQ124" s="435"/>
      <c r="AR124" s="436"/>
      <c r="AS124" s="437"/>
      <c r="AT124" s="438"/>
      <c r="AU124" s="434">
        <v>0</v>
      </c>
      <c r="AV124" s="435"/>
      <c r="AW124" s="436"/>
      <c r="AX124" s="437"/>
      <c r="AY124" s="438"/>
      <c r="AZ124" s="434">
        <v>0</v>
      </c>
      <c r="BA124" s="435"/>
      <c r="BB124" s="436"/>
      <c r="BC124" s="437"/>
      <c r="BD124" s="438"/>
      <c r="BE124" s="434">
        <v>0</v>
      </c>
      <c r="BF124" s="435"/>
      <c r="BG124" s="436"/>
      <c r="BH124" s="437"/>
      <c r="BI124" s="438"/>
      <c r="BJ124" s="434">
        <v>0</v>
      </c>
      <c r="BK124" s="435"/>
      <c r="BL124" s="436"/>
      <c r="BM124" s="437"/>
      <c r="BN124" s="438"/>
      <c r="BO124" s="434">
        <v>0</v>
      </c>
      <c r="BP124" s="435"/>
      <c r="BQ124" s="436"/>
      <c r="BR124" s="437"/>
      <c r="BS124" s="438"/>
      <c r="BT124" s="434">
        <f>SUM(L124:BO124)</f>
        <v>0</v>
      </c>
      <c r="BU124" s="435"/>
      <c r="BV124" s="436"/>
      <c r="BW124" s="437"/>
      <c r="BX124" s="438"/>
      <c r="BY124" s="434">
        <f>SUM(Q124:BT124)</f>
        <v>0</v>
      </c>
      <c r="BZ124" s="435"/>
      <c r="CA124" s="436"/>
      <c r="CB124" s="437"/>
      <c r="CC124" s="438"/>
      <c r="CD124" s="434">
        <v>0</v>
      </c>
      <c r="CE124" s="435"/>
      <c r="CF124" s="436"/>
      <c r="CG124" s="437"/>
      <c r="CH124" s="438"/>
      <c r="CI124" s="434">
        <v>0</v>
      </c>
      <c r="CJ124" s="435"/>
      <c r="CK124" s="436"/>
      <c r="CL124" s="437"/>
      <c r="CM124" s="438"/>
      <c r="CN124" s="434">
        <v>0</v>
      </c>
      <c r="CO124" s="435"/>
      <c r="CP124" s="436"/>
      <c r="CQ124" s="437"/>
      <c r="CR124" s="438"/>
      <c r="CS124" s="434">
        <v>0</v>
      </c>
      <c r="CT124" s="435"/>
      <c r="CU124" s="436"/>
      <c r="CV124" s="437"/>
      <c r="CW124" s="438"/>
      <c r="CX124" s="434">
        <v>0</v>
      </c>
      <c r="CY124" s="435"/>
      <c r="CZ124" s="436"/>
      <c r="DA124" s="437"/>
      <c r="DB124" s="438"/>
      <c r="DC124" s="434">
        <v>0</v>
      </c>
      <c r="DD124" s="435"/>
      <c r="DE124" s="436"/>
      <c r="DF124" s="437"/>
      <c r="DG124" s="438"/>
      <c r="DH124" s="434">
        <v>0</v>
      </c>
      <c r="DI124" s="435"/>
      <c r="DJ124" s="436"/>
      <c r="DK124" s="437"/>
      <c r="DL124" s="438"/>
      <c r="DM124" s="434">
        <v>0</v>
      </c>
      <c r="DN124" s="435"/>
      <c r="DO124" s="436"/>
      <c r="DP124" s="437"/>
      <c r="DQ124" s="438"/>
      <c r="DR124" s="434">
        <v>0</v>
      </c>
      <c r="DS124" s="435"/>
      <c r="DT124" s="436"/>
      <c r="DU124" s="437"/>
      <c r="DV124" s="438"/>
      <c r="DW124" s="434">
        <v>0</v>
      </c>
      <c r="DX124" s="435"/>
      <c r="DY124" s="436"/>
      <c r="DZ124" s="437"/>
      <c r="EA124" s="438"/>
      <c r="EB124" s="434">
        <v>0</v>
      </c>
      <c r="EC124" s="435"/>
      <c r="ED124" s="436"/>
      <c r="EE124" s="437"/>
      <c r="EF124" s="438"/>
      <c r="EG124" s="434">
        <v>0</v>
      </c>
      <c r="EH124" s="435"/>
      <c r="EI124" s="436"/>
      <c r="EJ124" s="437"/>
      <c r="EK124" s="438"/>
      <c r="EL124" s="434">
        <f>SUM(CD124:EG124)</f>
        <v>0</v>
      </c>
      <c r="EM124" s="435"/>
      <c r="EN124" s="436"/>
      <c r="EO124" s="345"/>
    </row>
    <row r="125" spans="1:145" hidden="1" x14ac:dyDescent="0.2">
      <c r="A125" s="333"/>
      <c r="B125" s="333"/>
      <c r="C125" s="333"/>
      <c r="D125" s="345" t="s">
        <v>423</v>
      </c>
      <c r="E125" s="351"/>
      <c r="F125" s="373"/>
      <c r="G125" s="448">
        <v>0</v>
      </c>
      <c r="H125" s="449"/>
      <c r="I125" s="436"/>
      <c r="J125" s="437"/>
      <c r="K125" s="450"/>
      <c r="L125" s="448">
        <v>0</v>
      </c>
      <c r="M125" s="449"/>
      <c r="N125" s="436"/>
      <c r="O125" s="437"/>
      <c r="P125" s="450"/>
      <c r="Q125" s="448">
        <v>0</v>
      </c>
      <c r="R125" s="449"/>
      <c r="S125" s="436"/>
      <c r="T125" s="437"/>
      <c r="U125" s="450"/>
      <c r="V125" s="448">
        <v>0</v>
      </c>
      <c r="W125" s="449"/>
      <c r="X125" s="436"/>
      <c r="Y125" s="437"/>
      <c r="Z125" s="450"/>
      <c r="AA125" s="448">
        <v>0</v>
      </c>
      <c r="AB125" s="449"/>
      <c r="AC125" s="436"/>
      <c r="AD125" s="437"/>
      <c r="AE125" s="450"/>
      <c r="AF125" s="448">
        <v>0</v>
      </c>
      <c r="AG125" s="449"/>
      <c r="AH125" s="436"/>
      <c r="AI125" s="437"/>
      <c r="AJ125" s="450"/>
      <c r="AK125" s="448">
        <v>0</v>
      </c>
      <c r="AL125" s="449"/>
      <c r="AM125" s="436"/>
      <c r="AN125" s="437"/>
      <c r="AO125" s="450"/>
      <c r="AP125" s="448">
        <v>0</v>
      </c>
      <c r="AQ125" s="449"/>
      <c r="AR125" s="436"/>
      <c r="AS125" s="437"/>
      <c r="AT125" s="450"/>
      <c r="AU125" s="448">
        <v>0</v>
      </c>
      <c r="AV125" s="449"/>
      <c r="AW125" s="436"/>
      <c r="AX125" s="437"/>
      <c r="AY125" s="450"/>
      <c r="AZ125" s="448">
        <v>0</v>
      </c>
      <c r="BA125" s="449"/>
      <c r="BB125" s="436"/>
      <c r="BC125" s="437"/>
      <c r="BD125" s="450"/>
      <c r="BE125" s="448">
        <v>0</v>
      </c>
      <c r="BF125" s="449"/>
      <c r="BG125" s="436"/>
      <c r="BH125" s="437"/>
      <c r="BI125" s="450"/>
      <c r="BJ125" s="448">
        <v>0</v>
      </c>
      <c r="BK125" s="449"/>
      <c r="BL125" s="436"/>
      <c r="BM125" s="437"/>
      <c r="BN125" s="450"/>
      <c r="BO125" s="448">
        <v>0</v>
      </c>
      <c r="BP125" s="449"/>
      <c r="BQ125" s="436"/>
      <c r="BR125" s="437"/>
      <c r="BS125" s="450"/>
      <c r="BT125" s="448">
        <f>SUM(L125:BO125)</f>
        <v>0</v>
      </c>
      <c r="BU125" s="449"/>
      <c r="BV125" s="436"/>
      <c r="BW125" s="437"/>
      <c r="BX125" s="450"/>
      <c r="BY125" s="448">
        <f>SUM(Q125:BT125)</f>
        <v>0</v>
      </c>
      <c r="BZ125" s="449"/>
      <c r="CA125" s="436"/>
      <c r="CB125" s="437"/>
      <c r="CC125" s="450"/>
      <c r="CD125" s="448">
        <v>0</v>
      </c>
      <c r="CE125" s="449"/>
      <c r="CF125" s="436"/>
      <c r="CG125" s="437"/>
      <c r="CH125" s="450"/>
      <c r="CI125" s="448">
        <v>0</v>
      </c>
      <c r="CJ125" s="449"/>
      <c r="CK125" s="436"/>
      <c r="CL125" s="437"/>
      <c r="CM125" s="450"/>
      <c r="CN125" s="448">
        <v>0</v>
      </c>
      <c r="CO125" s="449"/>
      <c r="CP125" s="436"/>
      <c r="CQ125" s="437"/>
      <c r="CR125" s="450"/>
      <c r="CS125" s="448">
        <v>0</v>
      </c>
      <c r="CT125" s="449"/>
      <c r="CU125" s="436"/>
      <c r="CV125" s="437"/>
      <c r="CW125" s="450"/>
      <c r="CX125" s="448">
        <v>0</v>
      </c>
      <c r="CY125" s="449"/>
      <c r="CZ125" s="436"/>
      <c r="DA125" s="437"/>
      <c r="DB125" s="450"/>
      <c r="DC125" s="448">
        <v>0</v>
      </c>
      <c r="DD125" s="449"/>
      <c r="DE125" s="436"/>
      <c r="DF125" s="437"/>
      <c r="DG125" s="450"/>
      <c r="DH125" s="448">
        <v>0</v>
      </c>
      <c r="DI125" s="449"/>
      <c r="DJ125" s="436"/>
      <c r="DK125" s="437"/>
      <c r="DL125" s="450"/>
      <c r="DM125" s="448">
        <v>0</v>
      </c>
      <c r="DN125" s="449"/>
      <c r="DO125" s="436"/>
      <c r="DP125" s="437"/>
      <c r="DQ125" s="450"/>
      <c r="DR125" s="448">
        <v>0</v>
      </c>
      <c r="DS125" s="449"/>
      <c r="DT125" s="436"/>
      <c r="DU125" s="437"/>
      <c r="DV125" s="450"/>
      <c r="DW125" s="448">
        <v>0</v>
      </c>
      <c r="DX125" s="449"/>
      <c r="DY125" s="436"/>
      <c r="DZ125" s="437"/>
      <c r="EA125" s="450"/>
      <c r="EB125" s="448">
        <v>0</v>
      </c>
      <c r="EC125" s="449"/>
      <c r="ED125" s="436"/>
      <c r="EE125" s="437"/>
      <c r="EF125" s="450"/>
      <c r="EG125" s="448">
        <v>0</v>
      </c>
      <c r="EH125" s="449"/>
      <c r="EI125" s="436"/>
      <c r="EJ125" s="437"/>
      <c r="EK125" s="450"/>
      <c r="EL125" s="448">
        <f>SUM(CD125:EG125)</f>
        <v>0</v>
      </c>
      <c r="EM125" s="449"/>
      <c r="EN125" s="436"/>
      <c r="EO125" s="345"/>
    </row>
    <row r="126" spans="1:145" hidden="1" x14ac:dyDescent="0.2">
      <c r="A126" s="333"/>
      <c r="B126" s="333"/>
      <c r="C126" s="333"/>
      <c r="D126" s="345"/>
      <c r="E126" s="351"/>
      <c r="F126" s="333"/>
      <c r="G126" s="436"/>
      <c r="H126" s="436"/>
      <c r="I126" s="436"/>
      <c r="J126" s="437"/>
      <c r="K126" s="436"/>
      <c r="L126" s="436"/>
      <c r="M126" s="436"/>
      <c r="N126" s="436"/>
      <c r="O126" s="437"/>
      <c r="P126" s="436"/>
      <c r="Q126" s="436"/>
      <c r="R126" s="436"/>
      <c r="S126" s="436"/>
      <c r="T126" s="437"/>
      <c r="U126" s="436"/>
      <c r="V126" s="436"/>
      <c r="W126" s="436"/>
      <c r="X126" s="436"/>
      <c r="Y126" s="437"/>
      <c r="Z126" s="436"/>
      <c r="AA126" s="436"/>
      <c r="AB126" s="436"/>
      <c r="AC126" s="436"/>
      <c r="AD126" s="437"/>
      <c r="AE126" s="436"/>
      <c r="AF126" s="436"/>
      <c r="AG126" s="436"/>
      <c r="AH126" s="436"/>
      <c r="AI126" s="437"/>
      <c r="AJ126" s="436"/>
      <c r="AK126" s="436"/>
      <c r="AL126" s="436"/>
      <c r="AM126" s="436"/>
      <c r="AN126" s="437"/>
      <c r="AO126" s="436"/>
      <c r="AP126" s="436"/>
      <c r="AQ126" s="436"/>
      <c r="AR126" s="436"/>
      <c r="AS126" s="437"/>
      <c r="AT126" s="436"/>
      <c r="AU126" s="436"/>
      <c r="AV126" s="436"/>
      <c r="AW126" s="436"/>
      <c r="AX126" s="437"/>
      <c r="AY126" s="436"/>
      <c r="AZ126" s="436"/>
      <c r="BA126" s="436"/>
      <c r="BB126" s="436"/>
      <c r="BC126" s="437"/>
      <c r="BD126" s="436"/>
      <c r="BE126" s="436"/>
      <c r="BF126" s="436"/>
      <c r="BG126" s="436"/>
      <c r="BH126" s="437"/>
      <c r="BI126" s="436"/>
      <c r="BJ126" s="436"/>
      <c r="BK126" s="436"/>
      <c r="BL126" s="436"/>
      <c r="BM126" s="437"/>
      <c r="BN126" s="436"/>
      <c r="BO126" s="436"/>
      <c r="BP126" s="436"/>
      <c r="BQ126" s="436"/>
      <c r="BR126" s="437"/>
      <c r="BS126" s="436"/>
      <c r="BT126" s="436"/>
      <c r="BU126" s="436"/>
      <c r="BV126" s="436"/>
      <c r="BW126" s="437"/>
      <c r="BX126" s="436"/>
      <c r="BY126" s="436"/>
      <c r="BZ126" s="436"/>
      <c r="CA126" s="436"/>
      <c r="CB126" s="437"/>
      <c r="CC126" s="436"/>
      <c r="CD126" s="436"/>
      <c r="CE126" s="436"/>
      <c r="CF126" s="436"/>
      <c r="CG126" s="437"/>
      <c r="CH126" s="436"/>
      <c r="CI126" s="436"/>
      <c r="CJ126" s="436"/>
      <c r="CK126" s="436"/>
      <c r="CL126" s="437"/>
      <c r="CM126" s="436"/>
      <c r="CN126" s="436"/>
      <c r="CO126" s="436"/>
      <c r="CP126" s="436"/>
      <c r="CQ126" s="437"/>
      <c r="CR126" s="436"/>
      <c r="CS126" s="436"/>
      <c r="CT126" s="436"/>
      <c r="CU126" s="436"/>
      <c r="CV126" s="437"/>
      <c r="CW126" s="436"/>
      <c r="CX126" s="436"/>
      <c r="CY126" s="436"/>
      <c r="CZ126" s="436"/>
      <c r="DA126" s="437"/>
      <c r="DB126" s="436"/>
      <c r="DC126" s="436"/>
      <c r="DD126" s="436"/>
      <c r="DE126" s="436"/>
      <c r="DF126" s="437"/>
      <c r="DG126" s="436"/>
      <c r="DH126" s="436"/>
      <c r="DI126" s="436"/>
      <c r="DJ126" s="436"/>
      <c r="DK126" s="437"/>
      <c r="DL126" s="436"/>
      <c r="DM126" s="436"/>
      <c r="DN126" s="436"/>
      <c r="DO126" s="436"/>
      <c r="DP126" s="437"/>
      <c r="DQ126" s="436"/>
      <c r="DR126" s="436"/>
      <c r="DS126" s="436"/>
      <c r="DT126" s="436"/>
      <c r="DU126" s="437"/>
      <c r="DV126" s="436"/>
      <c r="DW126" s="436"/>
      <c r="DX126" s="436"/>
      <c r="DY126" s="436"/>
      <c r="DZ126" s="437"/>
      <c r="EA126" s="436"/>
      <c r="EB126" s="436"/>
      <c r="EC126" s="436"/>
      <c r="ED126" s="436"/>
      <c r="EE126" s="437"/>
      <c r="EF126" s="436"/>
      <c r="EG126" s="436"/>
      <c r="EH126" s="436"/>
      <c r="EI126" s="436"/>
      <c r="EJ126" s="437"/>
      <c r="EK126" s="436"/>
      <c r="EL126" s="436"/>
      <c r="EM126" s="436"/>
      <c r="EN126" s="436"/>
      <c r="EO126" s="345"/>
    </row>
    <row r="127" spans="1:145" hidden="1" x14ac:dyDescent="0.2">
      <c r="A127" s="333"/>
      <c r="B127" s="333"/>
      <c r="C127" s="333"/>
      <c r="D127" s="345" t="s">
        <v>428</v>
      </c>
      <c r="E127" s="351"/>
      <c r="F127" s="333"/>
      <c r="G127" s="436">
        <v>0</v>
      </c>
      <c r="H127" s="436"/>
      <c r="I127" s="436"/>
      <c r="J127" s="437"/>
      <c r="K127" s="436"/>
      <c r="L127" s="436">
        <f>SUM(L128:L129)</f>
        <v>0</v>
      </c>
      <c r="M127" s="436"/>
      <c r="N127" s="436"/>
      <c r="O127" s="437"/>
      <c r="P127" s="436"/>
      <c r="Q127" s="436">
        <f>SUM(Q128:Q129)</f>
        <v>0</v>
      </c>
      <c r="R127" s="436"/>
      <c r="S127" s="436"/>
      <c r="T127" s="437"/>
      <c r="U127" s="436"/>
      <c r="V127" s="436">
        <f>SUM(V128:V129)</f>
        <v>0</v>
      </c>
      <c r="W127" s="436"/>
      <c r="X127" s="436"/>
      <c r="Y127" s="437"/>
      <c r="Z127" s="436"/>
      <c r="AA127" s="436">
        <f>SUM(AA128:AA129)</f>
        <v>0</v>
      </c>
      <c r="AB127" s="436"/>
      <c r="AC127" s="436"/>
      <c r="AD127" s="437"/>
      <c r="AE127" s="436"/>
      <c r="AF127" s="436">
        <f>SUM(AF128:AF129)</f>
        <v>0</v>
      </c>
      <c r="AG127" s="436"/>
      <c r="AH127" s="436"/>
      <c r="AI127" s="437"/>
      <c r="AJ127" s="436"/>
      <c r="AK127" s="436">
        <f>SUM(AK128:AK129)</f>
        <v>0</v>
      </c>
      <c r="AL127" s="436"/>
      <c r="AM127" s="436"/>
      <c r="AN127" s="437"/>
      <c r="AO127" s="436"/>
      <c r="AP127" s="436">
        <f>SUM(AP128:AP129)</f>
        <v>0</v>
      </c>
      <c r="AQ127" s="436"/>
      <c r="AR127" s="436"/>
      <c r="AS127" s="437"/>
      <c r="AT127" s="436"/>
      <c r="AU127" s="436">
        <f>SUM(AU128:AU129)</f>
        <v>0</v>
      </c>
      <c r="AV127" s="436"/>
      <c r="AW127" s="436"/>
      <c r="AX127" s="437"/>
      <c r="AY127" s="436"/>
      <c r="AZ127" s="436">
        <f>SUM(AZ128:AZ129)</f>
        <v>0</v>
      </c>
      <c r="BA127" s="436"/>
      <c r="BB127" s="436"/>
      <c r="BC127" s="437"/>
      <c r="BD127" s="436"/>
      <c r="BE127" s="436">
        <f>SUM(BE128:BE129)</f>
        <v>0</v>
      </c>
      <c r="BF127" s="436"/>
      <c r="BG127" s="436"/>
      <c r="BH127" s="437"/>
      <c r="BI127" s="436"/>
      <c r="BJ127" s="436">
        <f>SUM(BJ128:BJ129)</f>
        <v>0</v>
      </c>
      <c r="BK127" s="436"/>
      <c r="BL127" s="436"/>
      <c r="BM127" s="437"/>
      <c r="BN127" s="436"/>
      <c r="BO127" s="436">
        <f>SUM(BO128:BO129)</f>
        <v>0</v>
      </c>
      <c r="BP127" s="436"/>
      <c r="BQ127" s="436"/>
      <c r="BR127" s="437"/>
      <c r="BS127" s="436"/>
      <c r="BT127" s="436">
        <f>SUM(BT128:BT129)</f>
        <v>0</v>
      </c>
      <c r="BU127" s="436"/>
      <c r="BV127" s="436"/>
      <c r="BW127" s="437"/>
      <c r="BX127" s="436"/>
      <c r="BY127" s="436">
        <f>SUM(BY128:BY129)</f>
        <v>0</v>
      </c>
      <c r="BZ127" s="436"/>
      <c r="CA127" s="436"/>
      <c r="CB127" s="437"/>
      <c r="CC127" s="436"/>
      <c r="CD127" s="436">
        <f>SUM(CD128:CD129)</f>
        <v>0</v>
      </c>
      <c r="CE127" s="436"/>
      <c r="CF127" s="436"/>
      <c r="CG127" s="437"/>
      <c r="CH127" s="436"/>
      <c r="CI127" s="436">
        <f>SUM(CI128:CI129)</f>
        <v>0</v>
      </c>
      <c r="CJ127" s="436"/>
      <c r="CK127" s="436"/>
      <c r="CL127" s="437"/>
      <c r="CM127" s="436"/>
      <c r="CN127" s="436">
        <f>SUM(CN128:CN129)</f>
        <v>0</v>
      </c>
      <c r="CO127" s="436"/>
      <c r="CP127" s="436"/>
      <c r="CQ127" s="437"/>
      <c r="CR127" s="436"/>
      <c r="CS127" s="436">
        <f>SUM(CS128:CS129)</f>
        <v>0</v>
      </c>
      <c r="CT127" s="436"/>
      <c r="CU127" s="436"/>
      <c r="CV127" s="437"/>
      <c r="CW127" s="436"/>
      <c r="CX127" s="436">
        <f>SUM(CX128:CX129)</f>
        <v>0</v>
      </c>
      <c r="CY127" s="436"/>
      <c r="CZ127" s="436"/>
      <c r="DA127" s="437"/>
      <c r="DB127" s="436"/>
      <c r="DC127" s="436">
        <f>SUM(DC128:DC129)</f>
        <v>0</v>
      </c>
      <c r="DD127" s="436"/>
      <c r="DE127" s="436"/>
      <c r="DF127" s="437"/>
      <c r="DG127" s="436"/>
      <c r="DH127" s="436">
        <f>SUM(DH128:DH129)</f>
        <v>0</v>
      </c>
      <c r="DI127" s="436"/>
      <c r="DJ127" s="436"/>
      <c r="DK127" s="437"/>
      <c r="DL127" s="436"/>
      <c r="DM127" s="436">
        <f>SUM(DM128:DM129)</f>
        <v>0</v>
      </c>
      <c r="DN127" s="436"/>
      <c r="DO127" s="436"/>
      <c r="DP127" s="437"/>
      <c r="DQ127" s="436"/>
      <c r="DR127" s="436">
        <f>SUM(DR128:DR129)</f>
        <v>0</v>
      </c>
      <c r="DS127" s="436"/>
      <c r="DT127" s="436"/>
      <c r="DU127" s="437"/>
      <c r="DV127" s="436"/>
      <c r="DW127" s="436">
        <f>SUM(DW128:DW129)</f>
        <v>0</v>
      </c>
      <c r="DX127" s="436"/>
      <c r="DY127" s="436"/>
      <c r="DZ127" s="437"/>
      <c r="EA127" s="436"/>
      <c r="EB127" s="436">
        <f>SUM(EB128:EB129)</f>
        <v>0</v>
      </c>
      <c r="EC127" s="436"/>
      <c r="ED127" s="436"/>
      <c r="EE127" s="437"/>
      <c r="EF127" s="436"/>
      <c r="EG127" s="436">
        <f>SUM(EG128:EG129)</f>
        <v>0</v>
      </c>
      <c r="EH127" s="436"/>
      <c r="EI127" s="436"/>
      <c r="EJ127" s="437"/>
      <c r="EK127" s="436"/>
      <c r="EL127" s="436">
        <f>SUM(EL128:EL129)</f>
        <v>0</v>
      </c>
      <c r="EM127" s="436"/>
      <c r="EN127" s="436"/>
      <c r="EO127" s="345"/>
    </row>
    <row r="128" spans="1:145" hidden="1" x14ac:dyDescent="0.2">
      <c r="A128" s="333"/>
      <c r="B128" s="333"/>
      <c r="C128" s="333"/>
      <c r="D128" s="345" t="s">
        <v>422</v>
      </c>
      <c r="E128" s="351"/>
      <c r="F128" s="358"/>
      <c r="G128" s="434">
        <v>0</v>
      </c>
      <c r="H128" s="435"/>
      <c r="I128" s="436"/>
      <c r="J128" s="437"/>
      <c r="K128" s="438"/>
      <c r="L128" s="434">
        <v>0</v>
      </c>
      <c r="M128" s="435"/>
      <c r="N128" s="436"/>
      <c r="O128" s="437"/>
      <c r="P128" s="438"/>
      <c r="Q128" s="434">
        <v>0</v>
      </c>
      <c r="R128" s="435"/>
      <c r="S128" s="436"/>
      <c r="T128" s="437"/>
      <c r="U128" s="438"/>
      <c r="V128" s="434">
        <v>0</v>
      </c>
      <c r="W128" s="435"/>
      <c r="X128" s="436"/>
      <c r="Y128" s="437"/>
      <c r="Z128" s="438"/>
      <c r="AA128" s="434">
        <v>0</v>
      </c>
      <c r="AB128" s="435"/>
      <c r="AC128" s="436"/>
      <c r="AD128" s="437"/>
      <c r="AE128" s="438"/>
      <c r="AF128" s="434">
        <v>0</v>
      </c>
      <c r="AG128" s="435"/>
      <c r="AH128" s="436"/>
      <c r="AI128" s="437"/>
      <c r="AJ128" s="438"/>
      <c r="AK128" s="434">
        <v>0</v>
      </c>
      <c r="AL128" s="435"/>
      <c r="AM128" s="436"/>
      <c r="AN128" s="437"/>
      <c r="AO128" s="438"/>
      <c r="AP128" s="434">
        <v>0</v>
      </c>
      <c r="AQ128" s="435"/>
      <c r="AR128" s="436"/>
      <c r="AS128" s="437"/>
      <c r="AT128" s="438"/>
      <c r="AU128" s="434">
        <v>0</v>
      </c>
      <c r="AV128" s="435"/>
      <c r="AW128" s="436"/>
      <c r="AX128" s="437"/>
      <c r="AY128" s="438"/>
      <c r="AZ128" s="434">
        <v>0</v>
      </c>
      <c r="BA128" s="435"/>
      <c r="BB128" s="436"/>
      <c r="BC128" s="437"/>
      <c r="BD128" s="438"/>
      <c r="BE128" s="434">
        <v>0</v>
      </c>
      <c r="BF128" s="435"/>
      <c r="BG128" s="436"/>
      <c r="BH128" s="437"/>
      <c r="BI128" s="438"/>
      <c r="BJ128" s="434">
        <v>0</v>
      </c>
      <c r="BK128" s="435"/>
      <c r="BL128" s="436"/>
      <c r="BM128" s="437"/>
      <c r="BN128" s="438"/>
      <c r="BO128" s="434">
        <v>0</v>
      </c>
      <c r="BP128" s="435"/>
      <c r="BQ128" s="436"/>
      <c r="BR128" s="437"/>
      <c r="BS128" s="438"/>
      <c r="BT128" s="434">
        <f>SUM(L128:BO128)</f>
        <v>0</v>
      </c>
      <c r="BU128" s="435"/>
      <c r="BV128" s="436"/>
      <c r="BW128" s="437"/>
      <c r="BX128" s="438"/>
      <c r="BY128" s="434">
        <f>SUM(Q128:BT128)</f>
        <v>0</v>
      </c>
      <c r="BZ128" s="435"/>
      <c r="CA128" s="436"/>
      <c r="CB128" s="437"/>
      <c r="CC128" s="438"/>
      <c r="CD128" s="434">
        <v>0</v>
      </c>
      <c r="CE128" s="435"/>
      <c r="CF128" s="436"/>
      <c r="CG128" s="437"/>
      <c r="CH128" s="438"/>
      <c r="CI128" s="434">
        <v>0</v>
      </c>
      <c r="CJ128" s="435"/>
      <c r="CK128" s="436"/>
      <c r="CL128" s="437"/>
      <c r="CM128" s="438"/>
      <c r="CN128" s="434">
        <v>0</v>
      </c>
      <c r="CO128" s="435"/>
      <c r="CP128" s="436"/>
      <c r="CQ128" s="437"/>
      <c r="CR128" s="438"/>
      <c r="CS128" s="434">
        <v>0</v>
      </c>
      <c r="CT128" s="435"/>
      <c r="CU128" s="436"/>
      <c r="CV128" s="437"/>
      <c r="CW128" s="438"/>
      <c r="CX128" s="434">
        <v>0</v>
      </c>
      <c r="CY128" s="435"/>
      <c r="CZ128" s="436"/>
      <c r="DA128" s="437"/>
      <c r="DB128" s="438"/>
      <c r="DC128" s="434">
        <v>0</v>
      </c>
      <c r="DD128" s="435"/>
      <c r="DE128" s="436"/>
      <c r="DF128" s="437"/>
      <c r="DG128" s="438"/>
      <c r="DH128" s="434">
        <v>0</v>
      </c>
      <c r="DI128" s="435"/>
      <c r="DJ128" s="436"/>
      <c r="DK128" s="437"/>
      <c r="DL128" s="438"/>
      <c r="DM128" s="434">
        <v>0</v>
      </c>
      <c r="DN128" s="435"/>
      <c r="DO128" s="436"/>
      <c r="DP128" s="437"/>
      <c r="DQ128" s="438"/>
      <c r="DR128" s="434">
        <v>0</v>
      </c>
      <c r="DS128" s="435"/>
      <c r="DT128" s="436"/>
      <c r="DU128" s="437"/>
      <c r="DV128" s="438"/>
      <c r="DW128" s="434">
        <v>0</v>
      </c>
      <c r="DX128" s="435"/>
      <c r="DY128" s="436"/>
      <c r="DZ128" s="437"/>
      <c r="EA128" s="438"/>
      <c r="EB128" s="434">
        <v>0</v>
      </c>
      <c r="EC128" s="435"/>
      <c r="ED128" s="436"/>
      <c r="EE128" s="437"/>
      <c r="EF128" s="438"/>
      <c r="EG128" s="434">
        <v>0</v>
      </c>
      <c r="EH128" s="435"/>
      <c r="EI128" s="436"/>
      <c r="EJ128" s="437"/>
      <c r="EK128" s="438"/>
      <c r="EL128" s="434">
        <f>SUM(CD128:EG128)</f>
        <v>0</v>
      </c>
      <c r="EM128" s="435"/>
      <c r="EN128" s="436"/>
      <c r="EO128" s="345"/>
    </row>
    <row r="129" spans="1:145" hidden="1" x14ac:dyDescent="0.2">
      <c r="A129" s="333"/>
      <c r="B129" s="333"/>
      <c r="C129" s="333"/>
      <c r="D129" s="345" t="s">
        <v>423</v>
      </c>
      <c r="E129" s="351"/>
      <c r="F129" s="373"/>
      <c r="G129" s="448">
        <v>0</v>
      </c>
      <c r="H129" s="449"/>
      <c r="I129" s="436"/>
      <c r="J129" s="437"/>
      <c r="K129" s="450"/>
      <c r="L129" s="448">
        <v>0</v>
      </c>
      <c r="M129" s="449"/>
      <c r="N129" s="436"/>
      <c r="O129" s="437"/>
      <c r="P129" s="450"/>
      <c r="Q129" s="448">
        <v>0</v>
      </c>
      <c r="R129" s="449"/>
      <c r="S129" s="436"/>
      <c r="T129" s="437"/>
      <c r="U129" s="450"/>
      <c r="V129" s="448">
        <v>0</v>
      </c>
      <c r="W129" s="449"/>
      <c r="X129" s="436"/>
      <c r="Y129" s="437"/>
      <c r="Z129" s="450"/>
      <c r="AA129" s="448">
        <v>0</v>
      </c>
      <c r="AB129" s="449"/>
      <c r="AC129" s="436"/>
      <c r="AD129" s="437"/>
      <c r="AE129" s="450"/>
      <c r="AF129" s="448">
        <v>0</v>
      </c>
      <c r="AG129" s="449"/>
      <c r="AH129" s="436"/>
      <c r="AI129" s="437"/>
      <c r="AJ129" s="450"/>
      <c r="AK129" s="448">
        <v>0</v>
      </c>
      <c r="AL129" s="449"/>
      <c r="AM129" s="436"/>
      <c r="AN129" s="437"/>
      <c r="AO129" s="450"/>
      <c r="AP129" s="448">
        <v>0</v>
      </c>
      <c r="AQ129" s="449"/>
      <c r="AR129" s="436"/>
      <c r="AS129" s="437"/>
      <c r="AT129" s="450"/>
      <c r="AU129" s="448">
        <v>0</v>
      </c>
      <c r="AV129" s="449"/>
      <c r="AW129" s="436"/>
      <c r="AX129" s="437"/>
      <c r="AY129" s="450"/>
      <c r="AZ129" s="448">
        <v>0</v>
      </c>
      <c r="BA129" s="449"/>
      <c r="BB129" s="436"/>
      <c r="BC129" s="437"/>
      <c r="BD129" s="450"/>
      <c r="BE129" s="448">
        <v>0</v>
      </c>
      <c r="BF129" s="449"/>
      <c r="BG129" s="436"/>
      <c r="BH129" s="437"/>
      <c r="BI129" s="450"/>
      <c r="BJ129" s="448">
        <v>0</v>
      </c>
      <c r="BK129" s="449"/>
      <c r="BL129" s="436"/>
      <c r="BM129" s="437"/>
      <c r="BN129" s="450"/>
      <c r="BO129" s="448">
        <v>0</v>
      </c>
      <c r="BP129" s="449"/>
      <c r="BQ129" s="436"/>
      <c r="BR129" s="437"/>
      <c r="BS129" s="450"/>
      <c r="BT129" s="448">
        <f>SUM(L129:BO129)</f>
        <v>0</v>
      </c>
      <c r="BU129" s="449"/>
      <c r="BV129" s="436"/>
      <c r="BW129" s="437"/>
      <c r="BX129" s="450"/>
      <c r="BY129" s="448">
        <f>SUM(Q129:BT129)</f>
        <v>0</v>
      </c>
      <c r="BZ129" s="449"/>
      <c r="CA129" s="436"/>
      <c r="CB129" s="437"/>
      <c r="CC129" s="450"/>
      <c r="CD129" s="448">
        <v>0</v>
      </c>
      <c r="CE129" s="449"/>
      <c r="CF129" s="436"/>
      <c r="CG129" s="437"/>
      <c r="CH129" s="450"/>
      <c r="CI129" s="448">
        <v>0</v>
      </c>
      <c r="CJ129" s="449"/>
      <c r="CK129" s="436"/>
      <c r="CL129" s="437"/>
      <c r="CM129" s="450"/>
      <c r="CN129" s="448">
        <v>0</v>
      </c>
      <c r="CO129" s="449"/>
      <c r="CP129" s="436"/>
      <c r="CQ129" s="437"/>
      <c r="CR129" s="450"/>
      <c r="CS129" s="448">
        <v>0</v>
      </c>
      <c r="CT129" s="449"/>
      <c r="CU129" s="436"/>
      <c r="CV129" s="437"/>
      <c r="CW129" s="450"/>
      <c r="CX129" s="448">
        <v>0</v>
      </c>
      <c r="CY129" s="449"/>
      <c r="CZ129" s="436"/>
      <c r="DA129" s="437"/>
      <c r="DB129" s="450"/>
      <c r="DC129" s="448">
        <v>0</v>
      </c>
      <c r="DD129" s="449"/>
      <c r="DE129" s="436"/>
      <c r="DF129" s="437"/>
      <c r="DG129" s="450"/>
      <c r="DH129" s="448">
        <v>0</v>
      </c>
      <c r="DI129" s="449"/>
      <c r="DJ129" s="436"/>
      <c r="DK129" s="437"/>
      <c r="DL129" s="450"/>
      <c r="DM129" s="448">
        <v>0</v>
      </c>
      <c r="DN129" s="449"/>
      <c r="DO129" s="436"/>
      <c r="DP129" s="437"/>
      <c r="DQ129" s="450"/>
      <c r="DR129" s="448">
        <v>0</v>
      </c>
      <c r="DS129" s="449"/>
      <c r="DT129" s="436"/>
      <c r="DU129" s="437"/>
      <c r="DV129" s="450"/>
      <c r="DW129" s="448">
        <v>0</v>
      </c>
      <c r="DX129" s="449"/>
      <c r="DY129" s="436"/>
      <c r="DZ129" s="437"/>
      <c r="EA129" s="450"/>
      <c r="EB129" s="448">
        <v>0</v>
      </c>
      <c r="EC129" s="449"/>
      <c r="ED129" s="436"/>
      <c r="EE129" s="437"/>
      <c r="EF129" s="450"/>
      <c r="EG129" s="448">
        <v>0</v>
      </c>
      <c r="EH129" s="449"/>
      <c r="EI129" s="436"/>
      <c r="EJ129" s="437"/>
      <c r="EK129" s="450"/>
      <c r="EL129" s="448">
        <f>SUM(CD129:EG129)</f>
        <v>0</v>
      </c>
      <c r="EM129" s="449"/>
      <c r="EN129" s="436"/>
      <c r="EO129" s="345"/>
    </row>
    <row r="130" spans="1:145" hidden="1" x14ac:dyDescent="0.2">
      <c r="A130" s="333"/>
      <c r="B130" s="333"/>
      <c r="C130" s="333"/>
      <c r="D130" s="345"/>
      <c r="E130" s="351"/>
      <c r="F130" s="333"/>
      <c r="G130" s="436"/>
      <c r="H130" s="436"/>
      <c r="I130" s="436"/>
      <c r="J130" s="437"/>
      <c r="K130" s="436"/>
      <c r="L130" s="436"/>
      <c r="M130" s="436"/>
      <c r="N130" s="436"/>
      <c r="O130" s="437"/>
      <c r="P130" s="436"/>
      <c r="Q130" s="436"/>
      <c r="R130" s="436"/>
      <c r="S130" s="436"/>
      <c r="T130" s="437"/>
      <c r="U130" s="436"/>
      <c r="V130" s="436"/>
      <c r="W130" s="436"/>
      <c r="X130" s="436"/>
      <c r="Y130" s="437"/>
      <c r="Z130" s="436"/>
      <c r="AA130" s="436"/>
      <c r="AB130" s="436"/>
      <c r="AC130" s="436"/>
      <c r="AD130" s="437"/>
      <c r="AE130" s="436"/>
      <c r="AF130" s="436"/>
      <c r="AG130" s="436"/>
      <c r="AH130" s="436"/>
      <c r="AI130" s="437"/>
      <c r="AJ130" s="436"/>
      <c r="AK130" s="436"/>
      <c r="AL130" s="436"/>
      <c r="AM130" s="436"/>
      <c r="AN130" s="437"/>
      <c r="AO130" s="436"/>
      <c r="AP130" s="436"/>
      <c r="AQ130" s="436"/>
      <c r="AR130" s="436"/>
      <c r="AS130" s="437"/>
      <c r="AT130" s="436"/>
      <c r="AU130" s="436"/>
      <c r="AV130" s="436"/>
      <c r="AW130" s="436"/>
      <c r="AX130" s="437"/>
      <c r="AY130" s="436"/>
      <c r="AZ130" s="436"/>
      <c r="BA130" s="436"/>
      <c r="BB130" s="436"/>
      <c r="BC130" s="437"/>
      <c r="BD130" s="436"/>
      <c r="BE130" s="436"/>
      <c r="BF130" s="436"/>
      <c r="BG130" s="436"/>
      <c r="BH130" s="437"/>
      <c r="BI130" s="436"/>
      <c r="BJ130" s="436"/>
      <c r="BK130" s="436"/>
      <c r="BL130" s="436"/>
      <c r="BM130" s="437"/>
      <c r="BN130" s="436"/>
      <c r="BO130" s="436"/>
      <c r="BP130" s="436"/>
      <c r="BQ130" s="436"/>
      <c r="BR130" s="437"/>
      <c r="BS130" s="436"/>
      <c r="BT130" s="436"/>
      <c r="BU130" s="436"/>
      <c r="BV130" s="436"/>
      <c r="BW130" s="437"/>
      <c r="BX130" s="436"/>
      <c r="BY130" s="436"/>
      <c r="BZ130" s="436"/>
      <c r="CA130" s="436"/>
      <c r="CB130" s="437"/>
      <c r="CC130" s="436"/>
      <c r="CD130" s="436"/>
      <c r="CE130" s="436"/>
      <c r="CF130" s="436"/>
      <c r="CG130" s="437"/>
      <c r="CH130" s="436"/>
      <c r="CI130" s="436"/>
      <c r="CJ130" s="436"/>
      <c r="CK130" s="436"/>
      <c r="CL130" s="437"/>
      <c r="CM130" s="436"/>
      <c r="CN130" s="436"/>
      <c r="CO130" s="436"/>
      <c r="CP130" s="436"/>
      <c r="CQ130" s="437"/>
      <c r="CR130" s="436"/>
      <c r="CS130" s="436"/>
      <c r="CT130" s="436"/>
      <c r="CU130" s="436"/>
      <c r="CV130" s="437"/>
      <c r="CW130" s="436"/>
      <c r="CX130" s="436"/>
      <c r="CY130" s="436"/>
      <c r="CZ130" s="436"/>
      <c r="DA130" s="437"/>
      <c r="DB130" s="436"/>
      <c r="DC130" s="436"/>
      <c r="DD130" s="436"/>
      <c r="DE130" s="436"/>
      <c r="DF130" s="437"/>
      <c r="DG130" s="436"/>
      <c r="DH130" s="436"/>
      <c r="DI130" s="436"/>
      <c r="DJ130" s="436"/>
      <c r="DK130" s="437"/>
      <c r="DL130" s="436"/>
      <c r="DM130" s="436"/>
      <c r="DN130" s="436"/>
      <c r="DO130" s="436"/>
      <c r="DP130" s="437"/>
      <c r="DQ130" s="436"/>
      <c r="DR130" s="436"/>
      <c r="DS130" s="436"/>
      <c r="DT130" s="436"/>
      <c r="DU130" s="437"/>
      <c r="DV130" s="436"/>
      <c r="DW130" s="436"/>
      <c r="DX130" s="436"/>
      <c r="DY130" s="436"/>
      <c r="DZ130" s="437"/>
      <c r="EA130" s="436"/>
      <c r="EB130" s="436"/>
      <c r="EC130" s="436"/>
      <c r="ED130" s="436"/>
      <c r="EE130" s="437"/>
      <c r="EF130" s="436"/>
      <c r="EG130" s="436"/>
      <c r="EH130" s="436"/>
      <c r="EI130" s="436"/>
      <c r="EJ130" s="437"/>
      <c r="EK130" s="436"/>
      <c r="EL130" s="436"/>
      <c r="EM130" s="436"/>
      <c r="EN130" s="436"/>
      <c r="EO130" s="345"/>
    </row>
    <row r="131" spans="1:145" hidden="1" x14ac:dyDescent="0.2">
      <c r="A131" s="333"/>
      <c r="B131" s="333"/>
      <c r="C131" s="333"/>
      <c r="D131" s="345" t="s">
        <v>429</v>
      </c>
      <c r="E131" s="351"/>
      <c r="F131" s="333"/>
      <c r="G131" s="436">
        <f>SUM(G132:G133)</f>
        <v>0</v>
      </c>
      <c r="H131" s="436"/>
      <c r="I131" s="436"/>
      <c r="J131" s="437"/>
      <c r="K131" s="436"/>
      <c r="L131" s="436">
        <f>SUM(L132:L133)</f>
        <v>0</v>
      </c>
      <c r="M131" s="436"/>
      <c r="N131" s="436"/>
      <c r="O131" s="437"/>
      <c r="P131" s="436"/>
      <c r="Q131" s="436">
        <f>SUM(Q132:Q133)</f>
        <v>0</v>
      </c>
      <c r="R131" s="436"/>
      <c r="S131" s="436"/>
      <c r="T131" s="437"/>
      <c r="U131" s="436"/>
      <c r="V131" s="436">
        <f>SUM(V132:V133)</f>
        <v>0</v>
      </c>
      <c r="W131" s="436"/>
      <c r="X131" s="436"/>
      <c r="Y131" s="437"/>
      <c r="Z131" s="436"/>
      <c r="AA131" s="436">
        <f>SUM(AA132:AA133)</f>
        <v>0</v>
      </c>
      <c r="AB131" s="436"/>
      <c r="AC131" s="436"/>
      <c r="AD131" s="437"/>
      <c r="AE131" s="436"/>
      <c r="AF131" s="436">
        <f>SUM(AF132:AF133)</f>
        <v>0</v>
      </c>
      <c r="AG131" s="436"/>
      <c r="AH131" s="436"/>
      <c r="AI131" s="437"/>
      <c r="AJ131" s="436"/>
      <c r="AK131" s="436">
        <f>SUM(AK132:AK133)</f>
        <v>0</v>
      </c>
      <c r="AL131" s="436"/>
      <c r="AM131" s="436"/>
      <c r="AN131" s="437"/>
      <c r="AO131" s="436"/>
      <c r="AP131" s="436">
        <f>SUM(AP132:AP133)</f>
        <v>0</v>
      </c>
      <c r="AQ131" s="436"/>
      <c r="AR131" s="436"/>
      <c r="AS131" s="437"/>
      <c r="AT131" s="436"/>
      <c r="AU131" s="436">
        <f>SUM(AU132:AU133)</f>
        <v>0</v>
      </c>
      <c r="AV131" s="436"/>
      <c r="AW131" s="436"/>
      <c r="AX131" s="437"/>
      <c r="AY131" s="436"/>
      <c r="AZ131" s="436">
        <f>SUM(AZ132:AZ133)</f>
        <v>0</v>
      </c>
      <c r="BA131" s="436"/>
      <c r="BB131" s="436"/>
      <c r="BC131" s="437"/>
      <c r="BD131" s="436"/>
      <c r="BE131" s="436">
        <f>SUM(BE132:BE133)</f>
        <v>0</v>
      </c>
      <c r="BF131" s="436"/>
      <c r="BG131" s="436"/>
      <c r="BH131" s="437"/>
      <c r="BI131" s="436"/>
      <c r="BJ131" s="436">
        <f>SUM(BJ132:BJ133)</f>
        <v>0</v>
      </c>
      <c r="BK131" s="436"/>
      <c r="BL131" s="436"/>
      <c r="BM131" s="437"/>
      <c r="BN131" s="436"/>
      <c r="BO131" s="436">
        <f>SUM(BO132:BO133)</f>
        <v>0</v>
      </c>
      <c r="BP131" s="436"/>
      <c r="BQ131" s="436"/>
      <c r="BR131" s="437"/>
      <c r="BS131" s="436"/>
      <c r="BT131" s="436">
        <f>SUM(BT132:BT133)</f>
        <v>0</v>
      </c>
      <c r="BU131" s="436"/>
      <c r="BV131" s="436"/>
      <c r="BW131" s="437"/>
      <c r="BX131" s="436"/>
      <c r="BY131" s="436">
        <f>SUM(BY132:BY133)</f>
        <v>0</v>
      </c>
      <c r="BZ131" s="436"/>
      <c r="CA131" s="436"/>
      <c r="CB131" s="437"/>
      <c r="CC131" s="436"/>
      <c r="CD131" s="436">
        <f>SUM(CD132:CD133)</f>
        <v>0</v>
      </c>
      <c r="CE131" s="436"/>
      <c r="CF131" s="436"/>
      <c r="CG131" s="437"/>
      <c r="CH131" s="436"/>
      <c r="CI131" s="436">
        <f>SUM(CI132:CI133)</f>
        <v>0</v>
      </c>
      <c r="CJ131" s="436"/>
      <c r="CK131" s="436"/>
      <c r="CL131" s="437"/>
      <c r="CM131" s="436"/>
      <c r="CN131" s="436">
        <f>SUM(CN132:CN133)</f>
        <v>0</v>
      </c>
      <c r="CO131" s="436"/>
      <c r="CP131" s="436"/>
      <c r="CQ131" s="437"/>
      <c r="CR131" s="436"/>
      <c r="CS131" s="436">
        <f>SUM(CS132:CS133)</f>
        <v>0</v>
      </c>
      <c r="CT131" s="436"/>
      <c r="CU131" s="436"/>
      <c r="CV131" s="437"/>
      <c r="CW131" s="436"/>
      <c r="CX131" s="436">
        <f>SUM(CX132:CX133)</f>
        <v>0</v>
      </c>
      <c r="CY131" s="436"/>
      <c r="CZ131" s="436"/>
      <c r="DA131" s="437"/>
      <c r="DB131" s="436"/>
      <c r="DC131" s="436">
        <f>SUM(DC132:DC133)</f>
        <v>0</v>
      </c>
      <c r="DD131" s="436"/>
      <c r="DE131" s="436"/>
      <c r="DF131" s="437"/>
      <c r="DG131" s="436"/>
      <c r="DH131" s="436">
        <f>SUM(DH132:DH133)</f>
        <v>0</v>
      </c>
      <c r="DI131" s="436"/>
      <c r="DJ131" s="436"/>
      <c r="DK131" s="437"/>
      <c r="DL131" s="436"/>
      <c r="DM131" s="436">
        <f>SUM(DM132:DM133)</f>
        <v>0</v>
      </c>
      <c r="DN131" s="436"/>
      <c r="DO131" s="436"/>
      <c r="DP131" s="437"/>
      <c r="DQ131" s="436"/>
      <c r="DR131" s="436">
        <f>SUM(DR132:DR133)</f>
        <v>0</v>
      </c>
      <c r="DS131" s="436"/>
      <c r="DT131" s="436"/>
      <c r="DU131" s="437"/>
      <c r="DV131" s="436"/>
      <c r="DW131" s="436">
        <f>SUM(DW132:DW133)</f>
        <v>0</v>
      </c>
      <c r="DX131" s="436"/>
      <c r="DY131" s="436"/>
      <c r="DZ131" s="437"/>
      <c r="EA131" s="436"/>
      <c r="EB131" s="436">
        <f>SUM(EB132:EB133)</f>
        <v>0</v>
      </c>
      <c r="EC131" s="436"/>
      <c r="ED131" s="436"/>
      <c r="EE131" s="437"/>
      <c r="EF131" s="436"/>
      <c r="EG131" s="436">
        <f>SUM(EG132:EG133)</f>
        <v>0</v>
      </c>
      <c r="EH131" s="436"/>
      <c r="EI131" s="436"/>
      <c r="EJ131" s="437"/>
      <c r="EK131" s="436"/>
      <c r="EL131" s="436">
        <f>SUM(EL132:EL133)</f>
        <v>0</v>
      </c>
      <c r="EM131" s="436"/>
      <c r="EN131" s="436"/>
      <c r="EO131" s="345"/>
    </row>
    <row r="132" spans="1:145" hidden="1" x14ac:dyDescent="0.2">
      <c r="A132" s="333"/>
      <c r="B132" s="333"/>
      <c r="C132" s="333"/>
      <c r="D132" s="345" t="s">
        <v>422</v>
      </c>
      <c r="E132" s="351"/>
      <c r="F132" s="358"/>
      <c r="G132" s="434">
        <v>0</v>
      </c>
      <c r="H132" s="435"/>
      <c r="I132" s="436"/>
      <c r="J132" s="437"/>
      <c r="K132" s="438"/>
      <c r="L132" s="434">
        <v>0</v>
      </c>
      <c r="M132" s="435"/>
      <c r="N132" s="436"/>
      <c r="O132" s="437"/>
      <c r="P132" s="438"/>
      <c r="Q132" s="434">
        <v>0</v>
      </c>
      <c r="R132" s="435"/>
      <c r="S132" s="436"/>
      <c r="T132" s="437"/>
      <c r="U132" s="438"/>
      <c r="V132" s="434">
        <v>0</v>
      </c>
      <c r="W132" s="435"/>
      <c r="X132" s="436"/>
      <c r="Y132" s="437"/>
      <c r="Z132" s="438"/>
      <c r="AA132" s="434">
        <v>0</v>
      </c>
      <c r="AB132" s="435"/>
      <c r="AC132" s="436"/>
      <c r="AD132" s="437"/>
      <c r="AE132" s="438"/>
      <c r="AF132" s="434">
        <v>0</v>
      </c>
      <c r="AG132" s="435"/>
      <c r="AH132" s="436"/>
      <c r="AI132" s="437"/>
      <c r="AJ132" s="438"/>
      <c r="AK132" s="434">
        <v>0</v>
      </c>
      <c r="AL132" s="435"/>
      <c r="AM132" s="436"/>
      <c r="AN132" s="437"/>
      <c r="AO132" s="438"/>
      <c r="AP132" s="434">
        <v>0</v>
      </c>
      <c r="AQ132" s="435"/>
      <c r="AR132" s="436"/>
      <c r="AS132" s="437"/>
      <c r="AT132" s="438"/>
      <c r="AU132" s="434">
        <v>0</v>
      </c>
      <c r="AV132" s="435"/>
      <c r="AW132" s="436"/>
      <c r="AX132" s="437"/>
      <c r="AY132" s="438"/>
      <c r="AZ132" s="434">
        <v>0</v>
      </c>
      <c r="BA132" s="435"/>
      <c r="BB132" s="436"/>
      <c r="BC132" s="437"/>
      <c r="BD132" s="438"/>
      <c r="BE132" s="434">
        <v>0</v>
      </c>
      <c r="BF132" s="435"/>
      <c r="BG132" s="436"/>
      <c r="BH132" s="437"/>
      <c r="BI132" s="438"/>
      <c r="BJ132" s="434">
        <v>0</v>
      </c>
      <c r="BK132" s="435"/>
      <c r="BL132" s="436"/>
      <c r="BM132" s="437"/>
      <c r="BN132" s="438"/>
      <c r="BO132" s="434">
        <v>0</v>
      </c>
      <c r="BP132" s="435"/>
      <c r="BQ132" s="436"/>
      <c r="BR132" s="437"/>
      <c r="BS132" s="438"/>
      <c r="BT132" s="434">
        <v>0</v>
      </c>
      <c r="BU132" s="435"/>
      <c r="BV132" s="436"/>
      <c r="BW132" s="437"/>
      <c r="BX132" s="438"/>
      <c r="BY132" s="434">
        <v>0</v>
      </c>
      <c r="BZ132" s="435"/>
      <c r="CA132" s="436"/>
      <c r="CB132" s="437"/>
      <c r="CC132" s="438"/>
      <c r="CD132" s="434">
        <v>0</v>
      </c>
      <c r="CE132" s="435"/>
      <c r="CF132" s="436"/>
      <c r="CG132" s="437"/>
      <c r="CH132" s="438"/>
      <c r="CI132" s="434">
        <v>0</v>
      </c>
      <c r="CJ132" s="435"/>
      <c r="CK132" s="436"/>
      <c r="CL132" s="437"/>
      <c r="CM132" s="438"/>
      <c r="CN132" s="434">
        <v>0</v>
      </c>
      <c r="CO132" s="435"/>
      <c r="CP132" s="436"/>
      <c r="CQ132" s="437"/>
      <c r="CR132" s="438"/>
      <c r="CS132" s="434">
        <v>0</v>
      </c>
      <c r="CT132" s="435"/>
      <c r="CU132" s="436"/>
      <c r="CV132" s="437"/>
      <c r="CW132" s="438"/>
      <c r="CX132" s="434">
        <v>0</v>
      </c>
      <c r="CY132" s="435"/>
      <c r="CZ132" s="436"/>
      <c r="DA132" s="437"/>
      <c r="DB132" s="438"/>
      <c r="DC132" s="434">
        <v>0</v>
      </c>
      <c r="DD132" s="435"/>
      <c r="DE132" s="436"/>
      <c r="DF132" s="437"/>
      <c r="DG132" s="438"/>
      <c r="DH132" s="434">
        <v>0</v>
      </c>
      <c r="DI132" s="435"/>
      <c r="DJ132" s="436"/>
      <c r="DK132" s="437"/>
      <c r="DL132" s="438"/>
      <c r="DM132" s="434">
        <v>0</v>
      </c>
      <c r="DN132" s="435"/>
      <c r="DO132" s="436"/>
      <c r="DP132" s="437"/>
      <c r="DQ132" s="438"/>
      <c r="DR132" s="434">
        <v>0</v>
      </c>
      <c r="DS132" s="435"/>
      <c r="DT132" s="436"/>
      <c r="DU132" s="437"/>
      <c r="DV132" s="438"/>
      <c r="DW132" s="434">
        <v>0</v>
      </c>
      <c r="DX132" s="435"/>
      <c r="DY132" s="436"/>
      <c r="DZ132" s="437"/>
      <c r="EA132" s="438"/>
      <c r="EB132" s="434">
        <v>0</v>
      </c>
      <c r="EC132" s="435"/>
      <c r="ED132" s="436"/>
      <c r="EE132" s="437"/>
      <c r="EF132" s="438"/>
      <c r="EG132" s="434">
        <v>0</v>
      </c>
      <c r="EH132" s="435"/>
      <c r="EI132" s="436"/>
      <c r="EJ132" s="437"/>
      <c r="EK132" s="438"/>
      <c r="EL132" s="434">
        <f t="shared" ref="EL132:EL133" si="11">SUM(CD132:EG132)</f>
        <v>0</v>
      </c>
      <c r="EM132" s="435"/>
      <c r="EN132" s="436"/>
      <c r="EO132" s="345"/>
    </row>
    <row r="133" spans="1:145" hidden="1" x14ac:dyDescent="0.2">
      <c r="A133" s="333"/>
      <c r="B133" s="333"/>
      <c r="C133" s="333"/>
      <c r="D133" s="345" t="s">
        <v>423</v>
      </c>
      <c r="E133" s="351"/>
      <c r="F133" s="373"/>
      <c r="G133" s="448">
        <v>0</v>
      </c>
      <c r="H133" s="449"/>
      <c r="I133" s="436"/>
      <c r="J133" s="437"/>
      <c r="K133" s="450"/>
      <c r="L133" s="448">
        <v>0</v>
      </c>
      <c r="M133" s="449"/>
      <c r="N133" s="436"/>
      <c r="O133" s="437"/>
      <c r="P133" s="450"/>
      <c r="Q133" s="448">
        <v>0</v>
      </c>
      <c r="R133" s="449"/>
      <c r="S133" s="436"/>
      <c r="T133" s="437"/>
      <c r="U133" s="450"/>
      <c r="V133" s="448">
        <v>0</v>
      </c>
      <c r="W133" s="449"/>
      <c r="X133" s="436"/>
      <c r="Y133" s="437"/>
      <c r="Z133" s="450"/>
      <c r="AA133" s="448">
        <v>0</v>
      </c>
      <c r="AB133" s="449"/>
      <c r="AC133" s="436"/>
      <c r="AD133" s="437"/>
      <c r="AE133" s="450"/>
      <c r="AF133" s="448">
        <v>0</v>
      </c>
      <c r="AG133" s="449"/>
      <c r="AH133" s="436"/>
      <c r="AI133" s="437"/>
      <c r="AJ133" s="450"/>
      <c r="AK133" s="448">
        <v>0</v>
      </c>
      <c r="AL133" s="449"/>
      <c r="AM133" s="436"/>
      <c r="AN133" s="437"/>
      <c r="AO133" s="450"/>
      <c r="AP133" s="448">
        <v>0</v>
      </c>
      <c r="AQ133" s="449"/>
      <c r="AR133" s="436"/>
      <c r="AS133" s="437"/>
      <c r="AT133" s="450"/>
      <c r="AU133" s="448">
        <v>0</v>
      </c>
      <c r="AV133" s="449"/>
      <c r="AW133" s="436"/>
      <c r="AX133" s="437"/>
      <c r="AY133" s="450"/>
      <c r="AZ133" s="448">
        <v>0</v>
      </c>
      <c r="BA133" s="449"/>
      <c r="BB133" s="436"/>
      <c r="BC133" s="437"/>
      <c r="BD133" s="450"/>
      <c r="BE133" s="448">
        <v>0</v>
      </c>
      <c r="BF133" s="449"/>
      <c r="BG133" s="436"/>
      <c r="BH133" s="437"/>
      <c r="BI133" s="450"/>
      <c r="BJ133" s="448">
        <v>0</v>
      </c>
      <c r="BK133" s="449"/>
      <c r="BL133" s="436"/>
      <c r="BM133" s="437"/>
      <c r="BN133" s="450"/>
      <c r="BO133" s="448">
        <v>0</v>
      </c>
      <c r="BP133" s="449"/>
      <c r="BQ133" s="436"/>
      <c r="BR133" s="437"/>
      <c r="BS133" s="450"/>
      <c r="BT133" s="448">
        <v>0</v>
      </c>
      <c r="BU133" s="449"/>
      <c r="BV133" s="436"/>
      <c r="BW133" s="437"/>
      <c r="BX133" s="450"/>
      <c r="BY133" s="448">
        <v>0</v>
      </c>
      <c r="BZ133" s="449"/>
      <c r="CA133" s="436"/>
      <c r="CB133" s="437"/>
      <c r="CC133" s="450"/>
      <c r="CD133" s="448">
        <v>0</v>
      </c>
      <c r="CE133" s="449"/>
      <c r="CF133" s="436"/>
      <c r="CG133" s="437"/>
      <c r="CH133" s="450"/>
      <c r="CI133" s="448">
        <v>0</v>
      </c>
      <c r="CJ133" s="449"/>
      <c r="CK133" s="436"/>
      <c r="CL133" s="437"/>
      <c r="CM133" s="450"/>
      <c r="CN133" s="448">
        <v>0</v>
      </c>
      <c r="CO133" s="449"/>
      <c r="CP133" s="436"/>
      <c r="CQ133" s="437"/>
      <c r="CR133" s="450"/>
      <c r="CS133" s="448">
        <v>0</v>
      </c>
      <c r="CT133" s="449"/>
      <c r="CU133" s="436"/>
      <c r="CV133" s="437"/>
      <c r="CW133" s="450"/>
      <c r="CX133" s="448">
        <v>0</v>
      </c>
      <c r="CY133" s="449"/>
      <c r="CZ133" s="436"/>
      <c r="DA133" s="437"/>
      <c r="DB133" s="450"/>
      <c r="DC133" s="448">
        <v>0</v>
      </c>
      <c r="DD133" s="449"/>
      <c r="DE133" s="436"/>
      <c r="DF133" s="437"/>
      <c r="DG133" s="450"/>
      <c r="DH133" s="448">
        <v>0</v>
      </c>
      <c r="DI133" s="449"/>
      <c r="DJ133" s="436"/>
      <c r="DK133" s="437"/>
      <c r="DL133" s="450"/>
      <c r="DM133" s="448">
        <v>0</v>
      </c>
      <c r="DN133" s="449"/>
      <c r="DO133" s="436"/>
      <c r="DP133" s="437"/>
      <c r="DQ133" s="450"/>
      <c r="DR133" s="448">
        <v>0</v>
      </c>
      <c r="DS133" s="449"/>
      <c r="DT133" s="436"/>
      <c r="DU133" s="437"/>
      <c r="DV133" s="450"/>
      <c r="DW133" s="448">
        <v>0</v>
      </c>
      <c r="DX133" s="449"/>
      <c r="DY133" s="436"/>
      <c r="DZ133" s="437"/>
      <c r="EA133" s="450"/>
      <c r="EB133" s="448">
        <v>0</v>
      </c>
      <c r="EC133" s="449"/>
      <c r="ED133" s="436"/>
      <c r="EE133" s="437"/>
      <c r="EF133" s="450"/>
      <c r="EG133" s="448">
        <v>0</v>
      </c>
      <c r="EH133" s="449"/>
      <c r="EI133" s="436"/>
      <c r="EJ133" s="437"/>
      <c r="EK133" s="450"/>
      <c r="EL133" s="448">
        <f t="shared" si="11"/>
        <v>0</v>
      </c>
      <c r="EM133" s="449"/>
      <c r="EN133" s="436"/>
      <c r="EO133" s="345"/>
    </row>
    <row r="134" spans="1:145" ht="12.75" hidden="1" customHeight="1" x14ac:dyDescent="0.2">
      <c r="A134" s="333"/>
      <c r="B134" s="333"/>
      <c r="C134" s="333"/>
      <c r="D134" s="345"/>
      <c r="E134" s="351"/>
      <c r="F134" s="333"/>
      <c r="G134" s="436"/>
      <c r="H134" s="436"/>
      <c r="I134" s="436"/>
      <c r="J134" s="437"/>
      <c r="K134" s="436"/>
      <c r="L134" s="436"/>
      <c r="M134" s="436"/>
      <c r="N134" s="436"/>
      <c r="O134" s="437"/>
      <c r="P134" s="436"/>
      <c r="Q134" s="436"/>
      <c r="R134" s="436"/>
      <c r="S134" s="436"/>
      <c r="T134" s="437"/>
      <c r="U134" s="436"/>
      <c r="V134" s="436"/>
      <c r="W134" s="436"/>
      <c r="X134" s="436"/>
      <c r="Y134" s="437"/>
      <c r="Z134" s="436"/>
      <c r="AA134" s="436"/>
      <c r="AB134" s="436"/>
      <c r="AC134" s="436"/>
      <c r="AD134" s="437"/>
      <c r="AE134" s="436"/>
      <c r="AF134" s="436"/>
      <c r="AG134" s="436"/>
      <c r="AH134" s="436"/>
      <c r="AI134" s="437"/>
      <c r="AJ134" s="436"/>
      <c r="AK134" s="436"/>
      <c r="AL134" s="436"/>
      <c r="AM134" s="436"/>
      <c r="AN134" s="437"/>
      <c r="AO134" s="436"/>
      <c r="AP134" s="436"/>
      <c r="AQ134" s="436"/>
      <c r="AR134" s="436"/>
      <c r="AS134" s="437"/>
      <c r="AT134" s="436"/>
      <c r="AU134" s="436"/>
      <c r="AV134" s="436"/>
      <c r="AW134" s="436"/>
      <c r="AX134" s="437"/>
      <c r="AY134" s="436"/>
      <c r="AZ134" s="436"/>
      <c r="BA134" s="436"/>
      <c r="BB134" s="436"/>
      <c r="BC134" s="437"/>
      <c r="BD134" s="436"/>
      <c r="BE134" s="436"/>
      <c r="BF134" s="436"/>
      <c r="BG134" s="436"/>
      <c r="BH134" s="437"/>
      <c r="BI134" s="436"/>
      <c r="BJ134" s="436"/>
      <c r="BK134" s="436"/>
      <c r="BL134" s="436"/>
      <c r="BM134" s="437"/>
      <c r="BN134" s="436"/>
      <c r="BO134" s="436"/>
      <c r="BP134" s="436"/>
      <c r="BQ134" s="436"/>
      <c r="BR134" s="437"/>
      <c r="BS134" s="436"/>
      <c r="BT134" s="436"/>
      <c r="BU134" s="436"/>
      <c r="BV134" s="436"/>
      <c r="BW134" s="437"/>
      <c r="BX134" s="436"/>
      <c r="BY134" s="436"/>
      <c r="BZ134" s="436"/>
      <c r="CA134" s="436"/>
      <c r="CB134" s="437"/>
      <c r="CC134" s="436"/>
      <c r="CD134" s="436"/>
      <c r="CE134" s="436"/>
      <c r="CF134" s="436"/>
      <c r="CG134" s="437"/>
      <c r="CH134" s="436"/>
      <c r="CI134" s="436"/>
      <c r="CJ134" s="436"/>
      <c r="CK134" s="436"/>
      <c r="CL134" s="437"/>
      <c r="CM134" s="436"/>
      <c r="CN134" s="436"/>
      <c r="CO134" s="436"/>
      <c r="CP134" s="436"/>
      <c r="CQ134" s="437"/>
      <c r="CR134" s="436"/>
      <c r="CS134" s="436"/>
      <c r="CT134" s="436"/>
      <c r="CU134" s="436"/>
      <c r="CV134" s="437"/>
      <c r="CW134" s="436"/>
      <c r="CX134" s="436"/>
      <c r="CY134" s="436"/>
      <c r="CZ134" s="436"/>
      <c r="DA134" s="437"/>
      <c r="DB134" s="436"/>
      <c r="DC134" s="436"/>
      <c r="DD134" s="436"/>
      <c r="DE134" s="436"/>
      <c r="DF134" s="437"/>
      <c r="DG134" s="436"/>
      <c r="DH134" s="436"/>
      <c r="DI134" s="436"/>
      <c r="DJ134" s="436"/>
      <c r="DK134" s="437"/>
      <c r="DL134" s="436"/>
      <c r="DM134" s="436"/>
      <c r="DN134" s="436"/>
      <c r="DO134" s="436"/>
      <c r="DP134" s="437"/>
      <c r="DQ134" s="436"/>
      <c r="DR134" s="436"/>
      <c r="DS134" s="436"/>
      <c r="DT134" s="436"/>
      <c r="DU134" s="437"/>
      <c r="DV134" s="436"/>
      <c r="DW134" s="436"/>
      <c r="DX134" s="436"/>
      <c r="DY134" s="436"/>
      <c r="DZ134" s="437"/>
      <c r="EA134" s="436"/>
      <c r="EB134" s="436"/>
      <c r="EC134" s="436"/>
      <c r="ED134" s="436"/>
      <c r="EE134" s="437"/>
      <c r="EF134" s="436"/>
      <c r="EG134" s="436"/>
      <c r="EH134" s="436"/>
      <c r="EI134" s="436"/>
      <c r="EJ134" s="437"/>
      <c r="EK134" s="436"/>
      <c r="EL134" s="436"/>
      <c r="EM134" s="436"/>
      <c r="EN134" s="436"/>
      <c r="EO134" s="345"/>
    </row>
    <row r="135" spans="1:145" ht="12.75" hidden="1" customHeight="1" x14ac:dyDescent="0.2">
      <c r="A135" s="333"/>
      <c r="B135" s="333"/>
      <c r="C135" s="333"/>
      <c r="D135" s="345" t="s">
        <v>430</v>
      </c>
      <c r="E135" s="351"/>
      <c r="F135" s="333"/>
      <c r="G135" s="436">
        <f>SUM(G136:G137)</f>
        <v>0</v>
      </c>
      <c r="H135" s="436"/>
      <c r="I135" s="436"/>
      <c r="J135" s="437"/>
      <c r="K135" s="436"/>
      <c r="L135" s="436">
        <f>SUM(L136:L137)</f>
        <v>0</v>
      </c>
      <c r="M135" s="436"/>
      <c r="N135" s="436"/>
      <c r="O135" s="437"/>
      <c r="P135" s="436"/>
      <c r="Q135" s="436">
        <f>SUM(Q136:Q137)</f>
        <v>0</v>
      </c>
      <c r="R135" s="436"/>
      <c r="S135" s="436"/>
      <c r="T135" s="437"/>
      <c r="U135" s="436"/>
      <c r="V135" s="436">
        <f>SUM(V136:V137)</f>
        <v>0</v>
      </c>
      <c r="W135" s="436"/>
      <c r="X135" s="436"/>
      <c r="Y135" s="437"/>
      <c r="Z135" s="436"/>
      <c r="AA135" s="436">
        <f>SUM(AA136:AA137)</f>
        <v>0</v>
      </c>
      <c r="AB135" s="436"/>
      <c r="AC135" s="436"/>
      <c r="AD135" s="437"/>
      <c r="AE135" s="436"/>
      <c r="AF135" s="436">
        <f>SUM(AF136:AF137)</f>
        <v>0</v>
      </c>
      <c r="AG135" s="436"/>
      <c r="AH135" s="436"/>
      <c r="AI135" s="437"/>
      <c r="AJ135" s="436"/>
      <c r="AK135" s="436">
        <f>SUM(AK136:AK137)</f>
        <v>0</v>
      </c>
      <c r="AL135" s="436"/>
      <c r="AM135" s="436"/>
      <c r="AN135" s="437"/>
      <c r="AO135" s="436"/>
      <c r="AP135" s="436">
        <f>SUM(AP136:AP137)</f>
        <v>0</v>
      </c>
      <c r="AQ135" s="436"/>
      <c r="AR135" s="436"/>
      <c r="AS135" s="437"/>
      <c r="AT135" s="436"/>
      <c r="AU135" s="436">
        <f>SUM(AU136:AU137)</f>
        <v>0</v>
      </c>
      <c r="AV135" s="436"/>
      <c r="AW135" s="436"/>
      <c r="AX135" s="437"/>
      <c r="AY135" s="436"/>
      <c r="AZ135" s="436">
        <f>SUM(AZ136:AZ137)</f>
        <v>0</v>
      </c>
      <c r="BA135" s="436"/>
      <c r="BB135" s="436"/>
      <c r="BC135" s="437"/>
      <c r="BD135" s="436"/>
      <c r="BE135" s="436">
        <f>SUM(BE136:BE137)</f>
        <v>0</v>
      </c>
      <c r="BF135" s="436"/>
      <c r="BG135" s="436"/>
      <c r="BH135" s="437"/>
      <c r="BI135" s="436"/>
      <c r="BJ135" s="436">
        <f>SUM(BJ136:BJ137)</f>
        <v>0</v>
      </c>
      <c r="BK135" s="436"/>
      <c r="BL135" s="436"/>
      <c r="BM135" s="437"/>
      <c r="BN135" s="436"/>
      <c r="BO135" s="436">
        <f>SUM(BO136:BO137)</f>
        <v>0</v>
      </c>
      <c r="BP135" s="436"/>
      <c r="BQ135" s="436"/>
      <c r="BR135" s="437"/>
      <c r="BS135" s="436"/>
      <c r="BT135" s="436">
        <f>SUM(BT136:BT137)</f>
        <v>0</v>
      </c>
      <c r="BU135" s="436"/>
      <c r="BV135" s="436"/>
      <c r="BW135" s="437"/>
      <c r="BX135" s="436"/>
      <c r="BY135" s="436">
        <f>SUM(BY136:BY137)</f>
        <v>0</v>
      </c>
      <c r="BZ135" s="436"/>
      <c r="CA135" s="436"/>
      <c r="CB135" s="437"/>
      <c r="CC135" s="436"/>
      <c r="CD135" s="436">
        <f>SUM(CD136:CD137)</f>
        <v>0</v>
      </c>
      <c r="CE135" s="436"/>
      <c r="CF135" s="436"/>
      <c r="CG135" s="437"/>
      <c r="CH135" s="436"/>
      <c r="CI135" s="436">
        <f>SUM(CI136:CI137)</f>
        <v>0</v>
      </c>
      <c r="CJ135" s="436"/>
      <c r="CK135" s="436"/>
      <c r="CL135" s="437"/>
      <c r="CM135" s="436"/>
      <c r="CN135" s="436">
        <f>SUM(CN136:CN137)</f>
        <v>0</v>
      </c>
      <c r="CO135" s="436"/>
      <c r="CP135" s="436"/>
      <c r="CQ135" s="437"/>
      <c r="CR135" s="436"/>
      <c r="CS135" s="436">
        <f>SUM(CS136:CS137)</f>
        <v>0</v>
      </c>
      <c r="CT135" s="436"/>
      <c r="CU135" s="436"/>
      <c r="CV135" s="437"/>
      <c r="CW135" s="436"/>
      <c r="CX135" s="436">
        <f>SUM(CX136:CX137)</f>
        <v>0</v>
      </c>
      <c r="CY135" s="436"/>
      <c r="CZ135" s="436"/>
      <c r="DA135" s="437"/>
      <c r="DB135" s="436"/>
      <c r="DC135" s="436">
        <f>SUM(DC136:DC137)</f>
        <v>0</v>
      </c>
      <c r="DD135" s="436"/>
      <c r="DE135" s="436"/>
      <c r="DF135" s="437"/>
      <c r="DG135" s="436"/>
      <c r="DH135" s="436">
        <f>SUM(DH136:DH137)</f>
        <v>0</v>
      </c>
      <c r="DI135" s="436"/>
      <c r="DJ135" s="436"/>
      <c r="DK135" s="437"/>
      <c r="DL135" s="436"/>
      <c r="DM135" s="436">
        <f>SUM(DM136:DM137)</f>
        <v>0</v>
      </c>
      <c r="DN135" s="436"/>
      <c r="DO135" s="436"/>
      <c r="DP135" s="437"/>
      <c r="DQ135" s="436"/>
      <c r="DR135" s="436">
        <f>SUM(DR136:DR137)</f>
        <v>0</v>
      </c>
      <c r="DS135" s="436"/>
      <c r="DT135" s="436"/>
      <c r="DU135" s="437"/>
      <c r="DV135" s="436"/>
      <c r="DW135" s="436">
        <f>SUM(DW136:DW137)</f>
        <v>0</v>
      </c>
      <c r="DX135" s="436"/>
      <c r="DY135" s="436"/>
      <c r="DZ135" s="437"/>
      <c r="EA135" s="436"/>
      <c r="EB135" s="436">
        <f>SUM(EB136:EB137)</f>
        <v>0</v>
      </c>
      <c r="EC135" s="436"/>
      <c r="ED135" s="436"/>
      <c r="EE135" s="437"/>
      <c r="EF135" s="436"/>
      <c r="EG135" s="436">
        <f>SUM(EG136:EG137)</f>
        <v>0</v>
      </c>
      <c r="EH135" s="436"/>
      <c r="EI135" s="436"/>
      <c r="EJ135" s="437"/>
      <c r="EK135" s="436"/>
      <c r="EL135" s="436">
        <f>SUM(EL136:EL137)</f>
        <v>0</v>
      </c>
      <c r="EM135" s="436"/>
      <c r="EN135" s="436"/>
      <c r="EO135" s="345"/>
    </row>
    <row r="136" spans="1:145" ht="12.75" hidden="1" customHeight="1" x14ac:dyDescent="0.2">
      <c r="A136" s="333"/>
      <c r="B136" s="333"/>
      <c r="C136" s="333"/>
      <c r="D136" s="345" t="s">
        <v>422</v>
      </c>
      <c r="E136" s="351"/>
      <c r="F136" s="358"/>
      <c r="G136" s="434">
        <v>0</v>
      </c>
      <c r="H136" s="435"/>
      <c r="I136" s="436"/>
      <c r="J136" s="437"/>
      <c r="K136" s="358"/>
      <c r="L136" s="434">
        <v>0</v>
      </c>
      <c r="M136" s="435"/>
      <c r="N136" s="436"/>
      <c r="O136" s="437"/>
      <c r="P136" s="358"/>
      <c r="Q136" s="434">
        <v>0</v>
      </c>
      <c r="R136" s="435"/>
      <c r="S136" s="436"/>
      <c r="T136" s="437"/>
      <c r="U136" s="358"/>
      <c r="V136" s="434">
        <v>0</v>
      </c>
      <c r="W136" s="435"/>
      <c r="X136" s="436"/>
      <c r="Y136" s="437"/>
      <c r="Z136" s="358"/>
      <c r="AA136" s="434">
        <v>0</v>
      </c>
      <c r="AB136" s="435"/>
      <c r="AC136" s="436"/>
      <c r="AD136" s="437"/>
      <c r="AE136" s="358"/>
      <c r="AF136" s="434">
        <v>0</v>
      </c>
      <c r="AG136" s="435"/>
      <c r="AH136" s="436"/>
      <c r="AI136" s="437"/>
      <c r="AJ136" s="358"/>
      <c r="AK136" s="434">
        <v>0</v>
      </c>
      <c r="AL136" s="435"/>
      <c r="AM136" s="436"/>
      <c r="AN136" s="437"/>
      <c r="AO136" s="358"/>
      <c r="AP136" s="434">
        <v>0</v>
      </c>
      <c r="AQ136" s="435"/>
      <c r="AR136" s="436"/>
      <c r="AS136" s="437"/>
      <c r="AT136" s="358"/>
      <c r="AU136" s="434">
        <v>0</v>
      </c>
      <c r="AV136" s="435"/>
      <c r="AW136" s="436"/>
      <c r="AX136" s="437"/>
      <c r="AY136" s="358"/>
      <c r="AZ136" s="434">
        <v>0</v>
      </c>
      <c r="BA136" s="435"/>
      <c r="BB136" s="436"/>
      <c r="BC136" s="437"/>
      <c r="BD136" s="358"/>
      <c r="BE136" s="434">
        <v>0</v>
      </c>
      <c r="BF136" s="435"/>
      <c r="BG136" s="436"/>
      <c r="BH136" s="437"/>
      <c r="BI136" s="358"/>
      <c r="BJ136" s="434">
        <v>0</v>
      </c>
      <c r="BK136" s="435"/>
      <c r="BL136" s="436"/>
      <c r="BM136" s="437"/>
      <c r="BN136" s="358"/>
      <c r="BO136" s="434">
        <v>0</v>
      </c>
      <c r="BP136" s="435"/>
      <c r="BQ136" s="436"/>
      <c r="BR136" s="437"/>
      <c r="BS136" s="358"/>
      <c r="BT136" s="434">
        <v>0</v>
      </c>
      <c r="BU136" s="435"/>
      <c r="BV136" s="436"/>
      <c r="BW136" s="437"/>
      <c r="BX136" s="358"/>
      <c r="BY136" s="434">
        <v>0</v>
      </c>
      <c r="BZ136" s="435"/>
      <c r="CA136" s="436"/>
      <c r="CB136" s="437"/>
      <c r="CC136" s="358"/>
      <c r="CD136" s="434">
        <v>0</v>
      </c>
      <c r="CE136" s="435"/>
      <c r="CF136" s="436"/>
      <c r="CG136" s="437"/>
      <c r="CH136" s="358"/>
      <c r="CI136" s="434">
        <v>0</v>
      </c>
      <c r="CJ136" s="435"/>
      <c r="CK136" s="436"/>
      <c r="CL136" s="437"/>
      <c r="CM136" s="358"/>
      <c r="CN136" s="434">
        <v>0</v>
      </c>
      <c r="CO136" s="435"/>
      <c r="CP136" s="436"/>
      <c r="CQ136" s="437"/>
      <c r="CR136" s="358"/>
      <c r="CS136" s="434">
        <v>0</v>
      </c>
      <c r="CT136" s="435"/>
      <c r="CU136" s="436"/>
      <c r="CV136" s="437"/>
      <c r="CW136" s="358"/>
      <c r="CX136" s="434">
        <v>0</v>
      </c>
      <c r="CY136" s="435"/>
      <c r="CZ136" s="436"/>
      <c r="DA136" s="437"/>
      <c r="DB136" s="358"/>
      <c r="DC136" s="434">
        <v>0</v>
      </c>
      <c r="DD136" s="435"/>
      <c r="DE136" s="436"/>
      <c r="DF136" s="437"/>
      <c r="DG136" s="358"/>
      <c r="DH136" s="434">
        <v>0</v>
      </c>
      <c r="DI136" s="435"/>
      <c r="DJ136" s="436"/>
      <c r="DK136" s="437"/>
      <c r="DL136" s="358"/>
      <c r="DM136" s="434">
        <v>0</v>
      </c>
      <c r="DN136" s="435"/>
      <c r="DO136" s="436"/>
      <c r="DP136" s="437"/>
      <c r="DQ136" s="358"/>
      <c r="DR136" s="434">
        <v>0</v>
      </c>
      <c r="DS136" s="435"/>
      <c r="DT136" s="436"/>
      <c r="DU136" s="437"/>
      <c r="DV136" s="358"/>
      <c r="DW136" s="434">
        <v>0</v>
      </c>
      <c r="DX136" s="435"/>
      <c r="DY136" s="436"/>
      <c r="DZ136" s="437"/>
      <c r="EA136" s="358"/>
      <c r="EB136" s="434">
        <v>0</v>
      </c>
      <c r="EC136" s="435"/>
      <c r="ED136" s="436"/>
      <c r="EE136" s="437"/>
      <c r="EF136" s="358"/>
      <c r="EG136" s="434">
        <v>0</v>
      </c>
      <c r="EH136" s="435"/>
      <c r="EI136" s="436"/>
      <c r="EJ136" s="437"/>
      <c r="EK136" s="358"/>
      <c r="EL136" s="434">
        <f t="shared" ref="EL136:EL137" si="12">SUM(CD136:EG136)</f>
        <v>0</v>
      </c>
      <c r="EM136" s="435"/>
      <c r="EN136" s="436"/>
      <c r="EO136" s="345"/>
    </row>
    <row r="137" spans="1:145" ht="12.75" hidden="1" customHeight="1" x14ac:dyDescent="0.2">
      <c r="A137" s="333"/>
      <c r="B137" s="333"/>
      <c r="C137" s="333"/>
      <c r="D137" s="345" t="s">
        <v>423</v>
      </c>
      <c r="E137" s="351"/>
      <c r="F137" s="373"/>
      <c r="G137" s="448">
        <v>0</v>
      </c>
      <c r="H137" s="449"/>
      <c r="I137" s="436"/>
      <c r="J137" s="437"/>
      <c r="K137" s="373"/>
      <c r="L137" s="448">
        <v>0</v>
      </c>
      <c r="M137" s="449"/>
      <c r="N137" s="436"/>
      <c r="O137" s="437"/>
      <c r="P137" s="373"/>
      <c r="Q137" s="448">
        <v>0</v>
      </c>
      <c r="R137" s="449"/>
      <c r="S137" s="436"/>
      <c r="T137" s="437"/>
      <c r="U137" s="373"/>
      <c r="V137" s="448">
        <v>0</v>
      </c>
      <c r="W137" s="449"/>
      <c r="X137" s="436"/>
      <c r="Y137" s="437"/>
      <c r="Z137" s="373"/>
      <c r="AA137" s="448">
        <v>0</v>
      </c>
      <c r="AB137" s="449"/>
      <c r="AC137" s="436"/>
      <c r="AD137" s="437"/>
      <c r="AE137" s="373"/>
      <c r="AF137" s="448">
        <v>0</v>
      </c>
      <c r="AG137" s="449"/>
      <c r="AH137" s="436"/>
      <c r="AI137" s="437"/>
      <c r="AJ137" s="373"/>
      <c r="AK137" s="448">
        <v>0</v>
      </c>
      <c r="AL137" s="449"/>
      <c r="AM137" s="436"/>
      <c r="AN137" s="437"/>
      <c r="AO137" s="373"/>
      <c r="AP137" s="448">
        <v>0</v>
      </c>
      <c r="AQ137" s="449"/>
      <c r="AR137" s="436"/>
      <c r="AS137" s="437"/>
      <c r="AT137" s="373"/>
      <c r="AU137" s="448">
        <v>0</v>
      </c>
      <c r="AV137" s="449"/>
      <c r="AW137" s="436"/>
      <c r="AX137" s="437"/>
      <c r="AY137" s="373"/>
      <c r="AZ137" s="448">
        <v>0</v>
      </c>
      <c r="BA137" s="449"/>
      <c r="BB137" s="436"/>
      <c r="BC137" s="437"/>
      <c r="BD137" s="373"/>
      <c r="BE137" s="448">
        <v>0</v>
      </c>
      <c r="BF137" s="449"/>
      <c r="BG137" s="436"/>
      <c r="BH137" s="437"/>
      <c r="BI137" s="373"/>
      <c r="BJ137" s="448">
        <v>0</v>
      </c>
      <c r="BK137" s="449"/>
      <c r="BL137" s="436"/>
      <c r="BM137" s="437"/>
      <c r="BN137" s="373"/>
      <c r="BO137" s="448">
        <v>0</v>
      </c>
      <c r="BP137" s="449"/>
      <c r="BQ137" s="436"/>
      <c r="BR137" s="437"/>
      <c r="BS137" s="373"/>
      <c r="BT137" s="448">
        <v>0</v>
      </c>
      <c r="BU137" s="449"/>
      <c r="BV137" s="436"/>
      <c r="BW137" s="437"/>
      <c r="BX137" s="373"/>
      <c r="BY137" s="448">
        <v>0</v>
      </c>
      <c r="BZ137" s="449"/>
      <c r="CA137" s="436"/>
      <c r="CB137" s="437"/>
      <c r="CC137" s="373"/>
      <c r="CD137" s="448">
        <v>0</v>
      </c>
      <c r="CE137" s="449"/>
      <c r="CF137" s="436"/>
      <c r="CG137" s="437"/>
      <c r="CH137" s="373"/>
      <c r="CI137" s="448">
        <v>0</v>
      </c>
      <c r="CJ137" s="449"/>
      <c r="CK137" s="436"/>
      <c r="CL137" s="437"/>
      <c r="CM137" s="373"/>
      <c r="CN137" s="448">
        <v>0</v>
      </c>
      <c r="CO137" s="449"/>
      <c r="CP137" s="436"/>
      <c r="CQ137" s="437"/>
      <c r="CR137" s="373"/>
      <c r="CS137" s="448">
        <v>0</v>
      </c>
      <c r="CT137" s="449"/>
      <c r="CU137" s="436"/>
      <c r="CV137" s="437"/>
      <c r="CW137" s="373"/>
      <c r="CX137" s="448">
        <v>0</v>
      </c>
      <c r="CY137" s="449"/>
      <c r="CZ137" s="436"/>
      <c r="DA137" s="437"/>
      <c r="DB137" s="373"/>
      <c r="DC137" s="448">
        <v>0</v>
      </c>
      <c r="DD137" s="449"/>
      <c r="DE137" s="436"/>
      <c r="DF137" s="437"/>
      <c r="DG137" s="373"/>
      <c r="DH137" s="448">
        <v>0</v>
      </c>
      <c r="DI137" s="449"/>
      <c r="DJ137" s="436"/>
      <c r="DK137" s="437"/>
      <c r="DL137" s="373"/>
      <c r="DM137" s="448">
        <v>0</v>
      </c>
      <c r="DN137" s="449"/>
      <c r="DO137" s="436"/>
      <c r="DP137" s="437"/>
      <c r="DQ137" s="373"/>
      <c r="DR137" s="448">
        <v>0</v>
      </c>
      <c r="DS137" s="449"/>
      <c r="DT137" s="436"/>
      <c r="DU137" s="437"/>
      <c r="DV137" s="373"/>
      <c r="DW137" s="448">
        <v>0</v>
      </c>
      <c r="DX137" s="449"/>
      <c r="DY137" s="436"/>
      <c r="DZ137" s="437"/>
      <c r="EA137" s="373"/>
      <c r="EB137" s="448">
        <v>0</v>
      </c>
      <c r="EC137" s="449"/>
      <c r="ED137" s="436"/>
      <c r="EE137" s="437"/>
      <c r="EF137" s="373"/>
      <c r="EG137" s="448">
        <v>0</v>
      </c>
      <c r="EH137" s="449"/>
      <c r="EI137" s="436"/>
      <c r="EJ137" s="437"/>
      <c r="EK137" s="373"/>
      <c r="EL137" s="448">
        <f t="shared" si="12"/>
        <v>0</v>
      </c>
      <c r="EM137" s="449"/>
      <c r="EN137" s="436"/>
      <c r="EO137" s="345"/>
    </row>
    <row r="138" spans="1:145" hidden="1" x14ac:dyDescent="0.2">
      <c r="A138" s="333"/>
      <c r="B138" s="333"/>
      <c r="C138" s="333"/>
      <c r="D138" s="345"/>
      <c r="E138" s="351"/>
      <c r="F138" s="333"/>
      <c r="G138" s="436"/>
      <c r="H138" s="436"/>
      <c r="I138" s="436"/>
      <c r="J138" s="437"/>
      <c r="K138" s="436"/>
      <c r="L138" s="436"/>
      <c r="M138" s="436"/>
      <c r="N138" s="436"/>
      <c r="O138" s="437"/>
      <c r="P138" s="436"/>
      <c r="Q138" s="436"/>
      <c r="R138" s="436"/>
      <c r="S138" s="436"/>
      <c r="T138" s="437"/>
      <c r="U138" s="436"/>
      <c r="V138" s="436"/>
      <c r="W138" s="436"/>
      <c r="X138" s="436"/>
      <c r="Y138" s="437"/>
      <c r="Z138" s="436"/>
      <c r="AA138" s="436"/>
      <c r="AB138" s="436"/>
      <c r="AC138" s="436"/>
      <c r="AD138" s="437"/>
      <c r="AE138" s="436"/>
      <c r="AF138" s="436"/>
      <c r="AG138" s="436"/>
      <c r="AH138" s="436"/>
      <c r="AI138" s="437"/>
      <c r="AJ138" s="436"/>
      <c r="AK138" s="436"/>
      <c r="AL138" s="436"/>
      <c r="AM138" s="436"/>
      <c r="AN138" s="437"/>
      <c r="AO138" s="436"/>
      <c r="AP138" s="436"/>
      <c r="AQ138" s="436"/>
      <c r="AR138" s="436"/>
      <c r="AS138" s="437"/>
      <c r="AT138" s="436"/>
      <c r="AU138" s="436"/>
      <c r="AV138" s="436"/>
      <c r="AW138" s="436"/>
      <c r="AX138" s="437"/>
      <c r="AY138" s="436"/>
      <c r="AZ138" s="436"/>
      <c r="BA138" s="436"/>
      <c r="BB138" s="436"/>
      <c r="BC138" s="437"/>
      <c r="BD138" s="436"/>
      <c r="BE138" s="436"/>
      <c r="BF138" s="436"/>
      <c r="BG138" s="436"/>
      <c r="BH138" s="437"/>
      <c r="BI138" s="436"/>
      <c r="BJ138" s="436"/>
      <c r="BK138" s="436"/>
      <c r="BL138" s="436"/>
      <c r="BM138" s="437"/>
      <c r="BN138" s="436"/>
      <c r="BO138" s="436"/>
      <c r="BP138" s="436"/>
      <c r="BQ138" s="436"/>
      <c r="BR138" s="437"/>
      <c r="BS138" s="436"/>
      <c r="BT138" s="436"/>
      <c r="BU138" s="436"/>
      <c r="BV138" s="436"/>
      <c r="BW138" s="437"/>
      <c r="BX138" s="436"/>
      <c r="BY138" s="436"/>
      <c r="BZ138" s="436"/>
      <c r="CA138" s="436"/>
      <c r="CB138" s="437"/>
      <c r="CC138" s="436"/>
      <c r="CD138" s="436"/>
      <c r="CE138" s="436"/>
      <c r="CF138" s="436"/>
      <c r="CG138" s="437"/>
      <c r="CH138" s="436"/>
      <c r="CI138" s="436"/>
      <c r="CJ138" s="436"/>
      <c r="CK138" s="436"/>
      <c r="CL138" s="437"/>
      <c r="CM138" s="436"/>
      <c r="CN138" s="436"/>
      <c r="CO138" s="436"/>
      <c r="CP138" s="436"/>
      <c r="CQ138" s="437"/>
      <c r="CR138" s="436"/>
      <c r="CS138" s="436"/>
      <c r="CT138" s="436"/>
      <c r="CU138" s="436"/>
      <c r="CV138" s="437"/>
      <c r="CW138" s="436"/>
      <c r="CX138" s="436"/>
      <c r="CY138" s="436"/>
      <c r="CZ138" s="436"/>
      <c r="DA138" s="437"/>
      <c r="DB138" s="436"/>
      <c r="DC138" s="436"/>
      <c r="DD138" s="436"/>
      <c r="DE138" s="436"/>
      <c r="DF138" s="437"/>
      <c r="DG138" s="436"/>
      <c r="DH138" s="436"/>
      <c r="DI138" s="436"/>
      <c r="DJ138" s="436"/>
      <c r="DK138" s="437"/>
      <c r="DL138" s="436"/>
      <c r="DM138" s="436"/>
      <c r="DN138" s="436"/>
      <c r="DO138" s="436"/>
      <c r="DP138" s="437"/>
      <c r="DQ138" s="436"/>
      <c r="DR138" s="436"/>
      <c r="DS138" s="436"/>
      <c r="DT138" s="436"/>
      <c r="DU138" s="437"/>
      <c r="DV138" s="436"/>
      <c r="DW138" s="436"/>
      <c r="DX138" s="436"/>
      <c r="DY138" s="436"/>
      <c r="DZ138" s="437"/>
      <c r="EA138" s="436"/>
      <c r="EB138" s="436"/>
      <c r="EC138" s="436"/>
      <c r="ED138" s="436"/>
      <c r="EE138" s="437"/>
      <c r="EF138" s="436"/>
      <c r="EG138" s="436"/>
      <c r="EH138" s="436"/>
      <c r="EI138" s="436"/>
      <c r="EJ138" s="437"/>
      <c r="EK138" s="436"/>
      <c r="EL138" s="436"/>
      <c r="EM138" s="436"/>
      <c r="EN138" s="436"/>
      <c r="EO138" s="345"/>
    </row>
    <row r="139" spans="1:145" hidden="1" x14ac:dyDescent="0.2">
      <c r="A139" s="333"/>
      <c r="B139" s="333"/>
      <c r="C139" s="333"/>
      <c r="D139" s="345" t="s">
        <v>431</v>
      </c>
      <c r="E139" s="351"/>
      <c r="F139" s="333"/>
      <c r="G139" s="436">
        <f>SUM(G140:G141)</f>
        <v>0</v>
      </c>
      <c r="H139" s="436"/>
      <c r="I139" s="436"/>
      <c r="J139" s="437"/>
      <c r="K139" s="436"/>
      <c r="L139" s="436">
        <f>SUM(L140:L141)</f>
        <v>0</v>
      </c>
      <c r="M139" s="436"/>
      <c r="N139" s="436"/>
      <c r="O139" s="437"/>
      <c r="P139" s="436"/>
      <c r="Q139" s="436">
        <f>SUM(Q140:Q141)</f>
        <v>0</v>
      </c>
      <c r="R139" s="436"/>
      <c r="S139" s="436"/>
      <c r="T139" s="437"/>
      <c r="U139" s="436"/>
      <c r="V139" s="436">
        <f>SUM(V140:V141)</f>
        <v>0</v>
      </c>
      <c r="W139" s="436"/>
      <c r="X139" s="436"/>
      <c r="Y139" s="437"/>
      <c r="Z139" s="436"/>
      <c r="AA139" s="436">
        <f>SUM(AA140:AA141)</f>
        <v>0</v>
      </c>
      <c r="AB139" s="436"/>
      <c r="AC139" s="436"/>
      <c r="AD139" s="437"/>
      <c r="AE139" s="436"/>
      <c r="AF139" s="436">
        <f>SUM(AF140:AF141)</f>
        <v>0</v>
      </c>
      <c r="AG139" s="436"/>
      <c r="AH139" s="436"/>
      <c r="AI139" s="437"/>
      <c r="AJ139" s="436"/>
      <c r="AK139" s="436">
        <f>SUM(AK140:AK141)</f>
        <v>0</v>
      </c>
      <c r="AL139" s="436"/>
      <c r="AM139" s="436"/>
      <c r="AN139" s="437"/>
      <c r="AO139" s="436"/>
      <c r="AP139" s="436">
        <f>SUM(AP140:AP141)</f>
        <v>0</v>
      </c>
      <c r="AQ139" s="436"/>
      <c r="AR139" s="436"/>
      <c r="AS139" s="437"/>
      <c r="AT139" s="436"/>
      <c r="AU139" s="436">
        <f>SUM(AU140:AU141)</f>
        <v>0</v>
      </c>
      <c r="AV139" s="436"/>
      <c r="AW139" s="436"/>
      <c r="AX139" s="437"/>
      <c r="AY139" s="436"/>
      <c r="AZ139" s="436">
        <f>SUM(AZ140:AZ141)</f>
        <v>0</v>
      </c>
      <c r="BA139" s="436"/>
      <c r="BB139" s="436"/>
      <c r="BC139" s="437"/>
      <c r="BD139" s="436"/>
      <c r="BE139" s="436">
        <f>SUM(BE140:BE141)</f>
        <v>0</v>
      </c>
      <c r="BF139" s="436"/>
      <c r="BG139" s="436"/>
      <c r="BH139" s="437"/>
      <c r="BI139" s="436"/>
      <c r="BJ139" s="436">
        <f>SUM(BJ140:BJ141)</f>
        <v>0</v>
      </c>
      <c r="BK139" s="436"/>
      <c r="BL139" s="436"/>
      <c r="BM139" s="437"/>
      <c r="BN139" s="436"/>
      <c r="BO139" s="436">
        <f>SUM(BO140:BO141)</f>
        <v>0</v>
      </c>
      <c r="BP139" s="436"/>
      <c r="BQ139" s="436"/>
      <c r="BR139" s="437"/>
      <c r="BS139" s="436"/>
      <c r="BT139" s="436">
        <f>SUM(BT140:BT141)</f>
        <v>0</v>
      </c>
      <c r="BU139" s="436"/>
      <c r="BV139" s="436"/>
      <c r="BW139" s="437"/>
      <c r="BX139" s="436"/>
      <c r="BY139" s="436">
        <f>SUM(BY140:BY141)</f>
        <v>0</v>
      </c>
      <c r="BZ139" s="436"/>
      <c r="CA139" s="436"/>
      <c r="CB139" s="437"/>
      <c r="CC139" s="436"/>
      <c r="CD139" s="436">
        <f>SUM(CD140:CD141)</f>
        <v>0</v>
      </c>
      <c r="CE139" s="436"/>
      <c r="CF139" s="436"/>
      <c r="CG139" s="437"/>
      <c r="CH139" s="436"/>
      <c r="CI139" s="436">
        <f>SUM(CI140:CI141)</f>
        <v>0</v>
      </c>
      <c r="CJ139" s="436"/>
      <c r="CK139" s="436"/>
      <c r="CL139" s="437"/>
      <c r="CM139" s="436"/>
      <c r="CN139" s="436">
        <f>SUM(CN140:CN141)</f>
        <v>0</v>
      </c>
      <c r="CO139" s="436"/>
      <c r="CP139" s="436"/>
      <c r="CQ139" s="437"/>
      <c r="CR139" s="436"/>
      <c r="CS139" s="436">
        <f>SUM(CS140:CS141)</f>
        <v>0</v>
      </c>
      <c r="CT139" s="436"/>
      <c r="CU139" s="436"/>
      <c r="CV139" s="437"/>
      <c r="CW139" s="436"/>
      <c r="CX139" s="436">
        <f>SUM(CX140:CX141)</f>
        <v>0</v>
      </c>
      <c r="CY139" s="436"/>
      <c r="CZ139" s="436"/>
      <c r="DA139" s="437"/>
      <c r="DB139" s="436"/>
      <c r="DC139" s="436">
        <f>SUM(DC140:DC141)</f>
        <v>0</v>
      </c>
      <c r="DD139" s="436"/>
      <c r="DE139" s="436"/>
      <c r="DF139" s="437"/>
      <c r="DG139" s="436"/>
      <c r="DH139" s="436">
        <f>SUM(DH140:DH141)</f>
        <v>0</v>
      </c>
      <c r="DI139" s="436"/>
      <c r="DJ139" s="436"/>
      <c r="DK139" s="437"/>
      <c r="DL139" s="436"/>
      <c r="DM139" s="436">
        <f>SUM(DM140:DM141)</f>
        <v>0</v>
      </c>
      <c r="DN139" s="436"/>
      <c r="DO139" s="436"/>
      <c r="DP139" s="437"/>
      <c r="DQ139" s="436"/>
      <c r="DR139" s="436">
        <f>SUM(DR140:DR141)</f>
        <v>0</v>
      </c>
      <c r="DS139" s="436"/>
      <c r="DT139" s="436"/>
      <c r="DU139" s="437"/>
      <c r="DV139" s="436"/>
      <c r="DW139" s="436">
        <f>SUM(DW140:DW141)</f>
        <v>0</v>
      </c>
      <c r="DX139" s="436"/>
      <c r="DY139" s="436"/>
      <c r="DZ139" s="437"/>
      <c r="EA139" s="436"/>
      <c r="EB139" s="436">
        <f>SUM(EB140:EB141)</f>
        <v>0</v>
      </c>
      <c r="EC139" s="436"/>
      <c r="ED139" s="436"/>
      <c r="EE139" s="437"/>
      <c r="EF139" s="436"/>
      <c r="EG139" s="436">
        <f>SUM(EG140:EG141)</f>
        <v>0</v>
      </c>
      <c r="EH139" s="436"/>
      <c r="EI139" s="436"/>
      <c r="EJ139" s="437"/>
      <c r="EK139" s="436"/>
      <c r="EL139" s="436">
        <f>SUM(EL140:EL141)</f>
        <v>0</v>
      </c>
      <c r="EM139" s="436"/>
      <c r="EN139" s="436"/>
      <c r="EO139" s="345"/>
    </row>
    <row r="140" spans="1:145" hidden="1" x14ac:dyDescent="0.2">
      <c r="A140" s="333"/>
      <c r="B140" s="333"/>
      <c r="C140" s="333"/>
      <c r="D140" s="345" t="s">
        <v>422</v>
      </c>
      <c r="E140" s="351"/>
      <c r="F140" s="358"/>
      <c r="G140" s="434">
        <v>0</v>
      </c>
      <c r="H140" s="435"/>
      <c r="I140" s="436"/>
      <c r="J140" s="437"/>
      <c r="K140" s="358"/>
      <c r="L140" s="434">
        <v>0</v>
      </c>
      <c r="M140" s="435"/>
      <c r="N140" s="436"/>
      <c r="O140" s="437"/>
      <c r="P140" s="358"/>
      <c r="Q140" s="434">
        <v>0</v>
      </c>
      <c r="R140" s="435"/>
      <c r="S140" s="436"/>
      <c r="T140" s="437"/>
      <c r="U140" s="358"/>
      <c r="V140" s="434">
        <v>0</v>
      </c>
      <c r="W140" s="435"/>
      <c r="X140" s="436"/>
      <c r="Y140" s="437"/>
      <c r="Z140" s="358"/>
      <c r="AA140" s="434">
        <v>0</v>
      </c>
      <c r="AB140" s="435"/>
      <c r="AC140" s="436"/>
      <c r="AD140" s="437"/>
      <c r="AE140" s="358"/>
      <c r="AF140" s="434">
        <v>0</v>
      </c>
      <c r="AG140" s="435"/>
      <c r="AH140" s="436"/>
      <c r="AI140" s="437"/>
      <c r="AJ140" s="358"/>
      <c r="AK140" s="434">
        <v>0</v>
      </c>
      <c r="AL140" s="435"/>
      <c r="AM140" s="436"/>
      <c r="AN140" s="437"/>
      <c r="AO140" s="358"/>
      <c r="AP140" s="434">
        <v>0</v>
      </c>
      <c r="AQ140" s="435"/>
      <c r="AR140" s="436"/>
      <c r="AS140" s="437"/>
      <c r="AT140" s="358"/>
      <c r="AU140" s="434">
        <v>0</v>
      </c>
      <c r="AV140" s="435"/>
      <c r="AW140" s="436"/>
      <c r="AX140" s="437"/>
      <c r="AY140" s="358"/>
      <c r="AZ140" s="434">
        <v>0</v>
      </c>
      <c r="BA140" s="435"/>
      <c r="BB140" s="436"/>
      <c r="BC140" s="437"/>
      <c r="BD140" s="358"/>
      <c r="BE140" s="434">
        <v>0</v>
      </c>
      <c r="BF140" s="435"/>
      <c r="BG140" s="436"/>
      <c r="BH140" s="437"/>
      <c r="BI140" s="358"/>
      <c r="BJ140" s="434">
        <v>0</v>
      </c>
      <c r="BK140" s="435"/>
      <c r="BL140" s="436"/>
      <c r="BM140" s="437"/>
      <c r="BN140" s="358"/>
      <c r="BO140" s="434">
        <v>0</v>
      </c>
      <c r="BP140" s="435"/>
      <c r="BQ140" s="436"/>
      <c r="BR140" s="437"/>
      <c r="BS140" s="358"/>
      <c r="BT140" s="434">
        <v>0</v>
      </c>
      <c r="BU140" s="435"/>
      <c r="BV140" s="436"/>
      <c r="BW140" s="437"/>
      <c r="BX140" s="358"/>
      <c r="BY140" s="434">
        <v>0</v>
      </c>
      <c r="BZ140" s="435"/>
      <c r="CA140" s="436"/>
      <c r="CB140" s="437"/>
      <c r="CC140" s="358"/>
      <c r="CD140" s="434">
        <v>0</v>
      </c>
      <c r="CE140" s="435"/>
      <c r="CF140" s="436"/>
      <c r="CG140" s="437"/>
      <c r="CH140" s="358"/>
      <c r="CI140" s="434">
        <v>0</v>
      </c>
      <c r="CJ140" s="435"/>
      <c r="CK140" s="436"/>
      <c r="CL140" s="437"/>
      <c r="CM140" s="358"/>
      <c r="CN140" s="434">
        <v>0</v>
      </c>
      <c r="CO140" s="435"/>
      <c r="CP140" s="436"/>
      <c r="CQ140" s="437"/>
      <c r="CR140" s="358"/>
      <c r="CS140" s="434">
        <v>0</v>
      </c>
      <c r="CT140" s="435"/>
      <c r="CU140" s="436"/>
      <c r="CV140" s="437"/>
      <c r="CW140" s="358"/>
      <c r="CX140" s="434">
        <v>0</v>
      </c>
      <c r="CY140" s="435"/>
      <c r="CZ140" s="436"/>
      <c r="DA140" s="437"/>
      <c r="DB140" s="358"/>
      <c r="DC140" s="434">
        <v>0</v>
      </c>
      <c r="DD140" s="435"/>
      <c r="DE140" s="436"/>
      <c r="DF140" s="437"/>
      <c r="DG140" s="358"/>
      <c r="DH140" s="434">
        <v>0</v>
      </c>
      <c r="DI140" s="435"/>
      <c r="DJ140" s="436"/>
      <c r="DK140" s="437"/>
      <c r="DL140" s="358"/>
      <c r="DM140" s="434">
        <v>0</v>
      </c>
      <c r="DN140" s="435"/>
      <c r="DO140" s="436"/>
      <c r="DP140" s="437"/>
      <c r="DQ140" s="358"/>
      <c r="DR140" s="434">
        <v>0</v>
      </c>
      <c r="DS140" s="435"/>
      <c r="DT140" s="436"/>
      <c r="DU140" s="437"/>
      <c r="DV140" s="358"/>
      <c r="DW140" s="434">
        <v>0</v>
      </c>
      <c r="DX140" s="435"/>
      <c r="DY140" s="436"/>
      <c r="DZ140" s="437"/>
      <c r="EA140" s="358"/>
      <c r="EB140" s="434">
        <v>0</v>
      </c>
      <c r="EC140" s="435"/>
      <c r="ED140" s="436"/>
      <c r="EE140" s="437"/>
      <c r="EF140" s="358"/>
      <c r="EG140" s="434">
        <v>0</v>
      </c>
      <c r="EH140" s="435"/>
      <c r="EI140" s="436"/>
      <c r="EJ140" s="437"/>
      <c r="EK140" s="358"/>
      <c r="EL140" s="434">
        <f t="shared" ref="EL140:EL141" si="13">SUM(CD140:EG140)</f>
        <v>0</v>
      </c>
      <c r="EM140" s="435"/>
      <c r="EN140" s="436"/>
      <c r="EO140" s="345"/>
    </row>
    <row r="141" spans="1:145" hidden="1" x14ac:dyDescent="0.2">
      <c r="A141" s="333"/>
      <c r="B141" s="333"/>
      <c r="C141" s="333"/>
      <c r="D141" s="345" t="s">
        <v>423</v>
      </c>
      <c r="E141" s="351"/>
      <c r="F141" s="373"/>
      <c r="G141" s="448">
        <v>0</v>
      </c>
      <c r="H141" s="449"/>
      <c r="I141" s="436"/>
      <c r="J141" s="437"/>
      <c r="K141" s="373"/>
      <c r="L141" s="448">
        <v>0</v>
      </c>
      <c r="M141" s="449"/>
      <c r="N141" s="436"/>
      <c r="O141" s="437"/>
      <c r="P141" s="373"/>
      <c r="Q141" s="448">
        <v>0</v>
      </c>
      <c r="R141" s="449"/>
      <c r="S141" s="436"/>
      <c r="T141" s="437"/>
      <c r="U141" s="373"/>
      <c r="V141" s="448">
        <v>0</v>
      </c>
      <c r="W141" s="449"/>
      <c r="X141" s="436"/>
      <c r="Y141" s="437"/>
      <c r="Z141" s="373"/>
      <c r="AA141" s="448">
        <v>0</v>
      </c>
      <c r="AB141" s="449"/>
      <c r="AC141" s="436"/>
      <c r="AD141" s="437"/>
      <c r="AE141" s="373"/>
      <c r="AF141" s="448">
        <v>0</v>
      </c>
      <c r="AG141" s="449"/>
      <c r="AH141" s="436"/>
      <c r="AI141" s="437"/>
      <c r="AJ141" s="373"/>
      <c r="AK141" s="448">
        <v>0</v>
      </c>
      <c r="AL141" s="449"/>
      <c r="AM141" s="436"/>
      <c r="AN141" s="437"/>
      <c r="AO141" s="373"/>
      <c r="AP141" s="448">
        <v>0</v>
      </c>
      <c r="AQ141" s="449"/>
      <c r="AR141" s="436"/>
      <c r="AS141" s="437"/>
      <c r="AT141" s="373"/>
      <c r="AU141" s="448">
        <v>0</v>
      </c>
      <c r="AV141" s="449"/>
      <c r="AW141" s="436"/>
      <c r="AX141" s="437"/>
      <c r="AY141" s="373"/>
      <c r="AZ141" s="448">
        <v>0</v>
      </c>
      <c r="BA141" s="449"/>
      <c r="BB141" s="436"/>
      <c r="BC141" s="437"/>
      <c r="BD141" s="373"/>
      <c r="BE141" s="448">
        <v>0</v>
      </c>
      <c r="BF141" s="449"/>
      <c r="BG141" s="436"/>
      <c r="BH141" s="437"/>
      <c r="BI141" s="373"/>
      <c r="BJ141" s="448">
        <v>0</v>
      </c>
      <c r="BK141" s="449"/>
      <c r="BL141" s="436"/>
      <c r="BM141" s="437"/>
      <c r="BN141" s="373"/>
      <c r="BO141" s="448">
        <v>0</v>
      </c>
      <c r="BP141" s="449"/>
      <c r="BQ141" s="436"/>
      <c r="BR141" s="437"/>
      <c r="BS141" s="373"/>
      <c r="BT141" s="448">
        <v>0</v>
      </c>
      <c r="BU141" s="449"/>
      <c r="BV141" s="436"/>
      <c r="BW141" s="437"/>
      <c r="BX141" s="373"/>
      <c r="BY141" s="448">
        <v>0</v>
      </c>
      <c r="BZ141" s="449"/>
      <c r="CA141" s="436"/>
      <c r="CB141" s="437"/>
      <c r="CC141" s="373"/>
      <c r="CD141" s="448">
        <v>0</v>
      </c>
      <c r="CE141" s="449"/>
      <c r="CF141" s="436"/>
      <c r="CG141" s="437"/>
      <c r="CH141" s="373"/>
      <c r="CI141" s="448">
        <v>0</v>
      </c>
      <c r="CJ141" s="449"/>
      <c r="CK141" s="436"/>
      <c r="CL141" s="437"/>
      <c r="CM141" s="373"/>
      <c r="CN141" s="448">
        <v>0</v>
      </c>
      <c r="CO141" s="449"/>
      <c r="CP141" s="436"/>
      <c r="CQ141" s="437"/>
      <c r="CR141" s="373"/>
      <c r="CS141" s="448">
        <v>0</v>
      </c>
      <c r="CT141" s="449"/>
      <c r="CU141" s="436"/>
      <c r="CV141" s="437"/>
      <c r="CW141" s="373"/>
      <c r="CX141" s="448">
        <v>0</v>
      </c>
      <c r="CY141" s="449"/>
      <c r="CZ141" s="436"/>
      <c r="DA141" s="437"/>
      <c r="DB141" s="373"/>
      <c r="DC141" s="448">
        <v>0</v>
      </c>
      <c r="DD141" s="449"/>
      <c r="DE141" s="436"/>
      <c r="DF141" s="437"/>
      <c r="DG141" s="373"/>
      <c r="DH141" s="448">
        <v>0</v>
      </c>
      <c r="DI141" s="449"/>
      <c r="DJ141" s="436"/>
      <c r="DK141" s="437"/>
      <c r="DL141" s="373"/>
      <c r="DM141" s="448">
        <v>0</v>
      </c>
      <c r="DN141" s="449"/>
      <c r="DO141" s="436"/>
      <c r="DP141" s="437"/>
      <c r="DQ141" s="373"/>
      <c r="DR141" s="448">
        <v>0</v>
      </c>
      <c r="DS141" s="449"/>
      <c r="DT141" s="436"/>
      <c r="DU141" s="437"/>
      <c r="DV141" s="373"/>
      <c r="DW141" s="448">
        <v>0</v>
      </c>
      <c r="DX141" s="449"/>
      <c r="DY141" s="436"/>
      <c r="DZ141" s="437"/>
      <c r="EA141" s="373"/>
      <c r="EB141" s="448">
        <v>0</v>
      </c>
      <c r="EC141" s="449"/>
      <c r="ED141" s="436"/>
      <c r="EE141" s="437"/>
      <c r="EF141" s="373"/>
      <c r="EG141" s="448">
        <v>0</v>
      </c>
      <c r="EH141" s="449"/>
      <c r="EI141" s="436"/>
      <c r="EJ141" s="437"/>
      <c r="EK141" s="373"/>
      <c r="EL141" s="448">
        <f t="shared" si="13"/>
        <v>0</v>
      </c>
      <c r="EM141" s="449"/>
      <c r="EN141" s="436"/>
      <c r="EO141" s="345"/>
    </row>
    <row r="142" spans="1:145" hidden="1" x14ac:dyDescent="0.2">
      <c r="A142" s="333"/>
      <c r="B142" s="333"/>
      <c r="C142" s="333"/>
      <c r="D142" s="345"/>
      <c r="E142" s="351"/>
      <c r="F142" s="333"/>
      <c r="G142" s="436"/>
      <c r="H142" s="436"/>
      <c r="I142" s="436"/>
      <c r="J142" s="437"/>
      <c r="K142" s="333"/>
      <c r="L142" s="436"/>
      <c r="M142" s="436"/>
      <c r="N142" s="436"/>
      <c r="O142" s="437"/>
      <c r="P142" s="333"/>
      <c r="Q142" s="436"/>
      <c r="R142" s="436"/>
      <c r="S142" s="436"/>
      <c r="T142" s="437"/>
      <c r="U142" s="333"/>
      <c r="V142" s="436"/>
      <c r="W142" s="436"/>
      <c r="X142" s="436"/>
      <c r="Y142" s="437"/>
      <c r="Z142" s="333"/>
      <c r="AA142" s="436"/>
      <c r="AB142" s="436"/>
      <c r="AC142" s="436"/>
      <c r="AD142" s="437"/>
      <c r="AE142" s="333"/>
      <c r="AF142" s="436"/>
      <c r="AG142" s="436"/>
      <c r="AH142" s="436"/>
      <c r="AI142" s="437"/>
      <c r="AJ142" s="333"/>
      <c r="AK142" s="436"/>
      <c r="AL142" s="436"/>
      <c r="AM142" s="436"/>
      <c r="AN142" s="437"/>
      <c r="AO142" s="333"/>
      <c r="AP142" s="436"/>
      <c r="AQ142" s="436"/>
      <c r="AR142" s="436"/>
      <c r="AS142" s="437"/>
      <c r="AT142" s="333"/>
      <c r="AU142" s="436"/>
      <c r="AV142" s="436"/>
      <c r="AW142" s="436"/>
      <c r="AX142" s="437"/>
      <c r="AY142" s="333"/>
      <c r="AZ142" s="436"/>
      <c r="BA142" s="436"/>
      <c r="BB142" s="436"/>
      <c r="BC142" s="437"/>
      <c r="BD142" s="333"/>
      <c r="BE142" s="436"/>
      <c r="BF142" s="436"/>
      <c r="BG142" s="436"/>
      <c r="BH142" s="437"/>
      <c r="BI142" s="333"/>
      <c r="BJ142" s="436"/>
      <c r="BK142" s="436"/>
      <c r="BL142" s="436"/>
      <c r="BM142" s="437"/>
      <c r="BN142" s="333"/>
      <c r="BO142" s="436"/>
      <c r="BP142" s="436"/>
      <c r="BQ142" s="436"/>
      <c r="BR142" s="437"/>
      <c r="BS142" s="333"/>
      <c r="BT142" s="436"/>
      <c r="BU142" s="436"/>
      <c r="BV142" s="436"/>
      <c r="BW142" s="437"/>
      <c r="BX142" s="333"/>
      <c r="BY142" s="436"/>
      <c r="BZ142" s="436"/>
      <c r="CA142" s="436"/>
      <c r="CB142" s="437"/>
      <c r="CC142" s="333"/>
      <c r="CD142" s="436"/>
      <c r="CE142" s="436"/>
      <c r="CF142" s="436"/>
      <c r="CG142" s="437"/>
      <c r="CH142" s="333"/>
      <c r="CI142" s="436"/>
      <c r="CJ142" s="436"/>
      <c r="CK142" s="436"/>
      <c r="CL142" s="437"/>
      <c r="CM142" s="333"/>
      <c r="CN142" s="436"/>
      <c r="CO142" s="436"/>
      <c r="CP142" s="436"/>
      <c r="CQ142" s="437"/>
      <c r="CR142" s="333"/>
      <c r="CS142" s="436"/>
      <c r="CT142" s="436"/>
      <c r="CU142" s="436"/>
      <c r="CV142" s="437"/>
      <c r="CW142" s="333"/>
      <c r="CX142" s="436"/>
      <c r="CY142" s="436"/>
      <c r="CZ142" s="436"/>
      <c r="DA142" s="437"/>
      <c r="DB142" s="333"/>
      <c r="DC142" s="436"/>
      <c r="DD142" s="436"/>
      <c r="DE142" s="436"/>
      <c r="DF142" s="437"/>
      <c r="DG142" s="333"/>
      <c r="DH142" s="436"/>
      <c r="DI142" s="436"/>
      <c r="DJ142" s="436"/>
      <c r="DK142" s="437"/>
      <c r="DL142" s="333"/>
      <c r="DM142" s="436"/>
      <c r="DN142" s="436"/>
      <c r="DO142" s="436"/>
      <c r="DP142" s="437"/>
      <c r="DQ142" s="333"/>
      <c r="DR142" s="436"/>
      <c r="DS142" s="436"/>
      <c r="DT142" s="436"/>
      <c r="DU142" s="437"/>
      <c r="DV142" s="333"/>
      <c r="DW142" s="436"/>
      <c r="DX142" s="436"/>
      <c r="DY142" s="436"/>
      <c r="DZ142" s="437"/>
      <c r="EA142" s="333"/>
      <c r="EB142" s="436"/>
      <c r="EC142" s="436"/>
      <c r="ED142" s="436"/>
      <c r="EE142" s="437"/>
      <c r="EF142" s="333"/>
      <c r="EG142" s="436"/>
      <c r="EH142" s="436"/>
      <c r="EI142" s="436"/>
      <c r="EJ142" s="437"/>
      <c r="EK142" s="333"/>
      <c r="EL142" s="436"/>
      <c r="EM142" s="436"/>
      <c r="EN142" s="436"/>
      <c r="EO142" s="345"/>
    </row>
    <row r="143" spans="1:145" hidden="1" x14ac:dyDescent="0.2">
      <c r="A143" s="333"/>
      <c r="B143" s="333"/>
      <c r="C143" s="333"/>
      <c r="D143" s="345" t="s">
        <v>432</v>
      </c>
      <c r="E143" s="351"/>
      <c r="F143" s="333"/>
      <c r="G143" s="436">
        <f>SUM(G144:G145)</f>
        <v>0</v>
      </c>
      <c r="H143" s="436"/>
      <c r="I143" s="436"/>
      <c r="J143" s="437"/>
      <c r="K143" s="436"/>
      <c r="L143" s="436">
        <f>SUM(L144:L145)</f>
        <v>0</v>
      </c>
      <c r="M143" s="436"/>
      <c r="N143" s="436"/>
      <c r="O143" s="437"/>
      <c r="P143" s="436"/>
      <c r="Q143" s="436">
        <f>SUM(Q144:Q145)</f>
        <v>0</v>
      </c>
      <c r="R143" s="436"/>
      <c r="S143" s="436"/>
      <c r="T143" s="437"/>
      <c r="U143" s="436"/>
      <c r="V143" s="436">
        <f>SUM(V144:V145)</f>
        <v>0</v>
      </c>
      <c r="W143" s="436"/>
      <c r="X143" s="436"/>
      <c r="Y143" s="437"/>
      <c r="Z143" s="436"/>
      <c r="AA143" s="436">
        <f>SUM(AA144:AA145)</f>
        <v>0</v>
      </c>
      <c r="AB143" s="436"/>
      <c r="AC143" s="436"/>
      <c r="AD143" s="437"/>
      <c r="AE143" s="436"/>
      <c r="AF143" s="436">
        <f>SUM(AF144:AF145)</f>
        <v>0</v>
      </c>
      <c r="AG143" s="436"/>
      <c r="AH143" s="436"/>
      <c r="AI143" s="437"/>
      <c r="AJ143" s="436"/>
      <c r="AK143" s="436">
        <f>SUM(AK144:AK145)</f>
        <v>0</v>
      </c>
      <c r="AL143" s="436"/>
      <c r="AM143" s="436"/>
      <c r="AN143" s="437"/>
      <c r="AO143" s="436"/>
      <c r="AP143" s="436">
        <f>SUM(AP144:AP145)</f>
        <v>0</v>
      </c>
      <c r="AQ143" s="436"/>
      <c r="AR143" s="436"/>
      <c r="AS143" s="437"/>
      <c r="AT143" s="436"/>
      <c r="AU143" s="436">
        <f>SUM(AU144:AU145)</f>
        <v>0</v>
      </c>
      <c r="AV143" s="436"/>
      <c r="AW143" s="436"/>
      <c r="AX143" s="437"/>
      <c r="AY143" s="436"/>
      <c r="AZ143" s="436">
        <f>SUM(AZ144:AZ145)</f>
        <v>0</v>
      </c>
      <c r="BA143" s="436"/>
      <c r="BB143" s="436"/>
      <c r="BC143" s="437"/>
      <c r="BD143" s="436"/>
      <c r="BE143" s="436">
        <f>SUM(BE144:BE145)</f>
        <v>0</v>
      </c>
      <c r="BF143" s="436"/>
      <c r="BG143" s="436"/>
      <c r="BH143" s="437"/>
      <c r="BI143" s="436"/>
      <c r="BJ143" s="436">
        <f>SUM(BJ144:BJ145)</f>
        <v>0</v>
      </c>
      <c r="BK143" s="436"/>
      <c r="BL143" s="436"/>
      <c r="BM143" s="437"/>
      <c r="BN143" s="436"/>
      <c r="BO143" s="436">
        <f>SUM(BO144:BO145)</f>
        <v>0</v>
      </c>
      <c r="BP143" s="436"/>
      <c r="BQ143" s="436"/>
      <c r="BR143" s="437"/>
      <c r="BS143" s="436"/>
      <c r="BT143" s="436">
        <f>SUM(BT144:BT145)</f>
        <v>0</v>
      </c>
      <c r="BU143" s="436"/>
      <c r="BV143" s="436"/>
      <c r="BW143" s="437"/>
      <c r="BX143" s="436"/>
      <c r="BY143" s="436">
        <f>SUM(BY144:BY145)</f>
        <v>0</v>
      </c>
      <c r="BZ143" s="436"/>
      <c r="CA143" s="436"/>
      <c r="CB143" s="437"/>
      <c r="CC143" s="436"/>
      <c r="CD143" s="436">
        <f>SUM(CD144:CD145)</f>
        <v>0</v>
      </c>
      <c r="CE143" s="436"/>
      <c r="CF143" s="436"/>
      <c r="CG143" s="437"/>
      <c r="CH143" s="436"/>
      <c r="CI143" s="436">
        <f>SUM(CI144:CI145)</f>
        <v>0</v>
      </c>
      <c r="CJ143" s="436"/>
      <c r="CK143" s="436"/>
      <c r="CL143" s="437"/>
      <c r="CM143" s="436"/>
      <c r="CN143" s="436">
        <f>SUM(CN144:CN145)</f>
        <v>0</v>
      </c>
      <c r="CO143" s="436"/>
      <c r="CP143" s="436"/>
      <c r="CQ143" s="437"/>
      <c r="CR143" s="436"/>
      <c r="CS143" s="436">
        <f>SUM(CS144:CS145)</f>
        <v>0</v>
      </c>
      <c r="CT143" s="436"/>
      <c r="CU143" s="436"/>
      <c r="CV143" s="437"/>
      <c r="CW143" s="436"/>
      <c r="CX143" s="436">
        <f>SUM(CX144:CX145)</f>
        <v>0</v>
      </c>
      <c r="CY143" s="436"/>
      <c r="CZ143" s="436"/>
      <c r="DA143" s="437"/>
      <c r="DB143" s="436"/>
      <c r="DC143" s="436">
        <f>SUM(DC144:DC145)</f>
        <v>0</v>
      </c>
      <c r="DD143" s="436"/>
      <c r="DE143" s="436"/>
      <c r="DF143" s="437"/>
      <c r="DG143" s="436"/>
      <c r="DH143" s="436">
        <f>SUM(DH144:DH145)</f>
        <v>0</v>
      </c>
      <c r="DI143" s="436"/>
      <c r="DJ143" s="436"/>
      <c r="DK143" s="437"/>
      <c r="DL143" s="436"/>
      <c r="DM143" s="436">
        <f>SUM(DM144:DM145)</f>
        <v>0</v>
      </c>
      <c r="DN143" s="436"/>
      <c r="DO143" s="436"/>
      <c r="DP143" s="437"/>
      <c r="DQ143" s="436"/>
      <c r="DR143" s="436">
        <f>SUM(DR144:DR145)</f>
        <v>0</v>
      </c>
      <c r="DS143" s="436"/>
      <c r="DT143" s="436"/>
      <c r="DU143" s="437"/>
      <c r="DV143" s="436"/>
      <c r="DW143" s="436">
        <f>SUM(DW144:DW145)</f>
        <v>0</v>
      </c>
      <c r="DX143" s="436"/>
      <c r="DY143" s="436"/>
      <c r="DZ143" s="437"/>
      <c r="EA143" s="436"/>
      <c r="EB143" s="436">
        <f>SUM(EB144:EB145)</f>
        <v>0</v>
      </c>
      <c r="EC143" s="436"/>
      <c r="ED143" s="436"/>
      <c r="EE143" s="437"/>
      <c r="EF143" s="436"/>
      <c r="EG143" s="436">
        <f>SUM(EG144:EG145)</f>
        <v>0</v>
      </c>
      <c r="EH143" s="436"/>
      <c r="EI143" s="436"/>
      <c r="EJ143" s="437"/>
      <c r="EK143" s="436"/>
      <c r="EL143" s="436">
        <f>SUM(EL144:EL145)</f>
        <v>0</v>
      </c>
      <c r="EM143" s="436"/>
      <c r="EN143" s="436"/>
      <c r="EO143" s="345"/>
    </row>
    <row r="144" spans="1:145" hidden="1" x14ac:dyDescent="0.2">
      <c r="A144" s="333"/>
      <c r="B144" s="333"/>
      <c r="C144" s="333"/>
      <c r="D144" s="345" t="s">
        <v>422</v>
      </c>
      <c r="E144" s="351"/>
      <c r="F144" s="358"/>
      <c r="G144" s="434">
        <v>0</v>
      </c>
      <c r="H144" s="435"/>
      <c r="I144" s="436"/>
      <c r="J144" s="437"/>
      <c r="K144" s="358"/>
      <c r="L144" s="434">
        <v>0</v>
      </c>
      <c r="M144" s="435"/>
      <c r="N144" s="436"/>
      <c r="O144" s="437"/>
      <c r="P144" s="358"/>
      <c r="Q144" s="434">
        <v>0</v>
      </c>
      <c r="R144" s="435"/>
      <c r="S144" s="436"/>
      <c r="T144" s="437"/>
      <c r="U144" s="358"/>
      <c r="V144" s="434">
        <v>0</v>
      </c>
      <c r="W144" s="435"/>
      <c r="X144" s="436"/>
      <c r="Y144" s="437"/>
      <c r="Z144" s="358"/>
      <c r="AA144" s="434">
        <v>0</v>
      </c>
      <c r="AB144" s="435"/>
      <c r="AC144" s="436"/>
      <c r="AD144" s="437"/>
      <c r="AE144" s="358"/>
      <c r="AF144" s="434">
        <v>0</v>
      </c>
      <c r="AG144" s="435"/>
      <c r="AH144" s="436"/>
      <c r="AI144" s="437"/>
      <c r="AJ144" s="358"/>
      <c r="AK144" s="434">
        <v>0</v>
      </c>
      <c r="AL144" s="435"/>
      <c r="AM144" s="436"/>
      <c r="AN144" s="437"/>
      <c r="AO144" s="358"/>
      <c r="AP144" s="434">
        <v>0</v>
      </c>
      <c r="AQ144" s="435"/>
      <c r="AR144" s="436"/>
      <c r="AS144" s="437"/>
      <c r="AT144" s="358"/>
      <c r="AU144" s="434">
        <v>0</v>
      </c>
      <c r="AV144" s="435"/>
      <c r="AW144" s="436"/>
      <c r="AX144" s="437"/>
      <c r="AY144" s="358"/>
      <c r="AZ144" s="434">
        <v>0</v>
      </c>
      <c r="BA144" s="435"/>
      <c r="BB144" s="436"/>
      <c r="BC144" s="437"/>
      <c r="BD144" s="358"/>
      <c r="BE144" s="434">
        <v>0</v>
      </c>
      <c r="BF144" s="435"/>
      <c r="BG144" s="436"/>
      <c r="BH144" s="437"/>
      <c r="BI144" s="358"/>
      <c r="BJ144" s="434">
        <v>0</v>
      </c>
      <c r="BK144" s="435"/>
      <c r="BL144" s="436"/>
      <c r="BM144" s="437"/>
      <c r="BN144" s="358"/>
      <c r="BO144" s="434">
        <v>0</v>
      </c>
      <c r="BP144" s="435"/>
      <c r="BQ144" s="436"/>
      <c r="BR144" s="437"/>
      <c r="BS144" s="358"/>
      <c r="BT144" s="434">
        <v>0</v>
      </c>
      <c r="BU144" s="435"/>
      <c r="BV144" s="436"/>
      <c r="BW144" s="437"/>
      <c r="BX144" s="358"/>
      <c r="BY144" s="434">
        <v>0</v>
      </c>
      <c r="BZ144" s="435"/>
      <c r="CA144" s="436"/>
      <c r="CB144" s="437"/>
      <c r="CC144" s="358"/>
      <c r="CD144" s="434">
        <v>0</v>
      </c>
      <c r="CE144" s="435"/>
      <c r="CF144" s="436"/>
      <c r="CG144" s="437"/>
      <c r="CH144" s="358"/>
      <c r="CI144" s="434">
        <v>0</v>
      </c>
      <c r="CJ144" s="435"/>
      <c r="CK144" s="436"/>
      <c r="CL144" s="437"/>
      <c r="CM144" s="358"/>
      <c r="CN144" s="434">
        <v>0</v>
      </c>
      <c r="CO144" s="435"/>
      <c r="CP144" s="436"/>
      <c r="CQ144" s="437"/>
      <c r="CR144" s="358"/>
      <c r="CS144" s="434">
        <v>0</v>
      </c>
      <c r="CT144" s="435"/>
      <c r="CU144" s="436"/>
      <c r="CV144" s="437"/>
      <c r="CW144" s="358"/>
      <c r="CX144" s="434">
        <v>0</v>
      </c>
      <c r="CY144" s="435"/>
      <c r="CZ144" s="436"/>
      <c r="DA144" s="437"/>
      <c r="DB144" s="358"/>
      <c r="DC144" s="434">
        <v>0</v>
      </c>
      <c r="DD144" s="435"/>
      <c r="DE144" s="436"/>
      <c r="DF144" s="437"/>
      <c r="DG144" s="358"/>
      <c r="DH144" s="434">
        <v>0</v>
      </c>
      <c r="DI144" s="435"/>
      <c r="DJ144" s="436"/>
      <c r="DK144" s="437"/>
      <c r="DL144" s="358"/>
      <c r="DM144" s="434">
        <v>0</v>
      </c>
      <c r="DN144" s="435"/>
      <c r="DO144" s="436"/>
      <c r="DP144" s="437"/>
      <c r="DQ144" s="358"/>
      <c r="DR144" s="434">
        <v>0</v>
      </c>
      <c r="DS144" s="435"/>
      <c r="DT144" s="436"/>
      <c r="DU144" s="437"/>
      <c r="DV144" s="358"/>
      <c r="DW144" s="434">
        <v>0</v>
      </c>
      <c r="DX144" s="435"/>
      <c r="DY144" s="436"/>
      <c r="DZ144" s="437"/>
      <c r="EA144" s="358"/>
      <c r="EB144" s="434">
        <v>0</v>
      </c>
      <c r="EC144" s="435"/>
      <c r="ED144" s="436"/>
      <c r="EE144" s="437"/>
      <c r="EF144" s="358"/>
      <c r="EG144" s="434">
        <v>0</v>
      </c>
      <c r="EH144" s="435"/>
      <c r="EI144" s="436"/>
      <c r="EJ144" s="437"/>
      <c r="EK144" s="358"/>
      <c r="EL144" s="434">
        <f t="shared" ref="EL144:EL145" si="14">SUM(CD144:EG144)</f>
        <v>0</v>
      </c>
      <c r="EM144" s="435"/>
      <c r="EN144" s="436"/>
      <c r="EO144" s="345"/>
    </row>
    <row r="145" spans="1:148" hidden="1" x14ac:dyDescent="0.2">
      <c r="A145" s="333"/>
      <c r="B145" s="333"/>
      <c r="C145" s="333"/>
      <c r="D145" s="345" t="s">
        <v>423</v>
      </c>
      <c r="E145" s="351"/>
      <c r="F145" s="373"/>
      <c r="G145" s="448">
        <v>0</v>
      </c>
      <c r="H145" s="449"/>
      <c r="I145" s="436"/>
      <c r="J145" s="437"/>
      <c r="K145" s="373"/>
      <c r="L145" s="448">
        <v>0</v>
      </c>
      <c r="M145" s="449"/>
      <c r="N145" s="436"/>
      <c r="O145" s="437"/>
      <c r="P145" s="373"/>
      <c r="Q145" s="448">
        <v>0</v>
      </c>
      <c r="R145" s="449"/>
      <c r="S145" s="436"/>
      <c r="T145" s="437"/>
      <c r="U145" s="373"/>
      <c r="V145" s="448">
        <v>0</v>
      </c>
      <c r="W145" s="449"/>
      <c r="X145" s="436"/>
      <c r="Y145" s="437"/>
      <c r="Z145" s="373"/>
      <c r="AA145" s="448">
        <v>0</v>
      </c>
      <c r="AB145" s="449"/>
      <c r="AC145" s="436"/>
      <c r="AD145" s="437"/>
      <c r="AE145" s="373"/>
      <c r="AF145" s="448">
        <v>0</v>
      </c>
      <c r="AG145" s="449"/>
      <c r="AH145" s="436"/>
      <c r="AI145" s="437"/>
      <c r="AJ145" s="373"/>
      <c r="AK145" s="448">
        <v>0</v>
      </c>
      <c r="AL145" s="449"/>
      <c r="AM145" s="436"/>
      <c r="AN145" s="437"/>
      <c r="AO145" s="373"/>
      <c r="AP145" s="448">
        <v>0</v>
      </c>
      <c r="AQ145" s="449"/>
      <c r="AR145" s="436"/>
      <c r="AS145" s="437"/>
      <c r="AT145" s="373"/>
      <c r="AU145" s="448">
        <v>0</v>
      </c>
      <c r="AV145" s="449"/>
      <c r="AW145" s="436"/>
      <c r="AX145" s="437"/>
      <c r="AY145" s="373"/>
      <c r="AZ145" s="448">
        <v>0</v>
      </c>
      <c r="BA145" s="449"/>
      <c r="BB145" s="436"/>
      <c r="BC145" s="437"/>
      <c r="BD145" s="373"/>
      <c r="BE145" s="448">
        <v>0</v>
      </c>
      <c r="BF145" s="449"/>
      <c r="BG145" s="436"/>
      <c r="BH145" s="437"/>
      <c r="BI145" s="373"/>
      <c r="BJ145" s="448">
        <v>0</v>
      </c>
      <c r="BK145" s="449"/>
      <c r="BL145" s="436"/>
      <c r="BM145" s="437"/>
      <c r="BN145" s="373"/>
      <c r="BO145" s="448">
        <v>0</v>
      </c>
      <c r="BP145" s="449"/>
      <c r="BQ145" s="436"/>
      <c r="BR145" s="437"/>
      <c r="BS145" s="373"/>
      <c r="BT145" s="448">
        <v>0</v>
      </c>
      <c r="BU145" s="449"/>
      <c r="BV145" s="436"/>
      <c r="BW145" s="437"/>
      <c r="BX145" s="373"/>
      <c r="BY145" s="448">
        <v>0</v>
      </c>
      <c r="BZ145" s="449"/>
      <c r="CA145" s="436"/>
      <c r="CB145" s="437"/>
      <c r="CC145" s="373"/>
      <c r="CD145" s="448">
        <v>0</v>
      </c>
      <c r="CE145" s="449"/>
      <c r="CF145" s="436"/>
      <c r="CG145" s="437"/>
      <c r="CH145" s="373"/>
      <c r="CI145" s="448">
        <v>0</v>
      </c>
      <c r="CJ145" s="449"/>
      <c r="CK145" s="436"/>
      <c r="CL145" s="437"/>
      <c r="CM145" s="373"/>
      <c r="CN145" s="448">
        <v>0</v>
      </c>
      <c r="CO145" s="449"/>
      <c r="CP145" s="436"/>
      <c r="CQ145" s="437"/>
      <c r="CR145" s="373"/>
      <c r="CS145" s="448">
        <v>0</v>
      </c>
      <c r="CT145" s="449"/>
      <c r="CU145" s="436"/>
      <c r="CV145" s="437"/>
      <c r="CW145" s="373"/>
      <c r="CX145" s="448">
        <v>0</v>
      </c>
      <c r="CY145" s="449"/>
      <c r="CZ145" s="436"/>
      <c r="DA145" s="437"/>
      <c r="DB145" s="373"/>
      <c r="DC145" s="448">
        <v>0</v>
      </c>
      <c r="DD145" s="449"/>
      <c r="DE145" s="436"/>
      <c r="DF145" s="437"/>
      <c r="DG145" s="373"/>
      <c r="DH145" s="448">
        <v>0</v>
      </c>
      <c r="DI145" s="449"/>
      <c r="DJ145" s="436"/>
      <c r="DK145" s="437"/>
      <c r="DL145" s="373"/>
      <c r="DM145" s="448">
        <v>0</v>
      </c>
      <c r="DN145" s="449"/>
      <c r="DO145" s="436"/>
      <c r="DP145" s="437"/>
      <c r="DQ145" s="373"/>
      <c r="DR145" s="448">
        <v>0</v>
      </c>
      <c r="DS145" s="449"/>
      <c r="DT145" s="436"/>
      <c r="DU145" s="437"/>
      <c r="DV145" s="373"/>
      <c r="DW145" s="448">
        <v>0</v>
      </c>
      <c r="DX145" s="449"/>
      <c r="DY145" s="436"/>
      <c r="DZ145" s="437"/>
      <c r="EA145" s="373"/>
      <c r="EB145" s="448">
        <v>0</v>
      </c>
      <c r="EC145" s="449"/>
      <c r="ED145" s="436"/>
      <c r="EE145" s="437"/>
      <c r="EF145" s="373"/>
      <c r="EG145" s="448">
        <v>0</v>
      </c>
      <c r="EH145" s="449"/>
      <c r="EI145" s="436"/>
      <c r="EJ145" s="437"/>
      <c r="EK145" s="373"/>
      <c r="EL145" s="448">
        <f t="shared" si="14"/>
        <v>0</v>
      </c>
      <c r="EM145" s="449"/>
      <c r="EN145" s="436"/>
      <c r="EO145" s="345"/>
    </row>
    <row r="146" spans="1:148" ht="12.75" hidden="1" customHeight="1" x14ac:dyDescent="0.2">
      <c r="A146" s="333"/>
      <c r="B146" s="333"/>
      <c r="C146" s="333"/>
      <c r="D146" s="345"/>
      <c r="E146" s="351"/>
      <c r="F146" s="333"/>
      <c r="G146" s="436"/>
      <c r="H146" s="436"/>
      <c r="I146" s="436"/>
      <c r="J146" s="437"/>
      <c r="K146" s="436"/>
      <c r="L146" s="436"/>
      <c r="M146" s="436"/>
      <c r="N146" s="436"/>
      <c r="O146" s="437"/>
      <c r="P146" s="436"/>
      <c r="Q146" s="436"/>
      <c r="R146" s="436"/>
      <c r="S146" s="436"/>
      <c r="T146" s="437"/>
      <c r="U146" s="436"/>
      <c r="V146" s="436"/>
      <c r="W146" s="436"/>
      <c r="X146" s="436"/>
      <c r="Y146" s="437"/>
      <c r="Z146" s="436"/>
      <c r="AA146" s="436"/>
      <c r="AB146" s="436"/>
      <c r="AC146" s="436"/>
      <c r="AD146" s="437"/>
      <c r="AE146" s="436"/>
      <c r="AF146" s="436"/>
      <c r="AG146" s="436"/>
      <c r="AH146" s="436"/>
      <c r="AI146" s="437"/>
      <c r="AJ146" s="436"/>
      <c r="AK146" s="436"/>
      <c r="AL146" s="436"/>
      <c r="AM146" s="436"/>
      <c r="AN146" s="437"/>
      <c r="AO146" s="436"/>
      <c r="AP146" s="436"/>
      <c r="AQ146" s="436"/>
      <c r="AR146" s="436"/>
      <c r="AS146" s="437"/>
      <c r="AT146" s="436"/>
      <c r="AU146" s="436"/>
      <c r="AV146" s="436"/>
      <c r="AW146" s="436"/>
      <c r="AX146" s="437"/>
      <c r="AY146" s="436"/>
      <c r="AZ146" s="436"/>
      <c r="BA146" s="436"/>
      <c r="BB146" s="436"/>
      <c r="BC146" s="437"/>
      <c r="BD146" s="436"/>
      <c r="BE146" s="436"/>
      <c r="BF146" s="436"/>
      <c r="BG146" s="436"/>
      <c r="BH146" s="437"/>
      <c r="BI146" s="436"/>
      <c r="BJ146" s="436"/>
      <c r="BK146" s="436"/>
      <c r="BL146" s="436"/>
      <c r="BM146" s="437"/>
      <c r="BN146" s="436"/>
      <c r="BO146" s="436"/>
      <c r="BP146" s="436"/>
      <c r="BQ146" s="436"/>
      <c r="BR146" s="437"/>
      <c r="BS146" s="436"/>
      <c r="BT146" s="436"/>
      <c r="BU146" s="436"/>
      <c r="BV146" s="436"/>
      <c r="BW146" s="437"/>
      <c r="BX146" s="436"/>
      <c r="BY146" s="436"/>
      <c r="BZ146" s="436"/>
      <c r="CA146" s="436"/>
      <c r="CB146" s="437"/>
      <c r="CC146" s="436"/>
      <c r="CD146" s="436"/>
      <c r="CE146" s="436"/>
      <c r="CF146" s="436"/>
      <c r="CG146" s="437"/>
      <c r="CH146" s="436"/>
      <c r="CI146" s="436"/>
      <c r="CJ146" s="436"/>
      <c r="CK146" s="436"/>
      <c r="CL146" s="437"/>
      <c r="CM146" s="436"/>
      <c r="CN146" s="436"/>
      <c r="CO146" s="436"/>
      <c r="CP146" s="436"/>
      <c r="CQ146" s="437"/>
      <c r="CR146" s="436"/>
      <c r="CS146" s="436"/>
      <c r="CT146" s="436"/>
      <c r="CU146" s="436"/>
      <c r="CV146" s="437"/>
      <c r="CW146" s="436"/>
      <c r="CX146" s="436"/>
      <c r="CY146" s="436"/>
      <c r="CZ146" s="436"/>
      <c r="DA146" s="437"/>
      <c r="DB146" s="436"/>
      <c r="DC146" s="436"/>
      <c r="DD146" s="436"/>
      <c r="DE146" s="436"/>
      <c r="DF146" s="437"/>
      <c r="DG146" s="436"/>
      <c r="DH146" s="436"/>
      <c r="DI146" s="436"/>
      <c r="DJ146" s="436"/>
      <c r="DK146" s="437"/>
      <c r="DL146" s="436"/>
      <c r="DM146" s="436"/>
      <c r="DN146" s="436"/>
      <c r="DO146" s="436"/>
      <c r="DP146" s="437"/>
      <c r="DQ146" s="436"/>
      <c r="DR146" s="436"/>
      <c r="DS146" s="436"/>
      <c r="DT146" s="436"/>
      <c r="DU146" s="437"/>
      <c r="DV146" s="436"/>
      <c r="DW146" s="436"/>
      <c r="DX146" s="436"/>
      <c r="DY146" s="436"/>
      <c r="DZ146" s="437"/>
      <c r="EA146" s="436"/>
      <c r="EB146" s="436"/>
      <c r="EC146" s="436"/>
      <c r="ED146" s="436"/>
      <c r="EE146" s="437"/>
      <c r="EF146" s="436"/>
      <c r="EG146" s="436"/>
      <c r="EH146" s="436"/>
      <c r="EI146" s="436"/>
      <c r="EJ146" s="437"/>
      <c r="EK146" s="436"/>
      <c r="EL146" s="436"/>
      <c r="EM146" s="436"/>
      <c r="EN146" s="436"/>
      <c r="EO146" s="345"/>
    </row>
    <row r="147" spans="1:148" ht="12.75" hidden="1" customHeight="1" x14ac:dyDescent="0.2">
      <c r="A147" s="333"/>
      <c r="B147" s="333"/>
      <c r="C147" s="333"/>
      <c r="D147" s="345" t="s">
        <v>433</v>
      </c>
      <c r="E147" s="351"/>
      <c r="F147" s="333"/>
      <c r="G147" s="436">
        <f>SUM(G148:G149)</f>
        <v>0</v>
      </c>
      <c r="H147" s="436"/>
      <c r="I147" s="436"/>
      <c r="J147" s="437"/>
      <c r="K147" s="436"/>
      <c r="L147" s="436">
        <f>SUM(L148:L149)</f>
        <v>0</v>
      </c>
      <c r="M147" s="436"/>
      <c r="N147" s="436"/>
      <c r="O147" s="437"/>
      <c r="P147" s="436"/>
      <c r="Q147" s="436">
        <f>SUM(Q148:Q149)</f>
        <v>0</v>
      </c>
      <c r="R147" s="436"/>
      <c r="S147" s="436"/>
      <c r="T147" s="437"/>
      <c r="U147" s="436"/>
      <c r="V147" s="436">
        <f>SUM(V148:V149)</f>
        <v>0</v>
      </c>
      <c r="W147" s="436"/>
      <c r="X147" s="436"/>
      <c r="Y147" s="437"/>
      <c r="Z147" s="436"/>
      <c r="AA147" s="436">
        <f>SUM(AA148:AA149)</f>
        <v>0</v>
      </c>
      <c r="AB147" s="436"/>
      <c r="AC147" s="436"/>
      <c r="AD147" s="437"/>
      <c r="AE147" s="436"/>
      <c r="AF147" s="436">
        <f>SUM(AF148:AF149)</f>
        <v>0</v>
      </c>
      <c r="AG147" s="436"/>
      <c r="AH147" s="436"/>
      <c r="AI147" s="437"/>
      <c r="AJ147" s="436"/>
      <c r="AK147" s="436">
        <f>SUM(AK148:AK149)</f>
        <v>0</v>
      </c>
      <c r="AL147" s="436"/>
      <c r="AM147" s="436"/>
      <c r="AN147" s="437"/>
      <c r="AO147" s="436"/>
      <c r="AP147" s="436">
        <f>SUM(AP148:AP149)</f>
        <v>0</v>
      </c>
      <c r="AQ147" s="436"/>
      <c r="AR147" s="436"/>
      <c r="AS147" s="437"/>
      <c r="AT147" s="436"/>
      <c r="AU147" s="436">
        <f>SUM(AU148:AU149)</f>
        <v>0</v>
      </c>
      <c r="AV147" s="436"/>
      <c r="AW147" s="436"/>
      <c r="AX147" s="437"/>
      <c r="AY147" s="436"/>
      <c r="AZ147" s="436">
        <f>SUM(AZ148:AZ149)</f>
        <v>0</v>
      </c>
      <c r="BA147" s="436"/>
      <c r="BB147" s="436"/>
      <c r="BC147" s="437"/>
      <c r="BD147" s="436"/>
      <c r="BE147" s="436">
        <f>SUM(BE148:BE149)</f>
        <v>0</v>
      </c>
      <c r="BF147" s="436"/>
      <c r="BG147" s="436"/>
      <c r="BH147" s="437"/>
      <c r="BI147" s="436"/>
      <c r="BJ147" s="436">
        <f>SUM(BJ148:BJ149)</f>
        <v>0</v>
      </c>
      <c r="BK147" s="436"/>
      <c r="BL147" s="436"/>
      <c r="BM147" s="437"/>
      <c r="BN147" s="436"/>
      <c r="BO147" s="436">
        <f>SUM(BO148:BO149)</f>
        <v>0</v>
      </c>
      <c r="BP147" s="436"/>
      <c r="BQ147" s="436"/>
      <c r="BR147" s="437"/>
      <c r="BS147" s="436"/>
      <c r="BT147" s="436">
        <f>SUM(BT148:BT149)</f>
        <v>0</v>
      </c>
      <c r="BU147" s="436"/>
      <c r="BV147" s="436"/>
      <c r="BW147" s="437"/>
      <c r="BX147" s="436"/>
      <c r="BY147" s="436">
        <v>0</v>
      </c>
      <c r="BZ147" s="436"/>
      <c r="CA147" s="436"/>
      <c r="CB147" s="437"/>
      <c r="CC147" s="436"/>
      <c r="CD147" s="436">
        <f>SUM(CD148:CD149)</f>
        <v>0</v>
      </c>
      <c r="CE147" s="436"/>
      <c r="CF147" s="436"/>
      <c r="CG147" s="437"/>
      <c r="CH147" s="436"/>
      <c r="CI147" s="436">
        <f>SUM(CI148:CI149)</f>
        <v>0</v>
      </c>
      <c r="CJ147" s="436"/>
      <c r="CK147" s="436"/>
      <c r="CL147" s="437"/>
      <c r="CM147" s="436"/>
      <c r="CN147" s="436">
        <f>SUM(CN148:CN149)</f>
        <v>0</v>
      </c>
      <c r="CO147" s="436"/>
      <c r="CP147" s="436"/>
      <c r="CQ147" s="437"/>
      <c r="CR147" s="436"/>
      <c r="CS147" s="436">
        <f>SUM(CS148:CS149)</f>
        <v>0</v>
      </c>
      <c r="CT147" s="436"/>
      <c r="CU147" s="436"/>
      <c r="CV147" s="437"/>
      <c r="CW147" s="436"/>
      <c r="CX147" s="436">
        <f>SUM(CX148:CX149)</f>
        <v>0</v>
      </c>
      <c r="CY147" s="436"/>
      <c r="CZ147" s="436"/>
      <c r="DA147" s="437"/>
      <c r="DB147" s="436"/>
      <c r="DC147" s="436">
        <f>SUM(DC148:DC149)</f>
        <v>0</v>
      </c>
      <c r="DD147" s="436"/>
      <c r="DE147" s="436"/>
      <c r="DF147" s="437"/>
      <c r="DG147" s="436"/>
      <c r="DH147" s="436">
        <f>SUM(DH148:DH149)</f>
        <v>0</v>
      </c>
      <c r="DI147" s="436"/>
      <c r="DJ147" s="436"/>
      <c r="DK147" s="437"/>
      <c r="DL147" s="436"/>
      <c r="DM147" s="436">
        <f>SUM(DM148:DM149)</f>
        <v>0</v>
      </c>
      <c r="DN147" s="436"/>
      <c r="DO147" s="436"/>
      <c r="DP147" s="437"/>
      <c r="DQ147" s="436"/>
      <c r="DR147" s="436">
        <f>SUM(DR148:DR149)</f>
        <v>0</v>
      </c>
      <c r="DS147" s="436"/>
      <c r="DT147" s="436"/>
      <c r="DU147" s="437"/>
      <c r="DV147" s="436"/>
      <c r="DW147" s="436">
        <f>SUM(DW148:DW149)</f>
        <v>0</v>
      </c>
      <c r="DX147" s="436"/>
      <c r="DY147" s="436"/>
      <c r="DZ147" s="437"/>
      <c r="EA147" s="436"/>
      <c r="EB147" s="436">
        <f>SUM(EB148:EB149)</f>
        <v>0</v>
      </c>
      <c r="EC147" s="436"/>
      <c r="ED147" s="436"/>
      <c r="EE147" s="437"/>
      <c r="EF147" s="436"/>
      <c r="EG147" s="436">
        <f>SUM(EG148:EG149)</f>
        <v>0</v>
      </c>
      <c r="EH147" s="436"/>
      <c r="EI147" s="436"/>
      <c r="EJ147" s="437"/>
      <c r="EK147" s="436"/>
      <c r="EL147" s="436">
        <f>SUM(EL148:EL149)</f>
        <v>0</v>
      </c>
      <c r="EM147" s="436"/>
      <c r="EN147" s="436"/>
      <c r="EO147" s="345"/>
    </row>
    <row r="148" spans="1:148" ht="12.75" hidden="1" customHeight="1" x14ac:dyDescent="0.2">
      <c r="A148" s="333"/>
      <c r="B148" s="333"/>
      <c r="C148" s="333"/>
      <c r="D148" s="345" t="s">
        <v>422</v>
      </c>
      <c r="E148" s="351"/>
      <c r="F148" s="358"/>
      <c r="G148" s="434">
        <v>0</v>
      </c>
      <c r="H148" s="435"/>
      <c r="I148" s="436"/>
      <c r="J148" s="437"/>
      <c r="K148" s="438"/>
      <c r="L148" s="434">
        <v>0</v>
      </c>
      <c r="M148" s="435"/>
      <c r="N148" s="436"/>
      <c r="O148" s="437"/>
      <c r="P148" s="438"/>
      <c r="Q148" s="434">
        <v>0</v>
      </c>
      <c r="R148" s="435"/>
      <c r="S148" s="436"/>
      <c r="T148" s="437"/>
      <c r="U148" s="438"/>
      <c r="V148" s="434">
        <v>0</v>
      </c>
      <c r="W148" s="435"/>
      <c r="X148" s="436"/>
      <c r="Y148" s="437"/>
      <c r="Z148" s="438"/>
      <c r="AA148" s="434">
        <v>0</v>
      </c>
      <c r="AB148" s="435"/>
      <c r="AC148" s="436"/>
      <c r="AD148" s="437"/>
      <c r="AE148" s="438"/>
      <c r="AF148" s="434">
        <v>0</v>
      </c>
      <c r="AG148" s="435"/>
      <c r="AH148" s="436"/>
      <c r="AI148" s="437"/>
      <c r="AJ148" s="438"/>
      <c r="AK148" s="434">
        <v>0</v>
      </c>
      <c r="AL148" s="435"/>
      <c r="AM148" s="436"/>
      <c r="AN148" s="437"/>
      <c r="AO148" s="438"/>
      <c r="AP148" s="434">
        <v>0</v>
      </c>
      <c r="AQ148" s="435"/>
      <c r="AR148" s="436"/>
      <c r="AS148" s="437"/>
      <c r="AT148" s="438"/>
      <c r="AU148" s="434">
        <v>0</v>
      </c>
      <c r="AV148" s="435"/>
      <c r="AW148" s="436"/>
      <c r="AX148" s="437"/>
      <c r="AY148" s="438"/>
      <c r="AZ148" s="434">
        <v>0</v>
      </c>
      <c r="BA148" s="435"/>
      <c r="BB148" s="436"/>
      <c r="BC148" s="437"/>
      <c r="BD148" s="438"/>
      <c r="BE148" s="434">
        <v>0</v>
      </c>
      <c r="BF148" s="435"/>
      <c r="BG148" s="436"/>
      <c r="BH148" s="437"/>
      <c r="BI148" s="438"/>
      <c r="BJ148" s="434">
        <v>0</v>
      </c>
      <c r="BK148" s="435"/>
      <c r="BL148" s="436"/>
      <c r="BM148" s="437"/>
      <c r="BN148" s="438"/>
      <c r="BO148" s="434">
        <v>0</v>
      </c>
      <c r="BP148" s="435"/>
      <c r="BQ148" s="436"/>
      <c r="BR148" s="437"/>
      <c r="BS148" s="438"/>
      <c r="BT148" s="434">
        <f>SUM(L148:BO148)</f>
        <v>0</v>
      </c>
      <c r="BU148" s="435"/>
      <c r="BV148" s="436"/>
      <c r="BW148" s="437"/>
      <c r="BX148" s="438"/>
      <c r="BY148" s="434">
        <v>0</v>
      </c>
      <c r="BZ148" s="435"/>
      <c r="CA148" s="436"/>
      <c r="CB148" s="437"/>
      <c r="CC148" s="438"/>
      <c r="CD148" s="434">
        <v>0</v>
      </c>
      <c r="CE148" s="435"/>
      <c r="CF148" s="436"/>
      <c r="CG148" s="437"/>
      <c r="CH148" s="438"/>
      <c r="CI148" s="434">
        <v>0</v>
      </c>
      <c r="CJ148" s="435"/>
      <c r="CK148" s="436"/>
      <c r="CL148" s="437"/>
      <c r="CM148" s="438"/>
      <c r="CN148" s="434">
        <v>0</v>
      </c>
      <c r="CO148" s="435"/>
      <c r="CP148" s="436"/>
      <c r="CQ148" s="437"/>
      <c r="CR148" s="438"/>
      <c r="CS148" s="434">
        <v>0</v>
      </c>
      <c r="CT148" s="435"/>
      <c r="CU148" s="436"/>
      <c r="CV148" s="437"/>
      <c r="CW148" s="438"/>
      <c r="CX148" s="434">
        <v>0</v>
      </c>
      <c r="CY148" s="435"/>
      <c r="CZ148" s="436"/>
      <c r="DA148" s="437"/>
      <c r="DB148" s="438"/>
      <c r="DC148" s="434">
        <v>0</v>
      </c>
      <c r="DD148" s="435"/>
      <c r="DE148" s="436"/>
      <c r="DF148" s="437"/>
      <c r="DG148" s="438"/>
      <c r="DH148" s="434">
        <v>0</v>
      </c>
      <c r="DI148" s="435"/>
      <c r="DJ148" s="436"/>
      <c r="DK148" s="437"/>
      <c r="DL148" s="438"/>
      <c r="DM148" s="434">
        <v>0</v>
      </c>
      <c r="DN148" s="435"/>
      <c r="DO148" s="436"/>
      <c r="DP148" s="437"/>
      <c r="DQ148" s="438"/>
      <c r="DR148" s="434">
        <v>0</v>
      </c>
      <c r="DS148" s="435"/>
      <c r="DT148" s="436"/>
      <c r="DU148" s="437"/>
      <c r="DV148" s="438"/>
      <c r="DW148" s="434">
        <v>0</v>
      </c>
      <c r="DX148" s="435"/>
      <c r="DY148" s="436"/>
      <c r="DZ148" s="437"/>
      <c r="EA148" s="438"/>
      <c r="EB148" s="434">
        <v>0</v>
      </c>
      <c r="EC148" s="435"/>
      <c r="ED148" s="436"/>
      <c r="EE148" s="437"/>
      <c r="EF148" s="438"/>
      <c r="EG148" s="434">
        <v>0</v>
      </c>
      <c r="EH148" s="435"/>
      <c r="EI148" s="436"/>
      <c r="EJ148" s="437"/>
      <c r="EK148" s="438"/>
      <c r="EL148" s="434">
        <f>SUM(CD148:EG148)</f>
        <v>0</v>
      </c>
      <c r="EM148" s="435"/>
      <c r="EN148" s="436"/>
      <c r="EO148" s="345"/>
    </row>
    <row r="149" spans="1:148" ht="12.75" hidden="1" customHeight="1" x14ac:dyDescent="0.2">
      <c r="A149" s="333"/>
      <c r="B149" s="333"/>
      <c r="C149" s="333"/>
      <c r="D149" s="345" t="s">
        <v>423</v>
      </c>
      <c r="E149" s="351"/>
      <c r="F149" s="373"/>
      <c r="G149" s="448">
        <v>0</v>
      </c>
      <c r="H149" s="449"/>
      <c r="I149" s="436"/>
      <c r="J149" s="437"/>
      <c r="K149" s="450"/>
      <c r="L149" s="448">
        <v>0</v>
      </c>
      <c r="M149" s="449"/>
      <c r="N149" s="436"/>
      <c r="O149" s="437"/>
      <c r="P149" s="450"/>
      <c r="Q149" s="448">
        <v>0</v>
      </c>
      <c r="R149" s="449"/>
      <c r="S149" s="436"/>
      <c r="T149" s="437"/>
      <c r="U149" s="450"/>
      <c r="V149" s="448">
        <v>0</v>
      </c>
      <c r="W149" s="449"/>
      <c r="X149" s="436"/>
      <c r="Y149" s="437"/>
      <c r="Z149" s="450"/>
      <c r="AA149" s="448">
        <v>0</v>
      </c>
      <c r="AB149" s="449"/>
      <c r="AC149" s="436"/>
      <c r="AD149" s="437"/>
      <c r="AE149" s="450"/>
      <c r="AF149" s="448">
        <v>0</v>
      </c>
      <c r="AG149" s="449"/>
      <c r="AH149" s="436"/>
      <c r="AI149" s="437"/>
      <c r="AJ149" s="450"/>
      <c r="AK149" s="448">
        <v>0</v>
      </c>
      <c r="AL149" s="449"/>
      <c r="AM149" s="436"/>
      <c r="AN149" s="437"/>
      <c r="AO149" s="450"/>
      <c r="AP149" s="448">
        <v>0</v>
      </c>
      <c r="AQ149" s="449"/>
      <c r="AR149" s="436"/>
      <c r="AS149" s="437"/>
      <c r="AT149" s="450"/>
      <c r="AU149" s="448">
        <v>0</v>
      </c>
      <c r="AV149" s="449"/>
      <c r="AW149" s="436"/>
      <c r="AX149" s="437"/>
      <c r="AY149" s="450"/>
      <c r="AZ149" s="448">
        <v>0</v>
      </c>
      <c r="BA149" s="449"/>
      <c r="BB149" s="436"/>
      <c r="BC149" s="437"/>
      <c r="BD149" s="450"/>
      <c r="BE149" s="448">
        <v>0</v>
      </c>
      <c r="BF149" s="449"/>
      <c r="BG149" s="436"/>
      <c r="BH149" s="437"/>
      <c r="BI149" s="450"/>
      <c r="BJ149" s="448">
        <v>0</v>
      </c>
      <c r="BK149" s="449"/>
      <c r="BL149" s="436"/>
      <c r="BM149" s="437"/>
      <c r="BN149" s="450"/>
      <c r="BO149" s="448">
        <v>0</v>
      </c>
      <c r="BP149" s="449"/>
      <c r="BQ149" s="436"/>
      <c r="BR149" s="437"/>
      <c r="BS149" s="450"/>
      <c r="BT149" s="448">
        <f>SUM(L149:BO149)</f>
        <v>0</v>
      </c>
      <c r="BU149" s="449"/>
      <c r="BV149" s="436"/>
      <c r="BW149" s="437"/>
      <c r="BX149" s="450"/>
      <c r="BY149" s="448">
        <v>0</v>
      </c>
      <c r="BZ149" s="449"/>
      <c r="CA149" s="436"/>
      <c r="CB149" s="437"/>
      <c r="CC149" s="450"/>
      <c r="CD149" s="448">
        <v>0</v>
      </c>
      <c r="CE149" s="449"/>
      <c r="CF149" s="436"/>
      <c r="CG149" s="437"/>
      <c r="CH149" s="450"/>
      <c r="CI149" s="448">
        <v>0</v>
      </c>
      <c r="CJ149" s="449"/>
      <c r="CK149" s="436"/>
      <c r="CL149" s="437"/>
      <c r="CM149" s="450"/>
      <c r="CN149" s="448">
        <v>0</v>
      </c>
      <c r="CO149" s="449"/>
      <c r="CP149" s="436"/>
      <c r="CQ149" s="437"/>
      <c r="CR149" s="450"/>
      <c r="CS149" s="448">
        <v>0</v>
      </c>
      <c r="CT149" s="449"/>
      <c r="CU149" s="436"/>
      <c r="CV149" s="437"/>
      <c r="CW149" s="450"/>
      <c r="CX149" s="448">
        <v>0</v>
      </c>
      <c r="CY149" s="449"/>
      <c r="CZ149" s="436"/>
      <c r="DA149" s="437"/>
      <c r="DB149" s="450"/>
      <c r="DC149" s="448">
        <v>0</v>
      </c>
      <c r="DD149" s="449"/>
      <c r="DE149" s="436"/>
      <c r="DF149" s="437"/>
      <c r="DG149" s="450"/>
      <c r="DH149" s="448">
        <v>0</v>
      </c>
      <c r="DI149" s="449"/>
      <c r="DJ149" s="436"/>
      <c r="DK149" s="437"/>
      <c r="DL149" s="450"/>
      <c r="DM149" s="448">
        <v>0</v>
      </c>
      <c r="DN149" s="449"/>
      <c r="DO149" s="436"/>
      <c r="DP149" s="437"/>
      <c r="DQ149" s="450"/>
      <c r="DR149" s="448">
        <v>0</v>
      </c>
      <c r="DS149" s="449"/>
      <c r="DT149" s="436"/>
      <c r="DU149" s="437"/>
      <c r="DV149" s="450"/>
      <c r="DW149" s="448">
        <v>0</v>
      </c>
      <c r="DX149" s="449"/>
      <c r="DY149" s="436"/>
      <c r="DZ149" s="437"/>
      <c r="EA149" s="450"/>
      <c r="EB149" s="448">
        <v>0</v>
      </c>
      <c r="EC149" s="449"/>
      <c r="ED149" s="436"/>
      <c r="EE149" s="437"/>
      <c r="EF149" s="450"/>
      <c r="EG149" s="448">
        <v>0</v>
      </c>
      <c r="EH149" s="449"/>
      <c r="EI149" s="436"/>
      <c r="EJ149" s="437"/>
      <c r="EK149" s="450"/>
      <c r="EL149" s="448">
        <f>SUM(CD149:EG149)</f>
        <v>0</v>
      </c>
      <c r="EM149" s="449"/>
      <c r="EN149" s="436"/>
      <c r="EO149" s="345"/>
    </row>
    <row r="150" spans="1:148" ht="12.75" hidden="1" customHeight="1" x14ac:dyDescent="0.2">
      <c r="A150" s="333"/>
      <c r="B150" s="333"/>
      <c r="C150" s="333"/>
      <c r="D150" s="345"/>
      <c r="E150" s="351"/>
      <c r="F150" s="333"/>
      <c r="G150" s="436"/>
      <c r="H150" s="436"/>
      <c r="I150" s="436"/>
      <c r="J150" s="437"/>
      <c r="K150" s="436"/>
      <c r="L150" s="436"/>
      <c r="M150" s="436"/>
      <c r="N150" s="436"/>
      <c r="O150" s="437"/>
      <c r="P150" s="436"/>
      <c r="Q150" s="436"/>
      <c r="R150" s="436"/>
      <c r="S150" s="436"/>
      <c r="T150" s="437"/>
      <c r="U150" s="436"/>
      <c r="V150" s="436"/>
      <c r="W150" s="436"/>
      <c r="X150" s="436"/>
      <c r="Y150" s="437"/>
      <c r="Z150" s="436"/>
      <c r="AA150" s="436"/>
      <c r="AB150" s="436"/>
      <c r="AC150" s="436"/>
      <c r="AD150" s="437"/>
      <c r="AE150" s="436"/>
      <c r="AF150" s="436"/>
      <c r="AG150" s="436"/>
      <c r="AH150" s="436"/>
      <c r="AI150" s="437"/>
      <c r="AJ150" s="436"/>
      <c r="AK150" s="436"/>
      <c r="AL150" s="436"/>
      <c r="AM150" s="436"/>
      <c r="AN150" s="437"/>
      <c r="AO150" s="436"/>
      <c r="AP150" s="436"/>
      <c r="AQ150" s="436"/>
      <c r="AR150" s="436"/>
      <c r="AS150" s="437"/>
      <c r="AT150" s="436"/>
      <c r="AU150" s="436"/>
      <c r="AV150" s="436"/>
      <c r="AW150" s="436"/>
      <c r="AX150" s="437"/>
      <c r="AY150" s="436"/>
      <c r="AZ150" s="436"/>
      <c r="BA150" s="436"/>
      <c r="BB150" s="436"/>
      <c r="BC150" s="437"/>
      <c r="BD150" s="436"/>
      <c r="BE150" s="436"/>
      <c r="BF150" s="436"/>
      <c r="BG150" s="436"/>
      <c r="BH150" s="437"/>
      <c r="BI150" s="436"/>
      <c r="BJ150" s="436"/>
      <c r="BK150" s="436"/>
      <c r="BL150" s="436"/>
      <c r="BM150" s="437"/>
      <c r="BN150" s="436"/>
      <c r="BO150" s="436"/>
      <c r="BP150" s="436"/>
      <c r="BQ150" s="436"/>
      <c r="BR150" s="437"/>
      <c r="BS150" s="436"/>
      <c r="BT150" s="436"/>
      <c r="BU150" s="436"/>
      <c r="BV150" s="436"/>
      <c r="BW150" s="437"/>
      <c r="BX150" s="436"/>
      <c r="BY150" s="436"/>
      <c r="BZ150" s="436"/>
      <c r="CA150" s="436"/>
      <c r="CB150" s="437"/>
      <c r="CC150" s="436"/>
      <c r="CD150" s="436"/>
      <c r="CE150" s="436"/>
      <c r="CF150" s="436"/>
      <c r="CG150" s="437"/>
      <c r="CH150" s="436"/>
      <c r="CI150" s="436"/>
      <c r="CJ150" s="436"/>
      <c r="CK150" s="436"/>
      <c r="CL150" s="437"/>
      <c r="CM150" s="436"/>
      <c r="CN150" s="436"/>
      <c r="CO150" s="436"/>
      <c r="CP150" s="436"/>
      <c r="CQ150" s="437"/>
      <c r="CR150" s="436"/>
      <c r="CS150" s="436"/>
      <c r="CT150" s="436"/>
      <c r="CU150" s="436"/>
      <c r="CV150" s="437"/>
      <c r="CW150" s="436"/>
      <c r="CX150" s="436"/>
      <c r="CY150" s="436"/>
      <c r="CZ150" s="436"/>
      <c r="DA150" s="437"/>
      <c r="DB150" s="436"/>
      <c r="DC150" s="436"/>
      <c r="DD150" s="436"/>
      <c r="DE150" s="436"/>
      <c r="DF150" s="437"/>
      <c r="DG150" s="436"/>
      <c r="DH150" s="436"/>
      <c r="DI150" s="436"/>
      <c r="DJ150" s="436"/>
      <c r="DK150" s="437"/>
      <c r="DL150" s="436"/>
      <c r="DM150" s="436"/>
      <c r="DN150" s="436"/>
      <c r="DO150" s="436"/>
      <c r="DP150" s="437"/>
      <c r="DQ150" s="436"/>
      <c r="DR150" s="436"/>
      <c r="DS150" s="436"/>
      <c r="DT150" s="436"/>
      <c r="DU150" s="437"/>
      <c r="DV150" s="436"/>
      <c r="DW150" s="436"/>
      <c r="DX150" s="436"/>
      <c r="DY150" s="436"/>
      <c r="DZ150" s="437"/>
      <c r="EA150" s="436"/>
      <c r="EB150" s="436"/>
      <c r="EC150" s="436"/>
      <c r="ED150" s="436"/>
      <c r="EE150" s="437"/>
      <c r="EF150" s="436"/>
      <c r="EG150" s="436"/>
      <c r="EH150" s="436"/>
      <c r="EI150" s="436"/>
      <c r="EJ150" s="437"/>
      <c r="EK150" s="436"/>
      <c r="EL150" s="436"/>
      <c r="EM150" s="436"/>
      <c r="EN150" s="436"/>
      <c r="EO150" s="345"/>
    </row>
    <row r="151" spans="1:148" ht="12.75" hidden="1" customHeight="1" x14ac:dyDescent="0.2">
      <c r="A151" s="333"/>
      <c r="B151" s="333"/>
      <c r="C151" s="333"/>
      <c r="D151" s="345" t="s">
        <v>434</v>
      </c>
      <c r="E151" s="351"/>
      <c r="F151" s="333"/>
      <c r="G151" s="436">
        <f>SUM(G152:G153)</f>
        <v>0</v>
      </c>
      <c r="H151" s="436"/>
      <c r="I151" s="436"/>
      <c r="J151" s="437"/>
      <c r="K151" s="436"/>
      <c r="L151" s="436">
        <f>SUM(L152:L153)</f>
        <v>0</v>
      </c>
      <c r="M151" s="436"/>
      <c r="N151" s="436"/>
      <c r="O151" s="437"/>
      <c r="P151" s="436"/>
      <c r="Q151" s="436">
        <f>SUM(Q152:Q153)</f>
        <v>0</v>
      </c>
      <c r="R151" s="436"/>
      <c r="S151" s="436"/>
      <c r="T151" s="437"/>
      <c r="U151" s="436"/>
      <c r="V151" s="436">
        <f>SUM(V152:V153)</f>
        <v>0</v>
      </c>
      <c r="W151" s="436"/>
      <c r="X151" s="436"/>
      <c r="Y151" s="437"/>
      <c r="Z151" s="436"/>
      <c r="AA151" s="436">
        <f>SUM(AA152:AA153)</f>
        <v>0</v>
      </c>
      <c r="AB151" s="436"/>
      <c r="AC151" s="436"/>
      <c r="AD151" s="437"/>
      <c r="AE151" s="436"/>
      <c r="AF151" s="436">
        <f>SUM(AF152:AF153)</f>
        <v>0</v>
      </c>
      <c r="AG151" s="436"/>
      <c r="AH151" s="436"/>
      <c r="AI151" s="437"/>
      <c r="AJ151" s="436"/>
      <c r="AK151" s="436">
        <f>SUM(AK152:AK153)</f>
        <v>0</v>
      </c>
      <c r="AL151" s="436"/>
      <c r="AM151" s="436"/>
      <c r="AN151" s="437"/>
      <c r="AO151" s="436"/>
      <c r="AP151" s="436">
        <f>SUM(AP152:AP153)</f>
        <v>0</v>
      </c>
      <c r="AQ151" s="436"/>
      <c r="AR151" s="436"/>
      <c r="AS151" s="437"/>
      <c r="AT151" s="436"/>
      <c r="AU151" s="436">
        <f>SUM(AU152:AU153)</f>
        <v>0</v>
      </c>
      <c r="AV151" s="436"/>
      <c r="AW151" s="436"/>
      <c r="AX151" s="437"/>
      <c r="AY151" s="436"/>
      <c r="AZ151" s="436">
        <f>SUM(AZ152:AZ153)</f>
        <v>0</v>
      </c>
      <c r="BA151" s="436"/>
      <c r="BB151" s="436"/>
      <c r="BC151" s="437"/>
      <c r="BD151" s="436"/>
      <c r="BE151" s="436">
        <f>SUM(BE152:BE153)</f>
        <v>0</v>
      </c>
      <c r="BF151" s="436"/>
      <c r="BG151" s="436"/>
      <c r="BH151" s="437"/>
      <c r="BI151" s="436"/>
      <c r="BJ151" s="436">
        <f>SUM(BJ152:BJ153)</f>
        <v>0</v>
      </c>
      <c r="BK151" s="436"/>
      <c r="BL151" s="436"/>
      <c r="BM151" s="437"/>
      <c r="BN151" s="436"/>
      <c r="BO151" s="436">
        <f>SUM(BO152:BO153)</f>
        <v>0</v>
      </c>
      <c r="BP151" s="436"/>
      <c r="BQ151" s="436"/>
      <c r="BR151" s="437"/>
      <c r="BS151" s="436"/>
      <c r="BT151" s="436">
        <f>SUM(BT152:BT153)</f>
        <v>0</v>
      </c>
      <c r="BU151" s="436"/>
      <c r="BV151" s="436"/>
      <c r="BW151" s="437"/>
      <c r="BX151" s="436"/>
      <c r="BY151" s="436">
        <v>0</v>
      </c>
      <c r="BZ151" s="436"/>
      <c r="CA151" s="436"/>
      <c r="CB151" s="437"/>
      <c r="CC151" s="436"/>
      <c r="CD151" s="436">
        <f>SUM(CD152:CD153)</f>
        <v>0</v>
      </c>
      <c r="CE151" s="436"/>
      <c r="CF151" s="436"/>
      <c r="CG151" s="437"/>
      <c r="CH151" s="436"/>
      <c r="CI151" s="436">
        <f>SUM(CI152:CI153)</f>
        <v>0</v>
      </c>
      <c r="CJ151" s="436"/>
      <c r="CK151" s="436"/>
      <c r="CL151" s="437"/>
      <c r="CM151" s="436"/>
      <c r="CN151" s="436">
        <f>SUM(CN152:CN153)</f>
        <v>0</v>
      </c>
      <c r="CO151" s="436"/>
      <c r="CP151" s="436"/>
      <c r="CQ151" s="437"/>
      <c r="CR151" s="436"/>
      <c r="CS151" s="436">
        <f>SUM(CS152:CS153)</f>
        <v>0</v>
      </c>
      <c r="CT151" s="436"/>
      <c r="CU151" s="436"/>
      <c r="CV151" s="437"/>
      <c r="CW151" s="436"/>
      <c r="CX151" s="436">
        <f>SUM(CX152:CX153)</f>
        <v>0</v>
      </c>
      <c r="CY151" s="436"/>
      <c r="CZ151" s="436"/>
      <c r="DA151" s="437"/>
      <c r="DB151" s="436"/>
      <c r="DC151" s="436">
        <f>SUM(DC152:DC153)</f>
        <v>0</v>
      </c>
      <c r="DD151" s="436"/>
      <c r="DE151" s="436"/>
      <c r="DF151" s="437"/>
      <c r="DG151" s="436"/>
      <c r="DH151" s="436">
        <f>SUM(DH152:DH153)</f>
        <v>0</v>
      </c>
      <c r="DI151" s="436"/>
      <c r="DJ151" s="436"/>
      <c r="DK151" s="437"/>
      <c r="DL151" s="436"/>
      <c r="DM151" s="436">
        <f>SUM(DM152:DM153)</f>
        <v>0</v>
      </c>
      <c r="DN151" s="436"/>
      <c r="DO151" s="436"/>
      <c r="DP151" s="437"/>
      <c r="DQ151" s="436"/>
      <c r="DR151" s="436">
        <f>SUM(DR152:DR153)</f>
        <v>0</v>
      </c>
      <c r="DS151" s="436"/>
      <c r="DT151" s="436"/>
      <c r="DU151" s="437"/>
      <c r="DV151" s="436"/>
      <c r="DW151" s="436">
        <f>SUM(DW152:DW153)</f>
        <v>0</v>
      </c>
      <c r="DX151" s="436"/>
      <c r="DY151" s="436"/>
      <c r="DZ151" s="437"/>
      <c r="EA151" s="436"/>
      <c r="EB151" s="436">
        <f>SUM(EB152:EB153)</f>
        <v>0</v>
      </c>
      <c r="EC151" s="436"/>
      <c r="ED151" s="436"/>
      <c r="EE151" s="437"/>
      <c r="EF151" s="436"/>
      <c r="EG151" s="436">
        <f>SUM(EG152:EG153)</f>
        <v>0</v>
      </c>
      <c r="EH151" s="436"/>
      <c r="EI151" s="436"/>
      <c r="EJ151" s="437"/>
      <c r="EK151" s="436"/>
      <c r="EL151" s="436">
        <f>SUM(EL152:EL153)</f>
        <v>0</v>
      </c>
      <c r="EM151" s="436"/>
      <c r="EN151" s="436"/>
      <c r="EO151" s="345"/>
    </row>
    <row r="152" spans="1:148" ht="12.75" hidden="1" customHeight="1" x14ac:dyDescent="0.2">
      <c r="A152" s="333"/>
      <c r="B152" s="333"/>
      <c r="C152" s="333"/>
      <c r="D152" s="345" t="s">
        <v>422</v>
      </c>
      <c r="E152" s="351"/>
      <c r="F152" s="358"/>
      <c r="G152" s="434">
        <v>0</v>
      </c>
      <c r="H152" s="435"/>
      <c r="I152" s="436"/>
      <c r="J152" s="437"/>
      <c r="K152" s="438"/>
      <c r="L152" s="434">
        <v>0</v>
      </c>
      <c r="M152" s="435"/>
      <c r="N152" s="436"/>
      <c r="O152" s="437"/>
      <c r="P152" s="438"/>
      <c r="Q152" s="434">
        <v>0</v>
      </c>
      <c r="R152" s="435"/>
      <c r="S152" s="436"/>
      <c r="T152" s="437"/>
      <c r="U152" s="438"/>
      <c r="V152" s="434">
        <v>0</v>
      </c>
      <c r="W152" s="435"/>
      <c r="X152" s="436"/>
      <c r="Y152" s="437"/>
      <c r="Z152" s="438"/>
      <c r="AA152" s="434">
        <v>0</v>
      </c>
      <c r="AB152" s="435"/>
      <c r="AC152" s="436"/>
      <c r="AD152" s="437"/>
      <c r="AE152" s="438"/>
      <c r="AF152" s="434">
        <v>0</v>
      </c>
      <c r="AG152" s="435"/>
      <c r="AH152" s="436"/>
      <c r="AI152" s="437"/>
      <c r="AJ152" s="438"/>
      <c r="AK152" s="434">
        <v>0</v>
      </c>
      <c r="AL152" s="435"/>
      <c r="AM152" s="436"/>
      <c r="AN152" s="437"/>
      <c r="AO152" s="438"/>
      <c r="AP152" s="434">
        <v>0</v>
      </c>
      <c r="AQ152" s="435"/>
      <c r="AR152" s="436"/>
      <c r="AS152" s="437"/>
      <c r="AT152" s="438"/>
      <c r="AU152" s="434">
        <v>0</v>
      </c>
      <c r="AV152" s="435"/>
      <c r="AW152" s="436"/>
      <c r="AX152" s="437"/>
      <c r="AY152" s="438"/>
      <c r="AZ152" s="434">
        <v>0</v>
      </c>
      <c r="BA152" s="435"/>
      <c r="BB152" s="436"/>
      <c r="BC152" s="437"/>
      <c r="BD152" s="438"/>
      <c r="BE152" s="434">
        <v>0</v>
      </c>
      <c r="BF152" s="435"/>
      <c r="BG152" s="436"/>
      <c r="BH152" s="437"/>
      <c r="BI152" s="438"/>
      <c r="BJ152" s="434">
        <v>0</v>
      </c>
      <c r="BK152" s="435"/>
      <c r="BL152" s="436"/>
      <c r="BM152" s="437"/>
      <c r="BN152" s="438"/>
      <c r="BO152" s="434">
        <v>0</v>
      </c>
      <c r="BP152" s="435"/>
      <c r="BQ152" s="436"/>
      <c r="BR152" s="437"/>
      <c r="BS152" s="438"/>
      <c r="BT152" s="434">
        <f>SUM(L152:BO152)</f>
        <v>0</v>
      </c>
      <c r="BU152" s="435"/>
      <c r="BV152" s="436"/>
      <c r="BW152" s="437"/>
      <c r="BX152" s="438"/>
      <c r="BY152" s="434">
        <v>0</v>
      </c>
      <c r="BZ152" s="435"/>
      <c r="CA152" s="436"/>
      <c r="CB152" s="437"/>
      <c r="CC152" s="438"/>
      <c r="CD152" s="434">
        <v>0</v>
      </c>
      <c r="CE152" s="435"/>
      <c r="CF152" s="436"/>
      <c r="CG152" s="437"/>
      <c r="CH152" s="438"/>
      <c r="CI152" s="434">
        <v>0</v>
      </c>
      <c r="CJ152" s="435"/>
      <c r="CK152" s="436"/>
      <c r="CL152" s="437"/>
      <c r="CM152" s="438"/>
      <c r="CN152" s="434">
        <v>0</v>
      </c>
      <c r="CO152" s="435"/>
      <c r="CP152" s="436"/>
      <c r="CQ152" s="437"/>
      <c r="CR152" s="438"/>
      <c r="CS152" s="434">
        <v>0</v>
      </c>
      <c r="CT152" s="435"/>
      <c r="CU152" s="436"/>
      <c r="CV152" s="437"/>
      <c r="CW152" s="438"/>
      <c r="CX152" s="434">
        <v>0</v>
      </c>
      <c r="CY152" s="435"/>
      <c r="CZ152" s="436"/>
      <c r="DA152" s="437"/>
      <c r="DB152" s="438"/>
      <c r="DC152" s="434">
        <v>0</v>
      </c>
      <c r="DD152" s="435"/>
      <c r="DE152" s="436"/>
      <c r="DF152" s="437"/>
      <c r="DG152" s="438"/>
      <c r="DH152" s="434">
        <v>0</v>
      </c>
      <c r="DI152" s="435"/>
      <c r="DJ152" s="436"/>
      <c r="DK152" s="437"/>
      <c r="DL152" s="438"/>
      <c r="DM152" s="434">
        <v>0</v>
      </c>
      <c r="DN152" s="435"/>
      <c r="DO152" s="436"/>
      <c r="DP152" s="437"/>
      <c r="DQ152" s="438"/>
      <c r="DR152" s="434">
        <v>0</v>
      </c>
      <c r="DS152" s="435"/>
      <c r="DT152" s="436"/>
      <c r="DU152" s="437"/>
      <c r="DV152" s="438"/>
      <c r="DW152" s="434">
        <v>0</v>
      </c>
      <c r="DX152" s="435"/>
      <c r="DY152" s="436"/>
      <c r="DZ152" s="437"/>
      <c r="EA152" s="438"/>
      <c r="EB152" s="434">
        <v>0</v>
      </c>
      <c r="EC152" s="435"/>
      <c r="ED152" s="436"/>
      <c r="EE152" s="437"/>
      <c r="EF152" s="438"/>
      <c r="EG152" s="434">
        <v>0</v>
      </c>
      <c r="EH152" s="435"/>
      <c r="EI152" s="436"/>
      <c r="EJ152" s="437"/>
      <c r="EK152" s="438"/>
      <c r="EL152" s="434">
        <f>SUM(CD152:EG152)</f>
        <v>0</v>
      </c>
      <c r="EM152" s="435"/>
      <c r="EN152" s="436"/>
      <c r="EO152" s="345"/>
    </row>
    <row r="153" spans="1:148" ht="12.75" hidden="1" customHeight="1" x14ac:dyDescent="0.2">
      <c r="A153" s="333"/>
      <c r="B153" s="333"/>
      <c r="C153" s="333"/>
      <c r="D153" s="345" t="s">
        <v>423</v>
      </c>
      <c r="E153" s="351"/>
      <c r="F153" s="373"/>
      <c r="G153" s="448">
        <v>0</v>
      </c>
      <c r="H153" s="449"/>
      <c r="I153" s="436"/>
      <c r="J153" s="437"/>
      <c r="K153" s="450"/>
      <c r="L153" s="448">
        <v>0</v>
      </c>
      <c r="M153" s="449"/>
      <c r="N153" s="436"/>
      <c r="O153" s="437"/>
      <c r="P153" s="450"/>
      <c r="Q153" s="448">
        <v>0</v>
      </c>
      <c r="R153" s="449"/>
      <c r="S153" s="436"/>
      <c r="T153" s="437"/>
      <c r="U153" s="450"/>
      <c r="V153" s="448">
        <v>0</v>
      </c>
      <c r="W153" s="449"/>
      <c r="X153" s="436"/>
      <c r="Y153" s="437"/>
      <c r="Z153" s="450"/>
      <c r="AA153" s="448">
        <v>0</v>
      </c>
      <c r="AB153" s="449"/>
      <c r="AC153" s="436"/>
      <c r="AD153" s="437"/>
      <c r="AE153" s="450"/>
      <c r="AF153" s="448">
        <v>0</v>
      </c>
      <c r="AG153" s="449"/>
      <c r="AH153" s="436"/>
      <c r="AI153" s="437"/>
      <c r="AJ153" s="450"/>
      <c r="AK153" s="448">
        <v>0</v>
      </c>
      <c r="AL153" s="449"/>
      <c r="AM153" s="436"/>
      <c r="AN153" s="437"/>
      <c r="AO153" s="450"/>
      <c r="AP153" s="448">
        <v>0</v>
      </c>
      <c r="AQ153" s="449"/>
      <c r="AR153" s="436"/>
      <c r="AS153" s="437"/>
      <c r="AT153" s="450"/>
      <c r="AU153" s="448">
        <v>0</v>
      </c>
      <c r="AV153" s="449"/>
      <c r="AW153" s="436"/>
      <c r="AX153" s="437"/>
      <c r="AY153" s="450"/>
      <c r="AZ153" s="448">
        <v>0</v>
      </c>
      <c r="BA153" s="449"/>
      <c r="BB153" s="436"/>
      <c r="BC153" s="437"/>
      <c r="BD153" s="450"/>
      <c r="BE153" s="448">
        <v>0</v>
      </c>
      <c r="BF153" s="449"/>
      <c r="BG153" s="436"/>
      <c r="BH153" s="437"/>
      <c r="BI153" s="450"/>
      <c r="BJ153" s="448">
        <v>0</v>
      </c>
      <c r="BK153" s="449"/>
      <c r="BL153" s="436"/>
      <c r="BM153" s="437"/>
      <c r="BN153" s="450"/>
      <c r="BO153" s="448">
        <v>0</v>
      </c>
      <c r="BP153" s="449"/>
      <c r="BQ153" s="436"/>
      <c r="BR153" s="437"/>
      <c r="BS153" s="450"/>
      <c r="BT153" s="448">
        <f>SUM(L153:BO153)</f>
        <v>0</v>
      </c>
      <c r="BU153" s="449"/>
      <c r="BV153" s="436"/>
      <c r="BW153" s="437"/>
      <c r="BX153" s="450"/>
      <c r="BY153" s="448">
        <v>0</v>
      </c>
      <c r="BZ153" s="449"/>
      <c r="CA153" s="436"/>
      <c r="CB153" s="437"/>
      <c r="CC153" s="450"/>
      <c r="CD153" s="448">
        <v>0</v>
      </c>
      <c r="CE153" s="449"/>
      <c r="CF153" s="436"/>
      <c r="CG153" s="437"/>
      <c r="CH153" s="450"/>
      <c r="CI153" s="448">
        <v>0</v>
      </c>
      <c r="CJ153" s="449"/>
      <c r="CK153" s="436"/>
      <c r="CL153" s="437"/>
      <c r="CM153" s="450"/>
      <c r="CN153" s="448">
        <v>0</v>
      </c>
      <c r="CO153" s="449"/>
      <c r="CP153" s="436"/>
      <c r="CQ153" s="437"/>
      <c r="CR153" s="450"/>
      <c r="CS153" s="448">
        <v>0</v>
      </c>
      <c r="CT153" s="449"/>
      <c r="CU153" s="436"/>
      <c r="CV153" s="437"/>
      <c r="CW153" s="450"/>
      <c r="CX153" s="448">
        <v>0</v>
      </c>
      <c r="CY153" s="449"/>
      <c r="CZ153" s="436"/>
      <c r="DA153" s="437"/>
      <c r="DB153" s="450"/>
      <c r="DC153" s="448">
        <v>0</v>
      </c>
      <c r="DD153" s="449"/>
      <c r="DE153" s="436"/>
      <c r="DF153" s="437"/>
      <c r="DG153" s="450"/>
      <c r="DH153" s="448">
        <v>0</v>
      </c>
      <c r="DI153" s="449"/>
      <c r="DJ153" s="436"/>
      <c r="DK153" s="437"/>
      <c r="DL153" s="450"/>
      <c r="DM153" s="448">
        <v>0</v>
      </c>
      <c r="DN153" s="449"/>
      <c r="DO153" s="436"/>
      <c r="DP153" s="437"/>
      <c r="DQ153" s="450"/>
      <c r="DR153" s="448">
        <v>0</v>
      </c>
      <c r="DS153" s="449"/>
      <c r="DT153" s="436"/>
      <c r="DU153" s="437"/>
      <c r="DV153" s="450"/>
      <c r="DW153" s="448">
        <v>0</v>
      </c>
      <c r="DX153" s="449"/>
      <c r="DY153" s="436"/>
      <c r="DZ153" s="437"/>
      <c r="EA153" s="450"/>
      <c r="EB153" s="448">
        <v>0</v>
      </c>
      <c r="EC153" s="449"/>
      <c r="ED153" s="436"/>
      <c r="EE153" s="437"/>
      <c r="EF153" s="450"/>
      <c r="EG153" s="448">
        <v>0</v>
      </c>
      <c r="EH153" s="449"/>
      <c r="EI153" s="436"/>
      <c r="EJ153" s="437"/>
      <c r="EK153" s="450"/>
      <c r="EL153" s="448">
        <f>SUM(CD153:EG153)</f>
        <v>0</v>
      </c>
      <c r="EM153" s="449"/>
      <c r="EN153" s="436"/>
      <c r="EO153" s="345"/>
    </row>
    <row r="154" spans="1:148" ht="12.75" hidden="1" customHeight="1" x14ac:dyDescent="0.2">
      <c r="A154" s="333"/>
      <c r="B154" s="333"/>
      <c r="C154" s="333"/>
      <c r="D154" s="345"/>
      <c r="E154" s="351"/>
      <c r="F154" s="333"/>
      <c r="G154" s="436"/>
      <c r="H154" s="436"/>
      <c r="I154" s="436"/>
      <c r="J154" s="437"/>
      <c r="K154" s="436"/>
      <c r="L154" s="436"/>
      <c r="M154" s="436"/>
      <c r="N154" s="436"/>
      <c r="O154" s="437"/>
      <c r="P154" s="436"/>
      <c r="Q154" s="436"/>
      <c r="R154" s="436"/>
      <c r="S154" s="436"/>
      <c r="T154" s="437"/>
      <c r="U154" s="436"/>
      <c r="V154" s="436"/>
      <c r="W154" s="436"/>
      <c r="X154" s="436"/>
      <c r="Y154" s="437"/>
      <c r="Z154" s="436"/>
      <c r="AA154" s="436"/>
      <c r="AB154" s="436"/>
      <c r="AC154" s="436"/>
      <c r="AD154" s="437"/>
      <c r="AE154" s="436"/>
      <c r="AF154" s="436"/>
      <c r="AG154" s="436"/>
      <c r="AH154" s="436"/>
      <c r="AI154" s="437"/>
      <c r="AJ154" s="436"/>
      <c r="AK154" s="436"/>
      <c r="AL154" s="436"/>
      <c r="AM154" s="436"/>
      <c r="AN154" s="437"/>
      <c r="AO154" s="436"/>
      <c r="AP154" s="436"/>
      <c r="AQ154" s="436"/>
      <c r="AR154" s="436"/>
      <c r="AS154" s="437"/>
      <c r="AT154" s="436"/>
      <c r="AU154" s="436"/>
      <c r="AV154" s="436"/>
      <c r="AW154" s="436"/>
      <c r="AX154" s="437"/>
      <c r="AY154" s="436"/>
      <c r="AZ154" s="436"/>
      <c r="BA154" s="436"/>
      <c r="BB154" s="436"/>
      <c r="BC154" s="437"/>
      <c r="BD154" s="436"/>
      <c r="BE154" s="436"/>
      <c r="BF154" s="436"/>
      <c r="BG154" s="436"/>
      <c r="BH154" s="437"/>
      <c r="BI154" s="436"/>
      <c r="BJ154" s="436"/>
      <c r="BK154" s="436"/>
      <c r="BL154" s="436"/>
      <c r="BM154" s="437"/>
      <c r="BN154" s="436"/>
      <c r="BO154" s="436"/>
      <c r="BP154" s="436"/>
      <c r="BQ154" s="436"/>
      <c r="BR154" s="437"/>
      <c r="BS154" s="436"/>
      <c r="BT154" s="436"/>
      <c r="BU154" s="436"/>
      <c r="BV154" s="436"/>
      <c r="BW154" s="437"/>
      <c r="BX154" s="436"/>
      <c r="BY154" s="436"/>
      <c r="BZ154" s="436"/>
      <c r="CA154" s="436"/>
      <c r="CB154" s="437"/>
      <c r="CC154" s="436"/>
      <c r="CD154" s="436"/>
      <c r="CE154" s="436"/>
      <c r="CF154" s="436"/>
      <c r="CG154" s="437"/>
      <c r="CH154" s="436"/>
      <c r="CI154" s="436"/>
      <c r="CJ154" s="436"/>
      <c r="CK154" s="436"/>
      <c r="CL154" s="437"/>
      <c r="CM154" s="436"/>
      <c r="CN154" s="436"/>
      <c r="CO154" s="436"/>
      <c r="CP154" s="436"/>
      <c r="CQ154" s="437"/>
      <c r="CR154" s="436"/>
      <c r="CS154" s="436"/>
      <c r="CT154" s="436"/>
      <c r="CU154" s="436"/>
      <c r="CV154" s="437"/>
      <c r="CW154" s="436"/>
      <c r="CX154" s="436"/>
      <c r="CY154" s="436"/>
      <c r="CZ154" s="436"/>
      <c r="DA154" s="437"/>
      <c r="DB154" s="436"/>
      <c r="DC154" s="436"/>
      <c r="DD154" s="436"/>
      <c r="DE154" s="436"/>
      <c r="DF154" s="437"/>
      <c r="DG154" s="436"/>
      <c r="DH154" s="436"/>
      <c r="DI154" s="436"/>
      <c r="DJ154" s="436"/>
      <c r="DK154" s="437"/>
      <c r="DL154" s="436"/>
      <c r="DM154" s="436"/>
      <c r="DN154" s="436"/>
      <c r="DO154" s="436"/>
      <c r="DP154" s="437"/>
      <c r="DQ154" s="436"/>
      <c r="DR154" s="436"/>
      <c r="DS154" s="436"/>
      <c r="DT154" s="436"/>
      <c r="DU154" s="437"/>
      <c r="DV154" s="436"/>
      <c r="DW154" s="436"/>
      <c r="DX154" s="436"/>
      <c r="DY154" s="436"/>
      <c r="DZ154" s="437"/>
      <c r="EA154" s="436"/>
      <c r="EB154" s="436"/>
      <c r="EC154" s="436"/>
      <c r="ED154" s="436"/>
      <c r="EE154" s="437"/>
      <c r="EF154" s="436"/>
      <c r="EG154" s="436"/>
      <c r="EH154" s="436"/>
      <c r="EI154" s="436"/>
      <c r="EJ154" s="437"/>
      <c r="EK154" s="436"/>
      <c r="EL154" s="436"/>
      <c r="EM154" s="436"/>
      <c r="EN154" s="436"/>
      <c r="EO154" s="345"/>
    </row>
    <row r="155" spans="1:148" s="349" customFormat="1" ht="12.75" hidden="1" customHeight="1" x14ac:dyDescent="0.2">
      <c r="A155" s="334"/>
      <c r="B155" s="334"/>
      <c r="C155" s="334"/>
      <c r="D155" s="352" t="s">
        <v>435</v>
      </c>
      <c r="E155" s="354"/>
      <c r="F155" s="334"/>
      <c r="G155" s="431">
        <f>SUM(G156:G157)</f>
        <v>0</v>
      </c>
      <c r="H155" s="431"/>
      <c r="I155" s="431"/>
      <c r="J155" s="432"/>
      <c r="K155" s="431"/>
      <c r="L155" s="431">
        <f>SUM(L156:L157)</f>
        <v>0</v>
      </c>
      <c r="M155" s="431"/>
      <c r="N155" s="431"/>
      <c r="O155" s="432"/>
      <c r="P155" s="431"/>
      <c r="Q155" s="431">
        <f>SUM(Q156:Q157)</f>
        <v>0</v>
      </c>
      <c r="R155" s="431"/>
      <c r="S155" s="431"/>
      <c r="T155" s="432"/>
      <c r="U155" s="431"/>
      <c r="V155" s="431">
        <f>SUM(V156:V157)</f>
        <v>0</v>
      </c>
      <c r="W155" s="431"/>
      <c r="X155" s="431"/>
      <c r="Y155" s="432"/>
      <c r="Z155" s="431"/>
      <c r="AA155" s="431">
        <f>SUM(AA156:AA157)</f>
        <v>0</v>
      </c>
      <c r="AB155" s="431"/>
      <c r="AC155" s="431"/>
      <c r="AD155" s="432"/>
      <c r="AE155" s="431"/>
      <c r="AF155" s="431">
        <f>SUM(AF156:AF157)</f>
        <v>0</v>
      </c>
      <c r="AG155" s="431"/>
      <c r="AH155" s="431"/>
      <c r="AI155" s="432"/>
      <c r="AJ155" s="431"/>
      <c r="AK155" s="431">
        <f>SUM(AK156:AK157)</f>
        <v>0</v>
      </c>
      <c r="AL155" s="431"/>
      <c r="AM155" s="431"/>
      <c r="AN155" s="432"/>
      <c r="AO155" s="431"/>
      <c r="AP155" s="431">
        <f>SUM(AP156:AP157)</f>
        <v>0</v>
      </c>
      <c r="AQ155" s="431"/>
      <c r="AR155" s="431"/>
      <c r="AS155" s="432"/>
      <c r="AT155" s="431"/>
      <c r="AU155" s="431">
        <f>SUM(AU156:AU157)</f>
        <v>0</v>
      </c>
      <c r="AV155" s="431"/>
      <c r="AW155" s="431"/>
      <c r="AX155" s="432"/>
      <c r="AY155" s="431"/>
      <c r="AZ155" s="431">
        <f>SUM(AZ156:AZ157)</f>
        <v>0</v>
      </c>
      <c r="BA155" s="431"/>
      <c r="BB155" s="431"/>
      <c r="BC155" s="432"/>
      <c r="BD155" s="431"/>
      <c r="BE155" s="431">
        <f>SUM(BE156:BE157)</f>
        <v>0</v>
      </c>
      <c r="BF155" s="431"/>
      <c r="BG155" s="431"/>
      <c r="BH155" s="432"/>
      <c r="BI155" s="431"/>
      <c r="BJ155" s="431">
        <f>SUM(BJ156:BJ157)</f>
        <v>0</v>
      </c>
      <c r="BK155" s="431"/>
      <c r="BL155" s="431"/>
      <c r="BM155" s="432"/>
      <c r="BN155" s="431"/>
      <c r="BO155" s="431">
        <f>SUM(BO156:BO157)</f>
        <v>0</v>
      </c>
      <c r="BP155" s="431"/>
      <c r="BQ155" s="431"/>
      <c r="BR155" s="432"/>
      <c r="BS155" s="431"/>
      <c r="BT155" s="431">
        <f>SUM(BT156:BT157)</f>
        <v>0</v>
      </c>
      <c r="BU155" s="431"/>
      <c r="BV155" s="431"/>
      <c r="BW155" s="432"/>
      <c r="BX155" s="431"/>
      <c r="BY155" s="431">
        <f>SUM(BY156:BY157)</f>
        <v>0</v>
      </c>
      <c r="BZ155" s="431"/>
      <c r="CA155" s="431"/>
      <c r="CB155" s="432"/>
      <c r="CC155" s="431"/>
      <c r="CD155" s="431">
        <f>SUM(CD156:CD157)</f>
        <v>0</v>
      </c>
      <c r="CE155" s="431"/>
      <c r="CF155" s="431"/>
      <c r="CG155" s="432"/>
      <c r="CH155" s="431"/>
      <c r="CI155" s="431">
        <f>SUM(CI156:CI157)</f>
        <v>0</v>
      </c>
      <c r="CJ155" s="431"/>
      <c r="CK155" s="431"/>
      <c r="CL155" s="432"/>
      <c r="CM155" s="431"/>
      <c r="CN155" s="431">
        <f>SUM(CN156:CN157)</f>
        <v>0</v>
      </c>
      <c r="CO155" s="431"/>
      <c r="CP155" s="431"/>
      <c r="CQ155" s="432"/>
      <c r="CR155" s="431"/>
      <c r="CS155" s="431">
        <f>SUM(CS156:CS157)</f>
        <v>0</v>
      </c>
      <c r="CT155" s="431"/>
      <c r="CU155" s="431"/>
      <c r="CV155" s="432"/>
      <c r="CW155" s="431"/>
      <c r="CX155" s="431">
        <f>SUM(CX156:CX157)</f>
        <v>0</v>
      </c>
      <c r="CY155" s="431"/>
      <c r="CZ155" s="431"/>
      <c r="DA155" s="432"/>
      <c r="DB155" s="431"/>
      <c r="DC155" s="431">
        <f>SUM(DC156:DC157)</f>
        <v>0</v>
      </c>
      <c r="DD155" s="431"/>
      <c r="DE155" s="431"/>
      <c r="DF155" s="432"/>
      <c r="DG155" s="431"/>
      <c r="DH155" s="431">
        <f>SUM(DH156:DH157)</f>
        <v>0</v>
      </c>
      <c r="DI155" s="431"/>
      <c r="DJ155" s="431"/>
      <c r="DK155" s="432"/>
      <c r="DL155" s="431"/>
      <c r="DM155" s="431">
        <f>SUM(DM156:DM157)</f>
        <v>0</v>
      </c>
      <c r="DN155" s="431"/>
      <c r="DO155" s="431"/>
      <c r="DP155" s="432"/>
      <c r="DQ155" s="431"/>
      <c r="DR155" s="431">
        <f>SUM(DR156:DR157)</f>
        <v>0</v>
      </c>
      <c r="DS155" s="431"/>
      <c r="DT155" s="431"/>
      <c r="DU155" s="432"/>
      <c r="DV155" s="431"/>
      <c r="DW155" s="431">
        <f>SUM(DW156:DW157)</f>
        <v>0</v>
      </c>
      <c r="DX155" s="431"/>
      <c r="DY155" s="431"/>
      <c r="DZ155" s="432"/>
      <c r="EA155" s="431"/>
      <c r="EB155" s="431">
        <f>SUM(EB156:EB157)</f>
        <v>0</v>
      </c>
      <c r="EC155" s="431"/>
      <c r="ED155" s="431"/>
      <c r="EE155" s="432"/>
      <c r="EF155" s="431"/>
      <c r="EG155" s="431">
        <f>SUM(EG156:EG157)</f>
        <v>0</v>
      </c>
      <c r="EH155" s="431"/>
      <c r="EI155" s="431"/>
      <c r="EJ155" s="432"/>
      <c r="EK155" s="431"/>
      <c r="EL155" s="431">
        <f>SUM(EL156:EL157)</f>
        <v>0</v>
      </c>
      <c r="EM155" s="431"/>
      <c r="EN155" s="431"/>
      <c r="EO155" s="352"/>
      <c r="EQ155" s="332"/>
      <c r="ER155" s="332"/>
    </row>
    <row r="156" spans="1:148" ht="12.75" hidden="1" customHeight="1" x14ac:dyDescent="0.2">
      <c r="A156" s="333"/>
      <c r="B156" s="333"/>
      <c r="C156" s="333"/>
      <c r="D156" s="345" t="s">
        <v>422</v>
      </c>
      <c r="E156" s="351"/>
      <c r="F156" s="358"/>
      <c r="G156" s="434">
        <v>0</v>
      </c>
      <c r="H156" s="435"/>
      <c r="I156" s="436"/>
      <c r="J156" s="437"/>
      <c r="K156" s="438"/>
      <c r="L156" s="434">
        <f>L160+L164</f>
        <v>0</v>
      </c>
      <c r="M156" s="435"/>
      <c r="N156" s="436"/>
      <c r="O156" s="437"/>
      <c r="P156" s="438"/>
      <c r="Q156" s="434">
        <f>Q160+Q164</f>
        <v>0</v>
      </c>
      <c r="R156" s="435"/>
      <c r="S156" s="436"/>
      <c r="T156" s="437"/>
      <c r="U156" s="438"/>
      <c r="V156" s="434">
        <f>V160+V164</f>
        <v>0</v>
      </c>
      <c r="W156" s="435"/>
      <c r="X156" s="436"/>
      <c r="Y156" s="437"/>
      <c r="Z156" s="438"/>
      <c r="AA156" s="434">
        <f>AA160+AA164</f>
        <v>0</v>
      </c>
      <c r="AB156" s="435"/>
      <c r="AC156" s="436"/>
      <c r="AD156" s="437"/>
      <c r="AE156" s="438"/>
      <c r="AF156" s="434">
        <f>AF160+AF164</f>
        <v>0</v>
      </c>
      <c r="AG156" s="435"/>
      <c r="AH156" s="436"/>
      <c r="AI156" s="437"/>
      <c r="AJ156" s="438"/>
      <c r="AK156" s="434">
        <f>AK160+AK164</f>
        <v>0</v>
      </c>
      <c r="AL156" s="435"/>
      <c r="AM156" s="436"/>
      <c r="AN156" s="437"/>
      <c r="AO156" s="438"/>
      <c r="AP156" s="434">
        <v>0</v>
      </c>
      <c r="AQ156" s="435"/>
      <c r="AR156" s="436"/>
      <c r="AS156" s="437"/>
      <c r="AT156" s="438"/>
      <c r="AU156" s="434">
        <f>AU160+AU164</f>
        <v>0</v>
      </c>
      <c r="AV156" s="435"/>
      <c r="AW156" s="436"/>
      <c r="AX156" s="437"/>
      <c r="AY156" s="438"/>
      <c r="AZ156" s="434">
        <f>AZ160+AZ164</f>
        <v>0</v>
      </c>
      <c r="BA156" s="435"/>
      <c r="BB156" s="436"/>
      <c r="BC156" s="437"/>
      <c r="BD156" s="438"/>
      <c r="BE156" s="434">
        <f>BE160+BE164</f>
        <v>0</v>
      </c>
      <c r="BF156" s="435"/>
      <c r="BG156" s="436"/>
      <c r="BH156" s="437"/>
      <c r="BI156" s="438"/>
      <c r="BJ156" s="434">
        <f>BJ160+BJ164</f>
        <v>0</v>
      </c>
      <c r="BK156" s="435"/>
      <c r="BL156" s="436"/>
      <c r="BM156" s="437"/>
      <c r="BN156" s="438"/>
      <c r="BO156" s="434">
        <f>BO160+BO164</f>
        <v>0</v>
      </c>
      <c r="BP156" s="435"/>
      <c r="BQ156" s="436"/>
      <c r="BR156" s="437"/>
      <c r="BS156" s="438"/>
      <c r="BT156" s="434">
        <f>BT160+BT164</f>
        <v>0</v>
      </c>
      <c r="BU156" s="435"/>
      <c r="BV156" s="436"/>
      <c r="BW156" s="437"/>
      <c r="BX156" s="438"/>
      <c r="BY156" s="434">
        <v>0</v>
      </c>
      <c r="BZ156" s="435"/>
      <c r="CA156" s="436"/>
      <c r="CB156" s="437"/>
      <c r="CC156" s="438"/>
      <c r="CD156" s="434">
        <f>CD160+CD164</f>
        <v>0</v>
      </c>
      <c r="CE156" s="435"/>
      <c r="CF156" s="436"/>
      <c r="CG156" s="437"/>
      <c r="CH156" s="438"/>
      <c r="CI156" s="434">
        <f>CI160+CI164</f>
        <v>0</v>
      </c>
      <c r="CJ156" s="435"/>
      <c r="CK156" s="436"/>
      <c r="CL156" s="437"/>
      <c r="CM156" s="438"/>
      <c r="CN156" s="434">
        <f>CN160+CN164</f>
        <v>0</v>
      </c>
      <c r="CO156" s="435"/>
      <c r="CP156" s="436"/>
      <c r="CQ156" s="437"/>
      <c r="CR156" s="438"/>
      <c r="CS156" s="434">
        <f>CS160+CS164</f>
        <v>0</v>
      </c>
      <c r="CT156" s="435"/>
      <c r="CU156" s="436"/>
      <c r="CV156" s="437"/>
      <c r="CW156" s="438"/>
      <c r="CX156" s="434">
        <f>CX160+CX164</f>
        <v>0</v>
      </c>
      <c r="CY156" s="435"/>
      <c r="CZ156" s="436"/>
      <c r="DA156" s="437"/>
      <c r="DB156" s="438"/>
      <c r="DC156" s="434">
        <f>DC160+DC164</f>
        <v>0</v>
      </c>
      <c r="DD156" s="435"/>
      <c r="DE156" s="436"/>
      <c r="DF156" s="437"/>
      <c r="DG156" s="438"/>
      <c r="DH156" s="434">
        <v>0</v>
      </c>
      <c r="DI156" s="435"/>
      <c r="DJ156" s="436"/>
      <c r="DK156" s="437"/>
      <c r="DL156" s="438"/>
      <c r="DM156" s="434">
        <f>DM160+DM164</f>
        <v>0</v>
      </c>
      <c r="DN156" s="435"/>
      <c r="DO156" s="436"/>
      <c r="DP156" s="437"/>
      <c r="DQ156" s="438"/>
      <c r="DR156" s="434">
        <f>DR160+DR164</f>
        <v>0</v>
      </c>
      <c r="DS156" s="435"/>
      <c r="DT156" s="436"/>
      <c r="DU156" s="437"/>
      <c r="DV156" s="438"/>
      <c r="DW156" s="434">
        <f>DW160+DW164</f>
        <v>0</v>
      </c>
      <c r="DX156" s="435"/>
      <c r="DY156" s="436"/>
      <c r="DZ156" s="437"/>
      <c r="EA156" s="438"/>
      <c r="EB156" s="434">
        <f>EB160+EB164</f>
        <v>0</v>
      </c>
      <c r="EC156" s="435"/>
      <c r="ED156" s="436"/>
      <c r="EE156" s="437"/>
      <c r="EF156" s="438"/>
      <c r="EG156" s="434">
        <f>EG160+EG164</f>
        <v>0</v>
      </c>
      <c r="EH156" s="435"/>
      <c r="EI156" s="436"/>
      <c r="EJ156" s="437"/>
      <c r="EK156" s="438"/>
      <c r="EL156" s="434">
        <f>EL160+EL164</f>
        <v>0</v>
      </c>
      <c r="EM156" s="435"/>
      <c r="EN156" s="436"/>
      <c r="EO156" s="345"/>
    </row>
    <row r="157" spans="1:148" ht="12.75" hidden="1" customHeight="1" x14ac:dyDescent="0.2">
      <c r="A157" s="333"/>
      <c r="B157" s="333"/>
      <c r="C157" s="333"/>
      <c r="D157" s="345" t="s">
        <v>423</v>
      </c>
      <c r="E157" s="351"/>
      <c r="F157" s="373"/>
      <c r="G157" s="448">
        <v>0</v>
      </c>
      <c r="H157" s="449"/>
      <c r="I157" s="436"/>
      <c r="J157" s="437"/>
      <c r="K157" s="450"/>
      <c r="L157" s="448">
        <f>L161+L165</f>
        <v>0</v>
      </c>
      <c r="M157" s="449"/>
      <c r="N157" s="436"/>
      <c r="O157" s="437"/>
      <c r="P157" s="450"/>
      <c r="Q157" s="448">
        <f>Q161+Q165</f>
        <v>0</v>
      </c>
      <c r="R157" s="449"/>
      <c r="S157" s="436"/>
      <c r="T157" s="437"/>
      <c r="U157" s="450"/>
      <c r="V157" s="448">
        <f>V161+V165</f>
        <v>0</v>
      </c>
      <c r="W157" s="449"/>
      <c r="X157" s="436"/>
      <c r="Y157" s="437"/>
      <c r="Z157" s="450"/>
      <c r="AA157" s="448">
        <f>AA161+AA165</f>
        <v>0</v>
      </c>
      <c r="AB157" s="449"/>
      <c r="AC157" s="436"/>
      <c r="AD157" s="437"/>
      <c r="AE157" s="450"/>
      <c r="AF157" s="448">
        <f>AF161+AF165</f>
        <v>0</v>
      </c>
      <c r="AG157" s="449"/>
      <c r="AH157" s="436"/>
      <c r="AI157" s="437"/>
      <c r="AJ157" s="450"/>
      <c r="AK157" s="448">
        <f>AK161+AK165</f>
        <v>0</v>
      </c>
      <c r="AL157" s="449"/>
      <c r="AM157" s="436"/>
      <c r="AN157" s="437"/>
      <c r="AO157" s="450"/>
      <c r="AP157" s="448">
        <v>0</v>
      </c>
      <c r="AQ157" s="449"/>
      <c r="AR157" s="436"/>
      <c r="AS157" s="437"/>
      <c r="AT157" s="450"/>
      <c r="AU157" s="448">
        <f>AU161+AU165</f>
        <v>0</v>
      </c>
      <c r="AV157" s="449"/>
      <c r="AW157" s="436"/>
      <c r="AX157" s="437"/>
      <c r="AY157" s="450"/>
      <c r="AZ157" s="448">
        <f>AZ161+AZ165</f>
        <v>0</v>
      </c>
      <c r="BA157" s="449"/>
      <c r="BB157" s="436"/>
      <c r="BC157" s="437"/>
      <c r="BD157" s="450"/>
      <c r="BE157" s="448">
        <f>BE161+BE165</f>
        <v>0</v>
      </c>
      <c r="BF157" s="449"/>
      <c r="BG157" s="436"/>
      <c r="BH157" s="437"/>
      <c r="BI157" s="450"/>
      <c r="BJ157" s="448">
        <f>BJ161+BJ165</f>
        <v>0</v>
      </c>
      <c r="BK157" s="449"/>
      <c r="BL157" s="436"/>
      <c r="BM157" s="437"/>
      <c r="BN157" s="450"/>
      <c r="BO157" s="448">
        <f>BO161+BO165</f>
        <v>0</v>
      </c>
      <c r="BP157" s="449"/>
      <c r="BQ157" s="436"/>
      <c r="BR157" s="437"/>
      <c r="BS157" s="450"/>
      <c r="BT157" s="448">
        <f>BT161+BT165</f>
        <v>0</v>
      </c>
      <c r="BU157" s="449"/>
      <c r="BV157" s="436"/>
      <c r="BW157" s="437"/>
      <c r="BX157" s="450"/>
      <c r="BY157" s="448">
        <v>0</v>
      </c>
      <c r="BZ157" s="449"/>
      <c r="CA157" s="436"/>
      <c r="CB157" s="437"/>
      <c r="CC157" s="450"/>
      <c r="CD157" s="448">
        <f>CD161+CD165</f>
        <v>0</v>
      </c>
      <c r="CE157" s="449"/>
      <c r="CF157" s="436"/>
      <c r="CG157" s="437"/>
      <c r="CH157" s="450"/>
      <c r="CI157" s="448">
        <f>CI161+CI165</f>
        <v>0</v>
      </c>
      <c r="CJ157" s="449"/>
      <c r="CK157" s="436"/>
      <c r="CL157" s="437"/>
      <c r="CM157" s="450"/>
      <c r="CN157" s="448">
        <f>CN161+CN165</f>
        <v>0</v>
      </c>
      <c r="CO157" s="449"/>
      <c r="CP157" s="436"/>
      <c r="CQ157" s="437"/>
      <c r="CR157" s="450"/>
      <c r="CS157" s="448">
        <f>CS161+CS165</f>
        <v>0</v>
      </c>
      <c r="CT157" s="449"/>
      <c r="CU157" s="436"/>
      <c r="CV157" s="437"/>
      <c r="CW157" s="450"/>
      <c r="CX157" s="448">
        <f>CX161+CX165</f>
        <v>0</v>
      </c>
      <c r="CY157" s="449"/>
      <c r="CZ157" s="436"/>
      <c r="DA157" s="437"/>
      <c r="DB157" s="450"/>
      <c r="DC157" s="448">
        <f>DC161+DC165</f>
        <v>0</v>
      </c>
      <c r="DD157" s="449"/>
      <c r="DE157" s="436"/>
      <c r="DF157" s="437"/>
      <c r="DG157" s="450"/>
      <c r="DH157" s="448">
        <v>0</v>
      </c>
      <c r="DI157" s="449"/>
      <c r="DJ157" s="436"/>
      <c r="DK157" s="437"/>
      <c r="DL157" s="450"/>
      <c r="DM157" s="448">
        <f>DM161+DM165</f>
        <v>0</v>
      </c>
      <c r="DN157" s="449"/>
      <c r="DO157" s="436"/>
      <c r="DP157" s="437"/>
      <c r="DQ157" s="450"/>
      <c r="DR157" s="448">
        <f>DR161+DR165</f>
        <v>0</v>
      </c>
      <c r="DS157" s="449"/>
      <c r="DT157" s="436"/>
      <c r="DU157" s="437"/>
      <c r="DV157" s="450"/>
      <c r="DW157" s="448">
        <f>DW161+DW165</f>
        <v>0</v>
      </c>
      <c r="DX157" s="449"/>
      <c r="DY157" s="436"/>
      <c r="DZ157" s="437"/>
      <c r="EA157" s="450"/>
      <c r="EB157" s="448">
        <f>EB161+EB165</f>
        <v>0</v>
      </c>
      <c r="EC157" s="449"/>
      <c r="ED157" s="436"/>
      <c r="EE157" s="437"/>
      <c r="EF157" s="450"/>
      <c r="EG157" s="448">
        <f>EG161+EG165</f>
        <v>0</v>
      </c>
      <c r="EH157" s="449"/>
      <c r="EI157" s="436"/>
      <c r="EJ157" s="437"/>
      <c r="EK157" s="450"/>
      <c r="EL157" s="448">
        <f>EL161+EL165</f>
        <v>0</v>
      </c>
      <c r="EM157" s="449"/>
      <c r="EN157" s="436"/>
      <c r="EO157" s="345"/>
    </row>
    <row r="158" spans="1:148" ht="12.75" hidden="1" customHeight="1" x14ac:dyDescent="0.2">
      <c r="A158" s="333"/>
      <c r="B158" s="333"/>
      <c r="C158" s="333"/>
      <c r="D158" s="345"/>
      <c r="E158" s="351"/>
      <c r="F158" s="333"/>
      <c r="G158" s="436"/>
      <c r="H158" s="436"/>
      <c r="I158" s="436"/>
      <c r="J158" s="437"/>
      <c r="K158" s="436"/>
      <c r="L158" s="436"/>
      <c r="M158" s="436"/>
      <c r="N158" s="436"/>
      <c r="O158" s="437"/>
      <c r="P158" s="436"/>
      <c r="Q158" s="436"/>
      <c r="R158" s="436"/>
      <c r="S158" s="436"/>
      <c r="T158" s="437"/>
      <c r="U158" s="436"/>
      <c r="V158" s="436"/>
      <c r="W158" s="436"/>
      <c r="X158" s="436"/>
      <c r="Y158" s="437"/>
      <c r="Z158" s="436"/>
      <c r="AA158" s="436"/>
      <c r="AB158" s="436"/>
      <c r="AC158" s="436"/>
      <c r="AD158" s="437"/>
      <c r="AE158" s="436"/>
      <c r="AF158" s="436"/>
      <c r="AG158" s="436"/>
      <c r="AH158" s="436"/>
      <c r="AI158" s="437"/>
      <c r="AJ158" s="436"/>
      <c r="AK158" s="436"/>
      <c r="AL158" s="436"/>
      <c r="AM158" s="436"/>
      <c r="AN158" s="437"/>
      <c r="AO158" s="436"/>
      <c r="AP158" s="436"/>
      <c r="AQ158" s="436"/>
      <c r="AR158" s="436"/>
      <c r="AS158" s="437"/>
      <c r="AT158" s="436"/>
      <c r="AU158" s="436"/>
      <c r="AV158" s="436"/>
      <c r="AW158" s="436"/>
      <c r="AX158" s="437"/>
      <c r="AY158" s="436"/>
      <c r="AZ158" s="436"/>
      <c r="BA158" s="436"/>
      <c r="BB158" s="436"/>
      <c r="BC158" s="437"/>
      <c r="BD158" s="436"/>
      <c r="BE158" s="436"/>
      <c r="BF158" s="436"/>
      <c r="BG158" s="436"/>
      <c r="BH158" s="437"/>
      <c r="BI158" s="436"/>
      <c r="BJ158" s="436"/>
      <c r="BK158" s="436"/>
      <c r="BL158" s="436"/>
      <c r="BM158" s="437"/>
      <c r="BN158" s="436"/>
      <c r="BO158" s="436"/>
      <c r="BP158" s="436"/>
      <c r="BQ158" s="436"/>
      <c r="BR158" s="437"/>
      <c r="BS158" s="436"/>
      <c r="BT158" s="436"/>
      <c r="BU158" s="436"/>
      <c r="BV158" s="436"/>
      <c r="BW158" s="437"/>
      <c r="BX158" s="436"/>
      <c r="BY158" s="436"/>
      <c r="BZ158" s="436"/>
      <c r="CA158" s="436"/>
      <c r="CB158" s="437"/>
      <c r="CC158" s="436"/>
      <c r="CD158" s="436"/>
      <c r="CE158" s="436"/>
      <c r="CF158" s="436"/>
      <c r="CG158" s="437"/>
      <c r="CH158" s="436"/>
      <c r="CI158" s="436"/>
      <c r="CJ158" s="436"/>
      <c r="CK158" s="436"/>
      <c r="CL158" s="437"/>
      <c r="CM158" s="436"/>
      <c r="CN158" s="436"/>
      <c r="CO158" s="436"/>
      <c r="CP158" s="436"/>
      <c r="CQ158" s="437"/>
      <c r="CR158" s="436"/>
      <c r="CS158" s="436"/>
      <c r="CT158" s="436"/>
      <c r="CU158" s="436"/>
      <c r="CV158" s="437"/>
      <c r="CW158" s="436"/>
      <c r="CX158" s="436"/>
      <c r="CY158" s="436"/>
      <c r="CZ158" s="436"/>
      <c r="DA158" s="437"/>
      <c r="DB158" s="436"/>
      <c r="DC158" s="436"/>
      <c r="DD158" s="436"/>
      <c r="DE158" s="436"/>
      <c r="DF158" s="437"/>
      <c r="DG158" s="436"/>
      <c r="DH158" s="436"/>
      <c r="DI158" s="436"/>
      <c r="DJ158" s="436"/>
      <c r="DK158" s="437"/>
      <c r="DL158" s="436"/>
      <c r="DM158" s="436"/>
      <c r="DN158" s="436"/>
      <c r="DO158" s="436"/>
      <c r="DP158" s="437"/>
      <c r="DQ158" s="436"/>
      <c r="DR158" s="436"/>
      <c r="DS158" s="436"/>
      <c r="DT158" s="436"/>
      <c r="DU158" s="437"/>
      <c r="DV158" s="436"/>
      <c r="DW158" s="436"/>
      <c r="DX158" s="436"/>
      <c r="DY158" s="436"/>
      <c r="DZ158" s="437"/>
      <c r="EA158" s="436"/>
      <c r="EB158" s="436"/>
      <c r="EC158" s="436"/>
      <c r="ED158" s="436"/>
      <c r="EE158" s="437"/>
      <c r="EF158" s="436"/>
      <c r="EG158" s="436"/>
      <c r="EH158" s="436"/>
      <c r="EI158" s="436"/>
      <c r="EJ158" s="437"/>
      <c r="EK158" s="436"/>
      <c r="EL158" s="436"/>
      <c r="EM158" s="436"/>
      <c r="EN158" s="436"/>
      <c r="EO158" s="345"/>
    </row>
    <row r="159" spans="1:148" ht="12.75" hidden="1" customHeight="1" x14ac:dyDescent="0.2">
      <c r="A159" s="333"/>
      <c r="B159" s="333"/>
      <c r="C159" s="333"/>
      <c r="D159" s="345" t="s">
        <v>436</v>
      </c>
      <c r="E159" s="351"/>
      <c r="F159" s="333"/>
      <c r="G159" s="436">
        <v>0</v>
      </c>
      <c r="H159" s="436"/>
      <c r="I159" s="436"/>
      <c r="J159" s="437"/>
      <c r="K159" s="436"/>
      <c r="L159" s="436">
        <f>SUM(L160:L161)</f>
        <v>0</v>
      </c>
      <c r="M159" s="436"/>
      <c r="N159" s="436"/>
      <c r="O159" s="437"/>
      <c r="P159" s="436"/>
      <c r="Q159" s="436">
        <f>SUM(Q160:Q161)</f>
        <v>0</v>
      </c>
      <c r="R159" s="436"/>
      <c r="S159" s="436"/>
      <c r="T159" s="437"/>
      <c r="U159" s="436"/>
      <c r="V159" s="436">
        <f>SUM(V160:V161)</f>
        <v>0</v>
      </c>
      <c r="W159" s="436"/>
      <c r="X159" s="436"/>
      <c r="Y159" s="437"/>
      <c r="Z159" s="436"/>
      <c r="AA159" s="436">
        <f>SUM(AA160:AA161)</f>
        <v>0</v>
      </c>
      <c r="AB159" s="436"/>
      <c r="AC159" s="436"/>
      <c r="AD159" s="437"/>
      <c r="AE159" s="436"/>
      <c r="AF159" s="436">
        <f>SUM(AF160:AF161)</f>
        <v>0</v>
      </c>
      <c r="AG159" s="436"/>
      <c r="AH159" s="436"/>
      <c r="AI159" s="437"/>
      <c r="AJ159" s="436"/>
      <c r="AK159" s="436">
        <f>SUM(AK160:AK161)</f>
        <v>0</v>
      </c>
      <c r="AL159" s="436"/>
      <c r="AM159" s="436"/>
      <c r="AN159" s="437"/>
      <c r="AO159" s="436"/>
      <c r="AP159" s="436">
        <f>SUM(AP160:AP161)</f>
        <v>0</v>
      </c>
      <c r="AQ159" s="436"/>
      <c r="AR159" s="436"/>
      <c r="AS159" s="437"/>
      <c r="AT159" s="436"/>
      <c r="AU159" s="436">
        <f>SUM(AU160:AU161)</f>
        <v>0</v>
      </c>
      <c r="AV159" s="436"/>
      <c r="AW159" s="436"/>
      <c r="AX159" s="437"/>
      <c r="AY159" s="436"/>
      <c r="AZ159" s="436">
        <f>SUM(AZ160:AZ161)</f>
        <v>0</v>
      </c>
      <c r="BA159" s="436"/>
      <c r="BB159" s="436"/>
      <c r="BC159" s="437"/>
      <c r="BD159" s="436"/>
      <c r="BE159" s="436">
        <f>SUM(BE160:BE161)</f>
        <v>0</v>
      </c>
      <c r="BF159" s="436"/>
      <c r="BG159" s="436"/>
      <c r="BH159" s="437"/>
      <c r="BI159" s="436"/>
      <c r="BJ159" s="436">
        <f>SUM(BJ160:BJ161)</f>
        <v>0</v>
      </c>
      <c r="BK159" s="436"/>
      <c r="BL159" s="436"/>
      <c r="BM159" s="437"/>
      <c r="BN159" s="436"/>
      <c r="BO159" s="436">
        <f>SUM(BO160:BO161)</f>
        <v>0</v>
      </c>
      <c r="BP159" s="436"/>
      <c r="BQ159" s="436"/>
      <c r="BR159" s="437"/>
      <c r="BS159" s="436"/>
      <c r="BT159" s="436">
        <f>SUM(BT160:BT161)</f>
        <v>0</v>
      </c>
      <c r="BU159" s="436"/>
      <c r="BV159" s="436"/>
      <c r="BW159" s="437"/>
      <c r="BX159" s="436"/>
      <c r="BY159" s="436">
        <f>SUM(BY160:BY161)</f>
        <v>0</v>
      </c>
      <c r="BZ159" s="436"/>
      <c r="CA159" s="436"/>
      <c r="CB159" s="437"/>
      <c r="CC159" s="436"/>
      <c r="CD159" s="436">
        <f>SUM(CD160:CD161)</f>
        <v>0</v>
      </c>
      <c r="CE159" s="436"/>
      <c r="CF159" s="436"/>
      <c r="CG159" s="437"/>
      <c r="CH159" s="436"/>
      <c r="CI159" s="436">
        <f>SUM(CI160:CI161)</f>
        <v>0</v>
      </c>
      <c r="CJ159" s="436"/>
      <c r="CK159" s="436"/>
      <c r="CL159" s="437"/>
      <c r="CM159" s="436"/>
      <c r="CN159" s="436">
        <f>SUM(CN160:CN161)</f>
        <v>0</v>
      </c>
      <c r="CO159" s="436"/>
      <c r="CP159" s="436"/>
      <c r="CQ159" s="437"/>
      <c r="CR159" s="436"/>
      <c r="CS159" s="436">
        <f>SUM(CS160:CS161)</f>
        <v>0</v>
      </c>
      <c r="CT159" s="436"/>
      <c r="CU159" s="436"/>
      <c r="CV159" s="437"/>
      <c r="CW159" s="436"/>
      <c r="CX159" s="436">
        <f>SUM(CX160:CX161)</f>
        <v>0</v>
      </c>
      <c r="CY159" s="436"/>
      <c r="CZ159" s="436"/>
      <c r="DA159" s="437"/>
      <c r="DB159" s="436"/>
      <c r="DC159" s="436">
        <f>SUM(DC160:DC161)</f>
        <v>0</v>
      </c>
      <c r="DD159" s="436"/>
      <c r="DE159" s="436"/>
      <c r="DF159" s="437"/>
      <c r="DG159" s="436"/>
      <c r="DH159" s="436">
        <f>SUM(DH160:DH161)</f>
        <v>0</v>
      </c>
      <c r="DI159" s="436"/>
      <c r="DJ159" s="436"/>
      <c r="DK159" s="437"/>
      <c r="DL159" s="436"/>
      <c r="DM159" s="436">
        <f>SUM(DM160:DM161)</f>
        <v>0</v>
      </c>
      <c r="DN159" s="436"/>
      <c r="DO159" s="436"/>
      <c r="DP159" s="437"/>
      <c r="DQ159" s="436"/>
      <c r="DR159" s="436">
        <f>SUM(DR160:DR161)</f>
        <v>0</v>
      </c>
      <c r="DS159" s="436"/>
      <c r="DT159" s="436"/>
      <c r="DU159" s="437"/>
      <c r="DV159" s="436"/>
      <c r="DW159" s="436">
        <f>SUM(DW160:DW161)</f>
        <v>0</v>
      </c>
      <c r="DX159" s="436"/>
      <c r="DY159" s="436"/>
      <c r="DZ159" s="437"/>
      <c r="EA159" s="436"/>
      <c r="EB159" s="436">
        <f>SUM(EB160:EB161)</f>
        <v>0</v>
      </c>
      <c r="EC159" s="436"/>
      <c r="ED159" s="436"/>
      <c r="EE159" s="437"/>
      <c r="EF159" s="436"/>
      <c r="EG159" s="436">
        <f>SUM(EG160:EG161)</f>
        <v>0</v>
      </c>
      <c r="EH159" s="436"/>
      <c r="EI159" s="436"/>
      <c r="EJ159" s="437"/>
      <c r="EK159" s="436"/>
      <c r="EL159" s="436">
        <f>SUM(EL160:EL161)</f>
        <v>0</v>
      </c>
      <c r="EM159" s="436"/>
      <c r="EN159" s="436"/>
      <c r="EO159" s="345"/>
    </row>
    <row r="160" spans="1:148" ht="12.75" hidden="1" customHeight="1" x14ac:dyDescent="0.2">
      <c r="A160" s="333"/>
      <c r="B160" s="333"/>
      <c r="C160" s="333"/>
      <c r="D160" s="345" t="s">
        <v>422</v>
      </c>
      <c r="E160" s="351"/>
      <c r="F160" s="358"/>
      <c r="G160" s="434">
        <v>0</v>
      </c>
      <c r="H160" s="435"/>
      <c r="I160" s="436"/>
      <c r="J160" s="437"/>
      <c r="K160" s="438"/>
      <c r="L160" s="434">
        <v>0</v>
      </c>
      <c r="M160" s="435"/>
      <c r="N160" s="436"/>
      <c r="O160" s="437"/>
      <c r="P160" s="438"/>
      <c r="Q160" s="434">
        <v>0</v>
      </c>
      <c r="R160" s="435"/>
      <c r="S160" s="436"/>
      <c r="T160" s="437"/>
      <c r="U160" s="438"/>
      <c r="V160" s="434">
        <v>0</v>
      </c>
      <c r="W160" s="435"/>
      <c r="X160" s="436"/>
      <c r="Y160" s="437"/>
      <c r="Z160" s="438"/>
      <c r="AA160" s="434">
        <v>0</v>
      </c>
      <c r="AB160" s="435"/>
      <c r="AC160" s="436"/>
      <c r="AD160" s="437"/>
      <c r="AE160" s="438"/>
      <c r="AF160" s="434">
        <v>0</v>
      </c>
      <c r="AG160" s="435"/>
      <c r="AH160" s="436"/>
      <c r="AI160" s="437"/>
      <c r="AJ160" s="438"/>
      <c r="AK160" s="434">
        <v>0</v>
      </c>
      <c r="AL160" s="435"/>
      <c r="AM160" s="436"/>
      <c r="AN160" s="437"/>
      <c r="AO160" s="438"/>
      <c r="AP160" s="434">
        <v>0</v>
      </c>
      <c r="AQ160" s="435"/>
      <c r="AR160" s="436"/>
      <c r="AS160" s="437"/>
      <c r="AT160" s="438"/>
      <c r="AU160" s="434">
        <v>0</v>
      </c>
      <c r="AV160" s="435"/>
      <c r="AW160" s="436"/>
      <c r="AX160" s="437"/>
      <c r="AY160" s="438"/>
      <c r="AZ160" s="434">
        <v>0</v>
      </c>
      <c r="BA160" s="435"/>
      <c r="BB160" s="436"/>
      <c r="BC160" s="437"/>
      <c r="BD160" s="438"/>
      <c r="BE160" s="434">
        <v>0</v>
      </c>
      <c r="BF160" s="435"/>
      <c r="BG160" s="436"/>
      <c r="BH160" s="437"/>
      <c r="BI160" s="438"/>
      <c r="BJ160" s="434">
        <v>0</v>
      </c>
      <c r="BK160" s="435"/>
      <c r="BL160" s="436"/>
      <c r="BM160" s="437"/>
      <c r="BN160" s="438"/>
      <c r="BO160" s="434">
        <v>0</v>
      </c>
      <c r="BP160" s="435"/>
      <c r="BQ160" s="436"/>
      <c r="BR160" s="437"/>
      <c r="BS160" s="438"/>
      <c r="BT160" s="434">
        <f>SUM(L160:BO160)</f>
        <v>0</v>
      </c>
      <c r="BU160" s="435"/>
      <c r="BV160" s="436"/>
      <c r="BW160" s="437"/>
      <c r="BX160" s="438"/>
      <c r="BY160" s="434">
        <v>0</v>
      </c>
      <c r="BZ160" s="435"/>
      <c r="CA160" s="436"/>
      <c r="CB160" s="437"/>
      <c r="CC160" s="438"/>
      <c r="CD160" s="434">
        <v>0</v>
      </c>
      <c r="CE160" s="435"/>
      <c r="CF160" s="436"/>
      <c r="CG160" s="437"/>
      <c r="CH160" s="438"/>
      <c r="CI160" s="434">
        <v>0</v>
      </c>
      <c r="CJ160" s="435"/>
      <c r="CK160" s="436"/>
      <c r="CL160" s="437"/>
      <c r="CM160" s="438"/>
      <c r="CN160" s="434">
        <v>0</v>
      </c>
      <c r="CO160" s="435"/>
      <c r="CP160" s="436"/>
      <c r="CQ160" s="437"/>
      <c r="CR160" s="438"/>
      <c r="CS160" s="434">
        <v>0</v>
      </c>
      <c r="CT160" s="435"/>
      <c r="CU160" s="436"/>
      <c r="CV160" s="437"/>
      <c r="CW160" s="438"/>
      <c r="CX160" s="434">
        <v>0</v>
      </c>
      <c r="CY160" s="435"/>
      <c r="CZ160" s="436"/>
      <c r="DA160" s="437"/>
      <c r="DB160" s="438"/>
      <c r="DC160" s="434">
        <v>0</v>
      </c>
      <c r="DD160" s="435"/>
      <c r="DE160" s="436"/>
      <c r="DF160" s="437"/>
      <c r="DG160" s="438"/>
      <c r="DH160" s="434">
        <v>0</v>
      </c>
      <c r="DI160" s="435"/>
      <c r="DJ160" s="436"/>
      <c r="DK160" s="437"/>
      <c r="DL160" s="438"/>
      <c r="DM160" s="434">
        <v>0</v>
      </c>
      <c r="DN160" s="435"/>
      <c r="DO160" s="436"/>
      <c r="DP160" s="437"/>
      <c r="DQ160" s="438"/>
      <c r="DR160" s="434">
        <v>0</v>
      </c>
      <c r="DS160" s="435"/>
      <c r="DT160" s="436"/>
      <c r="DU160" s="437"/>
      <c r="DV160" s="438"/>
      <c r="DW160" s="434">
        <v>0</v>
      </c>
      <c r="DX160" s="435"/>
      <c r="DY160" s="436"/>
      <c r="DZ160" s="437"/>
      <c r="EA160" s="438"/>
      <c r="EB160" s="434">
        <v>0</v>
      </c>
      <c r="EC160" s="435"/>
      <c r="ED160" s="436"/>
      <c r="EE160" s="437"/>
      <c r="EF160" s="438"/>
      <c r="EG160" s="434">
        <v>0</v>
      </c>
      <c r="EH160" s="435"/>
      <c r="EI160" s="436"/>
      <c r="EJ160" s="437"/>
      <c r="EK160" s="438"/>
      <c r="EL160" s="434">
        <f>SUM(CD160:EG160)</f>
        <v>0</v>
      </c>
      <c r="EM160" s="435"/>
      <c r="EN160" s="436"/>
      <c r="EO160" s="345"/>
    </row>
    <row r="161" spans="1:148" ht="12.75" hidden="1" customHeight="1" x14ac:dyDescent="0.2">
      <c r="A161" s="333"/>
      <c r="B161" s="333"/>
      <c r="C161" s="333"/>
      <c r="D161" s="345" t="s">
        <v>423</v>
      </c>
      <c r="E161" s="351"/>
      <c r="F161" s="373"/>
      <c r="G161" s="448">
        <v>0</v>
      </c>
      <c r="H161" s="449"/>
      <c r="I161" s="436"/>
      <c r="J161" s="437"/>
      <c r="K161" s="450"/>
      <c r="L161" s="448">
        <v>0</v>
      </c>
      <c r="M161" s="449"/>
      <c r="N161" s="436"/>
      <c r="O161" s="437"/>
      <c r="P161" s="450"/>
      <c r="Q161" s="448">
        <v>0</v>
      </c>
      <c r="R161" s="449"/>
      <c r="S161" s="436"/>
      <c r="T161" s="437"/>
      <c r="U161" s="450"/>
      <c r="V161" s="448">
        <v>0</v>
      </c>
      <c r="W161" s="449"/>
      <c r="X161" s="436"/>
      <c r="Y161" s="437"/>
      <c r="Z161" s="450"/>
      <c r="AA161" s="448">
        <v>0</v>
      </c>
      <c r="AB161" s="449"/>
      <c r="AC161" s="436"/>
      <c r="AD161" s="437"/>
      <c r="AE161" s="450"/>
      <c r="AF161" s="448">
        <v>0</v>
      </c>
      <c r="AG161" s="449"/>
      <c r="AH161" s="436"/>
      <c r="AI161" s="437"/>
      <c r="AJ161" s="450"/>
      <c r="AK161" s="448">
        <v>0</v>
      </c>
      <c r="AL161" s="449"/>
      <c r="AM161" s="436"/>
      <c r="AN161" s="437"/>
      <c r="AO161" s="450"/>
      <c r="AP161" s="448">
        <v>0</v>
      </c>
      <c r="AQ161" s="449"/>
      <c r="AR161" s="436"/>
      <c r="AS161" s="437"/>
      <c r="AT161" s="450"/>
      <c r="AU161" s="448">
        <v>0</v>
      </c>
      <c r="AV161" s="449"/>
      <c r="AW161" s="436"/>
      <c r="AX161" s="437"/>
      <c r="AY161" s="450"/>
      <c r="AZ161" s="448">
        <v>0</v>
      </c>
      <c r="BA161" s="449"/>
      <c r="BB161" s="436"/>
      <c r="BC161" s="437"/>
      <c r="BD161" s="450"/>
      <c r="BE161" s="448">
        <v>0</v>
      </c>
      <c r="BF161" s="449"/>
      <c r="BG161" s="436"/>
      <c r="BH161" s="437"/>
      <c r="BI161" s="450"/>
      <c r="BJ161" s="448">
        <v>0</v>
      </c>
      <c r="BK161" s="449"/>
      <c r="BL161" s="436"/>
      <c r="BM161" s="437"/>
      <c r="BN161" s="450"/>
      <c r="BO161" s="448">
        <v>0</v>
      </c>
      <c r="BP161" s="449"/>
      <c r="BQ161" s="436"/>
      <c r="BR161" s="437"/>
      <c r="BS161" s="450"/>
      <c r="BT161" s="448">
        <f>SUM(L161:BO161)</f>
        <v>0</v>
      </c>
      <c r="BU161" s="449"/>
      <c r="BV161" s="436"/>
      <c r="BW161" s="437"/>
      <c r="BX161" s="450"/>
      <c r="BY161" s="448">
        <v>0</v>
      </c>
      <c r="BZ161" s="449"/>
      <c r="CA161" s="436"/>
      <c r="CB161" s="437"/>
      <c r="CC161" s="450"/>
      <c r="CD161" s="448">
        <v>0</v>
      </c>
      <c r="CE161" s="449"/>
      <c r="CF161" s="436"/>
      <c r="CG161" s="437"/>
      <c r="CH161" s="450"/>
      <c r="CI161" s="448">
        <v>0</v>
      </c>
      <c r="CJ161" s="449"/>
      <c r="CK161" s="436"/>
      <c r="CL161" s="437"/>
      <c r="CM161" s="450"/>
      <c r="CN161" s="448">
        <v>0</v>
      </c>
      <c r="CO161" s="449"/>
      <c r="CP161" s="436"/>
      <c r="CQ161" s="437"/>
      <c r="CR161" s="450"/>
      <c r="CS161" s="448">
        <v>0</v>
      </c>
      <c r="CT161" s="449"/>
      <c r="CU161" s="436"/>
      <c r="CV161" s="437"/>
      <c r="CW161" s="450"/>
      <c r="CX161" s="448">
        <v>0</v>
      </c>
      <c r="CY161" s="449"/>
      <c r="CZ161" s="436"/>
      <c r="DA161" s="437"/>
      <c r="DB161" s="450"/>
      <c r="DC161" s="448">
        <v>0</v>
      </c>
      <c r="DD161" s="449"/>
      <c r="DE161" s="436"/>
      <c r="DF161" s="437"/>
      <c r="DG161" s="450"/>
      <c r="DH161" s="448">
        <v>0</v>
      </c>
      <c r="DI161" s="449"/>
      <c r="DJ161" s="436"/>
      <c r="DK161" s="437"/>
      <c r="DL161" s="450"/>
      <c r="DM161" s="448">
        <v>0</v>
      </c>
      <c r="DN161" s="449"/>
      <c r="DO161" s="436"/>
      <c r="DP161" s="437"/>
      <c r="DQ161" s="450"/>
      <c r="DR161" s="448">
        <v>0</v>
      </c>
      <c r="DS161" s="449"/>
      <c r="DT161" s="436"/>
      <c r="DU161" s="437"/>
      <c r="DV161" s="450"/>
      <c r="DW161" s="448">
        <v>0</v>
      </c>
      <c r="DX161" s="449"/>
      <c r="DY161" s="436"/>
      <c r="DZ161" s="437"/>
      <c r="EA161" s="450"/>
      <c r="EB161" s="448">
        <v>0</v>
      </c>
      <c r="EC161" s="449"/>
      <c r="ED161" s="436"/>
      <c r="EE161" s="437"/>
      <c r="EF161" s="450"/>
      <c r="EG161" s="448">
        <v>0</v>
      </c>
      <c r="EH161" s="449"/>
      <c r="EI161" s="436"/>
      <c r="EJ161" s="437"/>
      <c r="EK161" s="450"/>
      <c r="EL161" s="448">
        <f>SUM(CD161:EG161)</f>
        <v>0</v>
      </c>
      <c r="EM161" s="449"/>
      <c r="EN161" s="436"/>
      <c r="EO161" s="345"/>
    </row>
    <row r="162" spans="1:148" ht="12.75" hidden="1" customHeight="1" x14ac:dyDescent="0.2">
      <c r="A162" s="333"/>
      <c r="B162" s="333"/>
      <c r="C162" s="333"/>
      <c r="D162" s="345"/>
      <c r="E162" s="351"/>
      <c r="F162" s="333"/>
      <c r="G162" s="436"/>
      <c r="H162" s="436"/>
      <c r="I162" s="436"/>
      <c r="J162" s="437"/>
      <c r="K162" s="436"/>
      <c r="L162" s="436"/>
      <c r="M162" s="436"/>
      <c r="N162" s="436"/>
      <c r="O162" s="437"/>
      <c r="P162" s="436"/>
      <c r="Q162" s="436"/>
      <c r="R162" s="436"/>
      <c r="S162" s="436"/>
      <c r="T162" s="437"/>
      <c r="U162" s="436"/>
      <c r="V162" s="436"/>
      <c r="W162" s="436"/>
      <c r="X162" s="436"/>
      <c r="Y162" s="437"/>
      <c r="Z162" s="436"/>
      <c r="AA162" s="436"/>
      <c r="AB162" s="436"/>
      <c r="AC162" s="436"/>
      <c r="AD162" s="437"/>
      <c r="AE162" s="436"/>
      <c r="AF162" s="436"/>
      <c r="AG162" s="436"/>
      <c r="AH162" s="436"/>
      <c r="AI162" s="437"/>
      <c r="AJ162" s="436"/>
      <c r="AK162" s="436"/>
      <c r="AL162" s="436"/>
      <c r="AM162" s="436"/>
      <c r="AN162" s="437"/>
      <c r="AO162" s="436"/>
      <c r="AP162" s="436"/>
      <c r="AQ162" s="436"/>
      <c r="AR162" s="436"/>
      <c r="AS162" s="437"/>
      <c r="AT162" s="436"/>
      <c r="AU162" s="436"/>
      <c r="AV162" s="436"/>
      <c r="AW162" s="436"/>
      <c r="AX162" s="437"/>
      <c r="AY162" s="436"/>
      <c r="AZ162" s="436"/>
      <c r="BA162" s="436"/>
      <c r="BB162" s="436"/>
      <c r="BC162" s="437"/>
      <c r="BD162" s="436"/>
      <c r="BE162" s="436"/>
      <c r="BF162" s="436"/>
      <c r="BG162" s="436"/>
      <c r="BH162" s="437"/>
      <c r="BI162" s="436"/>
      <c r="BJ162" s="436"/>
      <c r="BK162" s="436"/>
      <c r="BL162" s="436"/>
      <c r="BM162" s="437"/>
      <c r="BN162" s="436"/>
      <c r="BO162" s="436"/>
      <c r="BP162" s="436"/>
      <c r="BQ162" s="436"/>
      <c r="BR162" s="437"/>
      <c r="BS162" s="436"/>
      <c r="BT162" s="436"/>
      <c r="BU162" s="436"/>
      <c r="BV162" s="436"/>
      <c r="BW162" s="437"/>
      <c r="BX162" s="436"/>
      <c r="BY162" s="436"/>
      <c r="BZ162" s="436"/>
      <c r="CA162" s="436"/>
      <c r="CB162" s="437"/>
      <c r="CC162" s="436"/>
      <c r="CD162" s="436"/>
      <c r="CE162" s="436"/>
      <c r="CF162" s="436"/>
      <c r="CG162" s="437"/>
      <c r="CH162" s="436"/>
      <c r="CI162" s="436"/>
      <c r="CJ162" s="436"/>
      <c r="CK162" s="436"/>
      <c r="CL162" s="437"/>
      <c r="CM162" s="436"/>
      <c r="CN162" s="436"/>
      <c r="CO162" s="436"/>
      <c r="CP162" s="436"/>
      <c r="CQ162" s="437"/>
      <c r="CR162" s="436"/>
      <c r="CS162" s="436"/>
      <c r="CT162" s="436"/>
      <c r="CU162" s="436"/>
      <c r="CV162" s="437"/>
      <c r="CW162" s="436"/>
      <c r="CX162" s="436"/>
      <c r="CY162" s="436"/>
      <c r="CZ162" s="436"/>
      <c r="DA162" s="437"/>
      <c r="DB162" s="436"/>
      <c r="DC162" s="436"/>
      <c r="DD162" s="436"/>
      <c r="DE162" s="436"/>
      <c r="DF162" s="437"/>
      <c r="DG162" s="436"/>
      <c r="DH162" s="436"/>
      <c r="DI162" s="436"/>
      <c r="DJ162" s="436"/>
      <c r="DK162" s="437"/>
      <c r="DL162" s="436"/>
      <c r="DM162" s="436"/>
      <c r="DN162" s="436"/>
      <c r="DO162" s="436"/>
      <c r="DP162" s="437"/>
      <c r="DQ162" s="436"/>
      <c r="DR162" s="436"/>
      <c r="DS162" s="436"/>
      <c r="DT162" s="436"/>
      <c r="DU162" s="437"/>
      <c r="DV162" s="436"/>
      <c r="DW162" s="436"/>
      <c r="DX162" s="436"/>
      <c r="DY162" s="436"/>
      <c r="DZ162" s="437"/>
      <c r="EA162" s="436"/>
      <c r="EB162" s="436"/>
      <c r="EC162" s="436"/>
      <c r="ED162" s="436"/>
      <c r="EE162" s="437"/>
      <c r="EF162" s="436"/>
      <c r="EG162" s="436"/>
      <c r="EH162" s="436"/>
      <c r="EI162" s="436"/>
      <c r="EJ162" s="437"/>
      <c r="EK162" s="436"/>
      <c r="EL162" s="436"/>
      <c r="EM162" s="436"/>
      <c r="EN162" s="436"/>
      <c r="EO162" s="345"/>
    </row>
    <row r="163" spans="1:148" ht="12.75" hidden="1" customHeight="1" x14ac:dyDescent="0.2">
      <c r="A163" s="333"/>
      <c r="B163" s="333"/>
      <c r="C163" s="333"/>
      <c r="D163" s="345" t="s">
        <v>437</v>
      </c>
      <c r="E163" s="351"/>
      <c r="F163" s="333"/>
      <c r="G163" s="436">
        <v>0</v>
      </c>
      <c r="H163" s="436"/>
      <c r="I163" s="436"/>
      <c r="J163" s="437"/>
      <c r="K163" s="436"/>
      <c r="L163" s="436">
        <f>SUM(L164:L165)</f>
        <v>0</v>
      </c>
      <c r="M163" s="436"/>
      <c r="N163" s="436"/>
      <c r="O163" s="437"/>
      <c r="P163" s="436"/>
      <c r="Q163" s="436">
        <f>SUM(Q164:Q165)</f>
        <v>0</v>
      </c>
      <c r="R163" s="436"/>
      <c r="S163" s="436"/>
      <c r="T163" s="437"/>
      <c r="U163" s="436"/>
      <c r="V163" s="436">
        <f>SUM(V164:V165)</f>
        <v>0</v>
      </c>
      <c r="W163" s="436"/>
      <c r="X163" s="436"/>
      <c r="Y163" s="437"/>
      <c r="Z163" s="436"/>
      <c r="AA163" s="436">
        <f>SUM(AA164:AA165)</f>
        <v>0</v>
      </c>
      <c r="AB163" s="436"/>
      <c r="AC163" s="436"/>
      <c r="AD163" s="437"/>
      <c r="AE163" s="436"/>
      <c r="AF163" s="436">
        <f>SUM(AF164:AF165)</f>
        <v>0</v>
      </c>
      <c r="AG163" s="436"/>
      <c r="AH163" s="436"/>
      <c r="AI163" s="437"/>
      <c r="AJ163" s="436"/>
      <c r="AK163" s="436">
        <f>SUM(AK164:AK165)</f>
        <v>0</v>
      </c>
      <c r="AL163" s="436"/>
      <c r="AM163" s="436"/>
      <c r="AN163" s="437"/>
      <c r="AO163" s="436"/>
      <c r="AP163" s="436">
        <f>SUM(AP164:AP165)</f>
        <v>0</v>
      </c>
      <c r="AQ163" s="436"/>
      <c r="AR163" s="436"/>
      <c r="AS163" s="437"/>
      <c r="AT163" s="436"/>
      <c r="AU163" s="436">
        <f>SUM(AU164:AU165)</f>
        <v>0</v>
      </c>
      <c r="AV163" s="436"/>
      <c r="AW163" s="436"/>
      <c r="AX163" s="437"/>
      <c r="AY163" s="436"/>
      <c r="AZ163" s="436">
        <f>SUM(AZ164:AZ165)</f>
        <v>0</v>
      </c>
      <c r="BA163" s="436"/>
      <c r="BB163" s="436"/>
      <c r="BC163" s="437"/>
      <c r="BD163" s="436"/>
      <c r="BE163" s="436">
        <f>SUM(BE164:BE165)</f>
        <v>0</v>
      </c>
      <c r="BF163" s="436"/>
      <c r="BG163" s="436"/>
      <c r="BH163" s="437"/>
      <c r="BI163" s="436"/>
      <c r="BJ163" s="436">
        <f>SUM(BJ164:BJ165)</f>
        <v>0</v>
      </c>
      <c r="BK163" s="436"/>
      <c r="BL163" s="436"/>
      <c r="BM163" s="437"/>
      <c r="BN163" s="436"/>
      <c r="BO163" s="436">
        <f>SUM(BO164:BO165)</f>
        <v>0</v>
      </c>
      <c r="BP163" s="436"/>
      <c r="BQ163" s="436"/>
      <c r="BR163" s="437"/>
      <c r="BS163" s="436"/>
      <c r="BT163" s="436">
        <f>SUM(BT164:BT165)</f>
        <v>0</v>
      </c>
      <c r="BU163" s="436"/>
      <c r="BV163" s="436"/>
      <c r="BW163" s="437"/>
      <c r="BX163" s="436"/>
      <c r="BY163" s="436">
        <f>SUM(BY164:BY165)</f>
        <v>0</v>
      </c>
      <c r="BZ163" s="436"/>
      <c r="CA163" s="436"/>
      <c r="CB163" s="437"/>
      <c r="CC163" s="436"/>
      <c r="CD163" s="436">
        <f>SUM(CD164:CD165)</f>
        <v>0</v>
      </c>
      <c r="CE163" s="436"/>
      <c r="CF163" s="436"/>
      <c r="CG163" s="437"/>
      <c r="CH163" s="436"/>
      <c r="CI163" s="436">
        <f>SUM(CI164:CI165)</f>
        <v>0</v>
      </c>
      <c r="CJ163" s="436"/>
      <c r="CK163" s="436"/>
      <c r="CL163" s="437"/>
      <c r="CM163" s="436"/>
      <c r="CN163" s="436">
        <f>SUM(CN164:CN165)</f>
        <v>0</v>
      </c>
      <c r="CO163" s="436"/>
      <c r="CP163" s="436"/>
      <c r="CQ163" s="437"/>
      <c r="CR163" s="436"/>
      <c r="CS163" s="436">
        <f>SUM(CS164:CS165)</f>
        <v>0</v>
      </c>
      <c r="CT163" s="436"/>
      <c r="CU163" s="436"/>
      <c r="CV163" s="437"/>
      <c r="CW163" s="436"/>
      <c r="CX163" s="436">
        <f>SUM(CX164:CX165)</f>
        <v>0</v>
      </c>
      <c r="CY163" s="436"/>
      <c r="CZ163" s="436"/>
      <c r="DA163" s="437"/>
      <c r="DB163" s="436"/>
      <c r="DC163" s="436">
        <f>SUM(DC164:DC165)</f>
        <v>0</v>
      </c>
      <c r="DD163" s="436"/>
      <c r="DE163" s="436"/>
      <c r="DF163" s="437"/>
      <c r="DG163" s="436"/>
      <c r="DH163" s="436">
        <f>SUM(DH164:DH165)</f>
        <v>0</v>
      </c>
      <c r="DI163" s="436"/>
      <c r="DJ163" s="436"/>
      <c r="DK163" s="437"/>
      <c r="DL163" s="436"/>
      <c r="DM163" s="436">
        <f>SUM(DM164:DM165)</f>
        <v>0</v>
      </c>
      <c r="DN163" s="436"/>
      <c r="DO163" s="436"/>
      <c r="DP163" s="437"/>
      <c r="DQ163" s="436"/>
      <c r="DR163" s="436">
        <f>SUM(DR164:DR165)</f>
        <v>0</v>
      </c>
      <c r="DS163" s="436"/>
      <c r="DT163" s="436"/>
      <c r="DU163" s="437"/>
      <c r="DV163" s="436"/>
      <c r="DW163" s="436">
        <f>SUM(DW164:DW165)</f>
        <v>0</v>
      </c>
      <c r="DX163" s="436"/>
      <c r="DY163" s="436"/>
      <c r="DZ163" s="437"/>
      <c r="EA163" s="436"/>
      <c r="EB163" s="436">
        <f>SUM(EB164:EB165)</f>
        <v>0</v>
      </c>
      <c r="EC163" s="436"/>
      <c r="ED163" s="436"/>
      <c r="EE163" s="437"/>
      <c r="EF163" s="436"/>
      <c r="EG163" s="436">
        <f>SUM(EG164:EG165)</f>
        <v>0</v>
      </c>
      <c r="EH163" s="436"/>
      <c r="EI163" s="436"/>
      <c r="EJ163" s="437"/>
      <c r="EK163" s="436"/>
      <c r="EL163" s="436">
        <f>SUM(EL164:EL165)</f>
        <v>0</v>
      </c>
      <c r="EM163" s="436"/>
      <c r="EN163" s="436"/>
      <c r="EO163" s="345"/>
    </row>
    <row r="164" spans="1:148" ht="12" hidden="1" customHeight="1" x14ac:dyDescent="0.2">
      <c r="A164" s="333"/>
      <c r="B164" s="333"/>
      <c r="C164" s="333"/>
      <c r="D164" s="345" t="s">
        <v>422</v>
      </c>
      <c r="E164" s="351"/>
      <c r="F164" s="358"/>
      <c r="G164" s="434">
        <v>0</v>
      </c>
      <c r="H164" s="435"/>
      <c r="I164" s="436"/>
      <c r="J164" s="437"/>
      <c r="K164" s="438"/>
      <c r="L164" s="434">
        <v>0</v>
      </c>
      <c r="M164" s="435"/>
      <c r="N164" s="436"/>
      <c r="O164" s="437"/>
      <c r="P164" s="438"/>
      <c r="Q164" s="434">
        <v>0</v>
      </c>
      <c r="R164" s="435"/>
      <c r="S164" s="436"/>
      <c r="T164" s="437"/>
      <c r="U164" s="438"/>
      <c r="V164" s="434">
        <v>0</v>
      </c>
      <c r="W164" s="435"/>
      <c r="X164" s="436"/>
      <c r="Y164" s="437"/>
      <c r="Z164" s="438"/>
      <c r="AA164" s="434">
        <v>0</v>
      </c>
      <c r="AB164" s="435"/>
      <c r="AC164" s="436"/>
      <c r="AD164" s="437"/>
      <c r="AE164" s="438"/>
      <c r="AF164" s="434">
        <v>0</v>
      </c>
      <c r="AG164" s="435"/>
      <c r="AH164" s="436"/>
      <c r="AI164" s="437"/>
      <c r="AJ164" s="438"/>
      <c r="AK164" s="434">
        <v>0</v>
      </c>
      <c r="AL164" s="435"/>
      <c r="AM164" s="436"/>
      <c r="AN164" s="437"/>
      <c r="AO164" s="438"/>
      <c r="AP164" s="434">
        <v>0</v>
      </c>
      <c r="AQ164" s="435"/>
      <c r="AR164" s="436"/>
      <c r="AS164" s="437"/>
      <c r="AT164" s="438"/>
      <c r="AU164" s="434">
        <v>0</v>
      </c>
      <c r="AV164" s="435"/>
      <c r="AW164" s="436"/>
      <c r="AX164" s="437"/>
      <c r="AY164" s="438"/>
      <c r="AZ164" s="434">
        <v>0</v>
      </c>
      <c r="BA164" s="435"/>
      <c r="BB164" s="436"/>
      <c r="BC164" s="437"/>
      <c r="BD164" s="438"/>
      <c r="BE164" s="434">
        <v>0</v>
      </c>
      <c r="BF164" s="435"/>
      <c r="BG164" s="436"/>
      <c r="BH164" s="437"/>
      <c r="BI164" s="438"/>
      <c r="BJ164" s="434">
        <v>0</v>
      </c>
      <c r="BK164" s="435"/>
      <c r="BL164" s="436"/>
      <c r="BM164" s="437"/>
      <c r="BN164" s="438"/>
      <c r="BO164" s="434">
        <v>0</v>
      </c>
      <c r="BP164" s="435"/>
      <c r="BQ164" s="436"/>
      <c r="BR164" s="437"/>
      <c r="BS164" s="438"/>
      <c r="BT164" s="434">
        <f>SUM(L164:BO164)</f>
        <v>0</v>
      </c>
      <c r="BU164" s="435"/>
      <c r="BV164" s="436"/>
      <c r="BW164" s="437"/>
      <c r="BX164" s="438"/>
      <c r="BY164" s="434">
        <v>0</v>
      </c>
      <c r="BZ164" s="435"/>
      <c r="CA164" s="436"/>
      <c r="CB164" s="437"/>
      <c r="CC164" s="438"/>
      <c r="CD164" s="434">
        <v>0</v>
      </c>
      <c r="CE164" s="435"/>
      <c r="CF164" s="436"/>
      <c r="CG164" s="437"/>
      <c r="CH164" s="438"/>
      <c r="CI164" s="434">
        <v>0</v>
      </c>
      <c r="CJ164" s="435"/>
      <c r="CK164" s="436"/>
      <c r="CL164" s="437"/>
      <c r="CM164" s="438"/>
      <c r="CN164" s="434">
        <v>0</v>
      </c>
      <c r="CO164" s="435"/>
      <c r="CP164" s="436"/>
      <c r="CQ164" s="437"/>
      <c r="CR164" s="438"/>
      <c r="CS164" s="434">
        <v>0</v>
      </c>
      <c r="CT164" s="435"/>
      <c r="CU164" s="436"/>
      <c r="CV164" s="437"/>
      <c r="CW164" s="438"/>
      <c r="CX164" s="434">
        <v>0</v>
      </c>
      <c r="CY164" s="435"/>
      <c r="CZ164" s="436"/>
      <c r="DA164" s="437"/>
      <c r="DB164" s="438"/>
      <c r="DC164" s="434">
        <v>0</v>
      </c>
      <c r="DD164" s="435"/>
      <c r="DE164" s="436"/>
      <c r="DF164" s="437"/>
      <c r="DG164" s="438"/>
      <c r="DH164" s="434">
        <v>0</v>
      </c>
      <c r="DI164" s="435"/>
      <c r="DJ164" s="436"/>
      <c r="DK164" s="437"/>
      <c r="DL164" s="438"/>
      <c r="DM164" s="434">
        <v>0</v>
      </c>
      <c r="DN164" s="435"/>
      <c r="DO164" s="436"/>
      <c r="DP164" s="437"/>
      <c r="DQ164" s="438"/>
      <c r="DR164" s="434">
        <v>0</v>
      </c>
      <c r="DS164" s="435"/>
      <c r="DT164" s="436"/>
      <c r="DU164" s="437"/>
      <c r="DV164" s="438"/>
      <c r="DW164" s="434">
        <v>0</v>
      </c>
      <c r="DX164" s="435"/>
      <c r="DY164" s="436"/>
      <c r="DZ164" s="437"/>
      <c r="EA164" s="438"/>
      <c r="EB164" s="434">
        <v>0</v>
      </c>
      <c r="EC164" s="435"/>
      <c r="ED164" s="436"/>
      <c r="EE164" s="437"/>
      <c r="EF164" s="438"/>
      <c r="EG164" s="434">
        <v>0</v>
      </c>
      <c r="EH164" s="435"/>
      <c r="EI164" s="436"/>
      <c r="EJ164" s="437"/>
      <c r="EK164" s="438"/>
      <c r="EL164" s="434">
        <f>SUM(CD164:EG164)</f>
        <v>0</v>
      </c>
      <c r="EM164" s="435"/>
      <c r="EN164" s="436"/>
      <c r="EO164" s="345"/>
    </row>
    <row r="165" spans="1:148" ht="12.75" hidden="1" customHeight="1" x14ac:dyDescent="0.2">
      <c r="A165" s="333"/>
      <c r="B165" s="333"/>
      <c r="C165" s="333"/>
      <c r="D165" s="345" t="s">
        <v>423</v>
      </c>
      <c r="E165" s="351"/>
      <c r="F165" s="373"/>
      <c r="G165" s="448">
        <v>0</v>
      </c>
      <c r="H165" s="449"/>
      <c r="I165" s="436"/>
      <c r="J165" s="437"/>
      <c r="K165" s="450"/>
      <c r="L165" s="448">
        <v>0</v>
      </c>
      <c r="M165" s="449"/>
      <c r="N165" s="436"/>
      <c r="O165" s="437"/>
      <c r="P165" s="450"/>
      <c r="Q165" s="448">
        <v>0</v>
      </c>
      <c r="R165" s="449"/>
      <c r="S165" s="436"/>
      <c r="T165" s="437"/>
      <c r="U165" s="450"/>
      <c r="V165" s="448">
        <v>0</v>
      </c>
      <c r="W165" s="449"/>
      <c r="X165" s="436"/>
      <c r="Y165" s="437"/>
      <c r="Z165" s="450"/>
      <c r="AA165" s="448">
        <v>0</v>
      </c>
      <c r="AB165" s="449"/>
      <c r="AC165" s="436"/>
      <c r="AD165" s="437"/>
      <c r="AE165" s="450"/>
      <c r="AF165" s="448">
        <v>0</v>
      </c>
      <c r="AG165" s="449"/>
      <c r="AH165" s="436"/>
      <c r="AI165" s="437"/>
      <c r="AJ165" s="450"/>
      <c r="AK165" s="448">
        <v>0</v>
      </c>
      <c r="AL165" s="449"/>
      <c r="AM165" s="436"/>
      <c r="AN165" s="437"/>
      <c r="AO165" s="450"/>
      <c r="AP165" s="448">
        <v>0</v>
      </c>
      <c r="AQ165" s="449"/>
      <c r="AR165" s="436"/>
      <c r="AS165" s="437"/>
      <c r="AT165" s="450"/>
      <c r="AU165" s="448">
        <v>0</v>
      </c>
      <c r="AV165" s="449"/>
      <c r="AW165" s="436"/>
      <c r="AX165" s="437"/>
      <c r="AY165" s="450"/>
      <c r="AZ165" s="448">
        <v>0</v>
      </c>
      <c r="BA165" s="449"/>
      <c r="BB165" s="436"/>
      <c r="BC165" s="437"/>
      <c r="BD165" s="450"/>
      <c r="BE165" s="448">
        <v>0</v>
      </c>
      <c r="BF165" s="449"/>
      <c r="BG165" s="436"/>
      <c r="BH165" s="437"/>
      <c r="BI165" s="450"/>
      <c r="BJ165" s="448">
        <v>0</v>
      </c>
      <c r="BK165" s="449"/>
      <c r="BL165" s="436"/>
      <c r="BM165" s="437"/>
      <c r="BN165" s="450"/>
      <c r="BO165" s="448">
        <v>0</v>
      </c>
      <c r="BP165" s="449"/>
      <c r="BQ165" s="436"/>
      <c r="BR165" s="437"/>
      <c r="BS165" s="450"/>
      <c r="BT165" s="448">
        <f>SUM(L165:BO165)</f>
        <v>0</v>
      </c>
      <c r="BU165" s="449"/>
      <c r="BV165" s="436"/>
      <c r="BW165" s="437"/>
      <c r="BX165" s="450"/>
      <c r="BY165" s="448">
        <v>0</v>
      </c>
      <c r="BZ165" s="449"/>
      <c r="CA165" s="436"/>
      <c r="CB165" s="437"/>
      <c r="CC165" s="450"/>
      <c r="CD165" s="448">
        <v>0</v>
      </c>
      <c r="CE165" s="449"/>
      <c r="CF165" s="436"/>
      <c r="CG165" s="437"/>
      <c r="CH165" s="450"/>
      <c r="CI165" s="448">
        <v>0</v>
      </c>
      <c r="CJ165" s="449"/>
      <c r="CK165" s="436"/>
      <c r="CL165" s="437"/>
      <c r="CM165" s="450"/>
      <c r="CN165" s="448">
        <v>0</v>
      </c>
      <c r="CO165" s="449"/>
      <c r="CP165" s="436"/>
      <c r="CQ165" s="437"/>
      <c r="CR165" s="450"/>
      <c r="CS165" s="448">
        <v>0</v>
      </c>
      <c r="CT165" s="449"/>
      <c r="CU165" s="436"/>
      <c r="CV165" s="437"/>
      <c r="CW165" s="450"/>
      <c r="CX165" s="448">
        <v>0</v>
      </c>
      <c r="CY165" s="449"/>
      <c r="CZ165" s="436"/>
      <c r="DA165" s="437"/>
      <c r="DB165" s="450"/>
      <c r="DC165" s="448">
        <v>0</v>
      </c>
      <c r="DD165" s="449"/>
      <c r="DE165" s="436"/>
      <c r="DF165" s="437"/>
      <c r="DG165" s="450"/>
      <c r="DH165" s="448">
        <v>0</v>
      </c>
      <c r="DI165" s="449"/>
      <c r="DJ165" s="436"/>
      <c r="DK165" s="437"/>
      <c r="DL165" s="450"/>
      <c r="DM165" s="448">
        <v>0</v>
      </c>
      <c r="DN165" s="449"/>
      <c r="DO165" s="436"/>
      <c r="DP165" s="437"/>
      <c r="DQ165" s="450"/>
      <c r="DR165" s="448">
        <v>0</v>
      </c>
      <c r="DS165" s="449"/>
      <c r="DT165" s="436"/>
      <c r="DU165" s="437"/>
      <c r="DV165" s="450"/>
      <c r="DW165" s="448">
        <v>0</v>
      </c>
      <c r="DX165" s="449"/>
      <c r="DY165" s="436"/>
      <c r="DZ165" s="437"/>
      <c r="EA165" s="450"/>
      <c r="EB165" s="448">
        <v>0</v>
      </c>
      <c r="EC165" s="449"/>
      <c r="ED165" s="436"/>
      <c r="EE165" s="437"/>
      <c r="EF165" s="450"/>
      <c r="EG165" s="448">
        <v>0</v>
      </c>
      <c r="EH165" s="449"/>
      <c r="EI165" s="436"/>
      <c r="EJ165" s="437"/>
      <c r="EK165" s="450"/>
      <c r="EL165" s="448">
        <f>SUM(CD165:EG165)</f>
        <v>0</v>
      </c>
      <c r="EM165" s="449"/>
      <c r="EN165" s="436"/>
      <c r="EO165" s="345"/>
    </row>
    <row r="166" spans="1:148" hidden="1" x14ac:dyDescent="0.2">
      <c r="A166" s="333"/>
      <c r="B166" s="333"/>
      <c r="C166" s="333"/>
      <c r="D166" s="345"/>
      <c r="E166" s="351"/>
      <c r="F166" s="333"/>
      <c r="G166" s="436"/>
      <c r="H166" s="436"/>
      <c r="I166" s="436"/>
      <c r="J166" s="437"/>
      <c r="K166" s="436"/>
      <c r="L166" s="436"/>
      <c r="M166" s="436"/>
      <c r="N166" s="436"/>
      <c r="O166" s="437"/>
      <c r="P166" s="436"/>
      <c r="Q166" s="436"/>
      <c r="R166" s="436"/>
      <c r="S166" s="436"/>
      <c r="T166" s="437"/>
      <c r="U166" s="436"/>
      <c r="V166" s="436"/>
      <c r="W166" s="436"/>
      <c r="X166" s="436"/>
      <c r="Y166" s="437"/>
      <c r="Z166" s="436"/>
      <c r="AA166" s="436"/>
      <c r="AB166" s="436"/>
      <c r="AC166" s="436"/>
      <c r="AD166" s="437"/>
      <c r="AE166" s="436"/>
      <c r="AF166" s="436"/>
      <c r="AG166" s="436"/>
      <c r="AH166" s="436"/>
      <c r="AI166" s="437"/>
      <c r="AJ166" s="436"/>
      <c r="AK166" s="436"/>
      <c r="AL166" s="436"/>
      <c r="AM166" s="436"/>
      <c r="AN166" s="437"/>
      <c r="AO166" s="436"/>
      <c r="AP166" s="436"/>
      <c r="AQ166" s="436"/>
      <c r="AR166" s="436"/>
      <c r="AS166" s="437"/>
      <c r="AT166" s="436"/>
      <c r="AU166" s="436"/>
      <c r="AV166" s="436"/>
      <c r="AW166" s="436"/>
      <c r="AX166" s="437"/>
      <c r="AY166" s="436"/>
      <c r="AZ166" s="436"/>
      <c r="BA166" s="436"/>
      <c r="BB166" s="436"/>
      <c r="BC166" s="437"/>
      <c r="BD166" s="436"/>
      <c r="BE166" s="436"/>
      <c r="BF166" s="436"/>
      <c r="BG166" s="436"/>
      <c r="BH166" s="437"/>
      <c r="BI166" s="436"/>
      <c r="BJ166" s="436"/>
      <c r="BK166" s="436"/>
      <c r="BL166" s="436"/>
      <c r="BM166" s="437"/>
      <c r="BN166" s="436"/>
      <c r="BO166" s="436"/>
      <c r="BP166" s="436"/>
      <c r="BQ166" s="436"/>
      <c r="BR166" s="437"/>
      <c r="BS166" s="436"/>
      <c r="BT166" s="436"/>
      <c r="BU166" s="436"/>
      <c r="BV166" s="436"/>
      <c r="BW166" s="437"/>
      <c r="BX166" s="436"/>
      <c r="BY166" s="436"/>
      <c r="BZ166" s="436"/>
      <c r="CA166" s="436"/>
      <c r="CB166" s="437"/>
      <c r="CC166" s="436"/>
      <c r="CD166" s="436"/>
      <c r="CE166" s="436"/>
      <c r="CF166" s="436"/>
      <c r="CG166" s="437"/>
      <c r="CH166" s="436"/>
      <c r="CI166" s="436"/>
      <c r="CJ166" s="436"/>
      <c r="CK166" s="436"/>
      <c r="CL166" s="437"/>
      <c r="CM166" s="436"/>
      <c r="CN166" s="436"/>
      <c r="CO166" s="436"/>
      <c r="CP166" s="436"/>
      <c r="CQ166" s="437"/>
      <c r="CR166" s="436"/>
      <c r="CS166" s="436"/>
      <c r="CT166" s="436"/>
      <c r="CU166" s="436"/>
      <c r="CV166" s="437"/>
      <c r="CW166" s="436"/>
      <c r="CX166" s="436"/>
      <c r="CY166" s="436"/>
      <c r="CZ166" s="436"/>
      <c r="DA166" s="437"/>
      <c r="DB166" s="436"/>
      <c r="DC166" s="436"/>
      <c r="DD166" s="436"/>
      <c r="DE166" s="436"/>
      <c r="DF166" s="437"/>
      <c r="DG166" s="436"/>
      <c r="DH166" s="436"/>
      <c r="DI166" s="436"/>
      <c r="DJ166" s="436"/>
      <c r="DK166" s="437"/>
      <c r="DL166" s="436"/>
      <c r="DM166" s="436"/>
      <c r="DN166" s="436"/>
      <c r="DO166" s="436"/>
      <c r="DP166" s="437"/>
      <c r="DQ166" s="436"/>
      <c r="DR166" s="436"/>
      <c r="DS166" s="436"/>
      <c r="DT166" s="436"/>
      <c r="DU166" s="437"/>
      <c r="DV166" s="436"/>
      <c r="DW166" s="436"/>
      <c r="DX166" s="436"/>
      <c r="DY166" s="436"/>
      <c r="DZ166" s="437"/>
      <c r="EA166" s="436"/>
      <c r="EB166" s="436"/>
      <c r="EC166" s="436"/>
      <c r="ED166" s="436"/>
      <c r="EE166" s="437"/>
      <c r="EF166" s="436"/>
      <c r="EG166" s="436"/>
      <c r="EH166" s="436"/>
      <c r="EI166" s="436"/>
      <c r="EJ166" s="437"/>
      <c r="EK166" s="436"/>
      <c r="EL166" s="436"/>
      <c r="EM166" s="436"/>
      <c r="EN166" s="436"/>
      <c r="EO166" s="345"/>
    </row>
    <row r="167" spans="1:148" s="349" customFormat="1" hidden="1" x14ac:dyDescent="0.2">
      <c r="A167" s="334"/>
      <c r="B167" s="334"/>
      <c r="C167" s="334"/>
      <c r="D167" s="352" t="s">
        <v>438</v>
      </c>
      <c r="E167" s="354"/>
      <c r="F167" s="334"/>
      <c r="G167" s="431">
        <v>0</v>
      </c>
      <c r="H167" s="431"/>
      <c r="I167" s="431"/>
      <c r="J167" s="432"/>
      <c r="K167" s="431"/>
      <c r="L167" s="431">
        <f>SUM(L168:L169)</f>
        <v>0</v>
      </c>
      <c r="M167" s="431"/>
      <c r="N167" s="431"/>
      <c r="O167" s="432"/>
      <c r="P167" s="431"/>
      <c r="Q167" s="431">
        <f>SUM(Q168:Q169)</f>
        <v>0</v>
      </c>
      <c r="R167" s="431"/>
      <c r="S167" s="431"/>
      <c r="T167" s="432"/>
      <c r="U167" s="431"/>
      <c r="V167" s="431">
        <f>SUM(V168:V169)</f>
        <v>0</v>
      </c>
      <c r="W167" s="431"/>
      <c r="X167" s="431"/>
      <c r="Y167" s="432"/>
      <c r="Z167" s="431"/>
      <c r="AA167" s="431">
        <f>SUM(AA168:AA169)</f>
        <v>0</v>
      </c>
      <c r="AB167" s="431"/>
      <c r="AC167" s="431"/>
      <c r="AD167" s="432"/>
      <c r="AE167" s="431"/>
      <c r="AF167" s="431">
        <f>SUM(AF168:AF169)</f>
        <v>0</v>
      </c>
      <c r="AG167" s="431"/>
      <c r="AH167" s="431"/>
      <c r="AI167" s="432"/>
      <c r="AJ167" s="431"/>
      <c r="AK167" s="431">
        <f>SUM(AK168:AK169)</f>
        <v>0</v>
      </c>
      <c r="AL167" s="431"/>
      <c r="AM167" s="431"/>
      <c r="AN167" s="432"/>
      <c r="AO167" s="431"/>
      <c r="AP167" s="431">
        <f>SUM(AP168:AP169)</f>
        <v>0</v>
      </c>
      <c r="AQ167" s="431"/>
      <c r="AR167" s="431"/>
      <c r="AS167" s="432"/>
      <c r="AT167" s="431"/>
      <c r="AU167" s="431">
        <f>SUM(AU168:AU169)</f>
        <v>0</v>
      </c>
      <c r="AV167" s="431"/>
      <c r="AW167" s="431"/>
      <c r="AX167" s="432"/>
      <c r="AY167" s="431"/>
      <c r="AZ167" s="431">
        <f>SUM(AZ168:AZ169)</f>
        <v>0</v>
      </c>
      <c r="BA167" s="431"/>
      <c r="BB167" s="431"/>
      <c r="BC167" s="432"/>
      <c r="BD167" s="431"/>
      <c r="BE167" s="431">
        <f>SUM(BE168:BE169)</f>
        <v>0</v>
      </c>
      <c r="BF167" s="431"/>
      <c r="BG167" s="431"/>
      <c r="BH167" s="432"/>
      <c r="BI167" s="431"/>
      <c r="BJ167" s="431">
        <f>SUM(BJ168:BJ169)</f>
        <v>0</v>
      </c>
      <c r="BK167" s="431"/>
      <c r="BL167" s="431"/>
      <c r="BM167" s="432"/>
      <c r="BN167" s="431"/>
      <c r="BO167" s="431">
        <f>SUM(BO168:BO169)</f>
        <v>0</v>
      </c>
      <c r="BP167" s="431"/>
      <c r="BQ167" s="431"/>
      <c r="BR167" s="432"/>
      <c r="BS167" s="431"/>
      <c r="BT167" s="431">
        <f>SUM(BT168:BT169)</f>
        <v>0</v>
      </c>
      <c r="BU167" s="431"/>
      <c r="BV167" s="431"/>
      <c r="BW167" s="432"/>
      <c r="BX167" s="431"/>
      <c r="BY167" s="431">
        <v>0</v>
      </c>
      <c r="BZ167" s="431"/>
      <c r="CA167" s="431"/>
      <c r="CB167" s="432"/>
      <c r="CC167" s="431"/>
      <c r="CD167" s="431">
        <f>SUM(CD168:CD169)</f>
        <v>0</v>
      </c>
      <c r="CE167" s="431"/>
      <c r="CF167" s="431"/>
      <c r="CG167" s="432"/>
      <c r="CH167" s="431"/>
      <c r="CI167" s="431">
        <f>SUM(CI168:CI169)</f>
        <v>0</v>
      </c>
      <c r="CJ167" s="431"/>
      <c r="CK167" s="431"/>
      <c r="CL167" s="432"/>
      <c r="CM167" s="431"/>
      <c r="CN167" s="431">
        <f>SUM(CN168:CN169)</f>
        <v>0</v>
      </c>
      <c r="CO167" s="431"/>
      <c r="CP167" s="431"/>
      <c r="CQ167" s="432"/>
      <c r="CR167" s="431"/>
      <c r="CS167" s="431">
        <f>SUM(CS168:CS169)</f>
        <v>0</v>
      </c>
      <c r="CT167" s="431"/>
      <c r="CU167" s="431"/>
      <c r="CV167" s="432"/>
      <c r="CW167" s="431"/>
      <c r="CX167" s="431">
        <f>SUM(CX168:CX169)</f>
        <v>0</v>
      </c>
      <c r="CY167" s="431"/>
      <c r="CZ167" s="431"/>
      <c r="DA167" s="432"/>
      <c r="DB167" s="431"/>
      <c r="DC167" s="431">
        <f>SUM(DC168:DC169)</f>
        <v>0</v>
      </c>
      <c r="DD167" s="431"/>
      <c r="DE167" s="431"/>
      <c r="DF167" s="432"/>
      <c r="DG167" s="431"/>
      <c r="DH167" s="431">
        <f>SUM(DH168:DH169)</f>
        <v>0</v>
      </c>
      <c r="DI167" s="431"/>
      <c r="DJ167" s="431"/>
      <c r="DK167" s="432"/>
      <c r="DL167" s="431"/>
      <c r="DM167" s="431">
        <f>SUM(DM168:DM169)</f>
        <v>0</v>
      </c>
      <c r="DN167" s="431"/>
      <c r="DO167" s="431"/>
      <c r="DP167" s="432"/>
      <c r="DQ167" s="431"/>
      <c r="DR167" s="431">
        <f>SUM(DR168:DR169)</f>
        <v>0</v>
      </c>
      <c r="DS167" s="431"/>
      <c r="DT167" s="431"/>
      <c r="DU167" s="432"/>
      <c r="DV167" s="431"/>
      <c r="DW167" s="431">
        <f>SUM(DW168:DW169)</f>
        <v>0</v>
      </c>
      <c r="DX167" s="431"/>
      <c r="DY167" s="431"/>
      <c r="DZ167" s="432"/>
      <c r="EA167" s="431"/>
      <c r="EB167" s="431">
        <f>SUM(EB168:EB169)</f>
        <v>0</v>
      </c>
      <c r="EC167" s="431"/>
      <c r="ED167" s="431"/>
      <c r="EE167" s="432"/>
      <c r="EF167" s="431"/>
      <c r="EG167" s="431">
        <f>SUM(EG168:EG169)</f>
        <v>0</v>
      </c>
      <c r="EH167" s="431"/>
      <c r="EI167" s="431"/>
      <c r="EJ167" s="432"/>
      <c r="EK167" s="431"/>
      <c r="EL167" s="431">
        <f>SUM(EL168:EL169)</f>
        <v>0</v>
      </c>
      <c r="EM167" s="431"/>
      <c r="EN167" s="431"/>
      <c r="EO167" s="352"/>
      <c r="EQ167" s="332"/>
      <c r="ER167" s="332"/>
    </row>
    <row r="168" spans="1:148" hidden="1" x14ac:dyDescent="0.2">
      <c r="A168" s="333"/>
      <c r="B168" s="333"/>
      <c r="C168" s="333"/>
      <c r="D168" s="345" t="s">
        <v>422</v>
      </c>
      <c r="E168" s="351"/>
      <c r="F168" s="358"/>
      <c r="G168" s="434">
        <v>0</v>
      </c>
      <c r="H168" s="435"/>
      <c r="I168" s="436"/>
      <c r="J168" s="437"/>
      <c r="K168" s="438"/>
      <c r="L168" s="434">
        <f>L172+L176+L180+L184</f>
        <v>0</v>
      </c>
      <c r="M168" s="435"/>
      <c r="N168" s="436"/>
      <c r="O168" s="437"/>
      <c r="P168" s="438"/>
      <c r="Q168" s="434">
        <f>Q172+Q176+Q180+Q184</f>
        <v>0</v>
      </c>
      <c r="R168" s="435"/>
      <c r="S168" s="436"/>
      <c r="T168" s="437"/>
      <c r="U168" s="438"/>
      <c r="V168" s="434">
        <f>V172+V176+V180+V184</f>
        <v>0</v>
      </c>
      <c r="W168" s="435"/>
      <c r="X168" s="436"/>
      <c r="Y168" s="437"/>
      <c r="Z168" s="438"/>
      <c r="AA168" s="434">
        <f>AA172+AA176+AA180+AA184</f>
        <v>0</v>
      </c>
      <c r="AB168" s="435"/>
      <c r="AC168" s="436"/>
      <c r="AD168" s="437"/>
      <c r="AE168" s="438"/>
      <c r="AF168" s="434">
        <f>AF172+AF176+AF180+AF184</f>
        <v>0</v>
      </c>
      <c r="AG168" s="435"/>
      <c r="AH168" s="436"/>
      <c r="AI168" s="437"/>
      <c r="AJ168" s="438"/>
      <c r="AK168" s="434">
        <f>AK172+AK176+AK180+AK184</f>
        <v>0</v>
      </c>
      <c r="AL168" s="435"/>
      <c r="AM168" s="436"/>
      <c r="AN168" s="437"/>
      <c r="AO168" s="438"/>
      <c r="AP168" s="434">
        <f>AP172+AP176+AP180+AP184</f>
        <v>0</v>
      </c>
      <c r="AQ168" s="435"/>
      <c r="AR168" s="436"/>
      <c r="AS168" s="437"/>
      <c r="AT168" s="438"/>
      <c r="AU168" s="434">
        <f>AU172+AU176+AU180+AU184</f>
        <v>0</v>
      </c>
      <c r="AV168" s="435"/>
      <c r="AW168" s="436"/>
      <c r="AX168" s="437"/>
      <c r="AY168" s="438"/>
      <c r="AZ168" s="434">
        <f>AZ172+AZ176+AZ180+AZ184</f>
        <v>0</v>
      </c>
      <c r="BA168" s="435"/>
      <c r="BB168" s="436"/>
      <c r="BC168" s="437"/>
      <c r="BD168" s="438"/>
      <c r="BE168" s="434">
        <f>BE172+BE176+BE180+BE184</f>
        <v>0</v>
      </c>
      <c r="BF168" s="435"/>
      <c r="BG168" s="436"/>
      <c r="BH168" s="437"/>
      <c r="BI168" s="438"/>
      <c r="BJ168" s="434">
        <f>BJ172+BJ176+BJ180+BJ184</f>
        <v>0</v>
      </c>
      <c r="BK168" s="435"/>
      <c r="BL168" s="436"/>
      <c r="BM168" s="437"/>
      <c r="BN168" s="438"/>
      <c r="BO168" s="434">
        <f>BO172+BO176+BO180+BO184</f>
        <v>0</v>
      </c>
      <c r="BP168" s="435"/>
      <c r="BQ168" s="436"/>
      <c r="BR168" s="437"/>
      <c r="BS168" s="438"/>
      <c r="BT168" s="434">
        <f>BT172+BT176+BT180+BT184</f>
        <v>0</v>
      </c>
      <c r="BU168" s="435"/>
      <c r="BV168" s="436"/>
      <c r="BW168" s="437"/>
      <c r="BX168" s="438"/>
      <c r="BY168" s="434">
        <v>0</v>
      </c>
      <c r="BZ168" s="435"/>
      <c r="CA168" s="436"/>
      <c r="CB168" s="437"/>
      <c r="CC168" s="438"/>
      <c r="CD168" s="434">
        <f>CD172+CD176+CD180+CD184</f>
        <v>0</v>
      </c>
      <c r="CE168" s="435"/>
      <c r="CF168" s="436"/>
      <c r="CG168" s="437"/>
      <c r="CH168" s="438"/>
      <c r="CI168" s="434">
        <f>CI172+CI176+CI180+CI184</f>
        <v>0</v>
      </c>
      <c r="CJ168" s="435"/>
      <c r="CK168" s="436"/>
      <c r="CL168" s="437"/>
      <c r="CM168" s="438"/>
      <c r="CN168" s="434">
        <f>CN172+CN176+CN180+CN184</f>
        <v>0</v>
      </c>
      <c r="CO168" s="435"/>
      <c r="CP168" s="436"/>
      <c r="CQ168" s="437"/>
      <c r="CR168" s="438"/>
      <c r="CS168" s="434">
        <f>CS172+CS176+CS180+CS184</f>
        <v>0</v>
      </c>
      <c r="CT168" s="435"/>
      <c r="CU168" s="436"/>
      <c r="CV168" s="437"/>
      <c r="CW168" s="438"/>
      <c r="CX168" s="434">
        <f>CX172+CX176+CX180+CX184</f>
        <v>0</v>
      </c>
      <c r="CY168" s="435"/>
      <c r="CZ168" s="436"/>
      <c r="DA168" s="437"/>
      <c r="DB168" s="438"/>
      <c r="DC168" s="434">
        <f>DC172+DC176+DC180+DC184</f>
        <v>0</v>
      </c>
      <c r="DD168" s="435"/>
      <c r="DE168" s="436"/>
      <c r="DF168" s="437"/>
      <c r="DG168" s="438"/>
      <c r="DH168" s="434">
        <f>DH172+DH176+DH180+DH184</f>
        <v>0</v>
      </c>
      <c r="DI168" s="435"/>
      <c r="DJ168" s="436"/>
      <c r="DK168" s="437"/>
      <c r="DL168" s="438"/>
      <c r="DM168" s="434">
        <f>DM172+DM176+DM180+DM184</f>
        <v>0</v>
      </c>
      <c r="DN168" s="435"/>
      <c r="DO168" s="436"/>
      <c r="DP168" s="437"/>
      <c r="DQ168" s="438"/>
      <c r="DR168" s="434">
        <f>DR172+DR176+DR180+DR184</f>
        <v>0</v>
      </c>
      <c r="DS168" s="435"/>
      <c r="DT168" s="436"/>
      <c r="DU168" s="437"/>
      <c r="DV168" s="438"/>
      <c r="DW168" s="434">
        <f>DW172+DW176+DW180+DW184</f>
        <v>0</v>
      </c>
      <c r="DX168" s="435"/>
      <c r="DY168" s="436"/>
      <c r="DZ168" s="437"/>
      <c r="EA168" s="438"/>
      <c r="EB168" s="434">
        <f>EB172+EB176+EB180+EB184</f>
        <v>0</v>
      </c>
      <c r="EC168" s="435"/>
      <c r="ED168" s="436"/>
      <c r="EE168" s="437"/>
      <c r="EF168" s="438"/>
      <c r="EG168" s="434">
        <f>EG172+EG176+EG180+EG184</f>
        <v>0</v>
      </c>
      <c r="EH168" s="435"/>
      <c r="EI168" s="436"/>
      <c r="EJ168" s="437"/>
      <c r="EK168" s="438"/>
      <c r="EL168" s="434">
        <f>EL172+EL176+EL180+EL184</f>
        <v>0</v>
      </c>
      <c r="EM168" s="435"/>
      <c r="EN168" s="436"/>
      <c r="EO168" s="345"/>
    </row>
    <row r="169" spans="1:148" hidden="1" x14ac:dyDescent="0.2">
      <c r="A169" s="333"/>
      <c r="B169" s="333"/>
      <c r="C169" s="333"/>
      <c r="D169" s="345" t="s">
        <v>423</v>
      </c>
      <c r="E169" s="351"/>
      <c r="F169" s="373"/>
      <c r="G169" s="448">
        <v>0</v>
      </c>
      <c r="H169" s="449"/>
      <c r="I169" s="436"/>
      <c r="J169" s="437"/>
      <c r="K169" s="450"/>
      <c r="L169" s="448">
        <f>L173+L177+L181+L185</f>
        <v>0</v>
      </c>
      <c r="M169" s="449"/>
      <c r="N169" s="436"/>
      <c r="O169" s="437"/>
      <c r="P169" s="450"/>
      <c r="Q169" s="448">
        <f>Q173+Q177+Q181+Q185</f>
        <v>0</v>
      </c>
      <c r="R169" s="449"/>
      <c r="S169" s="436"/>
      <c r="T169" s="437"/>
      <c r="U169" s="450"/>
      <c r="V169" s="448">
        <f>V173+V177+V181+V185</f>
        <v>0</v>
      </c>
      <c r="W169" s="449"/>
      <c r="X169" s="436"/>
      <c r="Y169" s="437"/>
      <c r="Z169" s="450"/>
      <c r="AA169" s="448">
        <f>AA173+AA177+AA181+AA185</f>
        <v>0</v>
      </c>
      <c r="AB169" s="449"/>
      <c r="AC169" s="436"/>
      <c r="AD169" s="437"/>
      <c r="AE169" s="450"/>
      <c r="AF169" s="448">
        <f>AF173+AF177+AF181+AF185</f>
        <v>0</v>
      </c>
      <c r="AG169" s="449"/>
      <c r="AH169" s="436"/>
      <c r="AI169" s="437"/>
      <c r="AJ169" s="450"/>
      <c r="AK169" s="448">
        <f>AK173+AK177+AK181+AK185</f>
        <v>0</v>
      </c>
      <c r="AL169" s="449"/>
      <c r="AM169" s="436"/>
      <c r="AN169" s="437"/>
      <c r="AO169" s="450"/>
      <c r="AP169" s="448">
        <f>AP173+AP177+AP181+AP185</f>
        <v>0</v>
      </c>
      <c r="AQ169" s="449"/>
      <c r="AR169" s="436"/>
      <c r="AS169" s="437"/>
      <c r="AT169" s="450"/>
      <c r="AU169" s="448">
        <f>AU173+AU177+AU181+AU185</f>
        <v>0</v>
      </c>
      <c r="AV169" s="449"/>
      <c r="AW169" s="436"/>
      <c r="AX169" s="437"/>
      <c r="AY169" s="450"/>
      <c r="AZ169" s="448">
        <f>AZ173+AZ177+AZ181+AZ185</f>
        <v>0</v>
      </c>
      <c r="BA169" s="449"/>
      <c r="BB169" s="436"/>
      <c r="BC169" s="437"/>
      <c r="BD169" s="450"/>
      <c r="BE169" s="448">
        <f>BE173+BE177+BE181+BE185</f>
        <v>0</v>
      </c>
      <c r="BF169" s="449"/>
      <c r="BG169" s="436"/>
      <c r="BH169" s="437"/>
      <c r="BI169" s="450"/>
      <c r="BJ169" s="448">
        <f>BJ173+BJ177+BJ181+BJ185</f>
        <v>0</v>
      </c>
      <c r="BK169" s="449"/>
      <c r="BL169" s="436"/>
      <c r="BM169" s="437"/>
      <c r="BN169" s="450"/>
      <c r="BO169" s="448">
        <f>BO173+BO177+BO181+BO185</f>
        <v>0</v>
      </c>
      <c r="BP169" s="449"/>
      <c r="BQ169" s="436"/>
      <c r="BR169" s="437"/>
      <c r="BS169" s="450"/>
      <c r="BT169" s="448">
        <f>BT173+BT177+BT181+BT185</f>
        <v>0</v>
      </c>
      <c r="BU169" s="449"/>
      <c r="BV169" s="436"/>
      <c r="BW169" s="437"/>
      <c r="BX169" s="450"/>
      <c r="BY169" s="448">
        <v>0</v>
      </c>
      <c r="BZ169" s="449"/>
      <c r="CA169" s="436"/>
      <c r="CB169" s="437"/>
      <c r="CC169" s="450"/>
      <c r="CD169" s="448">
        <f>CD173+CD177+CD181+CD185</f>
        <v>0</v>
      </c>
      <c r="CE169" s="449"/>
      <c r="CF169" s="436"/>
      <c r="CG169" s="437"/>
      <c r="CH169" s="450"/>
      <c r="CI169" s="448">
        <f>CI173+CI177+CI181+CI185</f>
        <v>0</v>
      </c>
      <c r="CJ169" s="449"/>
      <c r="CK169" s="436"/>
      <c r="CL169" s="437"/>
      <c r="CM169" s="450"/>
      <c r="CN169" s="448">
        <f>CN173+CN177+CN181+CN185</f>
        <v>0</v>
      </c>
      <c r="CO169" s="449"/>
      <c r="CP169" s="436"/>
      <c r="CQ169" s="437"/>
      <c r="CR169" s="450"/>
      <c r="CS169" s="448">
        <f>CS173+CS177+CS181+CS185</f>
        <v>0</v>
      </c>
      <c r="CT169" s="449"/>
      <c r="CU169" s="436"/>
      <c r="CV169" s="437"/>
      <c r="CW169" s="450"/>
      <c r="CX169" s="448">
        <f>CX173+CX177+CX181+CX185</f>
        <v>0</v>
      </c>
      <c r="CY169" s="449"/>
      <c r="CZ169" s="436"/>
      <c r="DA169" s="437"/>
      <c r="DB169" s="450"/>
      <c r="DC169" s="448">
        <f>DC173+DC177+DC181+DC185</f>
        <v>0</v>
      </c>
      <c r="DD169" s="449"/>
      <c r="DE169" s="436"/>
      <c r="DF169" s="437"/>
      <c r="DG169" s="450"/>
      <c r="DH169" s="448">
        <f>DH173+DH177+DH181+DH185</f>
        <v>0</v>
      </c>
      <c r="DI169" s="449"/>
      <c r="DJ169" s="436"/>
      <c r="DK169" s="437"/>
      <c r="DL169" s="450"/>
      <c r="DM169" s="448">
        <f>DM173+DM177+DM181+DM185</f>
        <v>0</v>
      </c>
      <c r="DN169" s="449"/>
      <c r="DO169" s="436"/>
      <c r="DP169" s="437"/>
      <c r="DQ169" s="450"/>
      <c r="DR169" s="448">
        <f>DR173+DR177+DR181+DR185</f>
        <v>0</v>
      </c>
      <c r="DS169" s="449"/>
      <c r="DT169" s="436"/>
      <c r="DU169" s="437"/>
      <c r="DV169" s="450"/>
      <c r="DW169" s="448">
        <f>DW173+DW177+DW181+DW185</f>
        <v>0</v>
      </c>
      <c r="DX169" s="449"/>
      <c r="DY169" s="436"/>
      <c r="DZ169" s="437"/>
      <c r="EA169" s="450"/>
      <c r="EB169" s="448">
        <f>EB173+EB177+EB181+EB185</f>
        <v>0</v>
      </c>
      <c r="EC169" s="449"/>
      <c r="ED169" s="436"/>
      <c r="EE169" s="437"/>
      <c r="EF169" s="450"/>
      <c r="EG169" s="448">
        <f>EG173+EG177+EG181+EG185</f>
        <v>0</v>
      </c>
      <c r="EH169" s="449"/>
      <c r="EI169" s="436"/>
      <c r="EJ169" s="437"/>
      <c r="EK169" s="450"/>
      <c r="EL169" s="448">
        <f>EL173+EL177+EL181+EL185</f>
        <v>0</v>
      </c>
      <c r="EM169" s="449"/>
      <c r="EN169" s="436"/>
      <c r="EO169" s="345"/>
    </row>
    <row r="170" spans="1:148" hidden="1" x14ac:dyDescent="0.2">
      <c r="A170" s="333"/>
      <c r="B170" s="333"/>
      <c r="C170" s="333"/>
      <c r="D170" s="345"/>
      <c r="E170" s="351"/>
      <c r="F170" s="333"/>
      <c r="G170" s="436"/>
      <c r="H170" s="436"/>
      <c r="I170" s="436"/>
      <c r="J170" s="437"/>
      <c r="K170" s="436"/>
      <c r="L170" s="436"/>
      <c r="M170" s="436"/>
      <c r="N170" s="436"/>
      <c r="O170" s="437"/>
      <c r="P170" s="436"/>
      <c r="Q170" s="436"/>
      <c r="R170" s="436"/>
      <c r="S170" s="436"/>
      <c r="T170" s="437"/>
      <c r="U170" s="436"/>
      <c r="V170" s="436"/>
      <c r="W170" s="436"/>
      <c r="X170" s="436"/>
      <c r="Y170" s="437"/>
      <c r="Z170" s="436"/>
      <c r="AA170" s="436"/>
      <c r="AB170" s="436"/>
      <c r="AC170" s="436"/>
      <c r="AD170" s="437"/>
      <c r="AE170" s="436"/>
      <c r="AF170" s="436"/>
      <c r="AG170" s="436"/>
      <c r="AH170" s="436"/>
      <c r="AI170" s="437"/>
      <c r="AJ170" s="436"/>
      <c r="AK170" s="436"/>
      <c r="AL170" s="436"/>
      <c r="AM170" s="436"/>
      <c r="AN170" s="437"/>
      <c r="AO170" s="436"/>
      <c r="AP170" s="436"/>
      <c r="AQ170" s="436"/>
      <c r="AR170" s="436"/>
      <c r="AS170" s="437"/>
      <c r="AT170" s="436"/>
      <c r="AU170" s="436"/>
      <c r="AV170" s="436"/>
      <c r="AW170" s="436"/>
      <c r="AX170" s="437"/>
      <c r="AY170" s="436"/>
      <c r="AZ170" s="436"/>
      <c r="BA170" s="436"/>
      <c r="BB170" s="436"/>
      <c r="BC170" s="437"/>
      <c r="BD170" s="436"/>
      <c r="BE170" s="436"/>
      <c r="BF170" s="436"/>
      <c r="BG170" s="436"/>
      <c r="BH170" s="437"/>
      <c r="BI170" s="436"/>
      <c r="BJ170" s="436"/>
      <c r="BK170" s="436"/>
      <c r="BL170" s="436"/>
      <c r="BM170" s="437"/>
      <c r="BN170" s="436"/>
      <c r="BO170" s="436"/>
      <c r="BP170" s="436"/>
      <c r="BQ170" s="436"/>
      <c r="BR170" s="437"/>
      <c r="BS170" s="436"/>
      <c r="BT170" s="436"/>
      <c r="BU170" s="436"/>
      <c r="BV170" s="436"/>
      <c r="BW170" s="437"/>
      <c r="BX170" s="436"/>
      <c r="BY170" s="436"/>
      <c r="BZ170" s="436"/>
      <c r="CA170" s="436"/>
      <c r="CB170" s="437"/>
      <c r="CC170" s="436"/>
      <c r="CD170" s="436"/>
      <c r="CE170" s="436"/>
      <c r="CF170" s="436"/>
      <c r="CG170" s="437"/>
      <c r="CH170" s="436"/>
      <c r="CI170" s="436"/>
      <c r="CJ170" s="436"/>
      <c r="CK170" s="436"/>
      <c r="CL170" s="437"/>
      <c r="CM170" s="436"/>
      <c r="CN170" s="436"/>
      <c r="CO170" s="436"/>
      <c r="CP170" s="436"/>
      <c r="CQ170" s="437"/>
      <c r="CR170" s="436"/>
      <c r="CS170" s="436"/>
      <c r="CT170" s="436"/>
      <c r="CU170" s="436"/>
      <c r="CV170" s="437"/>
      <c r="CW170" s="436"/>
      <c r="CX170" s="436"/>
      <c r="CY170" s="436"/>
      <c r="CZ170" s="436"/>
      <c r="DA170" s="437"/>
      <c r="DB170" s="436"/>
      <c r="DC170" s="436"/>
      <c r="DD170" s="436"/>
      <c r="DE170" s="436"/>
      <c r="DF170" s="437"/>
      <c r="DG170" s="436"/>
      <c r="DH170" s="436"/>
      <c r="DI170" s="436"/>
      <c r="DJ170" s="436"/>
      <c r="DK170" s="437"/>
      <c r="DL170" s="436"/>
      <c r="DM170" s="436"/>
      <c r="DN170" s="436"/>
      <c r="DO170" s="436"/>
      <c r="DP170" s="437"/>
      <c r="DQ170" s="436"/>
      <c r="DR170" s="436"/>
      <c r="DS170" s="436"/>
      <c r="DT170" s="436"/>
      <c r="DU170" s="437"/>
      <c r="DV170" s="436"/>
      <c r="DW170" s="436"/>
      <c r="DX170" s="436"/>
      <c r="DY170" s="436"/>
      <c r="DZ170" s="437"/>
      <c r="EA170" s="436"/>
      <c r="EB170" s="436"/>
      <c r="EC170" s="436"/>
      <c r="ED170" s="436"/>
      <c r="EE170" s="437"/>
      <c r="EF170" s="436"/>
      <c r="EG170" s="436"/>
      <c r="EH170" s="436"/>
      <c r="EI170" s="436"/>
      <c r="EJ170" s="437"/>
      <c r="EK170" s="436"/>
      <c r="EL170" s="436"/>
      <c r="EM170" s="436"/>
      <c r="EN170" s="436"/>
      <c r="EO170" s="345"/>
    </row>
    <row r="171" spans="1:148" hidden="1" x14ac:dyDescent="0.2">
      <c r="A171" s="333"/>
      <c r="B171" s="333"/>
      <c r="C171" s="333"/>
      <c r="D171" s="345" t="s">
        <v>439</v>
      </c>
      <c r="E171" s="351"/>
      <c r="F171" s="333"/>
      <c r="G171" s="436">
        <v>0</v>
      </c>
      <c r="H171" s="436"/>
      <c r="I171" s="436"/>
      <c r="J171" s="437"/>
      <c r="K171" s="436"/>
      <c r="L171" s="436">
        <f>SUM(L172:L173)</f>
        <v>0</v>
      </c>
      <c r="M171" s="436"/>
      <c r="N171" s="436"/>
      <c r="O171" s="437"/>
      <c r="P171" s="436"/>
      <c r="Q171" s="436">
        <f>SUM(Q172:Q173)</f>
        <v>0</v>
      </c>
      <c r="R171" s="436"/>
      <c r="S171" s="436"/>
      <c r="T171" s="437"/>
      <c r="U171" s="436"/>
      <c r="V171" s="436">
        <f>SUM(V172:V173)</f>
        <v>0</v>
      </c>
      <c r="W171" s="436"/>
      <c r="X171" s="436"/>
      <c r="Y171" s="437"/>
      <c r="Z171" s="436"/>
      <c r="AA171" s="436">
        <f>SUM(AA172:AA173)</f>
        <v>0</v>
      </c>
      <c r="AB171" s="436"/>
      <c r="AC171" s="436"/>
      <c r="AD171" s="437"/>
      <c r="AE171" s="436"/>
      <c r="AF171" s="436">
        <f>SUM(AF172:AF173)</f>
        <v>0</v>
      </c>
      <c r="AG171" s="436"/>
      <c r="AH171" s="436"/>
      <c r="AI171" s="437"/>
      <c r="AJ171" s="436"/>
      <c r="AK171" s="436">
        <f>SUM(AK172:AK173)</f>
        <v>0</v>
      </c>
      <c r="AL171" s="436"/>
      <c r="AM171" s="436"/>
      <c r="AN171" s="437"/>
      <c r="AO171" s="436"/>
      <c r="AP171" s="436">
        <f>SUM(AP172:AP173)</f>
        <v>0</v>
      </c>
      <c r="AQ171" s="436"/>
      <c r="AR171" s="436"/>
      <c r="AS171" s="437"/>
      <c r="AT171" s="436"/>
      <c r="AU171" s="436">
        <f>SUM(AU172:AU173)</f>
        <v>0</v>
      </c>
      <c r="AV171" s="436"/>
      <c r="AW171" s="436"/>
      <c r="AX171" s="437"/>
      <c r="AY171" s="436"/>
      <c r="AZ171" s="436">
        <f>SUM(AZ172:AZ173)</f>
        <v>0</v>
      </c>
      <c r="BA171" s="436"/>
      <c r="BB171" s="436"/>
      <c r="BC171" s="437"/>
      <c r="BD171" s="436"/>
      <c r="BE171" s="436">
        <f>SUM(BE172:BE173)</f>
        <v>0</v>
      </c>
      <c r="BF171" s="436"/>
      <c r="BG171" s="436"/>
      <c r="BH171" s="437"/>
      <c r="BI171" s="436"/>
      <c r="BJ171" s="436">
        <f>SUM(BJ172:BJ173)</f>
        <v>0</v>
      </c>
      <c r="BK171" s="436"/>
      <c r="BL171" s="436"/>
      <c r="BM171" s="437"/>
      <c r="BN171" s="436"/>
      <c r="BO171" s="436">
        <f>SUM(BO172:BO173)</f>
        <v>0</v>
      </c>
      <c r="BP171" s="436"/>
      <c r="BQ171" s="436"/>
      <c r="BR171" s="437"/>
      <c r="BS171" s="436"/>
      <c r="BT171" s="436">
        <f>SUM(BT172:BT173)</f>
        <v>0</v>
      </c>
      <c r="BU171" s="436"/>
      <c r="BV171" s="436"/>
      <c r="BW171" s="437"/>
      <c r="BX171" s="436"/>
      <c r="BY171" s="436">
        <v>0</v>
      </c>
      <c r="BZ171" s="436"/>
      <c r="CA171" s="436"/>
      <c r="CB171" s="437"/>
      <c r="CC171" s="436"/>
      <c r="CD171" s="436">
        <f>SUM(CD172:CD173)</f>
        <v>0</v>
      </c>
      <c r="CE171" s="436"/>
      <c r="CF171" s="436"/>
      <c r="CG171" s="437"/>
      <c r="CH171" s="436"/>
      <c r="CI171" s="436">
        <f>SUM(CI172:CI173)</f>
        <v>0</v>
      </c>
      <c r="CJ171" s="436"/>
      <c r="CK171" s="436"/>
      <c r="CL171" s="437"/>
      <c r="CM171" s="436"/>
      <c r="CN171" s="436">
        <f>SUM(CN172:CN173)</f>
        <v>0</v>
      </c>
      <c r="CO171" s="436"/>
      <c r="CP171" s="436"/>
      <c r="CQ171" s="437"/>
      <c r="CR171" s="436"/>
      <c r="CS171" s="436">
        <f>SUM(CS172:CS173)</f>
        <v>0</v>
      </c>
      <c r="CT171" s="436"/>
      <c r="CU171" s="436"/>
      <c r="CV171" s="437"/>
      <c r="CW171" s="436"/>
      <c r="CX171" s="436">
        <f>SUM(CX172:CX173)</f>
        <v>0</v>
      </c>
      <c r="CY171" s="436"/>
      <c r="CZ171" s="436"/>
      <c r="DA171" s="437"/>
      <c r="DB171" s="436"/>
      <c r="DC171" s="436">
        <f>SUM(DC172:DC173)</f>
        <v>0</v>
      </c>
      <c r="DD171" s="436"/>
      <c r="DE171" s="436"/>
      <c r="DF171" s="437"/>
      <c r="DG171" s="436"/>
      <c r="DH171" s="436">
        <f>SUM(DH172:DH173)</f>
        <v>0</v>
      </c>
      <c r="DI171" s="436"/>
      <c r="DJ171" s="436"/>
      <c r="DK171" s="437"/>
      <c r="DL171" s="436"/>
      <c r="DM171" s="436">
        <f>SUM(DM172:DM173)</f>
        <v>0</v>
      </c>
      <c r="DN171" s="436"/>
      <c r="DO171" s="436"/>
      <c r="DP171" s="437"/>
      <c r="DQ171" s="436"/>
      <c r="DR171" s="436">
        <f>SUM(DR172:DR173)</f>
        <v>0</v>
      </c>
      <c r="DS171" s="436"/>
      <c r="DT171" s="436"/>
      <c r="DU171" s="437"/>
      <c r="DV171" s="436"/>
      <c r="DW171" s="436">
        <f>SUM(DW172:DW173)</f>
        <v>0</v>
      </c>
      <c r="DX171" s="436"/>
      <c r="DY171" s="436"/>
      <c r="DZ171" s="437"/>
      <c r="EA171" s="436"/>
      <c r="EB171" s="436">
        <f>SUM(EB172:EB173)</f>
        <v>0</v>
      </c>
      <c r="EC171" s="436"/>
      <c r="ED171" s="436"/>
      <c r="EE171" s="437"/>
      <c r="EF171" s="436"/>
      <c r="EG171" s="436">
        <f>SUM(EG172:EG173)</f>
        <v>0</v>
      </c>
      <c r="EH171" s="436"/>
      <c r="EI171" s="436"/>
      <c r="EJ171" s="437"/>
      <c r="EK171" s="436"/>
      <c r="EL171" s="436">
        <f>SUM(EL172:EL173)</f>
        <v>0</v>
      </c>
      <c r="EM171" s="436"/>
      <c r="EN171" s="436"/>
      <c r="EO171" s="345"/>
    </row>
    <row r="172" spans="1:148" hidden="1" x14ac:dyDescent="0.2">
      <c r="A172" s="333"/>
      <c r="B172" s="333"/>
      <c r="C172" s="333"/>
      <c r="D172" s="345" t="s">
        <v>422</v>
      </c>
      <c r="E172" s="351"/>
      <c r="F172" s="358"/>
      <c r="G172" s="434">
        <v>0</v>
      </c>
      <c r="H172" s="435"/>
      <c r="I172" s="436"/>
      <c r="J172" s="437"/>
      <c r="K172" s="438"/>
      <c r="L172" s="434">
        <v>0</v>
      </c>
      <c r="M172" s="435"/>
      <c r="N172" s="436"/>
      <c r="O172" s="437"/>
      <c r="P172" s="438"/>
      <c r="Q172" s="434">
        <v>0</v>
      </c>
      <c r="R172" s="435"/>
      <c r="S172" s="436"/>
      <c r="T172" s="437"/>
      <c r="U172" s="438"/>
      <c r="V172" s="434">
        <v>0</v>
      </c>
      <c r="W172" s="435"/>
      <c r="X172" s="436"/>
      <c r="Y172" s="437"/>
      <c r="Z172" s="438"/>
      <c r="AA172" s="434">
        <v>0</v>
      </c>
      <c r="AB172" s="435"/>
      <c r="AC172" s="436"/>
      <c r="AD172" s="437"/>
      <c r="AE172" s="438"/>
      <c r="AF172" s="434">
        <v>0</v>
      </c>
      <c r="AG172" s="435"/>
      <c r="AH172" s="436"/>
      <c r="AI172" s="437"/>
      <c r="AJ172" s="438"/>
      <c r="AK172" s="434">
        <v>0</v>
      </c>
      <c r="AL172" s="435"/>
      <c r="AM172" s="436"/>
      <c r="AN172" s="437"/>
      <c r="AO172" s="438"/>
      <c r="AP172" s="434">
        <v>0</v>
      </c>
      <c r="AQ172" s="435"/>
      <c r="AR172" s="436"/>
      <c r="AS172" s="437"/>
      <c r="AT172" s="438"/>
      <c r="AU172" s="434">
        <v>0</v>
      </c>
      <c r="AV172" s="435"/>
      <c r="AW172" s="436"/>
      <c r="AX172" s="437"/>
      <c r="AY172" s="438"/>
      <c r="AZ172" s="434">
        <v>0</v>
      </c>
      <c r="BA172" s="435"/>
      <c r="BB172" s="436"/>
      <c r="BC172" s="437"/>
      <c r="BD172" s="438"/>
      <c r="BE172" s="434">
        <v>0</v>
      </c>
      <c r="BF172" s="435"/>
      <c r="BG172" s="436"/>
      <c r="BH172" s="437"/>
      <c r="BI172" s="438"/>
      <c r="BJ172" s="434">
        <v>0</v>
      </c>
      <c r="BK172" s="435"/>
      <c r="BL172" s="436"/>
      <c r="BM172" s="437"/>
      <c r="BN172" s="438"/>
      <c r="BO172" s="434">
        <v>0</v>
      </c>
      <c r="BP172" s="435"/>
      <c r="BQ172" s="436"/>
      <c r="BR172" s="437"/>
      <c r="BS172" s="438"/>
      <c r="BT172" s="434">
        <f>SUM(L172:BO172)</f>
        <v>0</v>
      </c>
      <c r="BU172" s="435"/>
      <c r="BV172" s="436"/>
      <c r="BW172" s="437"/>
      <c r="BX172" s="438"/>
      <c r="BY172" s="434">
        <v>0</v>
      </c>
      <c r="BZ172" s="435"/>
      <c r="CA172" s="436"/>
      <c r="CB172" s="437"/>
      <c r="CC172" s="438"/>
      <c r="CD172" s="434">
        <v>0</v>
      </c>
      <c r="CE172" s="435"/>
      <c r="CF172" s="436"/>
      <c r="CG172" s="437"/>
      <c r="CH172" s="438"/>
      <c r="CI172" s="434">
        <v>0</v>
      </c>
      <c r="CJ172" s="435"/>
      <c r="CK172" s="436"/>
      <c r="CL172" s="437"/>
      <c r="CM172" s="438"/>
      <c r="CN172" s="434">
        <v>0</v>
      </c>
      <c r="CO172" s="435"/>
      <c r="CP172" s="436"/>
      <c r="CQ172" s="437"/>
      <c r="CR172" s="438"/>
      <c r="CS172" s="434">
        <v>0</v>
      </c>
      <c r="CT172" s="435"/>
      <c r="CU172" s="436"/>
      <c r="CV172" s="437"/>
      <c r="CW172" s="438"/>
      <c r="CX172" s="434">
        <v>0</v>
      </c>
      <c r="CY172" s="435"/>
      <c r="CZ172" s="436"/>
      <c r="DA172" s="437"/>
      <c r="DB172" s="438"/>
      <c r="DC172" s="434">
        <v>0</v>
      </c>
      <c r="DD172" s="435"/>
      <c r="DE172" s="436"/>
      <c r="DF172" s="437"/>
      <c r="DG172" s="438"/>
      <c r="DH172" s="434">
        <v>0</v>
      </c>
      <c r="DI172" s="435"/>
      <c r="DJ172" s="436"/>
      <c r="DK172" s="437"/>
      <c r="DL172" s="438"/>
      <c r="DM172" s="434">
        <v>0</v>
      </c>
      <c r="DN172" s="435"/>
      <c r="DO172" s="436"/>
      <c r="DP172" s="437"/>
      <c r="DQ172" s="438"/>
      <c r="DR172" s="434">
        <v>0</v>
      </c>
      <c r="DS172" s="435"/>
      <c r="DT172" s="436"/>
      <c r="DU172" s="437"/>
      <c r="DV172" s="438"/>
      <c r="DW172" s="434">
        <v>0</v>
      </c>
      <c r="DX172" s="435"/>
      <c r="DY172" s="436"/>
      <c r="DZ172" s="437"/>
      <c r="EA172" s="438"/>
      <c r="EB172" s="434">
        <v>0</v>
      </c>
      <c r="EC172" s="435"/>
      <c r="ED172" s="436"/>
      <c r="EE172" s="437"/>
      <c r="EF172" s="438"/>
      <c r="EG172" s="434">
        <v>0</v>
      </c>
      <c r="EH172" s="435"/>
      <c r="EI172" s="436"/>
      <c r="EJ172" s="437"/>
      <c r="EK172" s="438"/>
      <c r="EL172" s="434">
        <f>SUM(CD172:EG172)</f>
        <v>0</v>
      </c>
      <c r="EM172" s="435"/>
      <c r="EN172" s="436"/>
      <c r="EO172" s="345"/>
    </row>
    <row r="173" spans="1:148" hidden="1" x14ac:dyDescent="0.2">
      <c r="A173" s="333"/>
      <c r="B173" s="333"/>
      <c r="C173" s="333"/>
      <c r="D173" s="345" t="s">
        <v>423</v>
      </c>
      <c r="E173" s="351"/>
      <c r="F173" s="373"/>
      <c r="G173" s="448">
        <v>0</v>
      </c>
      <c r="H173" s="449"/>
      <c r="I173" s="436"/>
      <c r="J173" s="437"/>
      <c r="K173" s="450"/>
      <c r="L173" s="448">
        <v>0</v>
      </c>
      <c r="M173" s="449"/>
      <c r="N173" s="436"/>
      <c r="O173" s="437"/>
      <c r="P173" s="450"/>
      <c r="Q173" s="448">
        <v>0</v>
      </c>
      <c r="R173" s="449"/>
      <c r="S173" s="436"/>
      <c r="T173" s="437"/>
      <c r="U173" s="450"/>
      <c r="V173" s="448">
        <v>0</v>
      </c>
      <c r="W173" s="449"/>
      <c r="X173" s="436"/>
      <c r="Y173" s="437"/>
      <c r="Z173" s="450"/>
      <c r="AA173" s="448">
        <v>0</v>
      </c>
      <c r="AB173" s="449"/>
      <c r="AC173" s="436"/>
      <c r="AD173" s="437"/>
      <c r="AE173" s="450"/>
      <c r="AF173" s="448">
        <v>0</v>
      </c>
      <c r="AG173" s="449"/>
      <c r="AH173" s="436"/>
      <c r="AI173" s="437"/>
      <c r="AJ173" s="450"/>
      <c r="AK173" s="448">
        <v>0</v>
      </c>
      <c r="AL173" s="449"/>
      <c r="AM173" s="436"/>
      <c r="AN173" s="437"/>
      <c r="AO173" s="450"/>
      <c r="AP173" s="448">
        <v>0</v>
      </c>
      <c r="AQ173" s="449"/>
      <c r="AR173" s="436"/>
      <c r="AS173" s="437"/>
      <c r="AT173" s="450"/>
      <c r="AU173" s="448">
        <v>0</v>
      </c>
      <c r="AV173" s="449"/>
      <c r="AW173" s="436"/>
      <c r="AX173" s="437"/>
      <c r="AY173" s="450"/>
      <c r="AZ173" s="448">
        <v>0</v>
      </c>
      <c r="BA173" s="449"/>
      <c r="BB173" s="436"/>
      <c r="BC173" s="437"/>
      <c r="BD173" s="450"/>
      <c r="BE173" s="448">
        <v>0</v>
      </c>
      <c r="BF173" s="449"/>
      <c r="BG173" s="436"/>
      <c r="BH173" s="437"/>
      <c r="BI173" s="450"/>
      <c r="BJ173" s="448">
        <v>0</v>
      </c>
      <c r="BK173" s="449"/>
      <c r="BL173" s="436"/>
      <c r="BM173" s="437"/>
      <c r="BN173" s="450"/>
      <c r="BO173" s="448">
        <v>0</v>
      </c>
      <c r="BP173" s="449"/>
      <c r="BQ173" s="436"/>
      <c r="BR173" s="437"/>
      <c r="BS173" s="450"/>
      <c r="BT173" s="448">
        <f>SUM(L173:BO173)</f>
        <v>0</v>
      </c>
      <c r="BU173" s="449"/>
      <c r="BV173" s="436"/>
      <c r="BW173" s="437"/>
      <c r="BX173" s="450"/>
      <c r="BY173" s="448">
        <v>0</v>
      </c>
      <c r="BZ173" s="449"/>
      <c r="CA173" s="436"/>
      <c r="CB173" s="437"/>
      <c r="CC173" s="450"/>
      <c r="CD173" s="448">
        <v>0</v>
      </c>
      <c r="CE173" s="449"/>
      <c r="CF173" s="436"/>
      <c r="CG173" s="437"/>
      <c r="CH173" s="450"/>
      <c r="CI173" s="448">
        <v>0</v>
      </c>
      <c r="CJ173" s="449"/>
      <c r="CK173" s="436"/>
      <c r="CL173" s="437"/>
      <c r="CM173" s="450"/>
      <c r="CN173" s="448">
        <v>0</v>
      </c>
      <c r="CO173" s="449"/>
      <c r="CP173" s="436"/>
      <c r="CQ173" s="437"/>
      <c r="CR173" s="450"/>
      <c r="CS173" s="448">
        <v>0</v>
      </c>
      <c r="CT173" s="449"/>
      <c r="CU173" s="436"/>
      <c r="CV173" s="437"/>
      <c r="CW173" s="450"/>
      <c r="CX173" s="448">
        <v>0</v>
      </c>
      <c r="CY173" s="449"/>
      <c r="CZ173" s="436"/>
      <c r="DA173" s="437"/>
      <c r="DB173" s="450"/>
      <c r="DC173" s="448">
        <v>0</v>
      </c>
      <c r="DD173" s="449"/>
      <c r="DE173" s="436"/>
      <c r="DF173" s="437"/>
      <c r="DG173" s="450"/>
      <c r="DH173" s="448">
        <v>0</v>
      </c>
      <c r="DI173" s="449"/>
      <c r="DJ173" s="436"/>
      <c r="DK173" s="437"/>
      <c r="DL173" s="450"/>
      <c r="DM173" s="448">
        <v>0</v>
      </c>
      <c r="DN173" s="449"/>
      <c r="DO173" s="436"/>
      <c r="DP173" s="437"/>
      <c r="DQ173" s="450"/>
      <c r="DR173" s="448">
        <v>0</v>
      </c>
      <c r="DS173" s="449"/>
      <c r="DT173" s="436"/>
      <c r="DU173" s="437"/>
      <c r="DV173" s="450"/>
      <c r="DW173" s="448">
        <v>0</v>
      </c>
      <c r="DX173" s="449"/>
      <c r="DY173" s="436"/>
      <c r="DZ173" s="437"/>
      <c r="EA173" s="450"/>
      <c r="EB173" s="448">
        <v>0</v>
      </c>
      <c r="EC173" s="449"/>
      <c r="ED173" s="436"/>
      <c r="EE173" s="437"/>
      <c r="EF173" s="450"/>
      <c r="EG173" s="448">
        <v>0</v>
      </c>
      <c r="EH173" s="449"/>
      <c r="EI173" s="436"/>
      <c r="EJ173" s="437"/>
      <c r="EK173" s="450"/>
      <c r="EL173" s="448">
        <f>SUM(CD173:EG173)</f>
        <v>0</v>
      </c>
      <c r="EM173" s="449"/>
      <c r="EN173" s="436"/>
      <c r="EO173" s="345"/>
    </row>
    <row r="174" spans="1:148" hidden="1" x14ac:dyDescent="0.2">
      <c r="A174" s="333"/>
      <c r="B174" s="333"/>
      <c r="C174" s="333"/>
      <c r="D174" s="345"/>
      <c r="E174" s="351"/>
      <c r="F174" s="333"/>
      <c r="G174" s="436"/>
      <c r="H174" s="436"/>
      <c r="I174" s="436"/>
      <c r="J174" s="437"/>
      <c r="K174" s="436"/>
      <c r="L174" s="436"/>
      <c r="M174" s="436"/>
      <c r="N174" s="436"/>
      <c r="O174" s="437"/>
      <c r="P174" s="436"/>
      <c r="Q174" s="436"/>
      <c r="R174" s="436"/>
      <c r="S174" s="436"/>
      <c r="T174" s="437"/>
      <c r="U174" s="436"/>
      <c r="V174" s="436"/>
      <c r="W174" s="436"/>
      <c r="X174" s="436"/>
      <c r="Y174" s="437"/>
      <c r="Z174" s="436"/>
      <c r="AA174" s="436"/>
      <c r="AB174" s="436"/>
      <c r="AC174" s="436"/>
      <c r="AD174" s="437"/>
      <c r="AE174" s="436"/>
      <c r="AF174" s="436"/>
      <c r="AG174" s="436"/>
      <c r="AH174" s="436"/>
      <c r="AI174" s="437"/>
      <c r="AJ174" s="436"/>
      <c r="AK174" s="436"/>
      <c r="AL174" s="436"/>
      <c r="AM174" s="436"/>
      <c r="AN174" s="437"/>
      <c r="AO174" s="436"/>
      <c r="AP174" s="436"/>
      <c r="AQ174" s="436"/>
      <c r="AR174" s="436"/>
      <c r="AS174" s="437"/>
      <c r="AT174" s="436"/>
      <c r="AU174" s="436"/>
      <c r="AV174" s="436"/>
      <c r="AW174" s="436"/>
      <c r="AX174" s="437"/>
      <c r="AY174" s="436"/>
      <c r="AZ174" s="436"/>
      <c r="BA174" s="436"/>
      <c r="BB174" s="436"/>
      <c r="BC174" s="437"/>
      <c r="BD174" s="436"/>
      <c r="BE174" s="436"/>
      <c r="BF174" s="436"/>
      <c r="BG174" s="436"/>
      <c r="BH174" s="437"/>
      <c r="BI174" s="436"/>
      <c r="BJ174" s="436"/>
      <c r="BK174" s="436"/>
      <c r="BL174" s="436"/>
      <c r="BM174" s="437"/>
      <c r="BN174" s="436"/>
      <c r="BO174" s="436"/>
      <c r="BP174" s="436"/>
      <c r="BQ174" s="436"/>
      <c r="BR174" s="437"/>
      <c r="BS174" s="436"/>
      <c r="BT174" s="436"/>
      <c r="BU174" s="436"/>
      <c r="BV174" s="436"/>
      <c r="BW174" s="437"/>
      <c r="BX174" s="436"/>
      <c r="BY174" s="436"/>
      <c r="BZ174" s="436"/>
      <c r="CA174" s="436"/>
      <c r="CB174" s="437"/>
      <c r="CC174" s="436"/>
      <c r="CD174" s="436"/>
      <c r="CE174" s="436"/>
      <c r="CF174" s="436"/>
      <c r="CG174" s="437"/>
      <c r="CH174" s="436"/>
      <c r="CI174" s="436"/>
      <c r="CJ174" s="436"/>
      <c r="CK174" s="436"/>
      <c r="CL174" s="437"/>
      <c r="CM174" s="436"/>
      <c r="CN174" s="436"/>
      <c r="CO174" s="436"/>
      <c r="CP174" s="436"/>
      <c r="CQ174" s="437"/>
      <c r="CR174" s="436"/>
      <c r="CS174" s="436"/>
      <c r="CT174" s="436"/>
      <c r="CU174" s="436"/>
      <c r="CV174" s="437"/>
      <c r="CW174" s="436"/>
      <c r="CX174" s="436"/>
      <c r="CY174" s="436"/>
      <c r="CZ174" s="436"/>
      <c r="DA174" s="437"/>
      <c r="DB174" s="436"/>
      <c r="DC174" s="436"/>
      <c r="DD174" s="436"/>
      <c r="DE174" s="436"/>
      <c r="DF174" s="437"/>
      <c r="DG174" s="436"/>
      <c r="DH174" s="436"/>
      <c r="DI174" s="436"/>
      <c r="DJ174" s="436"/>
      <c r="DK174" s="437"/>
      <c r="DL174" s="436"/>
      <c r="DM174" s="436"/>
      <c r="DN174" s="436"/>
      <c r="DO174" s="436"/>
      <c r="DP174" s="437"/>
      <c r="DQ174" s="436"/>
      <c r="DR174" s="436"/>
      <c r="DS174" s="436"/>
      <c r="DT174" s="436"/>
      <c r="DU174" s="437"/>
      <c r="DV174" s="436"/>
      <c r="DW174" s="436"/>
      <c r="DX174" s="436"/>
      <c r="DY174" s="436"/>
      <c r="DZ174" s="437"/>
      <c r="EA174" s="436"/>
      <c r="EB174" s="436"/>
      <c r="EC174" s="436"/>
      <c r="ED174" s="436"/>
      <c r="EE174" s="437"/>
      <c r="EF174" s="436"/>
      <c r="EG174" s="436"/>
      <c r="EH174" s="436"/>
      <c r="EI174" s="436"/>
      <c r="EJ174" s="437"/>
      <c r="EK174" s="436"/>
      <c r="EL174" s="436"/>
      <c r="EM174" s="436"/>
      <c r="EN174" s="436"/>
      <c r="EO174" s="345"/>
    </row>
    <row r="175" spans="1:148" hidden="1" x14ac:dyDescent="0.2">
      <c r="A175" s="333"/>
      <c r="B175" s="333"/>
      <c r="C175" s="333"/>
      <c r="D175" s="345" t="s">
        <v>440</v>
      </c>
      <c r="E175" s="351"/>
      <c r="F175" s="333"/>
      <c r="G175" s="436">
        <f>SUM(G176:G177)</f>
        <v>0</v>
      </c>
      <c r="H175" s="436"/>
      <c r="I175" s="436"/>
      <c r="J175" s="437"/>
      <c r="K175" s="436"/>
      <c r="L175" s="436">
        <f>SUM(L176:L177)</f>
        <v>0</v>
      </c>
      <c r="M175" s="436"/>
      <c r="N175" s="436"/>
      <c r="O175" s="437"/>
      <c r="P175" s="436"/>
      <c r="Q175" s="436">
        <f>SUM(Q176:Q177)</f>
        <v>0</v>
      </c>
      <c r="R175" s="436"/>
      <c r="S175" s="436"/>
      <c r="T175" s="437"/>
      <c r="U175" s="436"/>
      <c r="V175" s="436">
        <f>SUM(V176:V177)</f>
        <v>0</v>
      </c>
      <c r="W175" s="436"/>
      <c r="X175" s="436"/>
      <c r="Y175" s="437"/>
      <c r="Z175" s="436"/>
      <c r="AA175" s="436">
        <f>SUM(AA176:AA177)</f>
        <v>0</v>
      </c>
      <c r="AB175" s="436"/>
      <c r="AC175" s="436"/>
      <c r="AD175" s="437"/>
      <c r="AE175" s="436"/>
      <c r="AF175" s="436">
        <f>SUM(AF176:AF177)</f>
        <v>0</v>
      </c>
      <c r="AG175" s="436"/>
      <c r="AH175" s="436"/>
      <c r="AI175" s="437"/>
      <c r="AJ175" s="436"/>
      <c r="AK175" s="436">
        <f>SUM(AK176:AK177)</f>
        <v>0</v>
      </c>
      <c r="AL175" s="436"/>
      <c r="AM175" s="436"/>
      <c r="AN175" s="437"/>
      <c r="AO175" s="436"/>
      <c r="AP175" s="436">
        <f>SUM(AP176:AP177)</f>
        <v>0</v>
      </c>
      <c r="AQ175" s="436"/>
      <c r="AR175" s="436"/>
      <c r="AS175" s="437"/>
      <c r="AT175" s="436"/>
      <c r="AU175" s="436">
        <f>SUM(AU176:AU177)</f>
        <v>0</v>
      </c>
      <c r="AV175" s="436"/>
      <c r="AW175" s="436"/>
      <c r="AX175" s="437"/>
      <c r="AY175" s="436"/>
      <c r="AZ175" s="436">
        <f>SUM(AZ176:AZ177)</f>
        <v>0</v>
      </c>
      <c r="BA175" s="436"/>
      <c r="BB175" s="436"/>
      <c r="BC175" s="437"/>
      <c r="BD175" s="436"/>
      <c r="BE175" s="436">
        <f>SUM(BE176:BE177)</f>
        <v>0</v>
      </c>
      <c r="BF175" s="436"/>
      <c r="BG175" s="436"/>
      <c r="BH175" s="437"/>
      <c r="BI175" s="436"/>
      <c r="BJ175" s="436">
        <f>SUM(BJ176:BJ177)</f>
        <v>0</v>
      </c>
      <c r="BK175" s="436"/>
      <c r="BL175" s="436"/>
      <c r="BM175" s="437"/>
      <c r="BN175" s="436"/>
      <c r="BO175" s="436">
        <f>SUM(BO176:BO177)</f>
        <v>0</v>
      </c>
      <c r="BP175" s="436"/>
      <c r="BQ175" s="436"/>
      <c r="BR175" s="437"/>
      <c r="BS175" s="436"/>
      <c r="BT175" s="436">
        <f>SUM(BT176:BT177)</f>
        <v>0</v>
      </c>
      <c r="BU175" s="436"/>
      <c r="BV175" s="436"/>
      <c r="BW175" s="437"/>
      <c r="BX175" s="436"/>
      <c r="BY175" s="436">
        <f>SUM(BY176:BY177)</f>
        <v>0</v>
      </c>
      <c r="BZ175" s="436"/>
      <c r="CA175" s="436"/>
      <c r="CB175" s="437"/>
      <c r="CC175" s="436"/>
      <c r="CD175" s="436">
        <f>SUM(CD176:CD177)</f>
        <v>0</v>
      </c>
      <c r="CE175" s="436"/>
      <c r="CF175" s="436"/>
      <c r="CG175" s="437"/>
      <c r="CH175" s="436"/>
      <c r="CI175" s="436">
        <f>SUM(CI176:CI177)</f>
        <v>0</v>
      </c>
      <c r="CJ175" s="436"/>
      <c r="CK175" s="436"/>
      <c r="CL175" s="437"/>
      <c r="CM175" s="436"/>
      <c r="CN175" s="436">
        <f>SUM(CN176:CN177)</f>
        <v>0</v>
      </c>
      <c r="CO175" s="436"/>
      <c r="CP175" s="436"/>
      <c r="CQ175" s="437"/>
      <c r="CR175" s="436"/>
      <c r="CS175" s="436">
        <f>SUM(CS176:CS177)</f>
        <v>0</v>
      </c>
      <c r="CT175" s="436"/>
      <c r="CU175" s="436"/>
      <c r="CV175" s="437"/>
      <c r="CW175" s="436"/>
      <c r="CX175" s="436">
        <f>SUM(CX176:CX177)</f>
        <v>0</v>
      </c>
      <c r="CY175" s="436"/>
      <c r="CZ175" s="436"/>
      <c r="DA175" s="437"/>
      <c r="DB175" s="436"/>
      <c r="DC175" s="436">
        <f>SUM(DC176:DC177)</f>
        <v>0</v>
      </c>
      <c r="DD175" s="436"/>
      <c r="DE175" s="436"/>
      <c r="DF175" s="437"/>
      <c r="DG175" s="436"/>
      <c r="DH175" s="436">
        <f>SUM(DH176:DH177)</f>
        <v>0</v>
      </c>
      <c r="DI175" s="436"/>
      <c r="DJ175" s="436"/>
      <c r="DK175" s="437"/>
      <c r="DL175" s="436"/>
      <c r="DM175" s="436">
        <f>SUM(DM176:DM177)</f>
        <v>0</v>
      </c>
      <c r="DN175" s="436"/>
      <c r="DO175" s="436"/>
      <c r="DP175" s="437"/>
      <c r="DQ175" s="436"/>
      <c r="DR175" s="436">
        <f>SUM(DR176:DR177)</f>
        <v>0</v>
      </c>
      <c r="DS175" s="436"/>
      <c r="DT175" s="436"/>
      <c r="DU175" s="437"/>
      <c r="DV175" s="436"/>
      <c r="DW175" s="436">
        <f>SUM(DW176:DW177)</f>
        <v>0</v>
      </c>
      <c r="DX175" s="436"/>
      <c r="DY175" s="436"/>
      <c r="DZ175" s="437"/>
      <c r="EA175" s="436"/>
      <c r="EB175" s="436">
        <f>SUM(EB176:EB177)</f>
        <v>0</v>
      </c>
      <c r="EC175" s="436"/>
      <c r="ED175" s="436"/>
      <c r="EE175" s="437"/>
      <c r="EF175" s="436"/>
      <c r="EG175" s="436">
        <f>SUM(EG176:EG177)</f>
        <v>0</v>
      </c>
      <c r="EH175" s="436"/>
      <c r="EI175" s="436"/>
      <c r="EJ175" s="437"/>
      <c r="EK175" s="436"/>
      <c r="EL175" s="436">
        <f>SUM(EL176:EL177)</f>
        <v>0</v>
      </c>
      <c r="EM175" s="436"/>
      <c r="EN175" s="436"/>
      <c r="EO175" s="345"/>
    </row>
    <row r="176" spans="1:148" hidden="1" x14ac:dyDescent="0.2">
      <c r="A176" s="333"/>
      <c r="B176" s="333"/>
      <c r="C176" s="333"/>
      <c r="D176" s="345" t="s">
        <v>422</v>
      </c>
      <c r="E176" s="351"/>
      <c r="F176" s="358"/>
      <c r="G176" s="434">
        <v>0</v>
      </c>
      <c r="H176" s="435"/>
      <c r="I176" s="436"/>
      <c r="J176" s="437"/>
      <c r="K176" s="438"/>
      <c r="L176" s="434">
        <v>0</v>
      </c>
      <c r="M176" s="435"/>
      <c r="N176" s="436"/>
      <c r="O176" s="437"/>
      <c r="P176" s="438"/>
      <c r="Q176" s="434">
        <v>0</v>
      </c>
      <c r="R176" s="435"/>
      <c r="S176" s="436"/>
      <c r="T176" s="437"/>
      <c r="U176" s="438"/>
      <c r="V176" s="434">
        <v>0</v>
      </c>
      <c r="W176" s="435"/>
      <c r="X176" s="436"/>
      <c r="Y176" s="437"/>
      <c r="Z176" s="438"/>
      <c r="AA176" s="434">
        <v>0</v>
      </c>
      <c r="AB176" s="435"/>
      <c r="AC176" s="436"/>
      <c r="AD176" s="437"/>
      <c r="AE176" s="438"/>
      <c r="AF176" s="434">
        <v>0</v>
      </c>
      <c r="AG176" s="435"/>
      <c r="AH176" s="436"/>
      <c r="AI176" s="437"/>
      <c r="AJ176" s="438"/>
      <c r="AK176" s="434">
        <v>0</v>
      </c>
      <c r="AL176" s="435"/>
      <c r="AM176" s="436"/>
      <c r="AN176" s="437"/>
      <c r="AO176" s="438"/>
      <c r="AP176" s="434">
        <v>0</v>
      </c>
      <c r="AQ176" s="435"/>
      <c r="AR176" s="436"/>
      <c r="AS176" s="437"/>
      <c r="AT176" s="438"/>
      <c r="AU176" s="434">
        <v>0</v>
      </c>
      <c r="AV176" s="435"/>
      <c r="AW176" s="436"/>
      <c r="AX176" s="437"/>
      <c r="AY176" s="438"/>
      <c r="AZ176" s="434">
        <v>0</v>
      </c>
      <c r="BA176" s="435"/>
      <c r="BB176" s="436"/>
      <c r="BC176" s="437"/>
      <c r="BD176" s="438"/>
      <c r="BE176" s="434">
        <v>0</v>
      </c>
      <c r="BF176" s="435"/>
      <c r="BG176" s="436"/>
      <c r="BH176" s="437"/>
      <c r="BI176" s="438"/>
      <c r="BJ176" s="434">
        <v>0</v>
      </c>
      <c r="BK176" s="435"/>
      <c r="BL176" s="436"/>
      <c r="BM176" s="437"/>
      <c r="BN176" s="438"/>
      <c r="BO176" s="434">
        <v>0</v>
      </c>
      <c r="BP176" s="435"/>
      <c r="BQ176" s="436"/>
      <c r="BR176" s="437"/>
      <c r="BS176" s="438"/>
      <c r="BT176" s="434">
        <f>SUM(L176:BO176)</f>
        <v>0</v>
      </c>
      <c r="BU176" s="435"/>
      <c r="BV176" s="436"/>
      <c r="BW176" s="437"/>
      <c r="BX176" s="438"/>
      <c r="BY176" s="434">
        <v>0</v>
      </c>
      <c r="BZ176" s="435"/>
      <c r="CA176" s="436"/>
      <c r="CB176" s="437"/>
      <c r="CC176" s="438"/>
      <c r="CD176" s="434">
        <v>0</v>
      </c>
      <c r="CE176" s="435"/>
      <c r="CF176" s="436"/>
      <c r="CG176" s="437"/>
      <c r="CH176" s="438"/>
      <c r="CI176" s="434">
        <v>0</v>
      </c>
      <c r="CJ176" s="435"/>
      <c r="CK176" s="436"/>
      <c r="CL176" s="437"/>
      <c r="CM176" s="438"/>
      <c r="CN176" s="434">
        <v>0</v>
      </c>
      <c r="CO176" s="435"/>
      <c r="CP176" s="436"/>
      <c r="CQ176" s="437"/>
      <c r="CR176" s="438"/>
      <c r="CS176" s="434">
        <v>0</v>
      </c>
      <c r="CT176" s="435"/>
      <c r="CU176" s="436"/>
      <c r="CV176" s="437"/>
      <c r="CW176" s="438"/>
      <c r="CX176" s="434">
        <v>0</v>
      </c>
      <c r="CY176" s="435"/>
      <c r="CZ176" s="436"/>
      <c r="DA176" s="437"/>
      <c r="DB176" s="438"/>
      <c r="DC176" s="434">
        <v>0</v>
      </c>
      <c r="DD176" s="435"/>
      <c r="DE176" s="436"/>
      <c r="DF176" s="437"/>
      <c r="DG176" s="438"/>
      <c r="DH176" s="434">
        <v>0</v>
      </c>
      <c r="DI176" s="435"/>
      <c r="DJ176" s="436"/>
      <c r="DK176" s="437"/>
      <c r="DL176" s="438"/>
      <c r="DM176" s="434">
        <v>0</v>
      </c>
      <c r="DN176" s="435"/>
      <c r="DO176" s="436"/>
      <c r="DP176" s="437"/>
      <c r="DQ176" s="438"/>
      <c r="DR176" s="434">
        <v>0</v>
      </c>
      <c r="DS176" s="435"/>
      <c r="DT176" s="436"/>
      <c r="DU176" s="437"/>
      <c r="DV176" s="438"/>
      <c r="DW176" s="434">
        <v>0</v>
      </c>
      <c r="DX176" s="435"/>
      <c r="DY176" s="436"/>
      <c r="DZ176" s="437"/>
      <c r="EA176" s="438"/>
      <c r="EB176" s="434">
        <v>0</v>
      </c>
      <c r="EC176" s="435"/>
      <c r="ED176" s="436"/>
      <c r="EE176" s="437"/>
      <c r="EF176" s="438"/>
      <c r="EG176" s="434">
        <v>0</v>
      </c>
      <c r="EH176" s="435"/>
      <c r="EI176" s="436"/>
      <c r="EJ176" s="437"/>
      <c r="EK176" s="438"/>
      <c r="EL176" s="434">
        <f>SUM(CD176:EG176)</f>
        <v>0</v>
      </c>
      <c r="EM176" s="435"/>
      <c r="EN176" s="436"/>
      <c r="EO176" s="345"/>
    </row>
    <row r="177" spans="1:145" hidden="1" x14ac:dyDescent="0.2">
      <c r="A177" s="333"/>
      <c r="B177" s="333"/>
      <c r="C177" s="333"/>
      <c r="D177" s="345" t="s">
        <v>423</v>
      </c>
      <c r="E177" s="351"/>
      <c r="F177" s="373"/>
      <c r="G177" s="448">
        <v>0</v>
      </c>
      <c r="H177" s="449"/>
      <c r="I177" s="436"/>
      <c r="J177" s="437"/>
      <c r="K177" s="450"/>
      <c r="L177" s="448">
        <v>0</v>
      </c>
      <c r="M177" s="449"/>
      <c r="N177" s="436"/>
      <c r="O177" s="437"/>
      <c r="P177" s="450"/>
      <c r="Q177" s="448">
        <v>0</v>
      </c>
      <c r="R177" s="449"/>
      <c r="S177" s="436"/>
      <c r="T177" s="437"/>
      <c r="U177" s="450"/>
      <c r="V177" s="448">
        <v>0</v>
      </c>
      <c r="W177" s="449"/>
      <c r="X177" s="436"/>
      <c r="Y177" s="437"/>
      <c r="Z177" s="450"/>
      <c r="AA177" s="448">
        <v>0</v>
      </c>
      <c r="AB177" s="449"/>
      <c r="AC177" s="436"/>
      <c r="AD177" s="437"/>
      <c r="AE177" s="450"/>
      <c r="AF177" s="448">
        <v>0</v>
      </c>
      <c r="AG177" s="449"/>
      <c r="AH177" s="436"/>
      <c r="AI177" s="437"/>
      <c r="AJ177" s="450"/>
      <c r="AK177" s="448">
        <v>0</v>
      </c>
      <c r="AL177" s="449"/>
      <c r="AM177" s="436"/>
      <c r="AN177" s="437"/>
      <c r="AO177" s="450"/>
      <c r="AP177" s="448">
        <v>0</v>
      </c>
      <c r="AQ177" s="449"/>
      <c r="AR177" s="436"/>
      <c r="AS177" s="437"/>
      <c r="AT177" s="450"/>
      <c r="AU177" s="448">
        <v>0</v>
      </c>
      <c r="AV177" s="449"/>
      <c r="AW177" s="436"/>
      <c r="AX177" s="437"/>
      <c r="AY177" s="450"/>
      <c r="AZ177" s="448">
        <v>0</v>
      </c>
      <c r="BA177" s="449"/>
      <c r="BB177" s="436"/>
      <c r="BC177" s="437"/>
      <c r="BD177" s="450"/>
      <c r="BE177" s="448">
        <v>0</v>
      </c>
      <c r="BF177" s="449"/>
      <c r="BG177" s="436"/>
      <c r="BH177" s="437"/>
      <c r="BI177" s="450"/>
      <c r="BJ177" s="448">
        <v>0</v>
      </c>
      <c r="BK177" s="449"/>
      <c r="BL177" s="436"/>
      <c r="BM177" s="437"/>
      <c r="BN177" s="450"/>
      <c r="BO177" s="448">
        <v>0</v>
      </c>
      <c r="BP177" s="449"/>
      <c r="BQ177" s="436"/>
      <c r="BR177" s="437"/>
      <c r="BS177" s="450"/>
      <c r="BT177" s="448">
        <f>SUM(L177:BO177)</f>
        <v>0</v>
      </c>
      <c r="BU177" s="449"/>
      <c r="BV177" s="436"/>
      <c r="BW177" s="437"/>
      <c r="BX177" s="450"/>
      <c r="BY177" s="448">
        <v>0</v>
      </c>
      <c r="BZ177" s="449"/>
      <c r="CA177" s="436"/>
      <c r="CB177" s="437"/>
      <c r="CC177" s="450"/>
      <c r="CD177" s="448">
        <v>0</v>
      </c>
      <c r="CE177" s="449"/>
      <c r="CF177" s="436"/>
      <c r="CG177" s="437"/>
      <c r="CH177" s="450"/>
      <c r="CI177" s="448">
        <v>0</v>
      </c>
      <c r="CJ177" s="449"/>
      <c r="CK177" s="436"/>
      <c r="CL177" s="437"/>
      <c r="CM177" s="450"/>
      <c r="CN177" s="448">
        <v>0</v>
      </c>
      <c r="CO177" s="449"/>
      <c r="CP177" s="436"/>
      <c r="CQ177" s="437"/>
      <c r="CR177" s="450"/>
      <c r="CS177" s="448">
        <v>0</v>
      </c>
      <c r="CT177" s="449"/>
      <c r="CU177" s="436"/>
      <c r="CV177" s="437"/>
      <c r="CW177" s="450"/>
      <c r="CX177" s="448">
        <v>0</v>
      </c>
      <c r="CY177" s="449"/>
      <c r="CZ177" s="436"/>
      <c r="DA177" s="437"/>
      <c r="DB177" s="450"/>
      <c r="DC177" s="448">
        <v>0</v>
      </c>
      <c r="DD177" s="449"/>
      <c r="DE177" s="436"/>
      <c r="DF177" s="437"/>
      <c r="DG177" s="450"/>
      <c r="DH177" s="448">
        <v>0</v>
      </c>
      <c r="DI177" s="449"/>
      <c r="DJ177" s="436"/>
      <c r="DK177" s="437"/>
      <c r="DL177" s="450"/>
      <c r="DM177" s="448">
        <v>0</v>
      </c>
      <c r="DN177" s="449"/>
      <c r="DO177" s="436"/>
      <c r="DP177" s="437"/>
      <c r="DQ177" s="450"/>
      <c r="DR177" s="448">
        <v>0</v>
      </c>
      <c r="DS177" s="449"/>
      <c r="DT177" s="436"/>
      <c r="DU177" s="437"/>
      <c r="DV177" s="450"/>
      <c r="DW177" s="448">
        <v>0</v>
      </c>
      <c r="DX177" s="449"/>
      <c r="DY177" s="436"/>
      <c r="DZ177" s="437"/>
      <c r="EA177" s="450"/>
      <c r="EB177" s="448">
        <v>0</v>
      </c>
      <c r="EC177" s="449"/>
      <c r="ED177" s="436"/>
      <c r="EE177" s="437"/>
      <c r="EF177" s="450"/>
      <c r="EG177" s="448">
        <v>0</v>
      </c>
      <c r="EH177" s="449"/>
      <c r="EI177" s="436"/>
      <c r="EJ177" s="437"/>
      <c r="EK177" s="450"/>
      <c r="EL177" s="448">
        <f>SUM(CD177:EG177)</f>
        <v>0</v>
      </c>
      <c r="EM177" s="449"/>
      <c r="EN177" s="436"/>
      <c r="EO177" s="345"/>
    </row>
    <row r="178" spans="1:145" hidden="1" x14ac:dyDescent="0.2">
      <c r="A178" s="333"/>
      <c r="B178" s="333"/>
      <c r="C178" s="333"/>
      <c r="D178" s="345"/>
      <c r="E178" s="351"/>
      <c r="F178" s="333"/>
      <c r="G178" s="436"/>
      <c r="H178" s="436"/>
      <c r="I178" s="436"/>
      <c r="J178" s="437"/>
      <c r="K178" s="436"/>
      <c r="L178" s="436"/>
      <c r="M178" s="436"/>
      <c r="N178" s="436"/>
      <c r="O178" s="437"/>
      <c r="P178" s="436"/>
      <c r="Q178" s="436"/>
      <c r="R178" s="436"/>
      <c r="S178" s="436"/>
      <c r="T178" s="437"/>
      <c r="U178" s="436"/>
      <c r="V178" s="436"/>
      <c r="W178" s="436"/>
      <c r="X178" s="436"/>
      <c r="Y178" s="437"/>
      <c r="Z178" s="436"/>
      <c r="AA178" s="436"/>
      <c r="AB178" s="436"/>
      <c r="AC178" s="436"/>
      <c r="AD178" s="437"/>
      <c r="AE178" s="436"/>
      <c r="AF178" s="436"/>
      <c r="AG178" s="436"/>
      <c r="AH178" s="436"/>
      <c r="AI178" s="437"/>
      <c r="AJ178" s="436"/>
      <c r="AK178" s="436"/>
      <c r="AL178" s="436"/>
      <c r="AM178" s="436"/>
      <c r="AN178" s="437"/>
      <c r="AO178" s="436"/>
      <c r="AP178" s="436"/>
      <c r="AQ178" s="436"/>
      <c r="AR178" s="436"/>
      <c r="AS178" s="437"/>
      <c r="AT178" s="436"/>
      <c r="AU178" s="436"/>
      <c r="AV178" s="436"/>
      <c r="AW178" s="436"/>
      <c r="AX178" s="437"/>
      <c r="AY178" s="436"/>
      <c r="AZ178" s="436"/>
      <c r="BA178" s="436"/>
      <c r="BB178" s="436"/>
      <c r="BC178" s="437"/>
      <c r="BD178" s="436"/>
      <c r="BE178" s="436"/>
      <c r="BF178" s="436"/>
      <c r="BG178" s="436"/>
      <c r="BH178" s="437"/>
      <c r="BI178" s="436"/>
      <c r="BJ178" s="436"/>
      <c r="BK178" s="436"/>
      <c r="BL178" s="436"/>
      <c r="BM178" s="437"/>
      <c r="BN178" s="436"/>
      <c r="BO178" s="436"/>
      <c r="BP178" s="436"/>
      <c r="BQ178" s="436"/>
      <c r="BR178" s="437"/>
      <c r="BS178" s="436"/>
      <c r="BT178" s="436"/>
      <c r="BU178" s="436"/>
      <c r="BV178" s="436"/>
      <c r="BW178" s="437"/>
      <c r="BX178" s="436"/>
      <c r="BY178" s="436"/>
      <c r="BZ178" s="436"/>
      <c r="CA178" s="436"/>
      <c r="CB178" s="437"/>
      <c r="CC178" s="436"/>
      <c r="CD178" s="436"/>
      <c r="CE178" s="436"/>
      <c r="CF178" s="436"/>
      <c r="CG178" s="437"/>
      <c r="CH178" s="436"/>
      <c r="CI178" s="436"/>
      <c r="CJ178" s="436"/>
      <c r="CK178" s="436"/>
      <c r="CL178" s="437"/>
      <c r="CM178" s="436"/>
      <c r="CN178" s="436"/>
      <c r="CO178" s="436"/>
      <c r="CP178" s="436"/>
      <c r="CQ178" s="437"/>
      <c r="CR178" s="436"/>
      <c r="CS178" s="436"/>
      <c r="CT178" s="436"/>
      <c r="CU178" s="436"/>
      <c r="CV178" s="437"/>
      <c r="CW178" s="436"/>
      <c r="CX178" s="436"/>
      <c r="CY178" s="436"/>
      <c r="CZ178" s="436"/>
      <c r="DA178" s="437"/>
      <c r="DB178" s="436"/>
      <c r="DC178" s="436"/>
      <c r="DD178" s="436"/>
      <c r="DE178" s="436"/>
      <c r="DF178" s="437"/>
      <c r="DG178" s="436"/>
      <c r="DH178" s="436"/>
      <c r="DI178" s="436"/>
      <c r="DJ178" s="436"/>
      <c r="DK178" s="437"/>
      <c r="DL178" s="436"/>
      <c r="DM178" s="436"/>
      <c r="DN178" s="436"/>
      <c r="DO178" s="436"/>
      <c r="DP178" s="437"/>
      <c r="DQ178" s="436"/>
      <c r="DR178" s="436"/>
      <c r="DS178" s="436"/>
      <c r="DT178" s="436"/>
      <c r="DU178" s="437"/>
      <c r="DV178" s="436"/>
      <c r="DW178" s="436"/>
      <c r="DX178" s="436"/>
      <c r="DY178" s="436"/>
      <c r="DZ178" s="437"/>
      <c r="EA178" s="436"/>
      <c r="EB178" s="436"/>
      <c r="EC178" s="436"/>
      <c r="ED178" s="436"/>
      <c r="EE178" s="437"/>
      <c r="EF178" s="436"/>
      <c r="EG178" s="436"/>
      <c r="EH178" s="436"/>
      <c r="EI178" s="436"/>
      <c r="EJ178" s="437"/>
      <c r="EK178" s="436"/>
      <c r="EL178" s="436"/>
      <c r="EM178" s="436"/>
      <c r="EN178" s="436"/>
      <c r="EO178" s="345"/>
    </row>
    <row r="179" spans="1:145" hidden="1" x14ac:dyDescent="0.2">
      <c r="A179" s="333"/>
      <c r="B179" s="333"/>
      <c r="C179" s="333"/>
      <c r="D179" s="345" t="s">
        <v>441</v>
      </c>
      <c r="E179" s="351"/>
      <c r="F179" s="333"/>
      <c r="G179" s="436">
        <f>SUM(G180:G181)</f>
        <v>0</v>
      </c>
      <c r="H179" s="436"/>
      <c r="I179" s="436"/>
      <c r="J179" s="437"/>
      <c r="K179" s="436"/>
      <c r="L179" s="436">
        <f>SUM(L180:L181)</f>
        <v>0</v>
      </c>
      <c r="M179" s="436"/>
      <c r="N179" s="436"/>
      <c r="O179" s="437"/>
      <c r="P179" s="436"/>
      <c r="Q179" s="436">
        <f>SUM(Q180:Q181)</f>
        <v>0</v>
      </c>
      <c r="R179" s="436"/>
      <c r="S179" s="436"/>
      <c r="T179" s="437"/>
      <c r="U179" s="436"/>
      <c r="V179" s="436">
        <f>SUM(V180:V181)</f>
        <v>0</v>
      </c>
      <c r="W179" s="436"/>
      <c r="X179" s="436"/>
      <c r="Y179" s="437"/>
      <c r="Z179" s="436"/>
      <c r="AA179" s="436">
        <f>SUM(AA180:AA181)</f>
        <v>0</v>
      </c>
      <c r="AB179" s="436"/>
      <c r="AC179" s="436"/>
      <c r="AD179" s="437"/>
      <c r="AE179" s="436"/>
      <c r="AF179" s="436">
        <f>SUM(AF180:AF181)</f>
        <v>0</v>
      </c>
      <c r="AG179" s="436"/>
      <c r="AH179" s="436"/>
      <c r="AI179" s="437"/>
      <c r="AJ179" s="436"/>
      <c r="AK179" s="436">
        <f>SUM(AK180:AK181)</f>
        <v>0</v>
      </c>
      <c r="AL179" s="436"/>
      <c r="AM179" s="436"/>
      <c r="AN179" s="437"/>
      <c r="AO179" s="436"/>
      <c r="AP179" s="436">
        <f>SUM(AP180:AP181)</f>
        <v>0</v>
      </c>
      <c r="AQ179" s="436"/>
      <c r="AR179" s="436"/>
      <c r="AS179" s="437"/>
      <c r="AT179" s="436"/>
      <c r="AU179" s="436">
        <f>SUM(AU180:AU181)</f>
        <v>0</v>
      </c>
      <c r="AV179" s="436"/>
      <c r="AW179" s="436"/>
      <c r="AX179" s="437"/>
      <c r="AY179" s="436"/>
      <c r="AZ179" s="436">
        <f>SUM(AZ180:AZ181)</f>
        <v>0</v>
      </c>
      <c r="BA179" s="436"/>
      <c r="BB179" s="436"/>
      <c r="BC179" s="437"/>
      <c r="BD179" s="436"/>
      <c r="BE179" s="436">
        <f>SUM(BE180:BE181)</f>
        <v>0</v>
      </c>
      <c r="BF179" s="436"/>
      <c r="BG179" s="436"/>
      <c r="BH179" s="437"/>
      <c r="BI179" s="436"/>
      <c r="BJ179" s="436">
        <f>SUM(BJ180:BJ181)</f>
        <v>0</v>
      </c>
      <c r="BK179" s="436"/>
      <c r="BL179" s="436"/>
      <c r="BM179" s="437"/>
      <c r="BN179" s="436"/>
      <c r="BO179" s="436">
        <f>SUM(BO180:BO181)</f>
        <v>0</v>
      </c>
      <c r="BP179" s="436"/>
      <c r="BQ179" s="436"/>
      <c r="BR179" s="437"/>
      <c r="BS179" s="436"/>
      <c r="BT179" s="436">
        <f>SUM(BT180:BT181)</f>
        <v>0</v>
      </c>
      <c r="BU179" s="436"/>
      <c r="BV179" s="436"/>
      <c r="BW179" s="437"/>
      <c r="BX179" s="436"/>
      <c r="BY179" s="436">
        <f>SUM(BY180:BY181)</f>
        <v>0</v>
      </c>
      <c r="BZ179" s="436"/>
      <c r="CA179" s="436"/>
      <c r="CB179" s="437"/>
      <c r="CC179" s="436"/>
      <c r="CD179" s="436">
        <f>SUM(CD180:CD181)</f>
        <v>0</v>
      </c>
      <c r="CE179" s="436"/>
      <c r="CF179" s="436"/>
      <c r="CG179" s="437"/>
      <c r="CH179" s="436"/>
      <c r="CI179" s="436">
        <f>SUM(CI180:CI181)</f>
        <v>0</v>
      </c>
      <c r="CJ179" s="436"/>
      <c r="CK179" s="436"/>
      <c r="CL179" s="437"/>
      <c r="CM179" s="436"/>
      <c r="CN179" s="436">
        <f>SUM(CN180:CN181)</f>
        <v>0</v>
      </c>
      <c r="CO179" s="436"/>
      <c r="CP179" s="436"/>
      <c r="CQ179" s="437"/>
      <c r="CR179" s="436"/>
      <c r="CS179" s="436">
        <f>SUM(CS180:CS181)</f>
        <v>0</v>
      </c>
      <c r="CT179" s="436"/>
      <c r="CU179" s="436"/>
      <c r="CV179" s="437"/>
      <c r="CW179" s="436"/>
      <c r="CX179" s="436">
        <f>SUM(CX180:CX181)</f>
        <v>0</v>
      </c>
      <c r="CY179" s="436"/>
      <c r="CZ179" s="436"/>
      <c r="DA179" s="437"/>
      <c r="DB179" s="436"/>
      <c r="DC179" s="436">
        <f>SUM(DC180:DC181)</f>
        <v>0</v>
      </c>
      <c r="DD179" s="436"/>
      <c r="DE179" s="436"/>
      <c r="DF179" s="437"/>
      <c r="DG179" s="436"/>
      <c r="DH179" s="436">
        <f>SUM(DH180:DH181)</f>
        <v>0</v>
      </c>
      <c r="DI179" s="436"/>
      <c r="DJ179" s="436"/>
      <c r="DK179" s="437"/>
      <c r="DL179" s="436"/>
      <c r="DM179" s="436">
        <f>SUM(DM180:DM181)</f>
        <v>0</v>
      </c>
      <c r="DN179" s="436"/>
      <c r="DO179" s="436"/>
      <c r="DP179" s="437"/>
      <c r="DQ179" s="436"/>
      <c r="DR179" s="436">
        <f>SUM(DR180:DR181)</f>
        <v>0</v>
      </c>
      <c r="DS179" s="436"/>
      <c r="DT179" s="436"/>
      <c r="DU179" s="437"/>
      <c r="DV179" s="436"/>
      <c r="DW179" s="436">
        <f>SUM(DW180:DW181)</f>
        <v>0</v>
      </c>
      <c r="DX179" s="436"/>
      <c r="DY179" s="436"/>
      <c r="DZ179" s="437"/>
      <c r="EA179" s="436"/>
      <c r="EB179" s="436">
        <f>SUM(EB180:EB181)</f>
        <v>0</v>
      </c>
      <c r="EC179" s="436"/>
      <c r="ED179" s="436"/>
      <c r="EE179" s="437"/>
      <c r="EF179" s="436"/>
      <c r="EG179" s="436">
        <f>SUM(EG180:EG181)</f>
        <v>0</v>
      </c>
      <c r="EH179" s="436"/>
      <c r="EI179" s="436"/>
      <c r="EJ179" s="437"/>
      <c r="EK179" s="436"/>
      <c r="EL179" s="436">
        <f>SUM(EL180:EL181)</f>
        <v>0</v>
      </c>
      <c r="EM179" s="436"/>
      <c r="EN179" s="436"/>
      <c r="EO179" s="345"/>
    </row>
    <row r="180" spans="1:145" hidden="1" x14ac:dyDescent="0.2">
      <c r="A180" s="333"/>
      <c r="B180" s="333"/>
      <c r="C180" s="333"/>
      <c r="D180" s="345" t="s">
        <v>422</v>
      </c>
      <c r="E180" s="351"/>
      <c r="F180" s="358"/>
      <c r="G180" s="434">
        <v>0</v>
      </c>
      <c r="H180" s="435"/>
      <c r="I180" s="436"/>
      <c r="J180" s="437"/>
      <c r="K180" s="438"/>
      <c r="L180" s="434">
        <v>0</v>
      </c>
      <c r="M180" s="435"/>
      <c r="N180" s="436"/>
      <c r="O180" s="437"/>
      <c r="P180" s="438"/>
      <c r="Q180" s="434">
        <v>0</v>
      </c>
      <c r="R180" s="435"/>
      <c r="S180" s="436"/>
      <c r="T180" s="437"/>
      <c r="U180" s="438"/>
      <c r="V180" s="434">
        <v>0</v>
      </c>
      <c r="W180" s="435"/>
      <c r="X180" s="436"/>
      <c r="Y180" s="437"/>
      <c r="Z180" s="438"/>
      <c r="AA180" s="434">
        <v>0</v>
      </c>
      <c r="AB180" s="435"/>
      <c r="AC180" s="436"/>
      <c r="AD180" s="437"/>
      <c r="AE180" s="438"/>
      <c r="AF180" s="434">
        <v>0</v>
      </c>
      <c r="AG180" s="435"/>
      <c r="AH180" s="436"/>
      <c r="AI180" s="437"/>
      <c r="AJ180" s="438"/>
      <c r="AK180" s="434">
        <v>0</v>
      </c>
      <c r="AL180" s="435"/>
      <c r="AM180" s="436"/>
      <c r="AN180" s="437"/>
      <c r="AO180" s="438"/>
      <c r="AP180" s="434">
        <v>0</v>
      </c>
      <c r="AQ180" s="435"/>
      <c r="AR180" s="436"/>
      <c r="AS180" s="437"/>
      <c r="AT180" s="438"/>
      <c r="AU180" s="434">
        <v>0</v>
      </c>
      <c r="AV180" s="435"/>
      <c r="AW180" s="436"/>
      <c r="AX180" s="437"/>
      <c r="AY180" s="438"/>
      <c r="AZ180" s="434">
        <v>0</v>
      </c>
      <c r="BA180" s="435"/>
      <c r="BB180" s="436"/>
      <c r="BC180" s="437"/>
      <c r="BD180" s="438"/>
      <c r="BE180" s="434">
        <v>0</v>
      </c>
      <c r="BF180" s="435"/>
      <c r="BG180" s="436"/>
      <c r="BH180" s="437"/>
      <c r="BI180" s="438"/>
      <c r="BJ180" s="434">
        <v>0</v>
      </c>
      <c r="BK180" s="435"/>
      <c r="BL180" s="436"/>
      <c r="BM180" s="437"/>
      <c r="BN180" s="438"/>
      <c r="BO180" s="434">
        <v>0</v>
      </c>
      <c r="BP180" s="435"/>
      <c r="BQ180" s="436"/>
      <c r="BR180" s="437"/>
      <c r="BS180" s="438"/>
      <c r="BT180" s="434">
        <f>SUM(L180:BO180)</f>
        <v>0</v>
      </c>
      <c r="BU180" s="435"/>
      <c r="BV180" s="436"/>
      <c r="BW180" s="437"/>
      <c r="BX180" s="438"/>
      <c r="BY180" s="434">
        <v>0</v>
      </c>
      <c r="BZ180" s="435"/>
      <c r="CA180" s="436"/>
      <c r="CB180" s="437"/>
      <c r="CC180" s="438"/>
      <c r="CD180" s="434">
        <v>0</v>
      </c>
      <c r="CE180" s="435"/>
      <c r="CF180" s="436"/>
      <c r="CG180" s="437"/>
      <c r="CH180" s="438"/>
      <c r="CI180" s="434">
        <v>0</v>
      </c>
      <c r="CJ180" s="435"/>
      <c r="CK180" s="436"/>
      <c r="CL180" s="437"/>
      <c r="CM180" s="438"/>
      <c r="CN180" s="434">
        <v>0</v>
      </c>
      <c r="CO180" s="435"/>
      <c r="CP180" s="436"/>
      <c r="CQ180" s="437"/>
      <c r="CR180" s="438"/>
      <c r="CS180" s="434">
        <v>0</v>
      </c>
      <c r="CT180" s="435"/>
      <c r="CU180" s="436"/>
      <c r="CV180" s="437"/>
      <c r="CW180" s="438"/>
      <c r="CX180" s="434">
        <v>0</v>
      </c>
      <c r="CY180" s="435"/>
      <c r="CZ180" s="436"/>
      <c r="DA180" s="437"/>
      <c r="DB180" s="438"/>
      <c r="DC180" s="434">
        <v>0</v>
      </c>
      <c r="DD180" s="435"/>
      <c r="DE180" s="436"/>
      <c r="DF180" s="437"/>
      <c r="DG180" s="438"/>
      <c r="DH180" s="434">
        <v>0</v>
      </c>
      <c r="DI180" s="435"/>
      <c r="DJ180" s="436"/>
      <c r="DK180" s="437"/>
      <c r="DL180" s="438"/>
      <c r="DM180" s="434">
        <v>0</v>
      </c>
      <c r="DN180" s="435"/>
      <c r="DO180" s="436"/>
      <c r="DP180" s="437"/>
      <c r="DQ180" s="438"/>
      <c r="DR180" s="434">
        <v>0</v>
      </c>
      <c r="DS180" s="435"/>
      <c r="DT180" s="436"/>
      <c r="DU180" s="437"/>
      <c r="DV180" s="438"/>
      <c r="DW180" s="434">
        <v>0</v>
      </c>
      <c r="DX180" s="435"/>
      <c r="DY180" s="436"/>
      <c r="DZ180" s="437"/>
      <c r="EA180" s="438"/>
      <c r="EB180" s="434">
        <v>0</v>
      </c>
      <c r="EC180" s="435"/>
      <c r="ED180" s="436"/>
      <c r="EE180" s="437"/>
      <c r="EF180" s="438"/>
      <c r="EG180" s="434">
        <v>0</v>
      </c>
      <c r="EH180" s="435"/>
      <c r="EI180" s="436"/>
      <c r="EJ180" s="437"/>
      <c r="EK180" s="438"/>
      <c r="EL180" s="434">
        <f>SUM(CD180:EG180)</f>
        <v>0</v>
      </c>
      <c r="EM180" s="435"/>
      <c r="EN180" s="436"/>
      <c r="EO180" s="345"/>
    </row>
    <row r="181" spans="1:145" hidden="1" x14ac:dyDescent="0.2">
      <c r="A181" s="333"/>
      <c r="B181" s="333"/>
      <c r="C181" s="333"/>
      <c r="D181" s="345" t="s">
        <v>423</v>
      </c>
      <c r="E181" s="351"/>
      <c r="F181" s="373"/>
      <c r="G181" s="448">
        <v>0</v>
      </c>
      <c r="H181" s="449"/>
      <c r="I181" s="436"/>
      <c r="J181" s="437"/>
      <c r="K181" s="450"/>
      <c r="L181" s="448">
        <v>0</v>
      </c>
      <c r="M181" s="449"/>
      <c r="N181" s="436"/>
      <c r="O181" s="437"/>
      <c r="P181" s="450"/>
      <c r="Q181" s="448">
        <v>0</v>
      </c>
      <c r="R181" s="449"/>
      <c r="S181" s="436"/>
      <c r="T181" s="437"/>
      <c r="U181" s="450"/>
      <c r="V181" s="448">
        <v>0</v>
      </c>
      <c r="W181" s="449"/>
      <c r="X181" s="436"/>
      <c r="Y181" s="437"/>
      <c r="Z181" s="450"/>
      <c r="AA181" s="448">
        <v>0</v>
      </c>
      <c r="AB181" s="449"/>
      <c r="AC181" s="436"/>
      <c r="AD181" s="437"/>
      <c r="AE181" s="450"/>
      <c r="AF181" s="448">
        <v>0</v>
      </c>
      <c r="AG181" s="449"/>
      <c r="AH181" s="436"/>
      <c r="AI181" s="437"/>
      <c r="AJ181" s="450"/>
      <c r="AK181" s="448">
        <v>0</v>
      </c>
      <c r="AL181" s="449"/>
      <c r="AM181" s="436"/>
      <c r="AN181" s="437"/>
      <c r="AO181" s="450"/>
      <c r="AP181" s="448">
        <v>0</v>
      </c>
      <c r="AQ181" s="449"/>
      <c r="AR181" s="436"/>
      <c r="AS181" s="437"/>
      <c r="AT181" s="450"/>
      <c r="AU181" s="448">
        <v>0</v>
      </c>
      <c r="AV181" s="449"/>
      <c r="AW181" s="436"/>
      <c r="AX181" s="437"/>
      <c r="AY181" s="450"/>
      <c r="AZ181" s="448">
        <v>0</v>
      </c>
      <c r="BA181" s="449"/>
      <c r="BB181" s="436"/>
      <c r="BC181" s="437"/>
      <c r="BD181" s="450"/>
      <c r="BE181" s="448">
        <v>0</v>
      </c>
      <c r="BF181" s="449"/>
      <c r="BG181" s="436"/>
      <c r="BH181" s="437"/>
      <c r="BI181" s="450"/>
      <c r="BJ181" s="448">
        <v>0</v>
      </c>
      <c r="BK181" s="449"/>
      <c r="BL181" s="436"/>
      <c r="BM181" s="437"/>
      <c r="BN181" s="450"/>
      <c r="BO181" s="448">
        <v>0</v>
      </c>
      <c r="BP181" s="449"/>
      <c r="BQ181" s="436"/>
      <c r="BR181" s="437"/>
      <c r="BS181" s="450"/>
      <c r="BT181" s="448">
        <f>SUM(L181:BO181)</f>
        <v>0</v>
      </c>
      <c r="BU181" s="449"/>
      <c r="BV181" s="436"/>
      <c r="BW181" s="437"/>
      <c r="BX181" s="450"/>
      <c r="BY181" s="448">
        <v>0</v>
      </c>
      <c r="BZ181" s="449"/>
      <c r="CA181" s="436"/>
      <c r="CB181" s="437"/>
      <c r="CC181" s="450"/>
      <c r="CD181" s="448">
        <v>0</v>
      </c>
      <c r="CE181" s="449"/>
      <c r="CF181" s="436"/>
      <c r="CG181" s="437"/>
      <c r="CH181" s="450"/>
      <c r="CI181" s="448">
        <v>0</v>
      </c>
      <c r="CJ181" s="449"/>
      <c r="CK181" s="436"/>
      <c r="CL181" s="437"/>
      <c r="CM181" s="450"/>
      <c r="CN181" s="448">
        <v>0</v>
      </c>
      <c r="CO181" s="449"/>
      <c r="CP181" s="436"/>
      <c r="CQ181" s="437"/>
      <c r="CR181" s="450"/>
      <c r="CS181" s="448">
        <v>0</v>
      </c>
      <c r="CT181" s="449"/>
      <c r="CU181" s="436"/>
      <c r="CV181" s="437"/>
      <c r="CW181" s="450"/>
      <c r="CX181" s="448">
        <v>0</v>
      </c>
      <c r="CY181" s="449"/>
      <c r="CZ181" s="436"/>
      <c r="DA181" s="437"/>
      <c r="DB181" s="450"/>
      <c r="DC181" s="448">
        <v>0</v>
      </c>
      <c r="DD181" s="449"/>
      <c r="DE181" s="436"/>
      <c r="DF181" s="437"/>
      <c r="DG181" s="450"/>
      <c r="DH181" s="448">
        <v>0</v>
      </c>
      <c r="DI181" s="449"/>
      <c r="DJ181" s="436"/>
      <c r="DK181" s="437"/>
      <c r="DL181" s="450"/>
      <c r="DM181" s="448">
        <v>0</v>
      </c>
      <c r="DN181" s="449"/>
      <c r="DO181" s="436"/>
      <c r="DP181" s="437"/>
      <c r="DQ181" s="450"/>
      <c r="DR181" s="448">
        <v>0</v>
      </c>
      <c r="DS181" s="449"/>
      <c r="DT181" s="436"/>
      <c r="DU181" s="437"/>
      <c r="DV181" s="450"/>
      <c r="DW181" s="448">
        <v>0</v>
      </c>
      <c r="DX181" s="449"/>
      <c r="DY181" s="436"/>
      <c r="DZ181" s="437"/>
      <c r="EA181" s="450"/>
      <c r="EB181" s="448">
        <v>0</v>
      </c>
      <c r="EC181" s="449"/>
      <c r="ED181" s="436"/>
      <c r="EE181" s="437"/>
      <c r="EF181" s="450"/>
      <c r="EG181" s="448">
        <v>0</v>
      </c>
      <c r="EH181" s="449"/>
      <c r="EI181" s="436"/>
      <c r="EJ181" s="437"/>
      <c r="EK181" s="450"/>
      <c r="EL181" s="448">
        <f>SUM(CD181:EG181)</f>
        <v>0</v>
      </c>
      <c r="EM181" s="449"/>
      <c r="EN181" s="436"/>
      <c r="EO181" s="345"/>
    </row>
    <row r="182" spans="1:145" hidden="1" x14ac:dyDescent="0.2">
      <c r="A182" s="333"/>
      <c r="B182" s="333"/>
      <c r="C182" s="333"/>
      <c r="D182" s="345"/>
      <c r="E182" s="351"/>
      <c r="F182" s="333"/>
      <c r="G182" s="436"/>
      <c r="H182" s="436"/>
      <c r="I182" s="436"/>
      <c r="J182" s="437"/>
      <c r="K182" s="436"/>
      <c r="L182" s="436"/>
      <c r="M182" s="436"/>
      <c r="N182" s="436"/>
      <c r="O182" s="437"/>
      <c r="P182" s="436"/>
      <c r="Q182" s="436"/>
      <c r="R182" s="436"/>
      <c r="S182" s="436"/>
      <c r="T182" s="437"/>
      <c r="U182" s="436"/>
      <c r="V182" s="436"/>
      <c r="W182" s="436"/>
      <c r="X182" s="436"/>
      <c r="Y182" s="437"/>
      <c r="Z182" s="436"/>
      <c r="AA182" s="436"/>
      <c r="AB182" s="436"/>
      <c r="AC182" s="436"/>
      <c r="AD182" s="437"/>
      <c r="AE182" s="436"/>
      <c r="AF182" s="436"/>
      <c r="AG182" s="436"/>
      <c r="AH182" s="436"/>
      <c r="AI182" s="437"/>
      <c r="AJ182" s="436"/>
      <c r="AK182" s="436"/>
      <c r="AL182" s="436"/>
      <c r="AM182" s="436"/>
      <c r="AN182" s="437"/>
      <c r="AO182" s="436"/>
      <c r="AP182" s="436"/>
      <c r="AQ182" s="436"/>
      <c r="AR182" s="436"/>
      <c r="AS182" s="437"/>
      <c r="AT182" s="436"/>
      <c r="AU182" s="436"/>
      <c r="AV182" s="436"/>
      <c r="AW182" s="436"/>
      <c r="AX182" s="437"/>
      <c r="AY182" s="436"/>
      <c r="AZ182" s="436"/>
      <c r="BA182" s="436"/>
      <c r="BB182" s="436"/>
      <c r="BC182" s="437"/>
      <c r="BD182" s="436"/>
      <c r="BE182" s="436"/>
      <c r="BF182" s="436"/>
      <c r="BG182" s="436"/>
      <c r="BH182" s="437"/>
      <c r="BI182" s="436"/>
      <c r="BJ182" s="436"/>
      <c r="BK182" s="436"/>
      <c r="BL182" s="436"/>
      <c r="BM182" s="437"/>
      <c r="BN182" s="436"/>
      <c r="BO182" s="436"/>
      <c r="BP182" s="436"/>
      <c r="BQ182" s="436"/>
      <c r="BR182" s="437"/>
      <c r="BS182" s="436"/>
      <c r="BT182" s="436"/>
      <c r="BU182" s="436"/>
      <c r="BV182" s="436"/>
      <c r="BW182" s="437"/>
      <c r="BX182" s="436"/>
      <c r="BY182" s="436"/>
      <c r="BZ182" s="436"/>
      <c r="CA182" s="436"/>
      <c r="CB182" s="437"/>
      <c r="CC182" s="436"/>
      <c r="CD182" s="436"/>
      <c r="CE182" s="436"/>
      <c r="CF182" s="436"/>
      <c r="CG182" s="437"/>
      <c r="CH182" s="436"/>
      <c r="CI182" s="436"/>
      <c r="CJ182" s="436"/>
      <c r="CK182" s="436"/>
      <c r="CL182" s="437"/>
      <c r="CM182" s="436"/>
      <c r="CN182" s="436"/>
      <c r="CO182" s="436"/>
      <c r="CP182" s="436"/>
      <c r="CQ182" s="437"/>
      <c r="CR182" s="436"/>
      <c r="CS182" s="436"/>
      <c r="CT182" s="436"/>
      <c r="CU182" s="436"/>
      <c r="CV182" s="437"/>
      <c r="CW182" s="436"/>
      <c r="CX182" s="436"/>
      <c r="CY182" s="436"/>
      <c r="CZ182" s="436"/>
      <c r="DA182" s="437"/>
      <c r="DB182" s="436"/>
      <c r="DC182" s="436"/>
      <c r="DD182" s="436"/>
      <c r="DE182" s="436"/>
      <c r="DF182" s="437"/>
      <c r="DG182" s="436"/>
      <c r="DH182" s="436"/>
      <c r="DI182" s="436"/>
      <c r="DJ182" s="436"/>
      <c r="DK182" s="437"/>
      <c r="DL182" s="436"/>
      <c r="DM182" s="436"/>
      <c r="DN182" s="436"/>
      <c r="DO182" s="436"/>
      <c r="DP182" s="437"/>
      <c r="DQ182" s="436"/>
      <c r="DR182" s="436"/>
      <c r="DS182" s="436"/>
      <c r="DT182" s="436"/>
      <c r="DU182" s="437"/>
      <c r="DV182" s="436"/>
      <c r="DW182" s="436"/>
      <c r="DX182" s="436"/>
      <c r="DY182" s="436"/>
      <c r="DZ182" s="437"/>
      <c r="EA182" s="436"/>
      <c r="EB182" s="436"/>
      <c r="EC182" s="436"/>
      <c r="ED182" s="436"/>
      <c r="EE182" s="437"/>
      <c r="EF182" s="436"/>
      <c r="EG182" s="436"/>
      <c r="EH182" s="436"/>
      <c r="EI182" s="436"/>
      <c r="EJ182" s="437"/>
      <c r="EK182" s="436"/>
      <c r="EL182" s="436"/>
      <c r="EM182" s="436"/>
      <c r="EN182" s="436"/>
      <c r="EO182" s="345"/>
    </row>
    <row r="183" spans="1:145" hidden="1" x14ac:dyDescent="0.2">
      <c r="A183" s="333"/>
      <c r="B183" s="333"/>
      <c r="C183" s="333"/>
      <c r="D183" s="345" t="s">
        <v>442</v>
      </c>
      <c r="E183" s="351"/>
      <c r="F183" s="333"/>
      <c r="G183" s="436">
        <f>SUM(G184:G185)</f>
        <v>0</v>
      </c>
      <c r="H183" s="436"/>
      <c r="I183" s="436"/>
      <c r="J183" s="437"/>
      <c r="K183" s="436"/>
      <c r="L183" s="436">
        <f>SUM(L184:L185)</f>
        <v>0</v>
      </c>
      <c r="M183" s="436"/>
      <c r="N183" s="436"/>
      <c r="O183" s="437"/>
      <c r="P183" s="436"/>
      <c r="Q183" s="436">
        <f>SUM(Q184:Q185)</f>
        <v>0</v>
      </c>
      <c r="R183" s="436"/>
      <c r="S183" s="436"/>
      <c r="T183" s="437"/>
      <c r="U183" s="436"/>
      <c r="V183" s="436">
        <f>SUM(V184:V185)</f>
        <v>0</v>
      </c>
      <c r="W183" s="436"/>
      <c r="X183" s="436"/>
      <c r="Y183" s="437"/>
      <c r="Z183" s="436"/>
      <c r="AA183" s="436">
        <f>SUM(AA184:AA185)</f>
        <v>0</v>
      </c>
      <c r="AB183" s="436"/>
      <c r="AC183" s="436"/>
      <c r="AD183" s="437"/>
      <c r="AE183" s="436"/>
      <c r="AF183" s="436">
        <f>SUM(AF184:AF185)</f>
        <v>0</v>
      </c>
      <c r="AG183" s="436"/>
      <c r="AH183" s="436"/>
      <c r="AI183" s="437"/>
      <c r="AJ183" s="436"/>
      <c r="AK183" s="436">
        <f>SUM(AK184:AK185)</f>
        <v>0</v>
      </c>
      <c r="AL183" s="436"/>
      <c r="AM183" s="436"/>
      <c r="AN183" s="437"/>
      <c r="AO183" s="436"/>
      <c r="AP183" s="436">
        <f>SUM(AP184:AP185)</f>
        <v>0</v>
      </c>
      <c r="AQ183" s="436"/>
      <c r="AR183" s="436"/>
      <c r="AS183" s="437"/>
      <c r="AT183" s="436"/>
      <c r="AU183" s="436">
        <f>SUM(AU184:AU185)</f>
        <v>0</v>
      </c>
      <c r="AV183" s="436"/>
      <c r="AW183" s="436"/>
      <c r="AX183" s="437"/>
      <c r="AY183" s="436"/>
      <c r="AZ183" s="436">
        <f>SUM(AZ184:AZ185)</f>
        <v>0</v>
      </c>
      <c r="BA183" s="436"/>
      <c r="BB183" s="436"/>
      <c r="BC183" s="437"/>
      <c r="BD183" s="436"/>
      <c r="BE183" s="436">
        <f>SUM(BE184:BE185)</f>
        <v>0</v>
      </c>
      <c r="BF183" s="436"/>
      <c r="BG183" s="436"/>
      <c r="BH183" s="437"/>
      <c r="BI183" s="436"/>
      <c r="BJ183" s="436">
        <f>SUM(BJ184:BJ185)</f>
        <v>0</v>
      </c>
      <c r="BK183" s="436"/>
      <c r="BL183" s="436"/>
      <c r="BM183" s="437"/>
      <c r="BN183" s="436"/>
      <c r="BO183" s="436">
        <f>SUM(BO184:BO185)</f>
        <v>0</v>
      </c>
      <c r="BP183" s="436"/>
      <c r="BQ183" s="436"/>
      <c r="BR183" s="437"/>
      <c r="BS183" s="436"/>
      <c r="BT183" s="436">
        <f>SUM(BT184:BT185)</f>
        <v>0</v>
      </c>
      <c r="BU183" s="436"/>
      <c r="BV183" s="436"/>
      <c r="BW183" s="437"/>
      <c r="BX183" s="436"/>
      <c r="BY183" s="436">
        <f>SUM(BY184:BY185)</f>
        <v>0</v>
      </c>
      <c r="BZ183" s="436"/>
      <c r="CA183" s="436"/>
      <c r="CB183" s="437"/>
      <c r="CC183" s="436"/>
      <c r="CD183" s="436">
        <f>SUM(CD184:CD185)</f>
        <v>0</v>
      </c>
      <c r="CE183" s="436"/>
      <c r="CF183" s="436"/>
      <c r="CG183" s="437"/>
      <c r="CH183" s="436"/>
      <c r="CI183" s="436">
        <f>SUM(CI184:CI185)</f>
        <v>0</v>
      </c>
      <c r="CJ183" s="436"/>
      <c r="CK183" s="436"/>
      <c r="CL183" s="437"/>
      <c r="CM183" s="436"/>
      <c r="CN183" s="436">
        <f>SUM(CN184:CN185)</f>
        <v>0</v>
      </c>
      <c r="CO183" s="436"/>
      <c r="CP183" s="436"/>
      <c r="CQ183" s="437"/>
      <c r="CR183" s="436"/>
      <c r="CS183" s="436">
        <f>SUM(CS184:CS185)</f>
        <v>0</v>
      </c>
      <c r="CT183" s="436"/>
      <c r="CU183" s="436"/>
      <c r="CV183" s="437"/>
      <c r="CW183" s="436"/>
      <c r="CX183" s="436">
        <f>SUM(CX184:CX185)</f>
        <v>0</v>
      </c>
      <c r="CY183" s="436"/>
      <c r="CZ183" s="436"/>
      <c r="DA183" s="437"/>
      <c r="DB183" s="436"/>
      <c r="DC183" s="436">
        <f>SUM(DC184:DC185)</f>
        <v>0</v>
      </c>
      <c r="DD183" s="436"/>
      <c r="DE183" s="436"/>
      <c r="DF183" s="437"/>
      <c r="DG183" s="436"/>
      <c r="DH183" s="436">
        <f>SUM(DH184:DH185)</f>
        <v>0</v>
      </c>
      <c r="DI183" s="436"/>
      <c r="DJ183" s="436"/>
      <c r="DK183" s="437"/>
      <c r="DL183" s="436"/>
      <c r="DM183" s="436">
        <f>SUM(DM184:DM185)</f>
        <v>0</v>
      </c>
      <c r="DN183" s="436"/>
      <c r="DO183" s="436"/>
      <c r="DP183" s="437"/>
      <c r="DQ183" s="436"/>
      <c r="DR183" s="436">
        <f>SUM(DR184:DR185)</f>
        <v>0</v>
      </c>
      <c r="DS183" s="436"/>
      <c r="DT183" s="436"/>
      <c r="DU183" s="437"/>
      <c r="DV183" s="436"/>
      <c r="DW183" s="436">
        <f>SUM(DW184:DW185)</f>
        <v>0</v>
      </c>
      <c r="DX183" s="436"/>
      <c r="DY183" s="436"/>
      <c r="DZ183" s="437"/>
      <c r="EA183" s="436"/>
      <c r="EB183" s="436">
        <f>SUM(EB184:EB185)</f>
        <v>0</v>
      </c>
      <c r="EC183" s="436"/>
      <c r="ED183" s="436"/>
      <c r="EE183" s="437"/>
      <c r="EF183" s="436"/>
      <c r="EG183" s="436">
        <f>SUM(EG184:EG185)</f>
        <v>0</v>
      </c>
      <c r="EH183" s="436"/>
      <c r="EI183" s="436"/>
      <c r="EJ183" s="437"/>
      <c r="EK183" s="436"/>
      <c r="EL183" s="436">
        <f>SUM(EL184:EL185)</f>
        <v>0</v>
      </c>
      <c r="EM183" s="436"/>
      <c r="EN183" s="436"/>
      <c r="EO183" s="345"/>
    </row>
    <row r="184" spans="1:145" hidden="1" x14ac:dyDescent="0.2">
      <c r="A184" s="333"/>
      <c r="B184" s="333"/>
      <c r="C184" s="333"/>
      <c r="D184" s="345" t="s">
        <v>422</v>
      </c>
      <c r="E184" s="351"/>
      <c r="F184" s="358"/>
      <c r="G184" s="434">
        <v>0</v>
      </c>
      <c r="H184" s="435"/>
      <c r="I184" s="436"/>
      <c r="J184" s="437"/>
      <c r="K184" s="438"/>
      <c r="L184" s="434">
        <v>0</v>
      </c>
      <c r="M184" s="435"/>
      <c r="N184" s="436"/>
      <c r="O184" s="437"/>
      <c r="P184" s="438"/>
      <c r="Q184" s="434">
        <v>0</v>
      </c>
      <c r="R184" s="435"/>
      <c r="S184" s="436"/>
      <c r="T184" s="437"/>
      <c r="U184" s="438"/>
      <c r="V184" s="434">
        <v>0</v>
      </c>
      <c r="W184" s="435"/>
      <c r="X184" s="436"/>
      <c r="Y184" s="437"/>
      <c r="Z184" s="438"/>
      <c r="AA184" s="434">
        <v>0</v>
      </c>
      <c r="AB184" s="435"/>
      <c r="AC184" s="436"/>
      <c r="AD184" s="437"/>
      <c r="AE184" s="438"/>
      <c r="AF184" s="434">
        <v>0</v>
      </c>
      <c r="AG184" s="435"/>
      <c r="AH184" s="436"/>
      <c r="AI184" s="437"/>
      <c r="AJ184" s="438"/>
      <c r="AK184" s="434">
        <v>0</v>
      </c>
      <c r="AL184" s="435"/>
      <c r="AM184" s="436"/>
      <c r="AN184" s="437"/>
      <c r="AO184" s="438"/>
      <c r="AP184" s="434">
        <v>0</v>
      </c>
      <c r="AQ184" s="435"/>
      <c r="AR184" s="436"/>
      <c r="AS184" s="437"/>
      <c r="AT184" s="438"/>
      <c r="AU184" s="434">
        <v>0</v>
      </c>
      <c r="AV184" s="435"/>
      <c r="AW184" s="436"/>
      <c r="AX184" s="437"/>
      <c r="AY184" s="438"/>
      <c r="AZ184" s="434">
        <v>0</v>
      </c>
      <c r="BA184" s="435"/>
      <c r="BB184" s="436"/>
      <c r="BC184" s="437"/>
      <c r="BD184" s="438"/>
      <c r="BE184" s="434">
        <v>0</v>
      </c>
      <c r="BF184" s="435"/>
      <c r="BG184" s="436"/>
      <c r="BH184" s="437"/>
      <c r="BI184" s="438"/>
      <c r="BJ184" s="434">
        <v>0</v>
      </c>
      <c r="BK184" s="435"/>
      <c r="BL184" s="436"/>
      <c r="BM184" s="437"/>
      <c r="BN184" s="438"/>
      <c r="BO184" s="434">
        <v>0</v>
      </c>
      <c r="BP184" s="435"/>
      <c r="BQ184" s="436"/>
      <c r="BR184" s="437"/>
      <c r="BS184" s="438"/>
      <c r="BT184" s="434">
        <f>SUM(L184:BO184)</f>
        <v>0</v>
      </c>
      <c r="BU184" s="435"/>
      <c r="BV184" s="436"/>
      <c r="BW184" s="437"/>
      <c r="BX184" s="438"/>
      <c r="BY184" s="434">
        <v>0</v>
      </c>
      <c r="BZ184" s="435"/>
      <c r="CA184" s="436"/>
      <c r="CB184" s="437"/>
      <c r="CC184" s="438"/>
      <c r="CD184" s="434">
        <v>0</v>
      </c>
      <c r="CE184" s="435"/>
      <c r="CF184" s="436"/>
      <c r="CG184" s="437"/>
      <c r="CH184" s="438"/>
      <c r="CI184" s="434">
        <v>0</v>
      </c>
      <c r="CJ184" s="435"/>
      <c r="CK184" s="436"/>
      <c r="CL184" s="437"/>
      <c r="CM184" s="438"/>
      <c r="CN184" s="434">
        <v>0</v>
      </c>
      <c r="CO184" s="435"/>
      <c r="CP184" s="436"/>
      <c r="CQ184" s="437"/>
      <c r="CR184" s="438"/>
      <c r="CS184" s="434">
        <v>0</v>
      </c>
      <c r="CT184" s="435"/>
      <c r="CU184" s="436"/>
      <c r="CV184" s="437"/>
      <c r="CW184" s="438"/>
      <c r="CX184" s="434">
        <v>0</v>
      </c>
      <c r="CY184" s="435"/>
      <c r="CZ184" s="436"/>
      <c r="DA184" s="437"/>
      <c r="DB184" s="438"/>
      <c r="DC184" s="434">
        <v>0</v>
      </c>
      <c r="DD184" s="435"/>
      <c r="DE184" s="436"/>
      <c r="DF184" s="437"/>
      <c r="DG184" s="438"/>
      <c r="DH184" s="434">
        <v>0</v>
      </c>
      <c r="DI184" s="435"/>
      <c r="DJ184" s="436"/>
      <c r="DK184" s="437"/>
      <c r="DL184" s="438"/>
      <c r="DM184" s="434">
        <v>0</v>
      </c>
      <c r="DN184" s="435"/>
      <c r="DO184" s="436"/>
      <c r="DP184" s="437"/>
      <c r="DQ184" s="438"/>
      <c r="DR184" s="434">
        <v>0</v>
      </c>
      <c r="DS184" s="435"/>
      <c r="DT184" s="436"/>
      <c r="DU184" s="437"/>
      <c r="DV184" s="438"/>
      <c r="DW184" s="434">
        <v>0</v>
      </c>
      <c r="DX184" s="435"/>
      <c r="DY184" s="436"/>
      <c r="DZ184" s="437"/>
      <c r="EA184" s="438"/>
      <c r="EB184" s="434">
        <v>0</v>
      </c>
      <c r="EC184" s="435"/>
      <c r="ED184" s="436"/>
      <c r="EE184" s="437"/>
      <c r="EF184" s="438"/>
      <c r="EG184" s="434">
        <v>0</v>
      </c>
      <c r="EH184" s="435"/>
      <c r="EI184" s="436"/>
      <c r="EJ184" s="437"/>
      <c r="EK184" s="438"/>
      <c r="EL184" s="434">
        <f>SUM(CD184:EG184)</f>
        <v>0</v>
      </c>
      <c r="EM184" s="435"/>
      <c r="EN184" s="436"/>
      <c r="EO184" s="345"/>
    </row>
    <row r="185" spans="1:145" hidden="1" x14ac:dyDescent="0.2">
      <c r="A185" s="333"/>
      <c r="B185" s="333"/>
      <c r="C185" s="333"/>
      <c r="D185" s="345" t="s">
        <v>423</v>
      </c>
      <c r="E185" s="351"/>
      <c r="F185" s="373"/>
      <c r="G185" s="448">
        <v>0</v>
      </c>
      <c r="H185" s="449"/>
      <c r="I185" s="436"/>
      <c r="J185" s="437"/>
      <c r="K185" s="450"/>
      <c r="L185" s="448">
        <v>0</v>
      </c>
      <c r="M185" s="449"/>
      <c r="N185" s="436"/>
      <c r="O185" s="437"/>
      <c r="P185" s="450"/>
      <c r="Q185" s="448">
        <v>0</v>
      </c>
      <c r="R185" s="449"/>
      <c r="S185" s="436"/>
      <c r="T185" s="437"/>
      <c r="U185" s="450"/>
      <c r="V185" s="448">
        <v>0</v>
      </c>
      <c r="W185" s="449"/>
      <c r="X185" s="436"/>
      <c r="Y185" s="437"/>
      <c r="Z185" s="450"/>
      <c r="AA185" s="448">
        <v>0</v>
      </c>
      <c r="AB185" s="449"/>
      <c r="AC185" s="436"/>
      <c r="AD185" s="437"/>
      <c r="AE185" s="450"/>
      <c r="AF185" s="448">
        <v>0</v>
      </c>
      <c r="AG185" s="449"/>
      <c r="AH185" s="436"/>
      <c r="AI185" s="437"/>
      <c r="AJ185" s="450"/>
      <c r="AK185" s="448">
        <v>0</v>
      </c>
      <c r="AL185" s="449"/>
      <c r="AM185" s="436"/>
      <c r="AN185" s="437"/>
      <c r="AO185" s="450"/>
      <c r="AP185" s="448">
        <v>0</v>
      </c>
      <c r="AQ185" s="449"/>
      <c r="AR185" s="436"/>
      <c r="AS185" s="437"/>
      <c r="AT185" s="450"/>
      <c r="AU185" s="448">
        <v>0</v>
      </c>
      <c r="AV185" s="449"/>
      <c r="AW185" s="436"/>
      <c r="AX185" s="437"/>
      <c r="AY185" s="450"/>
      <c r="AZ185" s="448">
        <v>0</v>
      </c>
      <c r="BA185" s="449"/>
      <c r="BB185" s="436"/>
      <c r="BC185" s="437"/>
      <c r="BD185" s="450"/>
      <c r="BE185" s="448">
        <v>0</v>
      </c>
      <c r="BF185" s="449"/>
      <c r="BG185" s="436"/>
      <c r="BH185" s="437"/>
      <c r="BI185" s="450"/>
      <c r="BJ185" s="448">
        <v>0</v>
      </c>
      <c r="BK185" s="449"/>
      <c r="BL185" s="436"/>
      <c r="BM185" s="437"/>
      <c r="BN185" s="450"/>
      <c r="BO185" s="448">
        <v>0</v>
      </c>
      <c r="BP185" s="449"/>
      <c r="BQ185" s="436"/>
      <c r="BR185" s="437"/>
      <c r="BS185" s="450"/>
      <c r="BT185" s="448">
        <f>SUM(L185:BO185)</f>
        <v>0</v>
      </c>
      <c r="BU185" s="449"/>
      <c r="BV185" s="436"/>
      <c r="BW185" s="437"/>
      <c r="BX185" s="450"/>
      <c r="BY185" s="448">
        <v>0</v>
      </c>
      <c r="BZ185" s="449"/>
      <c r="CA185" s="436"/>
      <c r="CB185" s="437"/>
      <c r="CC185" s="450"/>
      <c r="CD185" s="448">
        <v>0</v>
      </c>
      <c r="CE185" s="449"/>
      <c r="CF185" s="436"/>
      <c r="CG185" s="437"/>
      <c r="CH185" s="450"/>
      <c r="CI185" s="448">
        <v>0</v>
      </c>
      <c r="CJ185" s="449"/>
      <c r="CK185" s="436"/>
      <c r="CL185" s="437"/>
      <c r="CM185" s="450"/>
      <c r="CN185" s="448">
        <v>0</v>
      </c>
      <c r="CO185" s="449"/>
      <c r="CP185" s="436"/>
      <c r="CQ185" s="437"/>
      <c r="CR185" s="450"/>
      <c r="CS185" s="448">
        <v>0</v>
      </c>
      <c r="CT185" s="449"/>
      <c r="CU185" s="436"/>
      <c r="CV185" s="437"/>
      <c r="CW185" s="450"/>
      <c r="CX185" s="448">
        <v>0</v>
      </c>
      <c r="CY185" s="449"/>
      <c r="CZ185" s="436"/>
      <c r="DA185" s="437"/>
      <c r="DB185" s="450"/>
      <c r="DC185" s="448">
        <v>0</v>
      </c>
      <c r="DD185" s="449"/>
      <c r="DE185" s="436"/>
      <c r="DF185" s="437"/>
      <c r="DG185" s="450"/>
      <c r="DH185" s="448">
        <v>0</v>
      </c>
      <c r="DI185" s="449"/>
      <c r="DJ185" s="436"/>
      <c r="DK185" s="437"/>
      <c r="DL185" s="450"/>
      <c r="DM185" s="448">
        <v>0</v>
      </c>
      <c r="DN185" s="449"/>
      <c r="DO185" s="436"/>
      <c r="DP185" s="437"/>
      <c r="DQ185" s="450"/>
      <c r="DR185" s="448">
        <v>0</v>
      </c>
      <c r="DS185" s="449"/>
      <c r="DT185" s="436"/>
      <c r="DU185" s="437"/>
      <c r="DV185" s="450"/>
      <c r="DW185" s="448">
        <v>0</v>
      </c>
      <c r="DX185" s="449"/>
      <c r="DY185" s="436"/>
      <c r="DZ185" s="437"/>
      <c r="EA185" s="450"/>
      <c r="EB185" s="448">
        <v>0</v>
      </c>
      <c r="EC185" s="449"/>
      <c r="ED185" s="436"/>
      <c r="EE185" s="437"/>
      <c r="EF185" s="450"/>
      <c r="EG185" s="448">
        <v>0</v>
      </c>
      <c r="EH185" s="449"/>
      <c r="EI185" s="436"/>
      <c r="EJ185" s="437"/>
      <c r="EK185" s="450"/>
      <c r="EL185" s="448">
        <f>SUM(CD185:EG185)</f>
        <v>0</v>
      </c>
      <c r="EM185" s="449"/>
      <c r="EN185" s="436"/>
      <c r="EO185" s="345"/>
    </row>
    <row r="186" spans="1:145" hidden="1" x14ac:dyDescent="0.2">
      <c r="A186" s="333"/>
      <c r="B186" s="333"/>
      <c r="C186" s="333"/>
      <c r="D186" s="345"/>
      <c r="E186" s="351"/>
      <c r="F186" s="333"/>
      <c r="G186" s="436"/>
      <c r="H186" s="436"/>
      <c r="I186" s="436"/>
      <c r="J186" s="437"/>
      <c r="K186" s="436"/>
      <c r="L186" s="436"/>
      <c r="M186" s="436"/>
      <c r="N186" s="436"/>
      <c r="O186" s="437"/>
      <c r="P186" s="436"/>
      <c r="Q186" s="436"/>
      <c r="R186" s="436"/>
      <c r="S186" s="436"/>
      <c r="T186" s="437"/>
      <c r="U186" s="436"/>
      <c r="V186" s="436"/>
      <c r="W186" s="436"/>
      <c r="X186" s="436"/>
      <c r="Y186" s="437"/>
      <c r="Z186" s="436"/>
      <c r="AA186" s="436"/>
      <c r="AB186" s="436"/>
      <c r="AC186" s="436"/>
      <c r="AD186" s="437"/>
      <c r="AE186" s="436"/>
      <c r="AF186" s="436"/>
      <c r="AG186" s="436"/>
      <c r="AH186" s="436"/>
      <c r="AI186" s="437"/>
      <c r="AJ186" s="436"/>
      <c r="AK186" s="436"/>
      <c r="AL186" s="436"/>
      <c r="AM186" s="436"/>
      <c r="AN186" s="437"/>
      <c r="AO186" s="436"/>
      <c r="AP186" s="436"/>
      <c r="AQ186" s="436"/>
      <c r="AR186" s="436"/>
      <c r="AS186" s="437"/>
      <c r="AT186" s="436"/>
      <c r="AU186" s="436"/>
      <c r="AV186" s="436"/>
      <c r="AW186" s="436"/>
      <c r="AX186" s="437"/>
      <c r="AY186" s="436"/>
      <c r="AZ186" s="436"/>
      <c r="BA186" s="436"/>
      <c r="BB186" s="436"/>
      <c r="BC186" s="437"/>
      <c r="BD186" s="436"/>
      <c r="BE186" s="436"/>
      <c r="BF186" s="436"/>
      <c r="BG186" s="436"/>
      <c r="BH186" s="437"/>
      <c r="BI186" s="436"/>
      <c r="BJ186" s="436"/>
      <c r="BK186" s="436"/>
      <c r="BL186" s="436"/>
      <c r="BM186" s="437"/>
      <c r="BN186" s="436"/>
      <c r="BO186" s="436"/>
      <c r="BP186" s="436"/>
      <c r="BQ186" s="436"/>
      <c r="BR186" s="437"/>
      <c r="BS186" s="436"/>
      <c r="BT186" s="436"/>
      <c r="BU186" s="436"/>
      <c r="BV186" s="436"/>
      <c r="BW186" s="437"/>
      <c r="BX186" s="436"/>
      <c r="BY186" s="436"/>
      <c r="BZ186" s="436"/>
      <c r="CA186" s="436"/>
      <c r="CB186" s="437"/>
      <c r="CC186" s="436"/>
      <c r="CD186" s="436"/>
      <c r="CE186" s="436"/>
      <c r="CF186" s="436"/>
      <c r="CG186" s="437"/>
      <c r="CH186" s="436"/>
      <c r="CI186" s="436"/>
      <c r="CJ186" s="436"/>
      <c r="CK186" s="436"/>
      <c r="CL186" s="437"/>
      <c r="CM186" s="436"/>
      <c r="CN186" s="436"/>
      <c r="CO186" s="436"/>
      <c r="CP186" s="436"/>
      <c r="CQ186" s="437"/>
      <c r="CR186" s="436"/>
      <c r="CS186" s="436"/>
      <c r="CT186" s="436"/>
      <c r="CU186" s="436"/>
      <c r="CV186" s="437"/>
      <c r="CW186" s="436"/>
      <c r="CX186" s="436"/>
      <c r="CY186" s="436"/>
      <c r="CZ186" s="436"/>
      <c r="DA186" s="437"/>
      <c r="DB186" s="436"/>
      <c r="DC186" s="436"/>
      <c r="DD186" s="436"/>
      <c r="DE186" s="436"/>
      <c r="DF186" s="437"/>
      <c r="DG186" s="436"/>
      <c r="DH186" s="436"/>
      <c r="DI186" s="436"/>
      <c r="DJ186" s="436"/>
      <c r="DK186" s="437"/>
      <c r="DL186" s="436"/>
      <c r="DM186" s="436"/>
      <c r="DN186" s="436"/>
      <c r="DO186" s="436"/>
      <c r="DP186" s="437"/>
      <c r="DQ186" s="436"/>
      <c r="DR186" s="436"/>
      <c r="DS186" s="436"/>
      <c r="DT186" s="436"/>
      <c r="DU186" s="437"/>
      <c r="DV186" s="436"/>
      <c r="DW186" s="436"/>
      <c r="DX186" s="436"/>
      <c r="DY186" s="436"/>
      <c r="DZ186" s="437"/>
      <c r="EA186" s="436"/>
      <c r="EB186" s="436"/>
      <c r="EC186" s="436"/>
      <c r="ED186" s="436"/>
      <c r="EE186" s="437"/>
      <c r="EF186" s="436"/>
      <c r="EG186" s="436"/>
      <c r="EH186" s="436"/>
      <c r="EI186" s="436"/>
      <c r="EJ186" s="437"/>
      <c r="EK186" s="436"/>
      <c r="EL186" s="436"/>
      <c r="EM186" s="436"/>
      <c r="EN186" s="436"/>
      <c r="EO186" s="345"/>
    </row>
    <row r="187" spans="1:145" x14ac:dyDescent="0.2">
      <c r="A187" s="333"/>
      <c r="B187" s="333"/>
      <c r="C187" s="333"/>
      <c r="D187" s="490"/>
      <c r="E187" s="457"/>
      <c r="F187" s="336"/>
      <c r="G187" s="458"/>
      <c r="H187" s="458"/>
      <c r="I187" s="458"/>
      <c r="J187" s="459"/>
      <c r="K187" s="458"/>
      <c r="L187" s="458"/>
      <c r="M187" s="458"/>
      <c r="N187" s="458"/>
      <c r="O187" s="459"/>
      <c r="P187" s="458"/>
      <c r="Q187" s="458"/>
      <c r="R187" s="458"/>
      <c r="S187" s="458"/>
      <c r="T187" s="459"/>
      <c r="U187" s="458"/>
      <c r="V187" s="458"/>
      <c r="W187" s="458"/>
      <c r="X187" s="458"/>
      <c r="Y187" s="459"/>
      <c r="Z187" s="458"/>
      <c r="AA187" s="458"/>
      <c r="AB187" s="458"/>
      <c r="AC187" s="458"/>
      <c r="AD187" s="459"/>
      <c r="AE187" s="458"/>
      <c r="AF187" s="458"/>
      <c r="AG187" s="458"/>
      <c r="AH187" s="458"/>
      <c r="AI187" s="459"/>
      <c r="AJ187" s="458"/>
      <c r="AK187" s="458"/>
      <c r="AL187" s="458"/>
      <c r="AM187" s="458"/>
      <c r="AN187" s="459"/>
      <c r="AO187" s="458"/>
      <c r="AP187" s="458"/>
      <c r="AQ187" s="458"/>
      <c r="AR187" s="458"/>
      <c r="AS187" s="459"/>
      <c r="AT187" s="458"/>
      <c r="AU187" s="458"/>
      <c r="AV187" s="458"/>
      <c r="AW187" s="458"/>
      <c r="AX187" s="459"/>
      <c r="AY187" s="458"/>
      <c r="AZ187" s="458"/>
      <c r="BA187" s="458"/>
      <c r="BB187" s="458"/>
      <c r="BC187" s="459"/>
      <c r="BD187" s="458"/>
      <c r="BE187" s="458"/>
      <c r="BF187" s="458"/>
      <c r="BG187" s="458"/>
      <c r="BH187" s="459"/>
      <c r="BI187" s="458"/>
      <c r="BJ187" s="458"/>
      <c r="BK187" s="458"/>
      <c r="BL187" s="458"/>
      <c r="BM187" s="459"/>
      <c r="BN187" s="458"/>
      <c r="BO187" s="458"/>
      <c r="BP187" s="458"/>
      <c r="BQ187" s="458"/>
      <c r="BR187" s="459"/>
      <c r="BS187" s="458"/>
      <c r="BT187" s="458"/>
      <c r="BU187" s="458"/>
      <c r="BV187" s="458"/>
      <c r="BW187" s="459"/>
      <c r="BX187" s="458"/>
      <c r="BY187" s="458"/>
      <c r="BZ187" s="458"/>
      <c r="CA187" s="458"/>
      <c r="CB187" s="459"/>
      <c r="CC187" s="458"/>
      <c r="CD187" s="458"/>
      <c r="CE187" s="458"/>
      <c r="CF187" s="458"/>
      <c r="CG187" s="459"/>
      <c r="CH187" s="458"/>
      <c r="CI187" s="458"/>
      <c r="CJ187" s="458"/>
      <c r="CK187" s="458"/>
      <c r="CL187" s="459"/>
      <c r="CM187" s="458"/>
      <c r="CN187" s="458"/>
      <c r="CO187" s="458"/>
      <c r="CP187" s="458"/>
      <c r="CQ187" s="459"/>
      <c r="CR187" s="458"/>
      <c r="CS187" s="458"/>
      <c r="CT187" s="458"/>
      <c r="CU187" s="458"/>
      <c r="CV187" s="459"/>
      <c r="CW187" s="458"/>
      <c r="CX187" s="458"/>
      <c r="CY187" s="458"/>
      <c r="CZ187" s="458"/>
      <c r="DA187" s="459"/>
      <c r="DB187" s="458"/>
      <c r="DC187" s="458"/>
      <c r="DD187" s="458"/>
      <c r="DE187" s="458"/>
      <c r="DF187" s="459"/>
      <c r="DG187" s="458"/>
      <c r="DH187" s="458"/>
      <c r="DI187" s="458"/>
      <c r="DJ187" s="458"/>
      <c r="DK187" s="459"/>
      <c r="DL187" s="458"/>
      <c r="DM187" s="458"/>
      <c r="DN187" s="458"/>
      <c r="DO187" s="458"/>
      <c r="DP187" s="459"/>
      <c r="DQ187" s="458"/>
      <c r="DR187" s="458"/>
      <c r="DS187" s="458"/>
      <c r="DT187" s="458"/>
      <c r="DU187" s="459"/>
      <c r="DV187" s="458"/>
      <c r="DW187" s="458"/>
      <c r="DX187" s="458"/>
      <c r="DY187" s="458"/>
      <c r="DZ187" s="459"/>
      <c r="EA187" s="458"/>
      <c r="EB187" s="458"/>
      <c r="EC187" s="458"/>
      <c r="ED187" s="458"/>
      <c r="EE187" s="459"/>
      <c r="EF187" s="458"/>
      <c r="EG187" s="458"/>
      <c r="EH187" s="458"/>
      <c r="EI187" s="458"/>
      <c r="EJ187" s="459"/>
      <c r="EK187" s="458"/>
      <c r="EL187" s="458"/>
      <c r="EM187" s="458"/>
      <c r="EN187" s="460"/>
      <c r="EO187" s="345"/>
    </row>
    <row r="188" spans="1:145" x14ac:dyDescent="0.2">
      <c r="A188" s="333"/>
      <c r="B188" s="333"/>
      <c r="C188" s="333"/>
      <c r="D188" s="333"/>
      <c r="E188" s="333"/>
      <c r="F188" s="333"/>
      <c r="G188" s="436"/>
      <c r="H188" s="436"/>
      <c r="I188" s="436"/>
      <c r="J188" s="436"/>
      <c r="K188" s="436"/>
      <c r="L188" s="436"/>
      <c r="M188" s="436"/>
      <c r="N188" s="436"/>
      <c r="O188" s="436"/>
      <c r="P188" s="436"/>
      <c r="Q188" s="436"/>
      <c r="R188" s="436"/>
      <c r="S188" s="436"/>
      <c r="T188" s="436"/>
      <c r="U188" s="436"/>
      <c r="V188" s="436"/>
      <c r="W188" s="436"/>
      <c r="X188" s="436"/>
      <c r="Y188" s="436"/>
      <c r="Z188" s="436"/>
      <c r="AA188" s="436"/>
      <c r="AB188" s="436"/>
      <c r="AC188" s="436"/>
      <c r="AD188" s="436"/>
      <c r="AE188" s="436"/>
      <c r="AF188" s="436"/>
      <c r="AG188" s="436"/>
      <c r="AH188" s="436"/>
      <c r="AI188" s="436"/>
      <c r="AJ188" s="436"/>
      <c r="AK188" s="436"/>
      <c r="AL188" s="436"/>
      <c r="AM188" s="436"/>
      <c r="AN188" s="436"/>
      <c r="AO188" s="436"/>
      <c r="AP188" s="436"/>
      <c r="AQ188" s="436"/>
      <c r="AR188" s="436"/>
      <c r="AS188" s="436"/>
      <c r="AT188" s="436"/>
      <c r="AU188" s="436"/>
      <c r="AV188" s="436"/>
      <c r="AW188" s="436"/>
      <c r="AX188" s="436"/>
      <c r="AY188" s="436"/>
      <c r="AZ188" s="436"/>
      <c r="BA188" s="436"/>
      <c r="BB188" s="436"/>
      <c r="BC188" s="436"/>
      <c r="BD188" s="436"/>
      <c r="BE188" s="436"/>
      <c r="BF188" s="436"/>
      <c r="BG188" s="436"/>
      <c r="BH188" s="436"/>
      <c r="BI188" s="436"/>
      <c r="BJ188" s="436"/>
      <c r="BK188" s="436"/>
      <c r="BL188" s="436"/>
      <c r="BM188" s="436"/>
      <c r="BN188" s="436"/>
      <c r="BO188" s="436"/>
      <c r="BP188" s="436"/>
      <c r="BQ188" s="436"/>
      <c r="BR188" s="436"/>
      <c r="BS188" s="436"/>
      <c r="BT188" s="436"/>
      <c r="BU188" s="436"/>
      <c r="BV188" s="436"/>
      <c r="BW188" s="436"/>
      <c r="BX188" s="436"/>
      <c r="BY188" s="436"/>
      <c r="BZ188" s="436"/>
      <c r="CA188" s="436"/>
      <c r="CB188" s="436"/>
      <c r="CC188" s="436"/>
      <c r="CD188" s="436"/>
      <c r="CE188" s="436"/>
      <c r="CF188" s="436"/>
      <c r="CG188" s="436"/>
      <c r="CH188" s="436"/>
      <c r="CI188" s="436"/>
      <c r="CJ188" s="436"/>
      <c r="CK188" s="436"/>
      <c r="CL188" s="436"/>
      <c r="CM188" s="436"/>
      <c r="CN188" s="436"/>
      <c r="CO188" s="436"/>
      <c r="CP188" s="436"/>
      <c r="CQ188" s="436"/>
      <c r="CR188" s="436"/>
      <c r="CS188" s="436"/>
      <c r="CT188" s="436"/>
      <c r="CU188" s="436"/>
      <c r="CV188" s="436"/>
      <c r="CW188" s="436"/>
      <c r="CX188" s="436"/>
      <c r="CY188" s="436"/>
      <c r="CZ188" s="436"/>
      <c r="DA188" s="436"/>
      <c r="DB188" s="436"/>
      <c r="DC188" s="436"/>
      <c r="DD188" s="436"/>
      <c r="DE188" s="436"/>
      <c r="DF188" s="436"/>
      <c r="DG188" s="436"/>
      <c r="DH188" s="436"/>
      <c r="DI188" s="436"/>
      <c r="DJ188" s="436"/>
      <c r="DK188" s="436"/>
      <c r="DL188" s="436"/>
      <c r="DM188" s="436"/>
      <c r="DN188" s="436"/>
      <c r="DO188" s="436"/>
      <c r="DP188" s="436"/>
      <c r="DQ188" s="436"/>
      <c r="DR188" s="436"/>
      <c r="DS188" s="436"/>
      <c r="DT188" s="436"/>
      <c r="DU188" s="436"/>
      <c r="DV188" s="436"/>
      <c r="DW188" s="436"/>
      <c r="DX188" s="436"/>
      <c r="DY188" s="436"/>
      <c r="DZ188" s="436"/>
      <c r="EA188" s="436"/>
      <c r="EB188" s="436"/>
      <c r="EC188" s="436"/>
      <c r="ED188" s="436"/>
      <c r="EE188" s="436"/>
      <c r="EF188" s="436"/>
      <c r="EG188" s="436"/>
      <c r="EH188" s="436"/>
      <c r="EI188" s="436"/>
      <c r="EJ188" s="436"/>
      <c r="EK188" s="436"/>
      <c r="EL188" s="436"/>
      <c r="EM188" s="436"/>
      <c r="EN188" s="436"/>
      <c r="EO188" s="333"/>
    </row>
    <row r="189" spans="1:145" ht="6" customHeight="1" x14ac:dyDescent="0.2">
      <c r="A189" s="333"/>
      <c r="B189" s="333"/>
      <c r="C189" s="333"/>
      <c r="D189" s="333"/>
      <c r="E189" s="333"/>
      <c r="F189" s="333"/>
      <c r="G189" s="436"/>
      <c r="H189" s="436"/>
      <c r="I189" s="436"/>
      <c r="J189" s="436"/>
      <c r="K189" s="436"/>
      <c r="L189" s="436"/>
      <c r="M189" s="436"/>
      <c r="N189" s="436"/>
      <c r="O189" s="436"/>
      <c r="P189" s="436"/>
      <c r="Q189" s="436"/>
      <c r="R189" s="436"/>
      <c r="S189" s="436"/>
      <c r="T189" s="436"/>
      <c r="U189" s="436"/>
      <c r="V189" s="436"/>
      <c r="W189" s="436"/>
      <c r="X189" s="436"/>
      <c r="Y189" s="436"/>
      <c r="Z189" s="436"/>
      <c r="AA189" s="436"/>
      <c r="AB189" s="436"/>
      <c r="AC189" s="436"/>
      <c r="AD189" s="436"/>
      <c r="AE189" s="436"/>
      <c r="AF189" s="436"/>
      <c r="AG189" s="436"/>
      <c r="AH189" s="436"/>
      <c r="AI189" s="436"/>
      <c r="AJ189" s="436"/>
      <c r="AK189" s="436"/>
      <c r="AL189" s="436"/>
      <c r="AM189" s="436"/>
      <c r="AN189" s="436"/>
      <c r="AO189" s="436"/>
      <c r="AP189" s="436"/>
      <c r="AQ189" s="436"/>
      <c r="AR189" s="436"/>
      <c r="AS189" s="436"/>
      <c r="AT189" s="436"/>
      <c r="AU189" s="436"/>
      <c r="AV189" s="436"/>
      <c r="AW189" s="436"/>
      <c r="AX189" s="436"/>
      <c r="AY189" s="436"/>
      <c r="AZ189" s="436"/>
      <c r="BA189" s="436"/>
      <c r="BB189" s="436"/>
      <c r="BC189" s="436"/>
      <c r="BD189" s="436"/>
      <c r="BE189" s="436"/>
      <c r="BF189" s="436"/>
      <c r="BG189" s="436"/>
      <c r="BH189" s="436"/>
      <c r="BI189" s="436"/>
      <c r="BJ189" s="436"/>
      <c r="BK189" s="436"/>
      <c r="BL189" s="436"/>
      <c r="BM189" s="436"/>
      <c r="BN189" s="436"/>
      <c r="BO189" s="436"/>
      <c r="BP189" s="436"/>
      <c r="BQ189" s="436"/>
      <c r="BR189" s="436"/>
      <c r="BS189" s="436"/>
      <c r="BT189" s="436"/>
      <c r="BU189" s="436"/>
      <c r="BV189" s="436"/>
      <c r="BW189" s="436"/>
      <c r="BX189" s="436"/>
      <c r="BY189" s="436"/>
      <c r="BZ189" s="436"/>
      <c r="CA189" s="436"/>
      <c r="CB189" s="436"/>
      <c r="CC189" s="436"/>
      <c r="CD189" s="436"/>
      <c r="CE189" s="436"/>
      <c r="CF189" s="436"/>
      <c r="CG189" s="436"/>
      <c r="CH189" s="436"/>
      <c r="CI189" s="436"/>
      <c r="CJ189" s="436"/>
      <c r="CK189" s="436"/>
      <c r="CL189" s="436"/>
      <c r="CM189" s="436"/>
      <c r="CN189" s="436"/>
      <c r="CO189" s="436"/>
      <c r="CP189" s="436"/>
      <c r="CQ189" s="436"/>
      <c r="CR189" s="436"/>
      <c r="CS189" s="436"/>
      <c r="CT189" s="436"/>
      <c r="CU189" s="436"/>
      <c r="CV189" s="436"/>
      <c r="CW189" s="436"/>
      <c r="CX189" s="436"/>
      <c r="CY189" s="436"/>
      <c r="CZ189" s="436"/>
      <c r="DA189" s="436"/>
      <c r="DB189" s="436"/>
      <c r="DC189" s="436"/>
      <c r="DD189" s="436"/>
      <c r="DE189" s="436"/>
      <c r="DF189" s="436"/>
      <c r="DG189" s="436"/>
      <c r="DH189" s="436"/>
      <c r="DI189" s="436"/>
      <c r="DJ189" s="436"/>
      <c r="DK189" s="436"/>
      <c r="DL189" s="436"/>
      <c r="DM189" s="436"/>
      <c r="DN189" s="436"/>
      <c r="DO189" s="436"/>
      <c r="DP189" s="436"/>
      <c r="DQ189" s="436"/>
      <c r="DR189" s="436"/>
      <c r="DS189" s="436"/>
      <c r="DT189" s="436"/>
      <c r="DU189" s="436"/>
      <c r="DV189" s="436"/>
      <c r="DW189" s="436"/>
      <c r="DX189" s="436"/>
      <c r="DY189" s="436"/>
      <c r="DZ189" s="436"/>
      <c r="EA189" s="436"/>
      <c r="EB189" s="436"/>
      <c r="EC189" s="436"/>
      <c r="ED189" s="436"/>
      <c r="EE189" s="436"/>
      <c r="EF189" s="436"/>
      <c r="EG189" s="436"/>
      <c r="EH189" s="436"/>
      <c r="EI189" s="436"/>
      <c r="EJ189" s="436"/>
      <c r="EK189" s="436"/>
      <c r="EL189" s="436"/>
      <c r="EM189" s="436"/>
      <c r="EN189" s="436"/>
      <c r="EO189" s="333"/>
    </row>
    <row r="190" spans="1:145" x14ac:dyDescent="0.2">
      <c r="A190" s="333"/>
      <c r="B190" s="333"/>
      <c r="C190" s="333"/>
      <c r="D190" s="333"/>
      <c r="E190" s="333"/>
      <c r="F190" s="333"/>
      <c r="G190" s="436"/>
      <c r="H190" s="436"/>
      <c r="I190" s="436"/>
      <c r="J190" s="436"/>
      <c r="K190" s="436"/>
      <c r="L190" s="436"/>
      <c r="M190" s="436"/>
      <c r="N190" s="436"/>
      <c r="O190" s="436"/>
      <c r="P190" s="436"/>
      <c r="Q190" s="436"/>
      <c r="R190" s="436"/>
      <c r="S190" s="436"/>
      <c r="T190" s="436"/>
      <c r="U190" s="436"/>
      <c r="V190" s="436"/>
      <c r="W190" s="436"/>
      <c r="X190" s="436"/>
      <c r="Y190" s="436"/>
      <c r="Z190" s="436"/>
      <c r="AA190" s="436"/>
      <c r="AB190" s="436"/>
      <c r="AC190" s="436"/>
      <c r="AD190" s="436"/>
      <c r="AE190" s="436"/>
      <c r="AF190" s="436"/>
      <c r="AG190" s="436"/>
      <c r="AH190" s="436"/>
      <c r="AI190" s="436"/>
      <c r="AJ190" s="436"/>
      <c r="AK190" s="436"/>
      <c r="AL190" s="436"/>
      <c r="AM190" s="436"/>
      <c r="AN190" s="436"/>
      <c r="AO190" s="436"/>
      <c r="AP190" s="436"/>
      <c r="AQ190" s="436"/>
      <c r="AR190" s="436"/>
      <c r="AS190" s="436"/>
      <c r="AT190" s="436"/>
      <c r="AU190" s="436"/>
      <c r="AV190" s="436"/>
      <c r="AW190" s="436"/>
      <c r="AX190" s="436"/>
      <c r="AY190" s="436"/>
      <c r="AZ190" s="436"/>
      <c r="BA190" s="436"/>
      <c r="BB190" s="436"/>
      <c r="BC190" s="436"/>
      <c r="BD190" s="436"/>
      <c r="BE190" s="436"/>
      <c r="BF190" s="436"/>
      <c r="BG190" s="436"/>
      <c r="BH190" s="436"/>
      <c r="BI190" s="436"/>
      <c r="BJ190" s="436"/>
      <c r="BK190" s="436"/>
      <c r="BL190" s="436"/>
      <c r="BM190" s="436"/>
      <c r="BN190" s="436"/>
      <c r="BO190" s="436"/>
      <c r="BP190" s="436"/>
      <c r="BQ190" s="436"/>
      <c r="BR190" s="436"/>
      <c r="BS190" s="436"/>
      <c r="BT190" s="436"/>
      <c r="BU190" s="436"/>
      <c r="BV190" s="436"/>
      <c r="BW190" s="436"/>
      <c r="BX190" s="436"/>
      <c r="BY190" s="436"/>
      <c r="BZ190" s="436"/>
      <c r="CA190" s="436"/>
      <c r="CB190" s="436"/>
      <c r="CC190" s="436"/>
      <c r="CD190" s="436"/>
      <c r="CE190" s="436"/>
      <c r="CF190" s="436"/>
      <c r="CG190" s="436"/>
      <c r="CH190" s="436"/>
      <c r="CI190" s="436"/>
      <c r="CJ190" s="436"/>
      <c r="CK190" s="436"/>
      <c r="CL190" s="436"/>
      <c r="CM190" s="436"/>
      <c r="CN190" s="436"/>
      <c r="CO190" s="436"/>
      <c r="CP190" s="436"/>
      <c r="CQ190" s="436"/>
      <c r="CR190" s="436"/>
      <c r="CS190" s="436"/>
      <c r="CT190" s="436"/>
      <c r="CU190" s="436"/>
      <c r="CV190" s="436"/>
      <c r="CW190" s="436"/>
      <c r="CX190" s="436"/>
      <c r="CY190" s="436"/>
      <c r="CZ190" s="436"/>
      <c r="DA190" s="436"/>
      <c r="DB190" s="436"/>
      <c r="DC190" s="436"/>
      <c r="DD190" s="436"/>
      <c r="DE190" s="436"/>
      <c r="DF190" s="436"/>
      <c r="DG190" s="436"/>
      <c r="DH190" s="436"/>
      <c r="DI190" s="436"/>
      <c r="DJ190" s="436"/>
      <c r="DK190" s="436"/>
      <c r="DL190" s="436"/>
      <c r="DM190" s="436"/>
      <c r="DN190" s="436"/>
      <c r="DO190" s="436"/>
      <c r="DP190" s="436"/>
      <c r="DQ190" s="436"/>
      <c r="DR190" s="436"/>
      <c r="DS190" s="436"/>
      <c r="DT190" s="436"/>
      <c r="DU190" s="436"/>
      <c r="DV190" s="436"/>
      <c r="DW190" s="436"/>
      <c r="DX190" s="436"/>
      <c r="DY190" s="436"/>
      <c r="DZ190" s="436"/>
      <c r="EA190" s="436"/>
      <c r="EB190" s="436"/>
      <c r="EC190" s="436"/>
      <c r="ED190" s="436"/>
      <c r="EE190" s="436"/>
      <c r="EF190" s="436"/>
      <c r="EG190" s="436"/>
      <c r="EH190" s="436"/>
      <c r="EI190" s="436"/>
      <c r="EJ190" s="436"/>
      <c r="EK190" s="436"/>
      <c r="EL190" s="436"/>
      <c r="EM190" s="436"/>
      <c r="EN190" s="436"/>
    </row>
    <row r="191" spans="1:145" x14ac:dyDescent="0.2">
      <c r="A191" s="333"/>
      <c r="B191" s="333"/>
      <c r="C191" s="333"/>
      <c r="D191" s="498"/>
      <c r="E191" s="498"/>
      <c r="F191" s="498"/>
      <c r="G191" s="436"/>
      <c r="H191" s="436"/>
      <c r="I191" s="436"/>
      <c r="J191" s="436"/>
      <c r="K191" s="436"/>
      <c r="L191" s="436"/>
      <c r="M191" s="436"/>
      <c r="N191" s="436"/>
      <c r="O191" s="436"/>
      <c r="P191" s="436"/>
      <c r="Q191" s="436"/>
      <c r="R191" s="436"/>
      <c r="S191" s="436"/>
      <c r="T191" s="436"/>
      <c r="U191" s="436"/>
      <c r="V191" s="436"/>
      <c r="W191" s="436"/>
      <c r="X191" s="436"/>
      <c r="Y191" s="436"/>
      <c r="Z191" s="436"/>
      <c r="AA191" s="436"/>
      <c r="AB191" s="436"/>
      <c r="AC191" s="436"/>
      <c r="AD191" s="436"/>
      <c r="AE191" s="436"/>
      <c r="AF191" s="436"/>
      <c r="AG191" s="436"/>
      <c r="AH191" s="436"/>
      <c r="AI191" s="436"/>
      <c r="AJ191" s="436"/>
      <c r="AK191" s="436"/>
      <c r="AL191" s="436"/>
      <c r="AM191" s="436"/>
      <c r="AN191" s="436"/>
      <c r="AO191" s="436"/>
      <c r="AP191" s="436"/>
      <c r="AQ191" s="436"/>
      <c r="AR191" s="436"/>
      <c r="AS191" s="436"/>
      <c r="AT191" s="436"/>
      <c r="AU191" s="436"/>
      <c r="AV191" s="436"/>
      <c r="AW191" s="436"/>
      <c r="AX191" s="436"/>
      <c r="AY191" s="436"/>
      <c r="AZ191" s="436"/>
      <c r="BA191" s="436"/>
      <c r="BB191" s="436"/>
      <c r="BC191" s="436"/>
      <c r="BD191" s="436"/>
      <c r="BE191" s="436"/>
      <c r="BF191" s="436"/>
      <c r="BG191" s="436"/>
      <c r="BH191" s="436"/>
      <c r="BI191" s="436"/>
      <c r="BJ191" s="436"/>
      <c r="BK191" s="436"/>
      <c r="BL191" s="436"/>
      <c r="BM191" s="436"/>
      <c r="BN191" s="436"/>
      <c r="BO191" s="436"/>
      <c r="BP191" s="436"/>
      <c r="BQ191" s="436"/>
      <c r="BR191" s="436"/>
      <c r="BS191" s="436"/>
      <c r="BT191" s="436"/>
      <c r="BU191" s="436"/>
      <c r="BV191" s="436"/>
      <c r="BW191" s="436"/>
      <c r="BX191" s="436"/>
      <c r="BY191" s="436"/>
      <c r="BZ191" s="436"/>
      <c r="CA191" s="436"/>
      <c r="CB191" s="436"/>
      <c r="CC191" s="436"/>
      <c r="CD191" s="436"/>
      <c r="CE191" s="436"/>
      <c r="CF191" s="436"/>
      <c r="CG191" s="436"/>
      <c r="CH191" s="436"/>
      <c r="CI191" s="436"/>
      <c r="CJ191" s="436"/>
      <c r="CK191" s="436"/>
      <c r="CL191" s="436"/>
      <c r="CM191" s="436"/>
      <c r="CN191" s="436"/>
      <c r="CO191" s="436"/>
      <c r="CP191" s="436"/>
      <c r="CQ191" s="436"/>
      <c r="CR191" s="436"/>
      <c r="CS191" s="436"/>
      <c r="CT191" s="436"/>
      <c r="CU191" s="436"/>
      <c r="CV191" s="436"/>
      <c r="CW191" s="436"/>
      <c r="CX191" s="436"/>
      <c r="CY191" s="436"/>
      <c r="CZ191" s="436"/>
      <c r="DA191" s="436"/>
      <c r="DB191" s="436"/>
      <c r="DC191" s="436"/>
      <c r="DD191" s="436"/>
      <c r="DE191" s="436"/>
      <c r="DF191" s="436"/>
      <c r="DG191" s="436"/>
      <c r="DH191" s="436"/>
      <c r="DI191" s="436"/>
      <c r="DJ191" s="436"/>
      <c r="DK191" s="436"/>
      <c r="DL191" s="436"/>
      <c r="DM191" s="436"/>
      <c r="DN191" s="436"/>
      <c r="DO191" s="436"/>
      <c r="DP191" s="436"/>
      <c r="DQ191" s="436"/>
      <c r="DR191" s="436"/>
      <c r="DS191" s="436"/>
      <c r="DT191" s="436"/>
      <c r="DU191" s="436"/>
      <c r="DV191" s="436"/>
      <c r="DW191" s="436"/>
      <c r="DX191" s="436"/>
      <c r="DY191" s="436"/>
      <c r="DZ191" s="436"/>
      <c r="EA191" s="436"/>
      <c r="EB191" s="436"/>
      <c r="EC191" s="436"/>
      <c r="ED191" s="436"/>
      <c r="EE191" s="436"/>
      <c r="EF191" s="436"/>
      <c r="EG191" s="436"/>
      <c r="EH191" s="436"/>
      <c r="EI191" s="436"/>
      <c r="EJ191" s="436"/>
      <c r="EK191" s="436"/>
      <c r="EL191" s="436"/>
      <c r="EM191" s="436"/>
      <c r="EN191" s="436"/>
    </row>
    <row r="192" spans="1:145" x14ac:dyDescent="0.2">
      <c r="A192" s="333"/>
      <c r="B192" s="333"/>
      <c r="C192" s="333"/>
      <c r="D192" s="333"/>
      <c r="E192" s="333"/>
      <c r="F192" s="333"/>
      <c r="G192" s="333"/>
      <c r="H192" s="333"/>
      <c r="I192" s="333"/>
      <c r="J192" s="333"/>
      <c r="K192" s="333"/>
      <c r="L192" s="333"/>
      <c r="M192" s="333"/>
      <c r="N192" s="333"/>
      <c r="O192" s="333"/>
      <c r="P192" s="333"/>
      <c r="Q192" s="333"/>
      <c r="R192" s="333"/>
      <c r="S192" s="333"/>
      <c r="T192" s="333"/>
      <c r="U192" s="333"/>
      <c r="V192" s="333"/>
      <c r="W192" s="333"/>
      <c r="X192" s="333"/>
      <c r="Y192" s="333"/>
      <c r="Z192" s="333"/>
      <c r="AA192" s="333"/>
      <c r="AB192" s="333"/>
      <c r="AC192" s="333"/>
      <c r="AD192" s="333"/>
      <c r="AE192" s="333"/>
      <c r="AF192" s="333"/>
      <c r="AG192" s="333"/>
      <c r="AH192" s="333"/>
      <c r="AI192" s="333"/>
      <c r="AJ192" s="333"/>
      <c r="AK192" s="333"/>
      <c r="AL192" s="333"/>
      <c r="AM192" s="333"/>
      <c r="AN192" s="333"/>
      <c r="AO192" s="333"/>
      <c r="AP192" s="333"/>
      <c r="AQ192" s="333"/>
      <c r="AR192" s="333"/>
      <c r="AS192" s="333"/>
      <c r="AT192" s="333"/>
      <c r="AU192" s="333"/>
      <c r="AV192" s="333"/>
      <c r="AW192" s="333"/>
      <c r="AX192" s="333"/>
      <c r="AY192" s="333"/>
      <c r="AZ192" s="333"/>
      <c r="BA192" s="333"/>
      <c r="BB192" s="333"/>
      <c r="BC192" s="333"/>
      <c r="BD192" s="333"/>
      <c r="BE192" s="333"/>
      <c r="BF192" s="333"/>
      <c r="BG192" s="333"/>
      <c r="BH192" s="333"/>
      <c r="BI192" s="333"/>
      <c r="BJ192" s="333"/>
      <c r="BK192" s="333"/>
      <c r="BL192" s="333"/>
      <c r="BM192" s="333"/>
      <c r="BN192" s="333"/>
      <c r="BO192" s="333"/>
      <c r="BP192" s="333"/>
      <c r="BQ192" s="333"/>
      <c r="BR192" s="333"/>
      <c r="BS192" s="333"/>
      <c r="BT192" s="333"/>
      <c r="BU192" s="333"/>
      <c r="BV192" s="333"/>
      <c r="BW192" s="333"/>
      <c r="BX192" s="333"/>
      <c r="BY192" s="333"/>
      <c r="BZ192" s="333"/>
      <c r="CA192" s="333"/>
      <c r="CB192" s="333"/>
      <c r="CC192" s="333"/>
      <c r="CD192" s="333"/>
      <c r="CE192" s="333"/>
      <c r="CF192" s="333"/>
      <c r="CG192" s="333"/>
      <c r="CH192" s="333"/>
      <c r="CI192" s="333"/>
      <c r="CJ192" s="333"/>
      <c r="CK192" s="333"/>
      <c r="CL192" s="333"/>
      <c r="CM192" s="333"/>
      <c r="CN192" s="333"/>
      <c r="CO192" s="333"/>
      <c r="CP192" s="333"/>
      <c r="CQ192" s="333"/>
      <c r="CR192" s="333"/>
      <c r="CS192" s="333"/>
      <c r="CT192" s="333"/>
      <c r="CU192" s="333"/>
      <c r="CV192" s="333"/>
      <c r="CW192" s="333"/>
      <c r="CX192" s="333"/>
      <c r="CY192" s="333"/>
      <c r="CZ192" s="333"/>
      <c r="DA192" s="333"/>
      <c r="DB192" s="333"/>
      <c r="DC192" s="333"/>
      <c r="DD192" s="333"/>
      <c r="DE192" s="333"/>
      <c r="DF192" s="333"/>
      <c r="DG192" s="333"/>
      <c r="DH192" s="333"/>
      <c r="DI192" s="333"/>
      <c r="DJ192" s="333"/>
      <c r="DK192" s="333"/>
      <c r="DL192" s="333"/>
      <c r="DM192" s="333"/>
      <c r="DN192" s="333"/>
      <c r="DO192" s="333"/>
      <c r="DP192" s="333"/>
      <c r="DQ192" s="333"/>
      <c r="DR192" s="333"/>
      <c r="DS192" s="333"/>
      <c r="DT192" s="333"/>
      <c r="DU192" s="333"/>
      <c r="DV192" s="333"/>
      <c r="DW192" s="333"/>
      <c r="DX192" s="333"/>
      <c r="DY192" s="333"/>
      <c r="DZ192" s="333"/>
      <c r="EA192" s="333"/>
      <c r="EB192" s="333"/>
      <c r="EC192" s="333"/>
      <c r="ED192" s="333"/>
      <c r="EE192" s="333"/>
      <c r="EF192" s="333"/>
      <c r="EG192" s="333"/>
      <c r="EH192" s="333"/>
      <c r="EI192" s="333"/>
      <c r="EJ192" s="333"/>
      <c r="EK192" s="333"/>
      <c r="EL192" s="333"/>
      <c r="EM192" s="333"/>
      <c r="EN192" s="333"/>
    </row>
    <row r="193" spans="12:79" ht="13.5" customHeight="1" x14ac:dyDescent="0.2"/>
    <row r="194" spans="12:79" hidden="1" x14ac:dyDescent="0.2">
      <c r="L194" s="332">
        <f t="shared" ref="L194:BO198" si="15">L12-CD12</f>
        <v>46626420</v>
      </c>
      <c r="M194" s="332">
        <f t="shared" si="15"/>
        <v>0</v>
      </c>
      <c r="N194" s="332">
        <f t="shared" si="15"/>
        <v>0</v>
      </c>
      <c r="O194" s="332">
        <f t="shared" si="15"/>
        <v>0</v>
      </c>
      <c r="P194" s="332">
        <f t="shared" si="15"/>
        <v>0</v>
      </c>
      <c r="Q194" s="332">
        <f t="shared" si="15"/>
        <v>0</v>
      </c>
      <c r="R194" s="332">
        <f t="shared" si="15"/>
        <v>0</v>
      </c>
      <c r="S194" s="332">
        <f t="shared" si="15"/>
        <v>0</v>
      </c>
      <c r="T194" s="332">
        <f t="shared" si="15"/>
        <v>0</v>
      </c>
      <c r="U194" s="332">
        <f t="shared" si="15"/>
        <v>0</v>
      </c>
      <c r="V194" s="332">
        <f t="shared" si="15"/>
        <v>-14088400</v>
      </c>
      <c r="W194" s="332">
        <f t="shared" si="15"/>
        <v>0</v>
      </c>
      <c r="X194" s="332">
        <f t="shared" si="15"/>
        <v>0</v>
      </c>
      <c r="Y194" s="332">
        <f t="shared" si="15"/>
        <v>0</v>
      </c>
      <c r="Z194" s="332">
        <f t="shared" si="15"/>
        <v>0</v>
      </c>
      <c r="AA194" s="332">
        <f t="shared" si="15"/>
        <v>0</v>
      </c>
      <c r="AB194" s="332">
        <f t="shared" si="15"/>
        <v>0</v>
      </c>
      <c r="AC194" s="332">
        <f t="shared" si="15"/>
        <v>0</v>
      </c>
      <c r="AD194" s="332">
        <f t="shared" si="15"/>
        <v>0</v>
      </c>
      <c r="AE194" s="332">
        <f t="shared" si="15"/>
        <v>0</v>
      </c>
      <c r="AF194" s="332">
        <f t="shared" si="15"/>
        <v>0</v>
      </c>
      <c r="AG194" s="332">
        <f t="shared" si="15"/>
        <v>0</v>
      </c>
      <c r="AH194" s="332">
        <f t="shared" si="15"/>
        <v>0</v>
      </c>
      <c r="AI194" s="332">
        <f t="shared" si="15"/>
        <v>0</v>
      </c>
      <c r="AJ194" s="332">
        <f t="shared" si="15"/>
        <v>0</v>
      </c>
      <c r="AK194" s="332">
        <f t="shared" si="15"/>
        <v>0</v>
      </c>
      <c r="AL194" s="332">
        <f t="shared" si="15"/>
        <v>0</v>
      </c>
      <c r="AM194" s="332">
        <f t="shared" si="15"/>
        <v>0</v>
      </c>
      <c r="AN194" s="332">
        <f t="shared" si="15"/>
        <v>0</v>
      </c>
      <c r="AO194" s="332">
        <f t="shared" si="15"/>
        <v>0</v>
      </c>
      <c r="AP194" s="332">
        <f t="shared" si="15"/>
        <v>0</v>
      </c>
      <c r="AQ194" s="332">
        <f t="shared" si="15"/>
        <v>0</v>
      </c>
      <c r="AR194" s="332">
        <f t="shared" si="15"/>
        <v>0</v>
      </c>
      <c r="AS194" s="332">
        <f t="shared" si="15"/>
        <v>0</v>
      </c>
      <c r="AT194" s="332">
        <f t="shared" si="15"/>
        <v>0</v>
      </c>
      <c r="AU194" s="332">
        <f t="shared" si="15"/>
        <v>-6098240</v>
      </c>
      <c r="AV194" s="332">
        <f t="shared" si="15"/>
        <v>0</v>
      </c>
      <c r="AW194" s="332">
        <f t="shared" si="15"/>
        <v>0</v>
      </c>
      <c r="AX194" s="332">
        <f t="shared" si="15"/>
        <v>0</v>
      </c>
      <c r="AY194" s="332">
        <f t="shared" si="15"/>
        <v>0</v>
      </c>
      <c r="AZ194" s="332">
        <f t="shared" si="15"/>
        <v>0</v>
      </c>
      <c r="BA194" s="332">
        <f t="shared" si="15"/>
        <v>0</v>
      </c>
      <c r="BB194" s="332">
        <f t="shared" si="15"/>
        <v>0</v>
      </c>
      <c r="BC194" s="332">
        <f t="shared" si="15"/>
        <v>0</v>
      </c>
      <c r="BD194" s="332">
        <f t="shared" si="15"/>
        <v>0</v>
      </c>
      <c r="BE194" s="332">
        <f t="shared" si="15"/>
        <v>0</v>
      </c>
      <c r="BF194" s="332">
        <f t="shared" si="15"/>
        <v>0</v>
      </c>
      <c r="BG194" s="332">
        <f t="shared" si="15"/>
        <v>0</v>
      </c>
      <c r="BH194" s="332">
        <f t="shared" si="15"/>
        <v>0</v>
      </c>
      <c r="BI194" s="332">
        <f t="shared" si="15"/>
        <v>0</v>
      </c>
      <c r="BJ194" s="332">
        <f t="shared" si="15"/>
        <v>0</v>
      </c>
      <c r="BK194" s="332">
        <f t="shared" si="15"/>
        <v>0</v>
      </c>
      <c r="BL194" s="332">
        <f t="shared" si="15"/>
        <v>0</v>
      </c>
      <c r="BM194" s="332">
        <f t="shared" si="15"/>
        <v>0</v>
      </c>
      <c r="BN194" s="332">
        <f t="shared" si="15"/>
        <v>0</v>
      </c>
      <c r="BO194" s="332">
        <f t="shared" si="15"/>
        <v>-11128875</v>
      </c>
    </row>
    <row r="195" spans="12:79" hidden="1" x14ac:dyDescent="0.2">
      <c r="L195" s="332">
        <f t="shared" si="15"/>
        <v>46626420</v>
      </c>
      <c r="M195" s="332">
        <f t="shared" si="15"/>
        <v>0</v>
      </c>
      <c r="N195" s="332">
        <f t="shared" si="15"/>
        <v>0</v>
      </c>
      <c r="O195" s="332">
        <f t="shared" si="15"/>
        <v>0</v>
      </c>
      <c r="P195" s="332">
        <f t="shared" si="15"/>
        <v>0</v>
      </c>
      <c r="Q195" s="332">
        <f t="shared" si="15"/>
        <v>0</v>
      </c>
      <c r="R195" s="332">
        <f t="shared" si="15"/>
        <v>0</v>
      </c>
      <c r="S195" s="332">
        <f t="shared" si="15"/>
        <v>0</v>
      </c>
      <c r="T195" s="332">
        <f t="shared" si="15"/>
        <v>0</v>
      </c>
      <c r="U195" s="332">
        <f t="shared" si="15"/>
        <v>0</v>
      </c>
      <c r="V195" s="332">
        <f t="shared" si="15"/>
        <v>-14088400</v>
      </c>
      <c r="W195" s="332">
        <f t="shared" si="15"/>
        <v>0</v>
      </c>
      <c r="X195" s="332">
        <f t="shared" si="15"/>
        <v>0</v>
      </c>
      <c r="Y195" s="332">
        <f t="shared" si="15"/>
        <v>0</v>
      </c>
      <c r="Z195" s="332">
        <f t="shared" si="15"/>
        <v>0</v>
      </c>
      <c r="AA195" s="332">
        <f t="shared" si="15"/>
        <v>0</v>
      </c>
      <c r="AB195" s="332">
        <f t="shared" si="15"/>
        <v>0</v>
      </c>
      <c r="AC195" s="332">
        <f t="shared" si="15"/>
        <v>0</v>
      </c>
      <c r="AD195" s="332">
        <f t="shared" si="15"/>
        <v>0</v>
      </c>
      <c r="AE195" s="332">
        <f t="shared" si="15"/>
        <v>0</v>
      </c>
      <c r="AF195" s="332">
        <f t="shared" si="15"/>
        <v>0</v>
      </c>
      <c r="AG195" s="332">
        <f t="shared" si="15"/>
        <v>0</v>
      </c>
      <c r="AH195" s="332">
        <f t="shared" si="15"/>
        <v>0</v>
      </c>
      <c r="AI195" s="332">
        <f t="shared" si="15"/>
        <v>0</v>
      </c>
      <c r="AJ195" s="332">
        <f t="shared" si="15"/>
        <v>0</v>
      </c>
      <c r="AK195" s="332">
        <f t="shared" si="15"/>
        <v>0</v>
      </c>
      <c r="AL195" s="332">
        <f t="shared" si="15"/>
        <v>0</v>
      </c>
      <c r="AM195" s="332">
        <f t="shared" si="15"/>
        <v>0</v>
      </c>
      <c r="AN195" s="332">
        <f t="shared" si="15"/>
        <v>0</v>
      </c>
      <c r="AO195" s="332">
        <f t="shared" si="15"/>
        <v>0</v>
      </c>
      <c r="AP195" s="332">
        <f t="shared" si="15"/>
        <v>0</v>
      </c>
      <c r="AQ195" s="332">
        <f t="shared" si="15"/>
        <v>0</v>
      </c>
      <c r="AR195" s="332">
        <f t="shared" si="15"/>
        <v>0</v>
      </c>
      <c r="AS195" s="332">
        <f t="shared" si="15"/>
        <v>0</v>
      </c>
      <c r="AT195" s="332">
        <f t="shared" si="15"/>
        <v>0</v>
      </c>
      <c r="AU195" s="332">
        <f t="shared" si="15"/>
        <v>-6098240</v>
      </c>
      <c r="AV195" s="332">
        <f t="shared" si="15"/>
        <v>0</v>
      </c>
      <c r="AW195" s="332">
        <f t="shared" si="15"/>
        <v>0</v>
      </c>
      <c r="AX195" s="332">
        <f t="shared" si="15"/>
        <v>0</v>
      </c>
      <c r="AY195" s="332">
        <f t="shared" si="15"/>
        <v>0</v>
      </c>
      <c r="AZ195" s="332">
        <f t="shared" si="15"/>
        <v>0</v>
      </c>
      <c r="BA195" s="332">
        <f t="shared" si="15"/>
        <v>0</v>
      </c>
      <c r="BB195" s="332">
        <f t="shared" si="15"/>
        <v>0</v>
      </c>
      <c r="BC195" s="332">
        <f t="shared" si="15"/>
        <v>0</v>
      </c>
      <c r="BD195" s="332">
        <f t="shared" si="15"/>
        <v>0</v>
      </c>
      <c r="BE195" s="332">
        <f t="shared" si="15"/>
        <v>0</v>
      </c>
      <c r="BF195" s="332">
        <f t="shared" si="15"/>
        <v>0</v>
      </c>
      <c r="BG195" s="332">
        <f t="shared" si="15"/>
        <v>0</v>
      </c>
      <c r="BH195" s="332">
        <f t="shared" si="15"/>
        <v>0</v>
      </c>
      <c r="BI195" s="332">
        <f t="shared" si="15"/>
        <v>0</v>
      </c>
      <c r="BJ195" s="332">
        <f t="shared" si="15"/>
        <v>0</v>
      </c>
      <c r="BK195" s="332">
        <f t="shared" si="15"/>
        <v>0</v>
      </c>
      <c r="BL195" s="332">
        <f t="shared" si="15"/>
        <v>0</v>
      </c>
      <c r="BM195" s="332">
        <f t="shared" si="15"/>
        <v>0</v>
      </c>
      <c r="BN195" s="332">
        <f t="shared" si="15"/>
        <v>0</v>
      </c>
      <c r="BO195" s="332">
        <f t="shared" si="15"/>
        <v>-11128875</v>
      </c>
    </row>
    <row r="196" spans="12:79" hidden="1" x14ac:dyDescent="0.2">
      <c r="L196" s="332">
        <f t="shared" si="15"/>
        <v>0</v>
      </c>
      <c r="M196" s="332">
        <f t="shared" si="15"/>
        <v>0</v>
      </c>
      <c r="N196" s="332">
        <f t="shared" si="15"/>
        <v>0</v>
      </c>
      <c r="O196" s="332">
        <f t="shared" si="15"/>
        <v>0</v>
      </c>
      <c r="P196" s="332">
        <f t="shared" si="15"/>
        <v>0</v>
      </c>
      <c r="Q196" s="332">
        <f t="shared" si="15"/>
        <v>0</v>
      </c>
      <c r="R196" s="332">
        <f t="shared" si="15"/>
        <v>0</v>
      </c>
      <c r="S196" s="332">
        <f t="shared" si="15"/>
        <v>0</v>
      </c>
      <c r="T196" s="332">
        <f t="shared" si="15"/>
        <v>0</v>
      </c>
      <c r="U196" s="332">
        <f t="shared" si="15"/>
        <v>0</v>
      </c>
      <c r="V196" s="332">
        <f t="shared" si="15"/>
        <v>0</v>
      </c>
      <c r="W196" s="332">
        <f t="shared" si="15"/>
        <v>0</v>
      </c>
      <c r="X196" s="332">
        <f t="shared" si="15"/>
        <v>0</v>
      </c>
      <c r="Y196" s="332">
        <f t="shared" si="15"/>
        <v>0</v>
      </c>
      <c r="Z196" s="332">
        <f t="shared" si="15"/>
        <v>0</v>
      </c>
      <c r="AA196" s="332">
        <f t="shared" si="15"/>
        <v>0</v>
      </c>
      <c r="AB196" s="332">
        <f t="shared" si="15"/>
        <v>0</v>
      </c>
      <c r="AC196" s="332">
        <f t="shared" si="15"/>
        <v>0</v>
      </c>
      <c r="AD196" s="332">
        <f t="shared" si="15"/>
        <v>0</v>
      </c>
      <c r="AE196" s="332">
        <f t="shared" si="15"/>
        <v>0</v>
      </c>
      <c r="AF196" s="332">
        <f t="shared" si="15"/>
        <v>0</v>
      </c>
      <c r="AG196" s="332">
        <f t="shared" si="15"/>
        <v>0</v>
      </c>
      <c r="AH196" s="332">
        <f t="shared" si="15"/>
        <v>0</v>
      </c>
      <c r="AI196" s="332">
        <f t="shared" si="15"/>
        <v>0</v>
      </c>
      <c r="AJ196" s="332">
        <f t="shared" si="15"/>
        <v>0</v>
      </c>
      <c r="AK196" s="332">
        <f t="shared" si="15"/>
        <v>0</v>
      </c>
      <c r="AL196" s="332">
        <f t="shared" si="15"/>
        <v>0</v>
      </c>
      <c r="AM196" s="332">
        <f t="shared" si="15"/>
        <v>0</v>
      </c>
      <c r="AN196" s="332">
        <f t="shared" si="15"/>
        <v>0</v>
      </c>
      <c r="AO196" s="332">
        <f t="shared" si="15"/>
        <v>0</v>
      </c>
      <c r="AP196" s="332">
        <f t="shared" si="15"/>
        <v>0</v>
      </c>
      <c r="AQ196" s="332">
        <f t="shared" si="15"/>
        <v>0</v>
      </c>
      <c r="AR196" s="332">
        <f t="shared" si="15"/>
        <v>0</v>
      </c>
      <c r="AS196" s="332">
        <f t="shared" si="15"/>
        <v>0</v>
      </c>
      <c r="AT196" s="332">
        <f t="shared" si="15"/>
        <v>0</v>
      </c>
      <c r="AU196" s="332">
        <f t="shared" si="15"/>
        <v>0</v>
      </c>
      <c r="AV196" s="332">
        <f t="shared" si="15"/>
        <v>0</v>
      </c>
      <c r="AW196" s="332">
        <f t="shared" si="15"/>
        <v>0</v>
      </c>
      <c r="AX196" s="332">
        <f t="shared" si="15"/>
        <v>0</v>
      </c>
      <c r="AY196" s="332">
        <f t="shared" si="15"/>
        <v>0</v>
      </c>
      <c r="AZ196" s="332">
        <f t="shared" si="15"/>
        <v>0</v>
      </c>
      <c r="BA196" s="332">
        <f t="shared" si="15"/>
        <v>0</v>
      </c>
      <c r="BB196" s="332">
        <f t="shared" si="15"/>
        <v>0</v>
      </c>
      <c r="BC196" s="332">
        <f t="shared" si="15"/>
        <v>0</v>
      </c>
      <c r="BD196" s="332">
        <f t="shared" si="15"/>
        <v>0</v>
      </c>
      <c r="BE196" s="332">
        <f t="shared" si="15"/>
        <v>0</v>
      </c>
      <c r="BF196" s="332">
        <f t="shared" si="15"/>
        <v>0</v>
      </c>
      <c r="BG196" s="332">
        <f t="shared" si="15"/>
        <v>0</v>
      </c>
      <c r="BH196" s="332">
        <f t="shared" si="15"/>
        <v>0</v>
      </c>
      <c r="BI196" s="332">
        <f t="shared" si="15"/>
        <v>0</v>
      </c>
      <c r="BJ196" s="332">
        <f t="shared" si="15"/>
        <v>0</v>
      </c>
      <c r="BK196" s="332">
        <f t="shared" si="15"/>
        <v>0</v>
      </c>
      <c r="BL196" s="332">
        <f t="shared" si="15"/>
        <v>0</v>
      </c>
      <c r="BM196" s="332">
        <f t="shared" si="15"/>
        <v>0</v>
      </c>
      <c r="BN196" s="332">
        <f t="shared" si="15"/>
        <v>0</v>
      </c>
      <c r="BO196" s="332">
        <f t="shared" si="15"/>
        <v>0</v>
      </c>
      <c r="BU196" s="332">
        <f t="shared" ref="BU196:BX205" si="16">BU12-EM12</f>
        <v>0</v>
      </c>
      <c r="BV196" s="332">
        <f t="shared" si="16"/>
        <v>0</v>
      </c>
      <c r="BW196" s="332">
        <f t="shared" si="16"/>
        <v>0</v>
      </c>
      <c r="BX196" s="332">
        <f t="shared" si="16"/>
        <v>0</v>
      </c>
      <c r="BZ196" s="332">
        <f t="shared" ref="BZ196:CA205" si="17">BZ12-ER12</f>
        <v>0</v>
      </c>
      <c r="CA196" s="332">
        <f t="shared" si="17"/>
        <v>0</v>
      </c>
    </row>
    <row r="197" spans="12:79" hidden="1" x14ac:dyDescent="0.2">
      <c r="L197" s="332">
        <f t="shared" si="15"/>
        <v>0</v>
      </c>
      <c r="M197" s="332">
        <f t="shared" si="15"/>
        <v>0</v>
      </c>
      <c r="N197" s="332">
        <f t="shared" si="15"/>
        <v>0</v>
      </c>
      <c r="O197" s="332">
        <f t="shared" si="15"/>
        <v>0</v>
      </c>
      <c r="P197" s="332">
        <f t="shared" si="15"/>
        <v>0</v>
      </c>
      <c r="Q197" s="332">
        <f t="shared" si="15"/>
        <v>0</v>
      </c>
      <c r="R197" s="332">
        <f t="shared" si="15"/>
        <v>0</v>
      </c>
      <c r="S197" s="332">
        <f t="shared" si="15"/>
        <v>0</v>
      </c>
      <c r="T197" s="332">
        <f t="shared" si="15"/>
        <v>0</v>
      </c>
      <c r="U197" s="332">
        <f t="shared" si="15"/>
        <v>0</v>
      </c>
      <c r="V197" s="332">
        <f t="shared" si="15"/>
        <v>0</v>
      </c>
      <c r="W197" s="332">
        <f t="shared" si="15"/>
        <v>0</v>
      </c>
      <c r="X197" s="332">
        <f t="shared" si="15"/>
        <v>0</v>
      </c>
      <c r="Y197" s="332">
        <f t="shared" si="15"/>
        <v>0</v>
      </c>
      <c r="Z197" s="332">
        <f t="shared" si="15"/>
        <v>0</v>
      </c>
      <c r="AA197" s="332">
        <f t="shared" si="15"/>
        <v>0</v>
      </c>
      <c r="AB197" s="332">
        <f t="shared" si="15"/>
        <v>0</v>
      </c>
      <c r="AC197" s="332">
        <f t="shared" si="15"/>
        <v>0</v>
      </c>
      <c r="AD197" s="332">
        <f t="shared" si="15"/>
        <v>0</v>
      </c>
      <c r="AE197" s="332">
        <f t="shared" si="15"/>
        <v>0</v>
      </c>
      <c r="AF197" s="332">
        <f t="shared" si="15"/>
        <v>0</v>
      </c>
      <c r="AG197" s="332">
        <f t="shared" si="15"/>
        <v>0</v>
      </c>
      <c r="AH197" s="332">
        <f t="shared" si="15"/>
        <v>0</v>
      </c>
      <c r="AI197" s="332">
        <f t="shared" si="15"/>
        <v>0</v>
      </c>
      <c r="AJ197" s="332">
        <f t="shared" si="15"/>
        <v>0</v>
      </c>
      <c r="AK197" s="332">
        <f t="shared" si="15"/>
        <v>0</v>
      </c>
      <c r="AL197" s="332">
        <f t="shared" si="15"/>
        <v>0</v>
      </c>
      <c r="AM197" s="332">
        <f t="shared" si="15"/>
        <v>0</v>
      </c>
      <c r="AN197" s="332">
        <f t="shared" si="15"/>
        <v>0</v>
      </c>
      <c r="AO197" s="332">
        <f t="shared" si="15"/>
        <v>0</v>
      </c>
      <c r="AP197" s="332">
        <f t="shared" si="15"/>
        <v>0</v>
      </c>
      <c r="AQ197" s="332">
        <f t="shared" si="15"/>
        <v>0</v>
      </c>
      <c r="AR197" s="332">
        <f t="shared" si="15"/>
        <v>0</v>
      </c>
      <c r="AS197" s="332">
        <f t="shared" si="15"/>
        <v>0</v>
      </c>
      <c r="AT197" s="332">
        <f t="shared" si="15"/>
        <v>0</v>
      </c>
      <c r="AU197" s="332">
        <f t="shared" si="15"/>
        <v>0</v>
      </c>
      <c r="AV197" s="332">
        <f t="shared" si="15"/>
        <v>0</v>
      </c>
      <c r="AW197" s="332">
        <f t="shared" si="15"/>
        <v>0</v>
      </c>
      <c r="AX197" s="332">
        <f t="shared" si="15"/>
        <v>0</v>
      </c>
      <c r="AY197" s="332">
        <f t="shared" si="15"/>
        <v>0</v>
      </c>
      <c r="AZ197" s="332">
        <f t="shared" si="15"/>
        <v>0</v>
      </c>
      <c r="BA197" s="332">
        <f t="shared" si="15"/>
        <v>0</v>
      </c>
      <c r="BB197" s="332">
        <f t="shared" si="15"/>
        <v>0</v>
      </c>
      <c r="BC197" s="332">
        <f t="shared" si="15"/>
        <v>0</v>
      </c>
      <c r="BD197" s="332">
        <f t="shared" si="15"/>
        <v>0</v>
      </c>
      <c r="BE197" s="332">
        <f t="shared" si="15"/>
        <v>0</v>
      </c>
      <c r="BF197" s="332">
        <f t="shared" si="15"/>
        <v>0</v>
      </c>
      <c r="BG197" s="332">
        <f t="shared" si="15"/>
        <v>0</v>
      </c>
      <c r="BH197" s="332">
        <f t="shared" si="15"/>
        <v>0</v>
      </c>
      <c r="BI197" s="332">
        <f t="shared" si="15"/>
        <v>0</v>
      </c>
      <c r="BJ197" s="332">
        <f t="shared" si="15"/>
        <v>0</v>
      </c>
      <c r="BK197" s="332">
        <f t="shared" si="15"/>
        <v>0</v>
      </c>
      <c r="BL197" s="332">
        <f t="shared" si="15"/>
        <v>0</v>
      </c>
      <c r="BM197" s="332">
        <f t="shared" si="15"/>
        <v>0</v>
      </c>
      <c r="BN197" s="332">
        <f t="shared" si="15"/>
        <v>0</v>
      </c>
      <c r="BO197" s="332">
        <f t="shared" si="15"/>
        <v>0</v>
      </c>
      <c r="BU197" s="332">
        <f t="shared" si="16"/>
        <v>0</v>
      </c>
      <c r="BV197" s="332">
        <f t="shared" si="16"/>
        <v>0</v>
      </c>
      <c r="BW197" s="332">
        <f t="shared" si="16"/>
        <v>0</v>
      </c>
      <c r="BX197" s="332">
        <f t="shared" si="16"/>
        <v>0</v>
      </c>
      <c r="BZ197" s="332">
        <f t="shared" si="17"/>
        <v>0</v>
      </c>
      <c r="CA197" s="332">
        <f t="shared" si="17"/>
        <v>0</v>
      </c>
    </row>
    <row r="198" spans="12:79" hidden="1" x14ac:dyDescent="0.2">
      <c r="L198" s="332">
        <f t="shared" si="15"/>
        <v>0</v>
      </c>
      <c r="M198" s="332">
        <f t="shared" si="15"/>
        <v>0</v>
      </c>
      <c r="N198" s="332">
        <f t="shared" si="15"/>
        <v>0</v>
      </c>
      <c r="O198" s="332">
        <f t="shared" si="15"/>
        <v>0</v>
      </c>
      <c r="P198" s="332">
        <f t="shared" si="15"/>
        <v>0</v>
      </c>
      <c r="Q198" s="332">
        <f t="shared" si="15"/>
        <v>0</v>
      </c>
      <c r="R198" s="332">
        <f t="shared" si="15"/>
        <v>0</v>
      </c>
      <c r="S198" s="332">
        <f t="shared" si="15"/>
        <v>0</v>
      </c>
      <c r="T198" s="332">
        <f t="shared" si="15"/>
        <v>0</v>
      </c>
      <c r="U198" s="332">
        <f t="shared" si="15"/>
        <v>0</v>
      </c>
      <c r="V198" s="332">
        <f t="shared" si="15"/>
        <v>0</v>
      </c>
      <c r="W198" s="332">
        <f t="shared" si="15"/>
        <v>0</v>
      </c>
      <c r="X198" s="332">
        <f t="shared" si="15"/>
        <v>0</v>
      </c>
      <c r="Y198" s="332">
        <f t="shared" si="15"/>
        <v>0</v>
      </c>
      <c r="Z198" s="332">
        <f t="shared" si="15"/>
        <v>0</v>
      </c>
      <c r="AA198" s="332">
        <f t="shared" si="15"/>
        <v>0</v>
      </c>
      <c r="AB198" s="332">
        <f t="shared" si="15"/>
        <v>0</v>
      </c>
      <c r="AC198" s="332">
        <f t="shared" si="15"/>
        <v>0</v>
      </c>
      <c r="AD198" s="332">
        <f t="shared" si="15"/>
        <v>0</v>
      </c>
      <c r="AE198" s="332">
        <f t="shared" si="15"/>
        <v>0</v>
      </c>
      <c r="AF198" s="332">
        <f t="shared" si="15"/>
        <v>0</v>
      </c>
      <c r="AG198" s="332">
        <f t="shared" si="15"/>
        <v>0</v>
      </c>
      <c r="AH198" s="332">
        <f t="shared" si="15"/>
        <v>0</v>
      </c>
      <c r="AI198" s="332">
        <f t="shared" si="15"/>
        <v>0</v>
      </c>
      <c r="AJ198" s="332">
        <f t="shared" si="15"/>
        <v>0</v>
      </c>
      <c r="AK198" s="332">
        <f t="shared" si="15"/>
        <v>0</v>
      </c>
      <c r="AL198" s="332">
        <f t="shared" si="15"/>
        <v>0</v>
      </c>
      <c r="AM198" s="332">
        <f t="shared" si="15"/>
        <v>0</v>
      </c>
      <c r="AN198" s="332">
        <f t="shared" si="15"/>
        <v>0</v>
      </c>
      <c r="AO198" s="332">
        <f t="shared" si="15"/>
        <v>0</v>
      </c>
      <c r="AP198" s="332">
        <f t="shared" si="15"/>
        <v>0</v>
      </c>
      <c r="AQ198" s="332">
        <f t="shared" ref="AQ198:BO203" si="18">AQ16-DI16</f>
        <v>0</v>
      </c>
      <c r="AR198" s="332">
        <f t="shared" si="18"/>
        <v>0</v>
      </c>
      <c r="AS198" s="332">
        <f t="shared" si="18"/>
        <v>0</v>
      </c>
      <c r="AT198" s="332">
        <f t="shared" si="18"/>
        <v>0</v>
      </c>
      <c r="AU198" s="332">
        <f t="shared" si="18"/>
        <v>0</v>
      </c>
      <c r="AV198" s="332">
        <f t="shared" si="18"/>
        <v>0</v>
      </c>
      <c r="AW198" s="332">
        <f t="shared" si="18"/>
        <v>0</v>
      </c>
      <c r="AX198" s="332">
        <f t="shared" si="18"/>
        <v>0</v>
      </c>
      <c r="AY198" s="332">
        <f t="shared" si="18"/>
        <v>0</v>
      </c>
      <c r="AZ198" s="332">
        <f t="shared" si="18"/>
        <v>0</v>
      </c>
      <c r="BA198" s="332">
        <f t="shared" si="18"/>
        <v>0</v>
      </c>
      <c r="BB198" s="332">
        <f t="shared" si="18"/>
        <v>0</v>
      </c>
      <c r="BC198" s="332">
        <f t="shared" si="18"/>
        <v>0</v>
      </c>
      <c r="BD198" s="332">
        <f t="shared" si="18"/>
        <v>0</v>
      </c>
      <c r="BE198" s="332">
        <f t="shared" si="18"/>
        <v>0</v>
      </c>
      <c r="BF198" s="332">
        <f t="shared" si="18"/>
        <v>0</v>
      </c>
      <c r="BG198" s="332">
        <f t="shared" si="18"/>
        <v>0</v>
      </c>
      <c r="BH198" s="332">
        <f t="shared" si="18"/>
        <v>0</v>
      </c>
      <c r="BI198" s="332">
        <f t="shared" si="18"/>
        <v>0</v>
      </c>
      <c r="BJ198" s="332">
        <f t="shared" si="18"/>
        <v>0</v>
      </c>
      <c r="BK198" s="332">
        <f t="shared" si="18"/>
        <v>0</v>
      </c>
      <c r="BL198" s="332">
        <f t="shared" si="18"/>
        <v>0</v>
      </c>
      <c r="BM198" s="332">
        <f t="shared" si="18"/>
        <v>0</v>
      </c>
      <c r="BN198" s="332">
        <f t="shared" si="18"/>
        <v>0</v>
      </c>
      <c r="BO198" s="332">
        <f t="shared" si="18"/>
        <v>0</v>
      </c>
      <c r="BU198" s="332">
        <f t="shared" si="16"/>
        <v>0</v>
      </c>
      <c r="BV198" s="332">
        <f t="shared" si="16"/>
        <v>0</v>
      </c>
      <c r="BW198" s="332">
        <f t="shared" si="16"/>
        <v>0</v>
      </c>
      <c r="BX198" s="332">
        <f t="shared" si="16"/>
        <v>0</v>
      </c>
      <c r="BZ198" s="332">
        <f t="shared" si="17"/>
        <v>0</v>
      </c>
      <c r="CA198" s="332">
        <f t="shared" si="17"/>
        <v>0</v>
      </c>
    </row>
    <row r="199" spans="12:79" hidden="1" x14ac:dyDescent="0.2">
      <c r="L199" s="332">
        <f t="shared" ref="L199:AP203" si="19">L17-CD17</f>
        <v>46626420</v>
      </c>
      <c r="M199" s="332">
        <f t="shared" si="19"/>
        <v>0</v>
      </c>
      <c r="N199" s="332">
        <f t="shared" si="19"/>
        <v>0</v>
      </c>
      <c r="O199" s="332">
        <f t="shared" si="19"/>
        <v>0</v>
      </c>
      <c r="P199" s="332">
        <f t="shared" si="19"/>
        <v>0</v>
      </c>
      <c r="Q199" s="332">
        <f t="shared" si="19"/>
        <v>0</v>
      </c>
      <c r="R199" s="332">
        <f t="shared" si="19"/>
        <v>0</v>
      </c>
      <c r="S199" s="332">
        <f t="shared" si="19"/>
        <v>0</v>
      </c>
      <c r="T199" s="332">
        <f t="shared" si="19"/>
        <v>0</v>
      </c>
      <c r="U199" s="332">
        <f t="shared" si="19"/>
        <v>0</v>
      </c>
      <c r="V199" s="332">
        <f t="shared" si="19"/>
        <v>-14088400</v>
      </c>
      <c r="W199" s="332">
        <f t="shared" si="19"/>
        <v>0</v>
      </c>
      <c r="X199" s="332">
        <f t="shared" si="19"/>
        <v>0</v>
      </c>
      <c r="Y199" s="332">
        <f t="shared" si="19"/>
        <v>0</v>
      </c>
      <c r="Z199" s="332">
        <f t="shared" si="19"/>
        <v>0</v>
      </c>
      <c r="AA199" s="332">
        <f t="shared" si="19"/>
        <v>0</v>
      </c>
      <c r="AB199" s="332">
        <f t="shared" si="19"/>
        <v>0</v>
      </c>
      <c r="AC199" s="332">
        <f t="shared" si="19"/>
        <v>0</v>
      </c>
      <c r="AD199" s="332">
        <f t="shared" si="19"/>
        <v>0</v>
      </c>
      <c r="AE199" s="332">
        <f t="shared" si="19"/>
        <v>0</v>
      </c>
      <c r="AF199" s="332">
        <f t="shared" si="19"/>
        <v>0</v>
      </c>
      <c r="AG199" s="332">
        <f t="shared" si="19"/>
        <v>0</v>
      </c>
      <c r="AH199" s="332">
        <f t="shared" si="19"/>
        <v>0</v>
      </c>
      <c r="AI199" s="332">
        <f t="shared" si="19"/>
        <v>0</v>
      </c>
      <c r="AJ199" s="332">
        <f t="shared" si="19"/>
        <v>0</v>
      </c>
      <c r="AK199" s="332">
        <f t="shared" si="19"/>
        <v>0</v>
      </c>
      <c r="AL199" s="332">
        <f t="shared" si="19"/>
        <v>0</v>
      </c>
      <c r="AM199" s="332">
        <f t="shared" si="19"/>
        <v>0</v>
      </c>
      <c r="AN199" s="332">
        <f t="shared" si="19"/>
        <v>0</v>
      </c>
      <c r="AO199" s="332">
        <f t="shared" si="19"/>
        <v>0</v>
      </c>
      <c r="AP199" s="332">
        <f t="shared" si="19"/>
        <v>0</v>
      </c>
      <c r="AQ199" s="332">
        <f t="shared" si="18"/>
        <v>0</v>
      </c>
      <c r="AR199" s="332">
        <f t="shared" si="18"/>
        <v>0</v>
      </c>
      <c r="AS199" s="332">
        <f t="shared" si="18"/>
        <v>0</v>
      </c>
      <c r="AT199" s="332">
        <f t="shared" si="18"/>
        <v>0</v>
      </c>
      <c r="AU199" s="332">
        <f t="shared" si="18"/>
        <v>-6098240</v>
      </c>
      <c r="AV199" s="332">
        <f t="shared" si="18"/>
        <v>0</v>
      </c>
      <c r="AW199" s="332">
        <f t="shared" si="18"/>
        <v>0</v>
      </c>
      <c r="AX199" s="332">
        <f t="shared" si="18"/>
        <v>0</v>
      </c>
      <c r="AY199" s="332">
        <f t="shared" si="18"/>
        <v>0</v>
      </c>
      <c r="AZ199" s="332">
        <f t="shared" si="18"/>
        <v>0</v>
      </c>
      <c r="BA199" s="332">
        <f t="shared" si="18"/>
        <v>0</v>
      </c>
      <c r="BB199" s="332">
        <f t="shared" si="18"/>
        <v>0</v>
      </c>
      <c r="BC199" s="332">
        <f t="shared" si="18"/>
        <v>0</v>
      </c>
      <c r="BD199" s="332">
        <f t="shared" si="18"/>
        <v>0</v>
      </c>
      <c r="BE199" s="332">
        <f t="shared" si="18"/>
        <v>0</v>
      </c>
      <c r="BF199" s="332">
        <f t="shared" si="18"/>
        <v>0</v>
      </c>
      <c r="BG199" s="332">
        <f t="shared" si="18"/>
        <v>0</v>
      </c>
      <c r="BH199" s="332">
        <f t="shared" si="18"/>
        <v>0</v>
      </c>
      <c r="BI199" s="332">
        <f t="shared" si="18"/>
        <v>0</v>
      </c>
      <c r="BJ199" s="332">
        <f t="shared" si="18"/>
        <v>0</v>
      </c>
      <c r="BK199" s="332">
        <f t="shared" si="18"/>
        <v>0</v>
      </c>
      <c r="BL199" s="332">
        <f t="shared" si="18"/>
        <v>0</v>
      </c>
      <c r="BM199" s="332">
        <f t="shared" si="18"/>
        <v>0</v>
      </c>
      <c r="BN199" s="332">
        <f t="shared" si="18"/>
        <v>0</v>
      </c>
      <c r="BO199" s="332">
        <f t="shared" si="18"/>
        <v>-11128875</v>
      </c>
      <c r="BU199" s="332">
        <f t="shared" si="16"/>
        <v>0</v>
      </c>
      <c r="BV199" s="332">
        <f t="shared" si="16"/>
        <v>0</v>
      </c>
      <c r="BW199" s="332">
        <f t="shared" si="16"/>
        <v>0</v>
      </c>
      <c r="BX199" s="332">
        <f t="shared" si="16"/>
        <v>0</v>
      </c>
      <c r="BZ199" s="332">
        <f t="shared" si="17"/>
        <v>0</v>
      </c>
      <c r="CA199" s="332">
        <f t="shared" si="17"/>
        <v>0</v>
      </c>
    </row>
    <row r="200" spans="12:79" hidden="1" x14ac:dyDescent="0.2">
      <c r="L200" s="332">
        <f t="shared" si="19"/>
        <v>46626420</v>
      </c>
      <c r="M200" s="332">
        <f t="shared" si="19"/>
        <v>0</v>
      </c>
      <c r="N200" s="332">
        <f t="shared" si="19"/>
        <v>0</v>
      </c>
      <c r="O200" s="332">
        <f t="shared" si="19"/>
        <v>0</v>
      </c>
      <c r="P200" s="332">
        <f t="shared" si="19"/>
        <v>0</v>
      </c>
      <c r="Q200" s="332">
        <f t="shared" si="19"/>
        <v>0</v>
      </c>
      <c r="R200" s="332">
        <f t="shared" si="19"/>
        <v>0</v>
      </c>
      <c r="S200" s="332">
        <f t="shared" si="19"/>
        <v>0</v>
      </c>
      <c r="T200" s="332">
        <f t="shared" si="19"/>
        <v>0</v>
      </c>
      <c r="U200" s="332">
        <f t="shared" si="19"/>
        <v>0</v>
      </c>
      <c r="V200" s="332">
        <f t="shared" si="19"/>
        <v>-14088400</v>
      </c>
      <c r="W200" s="332">
        <f t="shared" si="19"/>
        <v>0</v>
      </c>
      <c r="X200" s="332">
        <f t="shared" si="19"/>
        <v>0</v>
      </c>
      <c r="Y200" s="332">
        <f t="shared" si="19"/>
        <v>0</v>
      </c>
      <c r="Z200" s="332">
        <f t="shared" si="19"/>
        <v>0</v>
      </c>
      <c r="AA200" s="332">
        <f t="shared" si="19"/>
        <v>0</v>
      </c>
      <c r="AB200" s="332">
        <f t="shared" si="19"/>
        <v>0</v>
      </c>
      <c r="AC200" s="332">
        <f t="shared" si="19"/>
        <v>0</v>
      </c>
      <c r="AD200" s="332">
        <f t="shared" si="19"/>
        <v>0</v>
      </c>
      <c r="AE200" s="332">
        <f t="shared" si="19"/>
        <v>0</v>
      </c>
      <c r="AF200" s="332">
        <f t="shared" si="19"/>
        <v>0</v>
      </c>
      <c r="AG200" s="332">
        <f t="shared" si="19"/>
        <v>0</v>
      </c>
      <c r="AH200" s="332">
        <f t="shared" si="19"/>
        <v>0</v>
      </c>
      <c r="AI200" s="332">
        <f t="shared" si="19"/>
        <v>0</v>
      </c>
      <c r="AJ200" s="332">
        <f t="shared" si="19"/>
        <v>0</v>
      </c>
      <c r="AK200" s="332">
        <f t="shared" si="19"/>
        <v>0</v>
      </c>
      <c r="AL200" s="332">
        <f t="shared" si="19"/>
        <v>0</v>
      </c>
      <c r="AM200" s="332">
        <f t="shared" si="19"/>
        <v>0</v>
      </c>
      <c r="AN200" s="332">
        <f t="shared" si="19"/>
        <v>0</v>
      </c>
      <c r="AO200" s="332">
        <f t="shared" si="19"/>
        <v>0</v>
      </c>
      <c r="AP200" s="332">
        <f t="shared" si="19"/>
        <v>0</v>
      </c>
      <c r="AQ200" s="332">
        <f t="shared" si="18"/>
        <v>0</v>
      </c>
      <c r="AR200" s="332">
        <f t="shared" si="18"/>
        <v>0</v>
      </c>
      <c r="AS200" s="332">
        <f t="shared" si="18"/>
        <v>0</v>
      </c>
      <c r="AT200" s="332">
        <f t="shared" si="18"/>
        <v>0</v>
      </c>
      <c r="AU200" s="332">
        <f t="shared" si="18"/>
        <v>-6098240</v>
      </c>
      <c r="AV200" s="332">
        <f t="shared" si="18"/>
        <v>0</v>
      </c>
      <c r="AW200" s="332">
        <f t="shared" si="18"/>
        <v>0</v>
      </c>
      <c r="AX200" s="332">
        <f t="shared" si="18"/>
        <v>0</v>
      </c>
      <c r="AY200" s="332">
        <f t="shared" si="18"/>
        <v>0</v>
      </c>
      <c r="AZ200" s="332">
        <f t="shared" si="18"/>
        <v>0</v>
      </c>
      <c r="BA200" s="332">
        <f t="shared" si="18"/>
        <v>0</v>
      </c>
      <c r="BB200" s="332">
        <f t="shared" si="18"/>
        <v>0</v>
      </c>
      <c r="BC200" s="332">
        <f t="shared" si="18"/>
        <v>0</v>
      </c>
      <c r="BD200" s="332">
        <f t="shared" si="18"/>
        <v>0</v>
      </c>
      <c r="BE200" s="332">
        <f t="shared" si="18"/>
        <v>0</v>
      </c>
      <c r="BF200" s="332">
        <f t="shared" si="18"/>
        <v>0</v>
      </c>
      <c r="BG200" s="332">
        <f t="shared" si="18"/>
        <v>0</v>
      </c>
      <c r="BH200" s="332">
        <f t="shared" si="18"/>
        <v>0</v>
      </c>
      <c r="BI200" s="332">
        <f t="shared" si="18"/>
        <v>0</v>
      </c>
      <c r="BJ200" s="332">
        <f t="shared" si="18"/>
        <v>0</v>
      </c>
      <c r="BK200" s="332">
        <f t="shared" si="18"/>
        <v>0</v>
      </c>
      <c r="BL200" s="332">
        <f t="shared" si="18"/>
        <v>0</v>
      </c>
      <c r="BM200" s="332">
        <f t="shared" si="18"/>
        <v>0</v>
      </c>
      <c r="BN200" s="332">
        <f t="shared" si="18"/>
        <v>0</v>
      </c>
      <c r="BO200" s="332">
        <f t="shared" si="18"/>
        <v>-11128875</v>
      </c>
      <c r="BU200" s="332">
        <f t="shared" si="16"/>
        <v>0</v>
      </c>
      <c r="BV200" s="332">
        <f t="shared" si="16"/>
        <v>0</v>
      </c>
      <c r="BW200" s="332">
        <f t="shared" si="16"/>
        <v>0</v>
      </c>
      <c r="BX200" s="332">
        <f t="shared" si="16"/>
        <v>0</v>
      </c>
      <c r="BZ200" s="332">
        <f t="shared" si="17"/>
        <v>0</v>
      </c>
      <c r="CA200" s="332">
        <f t="shared" si="17"/>
        <v>0</v>
      </c>
    </row>
    <row r="201" spans="12:79" hidden="1" x14ac:dyDescent="0.2">
      <c r="L201" s="332">
        <f t="shared" si="19"/>
        <v>0</v>
      </c>
      <c r="M201" s="332">
        <f t="shared" si="19"/>
        <v>0</v>
      </c>
      <c r="N201" s="332">
        <f t="shared" si="19"/>
        <v>0</v>
      </c>
      <c r="O201" s="332">
        <f t="shared" si="19"/>
        <v>0</v>
      </c>
      <c r="P201" s="332">
        <f t="shared" si="19"/>
        <v>0</v>
      </c>
      <c r="Q201" s="332">
        <f t="shared" si="19"/>
        <v>0</v>
      </c>
      <c r="R201" s="332">
        <f t="shared" si="19"/>
        <v>0</v>
      </c>
      <c r="S201" s="332">
        <f t="shared" si="19"/>
        <v>0</v>
      </c>
      <c r="T201" s="332">
        <f t="shared" si="19"/>
        <v>0</v>
      </c>
      <c r="U201" s="332">
        <f t="shared" si="19"/>
        <v>0</v>
      </c>
      <c r="V201" s="332">
        <f t="shared" si="19"/>
        <v>0</v>
      </c>
      <c r="W201" s="332">
        <f t="shared" si="19"/>
        <v>0</v>
      </c>
      <c r="X201" s="332">
        <f t="shared" si="19"/>
        <v>0</v>
      </c>
      <c r="Y201" s="332">
        <f t="shared" si="19"/>
        <v>0</v>
      </c>
      <c r="Z201" s="332">
        <f t="shared" si="19"/>
        <v>0</v>
      </c>
      <c r="AA201" s="332">
        <f t="shared" si="19"/>
        <v>0</v>
      </c>
      <c r="AB201" s="332">
        <f t="shared" si="19"/>
        <v>0</v>
      </c>
      <c r="AC201" s="332">
        <f t="shared" si="19"/>
        <v>0</v>
      </c>
      <c r="AD201" s="332">
        <f t="shared" si="19"/>
        <v>0</v>
      </c>
      <c r="AE201" s="332">
        <f t="shared" si="19"/>
        <v>0</v>
      </c>
      <c r="AF201" s="332">
        <f t="shared" si="19"/>
        <v>0</v>
      </c>
      <c r="AG201" s="332">
        <f t="shared" si="19"/>
        <v>0</v>
      </c>
      <c r="AH201" s="332">
        <f t="shared" si="19"/>
        <v>0</v>
      </c>
      <c r="AI201" s="332">
        <f t="shared" si="19"/>
        <v>0</v>
      </c>
      <c r="AJ201" s="332">
        <f t="shared" si="19"/>
        <v>0</v>
      </c>
      <c r="AK201" s="332">
        <f t="shared" si="19"/>
        <v>0</v>
      </c>
      <c r="AL201" s="332">
        <f t="shared" si="19"/>
        <v>0</v>
      </c>
      <c r="AM201" s="332">
        <f t="shared" si="19"/>
        <v>0</v>
      </c>
      <c r="AN201" s="332">
        <f t="shared" si="19"/>
        <v>0</v>
      </c>
      <c r="AO201" s="332">
        <f t="shared" si="19"/>
        <v>0</v>
      </c>
      <c r="AP201" s="332">
        <f t="shared" si="19"/>
        <v>0</v>
      </c>
      <c r="AQ201" s="332">
        <f t="shared" si="18"/>
        <v>0</v>
      </c>
      <c r="AR201" s="332">
        <f t="shared" si="18"/>
        <v>0</v>
      </c>
      <c r="AS201" s="332">
        <f t="shared" si="18"/>
        <v>0</v>
      </c>
      <c r="AT201" s="332">
        <f t="shared" si="18"/>
        <v>0</v>
      </c>
      <c r="AU201" s="332">
        <f t="shared" si="18"/>
        <v>0</v>
      </c>
      <c r="AV201" s="332">
        <f t="shared" si="18"/>
        <v>0</v>
      </c>
      <c r="AW201" s="332">
        <f t="shared" si="18"/>
        <v>0</v>
      </c>
      <c r="AX201" s="332">
        <f t="shared" si="18"/>
        <v>0</v>
      </c>
      <c r="AY201" s="332">
        <f t="shared" si="18"/>
        <v>0</v>
      </c>
      <c r="AZ201" s="332">
        <f t="shared" si="18"/>
        <v>0</v>
      </c>
      <c r="BA201" s="332">
        <f t="shared" si="18"/>
        <v>0</v>
      </c>
      <c r="BB201" s="332">
        <f t="shared" si="18"/>
        <v>0</v>
      </c>
      <c r="BC201" s="332">
        <f t="shared" si="18"/>
        <v>0</v>
      </c>
      <c r="BD201" s="332">
        <f t="shared" si="18"/>
        <v>0</v>
      </c>
      <c r="BE201" s="332">
        <f t="shared" si="18"/>
        <v>0</v>
      </c>
      <c r="BF201" s="332">
        <f t="shared" si="18"/>
        <v>0</v>
      </c>
      <c r="BG201" s="332">
        <f t="shared" si="18"/>
        <v>0</v>
      </c>
      <c r="BH201" s="332">
        <f t="shared" si="18"/>
        <v>0</v>
      </c>
      <c r="BI201" s="332">
        <f t="shared" si="18"/>
        <v>0</v>
      </c>
      <c r="BJ201" s="332">
        <f t="shared" si="18"/>
        <v>0</v>
      </c>
      <c r="BK201" s="332">
        <f t="shared" si="18"/>
        <v>0</v>
      </c>
      <c r="BL201" s="332">
        <f t="shared" si="18"/>
        <v>0</v>
      </c>
      <c r="BM201" s="332">
        <f t="shared" si="18"/>
        <v>0</v>
      </c>
      <c r="BN201" s="332">
        <f t="shared" si="18"/>
        <v>0</v>
      </c>
      <c r="BO201" s="332">
        <f t="shared" si="18"/>
        <v>0</v>
      </c>
      <c r="BU201" s="332">
        <f t="shared" si="16"/>
        <v>0</v>
      </c>
      <c r="BV201" s="332">
        <f t="shared" si="16"/>
        <v>0</v>
      </c>
      <c r="BW201" s="332">
        <f t="shared" si="16"/>
        <v>0</v>
      </c>
      <c r="BX201" s="332">
        <f t="shared" si="16"/>
        <v>0</v>
      </c>
      <c r="BZ201" s="332">
        <f t="shared" si="17"/>
        <v>0</v>
      </c>
      <c r="CA201" s="332">
        <f t="shared" si="17"/>
        <v>0</v>
      </c>
    </row>
    <row r="202" spans="12:79" hidden="1" x14ac:dyDescent="0.2">
      <c r="L202" s="332">
        <f t="shared" si="19"/>
        <v>0</v>
      </c>
      <c r="M202" s="332">
        <f t="shared" si="19"/>
        <v>0</v>
      </c>
      <c r="N202" s="332">
        <f t="shared" si="19"/>
        <v>0</v>
      </c>
      <c r="O202" s="332">
        <f t="shared" si="19"/>
        <v>0</v>
      </c>
      <c r="P202" s="332">
        <f t="shared" si="19"/>
        <v>0</v>
      </c>
      <c r="Q202" s="332">
        <f t="shared" si="19"/>
        <v>0</v>
      </c>
      <c r="R202" s="332">
        <f t="shared" si="19"/>
        <v>0</v>
      </c>
      <c r="S202" s="332">
        <f t="shared" si="19"/>
        <v>0</v>
      </c>
      <c r="T202" s="332">
        <f t="shared" si="19"/>
        <v>0</v>
      </c>
      <c r="U202" s="332">
        <f t="shared" si="19"/>
        <v>0</v>
      </c>
      <c r="V202" s="332">
        <f t="shared" si="19"/>
        <v>0</v>
      </c>
      <c r="W202" s="332">
        <f t="shared" si="19"/>
        <v>0</v>
      </c>
      <c r="X202" s="332">
        <f t="shared" si="19"/>
        <v>0</v>
      </c>
      <c r="Y202" s="332">
        <f t="shared" si="19"/>
        <v>0</v>
      </c>
      <c r="Z202" s="332">
        <f t="shared" si="19"/>
        <v>0</v>
      </c>
      <c r="AA202" s="332">
        <f t="shared" si="19"/>
        <v>0</v>
      </c>
      <c r="AB202" s="332">
        <f t="shared" si="19"/>
        <v>0</v>
      </c>
      <c r="AC202" s="332">
        <f t="shared" si="19"/>
        <v>0</v>
      </c>
      <c r="AD202" s="332">
        <f t="shared" si="19"/>
        <v>0</v>
      </c>
      <c r="AE202" s="332">
        <f t="shared" si="19"/>
        <v>0</v>
      </c>
      <c r="AF202" s="332">
        <f t="shared" si="19"/>
        <v>0</v>
      </c>
      <c r="AG202" s="332">
        <f t="shared" si="19"/>
        <v>0</v>
      </c>
      <c r="AH202" s="332">
        <f t="shared" si="19"/>
        <v>0</v>
      </c>
      <c r="AI202" s="332">
        <f t="shared" si="19"/>
        <v>0</v>
      </c>
      <c r="AJ202" s="332">
        <f t="shared" si="19"/>
        <v>0</v>
      </c>
      <c r="AK202" s="332">
        <f t="shared" si="19"/>
        <v>0</v>
      </c>
      <c r="AL202" s="332">
        <f t="shared" si="19"/>
        <v>0</v>
      </c>
      <c r="AM202" s="332">
        <f t="shared" si="19"/>
        <v>0</v>
      </c>
      <c r="AN202" s="332">
        <f t="shared" si="19"/>
        <v>0</v>
      </c>
      <c r="AO202" s="332">
        <f t="shared" si="19"/>
        <v>0</v>
      </c>
      <c r="AP202" s="332">
        <f t="shared" si="19"/>
        <v>0</v>
      </c>
      <c r="AQ202" s="332">
        <f t="shared" si="18"/>
        <v>0</v>
      </c>
      <c r="AR202" s="332">
        <f t="shared" si="18"/>
        <v>0</v>
      </c>
      <c r="AS202" s="332">
        <f t="shared" si="18"/>
        <v>0</v>
      </c>
      <c r="AT202" s="332">
        <f t="shared" si="18"/>
        <v>0</v>
      </c>
      <c r="AU202" s="332">
        <f t="shared" si="18"/>
        <v>0</v>
      </c>
      <c r="AV202" s="332">
        <f t="shared" si="18"/>
        <v>0</v>
      </c>
      <c r="AW202" s="332">
        <f t="shared" si="18"/>
        <v>0</v>
      </c>
      <c r="AX202" s="332">
        <f t="shared" si="18"/>
        <v>0</v>
      </c>
      <c r="AY202" s="332">
        <f t="shared" si="18"/>
        <v>0</v>
      </c>
      <c r="AZ202" s="332">
        <f t="shared" si="18"/>
        <v>0</v>
      </c>
      <c r="BA202" s="332">
        <f t="shared" si="18"/>
        <v>0</v>
      </c>
      <c r="BB202" s="332">
        <f t="shared" si="18"/>
        <v>0</v>
      </c>
      <c r="BC202" s="332">
        <f t="shared" si="18"/>
        <v>0</v>
      </c>
      <c r="BD202" s="332">
        <f t="shared" si="18"/>
        <v>0</v>
      </c>
      <c r="BE202" s="332">
        <f t="shared" si="18"/>
        <v>0</v>
      </c>
      <c r="BF202" s="332">
        <f t="shared" si="18"/>
        <v>0</v>
      </c>
      <c r="BG202" s="332">
        <f t="shared" si="18"/>
        <v>0</v>
      </c>
      <c r="BH202" s="332">
        <f t="shared" si="18"/>
        <v>0</v>
      </c>
      <c r="BI202" s="332">
        <f t="shared" si="18"/>
        <v>0</v>
      </c>
      <c r="BJ202" s="332">
        <f t="shared" si="18"/>
        <v>0</v>
      </c>
      <c r="BK202" s="332">
        <f t="shared" si="18"/>
        <v>0</v>
      </c>
      <c r="BL202" s="332">
        <f t="shared" si="18"/>
        <v>0</v>
      </c>
      <c r="BM202" s="332">
        <f t="shared" si="18"/>
        <v>0</v>
      </c>
      <c r="BN202" s="332">
        <f t="shared" si="18"/>
        <v>0</v>
      </c>
      <c r="BO202" s="332">
        <f t="shared" si="18"/>
        <v>0</v>
      </c>
      <c r="BU202" s="332">
        <f t="shared" si="16"/>
        <v>0</v>
      </c>
      <c r="BV202" s="332">
        <f t="shared" si="16"/>
        <v>0</v>
      </c>
      <c r="BW202" s="332">
        <f t="shared" si="16"/>
        <v>0</v>
      </c>
      <c r="BX202" s="332">
        <f t="shared" si="16"/>
        <v>0</v>
      </c>
      <c r="BZ202" s="332">
        <f t="shared" si="17"/>
        <v>0</v>
      </c>
      <c r="CA202" s="332">
        <f t="shared" si="17"/>
        <v>0</v>
      </c>
    </row>
    <row r="203" spans="12:79" hidden="1" x14ac:dyDescent="0.2">
      <c r="L203" s="332">
        <f t="shared" si="19"/>
        <v>0</v>
      </c>
      <c r="M203" s="332">
        <f t="shared" si="19"/>
        <v>0</v>
      </c>
      <c r="N203" s="332">
        <f t="shared" si="19"/>
        <v>0</v>
      </c>
      <c r="O203" s="332">
        <f t="shared" si="19"/>
        <v>0</v>
      </c>
      <c r="P203" s="332">
        <f t="shared" si="19"/>
        <v>0</v>
      </c>
      <c r="Q203" s="332">
        <f t="shared" si="19"/>
        <v>0</v>
      </c>
      <c r="R203" s="332">
        <f t="shared" si="19"/>
        <v>0</v>
      </c>
      <c r="S203" s="332">
        <f t="shared" si="19"/>
        <v>0</v>
      </c>
      <c r="T203" s="332">
        <f t="shared" si="19"/>
        <v>0</v>
      </c>
      <c r="U203" s="332">
        <f t="shared" si="19"/>
        <v>0</v>
      </c>
      <c r="V203" s="332">
        <f t="shared" si="19"/>
        <v>0</v>
      </c>
      <c r="W203" s="332">
        <f t="shared" si="19"/>
        <v>0</v>
      </c>
      <c r="X203" s="332">
        <f t="shared" si="19"/>
        <v>0</v>
      </c>
      <c r="Y203" s="332">
        <f t="shared" si="19"/>
        <v>0</v>
      </c>
      <c r="Z203" s="332">
        <f t="shared" si="19"/>
        <v>0</v>
      </c>
      <c r="AA203" s="332">
        <f t="shared" si="19"/>
        <v>0</v>
      </c>
      <c r="AB203" s="332">
        <f t="shared" si="19"/>
        <v>0</v>
      </c>
      <c r="AC203" s="332">
        <f t="shared" si="19"/>
        <v>0</v>
      </c>
      <c r="AD203" s="332">
        <f t="shared" si="19"/>
        <v>0</v>
      </c>
      <c r="AE203" s="332">
        <f t="shared" si="19"/>
        <v>0</v>
      </c>
      <c r="AF203" s="332">
        <f t="shared" si="19"/>
        <v>0</v>
      </c>
      <c r="AG203" s="332">
        <f t="shared" si="19"/>
        <v>0</v>
      </c>
      <c r="AH203" s="332">
        <f t="shared" si="19"/>
        <v>0</v>
      </c>
      <c r="AI203" s="332">
        <f t="shared" si="19"/>
        <v>0</v>
      </c>
      <c r="AJ203" s="332">
        <f t="shared" si="19"/>
        <v>0</v>
      </c>
      <c r="AK203" s="332">
        <f t="shared" si="19"/>
        <v>0</v>
      </c>
      <c r="AL203" s="332">
        <f t="shared" si="19"/>
        <v>0</v>
      </c>
      <c r="AM203" s="332">
        <f t="shared" si="19"/>
        <v>0</v>
      </c>
      <c r="AN203" s="332">
        <f t="shared" si="19"/>
        <v>0</v>
      </c>
      <c r="AO203" s="332">
        <f t="shared" si="19"/>
        <v>0</v>
      </c>
      <c r="AP203" s="332">
        <f t="shared" si="19"/>
        <v>0</v>
      </c>
      <c r="AQ203" s="332">
        <f t="shared" si="18"/>
        <v>0</v>
      </c>
      <c r="AR203" s="332">
        <f t="shared" si="18"/>
        <v>0</v>
      </c>
      <c r="AS203" s="332">
        <f t="shared" si="18"/>
        <v>0</v>
      </c>
      <c r="AT203" s="332">
        <f t="shared" si="18"/>
        <v>0</v>
      </c>
      <c r="AU203" s="332">
        <f t="shared" si="18"/>
        <v>0</v>
      </c>
      <c r="AV203" s="332">
        <f t="shared" si="18"/>
        <v>0</v>
      </c>
      <c r="AW203" s="332">
        <f t="shared" si="18"/>
        <v>0</v>
      </c>
      <c r="AX203" s="332">
        <f t="shared" si="18"/>
        <v>0</v>
      </c>
      <c r="AY203" s="332">
        <f t="shared" si="18"/>
        <v>0</v>
      </c>
      <c r="AZ203" s="332">
        <f t="shared" si="18"/>
        <v>0</v>
      </c>
      <c r="BA203" s="332">
        <f t="shared" si="18"/>
        <v>0</v>
      </c>
      <c r="BB203" s="332">
        <f t="shared" si="18"/>
        <v>0</v>
      </c>
      <c r="BC203" s="332">
        <f t="shared" si="18"/>
        <v>0</v>
      </c>
      <c r="BD203" s="332">
        <f t="shared" si="18"/>
        <v>0</v>
      </c>
      <c r="BE203" s="332">
        <f t="shared" si="18"/>
        <v>0</v>
      </c>
      <c r="BF203" s="332">
        <f t="shared" si="18"/>
        <v>0</v>
      </c>
      <c r="BG203" s="332">
        <f t="shared" si="18"/>
        <v>0</v>
      </c>
      <c r="BH203" s="332">
        <f t="shared" si="18"/>
        <v>0</v>
      </c>
      <c r="BI203" s="332">
        <f t="shared" si="18"/>
        <v>0</v>
      </c>
      <c r="BJ203" s="332">
        <f t="shared" si="18"/>
        <v>0</v>
      </c>
      <c r="BK203" s="332">
        <f t="shared" si="18"/>
        <v>0</v>
      </c>
      <c r="BL203" s="332">
        <f t="shared" si="18"/>
        <v>0</v>
      </c>
      <c r="BM203" s="332">
        <f t="shared" si="18"/>
        <v>0</v>
      </c>
      <c r="BN203" s="332">
        <f t="shared" si="18"/>
        <v>0</v>
      </c>
      <c r="BO203" s="332">
        <f t="shared" si="18"/>
        <v>0</v>
      </c>
      <c r="BU203" s="332">
        <f t="shared" si="16"/>
        <v>0</v>
      </c>
      <c r="BV203" s="332">
        <f t="shared" si="16"/>
        <v>0</v>
      </c>
      <c r="BW203" s="332">
        <f t="shared" si="16"/>
        <v>0</v>
      </c>
      <c r="BX203" s="332">
        <f t="shared" si="16"/>
        <v>0</v>
      </c>
      <c r="BZ203" s="332">
        <f t="shared" si="17"/>
        <v>0</v>
      </c>
      <c r="CA203" s="332">
        <f t="shared" si="17"/>
        <v>0</v>
      </c>
    </row>
    <row r="204" spans="12:79" hidden="1" x14ac:dyDescent="0.2">
      <c r="L204" s="332">
        <f t="shared" ref="L204:BO208" si="20">L32-CD32</f>
        <v>0</v>
      </c>
      <c r="M204" s="332">
        <f t="shared" si="20"/>
        <v>0</v>
      </c>
      <c r="N204" s="332">
        <f t="shared" si="20"/>
        <v>0</v>
      </c>
      <c r="O204" s="332">
        <f t="shared" si="20"/>
        <v>0</v>
      </c>
      <c r="P204" s="332">
        <f t="shared" si="20"/>
        <v>0</v>
      </c>
      <c r="Q204" s="332">
        <f t="shared" si="20"/>
        <v>0</v>
      </c>
      <c r="R204" s="332">
        <f t="shared" si="20"/>
        <v>0</v>
      </c>
      <c r="S204" s="332">
        <f t="shared" si="20"/>
        <v>0</v>
      </c>
      <c r="T204" s="332">
        <f t="shared" si="20"/>
        <v>0</v>
      </c>
      <c r="U204" s="332">
        <f t="shared" si="20"/>
        <v>0</v>
      </c>
      <c r="V204" s="332">
        <f t="shared" si="20"/>
        <v>0</v>
      </c>
      <c r="W204" s="332">
        <f t="shared" si="20"/>
        <v>0</v>
      </c>
      <c r="X204" s="332">
        <f t="shared" si="20"/>
        <v>0</v>
      </c>
      <c r="Y204" s="332">
        <f t="shared" si="20"/>
        <v>0</v>
      </c>
      <c r="Z204" s="332">
        <f t="shared" si="20"/>
        <v>0</v>
      </c>
      <c r="AA204" s="332">
        <f t="shared" si="20"/>
        <v>0</v>
      </c>
      <c r="AB204" s="332">
        <f t="shared" si="20"/>
        <v>0</v>
      </c>
      <c r="AC204" s="332">
        <f t="shared" si="20"/>
        <v>0</v>
      </c>
      <c r="AD204" s="332">
        <f t="shared" si="20"/>
        <v>0</v>
      </c>
      <c r="AE204" s="332">
        <f t="shared" si="20"/>
        <v>0</v>
      </c>
      <c r="AF204" s="332">
        <f t="shared" si="20"/>
        <v>0</v>
      </c>
      <c r="AG204" s="332">
        <f t="shared" si="20"/>
        <v>0</v>
      </c>
      <c r="AH204" s="332">
        <f t="shared" si="20"/>
        <v>0</v>
      </c>
      <c r="AI204" s="332">
        <f t="shared" si="20"/>
        <v>0</v>
      </c>
      <c r="AJ204" s="332">
        <f t="shared" si="20"/>
        <v>0</v>
      </c>
      <c r="AK204" s="332">
        <f t="shared" si="20"/>
        <v>0</v>
      </c>
      <c r="AL204" s="332">
        <f t="shared" si="20"/>
        <v>0</v>
      </c>
      <c r="AM204" s="332">
        <f t="shared" si="20"/>
        <v>0</v>
      </c>
      <c r="AN204" s="332">
        <f t="shared" si="20"/>
        <v>0</v>
      </c>
      <c r="AO204" s="332">
        <f t="shared" si="20"/>
        <v>0</v>
      </c>
      <c r="AP204" s="332">
        <f t="shared" si="20"/>
        <v>0</v>
      </c>
      <c r="AQ204" s="332">
        <f t="shared" si="20"/>
        <v>0</v>
      </c>
      <c r="AR204" s="332">
        <f t="shared" si="20"/>
        <v>0</v>
      </c>
      <c r="AS204" s="332">
        <f t="shared" si="20"/>
        <v>0</v>
      </c>
      <c r="AT204" s="332">
        <f t="shared" si="20"/>
        <v>0</v>
      </c>
      <c r="AU204" s="332">
        <f t="shared" si="20"/>
        <v>0</v>
      </c>
      <c r="AV204" s="332">
        <f t="shared" si="20"/>
        <v>0</v>
      </c>
      <c r="AW204" s="332">
        <f t="shared" si="20"/>
        <v>0</v>
      </c>
      <c r="AX204" s="332">
        <f t="shared" si="20"/>
        <v>0</v>
      </c>
      <c r="AY204" s="332">
        <f t="shared" si="20"/>
        <v>0</v>
      </c>
      <c r="AZ204" s="332">
        <f t="shared" si="20"/>
        <v>0</v>
      </c>
      <c r="BA204" s="332">
        <f t="shared" si="20"/>
        <v>0</v>
      </c>
      <c r="BB204" s="332">
        <f t="shared" si="20"/>
        <v>0</v>
      </c>
      <c r="BC204" s="332">
        <f t="shared" si="20"/>
        <v>0</v>
      </c>
      <c r="BD204" s="332">
        <f t="shared" si="20"/>
        <v>0</v>
      </c>
      <c r="BE204" s="332">
        <f t="shared" si="20"/>
        <v>0</v>
      </c>
      <c r="BF204" s="332">
        <f t="shared" si="20"/>
        <v>0</v>
      </c>
      <c r="BG204" s="332">
        <f t="shared" si="20"/>
        <v>0</v>
      </c>
      <c r="BH204" s="332">
        <f t="shared" si="20"/>
        <v>0</v>
      </c>
      <c r="BI204" s="332">
        <f t="shared" si="20"/>
        <v>0</v>
      </c>
      <c r="BJ204" s="332">
        <f t="shared" si="20"/>
        <v>0</v>
      </c>
      <c r="BK204" s="332">
        <f t="shared" si="20"/>
        <v>0</v>
      </c>
      <c r="BL204" s="332">
        <f t="shared" si="20"/>
        <v>0</v>
      </c>
      <c r="BM204" s="332">
        <f t="shared" si="20"/>
        <v>0</v>
      </c>
      <c r="BN204" s="332">
        <f t="shared" si="20"/>
        <v>0</v>
      </c>
      <c r="BO204" s="332">
        <f t="shared" si="20"/>
        <v>-11128875</v>
      </c>
      <c r="BU204" s="332">
        <f t="shared" si="16"/>
        <v>0</v>
      </c>
      <c r="BV204" s="332">
        <f t="shared" si="16"/>
        <v>0</v>
      </c>
      <c r="BW204" s="332">
        <f t="shared" si="16"/>
        <v>0</v>
      </c>
      <c r="BX204" s="332">
        <f t="shared" si="16"/>
        <v>0</v>
      </c>
      <c r="BZ204" s="332">
        <f t="shared" si="17"/>
        <v>0</v>
      </c>
      <c r="CA204" s="332">
        <f t="shared" si="17"/>
        <v>0</v>
      </c>
    </row>
    <row r="205" spans="12:79" hidden="1" x14ac:dyDescent="0.2">
      <c r="L205" s="332">
        <f t="shared" si="20"/>
        <v>0</v>
      </c>
      <c r="M205" s="332">
        <f t="shared" si="20"/>
        <v>0</v>
      </c>
      <c r="N205" s="332">
        <f t="shared" si="20"/>
        <v>0</v>
      </c>
      <c r="O205" s="332">
        <f t="shared" si="20"/>
        <v>0</v>
      </c>
      <c r="P205" s="332">
        <f t="shared" si="20"/>
        <v>0</v>
      </c>
      <c r="Q205" s="332">
        <f t="shared" si="20"/>
        <v>0</v>
      </c>
      <c r="R205" s="332">
        <f t="shared" si="20"/>
        <v>0</v>
      </c>
      <c r="S205" s="332">
        <f t="shared" si="20"/>
        <v>0</v>
      </c>
      <c r="T205" s="332">
        <f t="shared" si="20"/>
        <v>0</v>
      </c>
      <c r="U205" s="332">
        <f t="shared" si="20"/>
        <v>0</v>
      </c>
      <c r="V205" s="332">
        <f t="shared" si="20"/>
        <v>0</v>
      </c>
      <c r="W205" s="332">
        <f t="shared" si="20"/>
        <v>0</v>
      </c>
      <c r="X205" s="332">
        <f t="shared" si="20"/>
        <v>0</v>
      </c>
      <c r="Y205" s="332">
        <f t="shared" si="20"/>
        <v>0</v>
      </c>
      <c r="Z205" s="332">
        <f t="shared" si="20"/>
        <v>0</v>
      </c>
      <c r="AA205" s="332">
        <f t="shared" si="20"/>
        <v>0</v>
      </c>
      <c r="AB205" s="332">
        <f t="shared" si="20"/>
        <v>0</v>
      </c>
      <c r="AC205" s="332">
        <f t="shared" si="20"/>
        <v>0</v>
      </c>
      <c r="AD205" s="332">
        <f t="shared" si="20"/>
        <v>0</v>
      </c>
      <c r="AE205" s="332">
        <f t="shared" si="20"/>
        <v>0</v>
      </c>
      <c r="AF205" s="332">
        <f t="shared" si="20"/>
        <v>0</v>
      </c>
      <c r="AG205" s="332">
        <f t="shared" si="20"/>
        <v>0</v>
      </c>
      <c r="AH205" s="332">
        <f t="shared" si="20"/>
        <v>0</v>
      </c>
      <c r="AI205" s="332">
        <f t="shared" si="20"/>
        <v>0</v>
      </c>
      <c r="AJ205" s="332">
        <f t="shared" si="20"/>
        <v>0</v>
      </c>
      <c r="AK205" s="332">
        <f t="shared" si="20"/>
        <v>0</v>
      </c>
      <c r="AL205" s="332">
        <f t="shared" si="20"/>
        <v>0</v>
      </c>
      <c r="AM205" s="332">
        <f t="shared" si="20"/>
        <v>0</v>
      </c>
      <c r="AN205" s="332">
        <f t="shared" si="20"/>
        <v>0</v>
      </c>
      <c r="AO205" s="332">
        <f t="shared" si="20"/>
        <v>0</v>
      </c>
      <c r="AP205" s="332">
        <f t="shared" si="20"/>
        <v>0</v>
      </c>
      <c r="AQ205" s="332">
        <f t="shared" si="20"/>
        <v>0</v>
      </c>
      <c r="AR205" s="332">
        <f t="shared" si="20"/>
        <v>0</v>
      </c>
      <c r="AS205" s="332">
        <f t="shared" si="20"/>
        <v>0</v>
      </c>
      <c r="AT205" s="332">
        <f t="shared" si="20"/>
        <v>0</v>
      </c>
      <c r="AU205" s="332">
        <f t="shared" si="20"/>
        <v>0</v>
      </c>
      <c r="AV205" s="332">
        <f t="shared" si="20"/>
        <v>0</v>
      </c>
      <c r="AW205" s="332">
        <f t="shared" si="20"/>
        <v>0</v>
      </c>
      <c r="AX205" s="332">
        <f t="shared" si="20"/>
        <v>0</v>
      </c>
      <c r="AY205" s="332">
        <f t="shared" si="20"/>
        <v>0</v>
      </c>
      <c r="AZ205" s="332">
        <f t="shared" si="20"/>
        <v>0</v>
      </c>
      <c r="BA205" s="332">
        <f t="shared" si="20"/>
        <v>0</v>
      </c>
      <c r="BB205" s="332">
        <f t="shared" si="20"/>
        <v>0</v>
      </c>
      <c r="BC205" s="332">
        <f t="shared" si="20"/>
        <v>0</v>
      </c>
      <c r="BD205" s="332">
        <f t="shared" si="20"/>
        <v>0</v>
      </c>
      <c r="BE205" s="332">
        <f t="shared" si="20"/>
        <v>0</v>
      </c>
      <c r="BF205" s="332">
        <f t="shared" si="20"/>
        <v>0</v>
      </c>
      <c r="BG205" s="332">
        <f t="shared" si="20"/>
        <v>0</v>
      </c>
      <c r="BH205" s="332">
        <f t="shared" si="20"/>
        <v>0</v>
      </c>
      <c r="BI205" s="332">
        <f t="shared" si="20"/>
        <v>0</v>
      </c>
      <c r="BJ205" s="332">
        <f t="shared" si="20"/>
        <v>0</v>
      </c>
      <c r="BK205" s="332">
        <f t="shared" si="20"/>
        <v>0</v>
      </c>
      <c r="BL205" s="332">
        <f t="shared" si="20"/>
        <v>0</v>
      </c>
      <c r="BM205" s="332">
        <f t="shared" si="20"/>
        <v>0</v>
      </c>
      <c r="BN205" s="332">
        <f t="shared" si="20"/>
        <v>0</v>
      </c>
      <c r="BO205" s="332">
        <f t="shared" si="20"/>
        <v>-11128875</v>
      </c>
      <c r="BU205" s="332">
        <f t="shared" si="16"/>
        <v>0</v>
      </c>
      <c r="BV205" s="332">
        <f t="shared" si="16"/>
        <v>0</v>
      </c>
      <c r="BW205" s="332">
        <f t="shared" si="16"/>
        <v>0</v>
      </c>
      <c r="BX205" s="332">
        <f t="shared" si="16"/>
        <v>0</v>
      </c>
      <c r="BZ205" s="332">
        <f t="shared" si="17"/>
        <v>0</v>
      </c>
      <c r="CA205" s="332">
        <f t="shared" si="17"/>
        <v>0</v>
      </c>
    </row>
    <row r="206" spans="12:79" hidden="1" x14ac:dyDescent="0.2">
      <c r="L206" s="332">
        <f t="shared" si="20"/>
        <v>0</v>
      </c>
      <c r="M206" s="332">
        <f t="shared" si="20"/>
        <v>0</v>
      </c>
      <c r="N206" s="332">
        <f t="shared" si="20"/>
        <v>0</v>
      </c>
      <c r="O206" s="332">
        <f t="shared" si="20"/>
        <v>0</v>
      </c>
      <c r="P206" s="332">
        <f t="shared" si="20"/>
        <v>0</v>
      </c>
      <c r="Q206" s="332">
        <f t="shared" si="20"/>
        <v>0</v>
      </c>
      <c r="R206" s="332">
        <f t="shared" si="20"/>
        <v>0</v>
      </c>
      <c r="S206" s="332">
        <f t="shared" si="20"/>
        <v>0</v>
      </c>
      <c r="T206" s="332">
        <f t="shared" si="20"/>
        <v>0</v>
      </c>
      <c r="U206" s="332">
        <f t="shared" si="20"/>
        <v>0</v>
      </c>
      <c r="V206" s="332">
        <f t="shared" si="20"/>
        <v>0</v>
      </c>
      <c r="W206" s="332">
        <f t="shared" si="20"/>
        <v>0</v>
      </c>
      <c r="X206" s="332">
        <f t="shared" si="20"/>
        <v>0</v>
      </c>
      <c r="Y206" s="332">
        <f t="shared" si="20"/>
        <v>0</v>
      </c>
      <c r="Z206" s="332">
        <f t="shared" si="20"/>
        <v>0</v>
      </c>
      <c r="AA206" s="332">
        <f t="shared" si="20"/>
        <v>0</v>
      </c>
      <c r="AB206" s="332">
        <f t="shared" si="20"/>
        <v>0</v>
      </c>
      <c r="AC206" s="332">
        <f t="shared" si="20"/>
        <v>0</v>
      </c>
      <c r="AD206" s="332">
        <f t="shared" si="20"/>
        <v>0</v>
      </c>
      <c r="AE206" s="332">
        <f t="shared" si="20"/>
        <v>0</v>
      </c>
      <c r="AF206" s="332">
        <f t="shared" si="20"/>
        <v>0</v>
      </c>
      <c r="AG206" s="332">
        <f t="shared" si="20"/>
        <v>0</v>
      </c>
      <c r="AH206" s="332">
        <f t="shared" si="20"/>
        <v>0</v>
      </c>
      <c r="AI206" s="332">
        <f t="shared" si="20"/>
        <v>0</v>
      </c>
      <c r="AJ206" s="332">
        <f t="shared" si="20"/>
        <v>0</v>
      </c>
      <c r="AK206" s="332">
        <f t="shared" si="20"/>
        <v>0</v>
      </c>
      <c r="AL206" s="332">
        <f t="shared" si="20"/>
        <v>0</v>
      </c>
      <c r="AM206" s="332">
        <f t="shared" si="20"/>
        <v>0</v>
      </c>
      <c r="AN206" s="332">
        <f t="shared" si="20"/>
        <v>0</v>
      </c>
      <c r="AO206" s="332">
        <f t="shared" si="20"/>
        <v>0</v>
      </c>
      <c r="AP206" s="332">
        <f t="shared" si="20"/>
        <v>0</v>
      </c>
      <c r="AQ206" s="332">
        <f t="shared" si="20"/>
        <v>0</v>
      </c>
      <c r="AR206" s="332">
        <f t="shared" si="20"/>
        <v>0</v>
      </c>
      <c r="AS206" s="332">
        <f t="shared" si="20"/>
        <v>0</v>
      </c>
      <c r="AT206" s="332">
        <f t="shared" si="20"/>
        <v>0</v>
      </c>
      <c r="AU206" s="332">
        <f t="shared" si="20"/>
        <v>0</v>
      </c>
      <c r="AV206" s="332">
        <f t="shared" si="20"/>
        <v>0</v>
      </c>
      <c r="AW206" s="332">
        <f t="shared" si="20"/>
        <v>0</v>
      </c>
      <c r="AX206" s="332">
        <f t="shared" si="20"/>
        <v>0</v>
      </c>
      <c r="AY206" s="332">
        <f t="shared" si="20"/>
        <v>0</v>
      </c>
      <c r="AZ206" s="332">
        <f t="shared" si="20"/>
        <v>0</v>
      </c>
      <c r="BA206" s="332">
        <f t="shared" si="20"/>
        <v>0</v>
      </c>
      <c r="BB206" s="332">
        <f t="shared" si="20"/>
        <v>0</v>
      </c>
      <c r="BC206" s="332">
        <f t="shared" si="20"/>
        <v>0</v>
      </c>
      <c r="BD206" s="332">
        <f t="shared" si="20"/>
        <v>0</v>
      </c>
      <c r="BE206" s="332">
        <f t="shared" si="20"/>
        <v>0</v>
      </c>
      <c r="BF206" s="332">
        <f t="shared" si="20"/>
        <v>0</v>
      </c>
      <c r="BG206" s="332">
        <f t="shared" si="20"/>
        <v>0</v>
      </c>
      <c r="BH206" s="332">
        <f t="shared" si="20"/>
        <v>0</v>
      </c>
      <c r="BI206" s="332">
        <f t="shared" si="20"/>
        <v>0</v>
      </c>
      <c r="BJ206" s="332">
        <f t="shared" si="20"/>
        <v>0</v>
      </c>
      <c r="BK206" s="332">
        <f t="shared" si="20"/>
        <v>0</v>
      </c>
      <c r="BL206" s="332">
        <f t="shared" si="20"/>
        <v>0</v>
      </c>
      <c r="BM206" s="332">
        <f t="shared" si="20"/>
        <v>0</v>
      </c>
      <c r="BN206" s="332">
        <f t="shared" si="20"/>
        <v>0</v>
      </c>
      <c r="BO206" s="332">
        <f t="shared" si="20"/>
        <v>0</v>
      </c>
      <c r="BU206" s="332">
        <f t="shared" ref="BU206:BX219" si="21">BU32-EM32</f>
        <v>0</v>
      </c>
      <c r="BV206" s="332">
        <f t="shared" si="21"/>
        <v>0</v>
      </c>
      <c r="BW206" s="332">
        <f t="shared" si="21"/>
        <v>0</v>
      </c>
      <c r="BX206" s="332">
        <f t="shared" si="21"/>
        <v>0</v>
      </c>
      <c r="BZ206" s="332">
        <f t="shared" ref="BZ206:CA219" si="22">BZ32-ER32</f>
        <v>0</v>
      </c>
      <c r="CA206" s="332">
        <f t="shared" si="22"/>
        <v>0</v>
      </c>
    </row>
    <row r="207" spans="12:79" hidden="1" x14ac:dyDescent="0.2">
      <c r="L207" s="332">
        <f t="shared" si="20"/>
        <v>0</v>
      </c>
      <c r="M207" s="332">
        <f t="shared" si="20"/>
        <v>0</v>
      </c>
      <c r="N207" s="332">
        <f t="shared" si="20"/>
        <v>0</v>
      </c>
      <c r="O207" s="332">
        <f t="shared" si="20"/>
        <v>0</v>
      </c>
      <c r="P207" s="332">
        <f t="shared" si="20"/>
        <v>0</v>
      </c>
      <c r="Q207" s="332">
        <f t="shared" si="20"/>
        <v>0</v>
      </c>
      <c r="R207" s="332">
        <f t="shared" si="20"/>
        <v>0</v>
      </c>
      <c r="S207" s="332">
        <f t="shared" si="20"/>
        <v>0</v>
      </c>
      <c r="T207" s="332">
        <f t="shared" si="20"/>
        <v>0</v>
      </c>
      <c r="U207" s="332">
        <f t="shared" si="20"/>
        <v>0</v>
      </c>
      <c r="V207" s="332">
        <f t="shared" si="20"/>
        <v>0</v>
      </c>
      <c r="W207" s="332">
        <f t="shared" si="20"/>
        <v>0</v>
      </c>
      <c r="X207" s="332">
        <f t="shared" si="20"/>
        <v>0</v>
      </c>
      <c r="Y207" s="332">
        <f t="shared" si="20"/>
        <v>0</v>
      </c>
      <c r="Z207" s="332">
        <f t="shared" si="20"/>
        <v>0</v>
      </c>
      <c r="AA207" s="332">
        <f t="shared" si="20"/>
        <v>0</v>
      </c>
      <c r="AB207" s="332">
        <f t="shared" si="20"/>
        <v>0</v>
      </c>
      <c r="AC207" s="332">
        <f t="shared" si="20"/>
        <v>0</v>
      </c>
      <c r="AD207" s="332">
        <f t="shared" si="20"/>
        <v>0</v>
      </c>
      <c r="AE207" s="332">
        <f t="shared" si="20"/>
        <v>0</v>
      </c>
      <c r="AF207" s="332">
        <f t="shared" si="20"/>
        <v>0</v>
      </c>
      <c r="AG207" s="332">
        <f t="shared" si="20"/>
        <v>0</v>
      </c>
      <c r="AH207" s="332">
        <f t="shared" si="20"/>
        <v>0</v>
      </c>
      <c r="AI207" s="332">
        <f t="shared" si="20"/>
        <v>0</v>
      </c>
      <c r="AJ207" s="332">
        <f t="shared" si="20"/>
        <v>0</v>
      </c>
      <c r="AK207" s="332">
        <f t="shared" si="20"/>
        <v>0</v>
      </c>
      <c r="AL207" s="332">
        <f t="shared" si="20"/>
        <v>0</v>
      </c>
      <c r="AM207" s="332">
        <f t="shared" si="20"/>
        <v>0</v>
      </c>
      <c r="AN207" s="332">
        <f t="shared" si="20"/>
        <v>0</v>
      </c>
      <c r="AO207" s="332">
        <f t="shared" si="20"/>
        <v>0</v>
      </c>
      <c r="AP207" s="332">
        <f t="shared" si="20"/>
        <v>0</v>
      </c>
      <c r="AQ207" s="332">
        <f t="shared" si="20"/>
        <v>0</v>
      </c>
      <c r="AR207" s="332">
        <f t="shared" si="20"/>
        <v>0</v>
      </c>
      <c r="AS207" s="332">
        <f t="shared" si="20"/>
        <v>0</v>
      </c>
      <c r="AT207" s="332">
        <f t="shared" si="20"/>
        <v>0</v>
      </c>
      <c r="AU207" s="332">
        <f t="shared" si="20"/>
        <v>0</v>
      </c>
      <c r="AV207" s="332">
        <f t="shared" si="20"/>
        <v>0</v>
      </c>
      <c r="AW207" s="332">
        <f t="shared" si="20"/>
        <v>0</v>
      </c>
      <c r="AX207" s="332">
        <f t="shared" si="20"/>
        <v>0</v>
      </c>
      <c r="AY207" s="332">
        <f t="shared" si="20"/>
        <v>0</v>
      </c>
      <c r="AZ207" s="332">
        <f t="shared" si="20"/>
        <v>0</v>
      </c>
      <c r="BA207" s="332">
        <f t="shared" si="20"/>
        <v>0</v>
      </c>
      <c r="BB207" s="332">
        <f t="shared" si="20"/>
        <v>0</v>
      </c>
      <c r="BC207" s="332">
        <f t="shared" si="20"/>
        <v>0</v>
      </c>
      <c r="BD207" s="332">
        <f t="shared" si="20"/>
        <v>0</v>
      </c>
      <c r="BE207" s="332">
        <f t="shared" si="20"/>
        <v>0</v>
      </c>
      <c r="BF207" s="332">
        <f t="shared" si="20"/>
        <v>0</v>
      </c>
      <c r="BG207" s="332">
        <f t="shared" si="20"/>
        <v>0</v>
      </c>
      <c r="BH207" s="332">
        <f t="shared" si="20"/>
        <v>0</v>
      </c>
      <c r="BI207" s="332">
        <f t="shared" si="20"/>
        <v>0</v>
      </c>
      <c r="BJ207" s="332">
        <f t="shared" si="20"/>
        <v>0</v>
      </c>
      <c r="BK207" s="332">
        <f t="shared" si="20"/>
        <v>0</v>
      </c>
      <c r="BL207" s="332">
        <f t="shared" si="20"/>
        <v>0</v>
      </c>
      <c r="BM207" s="332">
        <f t="shared" si="20"/>
        <v>0</v>
      </c>
      <c r="BN207" s="332">
        <f t="shared" si="20"/>
        <v>0</v>
      </c>
      <c r="BO207" s="332">
        <f t="shared" si="20"/>
        <v>0</v>
      </c>
      <c r="BU207" s="332">
        <f t="shared" si="21"/>
        <v>0</v>
      </c>
      <c r="BV207" s="332">
        <f t="shared" si="21"/>
        <v>0</v>
      </c>
      <c r="BW207" s="332">
        <f t="shared" si="21"/>
        <v>0</v>
      </c>
      <c r="BX207" s="332">
        <f t="shared" si="21"/>
        <v>0</v>
      </c>
      <c r="BZ207" s="332">
        <f t="shared" si="22"/>
        <v>0</v>
      </c>
      <c r="CA207" s="332">
        <f t="shared" si="22"/>
        <v>0</v>
      </c>
    </row>
    <row r="208" spans="12:79" hidden="1" x14ac:dyDescent="0.2">
      <c r="L208" s="332">
        <f t="shared" si="20"/>
        <v>0</v>
      </c>
      <c r="M208" s="332">
        <f t="shared" si="20"/>
        <v>0</v>
      </c>
      <c r="N208" s="332">
        <f t="shared" si="20"/>
        <v>0</v>
      </c>
      <c r="O208" s="332">
        <f t="shared" si="20"/>
        <v>0</v>
      </c>
      <c r="P208" s="332">
        <f t="shared" si="20"/>
        <v>0</v>
      </c>
      <c r="Q208" s="332">
        <f t="shared" si="20"/>
        <v>0</v>
      </c>
      <c r="R208" s="332">
        <f t="shared" si="20"/>
        <v>0</v>
      </c>
      <c r="S208" s="332">
        <f t="shared" si="20"/>
        <v>0</v>
      </c>
      <c r="T208" s="332">
        <f t="shared" si="20"/>
        <v>0</v>
      </c>
      <c r="U208" s="332">
        <f t="shared" si="20"/>
        <v>0</v>
      </c>
      <c r="V208" s="332">
        <f t="shared" si="20"/>
        <v>0</v>
      </c>
      <c r="W208" s="332">
        <f t="shared" si="20"/>
        <v>0</v>
      </c>
      <c r="X208" s="332">
        <f t="shared" si="20"/>
        <v>0</v>
      </c>
      <c r="Y208" s="332">
        <f t="shared" si="20"/>
        <v>0</v>
      </c>
      <c r="Z208" s="332">
        <f t="shared" si="20"/>
        <v>0</v>
      </c>
      <c r="AA208" s="332">
        <f t="shared" si="20"/>
        <v>0</v>
      </c>
      <c r="AB208" s="332">
        <f t="shared" si="20"/>
        <v>0</v>
      </c>
      <c r="AC208" s="332">
        <f t="shared" si="20"/>
        <v>0</v>
      </c>
      <c r="AD208" s="332">
        <f t="shared" si="20"/>
        <v>0</v>
      </c>
      <c r="AE208" s="332">
        <f t="shared" si="20"/>
        <v>0</v>
      </c>
      <c r="AF208" s="332">
        <f t="shared" si="20"/>
        <v>0</v>
      </c>
      <c r="AG208" s="332">
        <f t="shared" si="20"/>
        <v>0</v>
      </c>
      <c r="AH208" s="332">
        <f t="shared" si="20"/>
        <v>0</v>
      </c>
      <c r="AI208" s="332">
        <f t="shared" si="20"/>
        <v>0</v>
      </c>
      <c r="AJ208" s="332">
        <f t="shared" si="20"/>
        <v>0</v>
      </c>
      <c r="AK208" s="332">
        <f t="shared" si="20"/>
        <v>0</v>
      </c>
      <c r="AL208" s="332">
        <f t="shared" si="20"/>
        <v>0</v>
      </c>
      <c r="AM208" s="332">
        <f t="shared" si="20"/>
        <v>0</v>
      </c>
      <c r="AN208" s="332">
        <f t="shared" si="20"/>
        <v>0</v>
      </c>
      <c r="AO208" s="332">
        <f t="shared" si="20"/>
        <v>0</v>
      </c>
      <c r="AP208" s="332">
        <f t="shared" si="20"/>
        <v>0</v>
      </c>
      <c r="AQ208" s="332">
        <f t="shared" ref="AQ208:BO218" si="23">AQ36-DI36</f>
        <v>0</v>
      </c>
      <c r="AR208" s="332">
        <f t="shared" si="23"/>
        <v>0</v>
      </c>
      <c r="AS208" s="332">
        <f t="shared" si="23"/>
        <v>0</v>
      </c>
      <c r="AT208" s="332">
        <f t="shared" si="23"/>
        <v>0</v>
      </c>
      <c r="AU208" s="332">
        <f t="shared" si="23"/>
        <v>0</v>
      </c>
      <c r="AV208" s="332">
        <f t="shared" si="23"/>
        <v>0</v>
      </c>
      <c r="AW208" s="332">
        <f t="shared" si="23"/>
        <v>0</v>
      </c>
      <c r="AX208" s="332">
        <f t="shared" si="23"/>
        <v>0</v>
      </c>
      <c r="AY208" s="332">
        <f t="shared" si="23"/>
        <v>0</v>
      </c>
      <c r="AZ208" s="332">
        <f t="shared" si="23"/>
        <v>0</v>
      </c>
      <c r="BA208" s="332">
        <f t="shared" si="23"/>
        <v>0</v>
      </c>
      <c r="BB208" s="332">
        <f t="shared" si="23"/>
        <v>0</v>
      </c>
      <c r="BC208" s="332">
        <f t="shared" si="23"/>
        <v>0</v>
      </c>
      <c r="BD208" s="332">
        <f t="shared" si="23"/>
        <v>0</v>
      </c>
      <c r="BE208" s="332">
        <f t="shared" si="23"/>
        <v>0</v>
      </c>
      <c r="BF208" s="332">
        <f t="shared" si="23"/>
        <v>0</v>
      </c>
      <c r="BG208" s="332">
        <f t="shared" si="23"/>
        <v>0</v>
      </c>
      <c r="BH208" s="332">
        <f t="shared" si="23"/>
        <v>0</v>
      </c>
      <c r="BI208" s="332">
        <f t="shared" si="23"/>
        <v>0</v>
      </c>
      <c r="BJ208" s="332">
        <f t="shared" si="23"/>
        <v>0</v>
      </c>
      <c r="BK208" s="332">
        <f t="shared" si="23"/>
        <v>0</v>
      </c>
      <c r="BL208" s="332">
        <f t="shared" si="23"/>
        <v>0</v>
      </c>
      <c r="BM208" s="332">
        <f t="shared" si="23"/>
        <v>0</v>
      </c>
      <c r="BN208" s="332">
        <f t="shared" si="23"/>
        <v>0</v>
      </c>
      <c r="BO208" s="332">
        <f t="shared" si="23"/>
        <v>0</v>
      </c>
      <c r="BU208" s="332">
        <f t="shared" si="21"/>
        <v>0</v>
      </c>
      <c r="BV208" s="332">
        <f t="shared" si="21"/>
        <v>0</v>
      </c>
      <c r="BW208" s="332">
        <f t="shared" si="21"/>
        <v>0</v>
      </c>
      <c r="BX208" s="332">
        <f t="shared" si="21"/>
        <v>0</v>
      </c>
      <c r="BZ208" s="332">
        <f t="shared" si="22"/>
        <v>0</v>
      </c>
      <c r="CA208" s="332">
        <f t="shared" si="22"/>
        <v>0</v>
      </c>
    </row>
    <row r="209" spans="12:79" hidden="1" x14ac:dyDescent="0.2">
      <c r="L209" s="332">
        <f t="shared" ref="L209:AP217" si="24">L37-CD37</f>
        <v>1484820</v>
      </c>
      <c r="M209" s="332">
        <f t="shared" si="24"/>
        <v>0</v>
      </c>
      <c r="N209" s="332">
        <f t="shared" si="24"/>
        <v>0</v>
      </c>
      <c r="O209" s="332">
        <f t="shared" si="24"/>
        <v>0</v>
      </c>
      <c r="P209" s="332">
        <f t="shared" si="24"/>
        <v>0</v>
      </c>
      <c r="Q209" s="332">
        <f t="shared" si="24"/>
        <v>0</v>
      </c>
      <c r="R209" s="332">
        <f t="shared" si="24"/>
        <v>0</v>
      </c>
      <c r="S209" s="332">
        <f t="shared" si="24"/>
        <v>0</v>
      </c>
      <c r="T209" s="332">
        <f t="shared" si="24"/>
        <v>0</v>
      </c>
      <c r="U209" s="332">
        <f t="shared" si="24"/>
        <v>0</v>
      </c>
      <c r="V209" s="332">
        <f t="shared" si="24"/>
        <v>0</v>
      </c>
      <c r="W209" s="332">
        <f t="shared" si="24"/>
        <v>0</v>
      </c>
      <c r="X209" s="332">
        <f t="shared" si="24"/>
        <v>0</v>
      </c>
      <c r="Y209" s="332">
        <f t="shared" si="24"/>
        <v>0</v>
      </c>
      <c r="Z209" s="332">
        <f t="shared" si="24"/>
        <v>0</v>
      </c>
      <c r="AA209" s="332">
        <f t="shared" si="24"/>
        <v>0</v>
      </c>
      <c r="AB209" s="332">
        <f t="shared" si="24"/>
        <v>0</v>
      </c>
      <c r="AC209" s="332">
        <f t="shared" si="24"/>
        <v>0</v>
      </c>
      <c r="AD209" s="332">
        <f t="shared" si="24"/>
        <v>0</v>
      </c>
      <c r="AE209" s="332">
        <f t="shared" si="24"/>
        <v>0</v>
      </c>
      <c r="AF209" s="332">
        <f t="shared" si="24"/>
        <v>0</v>
      </c>
      <c r="AG209" s="332">
        <f t="shared" si="24"/>
        <v>0</v>
      </c>
      <c r="AH209" s="332">
        <f t="shared" si="24"/>
        <v>0</v>
      </c>
      <c r="AI209" s="332">
        <f t="shared" si="24"/>
        <v>0</v>
      </c>
      <c r="AJ209" s="332">
        <f t="shared" si="24"/>
        <v>0</v>
      </c>
      <c r="AK209" s="332">
        <f t="shared" si="24"/>
        <v>0</v>
      </c>
      <c r="AL209" s="332">
        <f t="shared" si="24"/>
        <v>0</v>
      </c>
      <c r="AM209" s="332">
        <f t="shared" si="24"/>
        <v>0</v>
      </c>
      <c r="AN209" s="332">
        <f t="shared" si="24"/>
        <v>0</v>
      </c>
      <c r="AO209" s="332">
        <f t="shared" si="24"/>
        <v>0</v>
      </c>
      <c r="AP209" s="332">
        <f t="shared" si="24"/>
        <v>0</v>
      </c>
      <c r="AQ209" s="332">
        <f t="shared" si="23"/>
        <v>0</v>
      </c>
      <c r="AR209" s="332">
        <f t="shared" si="23"/>
        <v>0</v>
      </c>
      <c r="AS209" s="332">
        <f t="shared" si="23"/>
        <v>0</v>
      </c>
      <c r="AT209" s="332">
        <f t="shared" si="23"/>
        <v>0</v>
      </c>
      <c r="AU209" s="332">
        <f t="shared" si="23"/>
        <v>0</v>
      </c>
      <c r="AV209" s="332">
        <f t="shared" si="23"/>
        <v>0</v>
      </c>
      <c r="AW209" s="332">
        <f t="shared" si="23"/>
        <v>0</v>
      </c>
      <c r="AX209" s="332">
        <f t="shared" si="23"/>
        <v>0</v>
      </c>
      <c r="AY209" s="332">
        <f t="shared" si="23"/>
        <v>0</v>
      </c>
      <c r="AZ209" s="332">
        <f t="shared" si="23"/>
        <v>0</v>
      </c>
      <c r="BA209" s="332">
        <f t="shared" si="23"/>
        <v>0</v>
      </c>
      <c r="BB209" s="332">
        <f t="shared" si="23"/>
        <v>0</v>
      </c>
      <c r="BC209" s="332">
        <f t="shared" si="23"/>
        <v>0</v>
      </c>
      <c r="BD209" s="332">
        <f t="shared" si="23"/>
        <v>0</v>
      </c>
      <c r="BE209" s="332">
        <f t="shared" si="23"/>
        <v>0</v>
      </c>
      <c r="BF209" s="332">
        <f t="shared" si="23"/>
        <v>0</v>
      </c>
      <c r="BG209" s="332">
        <f t="shared" si="23"/>
        <v>0</v>
      </c>
      <c r="BH209" s="332">
        <f t="shared" si="23"/>
        <v>0</v>
      </c>
      <c r="BI209" s="332">
        <f t="shared" si="23"/>
        <v>0</v>
      </c>
      <c r="BJ209" s="332">
        <f t="shared" si="23"/>
        <v>0</v>
      </c>
      <c r="BK209" s="332">
        <f t="shared" si="23"/>
        <v>0</v>
      </c>
      <c r="BL209" s="332">
        <f t="shared" si="23"/>
        <v>0</v>
      </c>
      <c r="BM209" s="332">
        <f t="shared" si="23"/>
        <v>0</v>
      </c>
      <c r="BN209" s="332">
        <f t="shared" si="23"/>
        <v>0</v>
      </c>
      <c r="BO209" s="332">
        <f t="shared" si="23"/>
        <v>0</v>
      </c>
      <c r="BU209" s="332">
        <f t="shared" si="21"/>
        <v>0</v>
      </c>
      <c r="BV209" s="332">
        <f t="shared" si="21"/>
        <v>0</v>
      </c>
      <c r="BW209" s="332">
        <f t="shared" si="21"/>
        <v>0</v>
      </c>
      <c r="BX209" s="332">
        <f t="shared" si="21"/>
        <v>0</v>
      </c>
      <c r="BZ209" s="332">
        <f t="shared" si="22"/>
        <v>0</v>
      </c>
      <c r="CA209" s="332">
        <f t="shared" si="22"/>
        <v>0</v>
      </c>
    </row>
    <row r="210" spans="12:79" hidden="1" x14ac:dyDescent="0.2">
      <c r="L210" s="332">
        <f t="shared" si="24"/>
        <v>1484820</v>
      </c>
      <c r="M210" s="332">
        <f t="shared" si="24"/>
        <v>0</v>
      </c>
      <c r="N210" s="332">
        <f t="shared" si="24"/>
        <v>0</v>
      </c>
      <c r="O210" s="332">
        <f t="shared" si="24"/>
        <v>0</v>
      </c>
      <c r="P210" s="332">
        <f t="shared" si="24"/>
        <v>0</v>
      </c>
      <c r="Q210" s="332">
        <f t="shared" si="24"/>
        <v>0</v>
      </c>
      <c r="R210" s="332">
        <f t="shared" si="24"/>
        <v>0</v>
      </c>
      <c r="S210" s="332">
        <f t="shared" si="24"/>
        <v>0</v>
      </c>
      <c r="T210" s="332">
        <f t="shared" si="24"/>
        <v>0</v>
      </c>
      <c r="U210" s="332">
        <f t="shared" si="24"/>
        <v>0</v>
      </c>
      <c r="V210" s="332">
        <f t="shared" si="24"/>
        <v>0</v>
      </c>
      <c r="W210" s="332">
        <f t="shared" si="24"/>
        <v>0</v>
      </c>
      <c r="X210" s="332">
        <f t="shared" si="24"/>
        <v>0</v>
      </c>
      <c r="Y210" s="332">
        <f t="shared" si="24"/>
        <v>0</v>
      </c>
      <c r="Z210" s="332">
        <f t="shared" si="24"/>
        <v>0</v>
      </c>
      <c r="AA210" s="332">
        <f t="shared" si="24"/>
        <v>0</v>
      </c>
      <c r="AB210" s="332">
        <f t="shared" si="24"/>
        <v>0</v>
      </c>
      <c r="AC210" s="332">
        <f t="shared" si="24"/>
        <v>0</v>
      </c>
      <c r="AD210" s="332">
        <f t="shared" si="24"/>
        <v>0</v>
      </c>
      <c r="AE210" s="332">
        <f t="shared" si="24"/>
        <v>0</v>
      </c>
      <c r="AF210" s="332">
        <f t="shared" si="24"/>
        <v>0</v>
      </c>
      <c r="AG210" s="332">
        <f t="shared" si="24"/>
        <v>0</v>
      </c>
      <c r="AH210" s="332">
        <f t="shared" si="24"/>
        <v>0</v>
      </c>
      <c r="AI210" s="332">
        <f t="shared" si="24"/>
        <v>0</v>
      </c>
      <c r="AJ210" s="332">
        <f t="shared" si="24"/>
        <v>0</v>
      </c>
      <c r="AK210" s="332">
        <f t="shared" si="24"/>
        <v>0</v>
      </c>
      <c r="AL210" s="332">
        <f t="shared" si="24"/>
        <v>0</v>
      </c>
      <c r="AM210" s="332">
        <f t="shared" si="24"/>
        <v>0</v>
      </c>
      <c r="AN210" s="332">
        <f t="shared" si="24"/>
        <v>0</v>
      </c>
      <c r="AO210" s="332">
        <f t="shared" si="24"/>
        <v>0</v>
      </c>
      <c r="AP210" s="332">
        <f t="shared" si="24"/>
        <v>0</v>
      </c>
      <c r="AQ210" s="332">
        <f t="shared" si="23"/>
        <v>0</v>
      </c>
      <c r="AR210" s="332">
        <f t="shared" si="23"/>
        <v>0</v>
      </c>
      <c r="AS210" s="332">
        <f t="shared" si="23"/>
        <v>0</v>
      </c>
      <c r="AT210" s="332">
        <f t="shared" si="23"/>
        <v>0</v>
      </c>
      <c r="AU210" s="332">
        <f t="shared" si="23"/>
        <v>0</v>
      </c>
      <c r="AV210" s="332">
        <f t="shared" si="23"/>
        <v>0</v>
      </c>
      <c r="AW210" s="332">
        <f t="shared" si="23"/>
        <v>0</v>
      </c>
      <c r="AX210" s="332">
        <f t="shared" si="23"/>
        <v>0</v>
      </c>
      <c r="AY210" s="332">
        <f t="shared" si="23"/>
        <v>0</v>
      </c>
      <c r="AZ210" s="332">
        <f t="shared" si="23"/>
        <v>0</v>
      </c>
      <c r="BA210" s="332">
        <f t="shared" si="23"/>
        <v>0</v>
      </c>
      <c r="BB210" s="332">
        <f t="shared" si="23"/>
        <v>0</v>
      </c>
      <c r="BC210" s="332">
        <f t="shared" si="23"/>
        <v>0</v>
      </c>
      <c r="BD210" s="332">
        <f t="shared" si="23"/>
        <v>0</v>
      </c>
      <c r="BE210" s="332">
        <f t="shared" si="23"/>
        <v>0</v>
      </c>
      <c r="BF210" s="332">
        <f t="shared" si="23"/>
        <v>0</v>
      </c>
      <c r="BG210" s="332">
        <f t="shared" si="23"/>
        <v>0</v>
      </c>
      <c r="BH210" s="332">
        <f t="shared" si="23"/>
        <v>0</v>
      </c>
      <c r="BI210" s="332">
        <f t="shared" si="23"/>
        <v>0</v>
      </c>
      <c r="BJ210" s="332">
        <f t="shared" si="23"/>
        <v>0</v>
      </c>
      <c r="BK210" s="332">
        <f t="shared" si="23"/>
        <v>0</v>
      </c>
      <c r="BL210" s="332">
        <f t="shared" si="23"/>
        <v>0</v>
      </c>
      <c r="BM210" s="332">
        <f t="shared" si="23"/>
        <v>0</v>
      </c>
      <c r="BN210" s="332">
        <f t="shared" si="23"/>
        <v>0</v>
      </c>
      <c r="BO210" s="332">
        <f t="shared" si="23"/>
        <v>0</v>
      </c>
      <c r="BU210" s="332">
        <f t="shared" si="21"/>
        <v>0</v>
      </c>
      <c r="BV210" s="332">
        <f t="shared" si="21"/>
        <v>0</v>
      </c>
      <c r="BW210" s="332">
        <f t="shared" si="21"/>
        <v>0</v>
      </c>
      <c r="BX210" s="332">
        <f t="shared" si="21"/>
        <v>0</v>
      </c>
      <c r="BZ210" s="332">
        <f t="shared" si="22"/>
        <v>0</v>
      </c>
      <c r="CA210" s="332">
        <f t="shared" si="22"/>
        <v>0</v>
      </c>
    </row>
    <row r="211" spans="12:79" hidden="1" x14ac:dyDescent="0.2">
      <c r="L211" s="332">
        <f t="shared" si="24"/>
        <v>0</v>
      </c>
      <c r="M211" s="332">
        <f t="shared" si="24"/>
        <v>0</v>
      </c>
      <c r="N211" s="332">
        <f t="shared" si="24"/>
        <v>0</v>
      </c>
      <c r="O211" s="332">
        <f t="shared" si="24"/>
        <v>0</v>
      </c>
      <c r="P211" s="332">
        <f t="shared" si="24"/>
        <v>0</v>
      </c>
      <c r="Q211" s="332">
        <f t="shared" si="24"/>
        <v>0</v>
      </c>
      <c r="R211" s="332">
        <f t="shared" si="24"/>
        <v>0</v>
      </c>
      <c r="S211" s="332">
        <f t="shared" si="24"/>
        <v>0</v>
      </c>
      <c r="T211" s="332">
        <f t="shared" si="24"/>
        <v>0</v>
      </c>
      <c r="U211" s="332">
        <f t="shared" si="24"/>
        <v>0</v>
      </c>
      <c r="V211" s="332">
        <f t="shared" si="24"/>
        <v>0</v>
      </c>
      <c r="W211" s="332">
        <f t="shared" si="24"/>
        <v>0</v>
      </c>
      <c r="X211" s="332">
        <f t="shared" si="24"/>
        <v>0</v>
      </c>
      <c r="Y211" s="332">
        <f t="shared" si="24"/>
        <v>0</v>
      </c>
      <c r="Z211" s="332">
        <f t="shared" si="24"/>
        <v>0</v>
      </c>
      <c r="AA211" s="332">
        <f t="shared" si="24"/>
        <v>0</v>
      </c>
      <c r="AB211" s="332">
        <f t="shared" si="24"/>
        <v>0</v>
      </c>
      <c r="AC211" s="332">
        <f t="shared" si="24"/>
        <v>0</v>
      </c>
      <c r="AD211" s="332">
        <f t="shared" si="24"/>
        <v>0</v>
      </c>
      <c r="AE211" s="332">
        <f t="shared" si="24"/>
        <v>0</v>
      </c>
      <c r="AF211" s="332">
        <f t="shared" si="24"/>
        <v>0</v>
      </c>
      <c r="AG211" s="332">
        <f t="shared" si="24"/>
        <v>0</v>
      </c>
      <c r="AH211" s="332">
        <f t="shared" si="24"/>
        <v>0</v>
      </c>
      <c r="AI211" s="332">
        <f t="shared" si="24"/>
        <v>0</v>
      </c>
      <c r="AJ211" s="332">
        <f t="shared" si="24"/>
        <v>0</v>
      </c>
      <c r="AK211" s="332">
        <f t="shared" si="24"/>
        <v>0</v>
      </c>
      <c r="AL211" s="332">
        <f t="shared" si="24"/>
        <v>0</v>
      </c>
      <c r="AM211" s="332">
        <f t="shared" si="24"/>
        <v>0</v>
      </c>
      <c r="AN211" s="332">
        <f t="shared" si="24"/>
        <v>0</v>
      </c>
      <c r="AO211" s="332">
        <f t="shared" si="24"/>
        <v>0</v>
      </c>
      <c r="AP211" s="332">
        <f t="shared" si="24"/>
        <v>0</v>
      </c>
      <c r="AQ211" s="332">
        <f t="shared" si="23"/>
        <v>0</v>
      </c>
      <c r="AR211" s="332">
        <f t="shared" si="23"/>
        <v>0</v>
      </c>
      <c r="AS211" s="332">
        <f t="shared" si="23"/>
        <v>0</v>
      </c>
      <c r="AT211" s="332">
        <f t="shared" si="23"/>
        <v>0</v>
      </c>
      <c r="AU211" s="332">
        <f t="shared" si="23"/>
        <v>0</v>
      </c>
      <c r="AV211" s="332">
        <f t="shared" si="23"/>
        <v>0</v>
      </c>
      <c r="AW211" s="332">
        <f t="shared" si="23"/>
        <v>0</v>
      </c>
      <c r="AX211" s="332">
        <f t="shared" si="23"/>
        <v>0</v>
      </c>
      <c r="AY211" s="332">
        <f t="shared" si="23"/>
        <v>0</v>
      </c>
      <c r="AZ211" s="332">
        <f t="shared" si="23"/>
        <v>0</v>
      </c>
      <c r="BA211" s="332">
        <f t="shared" si="23"/>
        <v>0</v>
      </c>
      <c r="BB211" s="332">
        <f t="shared" si="23"/>
        <v>0</v>
      </c>
      <c r="BC211" s="332">
        <f t="shared" si="23"/>
        <v>0</v>
      </c>
      <c r="BD211" s="332">
        <f t="shared" si="23"/>
        <v>0</v>
      </c>
      <c r="BE211" s="332">
        <f t="shared" si="23"/>
        <v>0</v>
      </c>
      <c r="BF211" s="332">
        <f t="shared" si="23"/>
        <v>0</v>
      </c>
      <c r="BG211" s="332">
        <f t="shared" si="23"/>
        <v>0</v>
      </c>
      <c r="BH211" s="332">
        <f t="shared" si="23"/>
        <v>0</v>
      </c>
      <c r="BI211" s="332">
        <f t="shared" si="23"/>
        <v>0</v>
      </c>
      <c r="BJ211" s="332">
        <f t="shared" si="23"/>
        <v>0</v>
      </c>
      <c r="BK211" s="332">
        <f t="shared" si="23"/>
        <v>0</v>
      </c>
      <c r="BL211" s="332">
        <f t="shared" si="23"/>
        <v>0</v>
      </c>
      <c r="BM211" s="332">
        <f t="shared" si="23"/>
        <v>0</v>
      </c>
      <c r="BN211" s="332">
        <f t="shared" si="23"/>
        <v>0</v>
      </c>
      <c r="BO211" s="332">
        <f t="shared" si="23"/>
        <v>0</v>
      </c>
      <c r="BU211" s="332">
        <f t="shared" si="21"/>
        <v>0</v>
      </c>
      <c r="BV211" s="332">
        <f t="shared" si="21"/>
        <v>0</v>
      </c>
      <c r="BW211" s="332">
        <f t="shared" si="21"/>
        <v>0</v>
      </c>
      <c r="BX211" s="332">
        <f t="shared" si="21"/>
        <v>0</v>
      </c>
      <c r="BZ211" s="332">
        <f t="shared" si="22"/>
        <v>0</v>
      </c>
      <c r="CA211" s="332">
        <f t="shared" si="22"/>
        <v>0</v>
      </c>
    </row>
    <row r="212" spans="12:79" hidden="1" x14ac:dyDescent="0.2">
      <c r="L212" s="332">
        <f t="shared" si="24"/>
        <v>0</v>
      </c>
      <c r="M212" s="332">
        <f t="shared" si="24"/>
        <v>0</v>
      </c>
      <c r="N212" s="332">
        <f t="shared" si="24"/>
        <v>0</v>
      </c>
      <c r="O212" s="332">
        <f t="shared" si="24"/>
        <v>0</v>
      </c>
      <c r="P212" s="332">
        <f t="shared" si="24"/>
        <v>0</v>
      </c>
      <c r="Q212" s="332">
        <f t="shared" si="24"/>
        <v>0</v>
      </c>
      <c r="R212" s="332">
        <f t="shared" si="24"/>
        <v>0</v>
      </c>
      <c r="S212" s="332">
        <f t="shared" si="24"/>
        <v>0</v>
      </c>
      <c r="T212" s="332">
        <f t="shared" si="24"/>
        <v>0</v>
      </c>
      <c r="U212" s="332">
        <f t="shared" si="24"/>
        <v>0</v>
      </c>
      <c r="V212" s="332">
        <f t="shared" si="24"/>
        <v>0</v>
      </c>
      <c r="W212" s="332">
        <f t="shared" si="24"/>
        <v>0</v>
      </c>
      <c r="X212" s="332">
        <f t="shared" si="24"/>
        <v>0</v>
      </c>
      <c r="Y212" s="332">
        <f t="shared" si="24"/>
        <v>0</v>
      </c>
      <c r="Z212" s="332">
        <f t="shared" si="24"/>
        <v>0</v>
      </c>
      <c r="AA212" s="332">
        <f t="shared" si="24"/>
        <v>0</v>
      </c>
      <c r="AB212" s="332">
        <f t="shared" si="24"/>
        <v>0</v>
      </c>
      <c r="AC212" s="332">
        <f t="shared" si="24"/>
        <v>0</v>
      </c>
      <c r="AD212" s="332">
        <f t="shared" si="24"/>
        <v>0</v>
      </c>
      <c r="AE212" s="332">
        <f t="shared" si="24"/>
        <v>0</v>
      </c>
      <c r="AF212" s="332">
        <f t="shared" si="24"/>
        <v>0</v>
      </c>
      <c r="AG212" s="332">
        <f t="shared" si="24"/>
        <v>0</v>
      </c>
      <c r="AH212" s="332">
        <f t="shared" si="24"/>
        <v>0</v>
      </c>
      <c r="AI212" s="332">
        <f t="shared" si="24"/>
        <v>0</v>
      </c>
      <c r="AJ212" s="332">
        <f t="shared" si="24"/>
        <v>0</v>
      </c>
      <c r="AK212" s="332">
        <f t="shared" si="24"/>
        <v>0</v>
      </c>
      <c r="AL212" s="332">
        <f t="shared" si="24"/>
        <v>0</v>
      </c>
      <c r="AM212" s="332">
        <f t="shared" si="24"/>
        <v>0</v>
      </c>
      <c r="AN212" s="332">
        <f t="shared" si="24"/>
        <v>0</v>
      </c>
      <c r="AO212" s="332">
        <f t="shared" si="24"/>
        <v>0</v>
      </c>
      <c r="AP212" s="332">
        <f t="shared" si="24"/>
        <v>0</v>
      </c>
      <c r="AQ212" s="332">
        <f t="shared" si="23"/>
        <v>0</v>
      </c>
      <c r="AR212" s="332">
        <f t="shared" si="23"/>
        <v>0</v>
      </c>
      <c r="AS212" s="332">
        <f t="shared" si="23"/>
        <v>0</v>
      </c>
      <c r="AT212" s="332">
        <f t="shared" si="23"/>
        <v>0</v>
      </c>
      <c r="AU212" s="332">
        <f t="shared" si="23"/>
        <v>0</v>
      </c>
      <c r="AV212" s="332">
        <f t="shared" si="23"/>
        <v>0</v>
      </c>
      <c r="AW212" s="332">
        <f t="shared" si="23"/>
        <v>0</v>
      </c>
      <c r="AX212" s="332">
        <f t="shared" si="23"/>
        <v>0</v>
      </c>
      <c r="AY212" s="332">
        <f t="shared" si="23"/>
        <v>0</v>
      </c>
      <c r="AZ212" s="332">
        <f t="shared" si="23"/>
        <v>0</v>
      </c>
      <c r="BA212" s="332">
        <f t="shared" si="23"/>
        <v>0</v>
      </c>
      <c r="BB212" s="332">
        <f t="shared" si="23"/>
        <v>0</v>
      </c>
      <c r="BC212" s="332">
        <f t="shared" si="23"/>
        <v>0</v>
      </c>
      <c r="BD212" s="332">
        <f t="shared" si="23"/>
        <v>0</v>
      </c>
      <c r="BE212" s="332">
        <f t="shared" si="23"/>
        <v>0</v>
      </c>
      <c r="BF212" s="332">
        <f t="shared" si="23"/>
        <v>0</v>
      </c>
      <c r="BG212" s="332">
        <f t="shared" si="23"/>
        <v>0</v>
      </c>
      <c r="BH212" s="332">
        <f t="shared" si="23"/>
        <v>0</v>
      </c>
      <c r="BI212" s="332">
        <f t="shared" si="23"/>
        <v>0</v>
      </c>
      <c r="BJ212" s="332">
        <f t="shared" si="23"/>
        <v>0</v>
      </c>
      <c r="BK212" s="332">
        <f t="shared" si="23"/>
        <v>0</v>
      </c>
      <c r="BL212" s="332">
        <f t="shared" si="23"/>
        <v>0</v>
      </c>
      <c r="BM212" s="332">
        <f t="shared" si="23"/>
        <v>0</v>
      </c>
      <c r="BN212" s="332">
        <f t="shared" si="23"/>
        <v>0</v>
      </c>
      <c r="BO212" s="332">
        <f t="shared" si="23"/>
        <v>0</v>
      </c>
      <c r="BU212" s="332">
        <f t="shared" si="21"/>
        <v>0</v>
      </c>
      <c r="BV212" s="332">
        <f t="shared" si="21"/>
        <v>0</v>
      </c>
      <c r="BW212" s="332">
        <f t="shared" si="21"/>
        <v>0</v>
      </c>
      <c r="BX212" s="332">
        <f t="shared" si="21"/>
        <v>0</v>
      </c>
      <c r="BZ212" s="332">
        <f t="shared" si="22"/>
        <v>0</v>
      </c>
      <c r="CA212" s="332">
        <f t="shared" si="22"/>
        <v>0</v>
      </c>
    </row>
    <row r="213" spans="12:79" hidden="1" x14ac:dyDescent="0.2">
      <c r="L213" s="332">
        <f t="shared" si="24"/>
        <v>0</v>
      </c>
      <c r="M213" s="332">
        <f t="shared" si="24"/>
        <v>0</v>
      </c>
      <c r="N213" s="332">
        <f t="shared" si="24"/>
        <v>0</v>
      </c>
      <c r="O213" s="332">
        <f t="shared" si="24"/>
        <v>0</v>
      </c>
      <c r="P213" s="332">
        <f t="shared" si="24"/>
        <v>0</v>
      </c>
      <c r="Q213" s="332">
        <f t="shared" si="24"/>
        <v>0</v>
      </c>
      <c r="R213" s="332">
        <f t="shared" si="24"/>
        <v>0</v>
      </c>
      <c r="S213" s="332">
        <f t="shared" si="24"/>
        <v>0</v>
      </c>
      <c r="T213" s="332">
        <f t="shared" si="24"/>
        <v>0</v>
      </c>
      <c r="U213" s="332">
        <f t="shared" si="24"/>
        <v>0</v>
      </c>
      <c r="V213" s="332">
        <f t="shared" si="24"/>
        <v>0</v>
      </c>
      <c r="W213" s="332">
        <f t="shared" si="24"/>
        <v>0</v>
      </c>
      <c r="X213" s="332">
        <f t="shared" si="24"/>
        <v>0</v>
      </c>
      <c r="Y213" s="332">
        <f t="shared" si="24"/>
        <v>0</v>
      </c>
      <c r="Z213" s="332">
        <f t="shared" si="24"/>
        <v>0</v>
      </c>
      <c r="AA213" s="332">
        <f t="shared" si="24"/>
        <v>0</v>
      </c>
      <c r="AB213" s="332">
        <f t="shared" si="24"/>
        <v>0</v>
      </c>
      <c r="AC213" s="332">
        <f t="shared" si="24"/>
        <v>0</v>
      </c>
      <c r="AD213" s="332">
        <f t="shared" si="24"/>
        <v>0</v>
      </c>
      <c r="AE213" s="332">
        <f t="shared" si="24"/>
        <v>0</v>
      </c>
      <c r="AF213" s="332">
        <f t="shared" si="24"/>
        <v>0</v>
      </c>
      <c r="AG213" s="332">
        <f t="shared" si="24"/>
        <v>0</v>
      </c>
      <c r="AH213" s="332">
        <f t="shared" si="24"/>
        <v>0</v>
      </c>
      <c r="AI213" s="332">
        <f t="shared" si="24"/>
        <v>0</v>
      </c>
      <c r="AJ213" s="332">
        <f t="shared" si="24"/>
        <v>0</v>
      </c>
      <c r="AK213" s="332">
        <f t="shared" si="24"/>
        <v>0</v>
      </c>
      <c r="AL213" s="332">
        <f t="shared" si="24"/>
        <v>0</v>
      </c>
      <c r="AM213" s="332">
        <f t="shared" si="24"/>
        <v>0</v>
      </c>
      <c r="AN213" s="332">
        <f t="shared" si="24"/>
        <v>0</v>
      </c>
      <c r="AO213" s="332">
        <f t="shared" si="24"/>
        <v>0</v>
      </c>
      <c r="AP213" s="332">
        <f t="shared" si="24"/>
        <v>0</v>
      </c>
      <c r="AQ213" s="332">
        <f t="shared" si="23"/>
        <v>0</v>
      </c>
      <c r="AR213" s="332">
        <f t="shared" si="23"/>
        <v>0</v>
      </c>
      <c r="AS213" s="332">
        <f t="shared" si="23"/>
        <v>0</v>
      </c>
      <c r="AT213" s="332">
        <f t="shared" si="23"/>
        <v>0</v>
      </c>
      <c r="AU213" s="332">
        <f t="shared" si="23"/>
        <v>0</v>
      </c>
      <c r="AV213" s="332">
        <f t="shared" si="23"/>
        <v>0</v>
      </c>
      <c r="AW213" s="332">
        <f t="shared" si="23"/>
        <v>0</v>
      </c>
      <c r="AX213" s="332">
        <f t="shared" si="23"/>
        <v>0</v>
      </c>
      <c r="AY213" s="332">
        <f t="shared" si="23"/>
        <v>0</v>
      </c>
      <c r="AZ213" s="332">
        <f t="shared" si="23"/>
        <v>0</v>
      </c>
      <c r="BA213" s="332">
        <f t="shared" si="23"/>
        <v>0</v>
      </c>
      <c r="BB213" s="332">
        <f t="shared" si="23"/>
        <v>0</v>
      </c>
      <c r="BC213" s="332">
        <f t="shared" si="23"/>
        <v>0</v>
      </c>
      <c r="BD213" s="332">
        <f t="shared" si="23"/>
        <v>0</v>
      </c>
      <c r="BE213" s="332">
        <f t="shared" si="23"/>
        <v>0</v>
      </c>
      <c r="BF213" s="332">
        <f t="shared" si="23"/>
        <v>0</v>
      </c>
      <c r="BG213" s="332">
        <f t="shared" si="23"/>
        <v>0</v>
      </c>
      <c r="BH213" s="332">
        <f t="shared" si="23"/>
        <v>0</v>
      </c>
      <c r="BI213" s="332">
        <f t="shared" si="23"/>
        <v>0</v>
      </c>
      <c r="BJ213" s="332">
        <f t="shared" si="23"/>
        <v>0</v>
      </c>
      <c r="BK213" s="332">
        <f t="shared" si="23"/>
        <v>0</v>
      </c>
      <c r="BL213" s="332">
        <f t="shared" si="23"/>
        <v>0</v>
      </c>
      <c r="BM213" s="332">
        <f t="shared" si="23"/>
        <v>0</v>
      </c>
      <c r="BN213" s="332">
        <f t="shared" si="23"/>
        <v>0</v>
      </c>
      <c r="BO213" s="332">
        <f t="shared" si="23"/>
        <v>0</v>
      </c>
      <c r="BU213" s="332">
        <f t="shared" si="21"/>
        <v>0</v>
      </c>
      <c r="BV213" s="332">
        <f t="shared" si="21"/>
        <v>0</v>
      </c>
      <c r="BW213" s="332">
        <f t="shared" si="21"/>
        <v>0</v>
      </c>
      <c r="BX213" s="332">
        <f t="shared" si="21"/>
        <v>0</v>
      </c>
      <c r="BZ213" s="332">
        <f t="shared" si="22"/>
        <v>0</v>
      </c>
      <c r="CA213" s="332">
        <f t="shared" si="22"/>
        <v>0</v>
      </c>
    </row>
    <row r="214" spans="12:79" hidden="1" x14ac:dyDescent="0.2">
      <c r="L214" s="332">
        <f t="shared" si="24"/>
        <v>21066080</v>
      </c>
      <c r="M214" s="332">
        <f t="shared" si="24"/>
        <v>0</v>
      </c>
      <c r="N214" s="332">
        <f t="shared" si="24"/>
        <v>0</v>
      </c>
      <c r="O214" s="332">
        <f t="shared" si="24"/>
        <v>0</v>
      </c>
      <c r="P214" s="332">
        <f t="shared" si="24"/>
        <v>0</v>
      </c>
      <c r="Q214" s="332">
        <f t="shared" si="24"/>
        <v>0</v>
      </c>
      <c r="R214" s="332">
        <f t="shared" si="24"/>
        <v>0</v>
      </c>
      <c r="S214" s="332">
        <f t="shared" si="24"/>
        <v>0</v>
      </c>
      <c r="T214" s="332">
        <f t="shared" si="24"/>
        <v>0</v>
      </c>
      <c r="U214" s="332">
        <f t="shared" si="24"/>
        <v>0</v>
      </c>
      <c r="V214" s="332">
        <f t="shared" si="24"/>
        <v>0</v>
      </c>
      <c r="W214" s="332">
        <f t="shared" si="24"/>
        <v>0</v>
      </c>
      <c r="X214" s="332">
        <f t="shared" si="24"/>
        <v>0</v>
      </c>
      <c r="Y214" s="332">
        <f t="shared" si="24"/>
        <v>0</v>
      </c>
      <c r="Z214" s="332">
        <f t="shared" si="24"/>
        <v>0</v>
      </c>
      <c r="AA214" s="332">
        <f t="shared" si="24"/>
        <v>0</v>
      </c>
      <c r="AB214" s="332">
        <f t="shared" si="24"/>
        <v>0</v>
      </c>
      <c r="AC214" s="332">
        <f t="shared" si="24"/>
        <v>0</v>
      </c>
      <c r="AD214" s="332">
        <f t="shared" si="24"/>
        <v>0</v>
      </c>
      <c r="AE214" s="332">
        <f t="shared" si="24"/>
        <v>0</v>
      </c>
      <c r="AF214" s="332">
        <f t="shared" si="24"/>
        <v>0</v>
      </c>
      <c r="AG214" s="332">
        <f t="shared" si="24"/>
        <v>0</v>
      </c>
      <c r="AH214" s="332">
        <f t="shared" si="24"/>
        <v>0</v>
      </c>
      <c r="AI214" s="332">
        <f t="shared" si="24"/>
        <v>0</v>
      </c>
      <c r="AJ214" s="332">
        <f t="shared" si="24"/>
        <v>0</v>
      </c>
      <c r="AK214" s="332">
        <f t="shared" si="24"/>
        <v>0</v>
      </c>
      <c r="AL214" s="332">
        <f t="shared" si="24"/>
        <v>0</v>
      </c>
      <c r="AM214" s="332">
        <f t="shared" si="24"/>
        <v>0</v>
      </c>
      <c r="AN214" s="332">
        <f t="shared" si="24"/>
        <v>0</v>
      </c>
      <c r="AO214" s="332">
        <f t="shared" si="24"/>
        <v>0</v>
      </c>
      <c r="AP214" s="332">
        <f t="shared" si="24"/>
        <v>0</v>
      </c>
      <c r="AQ214" s="332">
        <f t="shared" si="23"/>
        <v>0</v>
      </c>
      <c r="AR214" s="332">
        <f t="shared" si="23"/>
        <v>0</v>
      </c>
      <c r="AS214" s="332">
        <f t="shared" si="23"/>
        <v>0</v>
      </c>
      <c r="AT214" s="332">
        <f t="shared" si="23"/>
        <v>0</v>
      </c>
      <c r="AU214" s="332">
        <f t="shared" si="23"/>
        <v>0</v>
      </c>
      <c r="AV214" s="332">
        <f t="shared" si="23"/>
        <v>0</v>
      </c>
      <c r="AW214" s="332">
        <f t="shared" si="23"/>
        <v>0</v>
      </c>
      <c r="AX214" s="332">
        <f t="shared" si="23"/>
        <v>0</v>
      </c>
      <c r="AY214" s="332">
        <f t="shared" si="23"/>
        <v>0</v>
      </c>
      <c r="AZ214" s="332">
        <f t="shared" si="23"/>
        <v>0</v>
      </c>
      <c r="BA214" s="332">
        <f t="shared" si="23"/>
        <v>0</v>
      </c>
      <c r="BB214" s="332">
        <f t="shared" si="23"/>
        <v>0</v>
      </c>
      <c r="BC214" s="332">
        <f t="shared" si="23"/>
        <v>0</v>
      </c>
      <c r="BD214" s="332">
        <f t="shared" si="23"/>
        <v>0</v>
      </c>
      <c r="BE214" s="332">
        <f t="shared" si="23"/>
        <v>0</v>
      </c>
      <c r="BF214" s="332">
        <f t="shared" si="23"/>
        <v>0</v>
      </c>
      <c r="BG214" s="332">
        <f t="shared" si="23"/>
        <v>0</v>
      </c>
      <c r="BH214" s="332">
        <f t="shared" si="23"/>
        <v>0</v>
      </c>
      <c r="BI214" s="332">
        <f t="shared" si="23"/>
        <v>0</v>
      </c>
      <c r="BJ214" s="332">
        <f t="shared" si="23"/>
        <v>0</v>
      </c>
      <c r="BK214" s="332">
        <f t="shared" si="23"/>
        <v>0</v>
      </c>
      <c r="BL214" s="332">
        <f t="shared" si="23"/>
        <v>0</v>
      </c>
      <c r="BM214" s="332">
        <f t="shared" si="23"/>
        <v>0</v>
      </c>
      <c r="BN214" s="332">
        <f t="shared" si="23"/>
        <v>0</v>
      </c>
      <c r="BO214" s="332">
        <f t="shared" si="23"/>
        <v>0</v>
      </c>
      <c r="BU214" s="332">
        <f t="shared" si="21"/>
        <v>0</v>
      </c>
      <c r="BV214" s="332">
        <f t="shared" si="21"/>
        <v>0</v>
      </c>
      <c r="BW214" s="332">
        <f t="shared" si="21"/>
        <v>0</v>
      </c>
      <c r="BX214" s="332">
        <f t="shared" si="21"/>
        <v>0</v>
      </c>
      <c r="BZ214" s="332">
        <f t="shared" si="22"/>
        <v>0</v>
      </c>
      <c r="CA214" s="332">
        <f t="shared" si="22"/>
        <v>0</v>
      </c>
    </row>
    <row r="215" spans="12:79" hidden="1" x14ac:dyDescent="0.2">
      <c r="L215" s="332">
        <f t="shared" si="24"/>
        <v>21066080</v>
      </c>
      <c r="M215" s="332">
        <f t="shared" si="24"/>
        <v>0</v>
      </c>
      <c r="N215" s="332">
        <f t="shared" si="24"/>
        <v>0</v>
      </c>
      <c r="O215" s="332">
        <f t="shared" si="24"/>
        <v>0</v>
      </c>
      <c r="P215" s="332">
        <f t="shared" si="24"/>
        <v>0</v>
      </c>
      <c r="Q215" s="332">
        <f t="shared" si="24"/>
        <v>0</v>
      </c>
      <c r="R215" s="332">
        <f t="shared" si="24"/>
        <v>0</v>
      </c>
      <c r="S215" s="332">
        <f t="shared" si="24"/>
        <v>0</v>
      </c>
      <c r="T215" s="332">
        <f t="shared" si="24"/>
        <v>0</v>
      </c>
      <c r="U215" s="332">
        <f t="shared" si="24"/>
        <v>0</v>
      </c>
      <c r="V215" s="332">
        <f t="shared" si="24"/>
        <v>0</v>
      </c>
      <c r="W215" s="332">
        <f t="shared" si="24"/>
        <v>0</v>
      </c>
      <c r="X215" s="332">
        <f t="shared" si="24"/>
        <v>0</v>
      </c>
      <c r="Y215" s="332">
        <f t="shared" si="24"/>
        <v>0</v>
      </c>
      <c r="Z215" s="332">
        <f t="shared" si="24"/>
        <v>0</v>
      </c>
      <c r="AA215" s="332">
        <f t="shared" si="24"/>
        <v>0</v>
      </c>
      <c r="AB215" s="332">
        <f t="shared" si="24"/>
        <v>0</v>
      </c>
      <c r="AC215" s="332">
        <f t="shared" si="24"/>
        <v>0</v>
      </c>
      <c r="AD215" s="332">
        <f t="shared" si="24"/>
        <v>0</v>
      </c>
      <c r="AE215" s="332">
        <f t="shared" si="24"/>
        <v>0</v>
      </c>
      <c r="AF215" s="332">
        <f t="shared" si="24"/>
        <v>0</v>
      </c>
      <c r="AG215" s="332">
        <f t="shared" si="24"/>
        <v>0</v>
      </c>
      <c r="AH215" s="332">
        <f t="shared" si="24"/>
        <v>0</v>
      </c>
      <c r="AI215" s="332">
        <f t="shared" si="24"/>
        <v>0</v>
      </c>
      <c r="AJ215" s="332">
        <f t="shared" si="24"/>
        <v>0</v>
      </c>
      <c r="AK215" s="332">
        <f t="shared" si="24"/>
        <v>0</v>
      </c>
      <c r="AL215" s="332">
        <f t="shared" si="24"/>
        <v>0</v>
      </c>
      <c r="AM215" s="332">
        <f t="shared" si="24"/>
        <v>0</v>
      </c>
      <c r="AN215" s="332">
        <f t="shared" si="24"/>
        <v>0</v>
      </c>
      <c r="AO215" s="332">
        <f t="shared" si="24"/>
        <v>0</v>
      </c>
      <c r="AP215" s="332">
        <f t="shared" si="24"/>
        <v>0</v>
      </c>
      <c r="AQ215" s="332">
        <f t="shared" si="23"/>
        <v>0</v>
      </c>
      <c r="AR215" s="332">
        <f t="shared" si="23"/>
        <v>0</v>
      </c>
      <c r="AS215" s="332">
        <f t="shared" si="23"/>
        <v>0</v>
      </c>
      <c r="AT215" s="332">
        <f t="shared" si="23"/>
        <v>0</v>
      </c>
      <c r="AU215" s="332">
        <f t="shared" si="23"/>
        <v>0</v>
      </c>
      <c r="AV215" s="332">
        <f t="shared" si="23"/>
        <v>0</v>
      </c>
      <c r="AW215" s="332">
        <f t="shared" si="23"/>
        <v>0</v>
      </c>
      <c r="AX215" s="332">
        <f t="shared" si="23"/>
        <v>0</v>
      </c>
      <c r="AY215" s="332">
        <f t="shared" si="23"/>
        <v>0</v>
      </c>
      <c r="AZ215" s="332">
        <f t="shared" si="23"/>
        <v>0</v>
      </c>
      <c r="BA215" s="332">
        <f t="shared" si="23"/>
        <v>0</v>
      </c>
      <c r="BB215" s="332">
        <f t="shared" si="23"/>
        <v>0</v>
      </c>
      <c r="BC215" s="332">
        <f t="shared" si="23"/>
        <v>0</v>
      </c>
      <c r="BD215" s="332">
        <f t="shared" si="23"/>
        <v>0</v>
      </c>
      <c r="BE215" s="332">
        <f t="shared" si="23"/>
        <v>0</v>
      </c>
      <c r="BF215" s="332">
        <f t="shared" si="23"/>
        <v>0</v>
      </c>
      <c r="BG215" s="332">
        <f t="shared" si="23"/>
        <v>0</v>
      </c>
      <c r="BH215" s="332">
        <f t="shared" si="23"/>
        <v>0</v>
      </c>
      <c r="BI215" s="332">
        <f t="shared" si="23"/>
        <v>0</v>
      </c>
      <c r="BJ215" s="332">
        <f t="shared" si="23"/>
        <v>0</v>
      </c>
      <c r="BK215" s="332">
        <f t="shared" si="23"/>
        <v>0</v>
      </c>
      <c r="BL215" s="332">
        <f t="shared" si="23"/>
        <v>0</v>
      </c>
      <c r="BM215" s="332">
        <f t="shared" si="23"/>
        <v>0</v>
      </c>
      <c r="BN215" s="332">
        <f t="shared" si="23"/>
        <v>0</v>
      </c>
      <c r="BO215" s="332">
        <f t="shared" si="23"/>
        <v>0</v>
      </c>
      <c r="BU215" s="332">
        <f t="shared" si="21"/>
        <v>0</v>
      </c>
      <c r="BV215" s="332">
        <f t="shared" si="21"/>
        <v>0</v>
      </c>
      <c r="BW215" s="332">
        <f t="shared" si="21"/>
        <v>0</v>
      </c>
      <c r="BX215" s="332">
        <f t="shared" si="21"/>
        <v>0</v>
      </c>
      <c r="BZ215" s="332">
        <f t="shared" si="22"/>
        <v>0</v>
      </c>
      <c r="CA215" s="332">
        <f t="shared" si="22"/>
        <v>0</v>
      </c>
    </row>
    <row r="216" spans="12:79" hidden="1" x14ac:dyDescent="0.2">
      <c r="L216" s="332">
        <f t="shared" si="24"/>
        <v>0</v>
      </c>
      <c r="M216" s="332">
        <f t="shared" si="24"/>
        <v>0</v>
      </c>
      <c r="N216" s="332">
        <f t="shared" si="24"/>
        <v>0</v>
      </c>
      <c r="O216" s="332">
        <f t="shared" si="24"/>
        <v>0</v>
      </c>
      <c r="P216" s="332">
        <f t="shared" si="24"/>
        <v>0</v>
      </c>
      <c r="Q216" s="332">
        <f t="shared" si="24"/>
        <v>0</v>
      </c>
      <c r="R216" s="332">
        <f t="shared" si="24"/>
        <v>0</v>
      </c>
      <c r="S216" s="332">
        <f t="shared" si="24"/>
        <v>0</v>
      </c>
      <c r="T216" s="332">
        <f t="shared" si="24"/>
        <v>0</v>
      </c>
      <c r="U216" s="332">
        <f t="shared" si="24"/>
        <v>0</v>
      </c>
      <c r="V216" s="332">
        <f t="shared" si="24"/>
        <v>0</v>
      </c>
      <c r="W216" s="332">
        <f t="shared" si="24"/>
        <v>0</v>
      </c>
      <c r="X216" s="332">
        <f t="shared" si="24"/>
        <v>0</v>
      </c>
      <c r="Y216" s="332">
        <f t="shared" si="24"/>
        <v>0</v>
      </c>
      <c r="Z216" s="332">
        <f t="shared" si="24"/>
        <v>0</v>
      </c>
      <c r="AA216" s="332">
        <f t="shared" si="24"/>
        <v>0</v>
      </c>
      <c r="AB216" s="332">
        <f t="shared" si="24"/>
        <v>0</v>
      </c>
      <c r="AC216" s="332">
        <f t="shared" si="24"/>
        <v>0</v>
      </c>
      <c r="AD216" s="332">
        <f t="shared" si="24"/>
        <v>0</v>
      </c>
      <c r="AE216" s="332">
        <f t="shared" si="24"/>
        <v>0</v>
      </c>
      <c r="AF216" s="332">
        <f t="shared" si="24"/>
        <v>0</v>
      </c>
      <c r="AG216" s="332">
        <f t="shared" si="24"/>
        <v>0</v>
      </c>
      <c r="AH216" s="332">
        <f t="shared" si="24"/>
        <v>0</v>
      </c>
      <c r="AI216" s="332">
        <f t="shared" si="24"/>
        <v>0</v>
      </c>
      <c r="AJ216" s="332">
        <f t="shared" si="24"/>
        <v>0</v>
      </c>
      <c r="AK216" s="332">
        <f t="shared" si="24"/>
        <v>0</v>
      </c>
      <c r="AL216" s="332">
        <f t="shared" si="24"/>
        <v>0</v>
      </c>
      <c r="AM216" s="332">
        <f t="shared" si="24"/>
        <v>0</v>
      </c>
      <c r="AN216" s="332">
        <f t="shared" si="24"/>
        <v>0</v>
      </c>
      <c r="AO216" s="332">
        <f t="shared" si="24"/>
        <v>0</v>
      </c>
      <c r="AP216" s="332">
        <f t="shared" si="24"/>
        <v>0</v>
      </c>
      <c r="AQ216" s="332">
        <f t="shared" si="23"/>
        <v>0</v>
      </c>
      <c r="AR216" s="332">
        <f t="shared" si="23"/>
        <v>0</v>
      </c>
      <c r="AS216" s="332">
        <f t="shared" si="23"/>
        <v>0</v>
      </c>
      <c r="AT216" s="332">
        <f t="shared" si="23"/>
        <v>0</v>
      </c>
      <c r="AU216" s="332">
        <f t="shared" si="23"/>
        <v>0</v>
      </c>
      <c r="AV216" s="332">
        <f t="shared" si="23"/>
        <v>0</v>
      </c>
      <c r="AW216" s="332">
        <f t="shared" si="23"/>
        <v>0</v>
      </c>
      <c r="AX216" s="332">
        <f t="shared" si="23"/>
        <v>0</v>
      </c>
      <c r="AY216" s="332">
        <f t="shared" si="23"/>
        <v>0</v>
      </c>
      <c r="AZ216" s="332">
        <f t="shared" si="23"/>
        <v>0</v>
      </c>
      <c r="BA216" s="332">
        <f t="shared" si="23"/>
        <v>0</v>
      </c>
      <c r="BB216" s="332">
        <f t="shared" si="23"/>
        <v>0</v>
      </c>
      <c r="BC216" s="332">
        <f t="shared" si="23"/>
        <v>0</v>
      </c>
      <c r="BD216" s="332">
        <f t="shared" si="23"/>
        <v>0</v>
      </c>
      <c r="BE216" s="332">
        <f t="shared" si="23"/>
        <v>0</v>
      </c>
      <c r="BF216" s="332">
        <f t="shared" si="23"/>
        <v>0</v>
      </c>
      <c r="BG216" s="332">
        <f t="shared" si="23"/>
        <v>0</v>
      </c>
      <c r="BH216" s="332">
        <f t="shared" si="23"/>
        <v>0</v>
      </c>
      <c r="BI216" s="332">
        <f t="shared" si="23"/>
        <v>0</v>
      </c>
      <c r="BJ216" s="332">
        <f t="shared" si="23"/>
        <v>0</v>
      </c>
      <c r="BK216" s="332">
        <f t="shared" si="23"/>
        <v>0</v>
      </c>
      <c r="BL216" s="332">
        <f t="shared" si="23"/>
        <v>0</v>
      </c>
      <c r="BM216" s="332">
        <f t="shared" si="23"/>
        <v>0</v>
      </c>
      <c r="BN216" s="332">
        <f t="shared" si="23"/>
        <v>0</v>
      </c>
      <c r="BO216" s="332">
        <f t="shared" si="23"/>
        <v>0</v>
      </c>
      <c r="BU216" s="332">
        <f t="shared" si="21"/>
        <v>0</v>
      </c>
      <c r="BV216" s="332">
        <f t="shared" si="21"/>
        <v>0</v>
      </c>
      <c r="BW216" s="332">
        <f t="shared" si="21"/>
        <v>0</v>
      </c>
      <c r="BX216" s="332">
        <f t="shared" si="21"/>
        <v>0</v>
      </c>
      <c r="BZ216" s="332">
        <f t="shared" si="22"/>
        <v>0</v>
      </c>
      <c r="CA216" s="332">
        <f t="shared" si="22"/>
        <v>0</v>
      </c>
    </row>
    <row r="217" spans="12:79" hidden="1" x14ac:dyDescent="0.2">
      <c r="L217" s="332">
        <f t="shared" si="24"/>
        <v>0</v>
      </c>
      <c r="M217" s="332">
        <f t="shared" si="24"/>
        <v>0</v>
      </c>
      <c r="N217" s="332">
        <f t="shared" si="24"/>
        <v>0</v>
      </c>
      <c r="O217" s="332">
        <f t="shared" si="24"/>
        <v>0</v>
      </c>
      <c r="P217" s="332">
        <f t="shared" si="24"/>
        <v>0</v>
      </c>
      <c r="Q217" s="332">
        <f t="shared" si="24"/>
        <v>0</v>
      </c>
      <c r="R217" s="332">
        <f t="shared" si="24"/>
        <v>0</v>
      </c>
      <c r="S217" s="332">
        <f t="shared" ref="S217:AP227" si="25">S45-CK45</f>
        <v>0</v>
      </c>
      <c r="T217" s="332">
        <f t="shared" si="25"/>
        <v>0</v>
      </c>
      <c r="U217" s="332">
        <f t="shared" si="25"/>
        <v>0</v>
      </c>
      <c r="V217" s="332">
        <f t="shared" si="25"/>
        <v>0</v>
      </c>
      <c r="W217" s="332">
        <f t="shared" si="25"/>
        <v>0</v>
      </c>
      <c r="X217" s="332">
        <f t="shared" si="25"/>
        <v>0</v>
      </c>
      <c r="Y217" s="332">
        <f t="shared" si="25"/>
        <v>0</v>
      </c>
      <c r="Z217" s="332">
        <f t="shared" si="25"/>
        <v>0</v>
      </c>
      <c r="AA217" s="332">
        <f t="shared" si="25"/>
        <v>0</v>
      </c>
      <c r="AB217" s="332">
        <f t="shared" si="25"/>
        <v>0</v>
      </c>
      <c r="AC217" s="332">
        <f t="shared" si="25"/>
        <v>0</v>
      </c>
      <c r="AD217" s="332">
        <f t="shared" si="25"/>
        <v>0</v>
      </c>
      <c r="AE217" s="332">
        <f t="shared" si="25"/>
        <v>0</v>
      </c>
      <c r="AF217" s="332">
        <f t="shared" si="25"/>
        <v>0</v>
      </c>
      <c r="AG217" s="332">
        <f t="shared" si="25"/>
        <v>0</v>
      </c>
      <c r="AH217" s="332">
        <f t="shared" si="25"/>
        <v>0</v>
      </c>
      <c r="AI217" s="332">
        <f t="shared" si="25"/>
        <v>0</v>
      </c>
      <c r="AJ217" s="332">
        <f t="shared" si="25"/>
        <v>0</v>
      </c>
      <c r="AK217" s="332">
        <f t="shared" si="25"/>
        <v>0</v>
      </c>
      <c r="AL217" s="332">
        <f t="shared" si="25"/>
        <v>0</v>
      </c>
      <c r="AM217" s="332">
        <f t="shared" si="25"/>
        <v>0</v>
      </c>
      <c r="AN217" s="332">
        <f t="shared" si="25"/>
        <v>0</v>
      </c>
      <c r="AO217" s="332">
        <f t="shared" si="25"/>
        <v>0</v>
      </c>
      <c r="AP217" s="332">
        <f t="shared" si="25"/>
        <v>0</v>
      </c>
      <c r="AQ217" s="332">
        <f t="shared" si="23"/>
        <v>0</v>
      </c>
      <c r="AR217" s="332">
        <f t="shared" si="23"/>
        <v>0</v>
      </c>
      <c r="AS217" s="332">
        <f t="shared" si="23"/>
        <v>0</v>
      </c>
      <c r="AT217" s="332">
        <f t="shared" si="23"/>
        <v>0</v>
      </c>
      <c r="AU217" s="332">
        <f t="shared" si="23"/>
        <v>0</v>
      </c>
      <c r="AV217" s="332">
        <f t="shared" si="23"/>
        <v>0</v>
      </c>
      <c r="AW217" s="332">
        <f t="shared" si="23"/>
        <v>0</v>
      </c>
      <c r="AX217" s="332">
        <f t="shared" si="23"/>
        <v>0</v>
      </c>
      <c r="AY217" s="332">
        <f t="shared" si="23"/>
        <v>0</v>
      </c>
      <c r="AZ217" s="332">
        <f t="shared" si="23"/>
        <v>0</v>
      </c>
      <c r="BA217" s="332">
        <f t="shared" si="23"/>
        <v>0</v>
      </c>
      <c r="BB217" s="332">
        <f t="shared" si="23"/>
        <v>0</v>
      </c>
      <c r="BC217" s="332">
        <f t="shared" si="23"/>
        <v>0</v>
      </c>
      <c r="BD217" s="332">
        <f t="shared" si="23"/>
        <v>0</v>
      </c>
      <c r="BE217" s="332">
        <f t="shared" si="23"/>
        <v>0</v>
      </c>
      <c r="BF217" s="332">
        <f t="shared" si="23"/>
        <v>0</v>
      </c>
      <c r="BG217" s="332">
        <f t="shared" si="23"/>
        <v>0</v>
      </c>
      <c r="BH217" s="332">
        <f t="shared" si="23"/>
        <v>0</v>
      </c>
      <c r="BI217" s="332">
        <f t="shared" si="23"/>
        <v>0</v>
      </c>
      <c r="BJ217" s="332">
        <f t="shared" si="23"/>
        <v>0</v>
      </c>
      <c r="BK217" s="332">
        <f t="shared" si="23"/>
        <v>0</v>
      </c>
      <c r="BL217" s="332">
        <f t="shared" si="23"/>
        <v>0</v>
      </c>
      <c r="BM217" s="332">
        <f t="shared" si="23"/>
        <v>0</v>
      </c>
      <c r="BN217" s="332">
        <f t="shared" si="23"/>
        <v>0</v>
      </c>
      <c r="BO217" s="332">
        <f t="shared" si="23"/>
        <v>0</v>
      </c>
      <c r="BU217" s="332">
        <f t="shared" si="21"/>
        <v>0</v>
      </c>
      <c r="BV217" s="332">
        <f t="shared" si="21"/>
        <v>0</v>
      </c>
      <c r="BW217" s="332">
        <f t="shared" si="21"/>
        <v>0</v>
      </c>
      <c r="BX217" s="332">
        <f t="shared" si="21"/>
        <v>0</v>
      </c>
      <c r="BZ217" s="332">
        <f t="shared" si="22"/>
        <v>0</v>
      </c>
      <c r="CA217" s="332">
        <f t="shared" si="22"/>
        <v>0</v>
      </c>
    </row>
    <row r="218" spans="12:79" hidden="1" x14ac:dyDescent="0.2">
      <c r="L218" s="332">
        <f t="shared" ref="L218:R227" si="26">L46-CD46</f>
        <v>0</v>
      </c>
      <c r="M218" s="332">
        <f t="shared" si="26"/>
        <v>0</v>
      </c>
      <c r="N218" s="332">
        <f t="shared" si="26"/>
        <v>0</v>
      </c>
      <c r="O218" s="332">
        <f t="shared" si="26"/>
        <v>0</v>
      </c>
      <c r="P218" s="332">
        <f t="shared" si="26"/>
        <v>0</v>
      </c>
      <c r="Q218" s="332">
        <f t="shared" si="26"/>
        <v>0</v>
      </c>
      <c r="R218" s="332">
        <f t="shared" si="26"/>
        <v>0</v>
      </c>
      <c r="S218" s="332">
        <f t="shared" si="25"/>
        <v>0</v>
      </c>
      <c r="T218" s="332">
        <f t="shared" si="25"/>
        <v>0</v>
      </c>
      <c r="U218" s="332">
        <f t="shared" si="25"/>
        <v>0</v>
      </c>
      <c r="V218" s="332">
        <f t="shared" si="25"/>
        <v>0</v>
      </c>
      <c r="W218" s="332">
        <f t="shared" si="25"/>
        <v>0</v>
      </c>
      <c r="X218" s="332">
        <f t="shared" si="25"/>
        <v>0</v>
      </c>
      <c r="Y218" s="332">
        <f t="shared" si="25"/>
        <v>0</v>
      </c>
      <c r="Z218" s="332">
        <f t="shared" si="25"/>
        <v>0</v>
      </c>
      <c r="AA218" s="332">
        <f t="shared" si="25"/>
        <v>0</v>
      </c>
      <c r="AB218" s="332">
        <f t="shared" si="25"/>
        <v>0</v>
      </c>
      <c r="AC218" s="332">
        <f t="shared" si="25"/>
        <v>0</v>
      </c>
      <c r="AD218" s="332">
        <f t="shared" si="25"/>
        <v>0</v>
      </c>
      <c r="AE218" s="332">
        <f t="shared" si="25"/>
        <v>0</v>
      </c>
      <c r="AF218" s="332">
        <f t="shared" si="25"/>
        <v>0</v>
      </c>
      <c r="AG218" s="332">
        <f t="shared" si="25"/>
        <v>0</v>
      </c>
      <c r="AH218" s="332">
        <f t="shared" si="25"/>
        <v>0</v>
      </c>
      <c r="AI218" s="332">
        <f t="shared" si="25"/>
        <v>0</v>
      </c>
      <c r="AJ218" s="332">
        <f t="shared" si="25"/>
        <v>0</v>
      </c>
      <c r="AK218" s="332">
        <f t="shared" si="25"/>
        <v>0</v>
      </c>
      <c r="AL218" s="332">
        <f t="shared" si="25"/>
        <v>0</v>
      </c>
      <c r="AM218" s="332">
        <f t="shared" si="25"/>
        <v>0</v>
      </c>
      <c r="AN218" s="332">
        <f t="shared" si="25"/>
        <v>0</v>
      </c>
      <c r="AO218" s="332">
        <f t="shared" si="25"/>
        <v>0</v>
      </c>
      <c r="AP218" s="332">
        <f t="shared" si="25"/>
        <v>0</v>
      </c>
      <c r="AQ218" s="332">
        <f t="shared" si="23"/>
        <v>0</v>
      </c>
      <c r="AR218" s="332">
        <f t="shared" si="23"/>
        <v>0</v>
      </c>
      <c r="AS218" s="332">
        <f t="shared" si="23"/>
        <v>0</v>
      </c>
      <c r="AT218" s="332">
        <f t="shared" si="23"/>
        <v>0</v>
      </c>
      <c r="AU218" s="332">
        <f t="shared" si="23"/>
        <v>0</v>
      </c>
      <c r="AV218" s="332">
        <f t="shared" ref="AV218:BO227" si="27">AV46-DN46</f>
        <v>0</v>
      </c>
      <c r="AW218" s="332">
        <f t="shared" si="27"/>
        <v>0</v>
      </c>
      <c r="AX218" s="332">
        <f t="shared" si="27"/>
        <v>0</v>
      </c>
      <c r="AY218" s="332">
        <f t="shared" si="27"/>
        <v>0</v>
      </c>
      <c r="AZ218" s="332">
        <f t="shared" si="27"/>
        <v>0</v>
      </c>
      <c r="BA218" s="332">
        <f t="shared" si="27"/>
        <v>0</v>
      </c>
      <c r="BB218" s="332">
        <f t="shared" si="27"/>
        <v>0</v>
      </c>
      <c r="BC218" s="332">
        <f t="shared" si="27"/>
        <v>0</v>
      </c>
      <c r="BD218" s="332">
        <f t="shared" si="27"/>
        <v>0</v>
      </c>
      <c r="BE218" s="332">
        <f t="shared" si="27"/>
        <v>0</v>
      </c>
      <c r="BF218" s="332">
        <f t="shared" si="27"/>
        <v>0</v>
      </c>
      <c r="BG218" s="332">
        <f t="shared" si="27"/>
        <v>0</v>
      </c>
      <c r="BH218" s="332">
        <f t="shared" si="27"/>
        <v>0</v>
      </c>
      <c r="BI218" s="332">
        <f t="shared" si="27"/>
        <v>0</v>
      </c>
      <c r="BJ218" s="332">
        <f t="shared" si="27"/>
        <v>0</v>
      </c>
      <c r="BK218" s="332">
        <f t="shared" si="27"/>
        <v>0</v>
      </c>
      <c r="BL218" s="332">
        <f t="shared" si="27"/>
        <v>0</v>
      </c>
      <c r="BM218" s="332">
        <f t="shared" si="27"/>
        <v>0</v>
      </c>
      <c r="BN218" s="332">
        <f t="shared" si="27"/>
        <v>0</v>
      </c>
      <c r="BO218" s="332">
        <f t="shared" si="27"/>
        <v>0</v>
      </c>
      <c r="BU218" s="332">
        <f t="shared" si="21"/>
        <v>0</v>
      </c>
      <c r="BV218" s="332">
        <f t="shared" si="21"/>
        <v>0</v>
      </c>
      <c r="BW218" s="332">
        <f t="shared" si="21"/>
        <v>0</v>
      </c>
      <c r="BX218" s="332">
        <f t="shared" si="21"/>
        <v>0</v>
      </c>
      <c r="BZ218" s="332">
        <f t="shared" si="22"/>
        <v>0</v>
      </c>
      <c r="CA218" s="332">
        <f t="shared" si="22"/>
        <v>0</v>
      </c>
    </row>
    <row r="219" spans="12:79" hidden="1" x14ac:dyDescent="0.2">
      <c r="L219" s="332">
        <f t="shared" si="26"/>
        <v>24075520</v>
      </c>
      <c r="M219" s="332">
        <f t="shared" si="26"/>
        <v>0</v>
      </c>
      <c r="N219" s="332">
        <f t="shared" si="26"/>
        <v>0</v>
      </c>
      <c r="O219" s="332">
        <f t="shared" si="26"/>
        <v>0</v>
      </c>
      <c r="P219" s="332">
        <f t="shared" si="26"/>
        <v>0</v>
      </c>
      <c r="Q219" s="332">
        <f t="shared" si="26"/>
        <v>0</v>
      </c>
      <c r="R219" s="332">
        <f t="shared" si="26"/>
        <v>0</v>
      </c>
      <c r="S219" s="332">
        <f t="shared" si="25"/>
        <v>0</v>
      </c>
      <c r="T219" s="332">
        <f t="shared" si="25"/>
        <v>0</v>
      </c>
      <c r="U219" s="332">
        <f t="shared" si="25"/>
        <v>0</v>
      </c>
      <c r="V219" s="332">
        <f t="shared" si="25"/>
        <v>0</v>
      </c>
      <c r="W219" s="332">
        <f t="shared" si="25"/>
        <v>0</v>
      </c>
      <c r="X219" s="332">
        <f t="shared" si="25"/>
        <v>0</v>
      </c>
      <c r="Y219" s="332">
        <f t="shared" si="25"/>
        <v>0</v>
      </c>
      <c r="Z219" s="332">
        <f t="shared" si="25"/>
        <v>0</v>
      </c>
      <c r="AA219" s="332">
        <f t="shared" si="25"/>
        <v>0</v>
      </c>
      <c r="AB219" s="332">
        <f t="shared" si="25"/>
        <v>0</v>
      </c>
      <c r="AC219" s="332">
        <f t="shared" si="25"/>
        <v>0</v>
      </c>
      <c r="AD219" s="332">
        <f t="shared" si="25"/>
        <v>0</v>
      </c>
      <c r="AE219" s="332">
        <f t="shared" si="25"/>
        <v>0</v>
      </c>
      <c r="AF219" s="332">
        <f t="shared" si="25"/>
        <v>0</v>
      </c>
      <c r="AG219" s="332">
        <f t="shared" si="25"/>
        <v>0</v>
      </c>
      <c r="AH219" s="332">
        <f t="shared" si="25"/>
        <v>0</v>
      </c>
      <c r="AI219" s="332">
        <f t="shared" si="25"/>
        <v>0</v>
      </c>
      <c r="AJ219" s="332">
        <f t="shared" si="25"/>
        <v>0</v>
      </c>
      <c r="AK219" s="332">
        <f t="shared" si="25"/>
        <v>0</v>
      </c>
      <c r="AL219" s="332">
        <f t="shared" si="25"/>
        <v>0</v>
      </c>
      <c r="AM219" s="332">
        <f t="shared" si="25"/>
        <v>0</v>
      </c>
      <c r="AN219" s="332">
        <f t="shared" si="25"/>
        <v>0</v>
      </c>
      <c r="AO219" s="332">
        <f t="shared" si="25"/>
        <v>0</v>
      </c>
      <c r="AP219" s="332">
        <f t="shared" si="25"/>
        <v>0</v>
      </c>
      <c r="AQ219" s="332">
        <f t="shared" ref="AQ219:AU227" si="28">AQ47-DI47</f>
        <v>0</v>
      </c>
      <c r="AR219" s="332">
        <f t="shared" si="28"/>
        <v>0</v>
      </c>
      <c r="AS219" s="332">
        <f t="shared" si="28"/>
        <v>0</v>
      </c>
      <c r="AT219" s="332">
        <f t="shared" si="28"/>
        <v>0</v>
      </c>
      <c r="AU219" s="332">
        <f t="shared" si="28"/>
        <v>0</v>
      </c>
      <c r="AV219" s="332">
        <f t="shared" si="27"/>
        <v>0</v>
      </c>
      <c r="AW219" s="332">
        <f t="shared" si="27"/>
        <v>0</v>
      </c>
      <c r="AX219" s="332">
        <f t="shared" si="27"/>
        <v>0</v>
      </c>
      <c r="AY219" s="332">
        <f t="shared" si="27"/>
        <v>0</v>
      </c>
      <c r="AZ219" s="332">
        <f t="shared" si="27"/>
        <v>0</v>
      </c>
      <c r="BA219" s="332">
        <f t="shared" si="27"/>
        <v>0</v>
      </c>
      <c r="BB219" s="332">
        <f t="shared" si="27"/>
        <v>0</v>
      </c>
      <c r="BC219" s="332">
        <f t="shared" si="27"/>
        <v>0</v>
      </c>
      <c r="BD219" s="332">
        <f t="shared" si="27"/>
        <v>0</v>
      </c>
      <c r="BE219" s="332">
        <f t="shared" si="27"/>
        <v>0</v>
      </c>
      <c r="BF219" s="332">
        <f t="shared" si="27"/>
        <v>0</v>
      </c>
      <c r="BG219" s="332">
        <f t="shared" si="27"/>
        <v>0</v>
      </c>
      <c r="BH219" s="332">
        <f t="shared" si="27"/>
        <v>0</v>
      </c>
      <c r="BI219" s="332">
        <f t="shared" si="27"/>
        <v>0</v>
      </c>
      <c r="BJ219" s="332">
        <f t="shared" si="27"/>
        <v>0</v>
      </c>
      <c r="BK219" s="332">
        <f t="shared" si="27"/>
        <v>0</v>
      </c>
      <c r="BL219" s="332">
        <f t="shared" si="27"/>
        <v>0</v>
      </c>
      <c r="BM219" s="332">
        <f t="shared" si="27"/>
        <v>0</v>
      </c>
      <c r="BN219" s="332">
        <f t="shared" si="27"/>
        <v>0</v>
      </c>
      <c r="BO219" s="332">
        <f t="shared" si="27"/>
        <v>0</v>
      </c>
      <c r="BU219" s="332">
        <f t="shared" si="21"/>
        <v>0</v>
      </c>
      <c r="BV219" s="332">
        <f t="shared" si="21"/>
        <v>0</v>
      </c>
      <c r="BW219" s="332">
        <f t="shared" si="21"/>
        <v>0</v>
      </c>
      <c r="BX219" s="332">
        <f t="shared" si="21"/>
        <v>0</v>
      </c>
      <c r="BZ219" s="332">
        <f t="shared" si="22"/>
        <v>0</v>
      </c>
      <c r="CA219" s="332">
        <f t="shared" si="22"/>
        <v>0</v>
      </c>
    </row>
    <row r="220" spans="12:79" hidden="1" x14ac:dyDescent="0.2">
      <c r="L220" s="332">
        <f t="shared" si="26"/>
        <v>24075520</v>
      </c>
      <c r="M220" s="332">
        <f t="shared" si="26"/>
        <v>0</v>
      </c>
      <c r="N220" s="332">
        <f t="shared" si="26"/>
        <v>0</v>
      </c>
      <c r="O220" s="332">
        <f t="shared" si="26"/>
        <v>0</v>
      </c>
      <c r="P220" s="332">
        <f t="shared" si="26"/>
        <v>0</v>
      </c>
      <c r="Q220" s="332">
        <f t="shared" si="26"/>
        <v>0</v>
      </c>
      <c r="R220" s="332">
        <f t="shared" si="26"/>
        <v>0</v>
      </c>
      <c r="S220" s="332">
        <f t="shared" si="25"/>
        <v>0</v>
      </c>
      <c r="T220" s="332">
        <f t="shared" si="25"/>
        <v>0</v>
      </c>
      <c r="U220" s="332">
        <f t="shared" si="25"/>
        <v>0</v>
      </c>
      <c r="V220" s="332">
        <f t="shared" si="25"/>
        <v>0</v>
      </c>
      <c r="W220" s="332">
        <f t="shared" si="25"/>
        <v>0</v>
      </c>
      <c r="X220" s="332">
        <f t="shared" si="25"/>
        <v>0</v>
      </c>
      <c r="Y220" s="332">
        <f t="shared" si="25"/>
        <v>0</v>
      </c>
      <c r="Z220" s="332">
        <f t="shared" si="25"/>
        <v>0</v>
      </c>
      <c r="AA220" s="332">
        <f t="shared" si="25"/>
        <v>0</v>
      </c>
      <c r="AB220" s="332">
        <f t="shared" si="25"/>
        <v>0</v>
      </c>
      <c r="AC220" s="332">
        <f t="shared" si="25"/>
        <v>0</v>
      </c>
      <c r="AD220" s="332">
        <f t="shared" si="25"/>
        <v>0</v>
      </c>
      <c r="AE220" s="332">
        <f t="shared" si="25"/>
        <v>0</v>
      </c>
      <c r="AF220" s="332">
        <f t="shared" si="25"/>
        <v>0</v>
      </c>
      <c r="AG220" s="332">
        <f t="shared" si="25"/>
        <v>0</v>
      </c>
      <c r="AH220" s="332">
        <f t="shared" si="25"/>
        <v>0</v>
      </c>
      <c r="AI220" s="332">
        <f t="shared" si="25"/>
        <v>0</v>
      </c>
      <c r="AJ220" s="332">
        <f t="shared" si="25"/>
        <v>0</v>
      </c>
      <c r="AK220" s="332">
        <f t="shared" si="25"/>
        <v>0</v>
      </c>
      <c r="AL220" s="332">
        <f t="shared" si="25"/>
        <v>0</v>
      </c>
      <c r="AM220" s="332">
        <f t="shared" si="25"/>
        <v>0</v>
      </c>
      <c r="AN220" s="332">
        <f t="shared" si="25"/>
        <v>0</v>
      </c>
      <c r="AO220" s="332">
        <f t="shared" si="25"/>
        <v>0</v>
      </c>
      <c r="AP220" s="332">
        <f t="shared" si="25"/>
        <v>0</v>
      </c>
      <c r="AQ220" s="332">
        <f t="shared" si="28"/>
        <v>0</v>
      </c>
      <c r="AR220" s="332">
        <f t="shared" si="28"/>
        <v>0</v>
      </c>
      <c r="AS220" s="332">
        <f t="shared" si="28"/>
        <v>0</v>
      </c>
      <c r="AT220" s="332">
        <f t="shared" si="28"/>
        <v>0</v>
      </c>
      <c r="AU220" s="332">
        <f t="shared" si="28"/>
        <v>0</v>
      </c>
      <c r="AV220" s="332">
        <f t="shared" si="27"/>
        <v>0</v>
      </c>
      <c r="AW220" s="332">
        <f t="shared" si="27"/>
        <v>0</v>
      </c>
      <c r="AX220" s="332">
        <f t="shared" si="27"/>
        <v>0</v>
      </c>
      <c r="AY220" s="332">
        <f t="shared" si="27"/>
        <v>0</v>
      </c>
      <c r="AZ220" s="332">
        <f t="shared" si="27"/>
        <v>0</v>
      </c>
      <c r="BA220" s="332">
        <f t="shared" si="27"/>
        <v>0</v>
      </c>
      <c r="BB220" s="332">
        <f t="shared" si="27"/>
        <v>0</v>
      </c>
      <c r="BC220" s="332">
        <f t="shared" si="27"/>
        <v>0</v>
      </c>
      <c r="BD220" s="332">
        <f t="shared" si="27"/>
        <v>0</v>
      </c>
      <c r="BE220" s="332">
        <f t="shared" si="27"/>
        <v>0</v>
      </c>
      <c r="BF220" s="332">
        <f t="shared" si="27"/>
        <v>0</v>
      </c>
      <c r="BG220" s="332">
        <f t="shared" si="27"/>
        <v>0</v>
      </c>
      <c r="BH220" s="332">
        <f t="shared" si="27"/>
        <v>0</v>
      </c>
      <c r="BI220" s="332">
        <f t="shared" si="27"/>
        <v>0</v>
      </c>
      <c r="BJ220" s="332">
        <f t="shared" si="27"/>
        <v>0</v>
      </c>
      <c r="BK220" s="332">
        <f t="shared" si="27"/>
        <v>0</v>
      </c>
      <c r="BL220" s="332">
        <f t="shared" si="27"/>
        <v>0</v>
      </c>
      <c r="BM220" s="332">
        <f t="shared" si="27"/>
        <v>0</v>
      </c>
      <c r="BN220" s="332">
        <f t="shared" si="27"/>
        <v>0</v>
      </c>
      <c r="BO220" s="332">
        <f t="shared" si="27"/>
        <v>0</v>
      </c>
      <c r="BU220" s="332" t="e">
        <f>#REF!-#REF!</f>
        <v>#REF!</v>
      </c>
      <c r="BV220" s="332" t="e">
        <f>#REF!-#REF!</f>
        <v>#REF!</v>
      </c>
      <c r="BW220" s="332" t="e">
        <f>#REF!-#REF!</f>
        <v>#REF!</v>
      </c>
      <c r="BX220" s="332" t="e">
        <f>#REF!-#REF!</f>
        <v>#REF!</v>
      </c>
      <c r="BZ220" s="332" t="e">
        <f>#REF!-#REF!</f>
        <v>#REF!</v>
      </c>
      <c r="CA220" s="332" t="e">
        <f>#REF!-#REF!</f>
        <v>#REF!</v>
      </c>
    </row>
    <row r="221" spans="12:79" hidden="1" x14ac:dyDescent="0.2">
      <c r="L221" s="332">
        <f t="shared" si="26"/>
        <v>0</v>
      </c>
      <c r="M221" s="332">
        <f t="shared" si="26"/>
        <v>0</v>
      </c>
      <c r="N221" s="332">
        <f t="shared" si="26"/>
        <v>0</v>
      </c>
      <c r="O221" s="332">
        <f t="shared" si="26"/>
        <v>0</v>
      </c>
      <c r="P221" s="332">
        <f t="shared" si="26"/>
        <v>0</v>
      </c>
      <c r="Q221" s="332">
        <f t="shared" si="26"/>
        <v>0</v>
      </c>
      <c r="R221" s="332">
        <f t="shared" si="26"/>
        <v>0</v>
      </c>
      <c r="S221" s="332">
        <f t="shared" si="25"/>
        <v>0</v>
      </c>
      <c r="T221" s="332">
        <f t="shared" si="25"/>
        <v>0</v>
      </c>
      <c r="U221" s="332">
        <f t="shared" si="25"/>
        <v>0</v>
      </c>
      <c r="V221" s="332">
        <f t="shared" si="25"/>
        <v>0</v>
      </c>
      <c r="W221" s="332">
        <f t="shared" si="25"/>
        <v>0</v>
      </c>
      <c r="X221" s="332">
        <f t="shared" si="25"/>
        <v>0</v>
      </c>
      <c r="Y221" s="332">
        <f t="shared" si="25"/>
        <v>0</v>
      </c>
      <c r="Z221" s="332">
        <f t="shared" si="25"/>
        <v>0</v>
      </c>
      <c r="AA221" s="332">
        <f t="shared" si="25"/>
        <v>0</v>
      </c>
      <c r="AB221" s="332">
        <f t="shared" si="25"/>
        <v>0</v>
      </c>
      <c r="AC221" s="332">
        <f t="shared" si="25"/>
        <v>0</v>
      </c>
      <c r="AD221" s="332">
        <f t="shared" si="25"/>
        <v>0</v>
      </c>
      <c r="AE221" s="332">
        <f t="shared" si="25"/>
        <v>0</v>
      </c>
      <c r="AF221" s="332">
        <f t="shared" si="25"/>
        <v>0</v>
      </c>
      <c r="AG221" s="332">
        <f t="shared" si="25"/>
        <v>0</v>
      </c>
      <c r="AH221" s="332">
        <f t="shared" si="25"/>
        <v>0</v>
      </c>
      <c r="AI221" s="332">
        <f t="shared" si="25"/>
        <v>0</v>
      </c>
      <c r="AJ221" s="332">
        <f t="shared" si="25"/>
        <v>0</v>
      </c>
      <c r="AK221" s="332">
        <f t="shared" si="25"/>
        <v>0</v>
      </c>
      <c r="AL221" s="332">
        <f t="shared" si="25"/>
        <v>0</v>
      </c>
      <c r="AM221" s="332">
        <f t="shared" si="25"/>
        <v>0</v>
      </c>
      <c r="AN221" s="332">
        <f t="shared" si="25"/>
        <v>0</v>
      </c>
      <c r="AO221" s="332">
        <f t="shared" si="25"/>
        <v>0</v>
      </c>
      <c r="AP221" s="332">
        <f t="shared" si="25"/>
        <v>0</v>
      </c>
      <c r="AQ221" s="332">
        <f t="shared" si="28"/>
        <v>0</v>
      </c>
      <c r="AR221" s="332">
        <f t="shared" si="28"/>
        <v>0</v>
      </c>
      <c r="AS221" s="332">
        <f t="shared" si="28"/>
        <v>0</v>
      </c>
      <c r="AT221" s="332">
        <f t="shared" si="28"/>
        <v>0</v>
      </c>
      <c r="AU221" s="332">
        <f t="shared" si="28"/>
        <v>0</v>
      </c>
      <c r="AV221" s="332">
        <f t="shared" si="27"/>
        <v>0</v>
      </c>
      <c r="AW221" s="332">
        <f t="shared" si="27"/>
        <v>0</v>
      </c>
      <c r="AX221" s="332">
        <f t="shared" si="27"/>
        <v>0</v>
      </c>
      <c r="AY221" s="332">
        <f t="shared" si="27"/>
        <v>0</v>
      </c>
      <c r="AZ221" s="332">
        <f t="shared" si="27"/>
        <v>0</v>
      </c>
      <c r="BA221" s="332">
        <f t="shared" si="27"/>
        <v>0</v>
      </c>
      <c r="BB221" s="332">
        <f t="shared" si="27"/>
        <v>0</v>
      </c>
      <c r="BC221" s="332">
        <f t="shared" si="27"/>
        <v>0</v>
      </c>
      <c r="BD221" s="332">
        <f t="shared" si="27"/>
        <v>0</v>
      </c>
      <c r="BE221" s="332">
        <f t="shared" si="27"/>
        <v>0</v>
      </c>
      <c r="BF221" s="332">
        <f t="shared" si="27"/>
        <v>0</v>
      </c>
      <c r="BG221" s="332">
        <f t="shared" si="27"/>
        <v>0</v>
      </c>
      <c r="BH221" s="332">
        <f t="shared" si="27"/>
        <v>0</v>
      </c>
      <c r="BI221" s="332">
        <f t="shared" si="27"/>
        <v>0</v>
      </c>
      <c r="BJ221" s="332">
        <f t="shared" si="27"/>
        <v>0</v>
      </c>
      <c r="BK221" s="332">
        <f t="shared" si="27"/>
        <v>0</v>
      </c>
      <c r="BL221" s="332">
        <f t="shared" si="27"/>
        <v>0</v>
      </c>
      <c r="BM221" s="332">
        <f t="shared" si="27"/>
        <v>0</v>
      </c>
      <c r="BN221" s="332">
        <f t="shared" si="27"/>
        <v>0</v>
      </c>
      <c r="BO221" s="332">
        <f t="shared" si="27"/>
        <v>0</v>
      </c>
      <c r="BU221" s="332" t="e">
        <f>#REF!-#REF!</f>
        <v>#REF!</v>
      </c>
      <c r="BV221" s="332" t="e">
        <f>#REF!-#REF!</f>
        <v>#REF!</v>
      </c>
      <c r="BW221" s="332" t="e">
        <f>#REF!-#REF!</f>
        <v>#REF!</v>
      </c>
      <c r="BX221" s="332" t="e">
        <f>#REF!-#REF!</f>
        <v>#REF!</v>
      </c>
      <c r="BZ221" s="332" t="e">
        <f>#REF!-#REF!</f>
        <v>#REF!</v>
      </c>
      <c r="CA221" s="332" t="e">
        <f>#REF!-#REF!</f>
        <v>#REF!</v>
      </c>
    </row>
    <row r="222" spans="12:79" hidden="1" x14ac:dyDescent="0.2">
      <c r="L222" s="332">
        <f t="shared" si="26"/>
        <v>0</v>
      </c>
      <c r="M222" s="332">
        <f t="shared" si="26"/>
        <v>0</v>
      </c>
      <c r="N222" s="332">
        <f t="shared" si="26"/>
        <v>0</v>
      </c>
      <c r="O222" s="332">
        <f t="shared" si="26"/>
        <v>0</v>
      </c>
      <c r="P222" s="332">
        <f t="shared" si="26"/>
        <v>0</v>
      </c>
      <c r="Q222" s="332">
        <f t="shared" si="26"/>
        <v>0</v>
      </c>
      <c r="R222" s="332">
        <f t="shared" si="26"/>
        <v>0</v>
      </c>
      <c r="S222" s="332">
        <f t="shared" si="25"/>
        <v>0</v>
      </c>
      <c r="T222" s="332">
        <f t="shared" si="25"/>
        <v>0</v>
      </c>
      <c r="U222" s="332">
        <f t="shared" si="25"/>
        <v>0</v>
      </c>
      <c r="V222" s="332">
        <f t="shared" si="25"/>
        <v>0</v>
      </c>
      <c r="W222" s="332">
        <f t="shared" si="25"/>
        <v>0</v>
      </c>
      <c r="X222" s="332">
        <f t="shared" si="25"/>
        <v>0</v>
      </c>
      <c r="Y222" s="332">
        <f t="shared" si="25"/>
        <v>0</v>
      </c>
      <c r="Z222" s="332">
        <f t="shared" si="25"/>
        <v>0</v>
      </c>
      <c r="AA222" s="332">
        <f t="shared" si="25"/>
        <v>0</v>
      </c>
      <c r="AB222" s="332">
        <f t="shared" si="25"/>
        <v>0</v>
      </c>
      <c r="AC222" s="332">
        <f t="shared" si="25"/>
        <v>0</v>
      </c>
      <c r="AD222" s="332">
        <f t="shared" si="25"/>
        <v>0</v>
      </c>
      <c r="AE222" s="332">
        <f t="shared" si="25"/>
        <v>0</v>
      </c>
      <c r="AF222" s="332">
        <f t="shared" si="25"/>
        <v>0</v>
      </c>
      <c r="AG222" s="332">
        <f t="shared" si="25"/>
        <v>0</v>
      </c>
      <c r="AH222" s="332">
        <f t="shared" si="25"/>
        <v>0</v>
      </c>
      <c r="AI222" s="332">
        <f t="shared" si="25"/>
        <v>0</v>
      </c>
      <c r="AJ222" s="332">
        <f t="shared" si="25"/>
        <v>0</v>
      </c>
      <c r="AK222" s="332">
        <f t="shared" si="25"/>
        <v>0</v>
      </c>
      <c r="AL222" s="332">
        <f t="shared" si="25"/>
        <v>0</v>
      </c>
      <c r="AM222" s="332">
        <f t="shared" si="25"/>
        <v>0</v>
      </c>
      <c r="AN222" s="332">
        <f t="shared" si="25"/>
        <v>0</v>
      </c>
      <c r="AO222" s="332">
        <f t="shared" si="25"/>
        <v>0</v>
      </c>
      <c r="AP222" s="332">
        <f t="shared" si="25"/>
        <v>0</v>
      </c>
      <c r="AQ222" s="332">
        <f t="shared" si="28"/>
        <v>0</v>
      </c>
      <c r="AR222" s="332">
        <f t="shared" si="28"/>
        <v>0</v>
      </c>
      <c r="AS222" s="332">
        <f t="shared" si="28"/>
        <v>0</v>
      </c>
      <c r="AT222" s="332">
        <f t="shared" si="28"/>
        <v>0</v>
      </c>
      <c r="AU222" s="332">
        <f t="shared" si="28"/>
        <v>0</v>
      </c>
      <c r="AV222" s="332">
        <f t="shared" si="27"/>
        <v>0</v>
      </c>
      <c r="AW222" s="332">
        <f t="shared" si="27"/>
        <v>0</v>
      </c>
      <c r="AX222" s="332">
        <f t="shared" si="27"/>
        <v>0</v>
      </c>
      <c r="AY222" s="332">
        <f t="shared" si="27"/>
        <v>0</v>
      </c>
      <c r="AZ222" s="332">
        <f t="shared" si="27"/>
        <v>0</v>
      </c>
      <c r="BA222" s="332">
        <f t="shared" si="27"/>
        <v>0</v>
      </c>
      <c r="BB222" s="332">
        <f t="shared" si="27"/>
        <v>0</v>
      </c>
      <c r="BC222" s="332">
        <f t="shared" si="27"/>
        <v>0</v>
      </c>
      <c r="BD222" s="332">
        <f t="shared" si="27"/>
        <v>0</v>
      </c>
      <c r="BE222" s="332">
        <f t="shared" si="27"/>
        <v>0</v>
      </c>
      <c r="BF222" s="332">
        <f t="shared" si="27"/>
        <v>0</v>
      </c>
      <c r="BG222" s="332">
        <f t="shared" si="27"/>
        <v>0</v>
      </c>
      <c r="BH222" s="332">
        <f t="shared" si="27"/>
        <v>0</v>
      </c>
      <c r="BI222" s="332">
        <f t="shared" si="27"/>
        <v>0</v>
      </c>
      <c r="BJ222" s="332">
        <f t="shared" si="27"/>
        <v>0</v>
      </c>
      <c r="BK222" s="332">
        <f t="shared" si="27"/>
        <v>0</v>
      </c>
      <c r="BL222" s="332">
        <f t="shared" si="27"/>
        <v>0</v>
      </c>
      <c r="BM222" s="332">
        <f t="shared" si="27"/>
        <v>0</v>
      </c>
      <c r="BN222" s="332">
        <f t="shared" si="27"/>
        <v>0</v>
      </c>
      <c r="BO222" s="332">
        <f t="shared" si="27"/>
        <v>0</v>
      </c>
      <c r="BU222" s="332" t="e">
        <f>#REF!-#REF!</f>
        <v>#REF!</v>
      </c>
      <c r="BV222" s="332" t="e">
        <f>#REF!-#REF!</f>
        <v>#REF!</v>
      </c>
      <c r="BW222" s="332" t="e">
        <f>#REF!-#REF!</f>
        <v>#REF!</v>
      </c>
      <c r="BX222" s="332" t="e">
        <f>#REF!-#REF!</f>
        <v>#REF!</v>
      </c>
      <c r="BZ222" s="332" t="e">
        <f>#REF!-#REF!</f>
        <v>#REF!</v>
      </c>
      <c r="CA222" s="332" t="e">
        <f>#REF!-#REF!</f>
        <v>#REF!</v>
      </c>
    </row>
    <row r="223" spans="12:79" hidden="1" x14ac:dyDescent="0.2">
      <c r="L223" s="332">
        <f t="shared" si="26"/>
        <v>0</v>
      </c>
      <c r="M223" s="332">
        <f t="shared" si="26"/>
        <v>0</v>
      </c>
      <c r="N223" s="332">
        <f t="shared" si="26"/>
        <v>0</v>
      </c>
      <c r="O223" s="332">
        <f t="shared" si="26"/>
        <v>0</v>
      </c>
      <c r="P223" s="332">
        <f t="shared" si="26"/>
        <v>0</v>
      </c>
      <c r="Q223" s="332">
        <f t="shared" si="26"/>
        <v>0</v>
      </c>
      <c r="R223" s="332">
        <f t="shared" si="26"/>
        <v>0</v>
      </c>
      <c r="S223" s="332">
        <f t="shared" si="25"/>
        <v>0</v>
      </c>
      <c r="T223" s="332">
        <f t="shared" si="25"/>
        <v>0</v>
      </c>
      <c r="U223" s="332">
        <f t="shared" si="25"/>
        <v>0</v>
      </c>
      <c r="V223" s="332">
        <f t="shared" si="25"/>
        <v>0</v>
      </c>
      <c r="W223" s="332">
        <f t="shared" si="25"/>
        <v>0</v>
      </c>
      <c r="X223" s="332">
        <f t="shared" si="25"/>
        <v>0</v>
      </c>
      <c r="Y223" s="332">
        <f t="shared" si="25"/>
        <v>0</v>
      </c>
      <c r="Z223" s="332">
        <f t="shared" si="25"/>
        <v>0</v>
      </c>
      <c r="AA223" s="332">
        <f t="shared" si="25"/>
        <v>0</v>
      </c>
      <c r="AB223" s="332">
        <f t="shared" si="25"/>
        <v>0</v>
      </c>
      <c r="AC223" s="332">
        <f t="shared" si="25"/>
        <v>0</v>
      </c>
      <c r="AD223" s="332">
        <f t="shared" si="25"/>
        <v>0</v>
      </c>
      <c r="AE223" s="332">
        <f t="shared" si="25"/>
        <v>0</v>
      </c>
      <c r="AF223" s="332">
        <f t="shared" si="25"/>
        <v>0</v>
      </c>
      <c r="AG223" s="332">
        <f t="shared" si="25"/>
        <v>0</v>
      </c>
      <c r="AH223" s="332">
        <f t="shared" si="25"/>
        <v>0</v>
      </c>
      <c r="AI223" s="332">
        <f t="shared" si="25"/>
        <v>0</v>
      </c>
      <c r="AJ223" s="332">
        <f t="shared" si="25"/>
        <v>0</v>
      </c>
      <c r="AK223" s="332">
        <f t="shared" si="25"/>
        <v>0</v>
      </c>
      <c r="AL223" s="332">
        <f t="shared" si="25"/>
        <v>0</v>
      </c>
      <c r="AM223" s="332">
        <f t="shared" si="25"/>
        <v>0</v>
      </c>
      <c r="AN223" s="332">
        <f t="shared" si="25"/>
        <v>0</v>
      </c>
      <c r="AO223" s="332">
        <f t="shared" si="25"/>
        <v>0</v>
      </c>
      <c r="AP223" s="332">
        <f t="shared" si="25"/>
        <v>0</v>
      </c>
      <c r="AQ223" s="332">
        <f t="shared" si="28"/>
        <v>0</v>
      </c>
      <c r="AR223" s="332">
        <f t="shared" si="28"/>
        <v>0</v>
      </c>
      <c r="AS223" s="332">
        <f t="shared" si="28"/>
        <v>0</v>
      </c>
      <c r="AT223" s="332">
        <f t="shared" si="28"/>
        <v>0</v>
      </c>
      <c r="AU223" s="332">
        <f t="shared" si="28"/>
        <v>0</v>
      </c>
      <c r="AV223" s="332">
        <f t="shared" si="27"/>
        <v>0</v>
      </c>
      <c r="AW223" s="332">
        <f t="shared" si="27"/>
        <v>0</v>
      </c>
      <c r="AX223" s="332">
        <f t="shared" si="27"/>
        <v>0</v>
      </c>
      <c r="AY223" s="332">
        <f t="shared" si="27"/>
        <v>0</v>
      </c>
      <c r="AZ223" s="332">
        <f t="shared" si="27"/>
        <v>0</v>
      </c>
      <c r="BA223" s="332">
        <f t="shared" si="27"/>
        <v>0</v>
      </c>
      <c r="BB223" s="332">
        <f t="shared" si="27"/>
        <v>0</v>
      </c>
      <c r="BC223" s="332">
        <f t="shared" si="27"/>
        <v>0</v>
      </c>
      <c r="BD223" s="332">
        <f t="shared" si="27"/>
        <v>0</v>
      </c>
      <c r="BE223" s="332">
        <f t="shared" si="27"/>
        <v>0</v>
      </c>
      <c r="BF223" s="332">
        <f t="shared" si="27"/>
        <v>0</v>
      </c>
      <c r="BG223" s="332">
        <f t="shared" si="27"/>
        <v>0</v>
      </c>
      <c r="BH223" s="332">
        <f t="shared" si="27"/>
        <v>0</v>
      </c>
      <c r="BI223" s="332">
        <f t="shared" si="27"/>
        <v>0</v>
      </c>
      <c r="BJ223" s="332">
        <f t="shared" si="27"/>
        <v>0</v>
      </c>
      <c r="BK223" s="332">
        <f t="shared" si="27"/>
        <v>0</v>
      </c>
      <c r="BL223" s="332">
        <f t="shared" si="27"/>
        <v>0</v>
      </c>
      <c r="BM223" s="332">
        <f t="shared" si="27"/>
        <v>0</v>
      </c>
      <c r="BN223" s="332">
        <f t="shared" si="27"/>
        <v>0</v>
      </c>
      <c r="BO223" s="332">
        <f t="shared" si="27"/>
        <v>0</v>
      </c>
      <c r="BU223" s="332" t="e">
        <f>#REF!-#REF!</f>
        <v>#REF!</v>
      </c>
      <c r="BV223" s="332" t="e">
        <f>#REF!-#REF!</f>
        <v>#REF!</v>
      </c>
      <c r="BW223" s="332" t="e">
        <f>#REF!-#REF!</f>
        <v>#REF!</v>
      </c>
      <c r="BX223" s="332" t="e">
        <f>#REF!-#REF!</f>
        <v>#REF!</v>
      </c>
      <c r="BZ223" s="332" t="e">
        <f>#REF!-#REF!</f>
        <v>#REF!</v>
      </c>
      <c r="CA223" s="332" t="e">
        <f>#REF!-#REF!</f>
        <v>#REF!</v>
      </c>
    </row>
    <row r="224" spans="12:79" hidden="1" x14ac:dyDescent="0.2">
      <c r="L224" s="332">
        <f t="shared" si="26"/>
        <v>0</v>
      </c>
      <c r="M224" s="332">
        <f t="shared" si="26"/>
        <v>0</v>
      </c>
      <c r="N224" s="332">
        <f t="shared" si="26"/>
        <v>0</v>
      </c>
      <c r="O224" s="332">
        <f t="shared" si="26"/>
        <v>0</v>
      </c>
      <c r="P224" s="332">
        <f t="shared" si="26"/>
        <v>0</v>
      </c>
      <c r="Q224" s="332">
        <f t="shared" si="26"/>
        <v>0</v>
      </c>
      <c r="R224" s="332">
        <f t="shared" si="26"/>
        <v>0</v>
      </c>
      <c r="S224" s="332">
        <f t="shared" si="25"/>
        <v>0</v>
      </c>
      <c r="T224" s="332">
        <f t="shared" si="25"/>
        <v>0</v>
      </c>
      <c r="U224" s="332">
        <f t="shared" si="25"/>
        <v>0</v>
      </c>
      <c r="V224" s="332">
        <f t="shared" si="25"/>
        <v>0</v>
      </c>
      <c r="W224" s="332">
        <f t="shared" si="25"/>
        <v>0</v>
      </c>
      <c r="X224" s="332">
        <f t="shared" si="25"/>
        <v>0</v>
      </c>
      <c r="Y224" s="332">
        <f t="shared" si="25"/>
        <v>0</v>
      </c>
      <c r="Z224" s="332">
        <f t="shared" si="25"/>
        <v>0</v>
      </c>
      <c r="AA224" s="332">
        <f t="shared" si="25"/>
        <v>0</v>
      </c>
      <c r="AB224" s="332">
        <f t="shared" si="25"/>
        <v>0</v>
      </c>
      <c r="AC224" s="332">
        <f t="shared" si="25"/>
        <v>0</v>
      </c>
      <c r="AD224" s="332">
        <f t="shared" si="25"/>
        <v>0</v>
      </c>
      <c r="AE224" s="332">
        <f t="shared" si="25"/>
        <v>0</v>
      </c>
      <c r="AF224" s="332">
        <f t="shared" si="25"/>
        <v>0</v>
      </c>
      <c r="AG224" s="332">
        <f t="shared" si="25"/>
        <v>0</v>
      </c>
      <c r="AH224" s="332">
        <f t="shared" si="25"/>
        <v>0</v>
      </c>
      <c r="AI224" s="332">
        <f t="shared" si="25"/>
        <v>0</v>
      </c>
      <c r="AJ224" s="332">
        <f t="shared" si="25"/>
        <v>0</v>
      </c>
      <c r="AK224" s="332">
        <f t="shared" si="25"/>
        <v>0</v>
      </c>
      <c r="AL224" s="332">
        <f t="shared" si="25"/>
        <v>0</v>
      </c>
      <c r="AM224" s="332">
        <f t="shared" si="25"/>
        <v>0</v>
      </c>
      <c r="AN224" s="332">
        <f t="shared" si="25"/>
        <v>0</v>
      </c>
      <c r="AO224" s="332">
        <f t="shared" si="25"/>
        <v>0</v>
      </c>
      <c r="AP224" s="332">
        <f t="shared" si="25"/>
        <v>0</v>
      </c>
      <c r="AQ224" s="332">
        <f t="shared" si="28"/>
        <v>0</v>
      </c>
      <c r="AR224" s="332">
        <f t="shared" si="28"/>
        <v>0</v>
      </c>
      <c r="AS224" s="332">
        <f t="shared" si="28"/>
        <v>0</v>
      </c>
      <c r="AT224" s="332">
        <f t="shared" si="28"/>
        <v>0</v>
      </c>
      <c r="AU224" s="332">
        <f t="shared" si="28"/>
        <v>0</v>
      </c>
      <c r="AV224" s="332">
        <f t="shared" si="27"/>
        <v>0</v>
      </c>
      <c r="AW224" s="332">
        <f t="shared" si="27"/>
        <v>0</v>
      </c>
      <c r="AX224" s="332">
        <f t="shared" si="27"/>
        <v>0</v>
      </c>
      <c r="AY224" s="332">
        <f t="shared" si="27"/>
        <v>0</v>
      </c>
      <c r="AZ224" s="332">
        <f t="shared" si="27"/>
        <v>0</v>
      </c>
      <c r="BA224" s="332">
        <f t="shared" si="27"/>
        <v>0</v>
      </c>
      <c r="BB224" s="332">
        <f t="shared" si="27"/>
        <v>0</v>
      </c>
      <c r="BC224" s="332">
        <f t="shared" si="27"/>
        <v>0</v>
      </c>
      <c r="BD224" s="332">
        <f t="shared" si="27"/>
        <v>0</v>
      </c>
      <c r="BE224" s="332">
        <f t="shared" si="27"/>
        <v>0</v>
      </c>
      <c r="BF224" s="332">
        <f t="shared" si="27"/>
        <v>0</v>
      </c>
      <c r="BG224" s="332">
        <f t="shared" si="27"/>
        <v>0</v>
      </c>
      <c r="BH224" s="332">
        <f t="shared" si="27"/>
        <v>0</v>
      </c>
      <c r="BI224" s="332">
        <f t="shared" si="27"/>
        <v>0</v>
      </c>
      <c r="BJ224" s="332">
        <f t="shared" si="27"/>
        <v>0</v>
      </c>
      <c r="BK224" s="332">
        <f t="shared" si="27"/>
        <v>0</v>
      </c>
      <c r="BL224" s="332">
        <f t="shared" si="27"/>
        <v>0</v>
      </c>
      <c r="BM224" s="332">
        <f t="shared" si="27"/>
        <v>0</v>
      </c>
      <c r="BN224" s="332">
        <f t="shared" si="27"/>
        <v>0</v>
      </c>
      <c r="BO224" s="332">
        <f t="shared" si="27"/>
        <v>0</v>
      </c>
      <c r="BU224" s="332" t="e">
        <f>#REF!-#REF!</f>
        <v>#REF!</v>
      </c>
      <c r="BV224" s="332" t="e">
        <f>#REF!-#REF!</f>
        <v>#REF!</v>
      </c>
      <c r="BW224" s="332" t="e">
        <f>#REF!-#REF!</f>
        <v>#REF!</v>
      </c>
      <c r="BX224" s="332" t="e">
        <f>#REF!-#REF!</f>
        <v>#REF!</v>
      </c>
      <c r="BZ224" s="332" t="e">
        <f>#REF!-#REF!</f>
        <v>#REF!</v>
      </c>
      <c r="CA224" s="332" t="e">
        <f>#REF!-#REF!</f>
        <v>#REF!</v>
      </c>
    </row>
    <row r="225" spans="12:79" hidden="1" x14ac:dyDescent="0.2">
      <c r="L225" s="332">
        <f t="shared" si="26"/>
        <v>0</v>
      </c>
      <c r="M225" s="332">
        <f t="shared" si="26"/>
        <v>0</v>
      </c>
      <c r="N225" s="332">
        <f t="shared" si="26"/>
        <v>0</v>
      </c>
      <c r="O225" s="332">
        <f t="shared" si="26"/>
        <v>0</v>
      </c>
      <c r="P225" s="332">
        <f t="shared" si="26"/>
        <v>0</v>
      </c>
      <c r="Q225" s="332">
        <f t="shared" si="26"/>
        <v>0</v>
      </c>
      <c r="R225" s="332">
        <f t="shared" si="26"/>
        <v>0</v>
      </c>
      <c r="S225" s="332">
        <f t="shared" si="25"/>
        <v>0</v>
      </c>
      <c r="T225" s="332">
        <f t="shared" si="25"/>
        <v>0</v>
      </c>
      <c r="U225" s="332">
        <f t="shared" si="25"/>
        <v>0</v>
      </c>
      <c r="V225" s="332">
        <f t="shared" si="25"/>
        <v>0</v>
      </c>
      <c r="W225" s="332">
        <f t="shared" si="25"/>
        <v>0</v>
      </c>
      <c r="X225" s="332">
        <f t="shared" si="25"/>
        <v>0</v>
      </c>
      <c r="Y225" s="332">
        <f t="shared" si="25"/>
        <v>0</v>
      </c>
      <c r="Z225" s="332">
        <f t="shared" si="25"/>
        <v>0</v>
      </c>
      <c r="AA225" s="332">
        <f t="shared" si="25"/>
        <v>0</v>
      </c>
      <c r="AB225" s="332">
        <f t="shared" si="25"/>
        <v>0</v>
      </c>
      <c r="AC225" s="332">
        <f t="shared" si="25"/>
        <v>0</v>
      </c>
      <c r="AD225" s="332">
        <f t="shared" si="25"/>
        <v>0</v>
      </c>
      <c r="AE225" s="332">
        <f t="shared" si="25"/>
        <v>0</v>
      </c>
      <c r="AF225" s="332">
        <f t="shared" si="25"/>
        <v>0</v>
      </c>
      <c r="AG225" s="332">
        <f t="shared" si="25"/>
        <v>0</v>
      </c>
      <c r="AH225" s="332">
        <f t="shared" si="25"/>
        <v>0</v>
      </c>
      <c r="AI225" s="332">
        <f t="shared" si="25"/>
        <v>0</v>
      </c>
      <c r="AJ225" s="332">
        <f t="shared" si="25"/>
        <v>0</v>
      </c>
      <c r="AK225" s="332">
        <f t="shared" si="25"/>
        <v>0</v>
      </c>
      <c r="AL225" s="332">
        <f t="shared" si="25"/>
        <v>0</v>
      </c>
      <c r="AM225" s="332">
        <f t="shared" si="25"/>
        <v>0</v>
      </c>
      <c r="AN225" s="332">
        <f t="shared" si="25"/>
        <v>0</v>
      </c>
      <c r="AO225" s="332">
        <f t="shared" si="25"/>
        <v>0</v>
      </c>
      <c r="AP225" s="332">
        <f t="shared" si="25"/>
        <v>0</v>
      </c>
      <c r="AQ225" s="332">
        <f t="shared" si="28"/>
        <v>0</v>
      </c>
      <c r="AR225" s="332">
        <f t="shared" si="28"/>
        <v>0</v>
      </c>
      <c r="AS225" s="332">
        <f t="shared" si="28"/>
        <v>0</v>
      </c>
      <c r="AT225" s="332">
        <f t="shared" si="28"/>
        <v>0</v>
      </c>
      <c r="AU225" s="332">
        <f t="shared" si="28"/>
        <v>0</v>
      </c>
      <c r="AV225" s="332">
        <f t="shared" si="27"/>
        <v>0</v>
      </c>
      <c r="AW225" s="332">
        <f t="shared" si="27"/>
        <v>0</v>
      </c>
      <c r="AX225" s="332">
        <f t="shared" si="27"/>
        <v>0</v>
      </c>
      <c r="AY225" s="332">
        <f t="shared" si="27"/>
        <v>0</v>
      </c>
      <c r="AZ225" s="332">
        <f t="shared" si="27"/>
        <v>0</v>
      </c>
      <c r="BA225" s="332">
        <f t="shared" si="27"/>
        <v>0</v>
      </c>
      <c r="BB225" s="332">
        <f t="shared" si="27"/>
        <v>0</v>
      </c>
      <c r="BC225" s="332">
        <f t="shared" si="27"/>
        <v>0</v>
      </c>
      <c r="BD225" s="332">
        <f t="shared" si="27"/>
        <v>0</v>
      </c>
      <c r="BE225" s="332">
        <f t="shared" si="27"/>
        <v>0</v>
      </c>
      <c r="BF225" s="332">
        <f t="shared" si="27"/>
        <v>0</v>
      </c>
      <c r="BG225" s="332">
        <f t="shared" si="27"/>
        <v>0</v>
      </c>
      <c r="BH225" s="332">
        <f t="shared" si="27"/>
        <v>0</v>
      </c>
      <c r="BI225" s="332">
        <f t="shared" si="27"/>
        <v>0</v>
      </c>
      <c r="BJ225" s="332">
        <f t="shared" si="27"/>
        <v>0</v>
      </c>
      <c r="BK225" s="332">
        <f t="shared" si="27"/>
        <v>0</v>
      </c>
      <c r="BL225" s="332">
        <f t="shared" si="27"/>
        <v>0</v>
      </c>
      <c r="BM225" s="332">
        <f t="shared" si="27"/>
        <v>0</v>
      </c>
      <c r="BN225" s="332">
        <f t="shared" si="27"/>
        <v>0</v>
      </c>
      <c r="BO225" s="332">
        <f t="shared" si="27"/>
        <v>0</v>
      </c>
      <c r="BU225" s="332" t="e">
        <f>#REF!-#REF!</f>
        <v>#REF!</v>
      </c>
      <c r="BV225" s="332" t="e">
        <f>#REF!-#REF!</f>
        <v>#REF!</v>
      </c>
      <c r="BW225" s="332" t="e">
        <f>#REF!-#REF!</f>
        <v>#REF!</v>
      </c>
      <c r="BX225" s="332" t="e">
        <f>#REF!-#REF!</f>
        <v>#REF!</v>
      </c>
      <c r="BZ225" s="332" t="e">
        <f>#REF!-#REF!</f>
        <v>#REF!</v>
      </c>
      <c r="CA225" s="332" t="e">
        <f>#REF!-#REF!</f>
        <v>#REF!</v>
      </c>
    </row>
    <row r="226" spans="12:79" hidden="1" x14ac:dyDescent="0.2">
      <c r="L226" s="332">
        <f t="shared" si="26"/>
        <v>0</v>
      </c>
      <c r="M226" s="332">
        <f t="shared" si="26"/>
        <v>0</v>
      </c>
      <c r="N226" s="332">
        <f t="shared" si="26"/>
        <v>0</v>
      </c>
      <c r="O226" s="332">
        <f t="shared" si="26"/>
        <v>0</v>
      </c>
      <c r="P226" s="332">
        <f t="shared" si="26"/>
        <v>0</v>
      </c>
      <c r="Q226" s="332">
        <f t="shared" si="26"/>
        <v>0</v>
      </c>
      <c r="R226" s="332">
        <f t="shared" si="26"/>
        <v>0</v>
      </c>
      <c r="S226" s="332">
        <f t="shared" si="25"/>
        <v>0</v>
      </c>
      <c r="T226" s="332">
        <f t="shared" si="25"/>
        <v>0</v>
      </c>
      <c r="U226" s="332">
        <f t="shared" si="25"/>
        <v>0</v>
      </c>
      <c r="V226" s="332">
        <f t="shared" si="25"/>
        <v>0</v>
      </c>
      <c r="W226" s="332">
        <f t="shared" si="25"/>
        <v>0</v>
      </c>
      <c r="X226" s="332">
        <f t="shared" si="25"/>
        <v>0</v>
      </c>
      <c r="Y226" s="332">
        <f t="shared" si="25"/>
        <v>0</v>
      </c>
      <c r="Z226" s="332">
        <f t="shared" si="25"/>
        <v>0</v>
      </c>
      <c r="AA226" s="332">
        <f t="shared" si="25"/>
        <v>0</v>
      </c>
      <c r="AB226" s="332">
        <f t="shared" si="25"/>
        <v>0</v>
      </c>
      <c r="AC226" s="332">
        <f t="shared" si="25"/>
        <v>0</v>
      </c>
      <c r="AD226" s="332">
        <f t="shared" si="25"/>
        <v>0</v>
      </c>
      <c r="AE226" s="332">
        <f t="shared" si="25"/>
        <v>0</v>
      </c>
      <c r="AF226" s="332">
        <f t="shared" si="25"/>
        <v>0</v>
      </c>
      <c r="AG226" s="332">
        <f t="shared" si="25"/>
        <v>0</v>
      </c>
      <c r="AH226" s="332">
        <f t="shared" si="25"/>
        <v>0</v>
      </c>
      <c r="AI226" s="332">
        <f t="shared" si="25"/>
        <v>0</v>
      </c>
      <c r="AJ226" s="332">
        <f t="shared" si="25"/>
        <v>0</v>
      </c>
      <c r="AK226" s="332">
        <f t="shared" si="25"/>
        <v>0</v>
      </c>
      <c r="AL226" s="332">
        <f t="shared" si="25"/>
        <v>0</v>
      </c>
      <c r="AM226" s="332">
        <f t="shared" si="25"/>
        <v>0</v>
      </c>
      <c r="AN226" s="332">
        <f t="shared" si="25"/>
        <v>0</v>
      </c>
      <c r="AO226" s="332">
        <f t="shared" si="25"/>
        <v>0</v>
      </c>
      <c r="AP226" s="332">
        <f t="shared" si="25"/>
        <v>0</v>
      </c>
      <c r="AQ226" s="332">
        <f t="shared" si="28"/>
        <v>0</v>
      </c>
      <c r="AR226" s="332">
        <f t="shared" si="28"/>
        <v>0</v>
      </c>
      <c r="AS226" s="332">
        <f t="shared" si="28"/>
        <v>0</v>
      </c>
      <c r="AT226" s="332">
        <f t="shared" si="28"/>
        <v>0</v>
      </c>
      <c r="AU226" s="332">
        <f t="shared" si="28"/>
        <v>0</v>
      </c>
      <c r="AV226" s="332">
        <f t="shared" si="27"/>
        <v>0</v>
      </c>
      <c r="AW226" s="332">
        <f t="shared" si="27"/>
        <v>0</v>
      </c>
      <c r="AX226" s="332">
        <f t="shared" si="27"/>
        <v>0</v>
      </c>
      <c r="AY226" s="332">
        <f t="shared" si="27"/>
        <v>0</v>
      </c>
      <c r="AZ226" s="332">
        <f t="shared" si="27"/>
        <v>0</v>
      </c>
      <c r="BA226" s="332">
        <f t="shared" si="27"/>
        <v>0</v>
      </c>
      <c r="BB226" s="332">
        <f t="shared" si="27"/>
        <v>0</v>
      </c>
      <c r="BC226" s="332">
        <f t="shared" si="27"/>
        <v>0</v>
      </c>
      <c r="BD226" s="332">
        <f t="shared" si="27"/>
        <v>0</v>
      </c>
      <c r="BE226" s="332">
        <f t="shared" si="27"/>
        <v>0</v>
      </c>
      <c r="BF226" s="332">
        <f t="shared" si="27"/>
        <v>0</v>
      </c>
      <c r="BG226" s="332">
        <f t="shared" si="27"/>
        <v>0</v>
      </c>
      <c r="BH226" s="332">
        <f t="shared" si="27"/>
        <v>0</v>
      </c>
      <c r="BI226" s="332">
        <f t="shared" si="27"/>
        <v>0</v>
      </c>
      <c r="BJ226" s="332">
        <f t="shared" si="27"/>
        <v>0</v>
      </c>
      <c r="BK226" s="332">
        <f t="shared" si="27"/>
        <v>0</v>
      </c>
      <c r="BL226" s="332">
        <f t="shared" si="27"/>
        <v>0</v>
      </c>
      <c r="BM226" s="332">
        <f t="shared" si="27"/>
        <v>0</v>
      </c>
      <c r="BN226" s="332">
        <f t="shared" si="27"/>
        <v>0</v>
      </c>
      <c r="BO226" s="332">
        <f t="shared" si="27"/>
        <v>0</v>
      </c>
      <c r="BU226" s="332" t="e">
        <f>#REF!-#REF!</f>
        <v>#REF!</v>
      </c>
      <c r="BV226" s="332" t="e">
        <f>#REF!-#REF!</f>
        <v>#REF!</v>
      </c>
      <c r="BW226" s="332" t="e">
        <f>#REF!-#REF!</f>
        <v>#REF!</v>
      </c>
      <c r="BX226" s="332" t="e">
        <f>#REF!-#REF!</f>
        <v>#REF!</v>
      </c>
      <c r="BZ226" s="332" t="e">
        <f>#REF!-#REF!</f>
        <v>#REF!</v>
      </c>
      <c r="CA226" s="332" t="e">
        <f>#REF!-#REF!</f>
        <v>#REF!</v>
      </c>
    </row>
    <row r="227" spans="12:79" hidden="1" x14ac:dyDescent="0.2">
      <c r="L227" s="332">
        <f t="shared" si="26"/>
        <v>0</v>
      </c>
      <c r="M227" s="332">
        <f t="shared" si="26"/>
        <v>0</v>
      </c>
      <c r="N227" s="332">
        <f t="shared" si="26"/>
        <v>0</v>
      </c>
      <c r="O227" s="332">
        <f t="shared" si="26"/>
        <v>0</v>
      </c>
      <c r="P227" s="332">
        <f t="shared" si="26"/>
        <v>0</v>
      </c>
      <c r="Q227" s="332">
        <f t="shared" si="26"/>
        <v>0</v>
      </c>
      <c r="R227" s="332">
        <f t="shared" si="26"/>
        <v>0</v>
      </c>
      <c r="S227" s="332">
        <f t="shared" si="25"/>
        <v>0</v>
      </c>
      <c r="T227" s="332">
        <f t="shared" si="25"/>
        <v>0</v>
      </c>
      <c r="U227" s="332">
        <f t="shared" si="25"/>
        <v>0</v>
      </c>
      <c r="V227" s="332">
        <f t="shared" si="25"/>
        <v>0</v>
      </c>
      <c r="W227" s="332">
        <f t="shared" si="25"/>
        <v>0</v>
      </c>
      <c r="X227" s="332">
        <f t="shared" si="25"/>
        <v>0</v>
      </c>
      <c r="Y227" s="332">
        <f t="shared" si="25"/>
        <v>0</v>
      </c>
      <c r="Z227" s="332">
        <f t="shared" si="25"/>
        <v>0</v>
      </c>
      <c r="AA227" s="332">
        <f t="shared" si="25"/>
        <v>0</v>
      </c>
      <c r="AB227" s="332">
        <f t="shared" si="25"/>
        <v>0</v>
      </c>
      <c r="AC227" s="332">
        <f t="shared" si="25"/>
        <v>0</v>
      </c>
      <c r="AD227" s="332">
        <f t="shared" si="25"/>
        <v>0</v>
      </c>
      <c r="AE227" s="332">
        <f t="shared" si="25"/>
        <v>0</v>
      </c>
      <c r="AF227" s="332">
        <f t="shared" si="25"/>
        <v>0</v>
      </c>
      <c r="AG227" s="332">
        <f t="shared" si="25"/>
        <v>0</v>
      </c>
      <c r="AH227" s="332">
        <f t="shared" ref="AH227:AP227" si="29">AH55-CZ55</f>
        <v>0</v>
      </c>
      <c r="AI227" s="332">
        <f t="shared" si="29"/>
        <v>0</v>
      </c>
      <c r="AJ227" s="332">
        <f t="shared" si="29"/>
        <v>0</v>
      </c>
      <c r="AK227" s="332">
        <f t="shared" si="29"/>
        <v>0</v>
      </c>
      <c r="AL227" s="332">
        <f t="shared" si="29"/>
        <v>0</v>
      </c>
      <c r="AM227" s="332">
        <f t="shared" si="29"/>
        <v>0</v>
      </c>
      <c r="AN227" s="332">
        <f t="shared" si="29"/>
        <v>0</v>
      </c>
      <c r="AO227" s="332">
        <f t="shared" si="29"/>
        <v>0</v>
      </c>
      <c r="AP227" s="332">
        <f t="shared" si="29"/>
        <v>0</v>
      </c>
      <c r="AQ227" s="332">
        <f t="shared" si="28"/>
        <v>0</v>
      </c>
      <c r="AR227" s="332">
        <f t="shared" si="28"/>
        <v>0</v>
      </c>
      <c r="AS227" s="332">
        <f t="shared" si="28"/>
        <v>0</v>
      </c>
      <c r="AT227" s="332">
        <f t="shared" si="28"/>
        <v>0</v>
      </c>
      <c r="AU227" s="332">
        <f t="shared" si="28"/>
        <v>0</v>
      </c>
      <c r="AV227" s="332">
        <f t="shared" si="27"/>
        <v>0</v>
      </c>
      <c r="AW227" s="332">
        <f t="shared" si="27"/>
        <v>0</v>
      </c>
      <c r="AX227" s="332">
        <f t="shared" si="27"/>
        <v>0</v>
      </c>
      <c r="AY227" s="332">
        <f t="shared" si="27"/>
        <v>0</v>
      </c>
      <c r="AZ227" s="332">
        <f t="shared" si="27"/>
        <v>0</v>
      </c>
      <c r="BA227" s="332">
        <f t="shared" si="27"/>
        <v>0</v>
      </c>
      <c r="BB227" s="332">
        <f t="shared" si="27"/>
        <v>0</v>
      </c>
      <c r="BC227" s="332">
        <f t="shared" si="27"/>
        <v>0</v>
      </c>
      <c r="BD227" s="332">
        <f t="shared" si="27"/>
        <v>0</v>
      </c>
      <c r="BE227" s="332">
        <f t="shared" si="27"/>
        <v>0</v>
      </c>
      <c r="BF227" s="332">
        <f t="shared" si="27"/>
        <v>0</v>
      </c>
      <c r="BG227" s="332">
        <f t="shared" si="27"/>
        <v>0</v>
      </c>
      <c r="BH227" s="332">
        <f t="shared" si="27"/>
        <v>0</v>
      </c>
      <c r="BI227" s="332">
        <f t="shared" si="27"/>
        <v>0</v>
      </c>
      <c r="BJ227" s="332">
        <f t="shared" si="27"/>
        <v>0</v>
      </c>
      <c r="BK227" s="332">
        <f t="shared" si="27"/>
        <v>0</v>
      </c>
      <c r="BL227" s="332">
        <f t="shared" si="27"/>
        <v>0</v>
      </c>
      <c r="BM227" s="332">
        <f t="shared" si="27"/>
        <v>0</v>
      </c>
      <c r="BN227" s="332">
        <f t="shared" si="27"/>
        <v>0</v>
      </c>
      <c r="BO227" s="332">
        <f t="shared" si="27"/>
        <v>0</v>
      </c>
      <c r="BU227" s="332">
        <f t="shared" ref="BU227:BX242" si="30">BU62-EM62</f>
        <v>0</v>
      </c>
      <c r="BV227" s="332">
        <f t="shared" si="30"/>
        <v>0</v>
      </c>
      <c r="BW227" s="332">
        <f t="shared" si="30"/>
        <v>0</v>
      </c>
      <c r="BX227" s="332">
        <f t="shared" si="30"/>
        <v>0</v>
      </c>
      <c r="BZ227" s="332">
        <f t="shared" ref="BZ227:CA242" si="31">BZ62-ER62</f>
        <v>0</v>
      </c>
      <c r="CA227" s="332">
        <f t="shared" si="31"/>
        <v>0</v>
      </c>
    </row>
    <row r="228" spans="12:79" hidden="1" x14ac:dyDescent="0.2">
      <c r="L228" s="332" t="e">
        <f>#REF!-#REF!</f>
        <v>#REF!</v>
      </c>
      <c r="M228" s="332" t="e">
        <f>#REF!-#REF!</f>
        <v>#REF!</v>
      </c>
      <c r="N228" s="332" t="e">
        <f>#REF!-#REF!</f>
        <v>#REF!</v>
      </c>
      <c r="O228" s="332" t="e">
        <f>#REF!-#REF!</f>
        <v>#REF!</v>
      </c>
      <c r="P228" s="332" t="e">
        <f>#REF!-#REF!</f>
        <v>#REF!</v>
      </c>
      <c r="Q228" s="332" t="e">
        <f>#REF!-#REF!</f>
        <v>#REF!</v>
      </c>
      <c r="R228" s="332" t="e">
        <f>#REF!-#REF!</f>
        <v>#REF!</v>
      </c>
      <c r="S228" s="332" t="e">
        <f>#REF!-#REF!</f>
        <v>#REF!</v>
      </c>
      <c r="T228" s="332" t="e">
        <f>#REF!-#REF!</f>
        <v>#REF!</v>
      </c>
      <c r="U228" s="332" t="e">
        <f>#REF!-#REF!</f>
        <v>#REF!</v>
      </c>
      <c r="V228" s="332" t="e">
        <f>#REF!-#REF!</f>
        <v>#REF!</v>
      </c>
      <c r="W228" s="332" t="e">
        <f>#REF!-#REF!</f>
        <v>#REF!</v>
      </c>
      <c r="X228" s="332" t="e">
        <f>#REF!-#REF!</f>
        <v>#REF!</v>
      </c>
      <c r="Y228" s="332" t="e">
        <f>#REF!-#REF!</f>
        <v>#REF!</v>
      </c>
      <c r="Z228" s="332" t="e">
        <f>#REF!-#REF!</f>
        <v>#REF!</v>
      </c>
      <c r="AA228" s="332" t="e">
        <f>#REF!-#REF!</f>
        <v>#REF!</v>
      </c>
      <c r="AB228" s="332" t="e">
        <f>#REF!-#REF!</f>
        <v>#REF!</v>
      </c>
      <c r="AC228" s="332" t="e">
        <f>#REF!-#REF!</f>
        <v>#REF!</v>
      </c>
      <c r="AD228" s="332" t="e">
        <f>#REF!-#REF!</f>
        <v>#REF!</v>
      </c>
      <c r="AE228" s="332" t="e">
        <f>#REF!-#REF!</f>
        <v>#REF!</v>
      </c>
      <c r="AF228" s="332" t="e">
        <f>#REF!-#REF!</f>
        <v>#REF!</v>
      </c>
      <c r="AG228" s="332" t="e">
        <f>#REF!-#REF!</f>
        <v>#REF!</v>
      </c>
      <c r="AH228" s="332" t="e">
        <f>#REF!-#REF!</f>
        <v>#REF!</v>
      </c>
      <c r="AI228" s="332" t="e">
        <f>#REF!-#REF!</f>
        <v>#REF!</v>
      </c>
      <c r="AJ228" s="332" t="e">
        <f>#REF!-#REF!</f>
        <v>#REF!</v>
      </c>
      <c r="AK228" s="332" t="e">
        <f>#REF!-#REF!</f>
        <v>#REF!</v>
      </c>
      <c r="AL228" s="332" t="e">
        <f>#REF!-#REF!</f>
        <v>#REF!</v>
      </c>
      <c r="AM228" s="332" t="e">
        <f>#REF!-#REF!</f>
        <v>#REF!</v>
      </c>
      <c r="AN228" s="332" t="e">
        <f>#REF!-#REF!</f>
        <v>#REF!</v>
      </c>
      <c r="AO228" s="332" t="e">
        <f>#REF!-#REF!</f>
        <v>#REF!</v>
      </c>
      <c r="AP228" s="332" t="e">
        <f>#REF!-#REF!</f>
        <v>#REF!</v>
      </c>
      <c r="AQ228" s="332" t="e">
        <f>#REF!-#REF!</f>
        <v>#REF!</v>
      </c>
      <c r="AR228" s="332" t="e">
        <f>#REF!-#REF!</f>
        <v>#REF!</v>
      </c>
      <c r="AS228" s="332" t="e">
        <f>#REF!-#REF!</f>
        <v>#REF!</v>
      </c>
      <c r="AT228" s="332" t="e">
        <f>#REF!-#REF!</f>
        <v>#REF!</v>
      </c>
      <c r="AU228" s="332" t="e">
        <f>#REF!-#REF!</f>
        <v>#REF!</v>
      </c>
      <c r="AV228" s="332" t="e">
        <f>#REF!-#REF!</f>
        <v>#REF!</v>
      </c>
      <c r="AW228" s="332" t="e">
        <f>#REF!-#REF!</f>
        <v>#REF!</v>
      </c>
      <c r="AX228" s="332" t="e">
        <f>#REF!-#REF!</f>
        <v>#REF!</v>
      </c>
      <c r="AY228" s="332" t="e">
        <f>#REF!-#REF!</f>
        <v>#REF!</v>
      </c>
      <c r="AZ228" s="332" t="e">
        <f>#REF!-#REF!</f>
        <v>#REF!</v>
      </c>
      <c r="BA228" s="332" t="e">
        <f>#REF!-#REF!</f>
        <v>#REF!</v>
      </c>
      <c r="BB228" s="332" t="e">
        <f>#REF!-#REF!</f>
        <v>#REF!</v>
      </c>
      <c r="BC228" s="332" t="e">
        <f>#REF!-#REF!</f>
        <v>#REF!</v>
      </c>
      <c r="BD228" s="332" t="e">
        <f>#REF!-#REF!</f>
        <v>#REF!</v>
      </c>
      <c r="BE228" s="332" t="e">
        <f>#REF!-#REF!</f>
        <v>#REF!</v>
      </c>
      <c r="BF228" s="332" t="e">
        <f>#REF!-#REF!</f>
        <v>#REF!</v>
      </c>
      <c r="BG228" s="332" t="e">
        <f>#REF!-#REF!</f>
        <v>#REF!</v>
      </c>
      <c r="BH228" s="332" t="e">
        <f>#REF!-#REF!</f>
        <v>#REF!</v>
      </c>
      <c r="BI228" s="332" t="e">
        <f>#REF!-#REF!</f>
        <v>#REF!</v>
      </c>
      <c r="BJ228" s="332" t="e">
        <f>#REF!-#REF!</f>
        <v>#REF!</v>
      </c>
      <c r="BK228" s="332" t="e">
        <f>#REF!-#REF!</f>
        <v>#REF!</v>
      </c>
      <c r="BL228" s="332" t="e">
        <f>#REF!-#REF!</f>
        <v>#REF!</v>
      </c>
      <c r="BM228" s="332" t="e">
        <f>#REF!-#REF!</f>
        <v>#REF!</v>
      </c>
      <c r="BN228" s="332" t="e">
        <f>#REF!-#REF!</f>
        <v>#REF!</v>
      </c>
      <c r="BO228" s="332" t="e">
        <f>#REF!-#REF!</f>
        <v>#REF!</v>
      </c>
      <c r="BU228" s="332">
        <f t="shared" si="30"/>
        <v>0</v>
      </c>
      <c r="BV228" s="332">
        <f t="shared" si="30"/>
        <v>0</v>
      </c>
      <c r="BW228" s="332">
        <f t="shared" si="30"/>
        <v>0</v>
      </c>
      <c r="BX228" s="332">
        <f t="shared" si="30"/>
        <v>0</v>
      </c>
      <c r="BZ228" s="332">
        <f t="shared" si="31"/>
        <v>0</v>
      </c>
      <c r="CA228" s="332">
        <f t="shared" si="31"/>
        <v>0</v>
      </c>
    </row>
    <row r="229" spans="12:79" hidden="1" x14ac:dyDescent="0.2">
      <c r="L229" s="332" t="e">
        <f>#REF!-#REF!</f>
        <v>#REF!</v>
      </c>
      <c r="M229" s="332" t="e">
        <f>#REF!-#REF!</f>
        <v>#REF!</v>
      </c>
      <c r="N229" s="332" t="e">
        <f>#REF!-#REF!</f>
        <v>#REF!</v>
      </c>
      <c r="O229" s="332" t="e">
        <f>#REF!-#REF!</f>
        <v>#REF!</v>
      </c>
      <c r="P229" s="332" t="e">
        <f>#REF!-#REF!</f>
        <v>#REF!</v>
      </c>
      <c r="Q229" s="332" t="e">
        <f>#REF!-#REF!</f>
        <v>#REF!</v>
      </c>
      <c r="R229" s="332" t="e">
        <f>#REF!-#REF!</f>
        <v>#REF!</v>
      </c>
      <c r="S229" s="332" t="e">
        <f>#REF!-#REF!</f>
        <v>#REF!</v>
      </c>
      <c r="T229" s="332" t="e">
        <f>#REF!-#REF!</f>
        <v>#REF!</v>
      </c>
      <c r="U229" s="332" t="e">
        <f>#REF!-#REF!</f>
        <v>#REF!</v>
      </c>
      <c r="V229" s="332" t="e">
        <f>#REF!-#REF!</f>
        <v>#REF!</v>
      </c>
      <c r="W229" s="332" t="e">
        <f>#REF!-#REF!</f>
        <v>#REF!</v>
      </c>
      <c r="X229" s="332" t="e">
        <f>#REF!-#REF!</f>
        <v>#REF!</v>
      </c>
      <c r="Y229" s="332" t="e">
        <f>#REF!-#REF!</f>
        <v>#REF!</v>
      </c>
      <c r="Z229" s="332" t="e">
        <f>#REF!-#REF!</f>
        <v>#REF!</v>
      </c>
      <c r="AA229" s="332" t="e">
        <f>#REF!-#REF!</f>
        <v>#REF!</v>
      </c>
      <c r="AB229" s="332" t="e">
        <f>#REF!-#REF!</f>
        <v>#REF!</v>
      </c>
      <c r="AC229" s="332" t="e">
        <f>#REF!-#REF!</f>
        <v>#REF!</v>
      </c>
      <c r="AD229" s="332" t="e">
        <f>#REF!-#REF!</f>
        <v>#REF!</v>
      </c>
      <c r="AE229" s="332" t="e">
        <f>#REF!-#REF!</f>
        <v>#REF!</v>
      </c>
      <c r="AF229" s="332" t="e">
        <f>#REF!-#REF!</f>
        <v>#REF!</v>
      </c>
      <c r="AG229" s="332" t="e">
        <f>#REF!-#REF!</f>
        <v>#REF!</v>
      </c>
      <c r="AH229" s="332" t="e">
        <f>#REF!-#REF!</f>
        <v>#REF!</v>
      </c>
      <c r="AI229" s="332" t="e">
        <f>#REF!-#REF!</f>
        <v>#REF!</v>
      </c>
      <c r="AJ229" s="332" t="e">
        <f>#REF!-#REF!</f>
        <v>#REF!</v>
      </c>
      <c r="AK229" s="332" t="e">
        <f>#REF!-#REF!</f>
        <v>#REF!</v>
      </c>
      <c r="AL229" s="332" t="e">
        <f>#REF!-#REF!</f>
        <v>#REF!</v>
      </c>
      <c r="AM229" s="332" t="e">
        <f>#REF!-#REF!</f>
        <v>#REF!</v>
      </c>
      <c r="AN229" s="332" t="e">
        <f>#REF!-#REF!</f>
        <v>#REF!</v>
      </c>
      <c r="AO229" s="332" t="e">
        <f>#REF!-#REF!</f>
        <v>#REF!</v>
      </c>
      <c r="AP229" s="332" t="e">
        <f>#REF!-#REF!</f>
        <v>#REF!</v>
      </c>
      <c r="AQ229" s="332" t="e">
        <f>#REF!-#REF!</f>
        <v>#REF!</v>
      </c>
      <c r="AR229" s="332" t="e">
        <f>#REF!-#REF!</f>
        <v>#REF!</v>
      </c>
      <c r="AS229" s="332" t="e">
        <f>#REF!-#REF!</f>
        <v>#REF!</v>
      </c>
      <c r="AT229" s="332" t="e">
        <f>#REF!-#REF!</f>
        <v>#REF!</v>
      </c>
      <c r="AU229" s="332" t="e">
        <f>#REF!-#REF!</f>
        <v>#REF!</v>
      </c>
      <c r="AV229" s="332" t="e">
        <f>#REF!-#REF!</f>
        <v>#REF!</v>
      </c>
      <c r="AW229" s="332" t="e">
        <f>#REF!-#REF!</f>
        <v>#REF!</v>
      </c>
      <c r="AX229" s="332" t="e">
        <f>#REF!-#REF!</f>
        <v>#REF!</v>
      </c>
      <c r="AY229" s="332" t="e">
        <f>#REF!-#REF!</f>
        <v>#REF!</v>
      </c>
      <c r="AZ229" s="332" t="e">
        <f>#REF!-#REF!</f>
        <v>#REF!</v>
      </c>
      <c r="BA229" s="332" t="e">
        <f>#REF!-#REF!</f>
        <v>#REF!</v>
      </c>
      <c r="BB229" s="332" t="e">
        <f>#REF!-#REF!</f>
        <v>#REF!</v>
      </c>
      <c r="BC229" s="332" t="e">
        <f>#REF!-#REF!</f>
        <v>#REF!</v>
      </c>
      <c r="BD229" s="332" t="e">
        <f>#REF!-#REF!</f>
        <v>#REF!</v>
      </c>
      <c r="BE229" s="332" t="e">
        <f>#REF!-#REF!</f>
        <v>#REF!</v>
      </c>
      <c r="BF229" s="332" t="e">
        <f>#REF!-#REF!</f>
        <v>#REF!</v>
      </c>
      <c r="BG229" s="332" t="e">
        <f>#REF!-#REF!</f>
        <v>#REF!</v>
      </c>
      <c r="BH229" s="332" t="e">
        <f>#REF!-#REF!</f>
        <v>#REF!</v>
      </c>
      <c r="BI229" s="332" t="e">
        <f>#REF!-#REF!</f>
        <v>#REF!</v>
      </c>
      <c r="BJ229" s="332" t="e">
        <f>#REF!-#REF!</f>
        <v>#REF!</v>
      </c>
      <c r="BK229" s="332" t="e">
        <f>#REF!-#REF!</f>
        <v>#REF!</v>
      </c>
      <c r="BL229" s="332" t="e">
        <f>#REF!-#REF!</f>
        <v>#REF!</v>
      </c>
      <c r="BM229" s="332" t="e">
        <f>#REF!-#REF!</f>
        <v>#REF!</v>
      </c>
      <c r="BN229" s="332" t="e">
        <f>#REF!-#REF!</f>
        <v>#REF!</v>
      </c>
      <c r="BO229" s="332" t="e">
        <f>#REF!-#REF!</f>
        <v>#REF!</v>
      </c>
      <c r="BU229" s="332">
        <f t="shared" si="30"/>
        <v>0</v>
      </c>
      <c r="BV229" s="332">
        <f t="shared" si="30"/>
        <v>0</v>
      </c>
      <c r="BW229" s="332">
        <f t="shared" si="30"/>
        <v>0</v>
      </c>
      <c r="BX229" s="332">
        <f t="shared" si="30"/>
        <v>0</v>
      </c>
      <c r="BZ229" s="332">
        <f t="shared" si="31"/>
        <v>0</v>
      </c>
      <c r="CA229" s="332">
        <f t="shared" si="31"/>
        <v>0</v>
      </c>
    </row>
    <row r="230" spans="12:79" hidden="1" x14ac:dyDescent="0.2">
      <c r="L230" s="332" t="e">
        <f>#REF!-#REF!</f>
        <v>#REF!</v>
      </c>
      <c r="M230" s="332" t="e">
        <f>#REF!-#REF!</f>
        <v>#REF!</v>
      </c>
      <c r="N230" s="332" t="e">
        <f>#REF!-#REF!</f>
        <v>#REF!</v>
      </c>
      <c r="O230" s="332" t="e">
        <f>#REF!-#REF!</f>
        <v>#REF!</v>
      </c>
      <c r="P230" s="332" t="e">
        <f>#REF!-#REF!</f>
        <v>#REF!</v>
      </c>
      <c r="Q230" s="332" t="e">
        <f>#REF!-#REF!</f>
        <v>#REF!</v>
      </c>
      <c r="R230" s="332" t="e">
        <f>#REF!-#REF!</f>
        <v>#REF!</v>
      </c>
      <c r="S230" s="332" t="e">
        <f>#REF!-#REF!</f>
        <v>#REF!</v>
      </c>
      <c r="T230" s="332" t="e">
        <f>#REF!-#REF!</f>
        <v>#REF!</v>
      </c>
      <c r="U230" s="332" t="e">
        <f>#REF!-#REF!</f>
        <v>#REF!</v>
      </c>
      <c r="V230" s="332" t="e">
        <f>#REF!-#REF!</f>
        <v>#REF!</v>
      </c>
      <c r="W230" s="332" t="e">
        <f>#REF!-#REF!</f>
        <v>#REF!</v>
      </c>
      <c r="X230" s="332" t="e">
        <f>#REF!-#REF!</f>
        <v>#REF!</v>
      </c>
      <c r="Y230" s="332" t="e">
        <f>#REF!-#REF!</f>
        <v>#REF!</v>
      </c>
      <c r="Z230" s="332" t="e">
        <f>#REF!-#REF!</f>
        <v>#REF!</v>
      </c>
      <c r="AA230" s="332" t="e">
        <f>#REF!-#REF!</f>
        <v>#REF!</v>
      </c>
      <c r="AB230" s="332" t="e">
        <f>#REF!-#REF!</f>
        <v>#REF!</v>
      </c>
      <c r="AC230" s="332" t="e">
        <f>#REF!-#REF!</f>
        <v>#REF!</v>
      </c>
      <c r="AD230" s="332" t="e">
        <f>#REF!-#REF!</f>
        <v>#REF!</v>
      </c>
      <c r="AE230" s="332" t="e">
        <f>#REF!-#REF!</f>
        <v>#REF!</v>
      </c>
      <c r="AF230" s="332" t="e">
        <f>#REF!-#REF!</f>
        <v>#REF!</v>
      </c>
      <c r="AG230" s="332" t="e">
        <f>#REF!-#REF!</f>
        <v>#REF!</v>
      </c>
      <c r="AH230" s="332" t="e">
        <f>#REF!-#REF!</f>
        <v>#REF!</v>
      </c>
      <c r="AI230" s="332" t="e">
        <f>#REF!-#REF!</f>
        <v>#REF!</v>
      </c>
      <c r="AJ230" s="332" t="e">
        <f>#REF!-#REF!</f>
        <v>#REF!</v>
      </c>
      <c r="AK230" s="332" t="e">
        <f>#REF!-#REF!</f>
        <v>#REF!</v>
      </c>
      <c r="AL230" s="332" t="e">
        <f>#REF!-#REF!</f>
        <v>#REF!</v>
      </c>
      <c r="AM230" s="332" t="e">
        <f>#REF!-#REF!</f>
        <v>#REF!</v>
      </c>
      <c r="AN230" s="332" t="e">
        <f>#REF!-#REF!</f>
        <v>#REF!</v>
      </c>
      <c r="AO230" s="332" t="e">
        <f>#REF!-#REF!</f>
        <v>#REF!</v>
      </c>
      <c r="AP230" s="332" t="e">
        <f>#REF!-#REF!</f>
        <v>#REF!</v>
      </c>
      <c r="AQ230" s="332" t="e">
        <f>#REF!-#REF!</f>
        <v>#REF!</v>
      </c>
      <c r="AR230" s="332" t="e">
        <f>#REF!-#REF!</f>
        <v>#REF!</v>
      </c>
      <c r="AS230" s="332" t="e">
        <f>#REF!-#REF!</f>
        <v>#REF!</v>
      </c>
      <c r="AT230" s="332" t="e">
        <f>#REF!-#REF!</f>
        <v>#REF!</v>
      </c>
      <c r="AU230" s="332" t="e">
        <f>#REF!-#REF!</f>
        <v>#REF!</v>
      </c>
      <c r="AV230" s="332" t="e">
        <f>#REF!-#REF!</f>
        <v>#REF!</v>
      </c>
      <c r="AW230" s="332" t="e">
        <f>#REF!-#REF!</f>
        <v>#REF!</v>
      </c>
      <c r="AX230" s="332" t="e">
        <f>#REF!-#REF!</f>
        <v>#REF!</v>
      </c>
      <c r="AY230" s="332" t="e">
        <f>#REF!-#REF!</f>
        <v>#REF!</v>
      </c>
      <c r="AZ230" s="332" t="e">
        <f>#REF!-#REF!</f>
        <v>#REF!</v>
      </c>
      <c r="BA230" s="332" t="e">
        <f>#REF!-#REF!</f>
        <v>#REF!</v>
      </c>
      <c r="BB230" s="332" t="e">
        <f>#REF!-#REF!</f>
        <v>#REF!</v>
      </c>
      <c r="BC230" s="332" t="e">
        <f>#REF!-#REF!</f>
        <v>#REF!</v>
      </c>
      <c r="BD230" s="332" t="e">
        <f>#REF!-#REF!</f>
        <v>#REF!</v>
      </c>
      <c r="BE230" s="332" t="e">
        <f>#REF!-#REF!</f>
        <v>#REF!</v>
      </c>
      <c r="BF230" s="332" t="e">
        <f>#REF!-#REF!</f>
        <v>#REF!</v>
      </c>
      <c r="BG230" s="332" t="e">
        <f>#REF!-#REF!</f>
        <v>#REF!</v>
      </c>
      <c r="BH230" s="332" t="e">
        <f>#REF!-#REF!</f>
        <v>#REF!</v>
      </c>
      <c r="BI230" s="332" t="e">
        <f>#REF!-#REF!</f>
        <v>#REF!</v>
      </c>
      <c r="BJ230" s="332" t="e">
        <f>#REF!-#REF!</f>
        <v>#REF!</v>
      </c>
      <c r="BK230" s="332" t="e">
        <f>#REF!-#REF!</f>
        <v>#REF!</v>
      </c>
      <c r="BL230" s="332" t="e">
        <f>#REF!-#REF!</f>
        <v>#REF!</v>
      </c>
      <c r="BM230" s="332" t="e">
        <f>#REF!-#REF!</f>
        <v>#REF!</v>
      </c>
      <c r="BN230" s="332" t="e">
        <f>#REF!-#REF!</f>
        <v>#REF!</v>
      </c>
      <c r="BO230" s="332" t="e">
        <f>#REF!-#REF!</f>
        <v>#REF!</v>
      </c>
      <c r="BU230" s="332">
        <f t="shared" si="30"/>
        <v>0</v>
      </c>
      <c r="BV230" s="332">
        <f t="shared" si="30"/>
        <v>0</v>
      </c>
      <c r="BW230" s="332">
        <f t="shared" si="30"/>
        <v>0</v>
      </c>
      <c r="BX230" s="332">
        <f t="shared" si="30"/>
        <v>0</v>
      </c>
      <c r="BZ230" s="332">
        <f t="shared" si="31"/>
        <v>0</v>
      </c>
      <c r="CA230" s="332">
        <f t="shared" si="31"/>
        <v>0</v>
      </c>
    </row>
    <row r="231" spans="12:79" hidden="1" x14ac:dyDescent="0.2">
      <c r="L231" s="332" t="e">
        <f>#REF!-#REF!</f>
        <v>#REF!</v>
      </c>
      <c r="M231" s="332" t="e">
        <f>#REF!-#REF!</f>
        <v>#REF!</v>
      </c>
      <c r="N231" s="332" t="e">
        <f>#REF!-#REF!</f>
        <v>#REF!</v>
      </c>
      <c r="O231" s="332" t="e">
        <f>#REF!-#REF!</f>
        <v>#REF!</v>
      </c>
      <c r="P231" s="332" t="e">
        <f>#REF!-#REF!</f>
        <v>#REF!</v>
      </c>
      <c r="Q231" s="332" t="e">
        <f>#REF!-#REF!</f>
        <v>#REF!</v>
      </c>
      <c r="R231" s="332" t="e">
        <f>#REF!-#REF!</f>
        <v>#REF!</v>
      </c>
      <c r="S231" s="332" t="e">
        <f>#REF!-#REF!</f>
        <v>#REF!</v>
      </c>
      <c r="T231" s="332" t="e">
        <f>#REF!-#REF!</f>
        <v>#REF!</v>
      </c>
      <c r="U231" s="332" t="e">
        <f>#REF!-#REF!</f>
        <v>#REF!</v>
      </c>
      <c r="V231" s="332" t="e">
        <f>#REF!-#REF!</f>
        <v>#REF!</v>
      </c>
      <c r="W231" s="332" t="e">
        <f>#REF!-#REF!</f>
        <v>#REF!</v>
      </c>
      <c r="X231" s="332" t="e">
        <f>#REF!-#REF!</f>
        <v>#REF!</v>
      </c>
      <c r="Y231" s="332" t="e">
        <f>#REF!-#REF!</f>
        <v>#REF!</v>
      </c>
      <c r="Z231" s="332" t="e">
        <f>#REF!-#REF!</f>
        <v>#REF!</v>
      </c>
      <c r="AA231" s="332" t="e">
        <f>#REF!-#REF!</f>
        <v>#REF!</v>
      </c>
      <c r="AB231" s="332" t="e">
        <f>#REF!-#REF!</f>
        <v>#REF!</v>
      </c>
      <c r="AC231" s="332" t="e">
        <f>#REF!-#REF!</f>
        <v>#REF!</v>
      </c>
      <c r="AD231" s="332" t="e">
        <f>#REF!-#REF!</f>
        <v>#REF!</v>
      </c>
      <c r="AE231" s="332" t="e">
        <f>#REF!-#REF!</f>
        <v>#REF!</v>
      </c>
      <c r="AF231" s="332" t="e">
        <f>#REF!-#REF!</f>
        <v>#REF!</v>
      </c>
      <c r="AG231" s="332" t="e">
        <f>#REF!-#REF!</f>
        <v>#REF!</v>
      </c>
      <c r="AH231" s="332" t="e">
        <f>#REF!-#REF!</f>
        <v>#REF!</v>
      </c>
      <c r="AI231" s="332" t="e">
        <f>#REF!-#REF!</f>
        <v>#REF!</v>
      </c>
      <c r="AJ231" s="332" t="e">
        <f>#REF!-#REF!</f>
        <v>#REF!</v>
      </c>
      <c r="AK231" s="332" t="e">
        <f>#REF!-#REF!</f>
        <v>#REF!</v>
      </c>
      <c r="AL231" s="332" t="e">
        <f>#REF!-#REF!</f>
        <v>#REF!</v>
      </c>
      <c r="AM231" s="332" t="e">
        <f>#REF!-#REF!</f>
        <v>#REF!</v>
      </c>
      <c r="AN231" s="332" t="e">
        <f>#REF!-#REF!</f>
        <v>#REF!</v>
      </c>
      <c r="AO231" s="332" t="e">
        <f>#REF!-#REF!</f>
        <v>#REF!</v>
      </c>
      <c r="AP231" s="332" t="e">
        <f>#REF!-#REF!</f>
        <v>#REF!</v>
      </c>
      <c r="AQ231" s="332" t="e">
        <f>#REF!-#REF!</f>
        <v>#REF!</v>
      </c>
      <c r="AR231" s="332" t="e">
        <f>#REF!-#REF!</f>
        <v>#REF!</v>
      </c>
      <c r="AS231" s="332" t="e">
        <f>#REF!-#REF!</f>
        <v>#REF!</v>
      </c>
      <c r="AT231" s="332" t="e">
        <f>#REF!-#REF!</f>
        <v>#REF!</v>
      </c>
      <c r="AU231" s="332" t="e">
        <f>#REF!-#REF!</f>
        <v>#REF!</v>
      </c>
      <c r="AV231" s="332" t="e">
        <f>#REF!-#REF!</f>
        <v>#REF!</v>
      </c>
      <c r="AW231" s="332" t="e">
        <f>#REF!-#REF!</f>
        <v>#REF!</v>
      </c>
      <c r="AX231" s="332" t="e">
        <f>#REF!-#REF!</f>
        <v>#REF!</v>
      </c>
      <c r="AY231" s="332" t="e">
        <f>#REF!-#REF!</f>
        <v>#REF!</v>
      </c>
      <c r="AZ231" s="332" t="e">
        <f>#REF!-#REF!</f>
        <v>#REF!</v>
      </c>
      <c r="BA231" s="332" t="e">
        <f>#REF!-#REF!</f>
        <v>#REF!</v>
      </c>
      <c r="BB231" s="332" t="e">
        <f>#REF!-#REF!</f>
        <v>#REF!</v>
      </c>
      <c r="BC231" s="332" t="e">
        <f>#REF!-#REF!</f>
        <v>#REF!</v>
      </c>
      <c r="BD231" s="332" t="e">
        <f>#REF!-#REF!</f>
        <v>#REF!</v>
      </c>
      <c r="BE231" s="332" t="e">
        <f>#REF!-#REF!</f>
        <v>#REF!</v>
      </c>
      <c r="BF231" s="332" t="e">
        <f>#REF!-#REF!</f>
        <v>#REF!</v>
      </c>
      <c r="BG231" s="332" t="e">
        <f>#REF!-#REF!</f>
        <v>#REF!</v>
      </c>
      <c r="BH231" s="332" t="e">
        <f>#REF!-#REF!</f>
        <v>#REF!</v>
      </c>
      <c r="BI231" s="332" t="e">
        <f>#REF!-#REF!</f>
        <v>#REF!</v>
      </c>
      <c r="BJ231" s="332" t="e">
        <f>#REF!-#REF!</f>
        <v>#REF!</v>
      </c>
      <c r="BK231" s="332" t="e">
        <f>#REF!-#REF!</f>
        <v>#REF!</v>
      </c>
      <c r="BL231" s="332" t="e">
        <f>#REF!-#REF!</f>
        <v>#REF!</v>
      </c>
      <c r="BM231" s="332" t="e">
        <f>#REF!-#REF!</f>
        <v>#REF!</v>
      </c>
      <c r="BN231" s="332" t="e">
        <f>#REF!-#REF!</f>
        <v>#REF!</v>
      </c>
      <c r="BO231" s="332" t="e">
        <f>#REF!-#REF!</f>
        <v>#REF!</v>
      </c>
      <c r="BU231" s="332">
        <f t="shared" si="30"/>
        <v>0</v>
      </c>
      <c r="BV231" s="332">
        <f t="shared" si="30"/>
        <v>0</v>
      </c>
      <c r="BW231" s="332">
        <f t="shared" si="30"/>
        <v>0</v>
      </c>
      <c r="BX231" s="332">
        <f t="shared" si="30"/>
        <v>0</v>
      </c>
      <c r="BZ231" s="332">
        <f t="shared" si="31"/>
        <v>0</v>
      </c>
      <c r="CA231" s="332">
        <f t="shared" si="31"/>
        <v>0</v>
      </c>
    </row>
    <row r="232" spans="12:79" hidden="1" x14ac:dyDescent="0.2">
      <c r="L232" s="332" t="e">
        <f>#REF!-#REF!</f>
        <v>#REF!</v>
      </c>
      <c r="M232" s="332" t="e">
        <f>#REF!-#REF!</f>
        <v>#REF!</v>
      </c>
      <c r="N232" s="332" t="e">
        <f>#REF!-#REF!</f>
        <v>#REF!</v>
      </c>
      <c r="O232" s="332" t="e">
        <f>#REF!-#REF!</f>
        <v>#REF!</v>
      </c>
      <c r="P232" s="332" t="e">
        <f>#REF!-#REF!</f>
        <v>#REF!</v>
      </c>
      <c r="Q232" s="332" t="e">
        <f>#REF!-#REF!</f>
        <v>#REF!</v>
      </c>
      <c r="R232" s="332" t="e">
        <f>#REF!-#REF!</f>
        <v>#REF!</v>
      </c>
      <c r="S232" s="332" t="e">
        <f>#REF!-#REF!</f>
        <v>#REF!</v>
      </c>
      <c r="T232" s="332" t="e">
        <f>#REF!-#REF!</f>
        <v>#REF!</v>
      </c>
      <c r="U232" s="332" t="e">
        <f>#REF!-#REF!</f>
        <v>#REF!</v>
      </c>
      <c r="V232" s="332" t="e">
        <f>#REF!-#REF!</f>
        <v>#REF!</v>
      </c>
      <c r="W232" s="332" t="e">
        <f>#REF!-#REF!</f>
        <v>#REF!</v>
      </c>
      <c r="X232" s="332" t="e">
        <f>#REF!-#REF!</f>
        <v>#REF!</v>
      </c>
      <c r="Y232" s="332" t="e">
        <f>#REF!-#REF!</f>
        <v>#REF!</v>
      </c>
      <c r="Z232" s="332" t="e">
        <f>#REF!-#REF!</f>
        <v>#REF!</v>
      </c>
      <c r="AA232" s="332" t="e">
        <f>#REF!-#REF!</f>
        <v>#REF!</v>
      </c>
      <c r="AB232" s="332" t="e">
        <f>#REF!-#REF!</f>
        <v>#REF!</v>
      </c>
      <c r="AC232" s="332" t="e">
        <f>#REF!-#REF!</f>
        <v>#REF!</v>
      </c>
      <c r="AD232" s="332" t="e">
        <f>#REF!-#REF!</f>
        <v>#REF!</v>
      </c>
      <c r="AE232" s="332" t="e">
        <f>#REF!-#REF!</f>
        <v>#REF!</v>
      </c>
      <c r="AF232" s="332" t="e">
        <f>#REF!-#REF!</f>
        <v>#REF!</v>
      </c>
      <c r="AG232" s="332" t="e">
        <f>#REF!-#REF!</f>
        <v>#REF!</v>
      </c>
      <c r="AH232" s="332" t="e">
        <f>#REF!-#REF!</f>
        <v>#REF!</v>
      </c>
      <c r="AI232" s="332" t="e">
        <f>#REF!-#REF!</f>
        <v>#REF!</v>
      </c>
      <c r="AJ232" s="332" t="e">
        <f>#REF!-#REF!</f>
        <v>#REF!</v>
      </c>
      <c r="AK232" s="332" t="e">
        <f>#REF!-#REF!</f>
        <v>#REF!</v>
      </c>
      <c r="AL232" s="332" t="e">
        <f>#REF!-#REF!</f>
        <v>#REF!</v>
      </c>
      <c r="AM232" s="332" t="e">
        <f>#REF!-#REF!</f>
        <v>#REF!</v>
      </c>
      <c r="AN232" s="332" t="e">
        <f>#REF!-#REF!</f>
        <v>#REF!</v>
      </c>
      <c r="AO232" s="332" t="e">
        <f>#REF!-#REF!</f>
        <v>#REF!</v>
      </c>
      <c r="AP232" s="332" t="e">
        <f>#REF!-#REF!</f>
        <v>#REF!</v>
      </c>
      <c r="AQ232" s="332" t="e">
        <f>#REF!-#REF!</f>
        <v>#REF!</v>
      </c>
      <c r="AR232" s="332" t="e">
        <f>#REF!-#REF!</f>
        <v>#REF!</v>
      </c>
      <c r="AS232" s="332" t="e">
        <f>#REF!-#REF!</f>
        <v>#REF!</v>
      </c>
      <c r="AT232" s="332" t="e">
        <f>#REF!-#REF!</f>
        <v>#REF!</v>
      </c>
      <c r="AU232" s="332" t="e">
        <f>#REF!-#REF!</f>
        <v>#REF!</v>
      </c>
      <c r="AV232" s="332" t="e">
        <f>#REF!-#REF!</f>
        <v>#REF!</v>
      </c>
      <c r="AW232" s="332" t="e">
        <f>#REF!-#REF!</f>
        <v>#REF!</v>
      </c>
      <c r="AX232" s="332" t="e">
        <f>#REF!-#REF!</f>
        <v>#REF!</v>
      </c>
      <c r="AY232" s="332" t="e">
        <f>#REF!-#REF!</f>
        <v>#REF!</v>
      </c>
      <c r="AZ232" s="332" t="e">
        <f>#REF!-#REF!</f>
        <v>#REF!</v>
      </c>
      <c r="BA232" s="332" t="e">
        <f>#REF!-#REF!</f>
        <v>#REF!</v>
      </c>
      <c r="BB232" s="332" t="e">
        <f>#REF!-#REF!</f>
        <v>#REF!</v>
      </c>
      <c r="BC232" s="332" t="e">
        <f>#REF!-#REF!</f>
        <v>#REF!</v>
      </c>
      <c r="BD232" s="332" t="e">
        <f>#REF!-#REF!</f>
        <v>#REF!</v>
      </c>
      <c r="BE232" s="332" t="e">
        <f>#REF!-#REF!</f>
        <v>#REF!</v>
      </c>
      <c r="BF232" s="332" t="e">
        <f>#REF!-#REF!</f>
        <v>#REF!</v>
      </c>
      <c r="BG232" s="332" t="e">
        <f>#REF!-#REF!</f>
        <v>#REF!</v>
      </c>
      <c r="BH232" s="332" t="e">
        <f>#REF!-#REF!</f>
        <v>#REF!</v>
      </c>
      <c r="BI232" s="332" t="e">
        <f>#REF!-#REF!</f>
        <v>#REF!</v>
      </c>
      <c r="BJ232" s="332" t="e">
        <f>#REF!-#REF!</f>
        <v>#REF!</v>
      </c>
      <c r="BK232" s="332" t="e">
        <f>#REF!-#REF!</f>
        <v>#REF!</v>
      </c>
      <c r="BL232" s="332" t="e">
        <f>#REF!-#REF!</f>
        <v>#REF!</v>
      </c>
      <c r="BM232" s="332" t="e">
        <f>#REF!-#REF!</f>
        <v>#REF!</v>
      </c>
      <c r="BN232" s="332" t="e">
        <f>#REF!-#REF!</f>
        <v>#REF!</v>
      </c>
      <c r="BO232" s="332" t="e">
        <f>#REF!-#REF!</f>
        <v>#REF!</v>
      </c>
      <c r="BU232" s="332">
        <f t="shared" si="30"/>
        <v>0</v>
      </c>
      <c r="BV232" s="332">
        <f t="shared" si="30"/>
        <v>0</v>
      </c>
      <c r="BW232" s="332">
        <f t="shared" si="30"/>
        <v>0</v>
      </c>
      <c r="BX232" s="332">
        <f t="shared" si="30"/>
        <v>0</v>
      </c>
      <c r="BZ232" s="332">
        <f t="shared" si="31"/>
        <v>0</v>
      </c>
      <c r="CA232" s="332">
        <f t="shared" si="31"/>
        <v>0</v>
      </c>
    </row>
    <row r="233" spans="12:79" hidden="1" x14ac:dyDescent="0.2">
      <c r="L233" s="332" t="e">
        <f>#REF!-#REF!</f>
        <v>#REF!</v>
      </c>
      <c r="M233" s="332" t="e">
        <f>#REF!-#REF!</f>
        <v>#REF!</v>
      </c>
      <c r="N233" s="332" t="e">
        <f>#REF!-#REF!</f>
        <v>#REF!</v>
      </c>
      <c r="O233" s="332" t="e">
        <f>#REF!-#REF!</f>
        <v>#REF!</v>
      </c>
      <c r="P233" s="332" t="e">
        <f>#REF!-#REF!</f>
        <v>#REF!</v>
      </c>
      <c r="Q233" s="332" t="e">
        <f>#REF!-#REF!</f>
        <v>#REF!</v>
      </c>
      <c r="R233" s="332" t="e">
        <f>#REF!-#REF!</f>
        <v>#REF!</v>
      </c>
      <c r="S233" s="332" t="e">
        <f>#REF!-#REF!</f>
        <v>#REF!</v>
      </c>
      <c r="T233" s="332" t="e">
        <f>#REF!-#REF!</f>
        <v>#REF!</v>
      </c>
      <c r="U233" s="332" t="e">
        <f>#REF!-#REF!</f>
        <v>#REF!</v>
      </c>
      <c r="V233" s="332" t="e">
        <f>#REF!-#REF!</f>
        <v>#REF!</v>
      </c>
      <c r="W233" s="332" t="e">
        <f>#REF!-#REF!</f>
        <v>#REF!</v>
      </c>
      <c r="X233" s="332" t="e">
        <f>#REF!-#REF!</f>
        <v>#REF!</v>
      </c>
      <c r="Y233" s="332" t="e">
        <f>#REF!-#REF!</f>
        <v>#REF!</v>
      </c>
      <c r="Z233" s="332" t="e">
        <f>#REF!-#REF!</f>
        <v>#REF!</v>
      </c>
      <c r="AA233" s="332" t="e">
        <f>#REF!-#REF!</f>
        <v>#REF!</v>
      </c>
      <c r="AB233" s="332" t="e">
        <f>#REF!-#REF!</f>
        <v>#REF!</v>
      </c>
      <c r="AC233" s="332" t="e">
        <f>#REF!-#REF!</f>
        <v>#REF!</v>
      </c>
      <c r="AD233" s="332" t="e">
        <f>#REF!-#REF!</f>
        <v>#REF!</v>
      </c>
      <c r="AE233" s="332" t="e">
        <f>#REF!-#REF!</f>
        <v>#REF!</v>
      </c>
      <c r="AF233" s="332" t="e">
        <f>#REF!-#REF!</f>
        <v>#REF!</v>
      </c>
      <c r="AG233" s="332" t="e">
        <f>#REF!-#REF!</f>
        <v>#REF!</v>
      </c>
      <c r="AH233" s="332" t="e">
        <f>#REF!-#REF!</f>
        <v>#REF!</v>
      </c>
      <c r="AI233" s="332" t="e">
        <f>#REF!-#REF!</f>
        <v>#REF!</v>
      </c>
      <c r="AJ233" s="332" t="e">
        <f>#REF!-#REF!</f>
        <v>#REF!</v>
      </c>
      <c r="AK233" s="332" t="e">
        <f>#REF!-#REF!</f>
        <v>#REF!</v>
      </c>
      <c r="AL233" s="332" t="e">
        <f>#REF!-#REF!</f>
        <v>#REF!</v>
      </c>
      <c r="AM233" s="332" t="e">
        <f>#REF!-#REF!</f>
        <v>#REF!</v>
      </c>
      <c r="AN233" s="332" t="e">
        <f>#REF!-#REF!</f>
        <v>#REF!</v>
      </c>
      <c r="AO233" s="332" t="e">
        <f>#REF!-#REF!</f>
        <v>#REF!</v>
      </c>
      <c r="AP233" s="332" t="e">
        <f>#REF!-#REF!</f>
        <v>#REF!</v>
      </c>
      <c r="AQ233" s="332" t="e">
        <f>#REF!-#REF!</f>
        <v>#REF!</v>
      </c>
      <c r="AR233" s="332" t="e">
        <f>#REF!-#REF!</f>
        <v>#REF!</v>
      </c>
      <c r="AS233" s="332" t="e">
        <f>#REF!-#REF!</f>
        <v>#REF!</v>
      </c>
      <c r="AT233" s="332" t="e">
        <f>#REF!-#REF!</f>
        <v>#REF!</v>
      </c>
      <c r="AU233" s="332" t="e">
        <f>#REF!-#REF!</f>
        <v>#REF!</v>
      </c>
      <c r="AV233" s="332" t="e">
        <f>#REF!-#REF!</f>
        <v>#REF!</v>
      </c>
      <c r="AW233" s="332" t="e">
        <f>#REF!-#REF!</f>
        <v>#REF!</v>
      </c>
      <c r="AX233" s="332" t="e">
        <f>#REF!-#REF!</f>
        <v>#REF!</v>
      </c>
      <c r="AY233" s="332" t="e">
        <f>#REF!-#REF!</f>
        <v>#REF!</v>
      </c>
      <c r="AZ233" s="332" t="e">
        <f>#REF!-#REF!</f>
        <v>#REF!</v>
      </c>
      <c r="BA233" s="332" t="e">
        <f>#REF!-#REF!</f>
        <v>#REF!</v>
      </c>
      <c r="BB233" s="332" t="e">
        <f>#REF!-#REF!</f>
        <v>#REF!</v>
      </c>
      <c r="BC233" s="332" t="e">
        <f>#REF!-#REF!</f>
        <v>#REF!</v>
      </c>
      <c r="BD233" s="332" t="e">
        <f>#REF!-#REF!</f>
        <v>#REF!</v>
      </c>
      <c r="BE233" s="332" t="e">
        <f>#REF!-#REF!</f>
        <v>#REF!</v>
      </c>
      <c r="BF233" s="332" t="e">
        <f>#REF!-#REF!</f>
        <v>#REF!</v>
      </c>
      <c r="BG233" s="332" t="e">
        <f>#REF!-#REF!</f>
        <v>#REF!</v>
      </c>
      <c r="BH233" s="332" t="e">
        <f>#REF!-#REF!</f>
        <v>#REF!</v>
      </c>
      <c r="BI233" s="332" t="e">
        <f>#REF!-#REF!</f>
        <v>#REF!</v>
      </c>
      <c r="BJ233" s="332" t="e">
        <f>#REF!-#REF!</f>
        <v>#REF!</v>
      </c>
      <c r="BK233" s="332" t="e">
        <f>#REF!-#REF!</f>
        <v>#REF!</v>
      </c>
      <c r="BL233" s="332" t="e">
        <f>#REF!-#REF!</f>
        <v>#REF!</v>
      </c>
      <c r="BM233" s="332" t="e">
        <f>#REF!-#REF!</f>
        <v>#REF!</v>
      </c>
      <c r="BN233" s="332" t="e">
        <f>#REF!-#REF!</f>
        <v>#REF!</v>
      </c>
      <c r="BO233" s="332" t="e">
        <f>#REF!-#REF!</f>
        <v>#REF!</v>
      </c>
      <c r="BU233" s="332">
        <f t="shared" si="30"/>
        <v>0</v>
      </c>
      <c r="BV233" s="332">
        <f t="shared" si="30"/>
        <v>0</v>
      </c>
      <c r="BW233" s="332">
        <f t="shared" si="30"/>
        <v>0</v>
      </c>
      <c r="BX233" s="332">
        <f t="shared" si="30"/>
        <v>0</v>
      </c>
      <c r="BZ233" s="332">
        <f t="shared" si="31"/>
        <v>0</v>
      </c>
      <c r="CA233" s="332">
        <f t="shared" si="31"/>
        <v>0</v>
      </c>
    </row>
    <row r="234" spans="12:79" hidden="1" x14ac:dyDescent="0.2">
      <c r="L234" s="332" t="e">
        <f>#REF!-#REF!</f>
        <v>#REF!</v>
      </c>
      <c r="M234" s="332" t="e">
        <f>#REF!-#REF!</f>
        <v>#REF!</v>
      </c>
      <c r="N234" s="332" t="e">
        <f>#REF!-#REF!</f>
        <v>#REF!</v>
      </c>
      <c r="O234" s="332" t="e">
        <f>#REF!-#REF!</f>
        <v>#REF!</v>
      </c>
      <c r="P234" s="332" t="e">
        <f>#REF!-#REF!</f>
        <v>#REF!</v>
      </c>
      <c r="Q234" s="332" t="e">
        <f>#REF!-#REF!</f>
        <v>#REF!</v>
      </c>
      <c r="R234" s="332" t="e">
        <f>#REF!-#REF!</f>
        <v>#REF!</v>
      </c>
      <c r="S234" s="332" t="e">
        <f>#REF!-#REF!</f>
        <v>#REF!</v>
      </c>
      <c r="T234" s="332" t="e">
        <f>#REF!-#REF!</f>
        <v>#REF!</v>
      </c>
      <c r="U234" s="332" t="e">
        <f>#REF!-#REF!</f>
        <v>#REF!</v>
      </c>
      <c r="V234" s="332" t="e">
        <f>#REF!-#REF!</f>
        <v>#REF!</v>
      </c>
      <c r="W234" s="332" t="e">
        <f>#REF!-#REF!</f>
        <v>#REF!</v>
      </c>
      <c r="X234" s="332" t="e">
        <f>#REF!-#REF!</f>
        <v>#REF!</v>
      </c>
      <c r="Y234" s="332" t="e">
        <f>#REF!-#REF!</f>
        <v>#REF!</v>
      </c>
      <c r="Z234" s="332" t="e">
        <f>#REF!-#REF!</f>
        <v>#REF!</v>
      </c>
      <c r="AA234" s="332" t="e">
        <f>#REF!-#REF!</f>
        <v>#REF!</v>
      </c>
      <c r="AB234" s="332" t="e">
        <f>#REF!-#REF!</f>
        <v>#REF!</v>
      </c>
      <c r="AC234" s="332" t="e">
        <f>#REF!-#REF!</f>
        <v>#REF!</v>
      </c>
      <c r="AD234" s="332" t="e">
        <f>#REF!-#REF!</f>
        <v>#REF!</v>
      </c>
      <c r="AE234" s="332" t="e">
        <f>#REF!-#REF!</f>
        <v>#REF!</v>
      </c>
      <c r="AF234" s="332" t="e">
        <f>#REF!-#REF!</f>
        <v>#REF!</v>
      </c>
      <c r="AG234" s="332" t="e">
        <f>#REF!-#REF!</f>
        <v>#REF!</v>
      </c>
      <c r="AH234" s="332" t="e">
        <f>#REF!-#REF!</f>
        <v>#REF!</v>
      </c>
      <c r="AI234" s="332" t="e">
        <f>#REF!-#REF!</f>
        <v>#REF!</v>
      </c>
      <c r="AJ234" s="332" t="e">
        <f>#REF!-#REF!</f>
        <v>#REF!</v>
      </c>
      <c r="AK234" s="332" t="e">
        <f>#REF!-#REF!</f>
        <v>#REF!</v>
      </c>
      <c r="AL234" s="332" t="e">
        <f>#REF!-#REF!</f>
        <v>#REF!</v>
      </c>
      <c r="AM234" s="332" t="e">
        <f>#REF!-#REF!</f>
        <v>#REF!</v>
      </c>
      <c r="AN234" s="332" t="e">
        <f>#REF!-#REF!</f>
        <v>#REF!</v>
      </c>
      <c r="AO234" s="332" t="e">
        <f>#REF!-#REF!</f>
        <v>#REF!</v>
      </c>
      <c r="AP234" s="332" t="e">
        <f>#REF!-#REF!</f>
        <v>#REF!</v>
      </c>
      <c r="AQ234" s="332" t="e">
        <f>#REF!-#REF!</f>
        <v>#REF!</v>
      </c>
      <c r="AR234" s="332" t="e">
        <f>#REF!-#REF!</f>
        <v>#REF!</v>
      </c>
      <c r="AS234" s="332" t="e">
        <f>#REF!-#REF!</f>
        <v>#REF!</v>
      </c>
      <c r="AT234" s="332" t="e">
        <f>#REF!-#REF!</f>
        <v>#REF!</v>
      </c>
      <c r="AU234" s="332" t="e">
        <f>#REF!-#REF!</f>
        <v>#REF!</v>
      </c>
      <c r="AV234" s="332" t="e">
        <f>#REF!-#REF!</f>
        <v>#REF!</v>
      </c>
      <c r="AW234" s="332" t="e">
        <f>#REF!-#REF!</f>
        <v>#REF!</v>
      </c>
      <c r="AX234" s="332" t="e">
        <f>#REF!-#REF!</f>
        <v>#REF!</v>
      </c>
      <c r="AY234" s="332" t="e">
        <f>#REF!-#REF!</f>
        <v>#REF!</v>
      </c>
      <c r="AZ234" s="332" t="e">
        <f>#REF!-#REF!</f>
        <v>#REF!</v>
      </c>
      <c r="BA234" s="332" t="e">
        <f>#REF!-#REF!</f>
        <v>#REF!</v>
      </c>
      <c r="BB234" s="332" t="e">
        <f>#REF!-#REF!</f>
        <v>#REF!</v>
      </c>
      <c r="BC234" s="332" t="e">
        <f>#REF!-#REF!</f>
        <v>#REF!</v>
      </c>
      <c r="BD234" s="332" t="e">
        <f>#REF!-#REF!</f>
        <v>#REF!</v>
      </c>
      <c r="BE234" s="332" t="e">
        <f>#REF!-#REF!</f>
        <v>#REF!</v>
      </c>
      <c r="BF234" s="332" t="e">
        <f>#REF!-#REF!</f>
        <v>#REF!</v>
      </c>
      <c r="BG234" s="332" t="e">
        <f>#REF!-#REF!</f>
        <v>#REF!</v>
      </c>
      <c r="BH234" s="332" t="e">
        <f>#REF!-#REF!</f>
        <v>#REF!</v>
      </c>
      <c r="BI234" s="332" t="e">
        <f>#REF!-#REF!</f>
        <v>#REF!</v>
      </c>
      <c r="BJ234" s="332" t="e">
        <f>#REF!-#REF!</f>
        <v>#REF!</v>
      </c>
      <c r="BK234" s="332" t="e">
        <f>#REF!-#REF!</f>
        <v>#REF!</v>
      </c>
      <c r="BL234" s="332" t="e">
        <f>#REF!-#REF!</f>
        <v>#REF!</v>
      </c>
      <c r="BM234" s="332" t="e">
        <f>#REF!-#REF!</f>
        <v>#REF!</v>
      </c>
      <c r="BN234" s="332" t="e">
        <f>#REF!-#REF!</f>
        <v>#REF!</v>
      </c>
      <c r="BO234" s="332" t="e">
        <f>#REF!-#REF!</f>
        <v>#REF!</v>
      </c>
      <c r="BU234" s="332">
        <f t="shared" si="30"/>
        <v>0</v>
      </c>
      <c r="BV234" s="332">
        <f t="shared" si="30"/>
        <v>0</v>
      </c>
      <c r="BW234" s="332">
        <f t="shared" si="30"/>
        <v>0</v>
      </c>
      <c r="BX234" s="332">
        <f t="shared" si="30"/>
        <v>0</v>
      </c>
      <c r="BZ234" s="332">
        <f t="shared" si="31"/>
        <v>0</v>
      </c>
      <c r="CA234" s="332">
        <f t="shared" si="31"/>
        <v>0</v>
      </c>
    </row>
    <row r="235" spans="12:79" hidden="1" x14ac:dyDescent="0.2">
      <c r="L235" s="332">
        <f t="shared" ref="L235:BO239" si="32">L62-CD62</f>
        <v>0</v>
      </c>
      <c r="M235" s="332">
        <f t="shared" si="32"/>
        <v>0</v>
      </c>
      <c r="N235" s="332">
        <f t="shared" si="32"/>
        <v>0</v>
      </c>
      <c r="O235" s="332">
        <f t="shared" si="32"/>
        <v>0</v>
      </c>
      <c r="P235" s="332">
        <f t="shared" si="32"/>
        <v>0</v>
      </c>
      <c r="Q235" s="332">
        <f t="shared" si="32"/>
        <v>0</v>
      </c>
      <c r="R235" s="332">
        <f t="shared" si="32"/>
        <v>0</v>
      </c>
      <c r="S235" s="332">
        <f t="shared" si="32"/>
        <v>0</v>
      </c>
      <c r="T235" s="332">
        <f t="shared" si="32"/>
        <v>0</v>
      </c>
      <c r="U235" s="332">
        <f t="shared" si="32"/>
        <v>0</v>
      </c>
      <c r="V235" s="332">
        <f t="shared" si="32"/>
        <v>0</v>
      </c>
      <c r="W235" s="332">
        <f t="shared" si="32"/>
        <v>0</v>
      </c>
      <c r="X235" s="332">
        <f t="shared" si="32"/>
        <v>0</v>
      </c>
      <c r="Y235" s="332">
        <f t="shared" si="32"/>
        <v>0</v>
      </c>
      <c r="Z235" s="332">
        <f t="shared" si="32"/>
        <v>0</v>
      </c>
      <c r="AA235" s="332">
        <f t="shared" si="32"/>
        <v>0</v>
      </c>
      <c r="AB235" s="332">
        <f t="shared" si="32"/>
        <v>0</v>
      </c>
      <c r="AC235" s="332">
        <f t="shared" si="32"/>
        <v>0</v>
      </c>
      <c r="AD235" s="332">
        <f t="shared" si="32"/>
        <v>0</v>
      </c>
      <c r="AE235" s="332">
        <f t="shared" si="32"/>
        <v>0</v>
      </c>
      <c r="AF235" s="332">
        <f t="shared" si="32"/>
        <v>0</v>
      </c>
      <c r="AG235" s="332">
        <f t="shared" si="32"/>
        <v>0</v>
      </c>
      <c r="AH235" s="332">
        <f t="shared" si="32"/>
        <v>0</v>
      </c>
      <c r="AI235" s="332">
        <f t="shared" si="32"/>
        <v>0</v>
      </c>
      <c r="AJ235" s="332">
        <f t="shared" si="32"/>
        <v>0</v>
      </c>
      <c r="AK235" s="332">
        <f t="shared" si="32"/>
        <v>0</v>
      </c>
      <c r="AL235" s="332">
        <f t="shared" si="32"/>
        <v>0</v>
      </c>
      <c r="AM235" s="332">
        <f t="shared" si="32"/>
        <v>0</v>
      </c>
      <c r="AN235" s="332">
        <f t="shared" si="32"/>
        <v>0</v>
      </c>
      <c r="AO235" s="332">
        <f t="shared" si="32"/>
        <v>0</v>
      </c>
      <c r="AP235" s="332">
        <f t="shared" si="32"/>
        <v>0</v>
      </c>
      <c r="AQ235" s="332">
        <f t="shared" si="32"/>
        <v>0</v>
      </c>
      <c r="AR235" s="332">
        <f t="shared" si="32"/>
        <v>0</v>
      </c>
      <c r="AS235" s="332">
        <f t="shared" si="32"/>
        <v>0</v>
      </c>
      <c r="AT235" s="332">
        <f t="shared" si="32"/>
        <v>0</v>
      </c>
      <c r="AU235" s="332">
        <f t="shared" si="32"/>
        <v>0</v>
      </c>
      <c r="AV235" s="332">
        <f t="shared" si="32"/>
        <v>0</v>
      </c>
      <c r="AW235" s="332">
        <f t="shared" si="32"/>
        <v>0</v>
      </c>
      <c r="AX235" s="332">
        <f t="shared" si="32"/>
        <v>0</v>
      </c>
      <c r="AY235" s="332">
        <f t="shared" si="32"/>
        <v>0</v>
      </c>
      <c r="AZ235" s="332">
        <f t="shared" si="32"/>
        <v>0</v>
      </c>
      <c r="BA235" s="332">
        <f t="shared" si="32"/>
        <v>0</v>
      </c>
      <c r="BB235" s="332">
        <f t="shared" si="32"/>
        <v>0</v>
      </c>
      <c r="BC235" s="332">
        <f t="shared" si="32"/>
        <v>0</v>
      </c>
      <c r="BD235" s="332">
        <f t="shared" si="32"/>
        <v>0</v>
      </c>
      <c r="BE235" s="332">
        <f t="shared" si="32"/>
        <v>0</v>
      </c>
      <c r="BF235" s="332">
        <f t="shared" si="32"/>
        <v>0</v>
      </c>
      <c r="BG235" s="332">
        <f t="shared" si="32"/>
        <v>0</v>
      </c>
      <c r="BH235" s="332">
        <f t="shared" si="32"/>
        <v>0</v>
      </c>
      <c r="BI235" s="332">
        <f t="shared" si="32"/>
        <v>0</v>
      </c>
      <c r="BJ235" s="332">
        <f t="shared" si="32"/>
        <v>0</v>
      </c>
      <c r="BK235" s="332">
        <f t="shared" si="32"/>
        <v>0</v>
      </c>
      <c r="BL235" s="332">
        <f t="shared" si="32"/>
        <v>0</v>
      </c>
      <c r="BM235" s="332">
        <f t="shared" si="32"/>
        <v>0</v>
      </c>
      <c r="BN235" s="332">
        <f t="shared" si="32"/>
        <v>0</v>
      </c>
      <c r="BO235" s="332">
        <f t="shared" si="32"/>
        <v>0</v>
      </c>
      <c r="BU235" s="332">
        <f t="shared" si="30"/>
        <v>0</v>
      </c>
      <c r="BV235" s="332">
        <f t="shared" si="30"/>
        <v>0</v>
      </c>
      <c r="BW235" s="332">
        <f t="shared" si="30"/>
        <v>0</v>
      </c>
      <c r="BX235" s="332">
        <f t="shared" si="30"/>
        <v>0</v>
      </c>
      <c r="BZ235" s="332">
        <f t="shared" si="31"/>
        <v>0</v>
      </c>
      <c r="CA235" s="332">
        <f t="shared" si="31"/>
        <v>0</v>
      </c>
    </row>
    <row r="236" spans="12:79" hidden="1" x14ac:dyDescent="0.2">
      <c r="L236" s="332">
        <f t="shared" si="32"/>
        <v>0</v>
      </c>
      <c r="M236" s="332">
        <f t="shared" si="32"/>
        <v>0</v>
      </c>
      <c r="N236" s="332">
        <f t="shared" si="32"/>
        <v>0</v>
      </c>
      <c r="O236" s="332">
        <f t="shared" si="32"/>
        <v>0</v>
      </c>
      <c r="P236" s="332">
        <f t="shared" si="32"/>
        <v>0</v>
      </c>
      <c r="Q236" s="332">
        <f t="shared" si="32"/>
        <v>0</v>
      </c>
      <c r="R236" s="332">
        <f t="shared" si="32"/>
        <v>0</v>
      </c>
      <c r="S236" s="332">
        <f t="shared" si="32"/>
        <v>0</v>
      </c>
      <c r="T236" s="332">
        <f t="shared" si="32"/>
        <v>0</v>
      </c>
      <c r="U236" s="332">
        <f t="shared" si="32"/>
        <v>0</v>
      </c>
      <c r="V236" s="332">
        <f t="shared" si="32"/>
        <v>0</v>
      </c>
      <c r="W236" s="332">
        <f t="shared" si="32"/>
        <v>0</v>
      </c>
      <c r="X236" s="332">
        <f t="shared" si="32"/>
        <v>0</v>
      </c>
      <c r="Y236" s="332">
        <f t="shared" si="32"/>
        <v>0</v>
      </c>
      <c r="Z236" s="332">
        <f t="shared" si="32"/>
        <v>0</v>
      </c>
      <c r="AA236" s="332">
        <f t="shared" si="32"/>
        <v>0</v>
      </c>
      <c r="AB236" s="332">
        <f t="shared" si="32"/>
        <v>0</v>
      </c>
      <c r="AC236" s="332">
        <f t="shared" si="32"/>
        <v>0</v>
      </c>
      <c r="AD236" s="332">
        <f t="shared" si="32"/>
        <v>0</v>
      </c>
      <c r="AE236" s="332">
        <f t="shared" si="32"/>
        <v>0</v>
      </c>
      <c r="AF236" s="332">
        <f t="shared" si="32"/>
        <v>0</v>
      </c>
      <c r="AG236" s="332">
        <f t="shared" si="32"/>
        <v>0</v>
      </c>
      <c r="AH236" s="332">
        <f t="shared" si="32"/>
        <v>0</v>
      </c>
      <c r="AI236" s="332">
        <f t="shared" si="32"/>
        <v>0</v>
      </c>
      <c r="AJ236" s="332">
        <f t="shared" si="32"/>
        <v>0</v>
      </c>
      <c r="AK236" s="332">
        <f t="shared" si="32"/>
        <v>0</v>
      </c>
      <c r="AL236" s="332">
        <f t="shared" si="32"/>
        <v>0</v>
      </c>
      <c r="AM236" s="332">
        <f t="shared" si="32"/>
        <v>0</v>
      </c>
      <c r="AN236" s="332">
        <f t="shared" si="32"/>
        <v>0</v>
      </c>
      <c r="AO236" s="332">
        <f t="shared" si="32"/>
        <v>0</v>
      </c>
      <c r="AP236" s="332">
        <f t="shared" si="32"/>
        <v>0</v>
      </c>
      <c r="AQ236" s="332">
        <f t="shared" si="32"/>
        <v>0</v>
      </c>
      <c r="AR236" s="332">
        <f t="shared" si="32"/>
        <v>0</v>
      </c>
      <c r="AS236" s="332">
        <f t="shared" si="32"/>
        <v>0</v>
      </c>
      <c r="AT236" s="332">
        <f t="shared" si="32"/>
        <v>0</v>
      </c>
      <c r="AU236" s="332">
        <f t="shared" si="32"/>
        <v>0</v>
      </c>
      <c r="AV236" s="332">
        <f t="shared" si="32"/>
        <v>0</v>
      </c>
      <c r="AW236" s="332">
        <f t="shared" si="32"/>
        <v>0</v>
      </c>
      <c r="AX236" s="332">
        <f t="shared" si="32"/>
        <v>0</v>
      </c>
      <c r="AY236" s="332">
        <f t="shared" si="32"/>
        <v>0</v>
      </c>
      <c r="AZ236" s="332">
        <f t="shared" si="32"/>
        <v>0</v>
      </c>
      <c r="BA236" s="332">
        <f t="shared" si="32"/>
        <v>0</v>
      </c>
      <c r="BB236" s="332">
        <f t="shared" si="32"/>
        <v>0</v>
      </c>
      <c r="BC236" s="332">
        <f t="shared" si="32"/>
        <v>0</v>
      </c>
      <c r="BD236" s="332">
        <f t="shared" si="32"/>
        <v>0</v>
      </c>
      <c r="BE236" s="332">
        <f t="shared" si="32"/>
        <v>0</v>
      </c>
      <c r="BF236" s="332">
        <f t="shared" si="32"/>
        <v>0</v>
      </c>
      <c r="BG236" s="332">
        <f t="shared" si="32"/>
        <v>0</v>
      </c>
      <c r="BH236" s="332">
        <f t="shared" si="32"/>
        <v>0</v>
      </c>
      <c r="BI236" s="332">
        <f t="shared" si="32"/>
        <v>0</v>
      </c>
      <c r="BJ236" s="332">
        <f t="shared" si="32"/>
        <v>0</v>
      </c>
      <c r="BK236" s="332">
        <f t="shared" si="32"/>
        <v>0</v>
      </c>
      <c r="BL236" s="332">
        <f t="shared" si="32"/>
        <v>0</v>
      </c>
      <c r="BM236" s="332">
        <f t="shared" si="32"/>
        <v>0</v>
      </c>
      <c r="BN236" s="332">
        <f t="shared" si="32"/>
        <v>0</v>
      </c>
      <c r="BO236" s="332">
        <f t="shared" si="32"/>
        <v>0</v>
      </c>
      <c r="BU236" s="332">
        <f t="shared" si="30"/>
        <v>0</v>
      </c>
      <c r="BV236" s="332">
        <f t="shared" si="30"/>
        <v>0</v>
      </c>
      <c r="BW236" s="332">
        <f t="shared" si="30"/>
        <v>0</v>
      </c>
      <c r="BX236" s="332">
        <f t="shared" si="30"/>
        <v>0</v>
      </c>
      <c r="BZ236" s="332">
        <f t="shared" si="31"/>
        <v>0</v>
      </c>
      <c r="CA236" s="332">
        <f t="shared" si="31"/>
        <v>0</v>
      </c>
    </row>
    <row r="237" spans="12:79" hidden="1" x14ac:dyDescent="0.2">
      <c r="L237" s="332">
        <f t="shared" si="32"/>
        <v>0</v>
      </c>
      <c r="M237" s="332">
        <f t="shared" si="32"/>
        <v>0</v>
      </c>
      <c r="N237" s="332">
        <f t="shared" si="32"/>
        <v>0</v>
      </c>
      <c r="O237" s="332">
        <f t="shared" si="32"/>
        <v>0</v>
      </c>
      <c r="P237" s="332">
        <f t="shared" si="32"/>
        <v>0</v>
      </c>
      <c r="Q237" s="332">
        <f t="shared" si="32"/>
        <v>0</v>
      </c>
      <c r="R237" s="332">
        <f t="shared" si="32"/>
        <v>0</v>
      </c>
      <c r="S237" s="332">
        <f t="shared" si="32"/>
        <v>0</v>
      </c>
      <c r="T237" s="332">
        <f t="shared" si="32"/>
        <v>0</v>
      </c>
      <c r="U237" s="332">
        <f t="shared" si="32"/>
        <v>0</v>
      </c>
      <c r="V237" s="332">
        <f t="shared" si="32"/>
        <v>0</v>
      </c>
      <c r="W237" s="332">
        <f t="shared" si="32"/>
        <v>0</v>
      </c>
      <c r="X237" s="332">
        <f t="shared" si="32"/>
        <v>0</v>
      </c>
      <c r="Y237" s="332">
        <f t="shared" si="32"/>
        <v>0</v>
      </c>
      <c r="Z237" s="332">
        <f t="shared" si="32"/>
        <v>0</v>
      </c>
      <c r="AA237" s="332">
        <f t="shared" si="32"/>
        <v>0</v>
      </c>
      <c r="AB237" s="332">
        <f t="shared" si="32"/>
        <v>0</v>
      </c>
      <c r="AC237" s="332">
        <f t="shared" si="32"/>
        <v>0</v>
      </c>
      <c r="AD237" s="332">
        <f t="shared" si="32"/>
        <v>0</v>
      </c>
      <c r="AE237" s="332">
        <f t="shared" si="32"/>
        <v>0</v>
      </c>
      <c r="AF237" s="332">
        <f t="shared" si="32"/>
        <v>0</v>
      </c>
      <c r="AG237" s="332">
        <f t="shared" si="32"/>
        <v>0</v>
      </c>
      <c r="AH237" s="332">
        <f t="shared" si="32"/>
        <v>0</v>
      </c>
      <c r="AI237" s="332">
        <f t="shared" si="32"/>
        <v>0</v>
      </c>
      <c r="AJ237" s="332">
        <f t="shared" si="32"/>
        <v>0</v>
      </c>
      <c r="AK237" s="332">
        <f t="shared" si="32"/>
        <v>0</v>
      </c>
      <c r="AL237" s="332">
        <f t="shared" si="32"/>
        <v>0</v>
      </c>
      <c r="AM237" s="332">
        <f t="shared" si="32"/>
        <v>0</v>
      </c>
      <c r="AN237" s="332">
        <f t="shared" si="32"/>
        <v>0</v>
      </c>
      <c r="AO237" s="332">
        <f t="shared" si="32"/>
        <v>0</v>
      </c>
      <c r="AP237" s="332">
        <f t="shared" si="32"/>
        <v>0</v>
      </c>
      <c r="AQ237" s="332">
        <f t="shared" si="32"/>
        <v>0</v>
      </c>
      <c r="AR237" s="332">
        <f t="shared" si="32"/>
        <v>0</v>
      </c>
      <c r="AS237" s="332">
        <f t="shared" si="32"/>
        <v>0</v>
      </c>
      <c r="AT237" s="332">
        <f t="shared" si="32"/>
        <v>0</v>
      </c>
      <c r="AU237" s="332">
        <f t="shared" si="32"/>
        <v>0</v>
      </c>
      <c r="AV237" s="332">
        <f t="shared" si="32"/>
        <v>0</v>
      </c>
      <c r="AW237" s="332">
        <f t="shared" si="32"/>
        <v>0</v>
      </c>
      <c r="AX237" s="332">
        <f t="shared" si="32"/>
        <v>0</v>
      </c>
      <c r="AY237" s="332">
        <f t="shared" si="32"/>
        <v>0</v>
      </c>
      <c r="AZ237" s="332">
        <f t="shared" si="32"/>
        <v>0</v>
      </c>
      <c r="BA237" s="332">
        <f t="shared" si="32"/>
        <v>0</v>
      </c>
      <c r="BB237" s="332">
        <f t="shared" si="32"/>
        <v>0</v>
      </c>
      <c r="BC237" s="332">
        <f t="shared" si="32"/>
        <v>0</v>
      </c>
      <c r="BD237" s="332">
        <f t="shared" si="32"/>
        <v>0</v>
      </c>
      <c r="BE237" s="332">
        <f t="shared" si="32"/>
        <v>0</v>
      </c>
      <c r="BF237" s="332">
        <f t="shared" si="32"/>
        <v>0</v>
      </c>
      <c r="BG237" s="332">
        <f t="shared" si="32"/>
        <v>0</v>
      </c>
      <c r="BH237" s="332">
        <f t="shared" si="32"/>
        <v>0</v>
      </c>
      <c r="BI237" s="332">
        <f t="shared" si="32"/>
        <v>0</v>
      </c>
      <c r="BJ237" s="332">
        <f t="shared" si="32"/>
        <v>0</v>
      </c>
      <c r="BK237" s="332">
        <f t="shared" si="32"/>
        <v>0</v>
      </c>
      <c r="BL237" s="332">
        <f t="shared" si="32"/>
        <v>0</v>
      </c>
      <c r="BM237" s="332">
        <f t="shared" si="32"/>
        <v>0</v>
      </c>
      <c r="BN237" s="332">
        <f t="shared" si="32"/>
        <v>0</v>
      </c>
      <c r="BO237" s="332">
        <f t="shared" si="32"/>
        <v>0</v>
      </c>
      <c r="BU237" s="332">
        <f t="shared" si="30"/>
        <v>0</v>
      </c>
      <c r="BV237" s="332">
        <f t="shared" si="30"/>
        <v>0</v>
      </c>
      <c r="BW237" s="332">
        <f t="shared" si="30"/>
        <v>0</v>
      </c>
      <c r="BX237" s="332">
        <f t="shared" si="30"/>
        <v>0</v>
      </c>
      <c r="BZ237" s="332">
        <f t="shared" si="31"/>
        <v>0</v>
      </c>
      <c r="CA237" s="332">
        <f t="shared" si="31"/>
        <v>0</v>
      </c>
    </row>
    <row r="238" spans="12:79" hidden="1" x14ac:dyDescent="0.2">
      <c r="L238" s="332">
        <f t="shared" si="32"/>
        <v>0</v>
      </c>
      <c r="M238" s="332">
        <f t="shared" si="32"/>
        <v>0</v>
      </c>
      <c r="N238" s="332">
        <f t="shared" si="32"/>
        <v>0</v>
      </c>
      <c r="O238" s="332">
        <f t="shared" si="32"/>
        <v>0</v>
      </c>
      <c r="P238" s="332">
        <f t="shared" si="32"/>
        <v>0</v>
      </c>
      <c r="Q238" s="332">
        <f t="shared" si="32"/>
        <v>0</v>
      </c>
      <c r="R238" s="332">
        <f t="shared" si="32"/>
        <v>0</v>
      </c>
      <c r="S238" s="332">
        <f t="shared" si="32"/>
        <v>0</v>
      </c>
      <c r="T238" s="332">
        <f t="shared" si="32"/>
        <v>0</v>
      </c>
      <c r="U238" s="332">
        <f t="shared" si="32"/>
        <v>0</v>
      </c>
      <c r="V238" s="332">
        <f t="shared" si="32"/>
        <v>0</v>
      </c>
      <c r="W238" s="332">
        <f t="shared" si="32"/>
        <v>0</v>
      </c>
      <c r="X238" s="332">
        <f t="shared" si="32"/>
        <v>0</v>
      </c>
      <c r="Y238" s="332">
        <f t="shared" si="32"/>
        <v>0</v>
      </c>
      <c r="Z238" s="332">
        <f t="shared" si="32"/>
        <v>0</v>
      </c>
      <c r="AA238" s="332">
        <f t="shared" si="32"/>
        <v>0</v>
      </c>
      <c r="AB238" s="332">
        <f t="shared" si="32"/>
        <v>0</v>
      </c>
      <c r="AC238" s="332">
        <f t="shared" si="32"/>
        <v>0</v>
      </c>
      <c r="AD238" s="332">
        <f t="shared" si="32"/>
        <v>0</v>
      </c>
      <c r="AE238" s="332">
        <f t="shared" si="32"/>
        <v>0</v>
      </c>
      <c r="AF238" s="332">
        <f t="shared" si="32"/>
        <v>0</v>
      </c>
      <c r="AG238" s="332">
        <f t="shared" si="32"/>
        <v>0</v>
      </c>
      <c r="AH238" s="332">
        <f t="shared" si="32"/>
        <v>0</v>
      </c>
      <c r="AI238" s="332">
        <f t="shared" si="32"/>
        <v>0</v>
      </c>
      <c r="AJ238" s="332">
        <f t="shared" si="32"/>
        <v>0</v>
      </c>
      <c r="AK238" s="332">
        <f t="shared" si="32"/>
        <v>0</v>
      </c>
      <c r="AL238" s="332">
        <f t="shared" si="32"/>
        <v>0</v>
      </c>
      <c r="AM238" s="332">
        <f t="shared" si="32"/>
        <v>0</v>
      </c>
      <c r="AN238" s="332">
        <f t="shared" si="32"/>
        <v>0</v>
      </c>
      <c r="AO238" s="332">
        <f t="shared" si="32"/>
        <v>0</v>
      </c>
      <c r="AP238" s="332">
        <f t="shared" si="32"/>
        <v>0</v>
      </c>
      <c r="AQ238" s="332">
        <f t="shared" si="32"/>
        <v>0</v>
      </c>
      <c r="AR238" s="332">
        <f t="shared" si="32"/>
        <v>0</v>
      </c>
      <c r="AS238" s="332">
        <f t="shared" si="32"/>
        <v>0</v>
      </c>
      <c r="AT238" s="332">
        <f t="shared" si="32"/>
        <v>0</v>
      </c>
      <c r="AU238" s="332">
        <f t="shared" si="32"/>
        <v>0</v>
      </c>
      <c r="AV238" s="332">
        <f t="shared" si="32"/>
        <v>0</v>
      </c>
      <c r="AW238" s="332">
        <f t="shared" si="32"/>
        <v>0</v>
      </c>
      <c r="AX238" s="332">
        <f t="shared" si="32"/>
        <v>0</v>
      </c>
      <c r="AY238" s="332">
        <f t="shared" si="32"/>
        <v>0</v>
      </c>
      <c r="AZ238" s="332">
        <f t="shared" si="32"/>
        <v>0</v>
      </c>
      <c r="BA238" s="332">
        <f t="shared" si="32"/>
        <v>0</v>
      </c>
      <c r="BB238" s="332">
        <f t="shared" si="32"/>
        <v>0</v>
      </c>
      <c r="BC238" s="332">
        <f t="shared" si="32"/>
        <v>0</v>
      </c>
      <c r="BD238" s="332">
        <f t="shared" si="32"/>
        <v>0</v>
      </c>
      <c r="BE238" s="332">
        <f t="shared" si="32"/>
        <v>0</v>
      </c>
      <c r="BF238" s="332">
        <f t="shared" si="32"/>
        <v>0</v>
      </c>
      <c r="BG238" s="332">
        <f t="shared" si="32"/>
        <v>0</v>
      </c>
      <c r="BH238" s="332">
        <f t="shared" si="32"/>
        <v>0</v>
      </c>
      <c r="BI238" s="332">
        <f t="shared" si="32"/>
        <v>0</v>
      </c>
      <c r="BJ238" s="332">
        <f t="shared" si="32"/>
        <v>0</v>
      </c>
      <c r="BK238" s="332">
        <f t="shared" si="32"/>
        <v>0</v>
      </c>
      <c r="BL238" s="332">
        <f t="shared" si="32"/>
        <v>0</v>
      </c>
      <c r="BM238" s="332">
        <f t="shared" si="32"/>
        <v>0</v>
      </c>
      <c r="BN238" s="332">
        <f t="shared" si="32"/>
        <v>0</v>
      </c>
      <c r="BO238" s="332">
        <f t="shared" si="32"/>
        <v>0</v>
      </c>
      <c r="BU238" s="332">
        <f t="shared" si="30"/>
        <v>0</v>
      </c>
      <c r="BV238" s="332">
        <f t="shared" si="30"/>
        <v>0</v>
      </c>
      <c r="BW238" s="332">
        <f t="shared" si="30"/>
        <v>0</v>
      </c>
      <c r="BX238" s="332">
        <f t="shared" si="30"/>
        <v>0</v>
      </c>
      <c r="BZ238" s="332">
        <f t="shared" si="31"/>
        <v>0</v>
      </c>
      <c r="CA238" s="332">
        <f t="shared" si="31"/>
        <v>0</v>
      </c>
    </row>
    <row r="239" spans="12:79" hidden="1" x14ac:dyDescent="0.2">
      <c r="L239" s="332">
        <f t="shared" si="32"/>
        <v>0</v>
      </c>
      <c r="M239" s="332">
        <f t="shared" si="32"/>
        <v>0</v>
      </c>
      <c r="N239" s="332">
        <f t="shared" si="32"/>
        <v>0</v>
      </c>
      <c r="O239" s="332">
        <f t="shared" si="32"/>
        <v>0</v>
      </c>
      <c r="P239" s="332">
        <f t="shared" si="32"/>
        <v>0</v>
      </c>
      <c r="Q239" s="332">
        <f t="shared" si="32"/>
        <v>0</v>
      </c>
      <c r="R239" s="332">
        <f t="shared" si="32"/>
        <v>0</v>
      </c>
      <c r="S239" s="332">
        <f t="shared" si="32"/>
        <v>0</v>
      </c>
      <c r="T239" s="332">
        <f t="shared" si="32"/>
        <v>0</v>
      </c>
      <c r="U239" s="332">
        <f t="shared" si="32"/>
        <v>0</v>
      </c>
      <c r="V239" s="332">
        <f t="shared" si="32"/>
        <v>0</v>
      </c>
      <c r="W239" s="332">
        <f t="shared" si="32"/>
        <v>0</v>
      </c>
      <c r="X239" s="332">
        <f t="shared" si="32"/>
        <v>0</v>
      </c>
      <c r="Y239" s="332">
        <f t="shared" si="32"/>
        <v>0</v>
      </c>
      <c r="Z239" s="332">
        <f t="shared" si="32"/>
        <v>0</v>
      </c>
      <c r="AA239" s="332">
        <f t="shared" si="32"/>
        <v>0</v>
      </c>
      <c r="AB239" s="332">
        <f t="shared" si="32"/>
        <v>0</v>
      </c>
      <c r="AC239" s="332">
        <f t="shared" si="32"/>
        <v>0</v>
      </c>
      <c r="AD239" s="332">
        <f t="shared" si="32"/>
        <v>0</v>
      </c>
      <c r="AE239" s="332">
        <f t="shared" si="32"/>
        <v>0</v>
      </c>
      <c r="AF239" s="332">
        <f t="shared" si="32"/>
        <v>0</v>
      </c>
      <c r="AG239" s="332">
        <f t="shared" si="32"/>
        <v>0</v>
      </c>
      <c r="AH239" s="332">
        <f t="shared" si="32"/>
        <v>0</v>
      </c>
      <c r="AI239" s="332">
        <f t="shared" si="32"/>
        <v>0</v>
      </c>
      <c r="AJ239" s="332">
        <f t="shared" si="32"/>
        <v>0</v>
      </c>
      <c r="AK239" s="332">
        <f t="shared" si="32"/>
        <v>0</v>
      </c>
      <c r="AL239" s="332">
        <f t="shared" si="32"/>
        <v>0</v>
      </c>
      <c r="AM239" s="332">
        <f t="shared" si="32"/>
        <v>0</v>
      </c>
      <c r="AN239" s="332">
        <f t="shared" si="32"/>
        <v>0</v>
      </c>
      <c r="AO239" s="332">
        <f t="shared" si="32"/>
        <v>0</v>
      </c>
      <c r="AP239" s="332">
        <f t="shared" si="32"/>
        <v>0</v>
      </c>
      <c r="AQ239" s="332">
        <f t="shared" ref="AQ239:BO249" si="33">AQ66-DI66</f>
        <v>0</v>
      </c>
      <c r="AR239" s="332">
        <f t="shared" si="33"/>
        <v>0</v>
      </c>
      <c r="AS239" s="332">
        <f t="shared" si="33"/>
        <v>0</v>
      </c>
      <c r="AT239" s="332">
        <f t="shared" si="33"/>
        <v>0</v>
      </c>
      <c r="AU239" s="332">
        <f t="shared" si="33"/>
        <v>0</v>
      </c>
      <c r="AV239" s="332">
        <f t="shared" si="33"/>
        <v>0</v>
      </c>
      <c r="AW239" s="332">
        <f t="shared" si="33"/>
        <v>0</v>
      </c>
      <c r="AX239" s="332">
        <f t="shared" si="33"/>
        <v>0</v>
      </c>
      <c r="AY239" s="332">
        <f t="shared" si="33"/>
        <v>0</v>
      </c>
      <c r="AZ239" s="332">
        <f t="shared" si="33"/>
        <v>0</v>
      </c>
      <c r="BA239" s="332">
        <f t="shared" si="33"/>
        <v>0</v>
      </c>
      <c r="BB239" s="332">
        <f t="shared" si="33"/>
        <v>0</v>
      </c>
      <c r="BC239" s="332">
        <f t="shared" si="33"/>
        <v>0</v>
      </c>
      <c r="BD239" s="332">
        <f t="shared" si="33"/>
        <v>0</v>
      </c>
      <c r="BE239" s="332">
        <f t="shared" si="33"/>
        <v>0</v>
      </c>
      <c r="BF239" s="332">
        <f t="shared" si="33"/>
        <v>0</v>
      </c>
      <c r="BG239" s="332">
        <f t="shared" si="33"/>
        <v>0</v>
      </c>
      <c r="BH239" s="332">
        <f t="shared" si="33"/>
        <v>0</v>
      </c>
      <c r="BI239" s="332">
        <f t="shared" si="33"/>
        <v>0</v>
      </c>
      <c r="BJ239" s="332">
        <f t="shared" si="33"/>
        <v>0</v>
      </c>
      <c r="BK239" s="332">
        <f t="shared" si="33"/>
        <v>0</v>
      </c>
      <c r="BL239" s="332">
        <f t="shared" si="33"/>
        <v>0</v>
      </c>
      <c r="BM239" s="332">
        <f t="shared" si="33"/>
        <v>0</v>
      </c>
      <c r="BN239" s="332">
        <f t="shared" si="33"/>
        <v>0</v>
      </c>
      <c r="BO239" s="332">
        <f t="shared" si="33"/>
        <v>0</v>
      </c>
      <c r="BU239" s="332">
        <f t="shared" si="30"/>
        <v>0</v>
      </c>
      <c r="BV239" s="332">
        <f t="shared" si="30"/>
        <v>0</v>
      </c>
      <c r="BW239" s="332">
        <f t="shared" si="30"/>
        <v>0</v>
      </c>
      <c r="BX239" s="332">
        <f t="shared" si="30"/>
        <v>0</v>
      </c>
      <c r="BZ239" s="332">
        <f t="shared" si="31"/>
        <v>0</v>
      </c>
      <c r="CA239" s="332">
        <f t="shared" si="31"/>
        <v>0</v>
      </c>
    </row>
    <row r="240" spans="12:79" hidden="1" x14ac:dyDescent="0.2">
      <c r="L240" s="332">
        <f t="shared" ref="L240:AP248" si="34">L67-CD67</f>
        <v>0</v>
      </c>
      <c r="M240" s="332">
        <f t="shared" si="34"/>
        <v>0</v>
      </c>
      <c r="N240" s="332">
        <f t="shared" si="34"/>
        <v>0</v>
      </c>
      <c r="O240" s="332">
        <f t="shared" si="34"/>
        <v>0</v>
      </c>
      <c r="P240" s="332">
        <f t="shared" si="34"/>
        <v>0</v>
      </c>
      <c r="Q240" s="332">
        <f t="shared" si="34"/>
        <v>0</v>
      </c>
      <c r="R240" s="332">
        <f t="shared" si="34"/>
        <v>0</v>
      </c>
      <c r="S240" s="332">
        <f t="shared" si="34"/>
        <v>0</v>
      </c>
      <c r="T240" s="332">
        <f t="shared" si="34"/>
        <v>0</v>
      </c>
      <c r="U240" s="332">
        <f t="shared" si="34"/>
        <v>0</v>
      </c>
      <c r="V240" s="332">
        <f t="shared" si="34"/>
        <v>0</v>
      </c>
      <c r="W240" s="332">
        <f t="shared" si="34"/>
        <v>0</v>
      </c>
      <c r="X240" s="332">
        <f t="shared" si="34"/>
        <v>0</v>
      </c>
      <c r="Y240" s="332">
        <f t="shared" si="34"/>
        <v>0</v>
      </c>
      <c r="Z240" s="332">
        <f t="shared" si="34"/>
        <v>0</v>
      </c>
      <c r="AA240" s="332">
        <f t="shared" si="34"/>
        <v>0</v>
      </c>
      <c r="AB240" s="332">
        <f t="shared" si="34"/>
        <v>0</v>
      </c>
      <c r="AC240" s="332">
        <f t="shared" si="34"/>
        <v>0</v>
      </c>
      <c r="AD240" s="332">
        <f t="shared" si="34"/>
        <v>0</v>
      </c>
      <c r="AE240" s="332">
        <f t="shared" si="34"/>
        <v>0</v>
      </c>
      <c r="AF240" s="332">
        <f t="shared" si="34"/>
        <v>0</v>
      </c>
      <c r="AG240" s="332">
        <f t="shared" si="34"/>
        <v>0</v>
      </c>
      <c r="AH240" s="332">
        <f t="shared" si="34"/>
        <v>0</v>
      </c>
      <c r="AI240" s="332">
        <f t="shared" si="34"/>
        <v>0</v>
      </c>
      <c r="AJ240" s="332">
        <f t="shared" si="34"/>
        <v>0</v>
      </c>
      <c r="AK240" s="332">
        <f t="shared" si="34"/>
        <v>0</v>
      </c>
      <c r="AL240" s="332">
        <f t="shared" si="34"/>
        <v>0</v>
      </c>
      <c r="AM240" s="332">
        <f t="shared" si="34"/>
        <v>0</v>
      </c>
      <c r="AN240" s="332">
        <f t="shared" si="34"/>
        <v>0</v>
      </c>
      <c r="AO240" s="332">
        <f t="shared" si="34"/>
        <v>0</v>
      </c>
      <c r="AP240" s="332">
        <f t="shared" si="34"/>
        <v>0</v>
      </c>
      <c r="AQ240" s="332">
        <f t="shared" si="33"/>
        <v>0</v>
      </c>
      <c r="AR240" s="332">
        <f t="shared" si="33"/>
        <v>0</v>
      </c>
      <c r="AS240" s="332">
        <f t="shared" si="33"/>
        <v>0</v>
      </c>
      <c r="AT240" s="332">
        <f t="shared" si="33"/>
        <v>0</v>
      </c>
      <c r="AU240" s="332">
        <f t="shared" si="33"/>
        <v>0</v>
      </c>
      <c r="AV240" s="332">
        <f t="shared" si="33"/>
        <v>0</v>
      </c>
      <c r="AW240" s="332">
        <f t="shared" si="33"/>
        <v>0</v>
      </c>
      <c r="AX240" s="332">
        <f t="shared" si="33"/>
        <v>0</v>
      </c>
      <c r="AY240" s="332">
        <f t="shared" si="33"/>
        <v>0</v>
      </c>
      <c r="AZ240" s="332">
        <f t="shared" si="33"/>
        <v>0</v>
      </c>
      <c r="BA240" s="332">
        <f t="shared" si="33"/>
        <v>0</v>
      </c>
      <c r="BB240" s="332">
        <f t="shared" si="33"/>
        <v>0</v>
      </c>
      <c r="BC240" s="332">
        <f t="shared" si="33"/>
        <v>0</v>
      </c>
      <c r="BD240" s="332">
        <f t="shared" si="33"/>
        <v>0</v>
      </c>
      <c r="BE240" s="332">
        <f t="shared" si="33"/>
        <v>0</v>
      </c>
      <c r="BF240" s="332">
        <f t="shared" si="33"/>
        <v>0</v>
      </c>
      <c r="BG240" s="332">
        <f t="shared" si="33"/>
        <v>0</v>
      </c>
      <c r="BH240" s="332">
        <f t="shared" si="33"/>
        <v>0</v>
      </c>
      <c r="BI240" s="332">
        <f t="shared" si="33"/>
        <v>0</v>
      </c>
      <c r="BJ240" s="332">
        <f t="shared" si="33"/>
        <v>0</v>
      </c>
      <c r="BK240" s="332">
        <f t="shared" si="33"/>
        <v>0</v>
      </c>
      <c r="BL240" s="332">
        <f t="shared" si="33"/>
        <v>0</v>
      </c>
      <c r="BM240" s="332">
        <f t="shared" si="33"/>
        <v>0</v>
      </c>
      <c r="BN240" s="332">
        <f t="shared" si="33"/>
        <v>0</v>
      </c>
      <c r="BO240" s="332">
        <f t="shared" si="33"/>
        <v>0</v>
      </c>
      <c r="BU240" s="332">
        <f t="shared" si="30"/>
        <v>0</v>
      </c>
      <c r="BV240" s="332">
        <f t="shared" si="30"/>
        <v>0</v>
      </c>
      <c r="BW240" s="332">
        <f t="shared" si="30"/>
        <v>0</v>
      </c>
      <c r="BX240" s="332">
        <f t="shared" si="30"/>
        <v>0</v>
      </c>
      <c r="BZ240" s="332">
        <f t="shared" si="31"/>
        <v>0</v>
      </c>
      <c r="CA240" s="332">
        <f t="shared" si="31"/>
        <v>0</v>
      </c>
    </row>
    <row r="241" spans="12:79" hidden="1" x14ac:dyDescent="0.2">
      <c r="L241" s="332">
        <f t="shared" si="34"/>
        <v>0</v>
      </c>
      <c r="M241" s="332">
        <f t="shared" si="34"/>
        <v>0</v>
      </c>
      <c r="N241" s="332">
        <f t="shared" si="34"/>
        <v>0</v>
      </c>
      <c r="O241" s="332">
        <f t="shared" si="34"/>
        <v>0</v>
      </c>
      <c r="P241" s="332">
        <f t="shared" si="34"/>
        <v>0</v>
      </c>
      <c r="Q241" s="332">
        <f t="shared" si="34"/>
        <v>0</v>
      </c>
      <c r="R241" s="332">
        <f t="shared" si="34"/>
        <v>0</v>
      </c>
      <c r="S241" s="332">
        <f t="shared" si="34"/>
        <v>0</v>
      </c>
      <c r="T241" s="332">
        <f t="shared" si="34"/>
        <v>0</v>
      </c>
      <c r="U241" s="332">
        <f t="shared" si="34"/>
        <v>0</v>
      </c>
      <c r="V241" s="332">
        <f t="shared" si="34"/>
        <v>0</v>
      </c>
      <c r="W241" s="332">
        <f t="shared" si="34"/>
        <v>0</v>
      </c>
      <c r="X241" s="332">
        <f t="shared" si="34"/>
        <v>0</v>
      </c>
      <c r="Y241" s="332">
        <f t="shared" si="34"/>
        <v>0</v>
      </c>
      <c r="Z241" s="332">
        <f t="shared" si="34"/>
        <v>0</v>
      </c>
      <c r="AA241" s="332">
        <f t="shared" si="34"/>
        <v>0</v>
      </c>
      <c r="AB241" s="332">
        <f t="shared" si="34"/>
        <v>0</v>
      </c>
      <c r="AC241" s="332">
        <f t="shared" si="34"/>
        <v>0</v>
      </c>
      <c r="AD241" s="332">
        <f t="shared" si="34"/>
        <v>0</v>
      </c>
      <c r="AE241" s="332">
        <f t="shared" si="34"/>
        <v>0</v>
      </c>
      <c r="AF241" s="332">
        <f t="shared" si="34"/>
        <v>0</v>
      </c>
      <c r="AG241" s="332">
        <f t="shared" si="34"/>
        <v>0</v>
      </c>
      <c r="AH241" s="332">
        <f t="shared" si="34"/>
        <v>0</v>
      </c>
      <c r="AI241" s="332">
        <f t="shared" si="34"/>
        <v>0</v>
      </c>
      <c r="AJ241" s="332">
        <f t="shared" si="34"/>
        <v>0</v>
      </c>
      <c r="AK241" s="332">
        <f t="shared" si="34"/>
        <v>0</v>
      </c>
      <c r="AL241" s="332">
        <f t="shared" si="34"/>
        <v>0</v>
      </c>
      <c r="AM241" s="332">
        <f t="shared" si="34"/>
        <v>0</v>
      </c>
      <c r="AN241" s="332">
        <f t="shared" si="34"/>
        <v>0</v>
      </c>
      <c r="AO241" s="332">
        <f t="shared" si="34"/>
        <v>0</v>
      </c>
      <c r="AP241" s="332">
        <f t="shared" si="34"/>
        <v>0</v>
      </c>
      <c r="AQ241" s="332">
        <f t="shared" si="33"/>
        <v>0</v>
      </c>
      <c r="AR241" s="332">
        <f t="shared" si="33"/>
        <v>0</v>
      </c>
      <c r="AS241" s="332">
        <f t="shared" si="33"/>
        <v>0</v>
      </c>
      <c r="AT241" s="332">
        <f t="shared" si="33"/>
        <v>0</v>
      </c>
      <c r="AU241" s="332">
        <f t="shared" si="33"/>
        <v>0</v>
      </c>
      <c r="AV241" s="332">
        <f t="shared" si="33"/>
        <v>0</v>
      </c>
      <c r="AW241" s="332">
        <f t="shared" si="33"/>
        <v>0</v>
      </c>
      <c r="AX241" s="332">
        <f t="shared" si="33"/>
        <v>0</v>
      </c>
      <c r="AY241" s="332">
        <f t="shared" si="33"/>
        <v>0</v>
      </c>
      <c r="AZ241" s="332">
        <f t="shared" si="33"/>
        <v>0</v>
      </c>
      <c r="BA241" s="332">
        <f t="shared" si="33"/>
        <v>0</v>
      </c>
      <c r="BB241" s="332">
        <f t="shared" si="33"/>
        <v>0</v>
      </c>
      <c r="BC241" s="332">
        <f t="shared" si="33"/>
        <v>0</v>
      </c>
      <c r="BD241" s="332">
        <f t="shared" si="33"/>
        <v>0</v>
      </c>
      <c r="BE241" s="332">
        <f t="shared" si="33"/>
        <v>0</v>
      </c>
      <c r="BF241" s="332">
        <f t="shared" si="33"/>
        <v>0</v>
      </c>
      <c r="BG241" s="332">
        <f t="shared" si="33"/>
        <v>0</v>
      </c>
      <c r="BH241" s="332">
        <f t="shared" si="33"/>
        <v>0</v>
      </c>
      <c r="BI241" s="332">
        <f t="shared" si="33"/>
        <v>0</v>
      </c>
      <c r="BJ241" s="332">
        <f t="shared" si="33"/>
        <v>0</v>
      </c>
      <c r="BK241" s="332">
        <f t="shared" si="33"/>
        <v>0</v>
      </c>
      <c r="BL241" s="332">
        <f t="shared" si="33"/>
        <v>0</v>
      </c>
      <c r="BM241" s="332">
        <f t="shared" si="33"/>
        <v>0</v>
      </c>
      <c r="BN241" s="332">
        <f t="shared" si="33"/>
        <v>0</v>
      </c>
      <c r="BO241" s="332">
        <f t="shared" si="33"/>
        <v>0</v>
      </c>
      <c r="BU241" s="332">
        <f t="shared" si="30"/>
        <v>0</v>
      </c>
      <c r="BV241" s="332">
        <f t="shared" si="30"/>
        <v>0</v>
      </c>
      <c r="BW241" s="332">
        <f t="shared" si="30"/>
        <v>0</v>
      </c>
      <c r="BX241" s="332">
        <f t="shared" si="30"/>
        <v>0</v>
      </c>
      <c r="BZ241" s="332">
        <f t="shared" si="31"/>
        <v>0</v>
      </c>
      <c r="CA241" s="332">
        <f t="shared" si="31"/>
        <v>0</v>
      </c>
    </row>
    <row r="242" spans="12:79" hidden="1" x14ac:dyDescent="0.2">
      <c r="L242" s="332">
        <f t="shared" si="34"/>
        <v>0</v>
      </c>
      <c r="M242" s="332">
        <f t="shared" si="34"/>
        <v>0</v>
      </c>
      <c r="N242" s="332">
        <f t="shared" si="34"/>
        <v>0</v>
      </c>
      <c r="O242" s="332">
        <f t="shared" si="34"/>
        <v>0</v>
      </c>
      <c r="P242" s="332">
        <f t="shared" si="34"/>
        <v>0</v>
      </c>
      <c r="Q242" s="332">
        <f t="shared" si="34"/>
        <v>0</v>
      </c>
      <c r="R242" s="332">
        <f t="shared" si="34"/>
        <v>0</v>
      </c>
      <c r="S242" s="332">
        <f t="shared" si="34"/>
        <v>0</v>
      </c>
      <c r="T242" s="332">
        <f t="shared" si="34"/>
        <v>0</v>
      </c>
      <c r="U242" s="332">
        <f t="shared" si="34"/>
        <v>0</v>
      </c>
      <c r="V242" s="332">
        <f t="shared" si="34"/>
        <v>0</v>
      </c>
      <c r="W242" s="332">
        <f t="shared" si="34"/>
        <v>0</v>
      </c>
      <c r="X242" s="332">
        <f t="shared" si="34"/>
        <v>0</v>
      </c>
      <c r="Y242" s="332">
        <f t="shared" si="34"/>
        <v>0</v>
      </c>
      <c r="Z242" s="332">
        <f t="shared" si="34"/>
        <v>0</v>
      </c>
      <c r="AA242" s="332">
        <f t="shared" si="34"/>
        <v>0</v>
      </c>
      <c r="AB242" s="332">
        <f t="shared" si="34"/>
        <v>0</v>
      </c>
      <c r="AC242" s="332">
        <f t="shared" si="34"/>
        <v>0</v>
      </c>
      <c r="AD242" s="332">
        <f t="shared" si="34"/>
        <v>0</v>
      </c>
      <c r="AE242" s="332">
        <f t="shared" si="34"/>
        <v>0</v>
      </c>
      <c r="AF242" s="332">
        <f t="shared" si="34"/>
        <v>0</v>
      </c>
      <c r="AG242" s="332">
        <f t="shared" si="34"/>
        <v>0</v>
      </c>
      <c r="AH242" s="332">
        <f t="shared" si="34"/>
        <v>0</v>
      </c>
      <c r="AI242" s="332">
        <f t="shared" si="34"/>
        <v>0</v>
      </c>
      <c r="AJ242" s="332">
        <f t="shared" si="34"/>
        <v>0</v>
      </c>
      <c r="AK242" s="332">
        <f t="shared" si="34"/>
        <v>0</v>
      </c>
      <c r="AL242" s="332">
        <f t="shared" si="34"/>
        <v>0</v>
      </c>
      <c r="AM242" s="332">
        <f t="shared" si="34"/>
        <v>0</v>
      </c>
      <c r="AN242" s="332">
        <f t="shared" si="34"/>
        <v>0</v>
      </c>
      <c r="AO242" s="332">
        <f t="shared" si="34"/>
        <v>0</v>
      </c>
      <c r="AP242" s="332">
        <f t="shared" si="34"/>
        <v>0</v>
      </c>
      <c r="AQ242" s="332">
        <f t="shared" si="33"/>
        <v>0</v>
      </c>
      <c r="AR242" s="332">
        <f t="shared" si="33"/>
        <v>0</v>
      </c>
      <c r="AS242" s="332">
        <f t="shared" si="33"/>
        <v>0</v>
      </c>
      <c r="AT242" s="332">
        <f t="shared" si="33"/>
        <v>0</v>
      </c>
      <c r="AU242" s="332">
        <f t="shared" si="33"/>
        <v>0</v>
      </c>
      <c r="AV242" s="332">
        <f t="shared" si="33"/>
        <v>0</v>
      </c>
      <c r="AW242" s="332">
        <f t="shared" si="33"/>
        <v>0</v>
      </c>
      <c r="AX242" s="332">
        <f t="shared" si="33"/>
        <v>0</v>
      </c>
      <c r="AY242" s="332">
        <f t="shared" si="33"/>
        <v>0</v>
      </c>
      <c r="AZ242" s="332">
        <f t="shared" si="33"/>
        <v>0</v>
      </c>
      <c r="BA242" s="332">
        <f t="shared" si="33"/>
        <v>0</v>
      </c>
      <c r="BB242" s="332">
        <f t="shared" si="33"/>
        <v>0</v>
      </c>
      <c r="BC242" s="332">
        <f t="shared" si="33"/>
        <v>0</v>
      </c>
      <c r="BD242" s="332">
        <f t="shared" si="33"/>
        <v>0</v>
      </c>
      <c r="BE242" s="332">
        <f t="shared" si="33"/>
        <v>0</v>
      </c>
      <c r="BF242" s="332">
        <f t="shared" si="33"/>
        <v>0</v>
      </c>
      <c r="BG242" s="332">
        <f t="shared" si="33"/>
        <v>0</v>
      </c>
      <c r="BH242" s="332">
        <f t="shared" si="33"/>
        <v>0</v>
      </c>
      <c r="BI242" s="332">
        <f t="shared" si="33"/>
        <v>0</v>
      </c>
      <c r="BJ242" s="332">
        <f t="shared" si="33"/>
        <v>0</v>
      </c>
      <c r="BK242" s="332">
        <f t="shared" si="33"/>
        <v>0</v>
      </c>
      <c r="BL242" s="332">
        <f t="shared" si="33"/>
        <v>0</v>
      </c>
      <c r="BM242" s="332">
        <f t="shared" si="33"/>
        <v>0</v>
      </c>
      <c r="BN242" s="332">
        <f t="shared" si="33"/>
        <v>0</v>
      </c>
      <c r="BO242" s="332">
        <f t="shared" si="33"/>
        <v>0</v>
      </c>
      <c r="BU242" s="332">
        <f t="shared" si="30"/>
        <v>0</v>
      </c>
      <c r="BV242" s="332">
        <f t="shared" si="30"/>
        <v>0</v>
      </c>
      <c r="BW242" s="332">
        <f t="shared" si="30"/>
        <v>0</v>
      </c>
      <c r="BX242" s="332">
        <f t="shared" si="30"/>
        <v>0</v>
      </c>
      <c r="BZ242" s="332">
        <f t="shared" si="31"/>
        <v>0</v>
      </c>
      <c r="CA242" s="332">
        <f t="shared" si="31"/>
        <v>0</v>
      </c>
    </row>
    <row r="243" spans="12:79" hidden="1" x14ac:dyDescent="0.2">
      <c r="L243" s="332">
        <f t="shared" si="34"/>
        <v>0</v>
      </c>
      <c r="M243" s="332">
        <f t="shared" si="34"/>
        <v>0</v>
      </c>
      <c r="N243" s="332">
        <f t="shared" si="34"/>
        <v>0</v>
      </c>
      <c r="O243" s="332">
        <f t="shared" si="34"/>
        <v>0</v>
      </c>
      <c r="P243" s="332">
        <f t="shared" si="34"/>
        <v>0</v>
      </c>
      <c r="Q243" s="332">
        <f t="shared" si="34"/>
        <v>0</v>
      </c>
      <c r="R243" s="332">
        <f t="shared" si="34"/>
        <v>0</v>
      </c>
      <c r="S243" s="332">
        <f t="shared" si="34"/>
        <v>0</v>
      </c>
      <c r="T243" s="332">
        <f t="shared" si="34"/>
        <v>0</v>
      </c>
      <c r="U243" s="332">
        <f t="shared" si="34"/>
        <v>0</v>
      </c>
      <c r="V243" s="332">
        <f t="shared" si="34"/>
        <v>0</v>
      </c>
      <c r="W243" s="332">
        <f t="shared" si="34"/>
        <v>0</v>
      </c>
      <c r="X243" s="332">
        <f t="shared" si="34"/>
        <v>0</v>
      </c>
      <c r="Y243" s="332">
        <f t="shared" si="34"/>
        <v>0</v>
      </c>
      <c r="Z243" s="332">
        <f t="shared" si="34"/>
        <v>0</v>
      </c>
      <c r="AA243" s="332">
        <f t="shared" si="34"/>
        <v>0</v>
      </c>
      <c r="AB243" s="332">
        <f t="shared" si="34"/>
        <v>0</v>
      </c>
      <c r="AC243" s="332">
        <f t="shared" si="34"/>
        <v>0</v>
      </c>
      <c r="AD243" s="332">
        <f t="shared" si="34"/>
        <v>0</v>
      </c>
      <c r="AE243" s="332">
        <f t="shared" si="34"/>
        <v>0</v>
      </c>
      <c r="AF243" s="332">
        <f t="shared" si="34"/>
        <v>0</v>
      </c>
      <c r="AG243" s="332">
        <f t="shared" si="34"/>
        <v>0</v>
      </c>
      <c r="AH243" s="332">
        <f t="shared" si="34"/>
        <v>0</v>
      </c>
      <c r="AI243" s="332">
        <f t="shared" si="34"/>
        <v>0</v>
      </c>
      <c r="AJ243" s="332">
        <f t="shared" si="34"/>
        <v>0</v>
      </c>
      <c r="AK243" s="332">
        <f t="shared" si="34"/>
        <v>0</v>
      </c>
      <c r="AL243" s="332">
        <f t="shared" si="34"/>
        <v>0</v>
      </c>
      <c r="AM243" s="332">
        <f t="shared" si="34"/>
        <v>0</v>
      </c>
      <c r="AN243" s="332">
        <f t="shared" si="34"/>
        <v>0</v>
      </c>
      <c r="AO243" s="332">
        <f t="shared" si="34"/>
        <v>0</v>
      </c>
      <c r="AP243" s="332">
        <f t="shared" si="34"/>
        <v>0</v>
      </c>
      <c r="AQ243" s="332">
        <f t="shared" si="33"/>
        <v>0</v>
      </c>
      <c r="AR243" s="332">
        <f t="shared" si="33"/>
        <v>0</v>
      </c>
      <c r="AS243" s="332">
        <f t="shared" si="33"/>
        <v>0</v>
      </c>
      <c r="AT243" s="332">
        <f t="shared" si="33"/>
        <v>0</v>
      </c>
      <c r="AU243" s="332">
        <f t="shared" si="33"/>
        <v>0</v>
      </c>
      <c r="AV243" s="332">
        <f t="shared" si="33"/>
        <v>0</v>
      </c>
      <c r="AW243" s="332">
        <f t="shared" si="33"/>
        <v>0</v>
      </c>
      <c r="AX243" s="332">
        <f t="shared" si="33"/>
        <v>0</v>
      </c>
      <c r="AY243" s="332">
        <f t="shared" si="33"/>
        <v>0</v>
      </c>
      <c r="AZ243" s="332">
        <f t="shared" si="33"/>
        <v>0</v>
      </c>
      <c r="BA243" s="332">
        <f t="shared" si="33"/>
        <v>0</v>
      </c>
      <c r="BB243" s="332">
        <f t="shared" si="33"/>
        <v>0</v>
      </c>
      <c r="BC243" s="332">
        <f t="shared" si="33"/>
        <v>0</v>
      </c>
      <c r="BD243" s="332">
        <f t="shared" si="33"/>
        <v>0</v>
      </c>
      <c r="BE243" s="332">
        <f t="shared" si="33"/>
        <v>0</v>
      </c>
      <c r="BF243" s="332">
        <f t="shared" si="33"/>
        <v>0</v>
      </c>
      <c r="BG243" s="332">
        <f t="shared" si="33"/>
        <v>0</v>
      </c>
      <c r="BH243" s="332">
        <f t="shared" si="33"/>
        <v>0</v>
      </c>
      <c r="BI243" s="332">
        <f t="shared" si="33"/>
        <v>0</v>
      </c>
      <c r="BJ243" s="332">
        <f t="shared" si="33"/>
        <v>0</v>
      </c>
      <c r="BK243" s="332">
        <f t="shared" si="33"/>
        <v>0</v>
      </c>
      <c r="BL243" s="332">
        <f t="shared" si="33"/>
        <v>0</v>
      </c>
      <c r="BM243" s="332">
        <f t="shared" si="33"/>
        <v>0</v>
      </c>
      <c r="BN243" s="332">
        <f t="shared" si="33"/>
        <v>0</v>
      </c>
      <c r="BO243" s="332">
        <f t="shared" si="33"/>
        <v>0</v>
      </c>
      <c r="BU243" s="332">
        <f t="shared" ref="BU243:BX258" si="35">BU78-EM78</f>
        <v>0</v>
      </c>
      <c r="BV243" s="332">
        <f t="shared" si="35"/>
        <v>0</v>
      </c>
      <c r="BW243" s="332">
        <f t="shared" si="35"/>
        <v>0</v>
      </c>
      <c r="BX243" s="332">
        <f t="shared" si="35"/>
        <v>0</v>
      </c>
      <c r="BZ243" s="332">
        <f t="shared" ref="BZ243:CA258" si="36">BZ78-ER78</f>
        <v>0</v>
      </c>
      <c r="CA243" s="332">
        <f t="shared" si="36"/>
        <v>0</v>
      </c>
    </row>
    <row r="244" spans="12:79" hidden="1" x14ac:dyDescent="0.2">
      <c r="L244" s="332">
        <f t="shared" si="34"/>
        <v>0</v>
      </c>
      <c r="M244" s="332">
        <f t="shared" si="34"/>
        <v>0</v>
      </c>
      <c r="N244" s="332">
        <f t="shared" si="34"/>
        <v>0</v>
      </c>
      <c r="O244" s="332">
        <f t="shared" si="34"/>
        <v>0</v>
      </c>
      <c r="P244" s="332">
        <f t="shared" si="34"/>
        <v>0</v>
      </c>
      <c r="Q244" s="332">
        <f t="shared" si="34"/>
        <v>0</v>
      </c>
      <c r="R244" s="332">
        <f t="shared" si="34"/>
        <v>0</v>
      </c>
      <c r="S244" s="332">
        <f t="shared" si="34"/>
        <v>0</v>
      </c>
      <c r="T244" s="332">
        <f t="shared" si="34"/>
        <v>0</v>
      </c>
      <c r="U244" s="332">
        <f t="shared" si="34"/>
        <v>0</v>
      </c>
      <c r="V244" s="332">
        <f t="shared" si="34"/>
        <v>0</v>
      </c>
      <c r="W244" s="332">
        <f t="shared" si="34"/>
        <v>0</v>
      </c>
      <c r="X244" s="332">
        <f t="shared" si="34"/>
        <v>0</v>
      </c>
      <c r="Y244" s="332">
        <f t="shared" si="34"/>
        <v>0</v>
      </c>
      <c r="Z244" s="332">
        <f t="shared" si="34"/>
        <v>0</v>
      </c>
      <c r="AA244" s="332">
        <f t="shared" si="34"/>
        <v>0</v>
      </c>
      <c r="AB244" s="332">
        <f t="shared" si="34"/>
        <v>0</v>
      </c>
      <c r="AC244" s="332">
        <f t="shared" si="34"/>
        <v>0</v>
      </c>
      <c r="AD244" s="332">
        <f t="shared" si="34"/>
        <v>0</v>
      </c>
      <c r="AE244" s="332">
        <f t="shared" si="34"/>
        <v>0</v>
      </c>
      <c r="AF244" s="332">
        <f t="shared" si="34"/>
        <v>0</v>
      </c>
      <c r="AG244" s="332">
        <f t="shared" si="34"/>
        <v>0</v>
      </c>
      <c r="AH244" s="332">
        <f t="shared" si="34"/>
        <v>0</v>
      </c>
      <c r="AI244" s="332">
        <f t="shared" si="34"/>
        <v>0</v>
      </c>
      <c r="AJ244" s="332">
        <f t="shared" si="34"/>
        <v>0</v>
      </c>
      <c r="AK244" s="332">
        <f t="shared" si="34"/>
        <v>0</v>
      </c>
      <c r="AL244" s="332">
        <f t="shared" si="34"/>
        <v>0</v>
      </c>
      <c r="AM244" s="332">
        <f t="shared" si="34"/>
        <v>0</v>
      </c>
      <c r="AN244" s="332">
        <f t="shared" si="34"/>
        <v>0</v>
      </c>
      <c r="AO244" s="332">
        <f t="shared" si="34"/>
        <v>0</v>
      </c>
      <c r="AP244" s="332">
        <f t="shared" si="34"/>
        <v>0</v>
      </c>
      <c r="AQ244" s="332">
        <f t="shared" si="33"/>
        <v>0</v>
      </c>
      <c r="AR244" s="332">
        <f t="shared" si="33"/>
        <v>0</v>
      </c>
      <c r="AS244" s="332">
        <f t="shared" si="33"/>
        <v>0</v>
      </c>
      <c r="AT244" s="332">
        <f t="shared" si="33"/>
        <v>0</v>
      </c>
      <c r="AU244" s="332">
        <f t="shared" si="33"/>
        <v>0</v>
      </c>
      <c r="AV244" s="332">
        <f t="shared" si="33"/>
        <v>0</v>
      </c>
      <c r="AW244" s="332">
        <f t="shared" si="33"/>
        <v>0</v>
      </c>
      <c r="AX244" s="332">
        <f t="shared" si="33"/>
        <v>0</v>
      </c>
      <c r="AY244" s="332">
        <f t="shared" si="33"/>
        <v>0</v>
      </c>
      <c r="AZ244" s="332">
        <f t="shared" si="33"/>
        <v>0</v>
      </c>
      <c r="BA244" s="332">
        <f t="shared" si="33"/>
        <v>0</v>
      </c>
      <c r="BB244" s="332">
        <f t="shared" si="33"/>
        <v>0</v>
      </c>
      <c r="BC244" s="332">
        <f t="shared" si="33"/>
        <v>0</v>
      </c>
      <c r="BD244" s="332">
        <f t="shared" si="33"/>
        <v>0</v>
      </c>
      <c r="BE244" s="332">
        <f t="shared" si="33"/>
        <v>0</v>
      </c>
      <c r="BF244" s="332">
        <f t="shared" si="33"/>
        <v>0</v>
      </c>
      <c r="BG244" s="332">
        <f t="shared" si="33"/>
        <v>0</v>
      </c>
      <c r="BH244" s="332">
        <f t="shared" si="33"/>
        <v>0</v>
      </c>
      <c r="BI244" s="332">
        <f t="shared" si="33"/>
        <v>0</v>
      </c>
      <c r="BJ244" s="332">
        <f t="shared" si="33"/>
        <v>0</v>
      </c>
      <c r="BK244" s="332">
        <f t="shared" si="33"/>
        <v>0</v>
      </c>
      <c r="BL244" s="332">
        <f t="shared" si="33"/>
        <v>0</v>
      </c>
      <c r="BM244" s="332">
        <f t="shared" si="33"/>
        <v>0</v>
      </c>
      <c r="BN244" s="332">
        <f t="shared" si="33"/>
        <v>0</v>
      </c>
      <c r="BO244" s="332">
        <f t="shared" si="33"/>
        <v>0</v>
      </c>
      <c r="BU244" s="332">
        <f t="shared" si="35"/>
        <v>0</v>
      </c>
      <c r="BV244" s="332">
        <f t="shared" si="35"/>
        <v>0</v>
      </c>
      <c r="BW244" s="332">
        <f t="shared" si="35"/>
        <v>0</v>
      </c>
      <c r="BX244" s="332">
        <f t="shared" si="35"/>
        <v>0</v>
      </c>
      <c r="BZ244" s="332">
        <f t="shared" si="36"/>
        <v>0</v>
      </c>
      <c r="CA244" s="332">
        <f t="shared" si="36"/>
        <v>0</v>
      </c>
    </row>
    <row r="245" spans="12:79" hidden="1" x14ac:dyDescent="0.2">
      <c r="L245" s="332">
        <f t="shared" si="34"/>
        <v>0</v>
      </c>
      <c r="M245" s="332">
        <f t="shared" si="34"/>
        <v>0</v>
      </c>
      <c r="N245" s="332">
        <f t="shared" si="34"/>
        <v>0</v>
      </c>
      <c r="O245" s="332">
        <f t="shared" si="34"/>
        <v>0</v>
      </c>
      <c r="P245" s="332">
        <f t="shared" si="34"/>
        <v>0</v>
      </c>
      <c r="Q245" s="332">
        <f t="shared" si="34"/>
        <v>0</v>
      </c>
      <c r="R245" s="332">
        <f t="shared" si="34"/>
        <v>0</v>
      </c>
      <c r="S245" s="332">
        <f t="shared" si="34"/>
        <v>0</v>
      </c>
      <c r="T245" s="332">
        <f t="shared" si="34"/>
        <v>0</v>
      </c>
      <c r="U245" s="332">
        <f t="shared" si="34"/>
        <v>0</v>
      </c>
      <c r="V245" s="332">
        <f t="shared" si="34"/>
        <v>0</v>
      </c>
      <c r="W245" s="332">
        <f t="shared" si="34"/>
        <v>0</v>
      </c>
      <c r="X245" s="332">
        <f t="shared" si="34"/>
        <v>0</v>
      </c>
      <c r="Y245" s="332">
        <f t="shared" si="34"/>
        <v>0</v>
      </c>
      <c r="Z245" s="332">
        <f t="shared" si="34"/>
        <v>0</v>
      </c>
      <c r="AA245" s="332">
        <f t="shared" si="34"/>
        <v>0</v>
      </c>
      <c r="AB245" s="332">
        <f t="shared" si="34"/>
        <v>0</v>
      </c>
      <c r="AC245" s="332">
        <f t="shared" si="34"/>
        <v>0</v>
      </c>
      <c r="AD245" s="332">
        <f t="shared" si="34"/>
        <v>0</v>
      </c>
      <c r="AE245" s="332">
        <f t="shared" si="34"/>
        <v>0</v>
      </c>
      <c r="AF245" s="332">
        <f t="shared" si="34"/>
        <v>0</v>
      </c>
      <c r="AG245" s="332">
        <f t="shared" si="34"/>
        <v>0</v>
      </c>
      <c r="AH245" s="332">
        <f t="shared" si="34"/>
        <v>0</v>
      </c>
      <c r="AI245" s="332">
        <f t="shared" si="34"/>
        <v>0</v>
      </c>
      <c r="AJ245" s="332">
        <f t="shared" si="34"/>
        <v>0</v>
      </c>
      <c r="AK245" s="332">
        <f t="shared" si="34"/>
        <v>0</v>
      </c>
      <c r="AL245" s="332">
        <f t="shared" si="34"/>
        <v>0</v>
      </c>
      <c r="AM245" s="332">
        <f t="shared" si="34"/>
        <v>0</v>
      </c>
      <c r="AN245" s="332">
        <f t="shared" si="34"/>
        <v>0</v>
      </c>
      <c r="AO245" s="332">
        <f t="shared" si="34"/>
        <v>0</v>
      </c>
      <c r="AP245" s="332">
        <f t="shared" si="34"/>
        <v>0</v>
      </c>
      <c r="AQ245" s="332">
        <f t="shared" si="33"/>
        <v>0</v>
      </c>
      <c r="AR245" s="332">
        <f t="shared" si="33"/>
        <v>0</v>
      </c>
      <c r="AS245" s="332">
        <f t="shared" si="33"/>
        <v>0</v>
      </c>
      <c r="AT245" s="332">
        <f t="shared" si="33"/>
        <v>0</v>
      </c>
      <c r="AU245" s="332">
        <f t="shared" si="33"/>
        <v>0</v>
      </c>
      <c r="AV245" s="332">
        <f t="shared" si="33"/>
        <v>0</v>
      </c>
      <c r="AW245" s="332">
        <f t="shared" si="33"/>
        <v>0</v>
      </c>
      <c r="AX245" s="332">
        <f t="shared" si="33"/>
        <v>0</v>
      </c>
      <c r="AY245" s="332">
        <f t="shared" si="33"/>
        <v>0</v>
      </c>
      <c r="AZ245" s="332">
        <f t="shared" si="33"/>
        <v>0</v>
      </c>
      <c r="BA245" s="332">
        <f t="shared" si="33"/>
        <v>0</v>
      </c>
      <c r="BB245" s="332">
        <f t="shared" si="33"/>
        <v>0</v>
      </c>
      <c r="BC245" s="332">
        <f t="shared" si="33"/>
        <v>0</v>
      </c>
      <c r="BD245" s="332">
        <f t="shared" si="33"/>
        <v>0</v>
      </c>
      <c r="BE245" s="332">
        <f t="shared" si="33"/>
        <v>0</v>
      </c>
      <c r="BF245" s="332">
        <f t="shared" si="33"/>
        <v>0</v>
      </c>
      <c r="BG245" s="332">
        <f t="shared" si="33"/>
        <v>0</v>
      </c>
      <c r="BH245" s="332">
        <f t="shared" si="33"/>
        <v>0</v>
      </c>
      <c r="BI245" s="332">
        <f t="shared" si="33"/>
        <v>0</v>
      </c>
      <c r="BJ245" s="332">
        <f t="shared" si="33"/>
        <v>0</v>
      </c>
      <c r="BK245" s="332">
        <f t="shared" si="33"/>
        <v>0</v>
      </c>
      <c r="BL245" s="332">
        <f t="shared" si="33"/>
        <v>0</v>
      </c>
      <c r="BM245" s="332">
        <f t="shared" si="33"/>
        <v>0</v>
      </c>
      <c r="BN245" s="332">
        <f t="shared" si="33"/>
        <v>0</v>
      </c>
      <c r="BO245" s="332">
        <f t="shared" si="33"/>
        <v>0</v>
      </c>
      <c r="BU245" s="332">
        <f t="shared" si="35"/>
        <v>0</v>
      </c>
      <c r="BV245" s="332">
        <f t="shared" si="35"/>
        <v>0</v>
      </c>
      <c r="BW245" s="332">
        <f t="shared" si="35"/>
        <v>0</v>
      </c>
      <c r="BX245" s="332">
        <f t="shared" si="35"/>
        <v>0</v>
      </c>
      <c r="BZ245" s="332">
        <f t="shared" si="36"/>
        <v>0</v>
      </c>
      <c r="CA245" s="332">
        <f t="shared" si="36"/>
        <v>0</v>
      </c>
    </row>
    <row r="246" spans="12:79" hidden="1" x14ac:dyDescent="0.2">
      <c r="L246" s="332">
        <f t="shared" si="34"/>
        <v>0</v>
      </c>
      <c r="M246" s="332">
        <f t="shared" si="34"/>
        <v>0</v>
      </c>
      <c r="N246" s="332">
        <f t="shared" si="34"/>
        <v>0</v>
      </c>
      <c r="O246" s="332">
        <f t="shared" si="34"/>
        <v>0</v>
      </c>
      <c r="P246" s="332">
        <f t="shared" si="34"/>
        <v>0</v>
      </c>
      <c r="Q246" s="332">
        <f t="shared" si="34"/>
        <v>0</v>
      </c>
      <c r="R246" s="332">
        <f t="shared" si="34"/>
        <v>0</v>
      </c>
      <c r="S246" s="332">
        <f t="shared" si="34"/>
        <v>0</v>
      </c>
      <c r="T246" s="332">
        <f t="shared" si="34"/>
        <v>0</v>
      </c>
      <c r="U246" s="332">
        <f t="shared" si="34"/>
        <v>0</v>
      </c>
      <c r="V246" s="332">
        <f t="shared" si="34"/>
        <v>0</v>
      </c>
      <c r="W246" s="332">
        <f t="shared" si="34"/>
        <v>0</v>
      </c>
      <c r="X246" s="332">
        <f t="shared" si="34"/>
        <v>0</v>
      </c>
      <c r="Y246" s="332">
        <f t="shared" si="34"/>
        <v>0</v>
      </c>
      <c r="Z246" s="332">
        <f t="shared" si="34"/>
        <v>0</v>
      </c>
      <c r="AA246" s="332">
        <f t="shared" si="34"/>
        <v>0</v>
      </c>
      <c r="AB246" s="332">
        <f t="shared" si="34"/>
        <v>0</v>
      </c>
      <c r="AC246" s="332">
        <f t="shared" si="34"/>
        <v>0</v>
      </c>
      <c r="AD246" s="332">
        <f t="shared" si="34"/>
        <v>0</v>
      </c>
      <c r="AE246" s="332">
        <f t="shared" si="34"/>
        <v>0</v>
      </c>
      <c r="AF246" s="332">
        <f t="shared" si="34"/>
        <v>0</v>
      </c>
      <c r="AG246" s="332">
        <f t="shared" si="34"/>
        <v>0</v>
      </c>
      <c r="AH246" s="332">
        <f t="shared" si="34"/>
        <v>0</v>
      </c>
      <c r="AI246" s="332">
        <f t="shared" si="34"/>
        <v>0</v>
      </c>
      <c r="AJ246" s="332">
        <f t="shared" si="34"/>
        <v>0</v>
      </c>
      <c r="AK246" s="332">
        <f t="shared" si="34"/>
        <v>0</v>
      </c>
      <c r="AL246" s="332">
        <f t="shared" si="34"/>
        <v>0</v>
      </c>
      <c r="AM246" s="332">
        <f t="shared" si="34"/>
        <v>0</v>
      </c>
      <c r="AN246" s="332">
        <f t="shared" si="34"/>
        <v>0</v>
      </c>
      <c r="AO246" s="332">
        <f t="shared" si="34"/>
        <v>0</v>
      </c>
      <c r="AP246" s="332">
        <f t="shared" si="34"/>
        <v>0</v>
      </c>
      <c r="AQ246" s="332">
        <f t="shared" si="33"/>
        <v>0</v>
      </c>
      <c r="AR246" s="332">
        <f t="shared" si="33"/>
        <v>0</v>
      </c>
      <c r="AS246" s="332">
        <f t="shared" si="33"/>
        <v>0</v>
      </c>
      <c r="AT246" s="332">
        <f t="shared" si="33"/>
        <v>0</v>
      </c>
      <c r="AU246" s="332">
        <f t="shared" si="33"/>
        <v>0</v>
      </c>
      <c r="AV246" s="332">
        <f t="shared" si="33"/>
        <v>0</v>
      </c>
      <c r="AW246" s="332">
        <f t="shared" si="33"/>
        <v>0</v>
      </c>
      <c r="AX246" s="332">
        <f t="shared" si="33"/>
        <v>0</v>
      </c>
      <c r="AY246" s="332">
        <f t="shared" si="33"/>
        <v>0</v>
      </c>
      <c r="AZ246" s="332">
        <f t="shared" si="33"/>
        <v>0</v>
      </c>
      <c r="BA246" s="332">
        <f t="shared" si="33"/>
        <v>0</v>
      </c>
      <c r="BB246" s="332">
        <f t="shared" si="33"/>
        <v>0</v>
      </c>
      <c r="BC246" s="332">
        <f t="shared" si="33"/>
        <v>0</v>
      </c>
      <c r="BD246" s="332">
        <f t="shared" si="33"/>
        <v>0</v>
      </c>
      <c r="BE246" s="332">
        <f t="shared" si="33"/>
        <v>0</v>
      </c>
      <c r="BF246" s="332">
        <f t="shared" si="33"/>
        <v>0</v>
      </c>
      <c r="BG246" s="332">
        <f t="shared" si="33"/>
        <v>0</v>
      </c>
      <c r="BH246" s="332">
        <f t="shared" si="33"/>
        <v>0</v>
      </c>
      <c r="BI246" s="332">
        <f t="shared" si="33"/>
        <v>0</v>
      </c>
      <c r="BJ246" s="332">
        <f t="shared" si="33"/>
        <v>0</v>
      </c>
      <c r="BK246" s="332">
        <f t="shared" si="33"/>
        <v>0</v>
      </c>
      <c r="BL246" s="332">
        <f t="shared" si="33"/>
        <v>0</v>
      </c>
      <c r="BM246" s="332">
        <f t="shared" si="33"/>
        <v>0</v>
      </c>
      <c r="BN246" s="332">
        <f t="shared" si="33"/>
        <v>0</v>
      </c>
      <c r="BO246" s="332">
        <f t="shared" si="33"/>
        <v>0</v>
      </c>
      <c r="BU246" s="332">
        <f t="shared" si="35"/>
        <v>0</v>
      </c>
      <c r="BV246" s="332">
        <f t="shared" si="35"/>
        <v>0</v>
      </c>
      <c r="BW246" s="332">
        <f t="shared" si="35"/>
        <v>0</v>
      </c>
      <c r="BX246" s="332">
        <f t="shared" si="35"/>
        <v>0</v>
      </c>
      <c r="BZ246" s="332">
        <f t="shared" si="36"/>
        <v>0</v>
      </c>
      <c r="CA246" s="332">
        <f t="shared" si="36"/>
        <v>0</v>
      </c>
    </row>
    <row r="247" spans="12:79" hidden="1" x14ac:dyDescent="0.2">
      <c r="L247" s="332">
        <f t="shared" si="34"/>
        <v>0</v>
      </c>
      <c r="M247" s="332">
        <f t="shared" si="34"/>
        <v>0</v>
      </c>
      <c r="N247" s="332">
        <f t="shared" si="34"/>
        <v>0</v>
      </c>
      <c r="O247" s="332">
        <f t="shared" si="34"/>
        <v>0</v>
      </c>
      <c r="P247" s="332">
        <f t="shared" si="34"/>
        <v>0</v>
      </c>
      <c r="Q247" s="332">
        <f t="shared" si="34"/>
        <v>0</v>
      </c>
      <c r="R247" s="332">
        <f t="shared" si="34"/>
        <v>0</v>
      </c>
      <c r="S247" s="332">
        <f t="shared" si="34"/>
        <v>0</v>
      </c>
      <c r="T247" s="332">
        <f t="shared" si="34"/>
        <v>0</v>
      </c>
      <c r="U247" s="332">
        <f t="shared" si="34"/>
        <v>0</v>
      </c>
      <c r="V247" s="332">
        <f t="shared" si="34"/>
        <v>0</v>
      </c>
      <c r="W247" s="332">
        <f t="shared" si="34"/>
        <v>0</v>
      </c>
      <c r="X247" s="332">
        <f t="shared" si="34"/>
        <v>0</v>
      </c>
      <c r="Y247" s="332">
        <f t="shared" si="34"/>
        <v>0</v>
      </c>
      <c r="Z247" s="332">
        <f t="shared" si="34"/>
        <v>0</v>
      </c>
      <c r="AA247" s="332">
        <f t="shared" si="34"/>
        <v>0</v>
      </c>
      <c r="AB247" s="332">
        <f t="shared" si="34"/>
        <v>0</v>
      </c>
      <c r="AC247" s="332">
        <f t="shared" si="34"/>
        <v>0</v>
      </c>
      <c r="AD247" s="332">
        <f t="shared" si="34"/>
        <v>0</v>
      </c>
      <c r="AE247" s="332">
        <f t="shared" si="34"/>
        <v>0</v>
      </c>
      <c r="AF247" s="332">
        <f t="shared" si="34"/>
        <v>0</v>
      </c>
      <c r="AG247" s="332">
        <f t="shared" si="34"/>
        <v>0</v>
      </c>
      <c r="AH247" s="332">
        <f t="shared" si="34"/>
        <v>0</v>
      </c>
      <c r="AI247" s="332">
        <f t="shared" si="34"/>
        <v>0</v>
      </c>
      <c r="AJ247" s="332">
        <f t="shared" si="34"/>
        <v>0</v>
      </c>
      <c r="AK247" s="332">
        <f t="shared" si="34"/>
        <v>0</v>
      </c>
      <c r="AL247" s="332">
        <f t="shared" si="34"/>
        <v>0</v>
      </c>
      <c r="AM247" s="332">
        <f t="shared" si="34"/>
        <v>0</v>
      </c>
      <c r="AN247" s="332">
        <f t="shared" si="34"/>
        <v>0</v>
      </c>
      <c r="AO247" s="332">
        <f t="shared" si="34"/>
        <v>0</v>
      </c>
      <c r="AP247" s="332">
        <f t="shared" si="34"/>
        <v>0</v>
      </c>
      <c r="AQ247" s="332">
        <f t="shared" si="33"/>
        <v>0</v>
      </c>
      <c r="AR247" s="332">
        <f t="shared" si="33"/>
        <v>0</v>
      </c>
      <c r="AS247" s="332">
        <f t="shared" si="33"/>
        <v>0</v>
      </c>
      <c r="AT247" s="332">
        <f t="shared" si="33"/>
        <v>0</v>
      </c>
      <c r="AU247" s="332">
        <f t="shared" si="33"/>
        <v>0</v>
      </c>
      <c r="AV247" s="332">
        <f t="shared" si="33"/>
        <v>0</v>
      </c>
      <c r="AW247" s="332">
        <f t="shared" si="33"/>
        <v>0</v>
      </c>
      <c r="AX247" s="332">
        <f t="shared" si="33"/>
        <v>0</v>
      </c>
      <c r="AY247" s="332">
        <f t="shared" si="33"/>
        <v>0</v>
      </c>
      <c r="AZ247" s="332">
        <f t="shared" si="33"/>
        <v>0</v>
      </c>
      <c r="BA247" s="332">
        <f t="shared" si="33"/>
        <v>0</v>
      </c>
      <c r="BB247" s="332">
        <f t="shared" si="33"/>
        <v>0</v>
      </c>
      <c r="BC247" s="332">
        <f t="shared" si="33"/>
        <v>0</v>
      </c>
      <c r="BD247" s="332">
        <f t="shared" si="33"/>
        <v>0</v>
      </c>
      <c r="BE247" s="332">
        <f t="shared" si="33"/>
        <v>0</v>
      </c>
      <c r="BF247" s="332">
        <f t="shared" si="33"/>
        <v>0</v>
      </c>
      <c r="BG247" s="332">
        <f t="shared" si="33"/>
        <v>0</v>
      </c>
      <c r="BH247" s="332">
        <f t="shared" si="33"/>
        <v>0</v>
      </c>
      <c r="BI247" s="332">
        <f t="shared" si="33"/>
        <v>0</v>
      </c>
      <c r="BJ247" s="332">
        <f t="shared" si="33"/>
        <v>0</v>
      </c>
      <c r="BK247" s="332">
        <f t="shared" si="33"/>
        <v>0</v>
      </c>
      <c r="BL247" s="332">
        <f t="shared" si="33"/>
        <v>0</v>
      </c>
      <c r="BM247" s="332">
        <f t="shared" si="33"/>
        <v>0</v>
      </c>
      <c r="BN247" s="332">
        <f t="shared" si="33"/>
        <v>0</v>
      </c>
      <c r="BO247" s="332">
        <f t="shared" si="33"/>
        <v>0</v>
      </c>
      <c r="BU247" s="332">
        <f t="shared" si="35"/>
        <v>0</v>
      </c>
      <c r="BV247" s="332">
        <f t="shared" si="35"/>
        <v>0</v>
      </c>
      <c r="BW247" s="332">
        <f t="shared" si="35"/>
        <v>0</v>
      </c>
      <c r="BX247" s="332">
        <f t="shared" si="35"/>
        <v>0</v>
      </c>
      <c r="BZ247" s="332">
        <f t="shared" si="36"/>
        <v>0</v>
      </c>
      <c r="CA247" s="332">
        <f t="shared" si="36"/>
        <v>0</v>
      </c>
    </row>
    <row r="248" spans="12:79" hidden="1" x14ac:dyDescent="0.2">
      <c r="L248" s="332">
        <f t="shared" si="34"/>
        <v>0</v>
      </c>
      <c r="M248" s="332">
        <f t="shared" si="34"/>
        <v>0</v>
      </c>
      <c r="N248" s="332">
        <f t="shared" si="34"/>
        <v>0</v>
      </c>
      <c r="O248" s="332">
        <f t="shared" si="34"/>
        <v>0</v>
      </c>
      <c r="P248" s="332">
        <f t="shared" si="34"/>
        <v>0</v>
      </c>
      <c r="Q248" s="332">
        <f t="shared" si="34"/>
        <v>0</v>
      </c>
      <c r="R248" s="332">
        <f t="shared" si="34"/>
        <v>0</v>
      </c>
      <c r="S248" s="332">
        <f t="shared" ref="S248:AP258" si="37">S75-CK75</f>
        <v>0</v>
      </c>
      <c r="T248" s="332">
        <f t="shared" si="37"/>
        <v>0</v>
      </c>
      <c r="U248" s="332">
        <f t="shared" si="37"/>
        <v>0</v>
      </c>
      <c r="V248" s="332">
        <f t="shared" si="37"/>
        <v>0</v>
      </c>
      <c r="W248" s="332">
        <f t="shared" si="37"/>
        <v>0</v>
      </c>
      <c r="X248" s="332">
        <f t="shared" si="37"/>
        <v>0</v>
      </c>
      <c r="Y248" s="332">
        <f t="shared" si="37"/>
        <v>0</v>
      </c>
      <c r="Z248" s="332">
        <f t="shared" si="37"/>
        <v>0</v>
      </c>
      <c r="AA248" s="332">
        <f t="shared" si="37"/>
        <v>0</v>
      </c>
      <c r="AB248" s="332">
        <f t="shared" si="37"/>
        <v>0</v>
      </c>
      <c r="AC248" s="332">
        <f t="shared" si="37"/>
        <v>0</v>
      </c>
      <c r="AD248" s="332">
        <f t="shared" si="37"/>
        <v>0</v>
      </c>
      <c r="AE248" s="332">
        <f t="shared" si="37"/>
        <v>0</v>
      </c>
      <c r="AF248" s="332">
        <f t="shared" si="37"/>
        <v>0</v>
      </c>
      <c r="AG248" s="332">
        <f t="shared" si="37"/>
        <v>0</v>
      </c>
      <c r="AH248" s="332">
        <f t="shared" si="37"/>
        <v>0</v>
      </c>
      <c r="AI248" s="332">
        <f t="shared" si="37"/>
        <v>0</v>
      </c>
      <c r="AJ248" s="332">
        <f t="shared" si="37"/>
        <v>0</v>
      </c>
      <c r="AK248" s="332">
        <f t="shared" si="37"/>
        <v>0</v>
      </c>
      <c r="AL248" s="332">
        <f t="shared" si="37"/>
        <v>0</v>
      </c>
      <c r="AM248" s="332">
        <f t="shared" si="37"/>
        <v>0</v>
      </c>
      <c r="AN248" s="332">
        <f t="shared" si="37"/>
        <v>0</v>
      </c>
      <c r="AO248" s="332">
        <f t="shared" si="37"/>
        <v>0</v>
      </c>
      <c r="AP248" s="332">
        <f t="shared" si="37"/>
        <v>0</v>
      </c>
      <c r="AQ248" s="332">
        <f t="shared" si="33"/>
        <v>0</v>
      </c>
      <c r="AR248" s="332">
        <f t="shared" si="33"/>
        <v>0</v>
      </c>
      <c r="AS248" s="332">
        <f t="shared" si="33"/>
        <v>0</v>
      </c>
      <c r="AT248" s="332">
        <f t="shared" si="33"/>
        <v>0</v>
      </c>
      <c r="AU248" s="332">
        <f t="shared" si="33"/>
        <v>0</v>
      </c>
      <c r="AV248" s="332">
        <f t="shared" si="33"/>
        <v>0</v>
      </c>
      <c r="AW248" s="332">
        <f t="shared" si="33"/>
        <v>0</v>
      </c>
      <c r="AX248" s="332">
        <f t="shared" si="33"/>
        <v>0</v>
      </c>
      <c r="AY248" s="332">
        <f t="shared" si="33"/>
        <v>0</v>
      </c>
      <c r="AZ248" s="332">
        <f t="shared" si="33"/>
        <v>0</v>
      </c>
      <c r="BA248" s="332">
        <f t="shared" si="33"/>
        <v>0</v>
      </c>
      <c r="BB248" s="332">
        <f t="shared" si="33"/>
        <v>0</v>
      </c>
      <c r="BC248" s="332">
        <f t="shared" si="33"/>
        <v>0</v>
      </c>
      <c r="BD248" s="332">
        <f t="shared" si="33"/>
        <v>0</v>
      </c>
      <c r="BE248" s="332">
        <f t="shared" si="33"/>
        <v>0</v>
      </c>
      <c r="BF248" s="332">
        <f t="shared" si="33"/>
        <v>0</v>
      </c>
      <c r="BG248" s="332">
        <f t="shared" si="33"/>
        <v>0</v>
      </c>
      <c r="BH248" s="332">
        <f t="shared" si="33"/>
        <v>0</v>
      </c>
      <c r="BI248" s="332">
        <f t="shared" si="33"/>
        <v>0</v>
      </c>
      <c r="BJ248" s="332">
        <f t="shared" si="33"/>
        <v>0</v>
      </c>
      <c r="BK248" s="332">
        <f t="shared" si="33"/>
        <v>0</v>
      </c>
      <c r="BL248" s="332">
        <f t="shared" si="33"/>
        <v>0</v>
      </c>
      <c r="BM248" s="332">
        <f t="shared" si="33"/>
        <v>0</v>
      </c>
      <c r="BN248" s="332">
        <f t="shared" si="33"/>
        <v>0</v>
      </c>
      <c r="BO248" s="332">
        <f t="shared" si="33"/>
        <v>0</v>
      </c>
      <c r="BU248" s="332">
        <f t="shared" si="35"/>
        <v>0</v>
      </c>
      <c r="BV248" s="332">
        <f t="shared" si="35"/>
        <v>0</v>
      </c>
      <c r="BW248" s="332">
        <f t="shared" si="35"/>
        <v>0</v>
      </c>
      <c r="BX248" s="332">
        <f t="shared" si="35"/>
        <v>0</v>
      </c>
      <c r="BZ248" s="332">
        <f t="shared" si="36"/>
        <v>0</v>
      </c>
      <c r="CA248" s="332">
        <f t="shared" si="36"/>
        <v>0</v>
      </c>
    </row>
    <row r="249" spans="12:79" hidden="1" x14ac:dyDescent="0.2">
      <c r="L249" s="332">
        <f t="shared" ref="L249:AA264" si="38">L76-CD76</f>
        <v>0</v>
      </c>
      <c r="M249" s="332">
        <f t="shared" si="38"/>
        <v>0</v>
      </c>
      <c r="N249" s="332">
        <f t="shared" si="38"/>
        <v>0</v>
      </c>
      <c r="O249" s="332">
        <f t="shared" si="38"/>
        <v>0</v>
      </c>
      <c r="P249" s="332">
        <f t="shared" si="38"/>
        <v>0</v>
      </c>
      <c r="Q249" s="332">
        <f t="shared" si="38"/>
        <v>0</v>
      </c>
      <c r="R249" s="332">
        <f t="shared" si="38"/>
        <v>0</v>
      </c>
      <c r="S249" s="332">
        <f t="shared" si="37"/>
        <v>0</v>
      </c>
      <c r="T249" s="332">
        <f t="shared" si="37"/>
        <v>0</v>
      </c>
      <c r="U249" s="332">
        <f t="shared" si="37"/>
        <v>0</v>
      </c>
      <c r="V249" s="332">
        <f t="shared" si="37"/>
        <v>0</v>
      </c>
      <c r="W249" s="332">
        <f t="shared" si="37"/>
        <v>0</v>
      </c>
      <c r="X249" s="332">
        <f t="shared" si="37"/>
        <v>0</v>
      </c>
      <c r="Y249" s="332">
        <f t="shared" si="37"/>
        <v>0</v>
      </c>
      <c r="Z249" s="332">
        <f t="shared" si="37"/>
        <v>0</v>
      </c>
      <c r="AA249" s="332">
        <f t="shared" si="37"/>
        <v>0</v>
      </c>
      <c r="AB249" s="332">
        <f t="shared" si="37"/>
        <v>0</v>
      </c>
      <c r="AC249" s="332">
        <f t="shared" si="37"/>
        <v>0</v>
      </c>
      <c r="AD249" s="332">
        <f t="shared" si="37"/>
        <v>0</v>
      </c>
      <c r="AE249" s="332">
        <f t="shared" si="37"/>
        <v>0</v>
      </c>
      <c r="AF249" s="332">
        <f t="shared" si="37"/>
        <v>0</v>
      </c>
      <c r="AG249" s="332">
        <f t="shared" si="37"/>
        <v>0</v>
      </c>
      <c r="AH249" s="332">
        <f t="shared" si="37"/>
        <v>0</v>
      </c>
      <c r="AI249" s="332">
        <f t="shared" si="37"/>
        <v>0</v>
      </c>
      <c r="AJ249" s="332">
        <f t="shared" si="37"/>
        <v>0</v>
      </c>
      <c r="AK249" s="332">
        <f t="shared" si="37"/>
        <v>0</v>
      </c>
      <c r="AL249" s="332">
        <f t="shared" si="37"/>
        <v>0</v>
      </c>
      <c r="AM249" s="332">
        <f t="shared" si="37"/>
        <v>0</v>
      </c>
      <c r="AN249" s="332">
        <f t="shared" si="37"/>
        <v>0</v>
      </c>
      <c r="AO249" s="332">
        <f t="shared" si="37"/>
        <v>0</v>
      </c>
      <c r="AP249" s="332">
        <f t="shared" si="37"/>
        <v>0</v>
      </c>
      <c r="AQ249" s="332">
        <f t="shared" si="33"/>
        <v>0</v>
      </c>
      <c r="AR249" s="332">
        <f t="shared" si="33"/>
        <v>0</v>
      </c>
      <c r="AS249" s="332">
        <f t="shared" si="33"/>
        <v>0</v>
      </c>
      <c r="AT249" s="332">
        <f t="shared" si="33"/>
        <v>0</v>
      </c>
      <c r="AU249" s="332">
        <f t="shared" si="33"/>
        <v>0</v>
      </c>
      <c r="AV249" s="332">
        <f t="shared" ref="AV249:BO261" si="39">AV76-DN76</f>
        <v>0</v>
      </c>
      <c r="AW249" s="332">
        <f t="shared" si="39"/>
        <v>0</v>
      </c>
      <c r="AX249" s="332">
        <f t="shared" si="39"/>
        <v>0</v>
      </c>
      <c r="AY249" s="332">
        <f t="shared" si="39"/>
        <v>0</v>
      </c>
      <c r="AZ249" s="332">
        <f t="shared" si="39"/>
        <v>0</v>
      </c>
      <c r="BA249" s="332">
        <f t="shared" si="39"/>
        <v>0</v>
      </c>
      <c r="BB249" s="332">
        <f t="shared" si="39"/>
        <v>0</v>
      </c>
      <c r="BC249" s="332">
        <f t="shared" si="39"/>
        <v>0</v>
      </c>
      <c r="BD249" s="332">
        <f t="shared" si="39"/>
        <v>0</v>
      </c>
      <c r="BE249" s="332">
        <f t="shared" si="39"/>
        <v>0</v>
      </c>
      <c r="BF249" s="332">
        <f t="shared" si="39"/>
        <v>0</v>
      </c>
      <c r="BG249" s="332">
        <f t="shared" si="39"/>
        <v>0</v>
      </c>
      <c r="BH249" s="332">
        <f t="shared" si="39"/>
        <v>0</v>
      </c>
      <c r="BI249" s="332">
        <f t="shared" si="39"/>
        <v>0</v>
      </c>
      <c r="BJ249" s="332">
        <f t="shared" si="39"/>
        <v>0</v>
      </c>
      <c r="BK249" s="332">
        <f t="shared" si="39"/>
        <v>0</v>
      </c>
      <c r="BL249" s="332">
        <f t="shared" si="39"/>
        <v>0</v>
      </c>
      <c r="BM249" s="332">
        <f t="shared" si="39"/>
        <v>0</v>
      </c>
      <c r="BN249" s="332">
        <f t="shared" si="39"/>
        <v>0</v>
      </c>
      <c r="BO249" s="332">
        <f t="shared" si="39"/>
        <v>0</v>
      </c>
      <c r="BU249" s="332">
        <f t="shared" si="35"/>
        <v>0</v>
      </c>
      <c r="BV249" s="332">
        <f t="shared" si="35"/>
        <v>0</v>
      </c>
      <c r="BW249" s="332">
        <f t="shared" si="35"/>
        <v>0</v>
      </c>
      <c r="BX249" s="332">
        <f t="shared" si="35"/>
        <v>0</v>
      </c>
      <c r="BZ249" s="332">
        <f t="shared" si="36"/>
        <v>0</v>
      </c>
      <c r="CA249" s="332">
        <f t="shared" si="36"/>
        <v>0</v>
      </c>
    </row>
    <row r="250" spans="12:79" hidden="1" x14ac:dyDescent="0.2">
      <c r="L250" s="332">
        <f t="shared" si="38"/>
        <v>0</v>
      </c>
      <c r="M250" s="332">
        <f t="shared" si="38"/>
        <v>0</v>
      </c>
      <c r="N250" s="332">
        <f t="shared" si="38"/>
        <v>0</v>
      </c>
      <c r="O250" s="332">
        <f t="shared" si="38"/>
        <v>0</v>
      </c>
      <c r="P250" s="332">
        <f t="shared" si="38"/>
        <v>0</v>
      </c>
      <c r="Q250" s="332">
        <f t="shared" si="38"/>
        <v>0</v>
      </c>
      <c r="R250" s="332">
        <f t="shared" si="38"/>
        <v>0</v>
      </c>
      <c r="S250" s="332">
        <f t="shared" si="37"/>
        <v>0</v>
      </c>
      <c r="T250" s="332">
        <f t="shared" si="37"/>
        <v>0</v>
      </c>
      <c r="U250" s="332">
        <f t="shared" si="37"/>
        <v>0</v>
      </c>
      <c r="V250" s="332">
        <f t="shared" si="37"/>
        <v>0</v>
      </c>
      <c r="W250" s="332">
        <f t="shared" si="37"/>
        <v>0</v>
      </c>
      <c r="X250" s="332">
        <f t="shared" si="37"/>
        <v>0</v>
      </c>
      <c r="Y250" s="332">
        <f t="shared" si="37"/>
        <v>0</v>
      </c>
      <c r="Z250" s="332">
        <f t="shared" si="37"/>
        <v>0</v>
      </c>
      <c r="AA250" s="332">
        <f t="shared" si="37"/>
        <v>0</v>
      </c>
      <c r="AB250" s="332">
        <f t="shared" si="37"/>
        <v>0</v>
      </c>
      <c r="AC250" s="332">
        <f t="shared" si="37"/>
        <v>0</v>
      </c>
      <c r="AD250" s="332">
        <f t="shared" si="37"/>
        <v>0</v>
      </c>
      <c r="AE250" s="332">
        <f t="shared" si="37"/>
        <v>0</v>
      </c>
      <c r="AF250" s="332">
        <f t="shared" si="37"/>
        <v>0</v>
      </c>
      <c r="AG250" s="332">
        <f t="shared" si="37"/>
        <v>0</v>
      </c>
      <c r="AH250" s="332">
        <f t="shared" si="37"/>
        <v>0</v>
      </c>
      <c r="AI250" s="332">
        <f t="shared" si="37"/>
        <v>0</v>
      </c>
      <c r="AJ250" s="332">
        <f t="shared" si="37"/>
        <v>0</v>
      </c>
      <c r="AK250" s="332">
        <f t="shared" si="37"/>
        <v>0</v>
      </c>
      <c r="AL250" s="332">
        <f t="shared" si="37"/>
        <v>0</v>
      </c>
      <c r="AM250" s="332">
        <f t="shared" si="37"/>
        <v>0</v>
      </c>
      <c r="AN250" s="332">
        <f t="shared" si="37"/>
        <v>0</v>
      </c>
      <c r="AO250" s="332">
        <f t="shared" si="37"/>
        <v>0</v>
      </c>
      <c r="AP250" s="332">
        <f t="shared" si="37"/>
        <v>0</v>
      </c>
      <c r="AQ250" s="332">
        <f t="shared" ref="AQ250:BF265" si="40">AQ77-DI77</f>
        <v>0</v>
      </c>
      <c r="AR250" s="332">
        <f t="shared" si="40"/>
        <v>0</v>
      </c>
      <c r="AS250" s="332">
        <f t="shared" si="40"/>
        <v>0</v>
      </c>
      <c r="AT250" s="332">
        <f t="shared" si="40"/>
        <v>0</v>
      </c>
      <c r="AU250" s="332">
        <f t="shared" si="40"/>
        <v>0</v>
      </c>
      <c r="AV250" s="332">
        <f t="shared" si="39"/>
        <v>0</v>
      </c>
      <c r="AW250" s="332">
        <f t="shared" si="39"/>
        <v>0</v>
      </c>
      <c r="AX250" s="332">
        <f t="shared" si="39"/>
        <v>0</v>
      </c>
      <c r="AY250" s="332">
        <f t="shared" si="39"/>
        <v>0</v>
      </c>
      <c r="AZ250" s="332">
        <f t="shared" si="39"/>
        <v>0</v>
      </c>
      <c r="BA250" s="332">
        <f t="shared" si="39"/>
        <v>0</v>
      </c>
      <c r="BB250" s="332">
        <f t="shared" si="39"/>
        <v>0</v>
      </c>
      <c r="BC250" s="332">
        <f t="shared" si="39"/>
        <v>0</v>
      </c>
      <c r="BD250" s="332">
        <f t="shared" si="39"/>
        <v>0</v>
      </c>
      <c r="BE250" s="332">
        <f t="shared" si="39"/>
        <v>0</v>
      </c>
      <c r="BF250" s="332">
        <f t="shared" si="39"/>
        <v>0</v>
      </c>
      <c r="BG250" s="332">
        <f t="shared" si="39"/>
        <v>0</v>
      </c>
      <c r="BH250" s="332">
        <f t="shared" si="39"/>
        <v>0</v>
      </c>
      <c r="BI250" s="332">
        <f t="shared" si="39"/>
        <v>0</v>
      </c>
      <c r="BJ250" s="332">
        <f t="shared" si="39"/>
        <v>0</v>
      </c>
      <c r="BK250" s="332">
        <f t="shared" si="39"/>
        <v>0</v>
      </c>
      <c r="BL250" s="332">
        <f t="shared" si="39"/>
        <v>0</v>
      </c>
      <c r="BM250" s="332">
        <f t="shared" si="39"/>
        <v>0</v>
      </c>
      <c r="BN250" s="332">
        <f t="shared" si="39"/>
        <v>0</v>
      </c>
      <c r="BO250" s="332">
        <f t="shared" si="39"/>
        <v>0</v>
      </c>
      <c r="BU250" s="332">
        <f t="shared" si="35"/>
        <v>0</v>
      </c>
      <c r="BV250" s="332">
        <f t="shared" si="35"/>
        <v>0</v>
      </c>
      <c r="BW250" s="332">
        <f t="shared" si="35"/>
        <v>0</v>
      </c>
      <c r="BX250" s="332">
        <f t="shared" si="35"/>
        <v>0</v>
      </c>
      <c r="BZ250" s="332">
        <f t="shared" si="36"/>
        <v>0</v>
      </c>
      <c r="CA250" s="332">
        <f t="shared" si="36"/>
        <v>0</v>
      </c>
    </row>
    <row r="251" spans="12:79" hidden="1" x14ac:dyDescent="0.2">
      <c r="L251" s="332">
        <f t="shared" si="38"/>
        <v>0</v>
      </c>
      <c r="M251" s="332">
        <f t="shared" si="38"/>
        <v>0</v>
      </c>
      <c r="N251" s="332">
        <f t="shared" si="38"/>
        <v>0</v>
      </c>
      <c r="O251" s="332">
        <f t="shared" si="38"/>
        <v>0</v>
      </c>
      <c r="P251" s="332">
        <f t="shared" si="38"/>
        <v>0</v>
      </c>
      <c r="Q251" s="332">
        <f t="shared" si="38"/>
        <v>0</v>
      </c>
      <c r="R251" s="332">
        <f t="shared" si="38"/>
        <v>0</v>
      </c>
      <c r="S251" s="332">
        <f t="shared" si="37"/>
        <v>0</v>
      </c>
      <c r="T251" s="332">
        <f t="shared" si="37"/>
        <v>0</v>
      </c>
      <c r="U251" s="332">
        <f t="shared" si="37"/>
        <v>0</v>
      </c>
      <c r="V251" s="332">
        <f t="shared" si="37"/>
        <v>0</v>
      </c>
      <c r="W251" s="332">
        <f t="shared" si="37"/>
        <v>0</v>
      </c>
      <c r="X251" s="332">
        <f t="shared" si="37"/>
        <v>0</v>
      </c>
      <c r="Y251" s="332">
        <f t="shared" si="37"/>
        <v>0</v>
      </c>
      <c r="Z251" s="332">
        <f t="shared" si="37"/>
        <v>0</v>
      </c>
      <c r="AA251" s="332">
        <f t="shared" si="37"/>
        <v>0</v>
      </c>
      <c r="AB251" s="332">
        <f t="shared" si="37"/>
        <v>0</v>
      </c>
      <c r="AC251" s="332">
        <f t="shared" si="37"/>
        <v>0</v>
      </c>
      <c r="AD251" s="332">
        <f t="shared" si="37"/>
        <v>0</v>
      </c>
      <c r="AE251" s="332">
        <f t="shared" si="37"/>
        <v>0</v>
      </c>
      <c r="AF251" s="332">
        <f t="shared" si="37"/>
        <v>0</v>
      </c>
      <c r="AG251" s="332">
        <f t="shared" si="37"/>
        <v>0</v>
      </c>
      <c r="AH251" s="332">
        <f t="shared" si="37"/>
        <v>0</v>
      </c>
      <c r="AI251" s="332">
        <f t="shared" si="37"/>
        <v>0</v>
      </c>
      <c r="AJ251" s="332">
        <f t="shared" si="37"/>
        <v>0</v>
      </c>
      <c r="AK251" s="332">
        <f t="shared" si="37"/>
        <v>0</v>
      </c>
      <c r="AL251" s="332">
        <f t="shared" si="37"/>
        <v>0</v>
      </c>
      <c r="AM251" s="332">
        <f t="shared" si="37"/>
        <v>0</v>
      </c>
      <c r="AN251" s="332">
        <f t="shared" si="37"/>
        <v>0</v>
      </c>
      <c r="AO251" s="332">
        <f t="shared" si="37"/>
        <v>0</v>
      </c>
      <c r="AP251" s="332">
        <f t="shared" si="37"/>
        <v>0</v>
      </c>
      <c r="AQ251" s="332">
        <f t="shared" si="40"/>
        <v>0</v>
      </c>
      <c r="AR251" s="332">
        <f t="shared" si="40"/>
        <v>0</v>
      </c>
      <c r="AS251" s="332">
        <f t="shared" si="40"/>
        <v>0</v>
      </c>
      <c r="AT251" s="332">
        <f t="shared" si="40"/>
        <v>0</v>
      </c>
      <c r="AU251" s="332">
        <f t="shared" si="40"/>
        <v>0</v>
      </c>
      <c r="AV251" s="332">
        <f t="shared" si="39"/>
        <v>0</v>
      </c>
      <c r="AW251" s="332">
        <f t="shared" si="39"/>
        <v>0</v>
      </c>
      <c r="AX251" s="332">
        <f t="shared" si="39"/>
        <v>0</v>
      </c>
      <c r="AY251" s="332">
        <f t="shared" si="39"/>
        <v>0</v>
      </c>
      <c r="AZ251" s="332">
        <f t="shared" si="39"/>
        <v>0</v>
      </c>
      <c r="BA251" s="332">
        <f t="shared" si="39"/>
        <v>0</v>
      </c>
      <c r="BB251" s="332">
        <f t="shared" si="39"/>
        <v>0</v>
      </c>
      <c r="BC251" s="332">
        <f t="shared" si="39"/>
        <v>0</v>
      </c>
      <c r="BD251" s="332">
        <f t="shared" si="39"/>
        <v>0</v>
      </c>
      <c r="BE251" s="332">
        <f t="shared" si="39"/>
        <v>0</v>
      </c>
      <c r="BF251" s="332">
        <f t="shared" si="39"/>
        <v>0</v>
      </c>
      <c r="BG251" s="332">
        <f t="shared" si="39"/>
        <v>0</v>
      </c>
      <c r="BH251" s="332">
        <f t="shared" si="39"/>
        <v>0</v>
      </c>
      <c r="BI251" s="332">
        <f t="shared" si="39"/>
        <v>0</v>
      </c>
      <c r="BJ251" s="332">
        <f t="shared" si="39"/>
        <v>0</v>
      </c>
      <c r="BK251" s="332">
        <f t="shared" si="39"/>
        <v>0</v>
      </c>
      <c r="BL251" s="332">
        <f t="shared" si="39"/>
        <v>0</v>
      </c>
      <c r="BM251" s="332">
        <f t="shared" si="39"/>
        <v>0</v>
      </c>
      <c r="BN251" s="332">
        <f t="shared" si="39"/>
        <v>0</v>
      </c>
      <c r="BO251" s="332">
        <f t="shared" si="39"/>
        <v>0</v>
      </c>
      <c r="BU251" s="332">
        <f t="shared" si="35"/>
        <v>0</v>
      </c>
      <c r="BV251" s="332">
        <f t="shared" si="35"/>
        <v>0</v>
      </c>
      <c r="BW251" s="332">
        <f t="shared" si="35"/>
        <v>0</v>
      </c>
      <c r="BX251" s="332">
        <f t="shared" si="35"/>
        <v>0</v>
      </c>
      <c r="BZ251" s="332">
        <f t="shared" si="36"/>
        <v>0</v>
      </c>
      <c r="CA251" s="332">
        <f t="shared" si="36"/>
        <v>0</v>
      </c>
    </row>
    <row r="252" spans="12:79" hidden="1" x14ac:dyDescent="0.2">
      <c r="L252" s="332">
        <f t="shared" si="38"/>
        <v>0</v>
      </c>
      <c r="M252" s="332">
        <f t="shared" si="38"/>
        <v>0</v>
      </c>
      <c r="N252" s="332">
        <f t="shared" si="38"/>
        <v>0</v>
      </c>
      <c r="O252" s="332">
        <f t="shared" si="38"/>
        <v>0</v>
      </c>
      <c r="P252" s="332">
        <f t="shared" si="38"/>
        <v>0</v>
      </c>
      <c r="Q252" s="332">
        <f t="shared" si="38"/>
        <v>0</v>
      </c>
      <c r="R252" s="332">
        <f t="shared" si="38"/>
        <v>0</v>
      </c>
      <c r="S252" s="332">
        <f t="shared" si="37"/>
        <v>0</v>
      </c>
      <c r="T252" s="332">
        <f t="shared" si="37"/>
        <v>0</v>
      </c>
      <c r="U252" s="332">
        <f t="shared" si="37"/>
        <v>0</v>
      </c>
      <c r="V252" s="332">
        <f t="shared" si="37"/>
        <v>0</v>
      </c>
      <c r="W252" s="332">
        <f t="shared" si="37"/>
        <v>0</v>
      </c>
      <c r="X252" s="332">
        <f t="shared" si="37"/>
        <v>0</v>
      </c>
      <c r="Y252" s="332">
        <f t="shared" si="37"/>
        <v>0</v>
      </c>
      <c r="Z252" s="332">
        <f t="shared" si="37"/>
        <v>0</v>
      </c>
      <c r="AA252" s="332">
        <f t="shared" si="37"/>
        <v>0</v>
      </c>
      <c r="AB252" s="332">
        <f t="shared" si="37"/>
        <v>0</v>
      </c>
      <c r="AC252" s="332">
        <f t="shared" si="37"/>
        <v>0</v>
      </c>
      <c r="AD252" s="332">
        <f t="shared" si="37"/>
        <v>0</v>
      </c>
      <c r="AE252" s="332">
        <f t="shared" si="37"/>
        <v>0</v>
      </c>
      <c r="AF252" s="332">
        <f t="shared" si="37"/>
        <v>0</v>
      </c>
      <c r="AG252" s="332">
        <f t="shared" si="37"/>
        <v>0</v>
      </c>
      <c r="AH252" s="332">
        <f t="shared" si="37"/>
        <v>0</v>
      </c>
      <c r="AI252" s="332">
        <f t="shared" si="37"/>
        <v>0</v>
      </c>
      <c r="AJ252" s="332">
        <f t="shared" si="37"/>
        <v>0</v>
      </c>
      <c r="AK252" s="332">
        <f t="shared" si="37"/>
        <v>0</v>
      </c>
      <c r="AL252" s="332">
        <f t="shared" si="37"/>
        <v>0</v>
      </c>
      <c r="AM252" s="332">
        <f t="shared" si="37"/>
        <v>0</v>
      </c>
      <c r="AN252" s="332">
        <f t="shared" si="37"/>
        <v>0</v>
      </c>
      <c r="AO252" s="332">
        <f t="shared" si="37"/>
        <v>0</v>
      </c>
      <c r="AP252" s="332">
        <f t="shared" si="37"/>
        <v>0</v>
      </c>
      <c r="AQ252" s="332">
        <f t="shared" si="40"/>
        <v>0</v>
      </c>
      <c r="AR252" s="332">
        <f t="shared" si="40"/>
        <v>0</v>
      </c>
      <c r="AS252" s="332">
        <f t="shared" si="40"/>
        <v>0</v>
      </c>
      <c r="AT252" s="332">
        <f t="shared" si="40"/>
        <v>0</v>
      </c>
      <c r="AU252" s="332">
        <f t="shared" si="40"/>
        <v>0</v>
      </c>
      <c r="AV252" s="332">
        <f t="shared" si="39"/>
        <v>0</v>
      </c>
      <c r="AW252" s="332">
        <f t="shared" si="39"/>
        <v>0</v>
      </c>
      <c r="AX252" s="332">
        <f t="shared" si="39"/>
        <v>0</v>
      </c>
      <c r="AY252" s="332">
        <f t="shared" si="39"/>
        <v>0</v>
      </c>
      <c r="AZ252" s="332">
        <f t="shared" si="39"/>
        <v>0</v>
      </c>
      <c r="BA252" s="332">
        <f t="shared" si="39"/>
        <v>0</v>
      </c>
      <c r="BB252" s="332">
        <f t="shared" si="39"/>
        <v>0</v>
      </c>
      <c r="BC252" s="332">
        <f t="shared" si="39"/>
        <v>0</v>
      </c>
      <c r="BD252" s="332">
        <f t="shared" si="39"/>
        <v>0</v>
      </c>
      <c r="BE252" s="332">
        <f t="shared" si="39"/>
        <v>0</v>
      </c>
      <c r="BF252" s="332">
        <f t="shared" si="39"/>
        <v>0</v>
      </c>
      <c r="BG252" s="332">
        <f t="shared" si="39"/>
        <v>0</v>
      </c>
      <c r="BH252" s="332">
        <f t="shared" si="39"/>
        <v>0</v>
      </c>
      <c r="BI252" s="332">
        <f t="shared" si="39"/>
        <v>0</v>
      </c>
      <c r="BJ252" s="332">
        <f t="shared" si="39"/>
        <v>0</v>
      </c>
      <c r="BK252" s="332">
        <f t="shared" si="39"/>
        <v>0</v>
      </c>
      <c r="BL252" s="332">
        <f t="shared" si="39"/>
        <v>0</v>
      </c>
      <c r="BM252" s="332">
        <f t="shared" si="39"/>
        <v>0</v>
      </c>
      <c r="BN252" s="332">
        <f t="shared" si="39"/>
        <v>0</v>
      </c>
      <c r="BO252" s="332">
        <f t="shared" si="39"/>
        <v>0</v>
      </c>
      <c r="BU252" s="332">
        <f t="shared" si="35"/>
        <v>0</v>
      </c>
      <c r="BV252" s="332">
        <f t="shared" si="35"/>
        <v>0</v>
      </c>
      <c r="BW252" s="332">
        <f t="shared" si="35"/>
        <v>0</v>
      </c>
      <c r="BX252" s="332">
        <f t="shared" si="35"/>
        <v>0</v>
      </c>
      <c r="BZ252" s="332">
        <f t="shared" si="36"/>
        <v>0</v>
      </c>
      <c r="CA252" s="332">
        <f t="shared" si="36"/>
        <v>0</v>
      </c>
    </row>
    <row r="253" spans="12:79" hidden="1" x14ac:dyDescent="0.2">
      <c r="L253" s="332">
        <f t="shared" si="38"/>
        <v>0</v>
      </c>
      <c r="M253" s="332">
        <f t="shared" si="38"/>
        <v>0</v>
      </c>
      <c r="N253" s="332">
        <f t="shared" si="38"/>
        <v>0</v>
      </c>
      <c r="O253" s="332">
        <f t="shared" si="38"/>
        <v>0</v>
      </c>
      <c r="P253" s="332">
        <f t="shared" si="38"/>
        <v>0</v>
      </c>
      <c r="Q253" s="332">
        <f t="shared" si="38"/>
        <v>0</v>
      </c>
      <c r="R253" s="332">
        <f t="shared" si="38"/>
        <v>0</v>
      </c>
      <c r="S253" s="332">
        <f t="shared" si="37"/>
        <v>0</v>
      </c>
      <c r="T253" s="332">
        <f t="shared" si="37"/>
        <v>0</v>
      </c>
      <c r="U253" s="332">
        <f t="shared" si="37"/>
        <v>0</v>
      </c>
      <c r="V253" s="332">
        <f t="shared" si="37"/>
        <v>0</v>
      </c>
      <c r="W253" s="332">
        <f t="shared" si="37"/>
        <v>0</v>
      </c>
      <c r="X253" s="332">
        <f t="shared" si="37"/>
        <v>0</v>
      </c>
      <c r="Y253" s="332">
        <f t="shared" si="37"/>
        <v>0</v>
      </c>
      <c r="Z253" s="332">
        <f t="shared" si="37"/>
        <v>0</v>
      </c>
      <c r="AA253" s="332">
        <f t="shared" si="37"/>
        <v>0</v>
      </c>
      <c r="AB253" s="332">
        <f t="shared" si="37"/>
        <v>0</v>
      </c>
      <c r="AC253" s="332">
        <f t="shared" si="37"/>
        <v>0</v>
      </c>
      <c r="AD253" s="332">
        <f t="shared" si="37"/>
        <v>0</v>
      </c>
      <c r="AE253" s="332">
        <f t="shared" si="37"/>
        <v>0</v>
      </c>
      <c r="AF253" s="332">
        <f t="shared" si="37"/>
        <v>0</v>
      </c>
      <c r="AG253" s="332">
        <f t="shared" si="37"/>
        <v>0</v>
      </c>
      <c r="AH253" s="332">
        <f t="shared" si="37"/>
        <v>0</v>
      </c>
      <c r="AI253" s="332">
        <f t="shared" si="37"/>
        <v>0</v>
      </c>
      <c r="AJ253" s="332">
        <f t="shared" si="37"/>
        <v>0</v>
      </c>
      <c r="AK253" s="332">
        <f t="shared" si="37"/>
        <v>0</v>
      </c>
      <c r="AL253" s="332">
        <f t="shared" si="37"/>
        <v>0</v>
      </c>
      <c r="AM253" s="332">
        <f t="shared" si="37"/>
        <v>0</v>
      </c>
      <c r="AN253" s="332">
        <f t="shared" si="37"/>
        <v>0</v>
      </c>
      <c r="AO253" s="332">
        <f t="shared" si="37"/>
        <v>0</v>
      </c>
      <c r="AP253" s="332">
        <f t="shared" si="37"/>
        <v>0</v>
      </c>
      <c r="AQ253" s="332">
        <f t="shared" si="40"/>
        <v>0</v>
      </c>
      <c r="AR253" s="332">
        <f t="shared" si="40"/>
        <v>0</v>
      </c>
      <c r="AS253" s="332">
        <f t="shared" si="40"/>
        <v>0</v>
      </c>
      <c r="AT253" s="332">
        <f t="shared" si="40"/>
        <v>0</v>
      </c>
      <c r="AU253" s="332">
        <f t="shared" si="40"/>
        <v>0</v>
      </c>
      <c r="AV253" s="332">
        <f t="shared" si="39"/>
        <v>0</v>
      </c>
      <c r="AW253" s="332">
        <f t="shared" si="39"/>
        <v>0</v>
      </c>
      <c r="AX253" s="332">
        <f t="shared" si="39"/>
        <v>0</v>
      </c>
      <c r="AY253" s="332">
        <f t="shared" si="39"/>
        <v>0</v>
      </c>
      <c r="AZ253" s="332">
        <f t="shared" si="39"/>
        <v>0</v>
      </c>
      <c r="BA253" s="332">
        <f t="shared" si="39"/>
        <v>0</v>
      </c>
      <c r="BB253" s="332">
        <f t="shared" si="39"/>
        <v>0</v>
      </c>
      <c r="BC253" s="332">
        <f t="shared" si="39"/>
        <v>0</v>
      </c>
      <c r="BD253" s="332">
        <f t="shared" si="39"/>
        <v>0</v>
      </c>
      <c r="BE253" s="332">
        <f t="shared" si="39"/>
        <v>0</v>
      </c>
      <c r="BF253" s="332">
        <f t="shared" si="39"/>
        <v>0</v>
      </c>
      <c r="BG253" s="332">
        <f t="shared" si="39"/>
        <v>0</v>
      </c>
      <c r="BH253" s="332">
        <f t="shared" si="39"/>
        <v>0</v>
      </c>
      <c r="BI253" s="332">
        <f t="shared" si="39"/>
        <v>0</v>
      </c>
      <c r="BJ253" s="332">
        <f t="shared" si="39"/>
        <v>0</v>
      </c>
      <c r="BK253" s="332">
        <f t="shared" si="39"/>
        <v>0</v>
      </c>
      <c r="BL253" s="332">
        <f t="shared" si="39"/>
        <v>0</v>
      </c>
      <c r="BM253" s="332">
        <f t="shared" si="39"/>
        <v>0</v>
      </c>
      <c r="BN253" s="332">
        <f t="shared" si="39"/>
        <v>0</v>
      </c>
      <c r="BO253" s="332">
        <f t="shared" si="39"/>
        <v>0</v>
      </c>
      <c r="BU253" s="332">
        <f t="shared" si="35"/>
        <v>0</v>
      </c>
      <c r="BV253" s="332">
        <f t="shared" si="35"/>
        <v>0</v>
      </c>
      <c r="BW253" s="332">
        <f t="shared" si="35"/>
        <v>0</v>
      </c>
      <c r="BX253" s="332">
        <f t="shared" si="35"/>
        <v>0</v>
      </c>
      <c r="BZ253" s="332">
        <f t="shared" si="36"/>
        <v>0</v>
      </c>
      <c r="CA253" s="332">
        <f t="shared" si="36"/>
        <v>0</v>
      </c>
    </row>
    <row r="254" spans="12:79" hidden="1" x14ac:dyDescent="0.2">
      <c r="L254" s="332">
        <f t="shared" si="38"/>
        <v>0</v>
      </c>
      <c r="M254" s="332">
        <f t="shared" si="38"/>
        <v>0</v>
      </c>
      <c r="N254" s="332">
        <f t="shared" si="38"/>
        <v>0</v>
      </c>
      <c r="O254" s="332">
        <f t="shared" si="38"/>
        <v>0</v>
      </c>
      <c r="P254" s="332">
        <f t="shared" si="38"/>
        <v>0</v>
      </c>
      <c r="Q254" s="332">
        <f t="shared" si="38"/>
        <v>0</v>
      </c>
      <c r="R254" s="332">
        <f t="shared" si="38"/>
        <v>0</v>
      </c>
      <c r="S254" s="332">
        <f t="shared" si="37"/>
        <v>0</v>
      </c>
      <c r="T254" s="332">
        <f t="shared" si="37"/>
        <v>0</v>
      </c>
      <c r="U254" s="332">
        <f t="shared" si="37"/>
        <v>0</v>
      </c>
      <c r="V254" s="332">
        <f t="shared" si="37"/>
        <v>0</v>
      </c>
      <c r="W254" s="332">
        <f t="shared" si="37"/>
        <v>0</v>
      </c>
      <c r="X254" s="332">
        <f t="shared" si="37"/>
        <v>0</v>
      </c>
      <c r="Y254" s="332">
        <f t="shared" si="37"/>
        <v>0</v>
      </c>
      <c r="Z254" s="332">
        <f t="shared" si="37"/>
        <v>0</v>
      </c>
      <c r="AA254" s="332">
        <f t="shared" si="37"/>
        <v>0</v>
      </c>
      <c r="AB254" s="332">
        <f t="shared" si="37"/>
        <v>0</v>
      </c>
      <c r="AC254" s="332">
        <f t="shared" si="37"/>
        <v>0</v>
      </c>
      <c r="AD254" s="332">
        <f t="shared" si="37"/>
        <v>0</v>
      </c>
      <c r="AE254" s="332">
        <f t="shared" si="37"/>
        <v>0</v>
      </c>
      <c r="AF254" s="332">
        <f t="shared" si="37"/>
        <v>0</v>
      </c>
      <c r="AG254" s="332">
        <f t="shared" si="37"/>
        <v>0</v>
      </c>
      <c r="AH254" s="332">
        <f t="shared" si="37"/>
        <v>0</v>
      </c>
      <c r="AI254" s="332">
        <f t="shared" si="37"/>
        <v>0</v>
      </c>
      <c r="AJ254" s="332">
        <f t="shared" si="37"/>
        <v>0</v>
      </c>
      <c r="AK254" s="332">
        <f t="shared" si="37"/>
        <v>0</v>
      </c>
      <c r="AL254" s="332">
        <f t="shared" si="37"/>
        <v>0</v>
      </c>
      <c r="AM254" s="332">
        <f t="shared" si="37"/>
        <v>0</v>
      </c>
      <c r="AN254" s="332">
        <f t="shared" si="37"/>
        <v>0</v>
      </c>
      <c r="AO254" s="332">
        <f t="shared" si="37"/>
        <v>0</v>
      </c>
      <c r="AP254" s="332">
        <f t="shared" si="37"/>
        <v>0</v>
      </c>
      <c r="AQ254" s="332">
        <f t="shared" si="40"/>
        <v>0</v>
      </c>
      <c r="AR254" s="332">
        <f t="shared" si="40"/>
        <v>0</v>
      </c>
      <c r="AS254" s="332">
        <f t="shared" si="40"/>
        <v>0</v>
      </c>
      <c r="AT254" s="332">
        <f t="shared" si="40"/>
        <v>0</v>
      </c>
      <c r="AU254" s="332">
        <f t="shared" si="40"/>
        <v>0</v>
      </c>
      <c r="AV254" s="332">
        <f t="shared" si="39"/>
        <v>0</v>
      </c>
      <c r="AW254" s="332">
        <f t="shared" si="39"/>
        <v>0</v>
      </c>
      <c r="AX254" s="332">
        <f t="shared" si="39"/>
        <v>0</v>
      </c>
      <c r="AY254" s="332">
        <f t="shared" si="39"/>
        <v>0</v>
      </c>
      <c r="AZ254" s="332">
        <f t="shared" si="39"/>
        <v>0</v>
      </c>
      <c r="BA254" s="332">
        <f t="shared" si="39"/>
        <v>0</v>
      </c>
      <c r="BB254" s="332">
        <f t="shared" si="39"/>
        <v>0</v>
      </c>
      <c r="BC254" s="332">
        <f t="shared" si="39"/>
        <v>0</v>
      </c>
      <c r="BD254" s="332">
        <f t="shared" si="39"/>
        <v>0</v>
      </c>
      <c r="BE254" s="332">
        <f t="shared" si="39"/>
        <v>0</v>
      </c>
      <c r="BF254" s="332">
        <f t="shared" si="39"/>
        <v>0</v>
      </c>
      <c r="BG254" s="332">
        <f t="shared" si="39"/>
        <v>0</v>
      </c>
      <c r="BH254" s="332">
        <f t="shared" si="39"/>
        <v>0</v>
      </c>
      <c r="BI254" s="332">
        <f t="shared" si="39"/>
        <v>0</v>
      </c>
      <c r="BJ254" s="332">
        <f t="shared" si="39"/>
        <v>0</v>
      </c>
      <c r="BK254" s="332">
        <f t="shared" si="39"/>
        <v>0</v>
      </c>
      <c r="BL254" s="332">
        <f t="shared" si="39"/>
        <v>0</v>
      </c>
      <c r="BM254" s="332">
        <f t="shared" si="39"/>
        <v>0</v>
      </c>
      <c r="BN254" s="332">
        <f t="shared" si="39"/>
        <v>0</v>
      </c>
      <c r="BO254" s="332">
        <f t="shared" si="39"/>
        <v>0</v>
      </c>
      <c r="BU254" s="332">
        <f t="shared" si="35"/>
        <v>0</v>
      </c>
      <c r="BV254" s="332">
        <f t="shared" si="35"/>
        <v>0</v>
      </c>
      <c r="BW254" s="332">
        <f t="shared" si="35"/>
        <v>0</v>
      </c>
      <c r="BX254" s="332">
        <f t="shared" si="35"/>
        <v>0</v>
      </c>
      <c r="BZ254" s="332">
        <f t="shared" si="36"/>
        <v>0</v>
      </c>
      <c r="CA254" s="332">
        <f t="shared" si="36"/>
        <v>0</v>
      </c>
    </row>
    <row r="255" spans="12:79" hidden="1" x14ac:dyDescent="0.2">
      <c r="L255" s="332">
        <f t="shared" si="38"/>
        <v>0</v>
      </c>
      <c r="M255" s="332">
        <f t="shared" si="38"/>
        <v>0</v>
      </c>
      <c r="N255" s="332">
        <f t="shared" si="38"/>
        <v>0</v>
      </c>
      <c r="O255" s="332">
        <f t="shared" si="38"/>
        <v>0</v>
      </c>
      <c r="P255" s="332">
        <f t="shared" si="38"/>
        <v>0</v>
      </c>
      <c r="Q255" s="332">
        <f t="shared" si="38"/>
        <v>0</v>
      </c>
      <c r="R255" s="332">
        <f t="shared" si="38"/>
        <v>0</v>
      </c>
      <c r="S255" s="332">
        <f t="shared" si="37"/>
        <v>0</v>
      </c>
      <c r="T255" s="332">
        <f t="shared" si="37"/>
        <v>0</v>
      </c>
      <c r="U255" s="332">
        <f t="shared" si="37"/>
        <v>0</v>
      </c>
      <c r="V255" s="332">
        <f t="shared" si="37"/>
        <v>0</v>
      </c>
      <c r="W255" s="332">
        <f t="shared" si="37"/>
        <v>0</v>
      </c>
      <c r="X255" s="332">
        <f t="shared" si="37"/>
        <v>0</v>
      </c>
      <c r="Y255" s="332">
        <f t="shared" si="37"/>
        <v>0</v>
      </c>
      <c r="Z255" s="332">
        <f t="shared" si="37"/>
        <v>0</v>
      </c>
      <c r="AA255" s="332">
        <f t="shared" si="37"/>
        <v>0</v>
      </c>
      <c r="AB255" s="332">
        <f t="shared" si="37"/>
        <v>0</v>
      </c>
      <c r="AC255" s="332">
        <f t="shared" si="37"/>
        <v>0</v>
      </c>
      <c r="AD255" s="332">
        <f t="shared" si="37"/>
        <v>0</v>
      </c>
      <c r="AE255" s="332">
        <f t="shared" si="37"/>
        <v>0</v>
      </c>
      <c r="AF255" s="332">
        <f t="shared" si="37"/>
        <v>0</v>
      </c>
      <c r="AG255" s="332">
        <f t="shared" si="37"/>
        <v>0</v>
      </c>
      <c r="AH255" s="332">
        <f t="shared" si="37"/>
        <v>0</v>
      </c>
      <c r="AI255" s="332">
        <f t="shared" si="37"/>
        <v>0</v>
      </c>
      <c r="AJ255" s="332">
        <f t="shared" si="37"/>
        <v>0</v>
      </c>
      <c r="AK255" s="332">
        <f t="shared" si="37"/>
        <v>0</v>
      </c>
      <c r="AL255" s="332">
        <f t="shared" si="37"/>
        <v>0</v>
      </c>
      <c r="AM255" s="332">
        <f t="shared" si="37"/>
        <v>0</v>
      </c>
      <c r="AN255" s="332">
        <f t="shared" si="37"/>
        <v>0</v>
      </c>
      <c r="AO255" s="332">
        <f t="shared" si="37"/>
        <v>0</v>
      </c>
      <c r="AP255" s="332">
        <f t="shared" si="37"/>
        <v>0</v>
      </c>
      <c r="AQ255" s="332">
        <f t="shared" si="40"/>
        <v>0</v>
      </c>
      <c r="AR255" s="332">
        <f t="shared" si="40"/>
        <v>0</v>
      </c>
      <c r="AS255" s="332">
        <f t="shared" si="40"/>
        <v>0</v>
      </c>
      <c r="AT255" s="332">
        <f t="shared" si="40"/>
        <v>0</v>
      </c>
      <c r="AU255" s="332">
        <f t="shared" si="40"/>
        <v>0</v>
      </c>
      <c r="AV255" s="332">
        <f t="shared" si="39"/>
        <v>0</v>
      </c>
      <c r="AW255" s="332">
        <f t="shared" si="39"/>
        <v>0</v>
      </c>
      <c r="AX255" s="332">
        <f t="shared" si="39"/>
        <v>0</v>
      </c>
      <c r="AY255" s="332">
        <f t="shared" si="39"/>
        <v>0</v>
      </c>
      <c r="AZ255" s="332">
        <f t="shared" si="39"/>
        <v>0</v>
      </c>
      <c r="BA255" s="332">
        <f t="shared" si="39"/>
        <v>0</v>
      </c>
      <c r="BB255" s="332">
        <f t="shared" si="39"/>
        <v>0</v>
      </c>
      <c r="BC255" s="332">
        <f t="shared" si="39"/>
        <v>0</v>
      </c>
      <c r="BD255" s="332">
        <f t="shared" si="39"/>
        <v>0</v>
      </c>
      <c r="BE255" s="332">
        <f t="shared" si="39"/>
        <v>0</v>
      </c>
      <c r="BF255" s="332">
        <f t="shared" si="39"/>
        <v>0</v>
      </c>
      <c r="BG255" s="332">
        <f t="shared" si="39"/>
        <v>0</v>
      </c>
      <c r="BH255" s="332">
        <f t="shared" si="39"/>
        <v>0</v>
      </c>
      <c r="BI255" s="332">
        <f t="shared" si="39"/>
        <v>0</v>
      </c>
      <c r="BJ255" s="332">
        <f t="shared" si="39"/>
        <v>0</v>
      </c>
      <c r="BK255" s="332">
        <f t="shared" si="39"/>
        <v>0</v>
      </c>
      <c r="BL255" s="332">
        <f t="shared" si="39"/>
        <v>0</v>
      </c>
      <c r="BM255" s="332">
        <f t="shared" si="39"/>
        <v>0</v>
      </c>
      <c r="BN255" s="332">
        <f t="shared" si="39"/>
        <v>0</v>
      </c>
      <c r="BO255" s="332">
        <f t="shared" si="39"/>
        <v>0</v>
      </c>
      <c r="BU255" s="332">
        <f t="shared" si="35"/>
        <v>0</v>
      </c>
      <c r="BV255" s="332">
        <f t="shared" si="35"/>
        <v>0</v>
      </c>
      <c r="BW255" s="332">
        <f t="shared" si="35"/>
        <v>0</v>
      </c>
      <c r="BX255" s="332">
        <f t="shared" si="35"/>
        <v>0</v>
      </c>
      <c r="BZ255" s="332">
        <f t="shared" si="36"/>
        <v>0</v>
      </c>
      <c r="CA255" s="332">
        <f t="shared" si="36"/>
        <v>0</v>
      </c>
    </row>
    <row r="256" spans="12:79" hidden="1" x14ac:dyDescent="0.2">
      <c r="L256" s="332">
        <f t="shared" si="38"/>
        <v>0</v>
      </c>
      <c r="M256" s="332">
        <f t="shared" si="38"/>
        <v>0</v>
      </c>
      <c r="N256" s="332">
        <f t="shared" si="38"/>
        <v>0</v>
      </c>
      <c r="O256" s="332">
        <f t="shared" si="38"/>
        <v>0</v>
      </c>
      <c r="P256" s="332">
        <f t="shared" si="38"/>
        <v>0</v>
      </c>
      <c r="Q256" s="332">
        <f t="shared" si="38"/>
        <v>0</v>
      </c>
      <c r="R256" s="332">
        <f t="shared" si="38"/>
        <v>0</v>
      </c>
      <c r="S256" s="332">
        <f t="shared" si="37"/>
        <v>0</v>
      </c>
      <c r="T256" s="332">
        <f t="shared" si="37"/>
        <v>0</v>
      </c>
      <c r="U256" s="332">
        <f t="shared" si="37"/>
        <v>0</v>
      </c>
      <c r="V256" s="332">
        <f t="shared" si="37"/>
        <v>0</v>
      </c>
      <c r="W256" s="332">
        <f t="shared" si="37"/>
        <v>0</v>
      </c>
      <c r="X256" s="332">
        <f t="shared" si="37"/>
        <v>0</v>
      </c>
      <c r="Y256" s="332">
        <f t="shared" si="37"/>
        <v>0</v>
      </c>
      <c r="Z256" s="332">
        <f t="shared" si="37"/>
        <v>0</v>
      </c>
      <c r="AA256" s="332">
        <f t="shared" si="37"/>
        <v>0</v>
      </c>
      <c r="AB256" s="332">
        <f t="shared" si="37"/>
        <v>0</v>
      </c>
      <c r="AC256" s="332">
        <f t="shared" si="37"/>
        <v>0</v>
      </c>
      <c r="AD256" s="332">
        <f t="shared" si="37"/>
        <v>0</v>
      </c>
      <c r="AE256" s="332">
        <f t="shared" si="37"/>
        <v>0</v>
      </c>
      <c r="AF256" s="332">
        <f t="shared" si="37"/>
        <v>0</v>
      </c>
      <c r="AG256" s="332">
        <f t="shared" si="37"/>
        <v>0</v>
      </c>
      <c r="AH256" s="332">
        <f t="shared" si="37"/>
        <v>0</v>
      </c>
      <c r="AI256" s="332">
        <f t="shared" si="37"/>
        <v>0</v>
      </c>
      <c r="AJ256" s="332">
        <f t="shared" si="37"/>
        <v>0</v>
      </c>
      <c r="AK256" s="332">
        <f t="shared" si="37"/>
        <v>0</v>
      </c>
      <c r="AL256" s="332">
        <f t="shared" si="37"/>
        <v>0</v>
      </c>
      <c r="AM256" s="332">
        <f t="shared" si="37"/>
        <v>0</v>
      </c>
      <c r="AN256" s="332">
        <f t="shared" si="37"/>
        <v>0</v>
      </c>
      <c r="AO256" s="332">
        <f t="shared" si="37"/>
        <v>0</v>
      </c>
      <c r="AP256" s="332">
        <f t="shared" si="37"/>
        <v>0</v>
      </c>
      <c r="AQ256" s="332">
        <f t="shared" si="40"/>
        <v>0</v>
      </c>
      <c r="AR256" s="332">
        <f t="shared" si="40"/>
        <v>0</v>
      </c>
      <c r="AS256" s="332">
        <f t="shared" si="40"/>
        <v>0</v>
      </c>
      <c r="AT256" s="332">
        <f t="shared" si="40"/>
        <v>0</v>
      </c>
      <c r="AU256" s="332">
        <f t="shared" si="40"/>
        <v>0</v>
      </c>
      <c r="AV256" s="332">
        <f t="shared" si="39"/>
        <v>0</v>
      </c>
      <c r="AW256" s="332">
        <f t="shared" si="39"/>
        <v>0</v>
      </c>
      <c r="AX256" s="332">
        <f t="shared" si="39"/>
        <v>0</v>
      </c>
      <c r="AY256" s="332">
        <f t="shared" si="39"/>
        <v>0</v>
      </c>
      <c r="AZ256" s="332">
        <f t="shared" si="39"/>
        <v>0</v>
      </c>
      <c r="BA256" s="332">
        <f t="shared" si="39"/>
        <v>0</v>
      </c>
      <c r="BB256" s="332">
        <f t="shared" si="39"/>
        <v>0</v>
      </c>
      <c r="BC256" s="332">
        <f t="shared" si="39"/>
        <v>0</v>
      </c>
      <c r="BD256" s="332">
        <f t="shared" si="39"/>
        <v>0</v>
      </c>
      <c r="BE256" s="332">
        <f t="shared" si="39"/>
        <v>0</v>
      </c>
      <c r="BF256" s="332">
        <f t="shared" si="39"/>
        <v>0</v>
      </c>
      <c r="BG256" s="332">
        <f t="shared" si="39"/>
        <v>0</v>
      </c>
      <c r="BH256" s="332">
        <f t="shared" si="39"/>
        <v>0</v>
      </c>
      <c r="BI256" s="332">
        <f t="shared" si="39"/>
        <v>0</v>
      </c>
      <c r="BJ256" s="332">
        <f t="shared" si="39"/>
        <v>0</v>
      </c>
      <c r="BK256" s="332">
        <f t="shared" si="39"/>
        <v>0</v>
      </c>
      <c r="BL256" s="332">
        <f t="shared" si="39"/>
        <v>0</v>
      </c>
      <c r="BM256" s="332">
        <f t="shared" si="39"/>
        <v>0</v>
      </c>
      <c r="BN256" s="332">
        <f t="shared" si="39"/>
        <v>0</v>
      </c>
      <c r="BO256" s="332">
        <f t="shared" si="39"/>
        <v>0</v>
      </c>
      <c r="BU256" s="332">
        <f t="shared" si="35"/>
        <v>0</v>
      </c>
      <c r="BV256" s="332">
        <f t="shared" si="35"/>
        <v>0</v>
      </c>
      <c r="BW256" s="332">
        <f t="shared" si="35"/>
        <v>0</v>
      </c>
      <c r="BX256" s="332">
        <f t="shared" si="35"/>
        <v>0</v>
      </c>
      <c r="BZ256" s="332">
        <f t="shared" si="36"/>
        <v>0</v>
      </c>
      <c r="CA256" s="332">
        <f t="shared" si="36"/>
        <v>0</v>
      </c>
    </row>
    <row r="257" spans="12:79" hidden="1" x14ac:dyDescent="0.2">
      <c r="L257" s="332">
        <f t="shared" si="38"/>
        <v>0</v>
      </c>
      <c r="M257" s="332">
        <f t="shared" si="38"/>
        <v>0</v>
      </c>
      <c r="N257" s="332">
        <f t="shared" si="38"/>
        <v>0</v>
      </c>
      <c r="O257" s="332">
        <f t="shared" si="38"/>
        <v>0</v>
      </c>
      <c r="P257" s="332">
        <f t="shared" si="38"/>
        <v>0</v>
      </c>
      <c r="Q257" s="332">
        <f t="shared" si="38"/>
        <v>0</v>
      </c>
      <c r="R257" s="332">
        <f t="shared" si="38"/>
        <v>0</v>
      </c>
      <c r="S257" s="332">
        <f t="shared" si="37"/>
        <v>0</v>
      </c>
      <c r="T257" s="332">
        <f t="shared" si="37"/>
        <v>0</v>
      </c>
      <c r="U257" s="332">
        <f t="shared" si="37"/>
        <v>0</v>
      </c>
      <c r="V257" s="332">
        <f t="shared" si="37"/>
        <v>0</v>
      </c>
      <c r="W257" s="332">
        <f t="shared" si="37"/>
        <v>0</v>
      </c>
      <c r="X257" s="332">
        <f t="shared" si="37"/>
        <v>0</v>
      </c>
      <c r="Y257" s="332">
        <f t="shared" si="37"/>
        <v>0</v>
      </c>
      <c r="Z257" s="332">
        <f t="shared" si="37"/>
        <v>0</v>
      </c>
      <c r="AA257" s="332">
        <f t="shared" si="37"/>
        <v>0</v>
      </c>
      <c r="AB257" s="332">
        <f t="shared" si="37"/>
        <v>0</v>
      </c>
      <c r="AC257" s="332">
        <f t="shared" si="37"/>
        <v>0</v>
      </c>
      <c r="AD257" s="332">
        <f t="shared" si="37"/>
        <v>0</v>
      </c>
      <c r="AE257" s="332">
        <f t="shared" si="37"/>
        <v>0</v>
      </c>
      <c r="AF257" s="332">
        <f t="shared" si="37"/>
        <v>0</v>
      </c>
      <c r="AG257" s="332">
        <f t="shared" si="37"/>
        <v>0</v>
      </c>
      <c r="AH257" s="332">
        <f t="shared" si="37"/>
        <v>0</v>
      </c>
      <c r="AI257" s="332">
        <f t="shared" si="37"/>
        <v>0</v>
      </c>
      <c r="AJ257" s="332">
        <f t="shared" si="37"/>
        <v>0</v>
      </c>
      <c r="AK257" s="332">
        <f t="shared" si="37"/>
        <v>0</v>
      </c>
      <c r="AL257" s="332">
        <f t="shared" si="37"/>
        <v>0</v>
      </c>
      <c r="AM257" s="332">
        <f t="shared" si="37"/>
        <v>0</v>
      </c>
      <c r="AN257" s="332">
        <f t="shared" si="37"/>
        <v>0</v>
      </c>
      <c r="AO257" s="332">
        <f t="shared" si="37"/>
        <v>0</v>
      </c>
      <c r="AP257" s="332">
        <f t="shared" si="37"/>
        <v>0</v>
      </c>
      <c r="AQ257" s="332">
        <f t="shared" si="40"/>
        <v>0</v>
      </c>
      <c r="AR257" s="332">
        <f t="shared" si="40"/>
        <v>0</v>
      </c>
      <c r="AS257" s="332">
        <f t="shared" si="40"/>
        <v>0</v>
      </c>
      <c r="AT257" s="332">
        <f t="shared" si="40"/>
        <v>0</v>
      </c>
      <c r="AU257" s="332">
        <f t="shared" si="40"/>
        <v>0</v>
      </c>
      <c r="AV257" s="332">
        <f t="shared" si="39"/>
        <v>0</v>
      </c>
      <c r="AW257" s="332">
        <f t="shared" si="39"/>
        <v>0</v>
      </c>
      <c r="AX257" s="332">
        <f t="shared" si="39"/>
        <v>0</v>
      </c>
      <c r="AY257" s="332">
        <f t="shared" si="39"/>
        <v>0</v>
      </c>
      <c r="AZ257" s="332">
        <f t="shared" si="39"/>
        <v>0</v>
      </c>
      <c r="BA257" s="332">
        <f t="shared" si="39"/>
        <v>0</v>
      </c>
      <c r="BB257" s="332">
        <f t="shared" si="39"/>
        <v>0</v>
      </c>
      <c r="BC257" s="332">
        <f t="shared" si="39"/>
        <v>0</v>
      </c>
      <c r="BD257" s="332">
        <f t="shared" si="39"/>
        <v>0</v>
      </c>
      <c r="BE257" s="332">
        <f t="shared" si="39"/>
        <v>0</v>
      </c>
      <c r="BF257" s="332">
        <f t="shared" si="39"/>
        <v>0</v>
      </c>
      <c r="BG257" s="332">
        <f t="shared" si="39"/>
        <v>0</v>
      </c>
      <c r="BH257" s="332">
        <f t="shared" si="39"/>
        <v>0</v>
      </c>
      <c r="BI257" s="332">
        <f t="shared" si="39"/>
        <v>0</v>
      </c>
      <c r="BJ257" s="332">
        <f t="shared" si="39"/>
        <v>0</v>
      </c>
      <c r="BK257" s="332">
        <f t="shared" si="39"/>
        <v>0</v>
      </c>
      <c r="BL257" s="332">
        <f t="shared" si="39"/>
        <v>0</v>
      </c>
      <c r="BM257" s="332">
        <f t="shared" si="39"/>
        <v>0</v>
      </c>
      <c r="BN257" s="332">
        <f t="shared" si="39"/>
        <v>0</v>
      </c>
      <c r="BO257" s="332">
        <f t="shared" si="39"/>
        <v>0</v>
      </c>
      <c r="BU257" s="332">
        <f t="shared" si="35"/>
        <v>0</v>
      </c>
      <c r="BV257" s="332">
        <f t="shared" si="35"/>
        <v>0</v>
      </c>
      <c r="BW257" s="332">
        <f t="shared" si="35"/>
        <v>0</v>
      </c>
      <c r="BX257" s="332">
        <f t="shared" si="35"/>
        <v>0</v>
      </c>
      <c r="BZ257" s="332">
        <f t="shared" si="36"/>
        <v>0</v>
      </c>
      <c r="CA257" s="332">
        <f t="shared" si="36"/>
        <v>0</v>
      </c>
    </row>
    <row r="258" spans="12:79" hidden="1" x14ac:dyDescent="0.2">
      <c r="L258" s="332">
        <f t="shared" si="38"/>
        <v>0</v>
      </c>
      <c r="M258" s="332">
        <f t="shared" si="38"/>
        <v>0</v>
      </c>
      <c r="N258" s="332">
        <f t="shared" si="38"/>
        <v>0</v>
      </c>
      <c r="O258" s="332">
        <f t="shared" si="38"/>
        <v>0</v>
      </c>
      <c r="P258" s="332">
        <f t="shared" si="38"/>
        <v>0</v>
      </c>
      <c r="Q258" s="332">
        <f t="shared" si="38"/>
        <v>0</v>
      </c>
      <c r="R258" s="332">
        <f t="shared" si="38"/>
        <v>0</v>
      </c>
      <c r="S258" s="332">
        <f t="shared" si="37"/>
        <v>0</v>
      </c>
      <c r="T258" s="332">
        <f t="shared" si="37"/>
        <v>0</v>
      </c>
      <c r="U258" s="332">
        <f t="shared" si="37"/>
        <v>0</v>
      </c>
      <c r="V258" s="332">
        <f t="shared" si="37"/>
        <v>0</v>
      </c>
      <c r="W258" s="332">
        <f t="shared" si="37"/>
        <v>0</v>
      </c>
      <c r="X258" s="332">
        <f t="shared" si="37"/>
        <v>0</v>
      </c>
      <c r="Y258" s="332">
        <f t="shared" si="37"/>
        <v>0</v>
      </c>
      <c r="Z258" s="332">
        <f t="shared" si="37"/>
        <v>0</v>
      </c>
      <c r="AA258" s="332">
        <f t="shared" si="37"/>
        <v>0</v>
      </c>
      <c r="AB258" s="332">
        <f t="shared" si="37"/>
        <v>0</v>
      </c>
      <c r="AC258" s="332">
        <f t="shared" si="37"/>
        <v>0</v>
      </c>
      <c r="AD258" s="332">
        <f t="shared" si="37"/>
        <v>0</v>
      </c>
      <c r="AE258" s="332">
        <f t="shared" si="37"/>
        <v>0</v>
      </c>
      <c r="AF258" s="332">
        <f t="shared" si="37"/>
        <v>0</v>
      </c>
      <c r="AG258" s="332">
        <f t="shared" si="37"/>
        <v>0</v>
      </c>
      <c r="AH258" s="332">
        <f t="shared" ref="AH258:AW273" si="41">AH85-CZ85</f>
        <v>0</v>
      </c>
      <c r="AI258" s="332">
        <f t="shared" si="41"/>
        <v>0</v>
      </c>
      <c r="AJ258" s="332">
        <f t="shared" si="41"/>
        <v>0</v>
      </c>
      <c r="AK258" s="332">
        <f t="shared" si="41"/>
        <v>0</v>
      </c>
      <c r="AL258" s="332">
        <f t="shared" si="41"/>
        <v>0</v>
      </c>
      <c r="AM258" s="332">
        <f t="shared" si="41"/>
        <v>0</v>
      </c>
      <c r="AN258" s="332">
        <f t="shared" si="41"/>
        <v>0</v>
      </c>
      <c r="AO258" s="332">
        <f t="shared" si="41"/>
        <v>0</v>
      </c>
      <c r="AP258" s="332">
        <f t="shared" si="41"/>
        <v>0</v>
      </c>
      <c r="AQ258" s="332">
        <f t="shared" si="40"/>
        <v>0</v>
      </c>
      <c r="AR258" s="332">
        <f t="shared" si="40"/>
        <v>0</v>
      </c>
      <c r="AS258" s="332">
        <f t="shared" si="40"/>
        <v>0</v>
      </c>
      <c r="AT258" s="332">
        <f t="shared" si="40"/>
        <v>0</v>
      </c>
      <c r="AU258" s="332">
        <f t="shared" si="40"/>
        <v>0</v>
      </c>
      <c r="AV258" s="332">
        <f t="shared" si="39"/>
        <v>0</v>
      </c>
      <c r="AW258" s="332">
        <f t="shared" si="39"/>
        <v>0</v>
      </c>
      <c r="AX258" s="332">
        <f t="shared" si="39"/>
        <v>0</v>
      </c>
      <c r="AY258" s="332">
        <f t="shared" si="39"/>
        <v>0</v>
      </c>
      <c r="AZ258" s="332">
        <f t="shared" si="39"/>
        <v>0</v>
      </c>
      <c r="BA258" s="332">
        <f t="shared" si="39"/>
        <v>0</v>
      </c>
      <c r="BB258" s="332">
        <f t="shared" si="39"/>
        <v>0</v>
      </c>
      <c r="BC258" s="332">
        <f t="shared" si="39"/>
        <v>0</v>
      </c>
      <c r="BD258" s="332">
        <f t="shared" si="39"/>
        <v>0</v>
      </c>
      <c r="BE258" s="332">
        <f t="shared" si="39"/>
        <v>0</v>
      </c>
      <c r="BF258" s="332">
        <f t="shared" si="39"/>
        <v>0</v>
      </c>
      <c r="BG258" s="332">
        <f t="shared" si="39"/>
        <v>0</v>
      </c>
      <c r="BH258" s="332">
        <f t="shared" si="39"/>
        <v>0</v>
      </c>
      <c r="BI258" s="332">
        <f t="shared" si="39"/>
        <v>0</v>
      </c>
      <c r="BJ258" s="332">
        <f t="shared" si="39"/>
        <v>0</v>
      </c>
      <c r="BK258" s="332">
        <f t="shared" si="39"/>
        <v>0</v>
      </c>
      <c r="BL258" s="332">
        <f t="shared" si="39"/>
        <v>0</v>
      </c>
      <c r="BM258" s="332">
        <f t="shared" si="39"/>
        <v>0</v>
      </c>
      <c r="BN258" s="332">
        <f t="shared" si="39"/>
        <v>0</v>
      </c>
      <c r="BO258" s="332">
        <f t="shared" si="39"/>
        <v>0</v>
      </c>
      <c r="BU258" s="332">
        <f t="shared" si="35"/>
        <v>0</v>
      </c>
      <c r="BV258" s="332">
        <f t="shared" si="35"/>
        <v>0</v>
      </c>
      <c r="BW258" s="332">
        <f t="shared" si="35"/>
        <v>0</v>
      </c>
      <c r="BX258" s="332">
        <f t="shared" si="35"/>
        <v>0</v>
      </c>
      <c r="BZ258" s="332">
        <f t="shared" si="36"/>
        <v>0</v>
      </c>
      <c r="CA258" s="332">
        <f t="shared" si="36"/>
        <v>0</v>
      </c>
    </row>
    <row r="259" spans="12:79" hidden="1" x14ac:dyDescent="0.2">
      <c r="L259" s="332">
        <f t="shared" si="38"/>
        <v>0</v>
      </c>
      <c r="M259" s="332">
        <f t="shared" si="38"/>
        <v>0</v>
      </c>
      <c r="N259" s="332">
        <f t="shared" si="38"/>
        <v>0</v>
      </c>
      <c r="O259" s="332">
        <f t="shared" si="38"/>
        <v>0</v>
      </c>
      <c r="P259" s="332">
        <f t="shared" si="38"/>
        <v>0</v>
      </c>
      <c r="Q259" s="332">
        <f t="shared" si="38"/>
        <v>0</v>
      </c>
      <c r="R259" s="332">
        <f t="shared" si="38"/>
        <v>0</v>
      </c>
      <c r="S259" s="332">
        <f t="shared" si="38"/>
        <v>0</v>
      </c>
      <c r="T259" s="332">
        <f t="shared" si="38"/>
        <v>0</v>
      </c>
      <c r="U259" s="332">
        <f t="shared" si="38"/>
        <v>0</v>
      </c>
      <c r="V259" s="332">
        <f t="shared" si="38"/>
        <v>0</v>
      </c>
      <c r="W259" s="332">
        <f t="shared" si="38"/>
        <v>0</v>
      </c>
      <c r="X259" s="332">
        <f t="shared" si="38"/>
        <v>0</v>
      </c>
      <c r="Y259" s="332">
        <f t="shared" si="38"/>
        <v>0</v>
      </c>
      <c r="Z259" s="332">
        <f t="shared" si="38"/>
        <v>0</v>
      </c>
      <c r="AA259" s="332">
        <f t="shared" si="38"/>
        <v>0</v>
      </c>
      <c r="AB259" s="332">
        <f t="shared" ref="AB259:AQ274" si="42">AB86-CT86</f>
        <v>0</v>
      </c>
      <c r="AC259" s="332">
        <f t="shared" si="42"/>
        <v>0</v>
      </c>
      <c r="AD259" s="332">
        <f t="shared" si="42"/>
        <v>0</v>
      </c>
      <c r="AE259" s="332">
        <f t="shared" si="42"/>
        <v>0</v>
      </c>
      <c r="AF259" s="332">
        <f t="shared" si="42"/>
        <v>0</v>
      </c>
      <c r="AG259" s="332">
        <f t="shared" si="42"/>
        <v>0</v>
      </c>
      <c r="AH259" s="332">
        <f t="shared" si="41"/>
        <v>0</v>
      </c>
      <c r="AI259" s="332">
        <f t="shared" si="41"/>
        <v>0</v>
      </c>
      <c r="AJ259" s="332">
        <f t="shared" si="41"/>
        <v>0</v>
      </c>
      <c r="AK259" s="332">
        <f t="shared" si="41"/>
        <v>0</v>
      </c>
      <c r="AL259" s="332">
        <f t="shared" si="41"/>
        <v>0</v>
      </c>
      <c r="AM259" s="332">
        <f t="shared" si="41"/>
        <v>0</v>
      </c>
      <c r="AN259" s="332">
        <f t="shared" si="41"/>
        <v>0</v>
      </c>
      <c r="AO259" s="332">
        <f t="shared" si="41"/>
        <v>0</v>
      </c>
      <c r="AP259" s="332">
        <f t="shared" si="41"/>
        <v>0</v>
      </c>
      <c r="AQ259" s="332">
        <f t="shared" si="40"/>
        <v>0</v>
      </c>
      <c r="AR259" s="332">
        <f t="shared" si="40"/>
        <v>0</v>
      </c>
      <c r="AS259" s="332">
        <f t="shared" si="40"/>
        <v>0</v>
      </c>
      <c r="AT259" s="332">
        <f t="shared" si="40"/>
        <v>0</v>
      </c>
      <c r="AU259" s="332">
        <f t="shared" si="40"/>
        <v>0</v>
      </c>
      <c r="AV259" s="332">
        <f t="shared" si="39"/>
        <v>0</v>
      </c>
      <c r="AW259" s="332">
        <f t="shared" si="39"/>
        <v>0</v>
      </c>
      <c r="AX259" s="332">
        <f t="shared" si="39"/>
        <v>0</v>
      </c>
      <c r="AY259" s="332">
        <f t="shared" si="39"/>
        <v>0</v>
      </c>
      <c r="AZ259" s="332">
        <f t="shared" si="39"/>
        <v>0</v>
      </c>
      <c r="BA259" s="332">
        <f t="shared" si="39"/>
        <v>0</v>
      </c>
      <c r="BB259" s="332">
        <f t="shared" si="39"/>
        <v>0</v>
      </c>
      <c r="BC259" s="332">
        <f t="shared" si="39"/>
        <v>0</v>
      </c>
      <c r="BD259" s="332">
        <f t="shared" si="39"/>
        <v>0</v>
      </c>
      <c r="BE259" s="332">
        <f t="shared" si="39"/>
        <v>0</v>
      </c>
      <c r="BF259" s="332">
        <f t="shared" si="39"/>
        <v>0</v>
      </c>
      <c r="BG259" s="332">
        <f t="shared" si="39"/>
        <v>0</v>
      </c>
      <c r="BH259" s="332">
        <f t="shared" si="39"/>
        <v>0</v>
      </c>
      <c r="BI259" s="332">
        <f t="shared" si="39"/>
        <v>0</v>
      </c>
      <c r="BJ259" s="332">
        <f t="shared" si="39"/>
        <v>0</v>
      </c>
      <c r="BK259" s="332">
        <f t="shared" si="39"/>
        <v>0</v>
      </c>
      <c r="BL259" s="332">
        <f t="shared" si="39"/>
        <v>0</v>
      </c>
      <c r="BM259" s="332">
        <f t="shared" si="39"/>
        <v>0</v>
      </c>
      <c r="BN259" s="332">
        <f t="shared" si="39"/>
        <v>0</v>
      </c>
      <c r="BO259" s="332">
        <f t="shared" si="39"/>
        <v>0</v>
      </c>
      <c r="BU259" s="332">
        <f t="shared" ref="BU259:BX274" si="43">BU94-EM94</f>
        <v>0</v>
      </c>
      <c r="BV259" s="332">
        <f t="shared" si="43"/>
        <v>0</v>
      </c>
      <c r="BW259" s="332">
        <f t="shared" si="43"/>
        <v>0</v>
      </c>
      <c r="BX259" s="332">
        <f t="shared" si="43"/>
        <v>0</v>
      </c>
      <c r="BZ259" s="332">
        <f t="shared" ref="BZ259:CA274" si="44">BZ94-ER94</f>
        <v>0</v>
      </c>
      <c r="CA259" s="332">
        <f t="shared" si="44"/>
        <v>0</v>
      </c>
    </row>
    <row r="260" spans="12:79" hidden="1" x14ac:dyDescent="0.2">
      <c r="L260" s="332">
        <f t="shared" si="38"/>
        <v>0</v>
      </c>
      <c r="M260" s="332">
        <f t="shared" si="38"/>
        <v>0</v>
      </c>
      <c r="N260" s="332">
        <f t="shared" si="38"/>
        <v>0</v>
      </c>
      <c r="O260" s="332">
        <f t="shared" si="38"/>
        <v>0</v>
      </c>
      <c r="P260" s="332">
        <f t="shared" si="38"/>
        <v>0</v>
      </c>
      <c r="Q260" s="332">
        <f t="shared" si="38"/>
        <v>0</v>
      </c>
      <c r="R260" s="332">
        <f t="shared" si="38"/>
        <v>0</v>
      </c>
      <c r="S260" s="332">
        <f t="shared" si="38"/>
        <v>0</v>
      </c>
      <c r="T260" s="332">
        <f t="shared" si="38"/>
        <v>0</v>
      </c>
      <c r="U260" s="332">
        <f t="shared" si="38"/>
        <v>0</v>
      </c>
      <c r="V260" s="332">
        <f t="shared" si="38"/>
        <v>0</v>
      </c>
      <c r="W260" s="332">
        <f t="shared" si="38"/>
        <v>0</v>
      </c>
      <c r="X260" s="332">
        <f t="shared" si="38"/>
        <v>0</v>
      </c>
      <c r="Y260" s="332">
        <f t="shared" si="38"/>
        <v>0</v>
      </c>
      <c r="Z260" s="332">
        <f t="shared" si="38"/>
        <v>0</v>
      </c>
      <c r="AA260" s="332">
        <f t="shared" si="38"/>
        <v>0</v>
      </c>
      <c r="AB260" s="332">
        <f t="shared" si="42"/>
        <v>0</v>
      </c>
      <c r="AC260" s="332">
        <f t="shared" si="42"/>
        <v>0</v>
      </c>
      <c r="AD260" s="332">
        <f t="shared" si="42"/>
        <v>0</v>
      </c>
      <c r="AE260" s="332">
        <f t="shared" si="42"/>
        <v>0</v>
      </c>
      <c r="AF260" s="332">
        <f t="shared" si="42"/>
        <v>0</v>
      </c>
      <c r="AG260" s="332">
        <f t="shared" si="42"/>
        <v>0</v>
      </c>
      <c r="AH260" s="332">
        <f t="shared" si="41"/>
        <v>0</v>
      </c>
      <c r="AI260" s="332">
        <f t="shared" si="41"/>
        <v>0</v>
      </c>
      <c r="AJ260" s="332">
        <f t="shared" si="41"/>
        <v>0</v>
      </c>
      <c r="AK260" s="332">
        <f t="shared" si="41"/>
        <v>0</v>
      </c>
      <c r="AL260" s="332">
        <f t="shared" si="41"/>
        <v>0</v>
      </c>
      <c r="AM260" s="332">
        <f t="shared" si="41"/>
        <v>0</v>
      </c>
      <c r="AN260" s="332">
        <f t="shared" si="41"/>
        <v>0</v>
      </c>
      <c r="AO260" s="332">
        <f t="shared" si="41"/>
        <v>0</v>
      </c>
      <c r="AP260" s="332">
        <f t="shared" si="41"/>
        <v>0</v>
      </c>
      <c r="AQ260" s="332">
        <f t="shared" si="40"/>
        <v>0</v>
      </c>
      <c r="AR260" s="332">
        <f t="shared" si="40"/>
        <v>0</v>
      </c>
      <c r="AS260" s="332">
        <f t="shared" si="40"/>
        <v>0</v>
      </c>
      <c r="AT260" s="332">
        <f t="shared" si="40"/>
        <v>0</v>
      </c>
      <c r="AU260" s="332">
        <f t="shared" si="40"/>
        <v>0</v>
      </c>
      <c r="AV260" s="332">
        <f t="shared" si="39"/>
        <v>0</v>
      </c>
      <c r="AW260" s="332">
        <f t="shared" si="39"/>
        <v>0</v>
      </c>
      <c r="AX260" s="332">
        <f t="shared" si="39"/>
        <v>0</v>
      </c>
      <c r="AY260" s="332">
        <f t="shared" si="39"/>
        <v>0</v>
      </c>
      <c r="AZ260" s="332">
        <f t="shared" si="39"/>
        <v>0</v>
      </c>
      <c r="BA260" s="332">
        <f t="shared" si="39"/>
        <v>0</v>
      </c>
      <c r="BB260" s="332">
        <f t="shared" si="39"/>
        <v>0</v>
      </c>
      <c r="BC260" s="332">
        <f t="shared" si="39"/>
        <v>0</v>
      </c>
      <c r="BD260" s="332">
        <f t="shared" si="39"/>
        <v>0</v>
      </c>
      <c r="BE260" s="332">
        <f t="shared" si="39"/>
        <v>0</v>
      </c>
      <c r="BF260" s="332">
        <f t="shared" si="39"/>
        <v>0</v>
      </c>
      <c r="BG260" s="332">
        <f t="shared" si="39"/>
        <v>0</v>
      </c>
      <c r="BH260" s="332">
        <f t="shared" si="39"/>
        <v>0</v>
      </c>
      <c r="BI260" s="332">
        <f t="shared" si="39"/>
        <v>0</v>
      </c>
      <c r="BJ260" s="332">
        <f t="shared" si="39"/>
        <v>0</v>
      </c>
      <c r="BK260" s="332">
        <f t="shared" si="39"/>
        <v>0</v>
      </c>
      <c r="BL260" s="332">
        <f t="shared" si="39"/>
        <v>0</v>
      </c>
      <c r="BM260" s="332">
        <f t="shared" si="39"/>
        <v>0</v>
      </c>
      <c r="BN260" s="332">
        <f t="shared" si="39"/>
        <v>0</v>
      </c>
      <c r="BO260" s="332">
        <f t="shared" si="39"/>
        <v>0</v>
      </c>
      <c r="BU260" s="332">
        <f t="shared" si="43"/>
        <v>0</v>
      </c>
      <c r="BV260" s="332">
        <f t="shared" si="43"/>
        <v>0</v>
      </c>
      <c r="BW260" s="332">
        <f t="shared" si="43"/>
        <v>0</v>
      </c>
      <c r="BX260" s="332">
        <f t="shared" si="43"/>
        <v>0</v>
      </c>
      <c r="BZ260" s="332">
        <f t="shared" si="44"/>
        <v>0</v>
      </c>
      <c r="CA260" s="332">
        <f t="shared" si="44"/>
        <v>0</v>
      </c>
    </row>
    <row r="261" spans="12:79" hidden="1" x14ac:dyDescent="0.2">
      <c r="L261" s="332">
        <f t="shared" si="38"/>
        <v>0</v>
      </c>
      <c r="M261" s="332">
        <f t="shared" si="38"/>
        <v>0</v>
      </c>
      <c r="N261" s="332">
        <f t="shared" si="38"/>
        <v>0</v>
      </c>
      <c r="O261" s="332">
        <f t="shared" si="38"/>
        <v>0</v>
      </c>
      <c r="P261" s="332">
        <f t="shared" si="38"/>
        <v>0</v>
      </c>
      <c r="Q261" s="332">
        <f t="shared" si="38"/>
        <v>0</v>
      </c>
      <c r="R261" s="332">
        <f t="shared" si="38"/>
        <v>0</v>
      </c>
      <c r="S261" s="332">
        <f t="shared" si="38"/>
        <v>0</v>
      </c>
      <c r="T261" s="332">
        <f t="shared" si="38"/>
        <v>0</v>
      </c>
      <c r="U261" s="332">
        <f t="shared" si="38"/>
        <v>0</v>
      </c>
      <c r="V261" s="332">
        <f t="shared" si="38"/>
        <v>0</v>
      </c>
      <c r="W261" s="332">
        <f t="shared" si="38"/>
        <v>0</v>
      </c>
      <c r="X261" s="332">
        <f t="shared" si="38"/>
        <v>0</v>
      </c>
      <c r="Y261" s="332">
        <f t="shared" si="38"/>
        <v>0</v>
      </c>
      <c r="Z261" s="332">
        <f t="shared" si="38"/>
        <v>0</v>
      </c>
      <c r="AA261" s="332">
        <f t="shared" si="38"/>
        <v>0</v>
      </c>
      <c r="AB261" s="332">
        <f t="shared" si="42"/>
        <v>0</v>
      </c>
      <c r="AC261" s="332">
        <f t="shared" si="42"/>
        <v>0</v>
      </c>
      <c r="AD261" s="332">
        <f t="shared" si="42"/>
        <v>0</v>
      </c>
      <c r="AE261" s="332">
        <f t="shared" si="42"/>
        <v>0</v>
      </c>
      <c r="AF261" s="332">
        <f t="shared" si="42"/>
        <v>0</v>
      </c>
      <c r="AG261" s="332">
        <f t="shared" si="42"/>
        <v>0</v>
      </c>
      <c r="AH261" s="332">
        <f t="shared" si="41"/>
        <v>0</v>
      </c>
      <c r="AI261" s="332">
        <f t="shared" si="41"/>
        <v>0</v>
      </c>
      <c r="AJ261" s="332">
        <f t="shared" si="41"/>
        <v>0</v>
      </c>
      <c r="AK261" s="332">
        <f t="shared" si="41"/>
        <v>0</v>
      </c>
      <c r="AL261" s="332">
        <f t="shared" si="41"/>
        <v>0</v>
      </c>
      <c r="AM261" s="332">
        <f t="shared" si="41"/>
        <v>0</v>
      </c>
      <c r="AN261" s="332">
        <f t="shared" si="41"/>
        <v>0</v>
      </c>
      <c r="AO261" s="332">
        <f t="shared" si="41"/>
        <v>0</v>
      </c>
      <c r="AP261" s="332">
        <f t="shared" si="41"/>
        <v>0</v>
      </c>
      <c r="AQ261" s="332">
        <f t="shared" si="40"/>
        <v>0</v>
      </c>
      <c r="AR261" s="332">
        <f t="shared" si="40"/>
        <v>0</v>
      </c>
      <c r="AS261" s="332">
        <f t="shared" si="40"/>
        <v>0</v>
      </c>
      <c r="AT261" s="332">
        <f t="shared" si="40"/>
        <v>0</v>
      </c>
      <c r="AU261" s="332">
        <f t="shared" si="40"/>
        <v>0</v>
      </c>
      <c r="AV261" s="332">
        <f t="shared" si="39"/>
        <v>0</v>
      </c>
      <c r="AW261" s="332">
        <f t="shared" si="39"/>
        <v>0</v>
      </c>
      <c r="AX261" s="332">
        <f t="shared" si="39"/>
        <v>0</v>
      </c>
      <c r="AY261" s="332">
        <f t="shared" si="39"/>
        <v>0</v>
      </c>
      <c r="AZ261" s="332">
        <f t="shared" si="39"/>
        <v>0</v>
      </c>
      <c r="BA261" s="332">
        <f t="shared" si="39"/>
        <v>0</v>
      </c>
      <c r="BB261" s="332">
        <f t="shared" si="39"/>
        <v>0</v>
      </c>
      <c r="BC261" s="332">
        <f t="shared" si="39"/>
        <v>0</v>
      </c>
      <c r="BD261" s="332">
        <f t="shared" si="39"/>
        <v>0</v>
      </c>
      <c r="BE261" s="332">
        <f t="shared" si="39"/>
        <v>0</v>
      </c>
      <c r="BF261" s="332">
        <f t="shared" si="39"/>
        <v>0</v>
      </c>
      <c r="BG261" s="332">
        <f t="shared" si="39"/>
        <v>0</v>
      </c>
      <c r="BH261" s="332">
        <f t="shared" si="39"/>
        <v>0</v>
      </c>
      <c r="BI261" s="332">
        <f t="shared" si="39"/>
        <v>0</v>
      </c>
      <c r="BJ261" s="332">
        <f t="shared" si="39"/>
        <v>0</v>
      </c>
      <c r="BK261" s="332">
        <f t="shared" ref="BK261:BO276" si="45">BK88-EC88</f>
        <v>0</v>
      </c>
      <c r="BL261" s="332">
        <f t="shared" si="45"/>
        <v>0</v>
      </c>
      <c r="BM261" s="332">
        <f t="shared" si="45"/>
        <v>0</v>
      </c>
      <c r="BN261" s="332">
        <f t="shared" si="45"/>
        <v>0</v>
      </c>
      <c r="BO261" s="332">
        <f t="shared" si="45"/>
        <v>0</v>
      </c>
      <c r="BU261" s="332">
        <f t="shared" si="43"/>
        <v>0</v>
      </c>
      <c r="BV261" s="332">
        <f t="shared" si="43"/>
        <v>0</v>
      </c>
      <c r="BW261" s="332">
        <f t="shared" si="43"/>
        <v>0</v>
      </c>
      <c r="BX261" s="332">
        <f t="shared" si="43"/>
        <v>0</v>
      </c>
      <c r="BZ261" s="332">
        <f t="shared" si="44"/>
        <v>0</v>
      </c>
      <c r="CA261" s="332">
        <f t="shared" si="44"/>
        <v>0</v>
      </c>
    </row>
    <row r="262" spans="12:79" hidden="1" x14ac:dyDescent="0.2">
      <c r="L262" s="332">
        <f t="shared" si="38"/>
        <v>0</v>
      </c>
      <c r="M262" s="332">
        <f t="shared" si="38"/>
        <v>0</v>
      </c>
      <c r="N262" s="332">
        <f t="shared" si="38"/>
        <v>0</v>
      </c>
      <c r="O262" s="332">
        <f t="shared" si="38"/>
        <v>0</v>
      </c>
      <c r="P262" s="332">
        <f t="shared" si="38"/>
        <v>0</v>
      </c>
      <c r="Q262" s="332">
        <f t="shared" si="38"/>
        <v>0</v>
      </c>
      <c r="R262" s="332">
        <f t="shared" si="38"/>
        <v>0</v>
      </c>
      <c r="S262" s="332">
        <f t="shared" si="38"/>
        <v>0</v>
      </c>
      <c r="T262" s="332">
        <f t="shared" si="38"/>
        <v>0</v>
      </c>
      <c r="U262" s="332">
        <f t="shared" si="38"/>
        <v>0</v>
      </c>
      <c r="V262" s="332">
        <f t="shared" si="38"/>
        <v>0</v>
      </c>
      <c r="W262" s="332">
        <f t="shared" si="38"/>
        <v>0</v>
      </c>
      <c r="X262" s="332">
        <f t="shared" si="38"/>
        <v>0</v>
      </c>
      <c r="Y262" s="332">
        <f t="shared" si="38"/>
        <v>0</v>
      </c>
      <c r="Z262" s="332">
        <f t="shared" si="38"/>
        <v>0</v>
      </c>
      <c r="AA262" s="332">
        <f t="shared" si="38"/>
        <v>0</v>
      </c>
      <c r="AB262" s="332">
        <f t="shared" si="42"/>
        <v>0</v>
      </c>
      <c r="AC262" s="332">
        <f t="shared" si="42"/>
        <v>0</v>
      </c>
      <c r="AD262" s="332">
        <f t="shared" si="42"/>
        <v>0</v>
      </c>
      <c r="AE262" s="332">
        <f t="shared" si="42"/>
        <v>0</v>
      </c>
      <c r="AF262" s="332">
        <f t="shared" si="42"/>
        <v>0</v>
      </c>
      <c r="AG262" s="332">
        <f t="shared" si="42"/>
        <v>0</v>
      </c>
      <c r="AH262" s="332">
        <f t="shared" si="41"/>
        <v>0</v>
      </c>
      <c r="AI262" s="332">
        <f t="shared" si="41"/>
        <v>0</v>
      </c>
      <c r="AJ262" s="332">
        <f t="shared" si="41"/>
        <v>0</v>
      </c>
      <c r="AK262" s="332">
        <f t="shared" si="41"/>
        <v>0</v>
      </c>
      <c r="AL262" s="332">
        <f t="shared" si="41"/>
        <v>0</v>
      </c>
      <c r="AM262" s="332">
        <f t="shared" si="41"/>
        <v>0</v>
      </c>
      <c r="AN262" s="332">
        <f t="shared" si="41"/>
        <v>0</v>
      </c>
      <c r="AO262" s="332">
        <f t="shared" si="41"/>
        <v>0</v>
      </c>
      <c r="AP262" s="332">
        <f t="shared" si="41"/>
        <v>0</v>
      </c>
      <c r="AQ262" s="332">
        <f t="shared" si="40"/>
        <v>0</v>
      </c>
      <c r="AR262" s="332">
        <f t="shared" si="40"/>
        <v>0</v>
      </c>
      <c r="AS262" s="332">
        <f t="shared" si="40"/>
        <v>0</v>
      </c>
      <c r="AT262" s="332">
        <f t="shared" si="40"/>
        <v>0</v>
      </c>
      <c r="AU262" s="332">
        <f t="shared" si="40"/>
        <v>0</v>
      </c>
      <c r="AV262" s="332">
        <f t="shared" si="40"/>
        <v>0</v>
      </c>
      <c r="AW262" s="332">
        <f t="shared" si="40"/>
        <v>0</v>
      </c>
      <c r="AX262" s="332">
        <f t="shared" si="40"/>
        <v>0</v>
      </c>
      <c r="AY262" s="332">
        <f t="shared" si="40"/>
        <v>0</v>
      </c>
      <c r="AZ262" s="332">
        <f t="shared" si="40"/>
        <v>0</v>
      </c>
      <c r="BA262" s="332">
        <f t="shared" si="40"/>
        <v>0</v>
      </c>
      <c r="BB262" s="332">
        <f t="shared" si="40"/>
        <v>0</v>
      </c>
      <c r="BC262" s="332">
        <f t="shared" si="40"/>
        <v>0</v>
      </c>
      <c r="BD262" s="332">
        <f t="shared" si="40"/>
        <v>0</v>
      </c>
      <c r="BE262" s="332">
        <f t="shared" si="40"/>
        <v>0</v>
      </c>
      <c r="BF262" s="332">
        <f t="shared" si="40"/>
        <v>0</v>
      </c>
      <c r="BG262" s="332">
        <f t="shared" ref="BG262:BO277" si="46">BG89-DY89</f>
        <v>0</v>
      </c>
      <c r="BH262" s="332">
        <f t="shared" si="46"/>
        <v>0</v>
      </c>
      <c r="BI262" s="332">
        <f t="shared" si="46"/>
        <v>0</v>
      </c>
      <c r="BJ262" s="332">
        <f t="shared" si="46"/>
        <v>0</v>
      </c>
      <c r="BK262" s="332">
        <f t="shared" si="45"/>
        <v>0</v>
      </c>
      <c r="BL262" s="332">
        <f t="shared" si="45"/>
        <v>0</v>
      </c>
      <c r="BM262" s="332">
        <f t="shared" si="45"/>
        <v>0</v>
      </c>
      <c r="BN262" s="332">
        <f t="shared" si="45"/>
        <v>0</v>
      </c>
      <c r="BO262" s="332">
        <f t="shared" si="45"/>
        <v>0</v>
      </c>
      <c r="BU262" s="332">
        <f t="shared" si="43"/>
        <v>0</v>
      </c>
      <c r="BV262" s="332">
        <f t="shared" si="43"/>
        <v>0</v>
      </c>
      <c r="BW262" s="332">
        <f t="shared" si="43"/>
        <v>0</v>
      </c>
      <c r="BX262" s="332">
        <f t="shared" si="43"/>
        <v>0</v>
      </c>
      <c r="BZ262" s="332">
        <f t="shared" si="44"/>
        <v>0</v>
      </c>
      <c r="CA262" s="332">
        <f t="shared" si="44"/>
        <v>0</v>
      </c>
    </row>
    <row r="263" spans="12:79" hidden="1" x14ac:dyDescent="0.2">
      <c r="L263" s="332">
        <f t="shared" si="38"/>
        <v>0</v>
      </c>
      <c r="M263" s="332">
        <f t="shared" si="38"/>
        <v>0</v>
      </c>
      <c r="N263" s="332">
        <f t="shared" si="38"/>
        <v>0</v>
      </c>
      <c r="O263" s="332">
        <f t="shared" si="38"/>
        <v>0</v>
      </c>
      <c r="P263" s="332">
        <f t="shared" si="38"/>
        <v>0</v>
      </c>
      <c r="Q263" s="332">
        <f t="shared" si="38"/>
        <v>0</v>
      </c>
      <c r="R263" s="332">
        <f t="shared" si="38"/>
        <v>0</v>
      </c>
      <c r="S263" s="332">
        <f t="shared" si="38"/>
        <v>0</v>
      </c>
      <c r="T263" s="332">
        <f t="shared" si="38"/>
        <v>0</v>
      </c>
      <c r="U263" s="332">
        <f t="shared" si="38"/>
        <v>0</v>
      </c>
      <c r="V263" s="332">
        <f t="shared" si="38"/>
        <v>0</v>
      </c>
      <c r="W263" s="332">
        <f t="shared" si="38"/>
        <v>0</v>
      </c>
      <c r="X263" s="332">
        <f t="shared" si="38"/>
        <v>0</v>
      </c>
      <c r="Y263" s="332">
        <f t="shared" si="38"/>
        <v>0</v>
      </c>
      <c r="Z263" s="332">
        <f t="shared" si="38"/>
        <v>0</v>
      </c>
      <c r="AA263" s="332">
        <f t="shared" si="38"/>
        <v>0</v>
      </c>
      <c r="AB263" s="332">
        <f t="shared" si="42"/>
        <v>0</v>
      </c>
      <c r="AC263" s="332">
        <f t="shared" si="42"/>
        <v>0</v>
      </c>
      <c r="AD263" s="332">
        <f t="shared" si="42"/>
        <v>0</v>
      </c>
      <c r="AE263" s="332">
        <f t="shared" si="42"/>
        <v>0</v>
      </c>
      <c r="AF263" s="332">
        <f t="shared" si="42"/>
        <v>0</v>
      </c>
      <c r="AG263" s="332">
        <f t="shared" si="42"/>
        <v>0</v>
      </c>
      <c r="AH263" s="332">
        <f t="shared" si="41"/>
        <v>0</v>
      </c>
      <c r="AI263" s="332">
        <f t="shared" si="41"/>
        <v>0</v>
      </c>
      <c r="AJ263" s="332">
        <f t="shared" si="41"/>
        <v>0</v>
      </c>
      <c r="AK263" s="332">
        <f t="shared" si="41"/>
        <v>0</v>
      </c>
      <c r="AL263" s="332">
        <f t="shared" si="41"/>
        <v>0</v>
      </c>
      <c r="AM263" s="332">
        <f t="shared" si="41"/>
        <v>0</v>
      </c>
      <c r="AN263" s="332">
        <f t="shared" si="41"/>
        <v>0</v>
      </c>
      <c r="AO263" s="332">
        <f t="shared" si="41"/>
        <v>0</v>
      </c>
      <c r="AP263" s="332">
        <f t="shared" si="41"/>
        <v>0</v>
      </c>
      <c r="AQ263" s="332">
        <f t="shared" si="40"/>
        <v>0</v>
      </c>
      <c r="AR263" s="332">
        <f t="shared" si="40"/>
        <v>0</v>
      </c>
      <c r="AS263" s="332">
        <f t="shared" si="40"/>
        <v>0</v>
      </c>
      <c r="AT263" s="332">
        <f t="shared" si="40"/>
        <v>0</v>
      </c>
      <c r="AU263" s="332">
        <f t="shared" si="40"/>
        <v>0</v>
      </c>
      <c r="AV263" s="332">
        <f t="shared" si="40"/>
        <v>0</v>
      </c>
      <c r="AW263" s="332">
        <f t="shared" si="40"/>
        <v>0</v>
      </c>
      <c r="AX263" s="332">
        <f t="shared" si="40"/>
        <v>0</v>
      </c>
      <c r="AY263" s="332">
        <f t="shared" si="40"/>
        <v>0</v>
      </c>
      <c r="AZ263" s="332">
        <f t="shared" si="40"/>
        <v>0</v>
      </c>
      <c r="BA263" s="332">
        <f t="shared" si="40"/>
        <v>0</v>
      </c>
      <c r="BB263" s="332">
        <f t="shared" si="40"/>
        <v>0</v>
      </c>
      <c r="BC263" s="332">
        <f t="shared" si="40"/>
        <v>0</v>
      </c>
      <c r="BD263" s="332">
        <f t="shared" si="40"/>
        <v>0</v>
      </c>
      <c r="BE263" s="332">
        <f t="shared" si="40"/>
        <v>0</v>
      </c>
      <c r="BF263" s="332">
        <f t="shared" si="40"/>
        <v>0</v>
      </c>
      <c r="BG263" s="332">
        <f t="shared" si="46"/>
        <v>0</v>
      </c>
      <c r="BH263" s="332">
        <f t="shared" si="46"/>
        <v>0</v>
      </c>
      <c r="BI263" s="332">
        <f t="shared" si="46"/>
        <v>0</v>
      </c>
      <c r="BJ263" s="332">
        <f t="shared" si="46"/>
        <v>0</v>
      </c>
      <c r="BK263" s="332">
        <f t="shared" si="45"/>
        <v>0</v>
      </c>
      <c r="BL263" s="332">
        <f t="shared" si="45"/>
        <v>0</v>
      </c>
      <c r="BM263" s="332">
        <f t="shared" si="45"/>
        <v>0</v>
      </c>
      <c r="BN263" s="332">
        <f t="shared" si="45"/>
        <v>0</v>
      </c>
      <c r="BO263" s="332">
        <f t="shared" si="45"/>
        <v>0</v>
      </c>
      <c r="BU263" s="332">
        <f t="shared" si="43"/>
        <v>0</v>
      </c>
      <c r="BV263" s="332">
        <f t="shared" si="43"/>
        <v>0</v>
      </c>
      <c r="BW263" s="332">
        <f t="shared" si="43"/>
        <v>0</v>
      </c>
      <c r="BX263" s="332">
        <f t="shared" si="43"/>
        <v>0</v>
      </c>
      <c r="BZ263" s="332">
        <f t="shared" si="44"/>
        <v>0</v>
      </c>
      <c r="CA263" s="332">
        <f t="shared" si="44"/>
        <v>0</v>
      </c>
    </row>
    <row r="264" spans="12:79" hidden="1" x14ac:dyDescent="0.2">
      <c r="L264" s="332">
        <f t="shared" si="38"/>
        <v>0</v>
      </c>
      <c r="M264" s="332">
        <f t="shared" si="38"/>
        <v>0</v>
      </c>
      <c r="N264" s="332">
        <f t="shared" si="38"/>
        <v>0</v>
      </c>
      <c r="O264" s="332">
        <f t="shared" si="38"/>
        <v>0</v>
      </c>
      <c r="P264" s="332">
        <f t="shared" si="38"/>
        <v>0</v>
      </c>
      <c r="Q264" s="332">
        <f t="shared" si="38"/>
        <v>0</v>
      </c>
      <c r="R264" s="332">
        <f t="shared" si="38"/>
        <v>0</v>
      </c>
      <c r="S264" s="332">
        <f t="shared" si="38"/>
        <v>0</v>
      </c>
      <c r="T264" s="332">
        <f t="shared" si="38"/>
        <v>0</v>
      </c>
      <c r="U264" s="332">
        <f t="shared" si="38"/>
        <v>0</v>
      </c>
      <c r="V264" s="332">
        <f t="shared" si="38"/>
        <v>0</v>
      </c>
      <c r="W264" s="332">
        <f t="shared" si="38"/>
        <v>0</v>
      </c>
      <c r="X264" s="332">
        <f t="shared" si="38"/>
        <v>0</v>
      </c>
      <c r="Y264" s="332">
        <f t="shared" si="38"/>
        <v>0</v>
      </c>
      <c r="Z264" s="332">
        <f t="shared" si="38"/>
        <v>0</v>
      </c>
      <c r="AA264" s="332">
        <f t="shared" si="38"/>
        <v>0</v>
      </c>
      <c r="AB264" s="332">
        <f t="shared" si="42"/>
        <v>0</v>
      </c>
      <c r="AC264" s="332">
        <f t="shared" si="42"/>
        <v>0</v>
      </c>
      <c r="AD264" s="332">
        <f t="shared" si="42"/>
        <v>0</v>
      </c>
      <c r="AE264" s="332">
        <f t="shared" si="42"/>
        <v>0</v>
      </c>
      <c r="AF264" s="332">
        <f t="shared" si="42"/>
        <v>0</v>
      </c>
      <c r="AG264" s="332">
        <f t="shared" si="42"/>
        <v>0</v>
      </c>
      <c r="AH264" s="332">
        <f t="shared" si="41"/>
        <v>0</v>
      </c>
      <c r="AI264" s="332">
        <f t="shared" si="41"/>
        <v>0</v>
      </c>
      <c r="AJ264" s="332">
        <f t="shared" si="41"/>
        <v>0</v>
      </c>
      <c r="AK264" s="332">
        <f t="shared" si="41"/>
        <v>0</v>
      </c>
      <c r="AL264" s="332">
        <f t="shared" si="41"/>
        <v>0</v>
      </c>
      <c r="AM264" s="332">
        <f t="shared" si="41"/>
        <v>0</v>
      </c>
      <c r="AN264" s="332">
        <f t="shared" si="41"/>
        <v>0</v>
      </c>
      <c r="AO264" s="332">
        <f t="shared" si="41"/>
        <v>0</v>
      </c>
      <c r="AP264" s="332">
        <f t="shared" si="41"/>
        <v>0</v>
      </c>
      <c r="AQ264" s="332">
        <f t="shared" si="40"/>
        <v>0</v>
      </c>
      <c r="AR264" s="332">
        <f t="shared" si="40"/>
        <v>0</v>
      </c>
      <c r="AS264" s="332">
        <f t="shared" si="40"/>
        <v>0</v>
      </c>
      <c r="AT264" s="332">
        <f t="shared" si="40"/>
        <v>0</v>
      </c>
      <c r="AU264" s="332">
        <f t="shared" si="40"/>
        <v>0</v>
      </c>
      <c r="AV264" s="332">
        <f t="shared" si="40"/>
        <v>0</v>
      </c>
      <c r="AW264" s="332">
        <f t="shared" si="40"/>
        <v>0</v>
      </c>
      <c r="AX264" s="332">
        <f t="shared" si="40"/>
        <v>0</v>
      </c>
      <c r="AY264" s="332">
        <f t="shared" si="40"/>
        <v>0</v>
      </c>
      <c r="AZ264" s="332">
        <f t="shared" si="40"/>
        <v>0</v>
      </c>
      <c r="BA264" s="332">
        <f t="shared" si="40"/>
        <v>0</v>
      </c>
      <c r="BB264" s="332">
        <f t="shared" si="40"/>
        <v>0</v>
      </c>
      <c r="BC264" s="332">
        <f t="shared" si="40"/>
        <v>0</v>
      </c>
      <c r="BD264" s="332">
        <f t="shared" si="40"/>
        <v>0</v>
      </c>
      <c r="BE264" s="332">
        <f t="shared" si="40"/>
        <v>0</v>
      </c>
      <c r="BF264" s="332">
        <f t="shared" si="40"/>
        <v>0</v>
      </c>
      <c r="BG264" s="332">
        <f t="shared" si="46"/>
        <v>0</v>
      </c>
      <c r="BH264" s="332">
        <f t="shared" si="46"/>
        <v>0</v>
      </c>
      <c r="BI264" s="332">
        <f t="shared" si="46"/>
        <v>0</v>
      </c>
      <c r="BJ264" s="332">
        <f t="shared" si="46"/>
        <v>0</v>
      </c>
      <c r="BK264" s="332">
        <f t="shared" si="45"/>
        <v>0</v>
      </c>
      <c r="BL264" s="332">
        <f t="shared" si="45"/>
        <v>0</v>
      </c>
      <c r="BM264" s="332">
        <f t="shared" si="45"/>
        <v>0</v>
      </c>
      <c r="BN264" s="332">
        <f t="shared" si="45"/>
        <v>0</v>
      </c>
      <c r="BO264" s="332">
        <f t="shared" si="45"/>
        <v>0</v>
      </c>
      <c r="BU264" s="332">
        <f t="shared" si="43"/>
        <v>0</v>
      </c>
      <c r="BV264" s="332">
        <f t="shared" si="43"/>
        <v>0</v>
      </c>
      <c r="BW264" s="332">
        <f t="shared" si="43"/>
        <v>0</v>
      </c>
      <c r="BX264" s="332">
        <f t="shared" si="43"/>
        <v>0</v>
      </c>
      <c r="BZ264" s="332">
        <f t="shared" si="44"/>
        <v>0</v>
      </c>
      <c r="CA264" s="332">
        <f t="shared" si="44"/>
        <v>0</v>
      </c>
    </row>
    <row r="265" spans="12:79" hidden="1" x14ac:dyDescent="0.2">
      <c r="L265" s="332">
        <f t="shared" ref="L265:AA280" si="47">L92-CD92</f>
        <v>0</v>
      </c>
      <c r="M265" s="332">
        <f t="shared" si="47"/>
        <v>0</v>
      </c>
      <c r="N265" s="332">
        <f t="shared" si="47"/>
        <v>0</v>
      </c>
      <c r="O265" s="332">
        <f t="shared" si="47"/>
        <v>0</v>
      </c>
      <c r="P265" s="332">
        <f t="shared" si="47"/>
        <v>0</v>
      </c>
      <c r="Q265" s="332">
        <f t="shared" si="47"/>
        <v>0</v>
      </c>
      <c r="R265" s="332">
        <f t="shared" si="47"/>
        <v>0</v>
      </c>
      <c r="S265" s="332">
        <f t="shared" si="47"/>
        <v>0</v>
      </c>
      <c r="T265" s="332">
        <f t="shared" si="47"/>
        <v>0</v>
      </c>
      <c r="U265" s="332">
        <f t="shared" si="47"/>
        <v>0</v>
      </c>
      <c r="V265" s="332">
        <f t="shared" si="47"/>
        <v>0</v>
      </c>
      <c r="W265" s="332">
        <f t="shared" si="47"/>
        <v>0</v>
      </c>
      <c r="X265" s="332">
        <f t="shared" si="47"/>
        <v>0</v>
      </c>
      <c r="Y265" s="332">
        <f t="shared" si="47"/>
        <v>0</v>
      </c>
      <c r="Z265" s="332">
        <f t="shared" si="47"/>
        <v>0</v>
      </c>
      <c r="AA265" s="332">
        <f t="shared" si="47"/>
        <v>0</v>
      </c>
      <c r="AB265" s="332">
        <f t="shared" si="42"/>
        <v>0</v>
      </c>
      <c r="AC265" s="332">
        <f t="shared" si="42"/>
        <v>0</v>
      </c>
      <c r="AD265" s="332">
        <f t="shared" si="42"/>
        <v>0</v>
      </c>
      <c r="AE265" s="332">
        <f t="shared" si="42"/>
        <v>0</v>
      </c>
      <c r="AF265" s="332">
        <f t="shared" si="42"/>
        <v>0</v>
      </c>
      <c r="AG265" s="332">
        <f t="shared" si="42"/>
        <v>0</v>
      </c>
      <c r="AH265" s="332">
        <f t="shared" si="41"/>
        <v>0</v>
      </c>
      <c r="AI265" s="332">
        <f t="shared" si="41"/>
        <v>0</v>
      </c>
      <c r="AJ265" s="332">
        <f t="shared" si="41"/>
        <v>0</v>
      </c>
      <c r="AK265" s="332">
        <f t="shared" si="41"/>
        <v>0</v>
      </c>
      <c r="AL265" s="332">
        <f t="shared" si="41"/>
        <v>0</v>
      </c>
      <c r="AM265" s="332">
        <f t="shared" si="41"/>
        <v>0</v>
      </c>
      <c r="AN265" s="332">
        <f t="shared" si="41"/>
        <v>0</v>
      </c>
      <c r="AO265" s="332">
        <f t="shared" si="41"/>
        <v>0</v>
      </c>
      <c r="AP265" s="332">
        <f t="shared" si="41"/>
        <v>0</v>
      </c>
      <c r="AQ265" s="332">
        <f t="shared" si="40"/>
        <v>0</v>
      </c>
      <c r="AR265" s="332">
        <f t="shared" si="40"/>
        <v>0</v>
      </c>
      <c r="AS265" s="332">
        <f t="shared" si="40"/>
        <v>0</v>
      </c>
      <c r="AT265" s="332">
        <f t="shared" si="40"/>
        <v>0</v>
      </c>
      <c r="AU265" s="332">
        <f t="shared" si="40"/>
        <v>0</v>
      </c>
      <c r="AV265" s="332">
        <f t="shared" si="40"/>
        <v>0</v>
      </c>
      <c r="AW265" s="332">
        <f t="shared" si="40"/>
        <v>0</v>
      </c>
      <c r="AX265" s="332">
        <f t="shared" si="40"/>
        <v>0</v>
      </c>
      <c r="AY265" s="332">
        <f t="shared" si="40"/>
        <v>0</v>
      </c>
      <c r="AZ265" s="332">
        <f t="shared" si="40"/>
        <v>0</v>
      </c>
      <c r="BA265" s="332">
        <f t="shared" si="40"/>
        <v>0</v>
      </c>
      <c r="BB265" s="332">
        <f t="shared" si="40"/>
        <v>0</v>
      </c>
      <c r="BC265" s="332">
        <f t="shared" si="40"/>
        <v>0</v>
      </c>
      <c r="BD265" s="332">
        <f t="shared" si="40"/>
        <v>0</v>
      </c>
      <c r="BE265" s="332">
        <f t="shared" si="40"/>
        <v>0</v>
      </c>
      <c r="BF265" s="332">
        <f t="shared" si="40"/>
        <v>0</v>
      </c>
      <c r="BG265" s="332">
        <f t="shared" si="46"/>
        <v>0</v>
      </c>
      <c r="BH265" s="332">
        <f t="shared" si="46"/>
        <v>0</v>
      </c>
      <c r="BI265" s="332">
        <f t="shared" si="46"/>
        <v>0</v>
      </c>
      <c r="BJ265" s="332">
        <f t="shared" si="46"/>
        <v>0</v>
      </c>
      <c r="BK265" s="332">
        <f t="shared" si="45"/>
        <v>0</v>
      </c>
      <c r="BL265" s="332">
        <f t="shared" si="45"/>
        <v>0</v>
      </c>
      <c r="BM265" s="332">
        <f t="shared" si="45"/>
        <v>0</v>
      </c>
      <c r="BN265" s="332">
        <f t="shared" si="45"/>
        <v>0</v>
      </c>
      <c r="BO265" s="332">
        <f t="shared" si="45"/>
        <v>0</v>
      </c>
      <c r="BU265" s="332">
        <f t="shared" si="43"/>
        <v>0</v>
      </c>
      <c r="BV265" s="332">
        <f t="shared" si="43"/>
        <v>0</v>
      </c>
      <c r="BW265" s="332">
        <f t="shared" si="43"/>
        <v>0</v>
      </c>
      <c r="BX265" s="332">
        <f t="shared" si="43"/>
        <v>0</v>
      </c>
      <c r="BZ265" s="332">
        <f t="shared" si="44"/>
        <v>0</v>
      </c>
      <c r="CA265" s="332">
        <f t="shared" si="44"/>
        <v>0</v>
      </c>
    </row>
    <row r="266" spans="12:79" hidden="1" x14ac:dyDescent="0.2">
      <c r="L266" s="332">
        <f t="shared" si="47"/>
        <v>0</v>
      </c>
      <c r="M266" s="332">
        <f t="shared" si="47"/>
        <v>0</v>
      </c>
      <c r="N266" s="332">
        <f t="shared" si="47"/>
        <v>0</v>
      </c>
      <c r="O266" s="332">
        <f t="shared" si="47"/>
        <v>0</v>
      </c>
      <c r="P266" s="332">
        <f t="shared" si="47"/>
        <v>0</v>
      </c>
      <c r="Q266" s="332">
        <f t="shared" si="47"/>
        <v>0</v>
      </c>
      <c r="R266" s="332">
        <f t="shared" si="47"/>
        <v>0</v>
      </c>
      <c r="S266" s="332">
        <f t="shared" si="47"/>
        <v>0</v>
      </c>
      <c r="T266" s="332">
        <f t="shared" si="47"/>
        <v>0</v>
      </c>
      <c r="U266" s="332">
        <f t="shared" si="47"/>
        <v>0</v>
      </c>
      <c r="V266" s="332">
        <f t="shared" si="47"/>
        <v>0</v>
      </c>
      <c r="W266" s="332">
        <f t="shared" si="47"/>
        <v>0</v>
      </c>
      <c r="X266" s="332">
        <f t="shared" si="47"/>
        <v>0</v>
      </c>
      <c r="Y266" s="332">
        <f t="shared" si="47"/>
        <v>0</v>
      </c>
      <c r="Z266" s="332">
        <f t="shared" si="47"/>
        <v>0</v>
      </c>
      <c r="AA266" s="332">
        <f t="shared" si="47"/>
        <v>0</v>
      </c>
      <c r="AB266" s="332">
        <f t="shared" si="42"/>
        <v>0</v>
      </c>
      <c r="AC266" s="332">
        <f t="shared" si="42"/>
        <v>0</v>
      </c>
      <c r="AD266" s="332">
        <f t="shared" si="42"/>
        <v>0</v>
      </c>
      <c r="AE266" s="332">
        <f t="shared" si="42"/>
        <v>0</v>
      </c>
      <c r="AF266" s="332">
        <f t="shared" si="42"/>
        <v>0</v>
      </c>
      <c r="AG266" s="332">
        <f t="shared" si="42"/>
        <v>0</v>
      </c>
      <c r="AH266" s="332">
        <f t="shared" si="41"/>
        <v>0</v>
      </c>
      <c r="AI266" s="332">
        <f t="shared" si="41"/>
        <v>0</v>
      </c>
      <c r="AJ266" s="332">
        <f t="shared" si="41"/>
        <v>0</v>
      </c>
      <c r="AK266" s="332">
        <f t="shared" si="41"/>
        <v>0</v>
      </c>
      <c r="AL266" s="332">
        <f t="shared" si="41"/>
        <v>0</v>
      </c>
      <c r="AM266" s="332">
        <f t="shared" si="41"/>
        <v>0</v>
      </c>
      <c r="AN266" s="332">
        <f t="shared" si="41"/>
        <v>0</v>
      </c>
      <c r="AO266" s="332">
        <f t="shared" si="41"/>
        <v>0</v>
      </c>
      <c r="AP266" s="332">
        <f t="shared" si="41"/>
        <v>0</v>
      </c>
      <c r="AQ266" s="332">
        <f t="shared" si="41"/>
        <v>0</v>
      </c>
      <c r="AR266" s="332">
        <f t="shared" si="41"/>
        <v>0</v>
      </c>
      <c r="AS266" s="332">
        <f t="shared" si="41"/>
        <v>0</v>
      </c>
      <c r="AT266" s="332">
        <f t="shared" si="41"/>
        <v>0</v>
      </c>
      <c r="AU266" s="332">
        <f t="shared" si="41"/>
        <v>0</v>
      </c>
      <c r="AV266" s="332">
        <f t="shared" si="41"/>
        <v>0</v>
      </c>
      <c r="AW266" s="332">
        <f t="shared" si="41"/>
        <v>0</v>
      </c>
      <c r="AX266" s="332">
        <f t="shared" ref="AX266:BM281" si="48">AX93-DP93</f>
        <v>0</v>
      </c>
      <c r="AY266" s="332">
        <f t="shared" si="48"/>
        <v>0</v>
      </c>
      <c r="AZ266" s="332">
        <f t="shared" si="48"/>
        <v>0</v>
      </c>
      <c r="BA266" s="332">
        <f t="shared" si="48"/>
        <v>0</v>
      </c>
      <c r="BB266" s="332">
        <f t="shared" si="48"/>
        <v>0</v>
      </c>
      <c r="BC266" s="332">
        <f t="shared" si="48"/>
        <v>0</v>
      </c>
      <c r="BD266" s="332">
        <f t="shared" si="48"/>
        <v>0</v>
      </c>
      <c r="BE266" s="332">
        <f t="shared" si="48"/>
        <v>0</v>
      </c>
      <c r="BF266" s="332">
        <f t="shared" si="48"/>
        <v>0</v>
      </c>
      <c r="BG266" s="332">
        <f t="shared" si="46"/>
        <v>0</v>
      </c>
      <c r="BH266" s="332">
        <f t="shared" si="46"/>
        <v>0</v>
      </c>
      <c r="BI266" s="332">
        <f t="shared" si="46"/>
        <v>0</v>
      </c>
      <c r="BJ266" s="332">
        <f t="shared" si="46"/>
        <v>0</v>
      </c>
      <c r="BK266" s="332">
        <f t="shared" si="45"/>
        <v>0</v>
      </c>
      <c r="BL266" s="332">
        <f t="shared" si="45"/>
        <v>0</v>
      </c>
      <c r="BM266" s="332">
        <f t="shared" si="45"/>
        <v>0</v>
      </c>
      <c r="BN266" s="332">
        <f t="shared" si="45"/>
        <v>0</v>
      </c>
      <c r="BO266" s="332">
        <f t="shared" si="45"/>
        <v>0</v>
      </c>
      <c r="BU266" s="332">
        <f t="shared" si="43"/>
        <v>0</v>
      </c>
      <c r="BV266" s="332">
        <f t="shared" si="43"/>
        <v>0</v>
      </c>
      <c r="BW266" s="332">
        <f t="shared" si="43"/>
        <v>0</v>
      </c>
      <c r="BX266" s="332">
        <f t="shared" si="43"/>
        <v>0</v>
      </c>
      <c r="BZ266" s="332">
        <f t="shared" si="44"/>
        <v>0</v>
      </c>
      <c r="CA266" s="332">
        <f t="shared" si="44"/>
        <v>0</v>
      </c>
    </row>
    <row r="267" spans="12:79" hidden="1" x14ac:dyDescent="0.2">
      <c r="L267" s="332">
        <f t="shared" si="47"/>
        <v>0</v>
      </c>
      <c r="M267" s="332">
        <f t="shared" si="47"/>
        <v>0</v>
      </c>
      <c r="N267" s="332">
        <f t="shared" si="47"/>
        <v>0</v>
      </c>
      <c r="O267" s="332">
        <f t="shared" si="47"/>
        <v>0</v>
      </c>
      <c r="P267" s="332">
        <f t="shared" si="47"/>
        <v>0</v>
      </c>
      <c r="Q267" s="332">
        <f t="shared" si="47"/>
        <v>0</v>
      </c>
      <c r="R267" s="332">
        <f t="shared" si="47"/>
        <v>0</v>
      </c>
      <c r="S267" s="332">
        <f t="shared" si="47"/>
        <v>0</v>
      </c>
      <c r="T267" s="332">
        <f t="shared" si="47"/>
        <v>0</v>
      </c>
      <c r="U267" s="332">
        <f t="shared" si="47"/>
        <v>0</v>
      </c>
      <c r="V267" s="332">
        <f t="shared" si="47"/>
        <v>0</v>
      </c>
      <c r="W267" s="332">
        <f t="shared" si="47"/>
        <v>0</v>
      </c>
      <c r="X267" s="332">
        <f t="shared" si="47"/>
        <v>0</v>
      </c>
      <c r="Y267" s="332">
        <f t="shared" si="47"/>
        <v>0</v>
      </c>
      <c r="Z267" s="332">
        <f t="shared" si="47"/>
        <v>0</v>
      </c>
      <c r="AA267" s="332">
        <f t="shared" si="47"/>
        <v>0</v>
      </c>
      <c r="AB267" s="332">
        <f t="shared" si="42"/>
        <v>0</v>
      </c>
      <c r="AC267" s="332">
        <f t="shared" si="42"/>
        <v>0</v>
      </c>
      <c r="AD267" s="332">
        <f t="shared" si="42"/>
        <v>0</v>
      </c>
      <c r="AE267" s="332">
        <f t="shared" si="42"/>
        <v>0</v>
      </c>
      <c r="AF267" s="332">
        <f t="shared" si="42"/>
        <v>0</v>
      </c>
      <c r="AG267" s="332">
        <f t="shared" si="42"/>
        <v>0</v>
      </c>
      <c r="AH267" s="332">
        <f t="shared" si="41"/>
        <v>0</v>
      </c>
      <c r="AI267" s="332">
        <f t="shared" si="41"/>
        <v>0</v>
      </c>
      <c r="AJ267" s="332">
        <f t="shared" si="41"/>
        <v>0</v>
      </c>
      <c r="AK267" s="332">
        <f t="shared" si="41"/>
        <v>0</v>
      </c>
      <c r="AL267" s="332">
        <f t="shared" si="41"/>
        <v>0</v>
      </c>
      <c r="AM267" s="332">
        <f t="shared" si="41"/>
        <v>0</v>
      </c>
      <c r="AN267" s="332">
        <f t="shared" si="41"/>
        <v>0</v>
      </c>
      <c r="AO267" s="332">
        <f t="shared" si="41"/>
        <v>0</v>
      </c>
      <c r="AP267" s="332">
        <f t="shared" si="41"/>
        <v>0</v>
      </c>
      <c r="AQ267" s="332">
        <f t="shared" si="41"/>
        <v>0</v>
      </c>
      <c r="AR267" s="332">
        <f t="shared" si="41"/>
        <v>0</v>
      </c>
      <c r="AS267" s="332">
        <f t="shared" si="41"/>
        <v>0</v>
      </c>
      <c r="AT267" s="332">
        <f t="shared" si="41"/>
        <v>0</v>
      </c>
      <c r="AU267" s="332">
        <f t="shared" si="41"/>
        <v>0</v>
      </c>
      <c r="AV267" s="332">
        <f t="shared" si="41"/>
        <v>0</v>
      </c>
      <c r="AW267" s="332">
        <f t="shared" si="41"/>
        <v>0</v>
      </c>
      <c r="AX267" s="332">
        <f t="shared" si="48"/>
        <v>0</v>
      </c>
      <c r="AY267" s="332">
        <f t="shared" si="48"/>
        <v>0</v>
      </c>
      <c r="AZ267" s="332">
        <f t="shared" si="48"/>
        <v>0</v>
      </c>
      <c r="BA267" s="332">
        <f t="shared" si="48"/>
        <v>0</v>
      </c>
      <c r="BB267" s="332">
        <f t="shared" si="48"/>
        <v>0</v>
      </c>
      <c r="BC267" s="332">
        <f t="shared" si="48"/>
        <v>0</v>
      </c>
      <c r="BD267" s="332">
        <f t="shared" si="48"/>
        <v>0</v>
      </c>
      <c r="BE267" s="332">
        <f t="shared" si="48"/>
        <v>0</v>
      </c>
      <c r="BF267" s="332">
        <f t="shared" si="48"/>
        <v>0</v>
      </c>
      <c r="BG267" s="332">
        <f t="shared" si="46"/>
        <v>0</v>
      </c>
      <c r="BH267" s="332">
        <f t="shared" si="46"/>
        <v>0</v>
      </c>
      <c r="BI267" s="332">
        <f t="shared" si="46"/>
        <v>0</v>
      </c>
      <c r="BJ267" s="332">
        <f t="shared" si="46"/>
        <v>0</v>
      </c>
      <c r="BK267" s="332">
        <f t="shared" si="45"/>
        <v>0</v>
      </c>
      <c r="BL267" s="332">
        <f t="shared" si="45"/>
        <v>0</v>
      </c>
      <c r="BM267" s="332">
        <f t="shared" si="45"/>
        <v>0</v>
      </c>
      <c r="BN267" s="332">
        <f t="shared" si="45"/>
        <v>0</v>
      </c>
      <c r="BO267" s="332">
        <f t="shared" si="45"/>
        <v>0</v>
      </c>
      <c r="BU267" s="332">
        <f t="shared" si="43"/>
        <v>0</v>
      </c>
      <c r="BV267" s="332">
        <f t="shared" si="43"/>
        <v>0</v>
      </c>
      <c r="BW267" s="332">
        <f t="shared" si="43"/>
        <v>0</v>
      </c>
      <c r="BX267" s="332">
        <f t="shared" si="43"/>
        <v>0</v>
      </c>
      <c r="BZ267" s="332">
        <f t="shared" si="44"/>
        <v>0</v>
      </c>
      <c r="CA267" s="332">
        <f t="shared" si="44"/>
        <v>0</v>
      </c>
    </row>
    <row r="268" spans="12:79" hidden="1" x14ac:dyDescent="0.2">
      <c r="L268" s="332">
        <f t="shared" si="47"/>
        <v>0</v>
      </c>
      <c r="M268" s="332">
        <f t="shared" si="47"/>
        <v>0</v>
      </c>
      <c r="N268" s="332">
        <f t="shared" si="47"/>
        <v>0</v>
      </c>
      <c r="O268" s="332">
        <f t="shared" si="47"/>
        <v>0</v>
      </c>
      <c r="P268" s="332">
        <f t="shared" si="47"/>
        <v>0</v>
      </c>
      <c r="Q268" s="332">
        <f t="shared" si="47"/>
        <v>0</v>
      </c>
      <c r="R268" s="332">
        <f t="shared" si="47"/>
        <v>0</v>
      </c>
      <c r="S268" s="332">
        <f t="shared" si="47"/>
        <v>0</v>
      </c>
      <c r="T268" s="332">
        <f t="shared" si="47"/>
        <v>0</v>
      </c>
      <c r="U268" s="332">
        <f t="shared" si="47"/>
        <v>0</v>
      </c>
      <c r="V268" s="332">
        <f t="shared" si="47"/>
        <v>0</v>
      </c>
      <c r="W268" s="332">
        <f t="shared" si="47"/>
        <v>0</v>
      </c>
      <c r="X268" s="332">
        <f t="shared" si="47"/>
        <v>0</v>
      </c>
      <c r="Y268" s="332">
        <f t="shared" si="47"/>
        <v>0</v>
      </c>
      <c r="Z268" s="332">
        <f t="shared" si="47"/>
        <v>0</v>
      </c>
      <c r="AA268" s="332">
        <f t="shared" si="47"/>
        <v>0</v>
      </c>
      <c r="AB268" s="332">
        <f t="shared" si="42"/>
        <v>0</v>
      </c>
      <c r="AC268" s="332">
        <f t="shared" si="42"/>
        <v>0</v>
      </c>
      <c r="AD268" s="332">
        <f t="shared" si="42"/>
        <v>0</v>
      </c>
      <c r="AE268" s="332">
        <f t="shared" si="42"/>
        <v>0</v>
      </c>
      <c r="AF268" s="332">
        <f t="shared" si="42"/>
        <v>0</v>
      </c>
      <c r="AG268" s="332">
        <f t="shared" si="42"/>
        <v>0</v>
      </c>
      <c r="AH268" s="332">
        <f t="shared" si="41"/>
        <v>0</v>
      </c>
      <c r="AI268" s="332">
        <f t="shared" si="41"/>
        <v>0</v>
      </c>
      <c r="AJ268" s="332">
        <f t="shared" si="41"/>
        <v>0</v>
      </c>
      <c r="AK268" s="332">
        <f t="shared" si="41"/>
        <v>0</v>
      </c>
      <c r="AL268" s="332">
        <f t="shared" si="41"/>
        <v>0</v>
      </c>
      <c r="AM268" s="332">
        <f t="shared" si="41"/>
        <v>0</v>
      </c>
      <c r="AN268" s="332">
        <f t="shared" si="41"/>
        <v>0</v>
      </c>
      <c r="AO268" s="332">
        <f t="shared" si="41"/>
        <v>0</v>
      </c>
      <c r="AP268" s="332">
        <f t="shared" si="41"/>
        <v>0</v>
      </c>
      <c r="AQ268" s="332">
        <f t="shared" si="41"/>
        <v>0</v>
      </c>
      <c r="AR268" s="332">
        <f t="shared" si="41"/>
        <v>0</v>
      </c>
      <c r="AS268" s="332">
        <f t="shared" si="41"/>
        <v>0</v>
      </c>
      <c r="AT268" s="332">
        <f t="shared" si="41"/>
        <v>0</v>
      </c>
      <c r="AU268" s="332">
        <f t="shared" si="41"/>
        <v>0</v>
      </c>
      <c r="AV268" s="332">
        <f t="shared" si="41"/>
        <v>0</v>
      </c>
      <c r="AW268" s="332">
        <f t="shared" si="41"/>
        <v>0</v>
      </c>
      <c r="AX268" s="332">
        <f t="shared" si="48"/>
        <v>0</v>
      </c>
      <c r="AY268" s="332">
        <f t="shared" si="48"/>
        <v>0</v>
      </c>
      <c r="AZ268" s="332">
        <f t="shared" si="48"/>
        <v>0</v>
      </c>
      <c r="BA268" s="332">
        <f t="shared" si="48"/>
        <v>0</v>
      </c>
      <c r="BB268" s="332">
        <f t="shared" si="48"/>
        <v>0</v>
      </c>
      <c r="BC268" s="332">
        <f t="shared" si="48"/>
        <v>0</v>
      </c>
      <c r="BD268" s="332">
        <f t="shared" si="48"/>
        <v>0</v>
      </c>
      <c r="BE268" s="332">
        <f t="shared" si="48"/>
        <v>0</v>
      </c>
      <c r="BF268" s="332">
        <f t="shared" si="48"/>
        <v>0</v>
      </c>
      <c r="BG268" s="332">
        <f t="shared" si="46"/>
        <v>0</v>
      </c>
      <c r="BH268" s="332">
        <f t="shared" si="46"/>
        <v>0</v>
      </c>
      <c r="BI268" s="332">
        <f t="shared" si="46"/>
        <v>0</v>
      </c>
      <c r="BJ268" s="332">
        <f t="shared" si="46"/>
        <v>0</v>
      </c>
      <c r="BK268" s="332">
        <f t="shared" si="45"/>
        <v>0</v>
      </c>
      <c r="BL268" s="332">
        <f t="shared" si="45"/>
        <v>0</v>
      </c>
      <c r="BM268" s="332">
        <f t="shared" si="45"/>
        <v>0</v>
      </c>
      <c r="BN268" s="332">
        <f t="shared" si="45"/>
        <v>0</v>
      </c>
      <c r="BO268" s="332">
        <f t="shared" si="45"/>
        <v>0</v>
      </c>
      <c r="BU268" s="332">
        <f t="shared" si="43"/>
        <v>0</v>
      </c>
      <c r="BV268" s="332">
        <f t="shared" si="43"/>
        <v>0</v>
      </c>
      <c r="BW268" s="332">
        <f t="shared" si="43"/>
        <v>0</v>
      </c>
      <c r="BX268" s="332">
        <f t="shared" si="43"/>
        <v>0</v>
      </c>
      <c r="BZ268" s="332">
        <f t="shared" si="44"/>
        <v>0</v>
      </c>
      <c r="CA268" s="332">
        <f t="shared" si="44"/>
        <v>0</v>
      </c>
    </row>
    <row r="269" spans="12:79" hidden="1" x14ac:dyDescent="0.2">
      <c r="L269" s="332">
        <f t="shared" si="47"/>
        <v>0</v>
      </c>
      <c r="M269" s="332">
        <f t="shared" si="47"/>
        <v>0</v>
      </c>
      <c r="N269" s="332">
        <f t="shared" si="47"/>
        <v>0</v>
      </c>
      <c r="O269" s="332">
        <f t="shared" si="47"/>
        <v>0</v>
      </c>
      <c r="P269" s="332">
        <f t="shared" si="47"/>
        <v>0</v>
      </c>
      <c r="Q269" s="332">
        <f t="shared" si="47"/>
        <v>0</v>
      </c>
      <c r="R269" s="332">
        <f t="shared" si="47"/>
        <v>0</v>
      </c>
      <c r="S269" s="332">
        <f t="shared" si="47"/>
        <v>0</v>
      </c>
      <c r="T269" s="332">
        <f t="shared" si="47"/>
        <v>0</v>
      </c>
      <c r="U269" s="332">
        <f t="shared" si="47"/>
        <v>0</v>
      </c>
      <c r="V269" s="332">
        <f t="shared" si="47"/>
        <v>0</v>
      </c>
      <c r="W269" s="332">
        <f t="shared" si="47"/>
        <v>0</v>
      </c>
      <c r="X269" s="332">
        <f t="shared" si="47"/>
        <v>0</v>
      </c>
      <c r="Y269" s="332">
        <f t="shared" si="47"/>
        <v>0</v>
      </c>
      <c r="Z269" s="332">
        <f t="shared" si="47"/>
        <v>0</v>
      </c>
      <c r="AA269" s="332">
        <f t="shared" si="47"/>
        <v>0</v>
      </c>
      <c r="AB269" s="332">
        <f t="shared" si="42"/>
        <v>0</v>
      </c>
      <c r="AC269" s="332">
        <f t="shared" si="42"/>
        <v>0</v>
      </c>
      <c r="AD269" s="332">
        <f t="shared" si="42"/>
        <v>0</v>
      </c>
      <c r="AE269" s="332">
        <f t="shared" si="42"/>
        <v>0</v>
      </c>
      <c r="AF269" s="332">
        <f t="shared" si="42"/>
        <v>0</v>
      </c>
      <c r="AG269" s="332">
        <f t="shared" si="42"/>
        <v>0</v>
      </c>
      <c r="AH269" s="332">
        <f t="shared" si="41"/>
        <v>0</v>
      </c>
      <c r="AI269" s="332">
        <f t="shared" si="41"/>
        <v>0</v>
      </c>
      <c r="AJ269" s="332">
        <f t="shared" si="41"/>
        <v>0</v>
      </c>
      <c r="AK269" s="332">
        <f t="shared" si="41"/>
        <v>0</v>
      </c>
      <c r="AL269" s="332">
        <f t="shared" si="41"/>
        <v>0</v>
      </c>
      <c r="AM269" s="332">
        <f t="shared" si="41"/>
        <v>0</v>
      </c>
      <c r="AN269" s="332">
        <f t="shared" si="41"/>
        <v>0</v>
      </c>
      <c r="AO269" s="332">
        <f t="shared" si="41"/>
        <v>0</v>
      </c>
      <c r="AP269" s="332">
        <f t="shared" si="41"/>
        <v>0</v>
      </c>
      <c r="AQ269" s="332">
        <f t="shared" si="41"/>
        <v>0</v>
      </c>
      <c r="AR269" s="332">
        <f t="shared" si="41"/>
        <v>0</v>
      </c>
      <c r="AS269" s="332">
        <f t="shared" si="41"/>
        <v>0</v>
      </c>
      <c r="AT269" s="332">
        <f t="shared" si="41"/>
        <v>0</v>
      </c>
      <c r="AU269" s="332">
        <f t="shared" si="41"/>
        <v>0</v>
      </c>
      <c r="AV269" s="332">
        <f t="shared" si="41"/>
        <v>0</v>
      </c>
      <c r="AW269" s="332">
        <f t="shared" si="41"/>
        <v>0</v>
      </c>
      <c r="AX269" s="332">
        <f t="shared" si="48"/>
        <v>0</v>
      </c>
      <c r="AY269" s="332">
        <f t="shared" si="48"/>
        <v>0</v>
      </c>
      <c r="AZ269" s="332">
        <f t="shared" si="48"/>
        <v>0</v>
      </c>
      <c r="BA269" s="332">
        <f t="shared" si="48"/>
        <v>0</v>
      </c>
      <c r="BB269" s="332">
        <f t="shared" si="48"/>
        <v>0</v>
      </c>
      <c r="BC269" s="332">
        <f t="shared" si="48"/>
        <v>0</v>
      </c>
      <c r="BD269" s="332">
        <f t="shared" si="48"/>
        <v>0</v>
      </c>
      <c r="BE269" s="332">
        <f t="shared" si="48"/>
        <v>0</v>
      </c>
      <c r="BF269" s="332">
        <f t="shared" si="48"/>
        <v>0</v>
      </c>
      <c r="BG269" s="332">
        <f t="shared" si="46"/>
        <v>0</v>
      </c>
      <c r="BH269" s="332">
        <f t="shared" si="46"/>
        <v>0</v>
      </c>
      <c r="BI269" s="332">
        <f t="shared" si="46"/>
        <v>0</v>
      </c>
      <c r="BJ269" s="332">
        <f t="shared" si="46"/>
        <v>0</v>
      </c>
      <c r="BK269" s="332">
        <f t="shared" si="45"/>
        <v>0</v>
      </c>
      <c r="BL269" s="332">
        <f t="shared" si="45"/>
        <v>0</v>
      </c>
      <c r="BM269" s="332">
        <f t="shared" si="45"/>
        <v>0</v>
      </c>
      <c r="BN269" s="332">
        <f t="shared" si="45"/>
        <v>0</v>
      </c>
      <c r="BO269" s="332">
        <f t="shared" si="45"/>
        <v>0</v>
      </c>
      <c r="BU269" s="332">
        <f t="shared" si="43"/>
        <v>0</v>
      </c>
      <c r="BV269" s="332">
        <f t="shared" si="43"/>
        <v>0</v>
      </c>
      <c r="BW269" s="332">
        <f t="shared" si="43"/>
        <v>0</v>
      </c>
      <c r="BX269" s="332">
        <f t="shared" si="43"/>
        <v>0</v>
      </c>
      <c r="BZ269" s="332">
        <f t="shared" si="44"/>
        <v>0</v>
      </c>
      <c r="CA269" s="332">
        <f t="shared" si="44"/>
        <v>0</v>
      </c>
    </row>
    <row r="270" spans="12:79" hidden="1" x14ac:dyDescent="0.2">
      <c r="L270" s="332">
        <f t="shared" si="47"/>
        <v>0</v>
      </c>
      <c r="M270" s="332">
        <f t="shared" si="47"/>
        <v>0</v>
      </c>
      <c r="N270" s="332">
        <f t="shared" si="47"/>
        <v>0</v>
      </c>
      <c r="O270" s="332">
        <f t="shared" si="47"/>
        <v>0</v>
      </c>
      <c r="P270" s="332">
        <f t="shared" si="47"/>
        <v>0</v>
      </c>
      <c r="Q270" s="332">
        <f t="shared" si="47"/>
        <v>0</v>
      </c>
      <c r="R270" s="332">
        <f t="shared" si="47"/>
        <v>0</v>
      </c>
      <c r="S270" s="332">
        <f t="shared" si="47"/>
        <v>0</v>
      </c>
      <c r="T270" s="332">
        <f t="shared" si="47"/>
        <v>0</v>
      </c>
      <c r="U270" s="332">
        <f t="shared" si="47"/>
        <v>0</v>
      </c>
      <c r="V270" s="332">
        <f t="shared" si="47"/>
        <v>0</v>
      </c>
      <c r="W270" s="332">
        <f t="shared" si="47"/>
        <v>0</v>
      </c>
      <c r="X270" s="332">
        <f t="shared" si="47"/>
        <v>0</v>
      </c>
      <c r="Y270" s="332">
        <f t="shared" si="47"/>
        <v>0</v>
      </c>
      <c r="Z270" s="332">
        <f t="shared" si="47"/>
        <v>0</v>
      </c>
      <c r="AA270" s="332">
        <f t="shared" si="47"/>
        <v>0</v>
      </c>
      <c r="AB270" s="332">
        <f t="shared" si="42"/>
        <v>0</v>
      </c>
      <c r="AC270" s="332">
        <f t="shared" si="42"/>
        <v>0</v>
      </c>
      <c r="AD270" s="332">
        <f t="shared" si="42"/>
        <v>0</v>
      </c>
      <c r="AE270" s="332">
        <f t="shared" si="42"/>
        <v>0</v>
      </c>
      <c r="AF270" s="332">
        <f t="shared" si="42"/>
        <v>0</v>
      </c>
      <c r="AG270" s="332">
        <f t="shared" si="42"/>
        <v>0</v>
      </c>
      <c r="AH270" s="332">
        <f t="shared" si="41"/>
        <v>0</v>
      </c>
      <c r="AI270" s="332">
        <f t="shared" si="41"/>
        <v>0</v>
      </c>
      <c r="AJ270" s="332">
        <f t="shared" si="41"/>
        <v>0</v>
      </c>
      <c r="AK270" s="332">
        <f t="shared" si="41"/>
        <v>0</v>
      </c>
      <c r="AL270" s="332">
        <f t="shared" si="41"/>
        <v>0</v>
      </c>
      <c r="AM270" s="332">
        <f t="shared" si="41"/>
        <v>0</v>
      </c>
      <c r="AN270" s="332">
        <f t="shared" si="41"/>
        <v>0</v>
      </c>
      <c r="AO270" s="332">
        <f t="shared" si="41"/>
        <v>0</v>
      </c>
      <c r="AP270" s="332">
        <f t="shared" si="41"/>
        <v>0</v>
      </c>
      <c r="AQ270" s="332">
        <f t="shared" si="41"/>
        <v>0</v>
      </c>
      <c r="AR270" s="332">
        <f t="shared" si="41"/>
        <v>0</v>
      </c>
      <c r="AS270" s="332">
        <f t="shared" si="41"/>
        <v>0</v>
      </c>
      <c r="AT270" s="332">
        <f t="shared" si="41"/>
        <v>0</v>
      </c>
      <c r="AU270" s="332">
        <f t="shared" si="41"/>
        <v>0</v>
      </c>
      <c r="AV270" s="332">
        <f t="shared" si="41"/>
        <v>0</v>
      </c>
      <c r="AW270" s="332">
        <f t="shared" si="41"/>
        <v>0</v>
      </c>
      <c r="AX270" s="332">
        <f t="shared" si="48"/>
        <v>0</v>
      </c>
      <c r="AY270" s="332">
        <f t="shared" si="48"/>
        <v>0</v>
      </c>
      <c r="AZ270" s="332">
        <f t="shared" si="48"/>
        <v>0</v>
      </c>
      <c r="BA270" s="332">
        <f t="shared" si="48"/>
        <v>0</v>
      </c>
      <c r="BB270" s="332">
        <f t="shared" si="48"/>
        <v>0</v>
      </c>
      <c r="BC270" s="332">
        <f t="shared" si="48"/>
        <v>0</v>
      </c>
      <c r="BD270" s="332">
        <f t="shared" si="48"/>
        <v>0</v>
      </c>
      <c r="BE270" s="332">
        <f t="shared" si="48"/>
        <v>0</v>
      </c>
      <c r="BF270" s="332">
        <f t="shared" si="48"/>
        <v>0</v>
      </c>
      <c r="BG270" s="332">
        <f t="shared" si="46"/>
        <v>0</v>
      </c>
      <c r="BH270" s="332">
        <f t="shared" si="46"/>
        <v>0</v>
      </c>
      <c r="BI270" s="332">
        <f t="shared" si="46"/>
        <v>0</v>
      </c>
      <c r="BJ270" s="332">
        <f t="shared" si="46"/>
        <v>0</v>
      </c>
      <c r="BK270" s="332">
        <f t="shared" si="45"/>
        <v>0</v>
      </c>
      <c r="BL270" s="332">
        <f t="shared" si="45"/>
        <v>0</v>
      </c>
      <c r="BM270" s="332">
        <f t="shared" si="45"/>
        <v>0</v>
      </c>
      <c r="BN270" s="332">
        <f t="shared" si="45"/>
        <v>0</v>
      </c>
      <c r="BO270" s="332">
        <f t="shared" si="45"/>
        <v>0</v>
      </c>
      <c r="BU270" s="332">
        <f t="shared" si="43"/>
        <v>0</v>
      </c>
      <c r="BV270" s="332">
        <f t="shared" si="43"/>
        <v>0</v>
      </c>
      <c r="BW270" s="332">
        <f t="shared" si="43"/>
        <v>0</v>
      </c>
      <c r="BX270" s="332">
        <f t="shared" si="43"/>
        <v>0</v>
      </c>
      <c r="BZ270" s="332">
        <f t="shared" si="44"/>
        <v>0</v>
      </c>
      <c r="CA270" s="332">
        <f t="shared" si="44"/>
        <v>0</v>
      </c>
    </row>
    <row r="271" spans="12:79" hidden="1" x14ac:dyDescent="0.2">
      <c r="L271" s="332">
        <f t="shared" si="47"/>
        <v>0</v>
      </c>
      <c r="M271" s="332">
        <f t="shared" si="47"/>
        <v>0</v>
      </c>
      <c r="N271" s="332">
        <f t="shared" si="47"/>
        <v>0</v>
      </c>
      <c r="O271" s="332">
        <f t="shared" si="47"/>
        <v>0</v>
      </c>
      <c r="P271" s="332">
        <f t="shared" si="47"/>
        <v>0</v>
      </c>
      <c r="Q271" s="332">
        <f t="shared" si="47"/>
        <v>0</v>
      </c>
      <c r="R271" s="332">
        <f t="shared" si="47"/>
        <v>0</v>
      </c>
      <c r="S271" s="332">
        <f t="shared" si="47"/>
        <v>0</v>
      </c>
      <c r="T271" s="332">
        <f t="shared" si="47"/>
        <v>0</v>
      </c>
      <c r="U271" s="332">
        <f t="shared" si="47"/>
        <v>0</v>
      </c>
      <c r="V271" s="332">
        <f t="shared" si="47"/>
        <v>0</v>
      </c>
      <c r="W271" s="332">
        <f t="shared" si="47"/>
        <v>0</v>
      </c>
      <c r="X271" s="332">
        <f t="shared" si="47"/>
        <v>0</v>
      </c>
      <c r="Y271" s="332">
        <f t="shared" si="47"/>
        <v>0</v>
      </c>
      <c r="Z271" s="332">
        <f t="shared" si="47"/>
        <v>0</v>
      </c>
      <c r="AA271" s="332">
        <f t="shared" si="47"/>
        <v>0</v>
      </c>
      <c r="AB271" s="332">
        <f t="shared" si="42"/>
        <v>0</v>
      </c>
      <c r="AC271" s="332">
        <f t="shared" si="42"/>
        <v>0</v>
      </c>
      <c r="AD271" s="332">
        <f t="shared" si="42"/>
        <v>0</v>
      </c>
      <c r="AE271" s="332">
        <f t="shared" si="42"/>
        <v>0</v>
      </c>
      <c r="AF271" s="332">
        <f t="shared" si="42"/>
        <v>0</v>
      </c>
      <c r="AG271" s="332">
        <f t="shared" si="42"/>
        <v>0</v>
      </c>
      <c r="AH271" s="332">
        <f t="shared" si="41"/>
        <v>0</v>
      </c>
      <c r="AI271" s="332">
        <f t="shared" si="41"/>
        <v>0</v>
      </c>
      <c r="AJ271" s="332">
        <f t="shared" si="41"/>
        <v>0</v>
      </c>
      <c r="AK271" s="332">
        <f t="shared" si="41"/>
        <v>0</v>
      </c>
      <c r="AL271" s="332">
        <f t="shared" si="41"/>
        <v>0</v>
      </c>
      <c r="AM271" s="332">
        <f t="shared" si="41"/>
        <v>0</v>
      </c>
      <c r="AN271" s="332">
        <f t="shared" si="41"/>
        <v>0</v>
      </c>
      <c r="AO271" s="332">
        <f t="shared" si="41"/>
        <v>0</v>
      </c>
      <c r="AP271" s="332">
        <f t="shared" si="41"/>
        <v>0</v>
      </c>
      <c r="AQ271" s="332">
        <f t="shared" si="41"/>
        <v>0</v>
      </c>
      <c r="AR271" s="332">
        <f t="shared" si="41"/>
        <v>0</v>
      </c>
      <c r="AS271" s="332">
        <f t="shared" si="41"/>
        <v>0</v>
      </c>
      <c r="AT271" s="332">
        <f t="shared" si="41"/>
        <v>0</v>
      </c>
      <c r="AU271" s="332">
        <f t="shared" si="41"/>
        <v>0</v>
      </c>
      <c r="AV271" s="332">
        <f t="shared" si="41"/>
        <v>0</v>
      </c>
      <c r="AW271" s="332">
        <f t="shared" si="41"/>
        <v>0</v>
      </c>
      <c r="AX271" s="332">
        <f t="shared" si="48"/>
        <v>0</v>
      </c>
      <c r="AY271" s="332">
        <f t="shared" si="48"/>
        <v>0</v>
      </c>
      <c r="AZ271" s="332">
        <f t="shared" si="48"/>
        <v>0</v>
      </c>
      <c r="BA271" s="332">
        <f t="shared" si="48"/>
        <v>0</v>
      </c>
      <c r="BB271" s="332">
        <f t="shared" si="48"/>
        <v>0</v>
      </c>
      <c r="BC271" s="332">
        <f t="shared" si="48"/>
        <v>0</v>
      </c>
      <c r="BD271" s="332">
        <f t="shared" si="48"/>
        <v>0</v>
      </c>
      <c r="BE271" s="332">
        <f t="shared" si="48"/>
        <v>0</v>
      </c>
      <c r="BF271" s="332">
        <f t="shared" si="48"/>
        <v>0</v>
      </c>
      <c r="BG271" s="332">
        <f t="shared" si="46"/>
        <v>0</v>
      </c>
      <c r="BH271" s="332">
        <f t="shared" si="46"/>
        <v>0</v>
      </c>
      <c r="BI271" s="332">
        <f t="shared" si="46"/>
        <v>0</v>
      </c>
      <c r="BJ271" s="332">
        <f t="shared" si="46"/>
        <v>0</v>
      </c>
      <c r="BK271" s="332">
        <f t="shared" si="45"/>
        <v>0</v>
      </c>
      <c r="BL271" s="332">
        <f t="shared" si="45"/>
        <v>0</v>
      </c>
      <c r="BM271" s="332">
        <f t="shared" si="45"/>
        <v>0</v>
      </c>
      <c r="BN271" s="332">
        <f t="shared" si="45"/>
        <v>0</v>
      </c>
      <c r="BO271" s="332">
        <f t="shared" si="45"/>
        <v>0</v>
      </c>
      <c r="BU271" s="332">
        <f t="shared" si="43"/>
        <v>0</v>
      </c>
      <c r="BV271" s="332">
        <f t="shared" si="43"/>
        <v>0</v>
      </c>
      <c r="BW271" s="332">
        <f t="shared" si="43"/>
        <v>0</v>
      </c>
      <c r="BX271" s="332">
        <f t="shared" si="43"/>
        <v>0</v>
      </c>
      <c r="BZ271" s="332">
        <f t="shared" si="44"/>
        <v>0</v>
      </c>
      <c r="CA271" s="332">
        <f t="shared" si="44"/>
        <v>0</v>
      </c>
    </row>
    <row r="272" spans="12:79" hidden="1" x14ac:dyDescent="0.2">
      <c r="L272" s="332">
        <f t="shared" si="47"/>
        <v>0</v>
      </c>
      <c r="M272" s="332">
        <f t="shared" si="47"/>
        <v>0</v>
      </c>
      <c r="N272" s="332">
        <f t="shared" si="47"/>
        <v>0</v>
      </c>
      <c r="O272" s="332">
        <f t="shared" si="47"/>
        <v>0</v>
      </c>
      <c r="P272" s="332">
        <f t="shared" si="47"/>
        <v>0</v>
      </c>
      <c r="Q272" s="332">
        <f t="shared" si="47"/>
        <v>0</v>
      </c>
      <c r="R272" s="332">
        <f t="shared" si="47"/>
        <v>0</v>
      </c>
      <c r="S272" s="332">
        <f t="shared" si="47"/>
        <v>0</v>
      </c>
      <c r="T272" s="332">
        <f t="shared" si="47"/>
        <v>0</v>
      </c>
      <c r="U272" s="332">
        <f t="shared" si="47"/>
        <v>0</v>
      </c>
      <c r="V272" s="332">
        <f t="shared" si="47"/>
        <v>0</v>
      </c>
      <c r="W272" s="332">
        <f t="shared" si="47"/>
        <v>0</v>
      </c>
      <c r="X272" s="332">
        <f t="shared" si="47"/>
        <v>0</v>
      </c>
      <c r="Y272" s="332">
        <f t="shared" si="47"/>
        <v>0</v>
      </c>
      <c r="Z272" s="332">
        <f t="shared" si="47"/>
        <v>0</v>
      </c>
      <c r="AA272" s="332">
        <f t="shared" si="47"/>
        <v>0</v>
      </c>
      <c r="AB272" s="332">
        <f t="shared" si="42"/>
        <v>0</v>
      </c>
      <c r="AC272" s="332">
        <f t="shared" si="42"/>
        <v>0</v>
      </c>
      <c r="AD272" s="332">
        <f t="shared" si="42"/>
        <v>0</v>
      </c>
      <c r="AE272" s="332">
        <f t="shared" si="42"/>
        <v>0</v>
      </c>
      <c r="AF272" s="332">
        <f t="shared" si="42"/>
        <v>0</v>
      </c>
      <c r="AG272" s="332">
        <f t="shared" si="42"/>
        <v>0</v>
      </c>
      <c r="AH272" s="332">
        <f t="shared" si="41"/>
        <v>0</v>
      </c>
      <c r="AI272" s="332">
        <f t="shared" si="41"/>
        <v>0</v>
      </c>
      <c r="AJ272" s="332">
        <f t="shared" si="41"/>
        <v>0</v>
      </c>
      <c r="AK272" s="332">
        <f t="shared" si="41"/>
        <v>0</v>
      </c>
      <c r="AL272" s="332">
        <f t="shared" si="41"/>
        <v>0</v>
      </c>
      <c r="AM272" s="332">
        <f t="shared" si="41"/>
        <v>0</v>
      </c>
      <c r="AN272" s="332">
        <f t="shared" si="41"/>
        <v>0</v>
      </c>
      <c r="AO272" s="332">
        <f t="shared" si="41"/>
        <v>0</v>
      </c>
      <c r="AP272" s="332">
        <f t="shared" si="41"/>
        <v>0</v>
      </c>
      <c r="AQ272" s="332">
        <f t="shared" si="41"/>
        <v>0</v>
      </c>
      <c r="AR272" s="332">
        <f t="shared" si="41"/>
        <v>0</v>
      </c>
      <c r="AS272" s="332">
        <f t="shared" si="41"/>
        <v>0</v>
      </c>
      <c r="AT272" s="332">
        <f t="shared" si="41"/>
        <v>0</v>
      </c>
      <c r="AU272" s="332">
        <f t="shared" si="41"/>
        <v>0</v>
      </c>
      <c r="AV272" s="332">
        <f t="shared" si="41"/>
        <v>0</v>
      </c>
      <c r="AW272" s="332">
        <f t="shared" si="41"/>
        <v>0</v>
      </c>
      <c r="AX272" s="332">
        <f t="shared" si="48"/>
        <v>0</v>
      </c>
      <c r="AY272" s="332">
        <f t="shared" si="48"/>
        <v>0</v>
      </c>
      <c r="AZ272" s="332">
        <f t="shared" si="48"/>
        <v>0</v>
      </c>
      <c r="BA272" s="332">
        <f t="shared" si="48"/>
        <v>0</v>
      </c>
      <c r="BB272" s="332">
        <f t="shared" si="48"/>
        <v>0</v>
      </c>
      <c r="BC272" s="332">
        <f t="shared" si="48"/>
        <v>0</v>
      </c>
      <c r="BD272" s="332">
        <f t="shared" si="48"/>
        <v>0</v>
      </c>
      <c r="BE272" s="332">
        <f t="shared" si="48"/>
        <v>0</v>
      </c>
      <c r="BF272" s="332">
        <f t="shared" si="48"/>
        <v>0</v>
      </c>
      <c r="BG272" s="332">
        <f t="shared" si="46"/>
        <v>0</v>
      </c>
      <c r="BH272" s="332">
        <f t="shared" si="46"/>
        <v>0</v>
      </c>
      <c r="BI272" s="332">
        <f t="shared" si="46"/>
        <v>0</v>
      </c>
      <c r="BJ272" s="332">
        <f t="shared" si="46"/>
        <v>0</v>
      </c>
      <c r="BK272" s="332">
        <f t="shared" si="45"/>
        <v>0</v>
      </c>
      <c r="BL272" s="332">
        <f t="shared" si="45"/>
        <v>0</v>
      </c>
      <c r="BM272" s="332">
        <f t="shared" si="45"/>
        <v>0</v>
      </c>
      <c r="BN272" s="332">
        <f t="shared" si="45"/>
        <v>0</v>
      </c>
      <c r="BO272" s="332">
        <f t="shared" si="45"/>
        <v>0</v>
      </c>
      <c r="BU272" s="332">
        <f t="shared" si="43"/>
        <v>0</v>
      </c>
      <c r="BV272" s="332">
        <f t="shared" si="43"/>
        <v>0</v>
      </c>
      <c r="BW272" s="332">
        <f t="shared" si="43"/>
        <v>0</v>
      </c>
      <c r="BX272" s="332">
        <f t="shared" si="43"/>
        <v>0</v>
      </c>
      <c r="BZ272" s="332">
        <f t="shared" si="44"/>
        <v>0</v>
      </c>
      <c r="CA272" s="332">
        <f t="shared" si="44"/>
        <v>0</v>
      </c>
    </row>
    <row r="273" spans="12:79" hidden="1" x14ac:dyDescent="0.2">
      <c r="L273" s="332">
        <f t="shared" si="47"/>
        <v>0</v>
      </c>
      <c r="M273" s="332">
        <f t="shared" si="47"/>
        <v>0</v>
      </c>
      <c r="N273" s="332">
        <f t="shared" si="47"/>
        <v>0</v>
      </c>
      <c r="O273" s="332">
        <f t="shared" si="47"/>
        <v>0</v>
      </c>
      <c r="P273" s="332">
        <f t="shared" si="47"/>
        <v>0</v>
      </c>
      <c r="Q273" s="332">
        <f t="shared" si="47"/>
        <v>0</v>
      </c>
      <c r="R273" s="332">
        <f t="shared" si="47"/>
        <v>0</v>
      </c>
      <c r="S273" s="332">
        <f t="shared" si="47"/>
        <v>0</v>
      </c>
      <c r="T273" s="332">
        <f t="shared" si="47"/>
        <v>0</v>
      </c>
      <c r="U273" s="332">
        <f t="shared" si="47"/>
        <v>0</v>
      </c>
      <c r="V273" s="332">
        <f t="shared" si="47"/>
        <v>0</v>
      </c>
      <c r="W273" s="332">
        <f t="shared" si="47"/>
        <v>0</v>
      </c>
      <c r="X273" s="332">
        <f t="shared" si="47"/>
        <v>0</v>
      </c>
      <c r="Y273" s="332">
        <f t="shared" si="47"/>
        <v>0</v>
      </c>
      <c r="Z273" s="332">
        <f t="shared" si="47"/>
        <v>0</v>
      </c>
      <c r="AA273" s="332">
        <f t="shared" si="47"/>
        <v>0</v>
      </c>
      <c r="AB273" s="332">
        <f t="shared" si="42"/>
        <v>0</v>
      </c>
      <c r="AC273" s="332">
        <f t="shared" si="42"/>
        <v>0</v>
      </c>
      <c r="AD273" s="332">
        <f t="shared" si="42"/>
        <v>0</v>
      </c>
      <c r="AE273" s="332">
        <f t="shared" si="42"/>
        <v>0</v>
      </c>
      <c r="AF273" s="332">
        <f t="shared" si="42"/>
        <v>0</v>
      </c>
      <c r="AG273" s="332">
        <f t="shared" si="42"/>
        <v>0</v>
      </c>
      <c r="AH273" s="332">
        <f t="shared" si="41"/>
        <v>0</v>
      </c>
      <c r="AI273" s="332">
        <f t="shared" si="41"/>
        <v>0</v>
      </c>
      <c r="AJ273" s="332">
        <f t="shared" si="41"/>
        <v>0</v>
      </c>
      <c r="AK273" s="332">
        <f t="shared" si="41"/>
        <v>0</v>
      </c>
      <c r="AL273" s="332">
        <f t="shared" si="41"/>
        <v>0</v>
      </c>
      <c r="AM273" s="332">
        <f t="shared" si="41"/>
        <v>0</v>
      </c>
      <c r="AN273" s="332">
        <f t="shared" si="41"/>
        <v>0</v>
      </c>
      <c r="AO273" s="332">
        <f t="shared" si="41"/>
        <v>0</v>
      </c>
      <c r="AP273" s="332">
        <f t="shared" si="41"/>
        <v>0</v>
      </c>
      <c r="AQ273" s="332">
        <f t="shared" si="41"/>
        <v>0</v>
      </c>
      <c r="AR273" s="332">
        <f t="shared" si="41"/>
        <v>0</v>
      </c>
      <c r="AS273" s="332">
        <f t="shared" si="41"/>
        <v>0</v>
      </c>
      <c r="AT273" s="332">
        <f t="shared" si="41"/>
        <v>0</v>
      </c>
      <c r="AU273" s="332">
        <f t="shared" si="41"/>
        <v>0</v>
      </c>
      <c r="AV273" s="332">
        <f t="shared" si="41"/>
        <v>0</v>
      </c>
      <c r="AW273" s="332">
        <f t="shared" si="41"/>
        <v>0</v>
      </c>
      <c r="AX273" s="332">
        <f t="shared" si="48"/>
        <v>0</v>
      </c>
      <c r="AY273" s="332">
        <f t="shared" si="48"/>
        <v>0</v>
      </c>
      <c r="AZ273" s="332">
        <f t="shared" si="48"/>
        <v>0</v>
      </c>
      <c r="BA273" s="332">
        <f t="shared" si="48"/>
        <v>0</v>
      </c>
      <c r="BB273" s="332">
        <f t="shared" si="48"/>
        <v>0</v>
      </c>
      <c r="BC273" s="332">
        <f t="shared" si="48"/>
        <v>0</v>
      </c>
      <c r="BD273" s="332">
        <f t="shared" si="48"/>
        <v>0</v>
      </c>
      <c r="BE273" s="332">
        <f t="shared" si="48"/>
        <v>0</v>
      </c>
      <c r="BF273" s="332">
        <f t="shared" si="48"/>
        <v>0</v>
      </c>
      <c r="BG273" s="332">
        <f t="shared" si="46"/>
        <v>0</v>
      </c>
      <c r="BH273" s="332">
        <f t="shared" si="46"/>
        <v>0</v>
      </c>
      <c r="BI273" s="332">
        <f t="shared" si="46"/>
        <v>0</v>
      </c>
      <c r="BJ273" s="332">
        <f t="shared" si="46"/>
        <v>0</v>
      </c>
      <c r="BK273" s="332">
        <f t="shared" si="45"/>
        <v>0</v>
      </c>
      <c r="BL273" s="332">
        <f t="shared" si="45"/>
        <v>0</v>
      </c>
      <c r="BM273" s="332">
        <f t="shared" si="45"/>
        <v>0</v>
      </c>
      <c r="BN273" s="332">
        <f t="shared" si="45"/>
        <v>0</v>
      </c>
      <c r="BO273" s="332">
        <f t="shared" si="45"/>
        <v>0</v>
      </c>
      <c r="BU273" s="332">
        <f t="shared" si="43"/>
        <v>0</v>
      </c>
      <c r="BV273" s="332">
        <f t="shared" si="43"/>
        <v>0</v>
      </c>
      <c r="BW273" s="332">
        <f t="shared" si="43"/>
        <v>0</v>
      </c>
      <c r="BX273" s="332">
        <f t="shared" si="43"/>
        <v>0</v>
      </c>
      <c r="BZ273" s="332">
        <f t="shared" si="44"/>
        <v>0</v>
      </c>
      <c r="CA273" s="332">
        <f t="shared" si="44"/>
        <v>0</v>
      </c>
    </row>
    <row r="274" spans="12:79" hidden="1" x14ac:dyDescent="0.2">
      <c r="L274" s="332">
        <f t="shared" si="47"/>
        <v>0</v>
      </c>
      <c r="M274" s="332">
        <f t="shared" si="47"/>
        <v>0</v>
      </c>
      <c r="N274" s="332">
        <f t="shared" si="47"/>
        <v>0</v>
      </c>
      <c r="O274" s="332">
        <f t="shared" si="47"/>
        <v>0</v>
      </c>
      <c r="P274" s="332">
        <f t="shared" si="47"/>
        <v>0</v>
      </c>
      <c r="Q274" s="332">
        <f t="shared" si="47"/>
        <v>0</v>
      </c>
      <c r="R274" s="332">
        <f t="shared" si="47"/>
        <v>0</v>
      </c>
      <c r="S274" s="332">
        <f t="shared" si="47"/>
        <v>0</v>
      </c>
      <c r="T274" s="332">
        <f t="shared" si="47"/>
        <v>0</v>
      </c>
      <c r="U274" s="332">
        <f t="shared" si="47"/>
        <v>0</v>
      </c>
      <c r="V274" s="332">
        <f t="shared" si="47"/>
        <v>0</v>
      </c>
      <c r="W274" s="332">
        <f t="shared" si="47"/>
        <v>0</v>
      </c>
      <c r="X274" s="332">
        <f t="shared" si="47"/>
        <v>0</v>
      </c>
      <c r="Y274" s="332">
        <f t="shared" si="47"/>
        <v>0</v>
      </c>
      <c r="Z274" s="332">
        <f t="shared" si="47"/>
        <v>0</v>
      </c>
      <c r="AA274" s="332">
        <f t="shared" si="47"/>
        <v>0</v>
      </c>
      <c r="AB274" s="332">
        <f t="shared" si="42"/>
        <v>0</v>
      </c>
      <c r="AC274" s="332">
        <f t="shared" si="42"/>
        <v>0</v>
      </c>
      <c r="AD274" s="332">
        <f t="shared" si="42"/>
        <v>0</v>
      </c>
      <c r="AE274" s="332">
        <f t="shared" si="42"/>
        <v>0</v>
      </c>
      <c r="AF274" s="332">
        <f t="shared" si="42"/>
        <v>0</v>
      </c>
      <c r="AG274" s="332">
        <f t="shared" si="42"/>
        <v>0</v>
      </c>
      <c r="AH274" s="332">
        <f t="shared" si="42"/>
        <v>0</v>
      </c>
      <c r="AI274" s="332">
        <f t="shared" si="42"/>
        <v>0</v>
      </c>
      <c r="AJ274" s="332">
        <f t="shared" si="42"/>
        <v>0</v>
      </c>
      <c r="AK274" s="332">
        <f t="shared" si="42"/>
        <v>0</v>
      </c>
      <c r="AL274" s="332">
        <f t="shared" si="42"/>
        <v>0</v>
      </c>
      <c r="AM274" s="332">
        <f t="shared" si="42"/>
        <v>0</v>
      </c>
      <c r="AN274" s="332">
        <f t="shared" si="42"/>
        <v>0</v>
      </c>
      <c r="AO274" s="332">
        <f t="shared" si="42"/>
        <v>0</v>
      </c>
      <c r="AP274" s="332">
        <f t="shared" si="42"/>
        <v>0</v>
      </c>
      <c r="AQ274" s="332">
        <f t="shared" si="42"/>
        <v>0</v>
      </c>
      <c r="AR274" s="332">
        <f t="shared" ref="AR274:BG289" si="49">AR101-DJ101</f>
        <v>0</v>
      </c>
      <c r="AS274" s="332">
        <f t="shared" si="49"/>
        <v>0</v>
      </c>
      <c r="AT274" s="332">
        <f t="shared" si="49"/>
        <v>0</v>
      </c>
      <c r="AU274" s="332">
        <f t="shared" si="49"/>
        <v>0</v>
      </c>
      <c r="AV274" s="332">
        <f t="shared" si="49"/>
        <v>0</v>
      </c>
      <c r="AW274" s="332">
        <f t="shared" si="49"/>
        <v>0</v>
      </c>
      <c r="AX274" s="332">
        <f t="shared" si="48"/>
        <v>0</v>
      </c>
      <c r="AY274" s="332">
        <f t="shared" si="48"/>
        <v>0</v>
      </c>
      <c r="AZ274" s="332">
        <f t="shared" si="48"/>
        <v>0</v>
      </c>
      <c r="BA274" s="332">
        <f t="shared" si="48"/>
        <v>0</v>
      </c>
      <c r="BB274" s="332">
        <f t="shared" si="48"/>
        <v>0</v>
      </c>
      <c r="BC274" s="332">
        <f t="shared" si="48"/>
        <v>0</v>
      </c>
      <c r="BD274" s="332">
        <f t="shared" si="48"/>
        <v>0</v>
      </c>
      <c r="BE274" s="332">
        <f t="shared" si="48"/>
        <v>0</v>
      </c>
      <c r="BF274" s="332">
        <f t="shared" si="48"/>
        <v>0</v>
      </c>
      <c r="BG274" s="332">
        <f t="shared" si="46"/>
        <v>0</v>
      </c>
      <c r="BH274" s="332">
        <f t="shared" si="46"/>
        <v>0</v>
      </c>
      <c r="BI274" s="332">
        <f t="shared" si="46"/>
        <v>0</v>
      </c>
      <c r="BJ274" s="332">
        <f t="shared" si="46"/>
        <v>0</v>
      </c>
      <c r="BK274" s="332">
        <f t="shared" si="45"/>
        <v>0</v>
      </c>
      <c r="BL274" s="332">
        <f t="shared" si="45"/>
        <v>0</v>
      </c>
      <c r="BM274" s="332">
        <f t="shared" si="45"/>
        <v>0</v>
      </c>
      <c r="BN274" s="332">
        <f t="shared" si="45"/>
        <v>0</v>
      </c>
      <c r="BO274" s="332">
        <f t="shared" si="45"/>
        <v>0</v>
      </c>
      <c r="BU274" s="332">
        <f t="shared" si="43"/>
        <v>0</v>
      </c>
      <c r="BV274" s="332">
        <f t="shared" si="43"/>
        <v>0</v>
      </c>
      <c r="BW274" s="332">
        <f t="shared" si="43"/>
        <v>0</v>
      </c>
      <c r="BX274" s="332">
        <f t="shared" si="43"/>
        <v>0</v>
      </c>
      <c r="BZ274" s="332">
        <f t="shared" si="44"/>
        <v>0</v>
      </c>
      <c r="CA274" s="332">
        <f t="shared" si="44"/>
        <v>0</v>
      </c>
    </row>
    <row r="275" spans="12:79" hidden="1" x14ac:dyDescent="0.2">
      <c r="L275" s="332">
        <f t="shared" si="47"/>
        <v>0</v>
      </c>
      <c r="M275" s="332">
        <f t="shared" si="47"/>
        <v>0</v>
      </c>
      <c r="N275" s="332">
        <f t="shared" si="47"/>
        <v>0</v>
      </c>
      <c r="O275" s="332">
        <f t="shared" si="47"/>
        <v>0</v>
      </c>
      <c r="P275" s="332">
        <f t="shared" si="47"/>
        <v>0</v>
      </c>
      <c r="Q275" s="332">
        <f t="shared" si="47"/>
        <v>15755546</v>
      </c>
      <c r="R275" s="332">
        <f t="shared" si="47"/>
        <v>0</v>
      </c>
      <c r="S275" s="332">
        <f t="shared" si="47"/>
        <v>0</v>
      </c>
      <c r="T275" s="332">
        <f t="shared" si="47"/>
        <v>0</v>
      </c>
      <c r="U275" s="332">
        <f t="shared" si="47"/>
        <v>0</v>
      </c>
      <c r="V275" s="332">
        <f t="shared" si="47"/>
        <v>0</v>
      </c>
      <c r="W275" s="332">
        <f t="shared" si="47"/>
        <v>0</v>
      </c>
      <c r="X275" s="332">
        <f t="shared" si="47"/>
        <v>0</v>
      </c>
      <c r="Y275" s="332">
        <f t="shared" si="47"/>
        <v>0</v>
      </c>
      <c r="Z275" s="332">
        <f t="shared" si="47"/>
        <v>0</v>
      </c>
      <c r="AA275" s="332">
        <f t="shared" si="47"/>
        <v>0</v>
      </c>
      <c r="AB275" s="332">
        <f t="shared" ref="AB275:AQ290" si="50">AB102-CT102</f>
        <v>0</v>
      </c>
      <c r="AC275" s="332">
        <f t="shared" si="50"/>
        <v>0</v>
      </c>
      <c r="AD275" s="332">
        <f t="shared" si="50"/>
        <v>0</v>
      </c>
      <c r="AE275" s="332">
        <f t="shared" si="50"/>
        <v>0</v>
      </c>
      <c r="AF275" s="332">
        <f t="shared" si="50"/>
        <v>0</v>
      </c>
      <c r="AG275" s="332">
        <f t="shared" si="50"/>
        <v>0</v>
      </c>
      <c r="AH275" s="332">
        <f t="shared" si="50"/>
        <v>0</v>
      </c>
      <c r="AI275" s="332">
        <f t="shared" si="50"/>
        <v>0</v>
      </c>
      <c r="AJ275" s="332">
        <f t="shared" si="50"/>
        <v>0</v>
      </c>
      <c r="AK275" s="332">
        <f t="shared" si="50"/>
        <v>-3912780</v>
      </c>
      <c r="AL275" s="332">
        <f t="shared" si="50"/>
        <v>0</v>
      </c>
      <c r="AM275" s="332">
        <f t="shared" si="50"/>
        <v>0</v>
      </c>
      <c r="AN275" s="332">
        <f t="shared" si="50"/>
        <v>0</v>
      </c>
      <c r="AO275" s="332">
        <f t="shared" si="50"/>
        <v>0</v>
      </c>
      <c r="AP275" s="332">
        <f t="shared" si="50"/>
        <v>0</v>
      </c>
      <c r="AQ275" s="332">
        <f t="shared" si="50"/>
        <v>0</v>
      </c>
      <c r="AR275" s="332">
        <f t="shared" si="49"/>
        <v>0</v>
      </c>
      <c r="AS275" s="332">
        <f t="shared" si="49"/>
        <v>0</v>
      </c>
      <c r="AT275" s="332">
        <f t="shared" si="49"/>
        <v>0</v>
      </c>
      <c r="AU275" s="332">
        <f t="shared" si="49"/>
        <v>0</v>
      </c>
      <c r="AV275" s="332">
        <f t="shared" si="49"/>
        <v>0</v>
      </c>
      <c r="AW275" s="332">
        <f t="shared" si="49"/>
        <v>0</v>
      </c>
      <c r="AX275" s="332">
        <f t="shared" si="48"/>
        <v>0</v>
      </c>
      <c r="AY275" s="332">
        <f t="shared" si="48"/>
        <v>0</v>
      </c>
      <c r="AZ275" s="332">
        <f t="shared" si="48"/>
        <v>0</v>
      </c>
      <c r="BA275" s="332">
        <f t="shared" si="48"/>
        <v>0</v>
      </c>
      <c r="BB275" s="332">
        <f t="shared" si="48"/>
        <v>0</v>
      </c>
      <c r="BC275" s="332">
        <f t="shared" si="48"/>
        <v>0</v>
      </c>
      <c r="BD275" s="332">
        <f t="shared" si="48"/>
        <v>0</v>
      </c>
      <c r="BE275" s="332">
        <f t="shared" si="48"/>
        <v>0</v>
      </c>
      <c r="BF275" s="332">
        <f t="shared" si="48"/>
        <v>0</v>
      </c>
      <c r="BG275" s="332">
        <f t="shared" si="46"/>
        <v>0</v>
      </c>
      <c r="BH275" s="332">
        <f t="shared" si="46"/>
        <v>0</v>
      </c>
      <c r="BI275" s="332">
        <f t="shared" si="46"/>
        <v>0</v>
      </c>
      <c r="BJ275" s="332">
        <f t="shared" si="46"/>
        <v>0</v>
      </c>
      <c r="BK275" s="332">
        <f t="shared" si="45"/>
        <v>0</v>
      </c>
      <c r="BL275" s="332">
        <f t="shared" si="45"/>
        <v>0</v>
      </c>
      <c r="BM275" s="332">
        <f t="shared" si="45"/>
        <v>0</v>
      </c>
      <c r="BN275" s="332">
        <f t="shared" si="45"/>
        <v>0</v>
      </c>
      <c r="BO275" s="332">
        <f t="shared" si="45"/>
        <v>0</v>
      </c>
      <c r="BU275" s="332">
        <f t="shared" ref="BU275:BX290" si="51">BU110-EM110</f>
        <v>0</v>
      </c>
      <c r="BV275" s="332">
        <f t="shared" si="51"/>
        <v>0</v>
      </c>
      <c r="BW275" s="332">
        <f t="shared" si="51"/>
        <v>0</v>
      </c>
      <c r="BX275" s="332">
        <f t="shared" si="51"/>
        <v>0</v>
      </c>
      <c r="BZ275" s="332">
        <f t="shared" ref="BZ275:CA290" si="52">BZ110-ER110</f>
        <v>0</v>
      </c>
      <c r="CA275" s="332">
        <f t="shared" si="52"/>
        <v>0</v>
      </c>
    </row>
    <row r="276" spans="12:79" hidden="1" x14ac:dyDescent="0.2">
      <c r="L276" s="332">
        <f t="shared" si="47"/>
        <v>0</v>
      </c>
      <c r="M276" s="332">
        <f t="shared" si="47"/>
        <v>0</v>
      </c>
      <c r="N276" s="332">
        <f t="shared" si="47"/>
        <v>0</v>
      </c>
      <c r="O276" s="332">
        <f t="shared" si="47"/>
        <v>0</v>
      </c>
      <c r="P276" s="332">
        <f t="shared" si="47"/>
        <v>0</v>
      </c>
      <c r="Q276" s="332">
        <f t="shared" si="47"/>
        <v>15755546</v>
      </c>
      <c r="R276" s="332">
        <f t="shared" si="47"/>
        <v>0</v>
      </c>
      <c r="S276" s="332">
        <f t="shared" si="47"/>
        <v>0</v>
      </c>
      <c r="T276" s="332">
        <f t="shared" si="47"/>
        <v>0</v>
      </c>
      <c r="U276" s="332">
        <f t="shared" si="47"/>
        <v>0</v>
      </c>
      <c r="V276" s="332">
        <f t="shared" si="47"/>
        <v>0</v>
      </c>
      <c r="W276" s="332">
        <f t="shared" si="47"/>
        <v>0</v>
      </c>
      <c r="X276" s="332">
        <f t="shared" si="47"/>
        <v>0</v>
      </c>
      <c r="Y276" s="332">
        <f t="shared" si="47"/>
        <v>0</v>
      </c>
      <c r="Z276" s="332">
        <f t="shared" si="47"/>
        <v>0</v>
      </c>
      <c r="AA276" s="332">
        <f t="shared" si="47"/>
        <v>0</v>
      </c>
      <c r="AB276" s="332">
        <f t="shared" si="50"/>
        <v>0</v>
      </c>
      <c r="AC276" s="332">
        <f t="shared" si="50"/>
        <v>0</v>
      </c>
      <c r="AD276" s="332">
        <f t="shared" si="50"/>
        <v>0</v>
      </c>
      <c r="AE276" s="332">
        <f t="shared" si="50"/>
        <v>0</v>
      </c>
      <c r="AF276" s="332">
        <f t="shared" si="50"/>
        <v>0</v>
      </c>
      <c r="AG276" s="332">
        <f t="shared" si="50"/>
        <v>0</v>
      </c>
      <c r="AH276" s="332">
        <f t="shared" si="50"/>
        <v>0</v>
      </c>
      <c r="AI276" s="332">
        <f t="shared" si="50"/>
        <v>0</v>
      </c>
      <c r="AJ276" s="332">
        <f t="shared" si="50"/>
        <v>0</v>
      </c>
      <c r="AK276" s="332">
        <f t="shared" si="50"/>
        <v>-3912780</v>
      </c>
      <c r="AL276" s="332">
        <f t="shared" si="50"/>
        <v>0</v>
      </c>
      <c r="AM276" s="332">
        <f t="shared" si="50"/>
        <v>0</v>
      </c>
      <c r="AN276" s="332">
        <f t="shared" si="50"/>
        <v>0</v>
      </c>
      <c r="AO276" s="332">
        <f t="shared" si="50"/>
        <v>0</v>
      </c>
      <c r="AP276" s="332">
        <f t="shared" si="50"/>
        <v>0</v>
      </c>
      <c r="AQ276" s="332">
        <f t="shared" si="50"/>
        <v>0</v>
      </c>
      <c r="AR276" s="332">
        <f t="shared" si="49"/>
        <v>0</v>
      </c>
      <c r="AS276" s="332">
        <f t="shared" si="49"/>
        <v>0</v>
      </c>
      <c r="AT276" s="332">
        <f t="shared" si="49"/>
        <v>0</v>
      </c>
      <c r="AU276" s="332">
        <f t="shared" si="49"/>
        <v>0</v>
      </c>
      <c r="AV276" s="332">
        <f t="shared" si="49"/>
        <v>0</v>
      </c>
      <c r="AW276" s="332">
        <f t="shared" si="49"/>
        <v>0</v>
      </c>
      <c r="AX276" s="332">
        <f t="shared" si="48"/>
        <v>0</v>
      </c>
      <c r="AY276" s="332">
        <f t="shared" si="48"/>
        <v>0</v>
      </c>
      <c r="AZ276" s="332">
        <f t="shared" si="48"/>
        <v>0</v>
      </c>
      <c r="BA276" s="332">
        <f t="shared" si="48"/>
        <v>0</v>
      </c>
      <c r="BB276" s="332">
        <f t="shared" si="48"/>
        <v>0</v>
      </c>
      <c r="BC276" s="332">
        <f t="shared" si="48"/>
        <v>0</v>
      </c>
      <c r="BD276" s="332">
        <f t="shared" si="48"/>
        <v>0</v>
      </c>
      <c r="BE276" s="332">
        <f t="shared" si="48"/>
        <v>0</v>
      </c>
      <c r="BF276" s="332">
        <f t="shared" si="48"/>
        <v>0</v>
      </c>
      <c r="BG276" s="332">
        <f t="shared" si="46"/>
        <v>0</v>
      </c>
      <c r="BH276" s="332">
        <f t="shared" si="46"/>
        <v>0</v>
      </c>
      <c r="BI276" s="332">
        <f t="shared" si="46"/>
        <v>0</v>
      </c>
      <c r="BJ276" s="332">
        <f t="shared" si="46"/>
        <v>0</v>
      </c>
      <c r="BK276" s="332">
        <f t="shared" si="45"/>
        <v>0</v>
      </c>
      <c r="BL276" s="332">
        <f t="shared" si="45"/>
        <v>0</v>
      </c>
      <c r="BM276" s="332">
        <f t="shared" si="45"/>
        <v>0</v>
      </c>
      <c r="BN276" s="332">
        <f t="shared" si="45"/>
        <v>0</v>
      </c>
      <c r="BO276" s="332">
        <f t="shared" si="45"/>
        <v>0</v>
      </c>
      <c r="BU276" s="332">
        <f t="shared" si="51"/>
        <v>0</v>
      </c>
      <c r="BV276" s="332">
        <f t="shared" si="51"/>
        <v>0</v>
      </c>
      <c r="BW276" s="332">
        <f t="shared" si="51"/>
        <v>0</v>
      </c>
      <c r="BX276" s="332">
        <f t="shared" si="51"/>
        <v>0</v>
      </c>
      <c r="BZ276" s="332">
        <f t="shared" si="52"/>
        <v>0</v>
      </c>
      <c r="CA276" s="332">
        <f t="shared" si="52"/>
        <v>0</v>
      </c>
    </row>
    <row r="277" spans="12:79" hidden="1" x14ac:dyDescent="0.2">
      <c r="L277" s="332">
        <f t="shared" si="47"/>
        <v>0</v>
      </c>
      <c r="M277" s="332">
        <f t="shared" si="47"/>
        <v>0</v>
      </c>
      <c r="N277" s="332">
        <f t="shared" si="47"/>
        <v>0</v>
      </c>
      <c r="O277" s="332">
        <f t="shared" si="47"/>
        <v>0</v>
      </c>
      <c r="P277" s="332">
        <f t="shared" si="47"/>
        <v>0</v>
      </c>
      <c r="Q277" s="332">
        <f t="shared" si="47"/>
        <v>0</v>
      </c>
      <c r="R277" s="332">
        <f t="shared" si="47"/>
        <v>0</v>
      </c>
      <c r="S277" s="332">
        <f t="shared" si="47"/>
        <v>0</v>
      </c>
      <c r="T277" s="332">
        <f t="shared" si="47"/>
        <v>0</v>
      </c>
      <c r="U277" s="332">
        <f t="shared" si="47"/>
        <v>0</v>
      </c>
      <c r="V277" s="332">
        <f t="shared" si="47"/>
        <v>0</v>
      </c>
      <c r="W277" s="332">
        <f t="shared" si="47"/>
        <v>0</v>
      </c>
      <c r="X277" s="332">
        <f t="shared" si="47"/>
        <v>0</v>
      </c>
      <c r="Y277" s="332">
        <f t="shared" si="47"/>
        <v>0</v>
      </c>
      <c r="Z277" s="332">
        <f t="shared" si="47"/>
        <v>0</v>
      </c>
      <c r="AA277" s="332">
        <f t="shared" si="47"/>
        <v>0</v>
      </c>
      <c r="AB277" s="332">
        <f t="shared" si="50"/>
        <v>0</v>
      </c>
      <c r="AC277" s="332">
        <f t="shared" si="50"/>
        <v>0</v>
      </c>
      <c r="AD277" s="332">
        <f t="shared" si="50"/>
        <v>0</v>
      </c>
      <c r="AE277" s="332">
        <f t="shared" si="50"/>
        <v>0</v>
      </c>
      <c r="AF277" s="332">
        <f t="shared" si="50"/>
        <v>0</v>
      </c>
      <c r="AG277" s="332">
        <f t="shared" si="50"/>
        <v>0</v>
      </c>
      <c r="AH277" s="332">
        <f t="shared" si="50"/>
        <v>0</v>
      </c>
      <c r="AI277" s="332">
        <f t="shared" si="50"/>
        <v>0</v>
      </c>
      <c r="AJ277" s="332">
        <f t="shared" si="50"/>
        <v>0</v>
      </c>
      <c r="AK277" s="332">
        <f t="shared" si="50"/>
        <v>0</v>
      </c>
      <c r="AL277" s="332">
        <f t="shared" si="50"/>
        <v>0</v>
      </c>
      <c r="AM277" s="332">
        <f t="shared" si="50"/>
        <v>0</v>
      </c>
      <c r="AN277" s="332">
        <f t="shared" si="50"/>
        <v>0</v>
      </c>
      <c r="AO277" s="332">
        <f t="shared" si="50"/>
        <v>0</v>
      </c>
      <c r="AP277" s="332">
        <f t="shared" si="50"/>
        <v>0</v>
      </c>
      <c r="AQ277" s="332">
        <f t="shared" si="50"/>
        <v>0</v>
      </c>
      <c r="AR277" s="332">
        <f t="shared" si="49"/>
        <v>0</v>
      </c>
      <c r="AS277" s="332">
        <f t="shared" si="49"/>
        <v>0</v>
      </c>
      <c r="AT277" s="332">
        <f t="shared" si="49"/>
        <v>0</v>
      </c>
      <c r="AU277" s="332">
        <f t="shared" si="49"/>
        <v>0</v>
      </c>
      <c r="AV277" s="332">
        <f t="shared" si="49"/>
        <v>0</v>
      </c>
      <c r="AW277" s="332">
        <f t="shared" si="49"/>
        <v>0</v>
      </c>
      <c r="AX277" s="332">
        <f t="shared" si="48"/>
        <v>0</v>
      </c>
      <c r="AY277" s="332">
        <f t="shared" si="48"/>
        <v>0</v>
      </c>
      <c r="AZ277" s="332">
        <f t="shared" si="48"/>
        <v>0</v>
      </c>
      <c r="BA277" s="332">
        <f t="shared" si="48"/>
        <v>0</v>
      </c>
      <c r="BB277" s="332">
        <f t="shared" si="48"/>
        <v>0</v>
      </c>
      <c r="BC277" s="332">
        <f t="shared" si="48"/>
        <v>0</v>
      </c>
      <c r="BD277" s="332">
        <f t="shared" si="48"/>
        <v>0</v>
      </c>
      <c r="BE277" s="332">
        <f t="shared" si="48"/>
        <v>0</v>
      </c>
      <c r="BF277" s="332">
        <f t="shared" si="48"/>
        <v>0</v>
      </c>
      <c r="BG277" s="332">
        <f t="shared" si="46"/>
        <v>0</v>
      </c>
      <c r="BH277" s="332">
        <f t="shared" si="46"/>
        <v>0</v>
      </c>
      <c r="BI277" s="332">
        <f t="shared" si="46"/>
        <v>0</v>
      </c>
      <c r="BJ277" s="332">
        <f t="shared" si="46"/>
        <v>0</v>
      </c>
      <c r="BK277" s="332">
        <f t="shared" si="46"/>
        <v>0</v>
      </c>
      <c r="BL277" s="332">
        <f t="shared" si="46"/>
        <v>0</v>
      </c>
      <c r="BM277" s="332">
        <f t="shared" si="46"/>
        <v>0</v>
      </c>
      <c r="BN277" s="332">
        <f t="shared" si="46"/>
        <v>0</v>
      </c>
      <c r="BO277" s="332">
        <f t="shared" si="46"/>
        <v>0</v>
      </c>
      <c r="BU277" s="332">
        <f t="shared" si="51"/>
        <v>0</v>
      </c>
      <c r="BV277" s="332">
        <f t="shared" si="51"/>
        <v>0</v>
      </c>
      <c r="BW277" s="332">
        <f t="shared" si="51"/>
        <v>0</v>
      </c>
      <c r="BX277" s="332">
        <f t="shared" si="51"/>
        <v>0</v>
      </c>
      <c r="BZ277" s="332">
        <f t="shared" si="52"/>
        <v>0</v>
      </c>
      <c r="CA277" s="332">
        <f t="shared" si="52"/>
        <v>0</v>
      </c>
    </row>
    <row r="278" spans="12:79" hidden="1" x14ac:dyDescent="0.2">
      <c r="L278" s="332">
        <f t="shared" si="47"/>
        <v>0</v>
      </c>
      <c r="M278" s="332">
        <f t="shared" si="47"/>
        <v>0</v>
      </c>
      <c r="N278" s="332">
        <f t="shared" si="47"/>
        <v>0</v>
      </c>
      <c r="O278" s="332">
        <f t="shared" si="47"/>
        <v>0</v>
      </c>
      <c r="P278" s="332">
        <f t="shared" si="47"/>
        <v>0</v>
      </c>
      <c r="Q278" s="332">
        <f t="shared" si="47"/>
        <v>0</v>
      </c>
      <c r="R278" s="332">
        <f t="shared" si="47"/>
        <v>0</v>
      </c>
      <c r="S278" s="332">
        <f t="shared" si="47"/>
        <v>0</v>
      </c>
      <c r="T278" s="332">
        <f t="shared" si="47"/>
        <v>0</v>
      </c>
      <c r="U278" s="332">
        <f t="shared" si="47"/>
        <v>0</v>
      </c>
      <c r="V278" s="332">
        <f t="shared" si="47"/>
        <v>0</v>
      </c>
      <c r="W278" s="332">
        <f t="shared" si="47"/>
        <v>0</v>
      </c>
      <c r="X278" s="332">
        <f t="shared" si="47"/>
        <v>0</v>
      </c>
      <c r="Y278" s="332">
        <f t="shared" si="47"/>
        <v>0</v>
      </c>
      <c r="Z278" s="332">
        <f t="shared" si="47"/>
        <v>0</v>
      </c>
      <c r="AA278" s="332">
        <f t="shared" si="47"/>
        <v>0</v>
      </c>
      <c r="AB278" s="332">
        <f t="shared" si="50"/>
        <v>0</v>
      </c>
      <c r="AC278" s="332">
        <f t="shared" si="50"/>
        <v>0</v>
      </c>
      <c r="AD278" s="332">
        <f t="shared" si="50"/>
        <v>0</v>
      </c>
      <c r="AE278" s="332">
        <f t="shared" si="50"/>
        <v>0</v>
      </c>
      <c r="AF278" s="332">
        <f t="shared" si="50"/>
        <v>0</v>
      </c>
      <c r="AG278" s="332">
        <f t="shared" si="50"/>
        <v>0</v>
      </c>
      <c r="AH278" s="332">
        <f t="shared" si="50"/>
        <v>0</v>
      </c>
      <c r="AI278" s="332">
        <f t="shared" si="50"/>
        <v>0</v>
      </c>
      <c r="AJ278" s="332">
        <f t="shared" si="50"/>
        <v>0</v>
      </c>
      <c r="AK278" s="332">
        <f t="shared" si="50"/>
        <v>0</v>
      </c>
      <c r="AL278" s="332">
        <f t="shared" si="50"/>
        <v>0</v>
      </c>
      <c r="AM278" s="332">
        <f t="shared" si="50"/>
        <v>0</v>
      </c>
      <c r="AN278" s="332">
        <f t="shared" si="50"/>
        <v>0</v>
      </c>
      <c r="AO278" s="332">
        <f t="shared" si="50"/>
        <v>0</v>
      </c>
      <c r="AP278" s="332">
        <f t="shared" si="50"/>
        <v>0</v>
      </c>
      <c r="AQ278" s="332">
        <f t="shared" si="50"/>
        <v>0</v>
      </c>
      <c r="AR278" s="332">
        <f t="shared" si="49"/>
        <v>0</v>
      </c>
      <c r="AS278" s="332">
        <f t="shared" si="49"/>
        <v>0</v>
      </c>
      <c r="AT278" s="332">
        <f t="shared" si="49"/>
        <v>0</v>
      </c>
      <c r="AU278" s="332">
        <f t="shared" si="49"/>
        <v>0</v>
      </c>
      <c r="AV278" s="332">
        <f t="shared" si="49"/>
        <v>0</v>
      </c>
      <c r="AW278" s="332">
        <f t="shared" si="49"/>
        <v>0</v>
      </c>
      <c r="AX278" s="332">
        <f t="shared" si="48"/>
        <v>0</v>
      </c>
      <c r="AY278" s="332">
        <f t="shared" si="48"/>
        <v>0</v>
      </c>
      <c r="AZ278" s="332">
        <f t="shared" si="48"/>
        <v>0</v>
      </c>
      <c r="BA278" s="332">
        <f t="shared" si="48"/>
        <v>0</v>
      </c>
      <c r="BB278" s="332">
        <f t="shared" si="48"/>
        <v>0</v>
      </c>
      <c r="BC278" s="332">
        <f t="shared" si="48"/>
        <v>0</v>
      </c>
      <c r="BD278" s="332">
        <f t="shared" si="48"/>
        <v>0</v>
      </c>
      <c r="BE278" s="332">
        <f t="shared" si="48"/>
        <v>0</v>
      </c>
      <c r="BF278" s="332">
        <f t="shared" si="48"/>
        <v>0</v>
      </c>
      <c r="BG278" s="332">
        <f t="shared" si="48"/>
        <v>0</v>
      </c>
      <c r="BH278" s="332">
        <f t="shared" si="48"/>
        <v>0</v>
      </c>
      <c r="BI278" s="332">
        <f t="shared" si="48"/>
        <v>0</v>
      </c>
      <c r="BJ278" s="332">
        <f t="shared" si="48"/>
        <v>0</v>
      </c>
      <c r="BK278" s="332">
        <f t="shared" si="48"/>
        <v>0</v>
      </c>
      <c r="BL278" s="332">
        <f t="shared" si="48"/>
        <v>0</v>
      </c>
      <c r="BM278" s="332">
        <f t="shared" si="48"/>
        <v>0</v>
      </c>
      <c r="BN278" s="332">
        <f t="shared" ref="BN278:BO293" si="53">BN105-EF105</f>
        <v>0</v>
      </c>
      <c r="BO278" s="332">
        <f t="shared" si="53"/>
        <v>0</v>
      </c>
      <c r="BU278" s="332">
        <f t="shared" si="51"/>
        <v>0</v>
      </c>
      <c r="BV278" s="332">
        <f t="shared" si="51"/>
        <v>0</v>
      </c>
      <c r="BW278" s="332">
        <f t="shared" si="51"/>
        <v>0</v>
      </c>
      <c r="BX278" s="332">
        <f t="shared" si="51"/>
        <v>0</v>
      </c>
      <c r="BZ278" s="332">
        <f t="shared" si="52"/>
        <v>0</v>
      </c>
      <c r="CA278" s="332">
        <f t="shared" si="52"/>
        <v>0</v>
      </c>
    </row>
    <row r="279" spans="12:79" hidden="1" x14ac:dyDescent="0.2">
      <c r="L279" s="332">
        <f t="shared" si="47"/>
        <v>0</v>
      </c>
      <c r="M279" s="332">
        <f t="shared" si="47"/>
        <v>0</v>
      </c>
      <c r="N279" s="332">
        <f t="shared" si="47"/>
        <v>0</v>
      </c>
      <c r="O279" s="332">
        <f t="shared" si="47"/>
        <v>0</v>
      </c>
      <c r="P279" s="332">
        <f t="shared" si="47"/>
        <v>0</v>
      </c>
      <c r="Q279" s="332">
        <f t="shared" si="47"/>
        <v>0</v>
      </c>
      <c r="R279" s="332">
        <f t="shared" si="47"/>
        <v>0</v>
      </c>
      <c r="S279" s="332">
        <f t="shared" si="47"/>
        <v>0</v>
      </c>
      <c r="T279" s="332">
        <f t="shared" si="47"/>
        <v>0</v>
      </c>
      <c r="U279" s="332">
        <f t="shared" si="47"/>
        <v>0</v>
      </c>
      <c r="V279" s="332">
        <f t="shared" si="47"/>
        <v>0</v>
      </c>
      <c r="W279" s="332">
        <f t="shared" si="47"/>
        <v>0</v>
      </c>
      <c r="X279" s="332">
        <f t="shared" si="47"/>
        <v>0</v>
      </c>
      <c r="Y279" s="332">
        <f t="shared" si="47"/>
        <v>0</v>
      </c>
      <c r="Z279" s="332">
        <f t="shared" si="47"/>
        <v>0</v>
      </c>
      <c r="AA279" s="332">
        <f t="shared" si="47"/>
        <v>0</v>
      </c>
      <c r="AB279" s="332">
        <f t="shared" si="50"/>
        <v>0</v>
      </c>
      <c r="AC279" s="332">
        <f t="shared" si="50"/>
        <v>0</v>
      </c>
      <c r="AD279" s="332">
        <f t="shared" si="50"/>
        <v>0</v>
      </c>
      <c r="AE279" s="332">
        <f t="shared" si="50"/>
        <v>0</v>
      </c>
      <c r="AF279" s="332">
        <f t="shared" si="50"/>
        <v>0</v>
      </c>
      <c r="AG279" s="332">
        <f t="shared" si="50"/>
        <v>0</v>
      </c>
      <c r="AH279" s="332">
        <f t="shared" si="50"/>
        <v>0</v>
      </c>
      <c r="AI279" s="332">
        <f t="shared" si="50"/>
        <v>0</v>
      </c>
      <c r="AJ279" s="332">
        <f t="shared" si="50"/>
        <v>0</v>
      </c>
      <c r="AK279" s="332">
        <f t="shared" si="50"/>
        <v>0</v>
      </c>
      <c r="AL279" s="332">
        <f t="shared" si="50"/>
        <v>0</v>
      </c>
      <c r="AM279" s="332">
        <f t="shared" si="50"/>
        <v>0</v>
      </c>
      <c r="AN279" s="332">
        <f t="shared" si="50"/>
        <v>0</v>
      </c>
      <c r="AO279" s="332">
        <f t="shared" si="50"/>
        <v>0</v>
      </c>
      <c r="AP279" s="332">
        <f t="shared" si="50"/>
        <v>0</v>
      </c>
      <c r="AQ279" s="332">
        <f t="shared" si="50"/>
        <v>0</v>
      </c>
      <c r="AR279" s="332">
        <f t="shared" si="49"/>
        <v>0</v>
      </c>
      <c r="AS279" s="332">
        <f t="shared" si="49"/>
        <v>0</v>
      </c>
      <c r="AT279" s="332">
        <f t="shared" si="49"/>
        <v>0</v>
      </c>
      <c r="AU279" s="332">
        <f t="shared" si="49"/>
        <v>0</v>
      </c>
      <c r="AV279" s="332">
        <f t="shared" si="49"/>
        <v>0</v>
      </c>
      <c r="AW279" s="332">
        <f t="shared" si="49"/>
        <v>0</v>
      </c>
      <c r="AX279" s="332">
        <f t="shared" si="48"/>
        <v>0</v>
      </c>
      <c r="AY279" s="332">
        <f t="shared" si="48"/>
        <v>0</v>
      </c>
      <c r="AZ279" s="332">
        <f t="shared" si="48"/>
        <v>0</v>
      </c>
      <c r="BA279" s="332">
        <f t="shared" si="48"/>
        <v>0</v>
      </c>
      <c r="BB279" s="332">
        <f t="shared" si="48"/>
        <v>0</v>
      </c>
      <c r="BC279" s="332">
        <f t="shared" si="48"/>
        <v>0</v>
      </c>
      <c r="BD279" s="332">
        <f t="shared" si="48"/>
        <v>0</v>
      </c>
      <c r="BE279" s="332">
        <f t="shared" si="48"/>
        <v>0</v>
      </c>
      <c r="BF279" s="332">
        <f t="shared" si="48"/>
        <v>0</v>
      </c>
      <c r="BG279" s="332">
        <f t="shared" si="48"/>
        <v>0</v>
      </c>
      <c r="BH279" s="332">
        <f t="shared" si="48"/>
        <v>0</v>
      </c>
      <c r="BI279" s="332">
        <f t="shared" si="48"/>
        <v>0</v>
      </c>
      <c r="BJ279" s="332">
        <f t="shared" si="48"/>
        <v>0</v>
      </c>
      <c r="BK279" s="332">
        <f t="shared" si="48"/>
        <v>0</v>
      </c>
      <c r="BL279" s="332">
        <f t="shared" si="48"/>
        <v>0</v>
      </c>
      <c r="BM279" s="332">
        <f t="shared" si="48"/>
        <v>0</v>
      </c>
      <c r="BN279" s="332">
        <f t="shared" si="53"/>
        <v>0</v>
      </c>
      <c r="BO279" s="332">
        <f t="shared" si="53"/>
        <v>0</v>
      </c>
      <c r="BU279" s="332">
        <f t="shared" si="51"/>
        <v>0</v>
      </c>
      <c r="BV279" s="332">
        <f t="shared" si="51"/>
        <v>0</v>
      </c>
      <c r="BW279" s="332">
        <f t="shared" si="51"/>
        <v>0</v>
      </c>
      <c r="BX279" s="332">
        <f t="shared" si="51"/>
        <v>0</v>
      </c>
      <c r="BZ279" s="332">
        <f t="shared" si="52"/>
        <v>0</v>
      </c>
      <c r="CA279" s="332">
        <f t="shared" si="52"/>
        <v>0</v>
      </c>
    </row>
    <row r="280" spans="12:79" hidden="1" x14ac:dyDescent="0.2">
      <c r="L280" s="332">
        <f t="shared" si="47"/>
        <v>0</v>
      </c>
      <c r="M280" s="332">
        <f t="shared" si="47"/>
        <v>0</v>
      </c>
      <c r="N280" s="332">
        <f t="shared" si="47"/>
        <v>0</v>
      </c>
      <c r="O280" s="332">
        <f t="shared" si="47"/>
        <v>0</v>
      </c>
      <c r="P280" s="332">
        <f t="shared" si="47"/>
        <v>0</v>
      </c>
      <c r="Q280" s="332">
        <f t="shared" si="47"/>
        <v>15755546</v>
      </c>
      <c r="R280" s="332">
        <f t="shared" si="47"/>
        <v>0</v>
      </c>
      <c r="S280" s="332">
        <f t="shared" si="47"/>
        <v>0</v>
      </c>
      <c r="T280" s="332">
        <f t="shared" si="47"/>
        <v>0</v>
      </c>
      <c r="U280" s="332">
        <f t="shared" si="47"/>
        <v>0</v>
      </c>
      <c r="V280" s="332">
        <f t="shared" si="47"/>
        <v>0</v>
      </c>
      <c r="W280" s="332">
        <f t="shared" si="47"/>
        <v>0</v>
      </c>
      <c r="X280" s="332">
        <f t="shared" si="47"/>
        <v>0</v>
      </c>
      <c r="Y280" s="332">
        <f t="shared" si="47"/>
        <v>0</v>
      </c>
      <c r="Z280" s="332">
        <f t="shared" si="47"/>
        <v>0</v>
      </c>
      <c r="AA280" s="332">
        <f t="shared" ref="AA280:AP295" si="54">AA107-CS107</f>
        <v>0</v>
      </c>
      <c r="AB280" s="332">
        <f t="shared" si="50"/>
        <v>0</v>
      </c>
      <c r="AC280" s="332">
        <f t="shared" si="50"/>
        <v>0</v>
      </c>
      <c r="AD280" s="332">
        <f t="shared" si="50"/>
        <v>0</v>
      </c>
      <c r="AE280" s="332">
        <f t="shared" si="50"/>
        <v>0</v>
      </c>
      <c r="AF280" s="332">
        <f t="shared" si="50"/>
        <v>0</v>
      </c>
      <c r="AG280" s="332">
        <f t="shared" si="50"/>
        <v>0</v>
      </c>
      <c r="AH280" s="332">
        <f t="shared" si="50"/>
        <v>0</v>
      </c>
      <c r="AI280" s="332">
        <f t="shared" si="50"/>
        <v>0</v>
      </c>
      <c r="AJ280" s="332">
        <f t="shared" si="50"/>
        <v>0</v>
      </c>
      <c r="AK280" s="332">
        <f t="shared" si="50"/>
        <v>-3912780</v>
      </c>
      <c r="AL280" s="332">
        <f t="shared" si="50"/>
        <v>0</v>
      </c>
      <c r="AM280" s="332">
        <f t="shared" si="50"/>
        <v>0</v>
      </c>
      <c r="AN280" s="332">
        <f t="shared" si="50"/>
        <v>0</v>
      </c>
      <c r="AO280" s="332">
        <f t="shared" si="50"/>
        <v>0</v>
      </c>
      <c r="AP280" s="332">
        <f t="shared" si="50"/>
        <v>0</v>
      </c>
      <c r="AQ280" s="332">
        <f t="shared" si="50"/>
        <v>0</v>
      </c>
      <c r="AR280" s="332">
        <f t="shared" si="49"/>
        <v>0</v>
      </c>
      <c r="AS280" s="332">
        <f t="shared" si="49"/>
        <v>0</v>
      </c>
      <c r="AT280" s="332">
        <f t="shared" si="49"/>
        <v>0</v>
      </c>
      <c r="AU280" s="332">
        <f t="shared" si="49"/>
        <v>0</v>
      </c>
      <c r="AV280" s="332">
        <f t="shared" si="49"/>
        <v>0</v>
      </c>
      <c r="AW280" s="332">
        <f t="shared" si="49"/>
        <v>0</v>
      </c>
      <c r="AX280" s="332">
        <f t="shared" si="48"/>
        <v>0</v>
      </c>
      <c r="AY280" s="332">
        <f t="shared" si="48"/>
        <v>0</v>
      </c>
      <c r="AZ280" s="332">
        <f t="shared" si="48"/>
        <v>0</v>
      </c>
      <c r="BA280" s="332">
        <f t="shared" si="48"/>
        <v>0</v>
      </c>
      <c r="BB280" s="332">
        <f t="shared" si="48"/>
        <v>0</v>
      </c>
      <c r="BC280" s="332">
        <f t="shared" si="48"/>
        <v>0</v>
      </c>
      <c r="BD280" s="332">
        <f t="shared" si="48"/>
        <v>0</v>
      </c>
      <c r="BE280" s="332">
        <f t="shared" si="48"/>
        <v>0</v>
      </c>
      <c r="BF280" s="332">
        <f t="shared" si="48"/>
        <v>0</v>
      </c>
      <c r="BG280" s="332">
        <f t="shared" si="48"/>
        <v>0</v>
      </c>
      <c r="BH280" s="332">
        <f t="shared" si="48"/>
        <v>0</v>
      </c>
      <c r="BI280" s="332">
        <f t="shared" si="48"/>
        <v>0</v>
      </c>
      <c r="BJ280" s="332">
        <f t="shared" si="48"/>
        <v>0</v>
      </c>
      <c r="BK280" s="332">
        <f t="shared" si="48"/>
        <v>0</v>
      </c>
      <c r="BL280" s="332">
        <f t="shared" si="48"/>
        <v>0</v>
      </c>
      <c r="BM280" s="332">
        <f t="shared" si="48"/>
        <v>0</v>
      </c>
      <c r="BN280" s="332">
        <f t="shared" si="53"/>
        <v>0</v>
      </c>
      <c r="BO280" s="332">
        <f t="shared" si="53"/>
        <v>0</v>
      </c>
      <c r="BU280" s="332">
        <f t="shared" si="51"/>
        <v>0</v>
      </c>
      <c r="BV280" s="332">
        <f t="shared" si="51"/>
        <v>0</v>
      </c>
      <c r="BW280" s="332">
        <f t="shared" si="51"/>
        <v>0</v>
      </c>
      <c r="BX280" s="332">
        <f t="shared" si="51"/>
        <v>0</v>
      </c>
      <c r="BZ280" s="332">
        <f t="shared" si="52"/>
        <v>0</v>
      </c>
      <c r="CA280" s="332">
        <f t="shared" si="52"/>
        <v>0</v>
      </c>
    </row>
    <row r="281" spans="12:79" hidden="1" x14ac:dyDescent="0.2">
      <c r="L281" s="332">
        <f t="shared" ref="L281:AA296" si="55">L108-CD108</f>
        <v>0</v>
      </c>
      <c r="M281" s="332">
        <f t="shared" si="55"/>
        <v>0</v>
      </c>
      <c r="N281" s="332">
        <f t="shared" si="55"/>
        <v>0</v>
      </c>
      <c r="O281" s="332">
        <f t="shared" si="55"/>
        <v>0</v>
      </c>
      <c r="P281" s="332">
        <f t="shared" si="55"/>
        <v>0</v>
      </c>
      <c r="Q281" s="332">
        <f t="shared" si="55"/>
        <v>7113060</v>
      </c>
      <c r="R281" s="332">
        <f t="shared" si="55"/>
        <v>0</v>
      </c>
      <c r="S281" s="332">
        <f t="shared" si="55"/>
        <v>0</v>
      </c>
      <c r="T281" s="332">
        <f t="shared" si="55"/>
        <v>0</v>
      </c>
      <c r="U281" s="332">
        <f t="shared" si="55"/>
        <v>0</v>
      </c>
      <c r="V281" s="332">
        <f t="shared" si="55"/>
        <v>0</v>
      </c>
      <c r="W281" s="332">
        <f t="shared" si="55"/>
        <v>0</v>
      </c>
      <c r="X281" s="332">
        <f t="shared" si="55"/>
        <v>0</v>
      </c>
      <c r="Y281" s="332">
        <f t="shared" si="55"/>
        <v>0</v>
      </c>
      <c r="Z281" s="332">
        <f t="shared" si="55"/>
        <v>0</v>
      </c>
      <c r="AA281" s="332">
        <f t="shared" si="54"/>
        <v>0</v>
      </c>
      <c r="AB281" s="332">
        <f t="shared" si="50"/>
        <v>0</v>
      </c>
      <c r="AC281" s="332">
        <f t="shared" si="50"/>
        <v>0</v>
      </c>
      <c r="AD281" s="332">
        <f t="shared" si="50"/>
        <v>0</v>
      </c>
      <c r="AE281" s="332">
        <f t="shared" si="50"/>
        <v>0</v>
      </c>
      <c r="AF281" s="332">
        <f t="shared" si="50"/>
        <v>0</v>
      </c>
      <c r="AG281" s="332">
        <f t="shared" si="50"/>
        <v>0</v>
      </c>
      <c r="AH281" s="332">
        <f t="shared" si="50"/>
        <v>0</v>
      </c>
      <c r="AI281" s="332">
        <f t="shared" si="50"/>
        <v>0</v>
      </c>
      <c r="AJ281" s="332">
        <f t="shared" si="50"/>
        <v>0</v>
      </c>
      <c r="AK281" s="332">
        <f t="shared" si="50"/>
        <v>-1993488</v>
      </c>
      <c r="AL281" s="332">
        <f t="shared" si="50"/>
        <v>0</v>
      </c>
      <c r="AM281" s="332">
        <f t="shared" si="50"/>
        <v>0</v>
      </c>
      <c r="AN281" s="332">
        <f t="shared" si="50"/>
        <v>0</v>
      </c>
      <c r="AO281" s="332">
        <f t="shared" si="50"/>
        <v>0</v>
      </c>
      <c r="AP281" s="332">
        <f t="shared" si="50"/>
        <v>0</v>
      </c>
      <c r="AQ281" s="332">
        <f t="shared" si="50"/>
        <v>0</v>
      </c>
      <c r="AR281" s="332">
        <f t="shared" si="49"/>
        <v>0</v>
      </c>
      <c r="AS281" s="332">
        <f t="shared" si="49"/>
        <v>0</v>
      </c>
      <c r="AT281" s="332">
        <f t="shared" si="49"/>
        <v>0</v>
      </c>
      <c r="AU281" s="332">
        <f t="shared" si="49"/>
        <v>0</v>
      </c>
      <c r="AV281" s="332">
        <f t="shared" si="49"/>
        <v>0</v>
      </c>
      <c r="AW281" s="332">
        <f t="shared" si="49"/>
        <v>0</v>
      </c>
      <c r="AX281" s="332">
        <f t="shared" si="48"/>
        <v>0</v>
      </c>
      <c r="AY281" s="332">
        <f t="shared" si="48"/>
        <v>0</v>
      </c>
      <c r="AZ281" s="332">
        <f t="shared" si="48"/>
        <v>0</v>
      </c>
      <c r="BA281" s="332">
        <f t="shared" si="48"/>
        <v>0</v>
      </c>
      <c r="BB281" s="332">
        <f t="shared" si="48"/>
        <v>0</v>
      </c>
      <c r="BC281" s="332">
        <f t="shared" si="48"/>
        <v>0</v>
      </c>
      <c r="BD281" s="332">
        <f t="shared" si="48"/>
        <v>0</v>
      </c>
      <c r="BE281" s="332">
        <f t="shared" si="48"/>
        <v>0</v>
      </c>
      <c r="BF281" s="332">
        <f t="shared" si="48"/>
        <v>0</v>
      </c>
      <c r="BG281" s="332">
        <f t="shared" si="48"/>
        <v>0</v>
      </c>
      <c r="BH281" s="332">
        <f t="shared" si="48"/>
        <v>0</v>
      </c>
      <c r="BI281" s="332">
        <f t="shared" si="48"/>
        <v>0</v>
      </c>
      <c r="BJ281" s="332">
        <f t="shared" si="48"/>
        <v>0</v>
      </c>
      <c r="BK281" s="332">
        <f t="shared" si="48"/>
        <v>0</v>
      </c>
      <c r="BL281" s="332">
        <f t="shared" si="48"/>
        <v>0</v>
      </c>
      <c r="BM281" s="332">
        <f t="shared" si="48"/>
        <v>0</v>
      </c>
      <c r="BN281" s="332">
        <f t="shared" si="53"/>
        <v>0</v>
      </c>
      <c r="BO281" s="332">
        <f t="shared" si="53"/>
        <v>0</v>
      </c>
      <c r="BU281" s="332">
        <f t="shared" si="51"/>
        <v>0</v>
      </c>
      <c r="BV281" s="332">
        <f t="shared" si="51"/>
        <v>0</v>
      </c>
      <c r="BW281" s="332">
        <f t="shared" si="51"/>
        <v>0</v>
      </c>
      <c r="BX281" s="332">
        <f t="shared" si="51"/>
        <v>0</v>
      </c>
      <c r="BZ281" s="332">
        <f t="shared" si="52"/>
        <v>0</v>
      </c>
      <c r="CA281" s="332">
        <f t="shared" si="52"/>
        <v>0</v>
      </c>
    </row>
    <row r="282" spans="12:79" hidden="1" x14ac:dyDescent="0.2">
      <c r="L282" s="332">
        <f t="shared" si="55"/>
        <v>0</v>
      </c>
      <c r="M282" s="332">
        <f t="shared" si="55"/>
        <v>0</v>
      </c>
      <c r="N282" s="332">
        <f t="shared" si="55"/>
        <v>0</v>
      </c>
      <c r="O282" s="332">
        <f t="shared" si="55"/>
        <v>0</v>
      </c>
      <c r="P282" s="332">
        <f t="shared" si="55"/>
        <v>0</v>
      </c>
      <c r="Q282" s="332">
        <f t="shared" si="55"/>
        <v>8642486</v>
      </c>
      <c r="R282" s="332">
        <f t="shared" si="55"/>
        <v>0</v>
      </c>
      <c r="S282" s="332">
        <f t="shared" si="55"/>
        <v>0</v>
      </c>
      <c r="T282" s="332">
        <f t="shared" si="55"/>
        <v>0</v>
      </c>
      <c r="U282" s="332">
        <f t="shared" si="55"/>
        <v>0</v>
      </c>
      <c r="V282" s="332">
        <f t="shared" si="55"/>
        <v>0</v>
      </c>
      <c r="W282" s="332">
        <f t="shared" si="55"/>
        <v>0</v>
      </c>
      <c r="X282" s="332">
        <f t="shared" si="55"/>
        <v>0</v>
      </c>
      <c r="Y282" s="332">
        <f t="shared" si="55"/>
        <v>0</v>
      </c>
      <c r="Z282" s="332">
        <f t="shared" si="55"/>
        <v>0</v>
      </c>
      <c r="AA282" s="332">
        <f t="shared" si="54"/>
        <v>0</v>
      </c>
      <c r="AB282" s="332">
        <f t="shared" si="50"/>
        <v>0</v>
      </c>
      <c r="AC282" s="332">
        <f t="shared" si="50"/>
        <v>0</v>
      </c>
      <c r="AD282" s="332">
        <f t="shared" si="50"/>
        <v>0</v>
      </c>
      <c r="AE282" s="332">
        <f t="shared" si="50"/>
        <v>0</v>
      </c>
      <c r="AF282" s="332">
        <f t="shared" si="50"/>
        <v>0</v>
      </c>
      <c r="AG282" s="332">
        <f t="shared" si="50"/>
        <v>0</v>
      </c>
      <c r="AH282" s="332">
        <f t="shared" si="50"/>
        <v>0</v>
      </c>
      <c r="AI282" s="332">
        <f t="shared" si="50"/>
        <v>0</v>
      </c>
      <c r="AJ282" s="332">
        <f t="shared" si="50"/>
        <v>0</v>
      </c>
      <c r="AK282" s="332">
        <f t="shared" si="50"/>
        <v>-1919292</v>
      </c>
      <c r="AL282" s="332">
        <f t="shared" si="50"/>
        <v>0</v>
      </c>
      <c r="AM282" s="332">
        <f t="shared" si="50"/>
        <v>0</v>
      </c>
      <c r="AN282" s="332">
        <f t="shared" si="50"/>
        <v>0</v>
      </c>
      <c r="AO282" s="332">
        <f t="shared" si="50"/>
        <v>0</v>
      </c>
      <c r="AP282" s="332">
        <f t="shared" si="50"/>
        <v>0</v>
      </c>
      <c r="AQ282" s="332">
        <f t="shared" si="50"/>
        <v>0</v>
      </c>
      <c r="AR282" s="332">
        <f t="shared" si="49"/>
        <v>0</v>
      </c>
      <c r="AS282" s="332">
        <f t="shared" si="49"/>
        <v>0</v>
      </c>
      <c r="AT282" s="332">
        <f t="shared" si="49"/>
        <v>0</v>
      </c>
      <c r="AU282" s="332">
        <f t="shared" si="49"/>
        <v>0</v>
      </c>
      <c r="AV282" s="332">
        <f t="shared" si="49"/>
        <v>0</v>
      </c>
      <c r="AW282" s="332">
        <f t="shared" si="49"/>
        <v>0</v>
      </c>
      <c r="AX282" s="332">
        <f t="shared" si="49"/>
        <v>0</v>
      </c>
      <c r="AY282" s="332">
        <f t="shared" si="49"/>
        <v>0</v>
      </c>
      <c r="AZ282" s="332">
        <f t="shared" si="49"/>
        <v>0</v>
      </c>
      <c r="BA282" s="332">
        <f t="shared" si="49"/>
        <v>0</v>
      </c>
      <c r="BB282" s="332">
        <f t="shared" si="49"/>
        <v>0</v>
      </c>
      <c r="BC282" s="332">
        <f t="shared" si="49"/>
        <v>0</v>
      </c>
      <c r="BD282" s="332">
        <f t="shared" si="49"/>
        <v>0</v>
      </c>
      <c r="BE282" s="332">
        <f t="shared" si="49"/>
        <v>0</v>
      </c>
      <c r="BF282" s="332">
        <f t="shared" si="49"/>
        <v>0</v>
      </c>
      <c r="BG282" s="332">
        <f t="shared" si="49"/>
        <v>0</v>
      </c>
      <c r="BH282" s="332">
        <f t="shared" ref="BH282:BO297" si="56">BH109-DZ109</f>
        <v>0</v>
      </c>
      <c r="BI282" s="332">
        <f t="shared" si="56"/>
        <v>0</v>
      </c>
      <c r="BJ282" s="332">
        <f t="shared" si="56"/>
        <v>0</v>
      </c>
      <c r="BK282" s="332">
        <f t="shared" si="56"/>
        <v>0</v>
      </c>
      <c r="BL282" s="332">
        <f t="shared" si="56"/>
        <v>0</v>
      </c>
      <c r="BM282" s="332">
        <f t="shared" si="56"/>
        <v>0</v>
      </c>
      <c r="BN282" s="332">
        <f t="shared" si="53"/>
        <v>0</v>
      </c>
      <c r="BO282" s="332">
        <f t="shared" si="53"/>
        <v>0</v>
      </c>
      <c r="BU282" s="332">
        <f t="shared" si="51"/>
        <v>0</v>
      </c>
      <c r="BV282" s="332">
        <f t="shared" si="51"/>
        <v>0</v>
      </c>
      <c r="BW282" s="332">
        <f t="shared" si="51"/>
        <v>0</v>
      </c>
      <c r="BX282" s="332">
        <f t="shared" si="51"/>
        <v>0</v>
      </c>
      <c r="BZ282" s="332">
        <f t="shared" si="52"/>
        <v>0</v>
      </c>
      <c r="CA282" s="332">
        <f t="shared" si="52"/>
        <v>0</v>
      </c>
    </row>
    <row r="283" spans="12:79" hidden="1" x14ac:dyDescent="0.2">
      <c r="L283" s="332">
        <f t="shared" si="55"/>
        <v>0</v>
      </c>
      <c r="M283" s="332">
        <f t="shared" si="55"/>
        <v>0</v>
      </c>
      <c r="N283" s="332">
        <f t="shared" si="55"/>
        <v>0</v>
      </c>
      <c r="O283" s="332">
        <f t="shared" si="55"/>
        <v>0</v>
      </c>
      <c r="P283" s="332">
        <f t="shared" si="55"/>
        <v>0</v>
      </c>
      <c r="Q283" s="332">
        <f t="shared" si="55"/>
        <v>0</v>
      </c>
      <c r="R283" s="332">
        <f t="shared" si="55"/>
        <v>0</v>
      </c>
      <c r="S283" s="332">
        <f t="shared" si="55"/>
        <v>0</v>
      </c>
      <c r="T283" s="332">
        <f t="shared" si="55"/>
        <v>0</v>
      </c>
      <c r="U283" s="332">
        <f t="shared" si="55"/>
        <v>0</v>
      </c>
      <c r="V283" s="332">
        <f t="shared" si="55"/>
        <v>0</v>
      </c>
      <c r="W283" s="332">
        <f t="shared" si="55"/>
        <v>0</v>
      </c>
      <c r="X283" s="332">
        <f t="shared" si="55"/>
        <v>0</v>
      </c>
      <c r="Y283" s="332">
        <f t="shared" si="55"/>
        <v>0</v>
      </c>
      <c r="Z283" s="332">
        <f t="shared" si="55"/>
        <v>0</v>
      </c>
      <c r="AA283" s="332">
        <f t="shared" si="54"/>
        <v>0</v>
      </c>
      <c r="AB283" s="332">
        <f t="shared" si="50"/>
        <v>0</v>
      </c>
      <c r="AC283" s="332">
        <f t="shared" si="50"/>
        <v>0</v>
      </c>
      <c r="AD283" s="332">
        <f t="shared" si="50"/>
        <v>0</v>
      </c>
      <c r="AE283" s="332">
        <f t="shared" si="50"/>
        <v>0</v>
      </c>
      <c r="AF283" s="332">
        <f t="shared" si="50"/>
        <v>0</v>
      </c>
      <c r="AG283" s="332">
        <f t="shared" si="50"/>
        <v>0</v>
      </c>
      <c r="AH283" s="332">
        <f t="shared" si="50"/>
        <v>0</v>
      </c>
      <c r="AI283" s="332">
        <f t="shared" si="50"/>
        <v>0</v>
      </c>
      <c r="AJ283" s="332">
        <f t="shared" si="50"/>
        <v>0</v>
      </c>
      <c r="AK283" s="332">
        <f t="shared" si="50"/>
        <v>0</v>
      </c>
      <c r="AL283" s="332">
        <f t="shared" si="50"/>
        <v>0</v>
      </c>
      <c r="AM283" s="332">
        <f t="shared" si="50"/>
        <v>0</v>
      </c>
      <c r="AN283" s="332">
        <f t="shared" si="50"/>
        <v>0</v>
      </c>
      <c r="AO283" s="332">
        <f t="shared" si="50"/>
        <v>0</v>
      </c>
      <c r="AP283" s="332">
        <f t="shared" si="50"/>
        <v>0</v>
      </c>
      <c r="AQ283" s="332">
        <f t="shared" si="50"/>
        <v>0</v>
      </c>
      <c r="AR283" s="332">
        <f t="shared" si="49"/>
        <v>0</v>
      </c>
      <c r="AS283" s="332">
        <f t="shared" si="49"/>
        <v>0</v>
      </c>
      <c r="AT283" s="332">
        <f t="shared" si="49"/>
        <v>0</v>
      </c>
      <c r="AU283" s="332">
        <f t="shared" si="49"/>
        <v>0</v>
      </c>
      <c r="AV283" s="332">
        <f t="shared" si="49"/>
        <v>0</v>
      </c>
      <c r="AW283" s="332">
        <f t="shared" si="49"/>
        <v>0</v>
      </c>
      <c r="AX283" s="332">
        <f t="shared" si="49"/>
        <v>0</v>
      </c>
      <c r="AY283" s="332">
        <f t="shared" si="49"/>
        <v>0</v>
      </c>
      <c r="AZ283" s="332">
        <f t="shared" si="49"/>
        <v>0</v>
      </c>
      <c r="BA283" s="332">
        <f t="shared" si="49"/>
        <v>0</v>
      </c>
      <c r="BB283" s="332">
        <f t="shared" si="49"/>
        <v>0</v>
      </c>
      <c r="BC283" s="332">
        <f t="shared" si="49"/>
        <v>0</v>
      </c>
      <c r="BD283" s="332">
        <f t="shared" si="49"/>
        <v>0</v>
      </c>
      <c r="BE283" s="332">
        <f t="shared" si="49"/>
        <v>0</v>
      </c>
      <c r="BF283" s="332">
        <f t="shared" si="49"/>
        <v>0</v>
      </c>
      <c r="BG283" s="332">
        <f t="shared" si="49"/>
        <v>0</v>
      </c>
      <c r="BH283" s="332">
        <f t="shared" si="56"/>
        <v>0</v>
      </c>
      <c r="BI283" s="332">
        <f t="shared" si="56"/>
        <v>0</v>
      </c>
      <c r="BJ283" s="332">
        <f t="shared" si="56"/>
        <v>0</v>
      </c>
      <c r="BK283" s="332">
        <f t="shared" si="56"/>
        <v>0</v>
      </c>
      <c r="BL283" s="332">
        <f t="shared" si="56"/>
        <v>0</v>
      </c>
      <c r="BM283" s="332">
        <f t="shared" si="56"/>
        <v>0</v>
      </c>
      <c r="BN283" s="332">
        <f t="shared" si="53"/>
        <v>0</v>
      </c>
      <c r="BO283" s="332">
        <f t="shared" si="53"/>
        <v>0</v>
      </c>
      <c r="BU283" s="332">
        <f t="shared" si="51"/>
        <v>0</v>
      </c>
      <c r="BV283" s="332">
        <f t="shared" si="51"/>
        <v>0</v>
      </c>
      <c r="BW283" s="332">
        <f t="shared" si="51"/>
        <v>0</v>
      </c>
      <c r="BX283" s="332">
        <f t="shared" si="51"/>
        <v>0</v>
      </c>
      <c r="BZ283" s="332">
        <f t="shared" si="52"/>
        <v>0</v>
      </c>
      <c r="CA283" s="332">
        <f t="shared" si="52"/>
        <v>0</v>
      </c>
    </row>
    <row r="284" spans="12:79" hidden="1" x14ac:dyDescent="0.2">
      <c r="L284" s="332">
        <f t="shared" si="55"/>
        <v>0</v>
      </c>
      <c r="M284" s="332">
        <f t="shared" si="55"/>
        <v>0</v>
      </c>
      <c r="N284" s="332">
        <f t="shared" si="55"/>
        <v>0</v>
      </c>
      <c r="O284" s="332">
        <f t="shared" si="55"/>
        <v>0</v>
      </c>
      <c r="P284" s="332">
        <f t="shared" si="55"/>
        <v>0</v>
      </c>
      <c r="Q284" s="332">
        <f t="shared" si="55"/>
        <v>-6054</v>
      </c>
      <c r="R284" s="332">
        <f t="shared" si="55"/>
        <v>0</v>
      </c>
      <c r="S284" s="332">
        <f t="shared" si="55"/>
        <v>0</v>
      </c>
      <c r="T284" s="332">
        <f t="shared" si="55"/>
        <v>0</v>
      </c>
      <c r="U284" s="332">
        <f t="shared" si="55"/>
        <v>0</v>
      </c>
      <c r="V284" s="332">
        <f t="shared" si="55"/>
        <v>0</v>
      </c>
      <c r="W284" s="332">
        <f t="shared" si="55"/>
        <v>0</v>
      </c>
      <c r="X284" s="332">
        <f t="shared" si="55"/>
        <v>0</v>
      </c>
      <c r="Y284" s="332">
        <f t="shared" si="55"/>
        <v>0</v>
      </c>
      <c r="Z284" s="332">
        <f t="shared" si="55"/>
        <v>0</v>
      </c>
      <c r="AA284" s="332">
        <f t="shared" si="54"/>
        <v>0</v>
      </c>
      <c r="AB284" s="332">
        <f t="shared" si="50"/>
        <v>0</v>
      </c>
      <c r="AC284" s="332">
        <f t="shared" si="50"/>
        <v>0</v>
      </c>
      <c r="AD284" s="332">
        <f t="shared" si="50"/>
        <v>0</v>
      </c>
      <c r="AE284" s="332">
        <f t="shared" si="50"/>
        <v>0</v>
      </c>
      <c r="AF284" s="332">
        <f t="shared" si="50"/>
        <v>0</v>
      </c>
      <c r="AG284" s="332">
        <f t="shared" si="50"/>
        <v>0</v>
      </c>
      <c r="AH284" s="332">
        <f t="shared" si="50"/>
        <v>0</v>
      </c>
      <c r="AI284" s="332">
        <f t="shared" si="50"/>
        <v>0</v>
      </c>
      <c r="AJ284" s="332">
        <f t="shared" si="50"/>
        <v>0</v>
      </c>
      <c r="AK284" s="332">
        <f t="shared" si="50"/>
        <v>0</v>
      </c>
      <c r="AL284" s="332">
        <f t="shared" si="50"/>
        <v>0</v>
      </c>
      <c r="AM284" s="332">
        <f t="shared" si="50"/>
        <v>0</v>
      </c>
      <c r="AN284" s="332">
        <f t="shared" si="50"/>
        <v>0</v>
      </c>
      <c r="AO284" s="332">
        <f t="shared" si="50"/>
        <v>0</v>
      </c>
      <c r="AP284" s="332">
        <f t="shared" si="50"/>
        <v>0</v>
      </c>
      <c r="AQ284" s="332">
        <f t="shared" si="50"/>
        <v>0</v>
      </c>
      <c r="AR284" s="332">
        <f t="shared" si="49"/>
        <v>0</v>
      </c>
      <c r="AS284" s="332">
        <f t="shared" si="49"/>
        <v>0</v>
      </c>
      <c r="AT284" s="332">
        <f t="shared" si="49"/>
        <v>0</v>
      </c>
      <c r="AU284" s="332">
        <f t="shared" si="49"/>
        <v>0</v>
      </c>
      <c r="AV284" s="332">
        <f t="shared" si="49"/>
        <v>0</v>
      </c>
      <c r="AW284" s="332">
        <f t="shared" si="49"/>
        <v>0</v>
      </c>
      <c r="AX284" s="332">
        <f t="shared" si="49"/>
        <v>0</v>
      </c>
      <c r="AY284" s="332">
        <f t="shared" si="49"/>
        <v>0</v>
      </c>
      <c r="AZ284" s="332">
        <f t="shared" si="49"/>
        <v>0</v>
      </c>
      <c r="BA284" s="332">
        <f t="shared" si="49"/>
        <v>0</v>
      </c>
      <c r="BB284" s="332">
        <f t="shared" si="49"/>
        <v>0</v>
      </c>
      <c r="BC284" s="332">
        <f t="shared" si="49"/>
        <v>0</v>
      </c>
      <c r="BD284" s="332">
        <f t="shared" si="49"/>
        <v>0</v>
      </c>
      <c r="BE284" s="332">
        <f t="shared" si="49"/>
        <v>0</v>
      </c>
      <c r="BF284" s="332">
        <f t="shared" si="49"/>
        <v>0</v>
      </c>
      <c r="BG284" s="332">
        <f t="shared" si="49"/>
        <v>0</v>
      </c>
      <c r="BH284" s="332">
        <f t="shared" si="56"/>
        <v>0</v>
      </c>
      <c r="BI284" s="332">
        <f t="shared" si="56"/>
        <v>0</v>
      </c>
      <c r="BJ284" s="332">
        <f t="shared" si="56"/>
        <v>0</v>
      </c>
      <c r="BK284" s="332">
        <f t="shared" si="56"/>
        <v>0</v>
      </c>
      <c r="BL284" s="332">
        <f t="shared" si="56"/>
        <v>0</v>
      </c>
      <c r="BM284" s="332">
        <f t="shared" si="56"/>
        <v>0</v>
      </c>
      <c r="BN284" s="332">
        <f t="shared" si="53"/>
        <v>0</v>
      </c>
      <c r="BO284" s="332">
        <f t="shared" si="53"/>
        <v>0</v>
      </c>
      <c r="BU284" s="332">
        <f t="shared" si="51"/>
        <v>0</v>
      </c>
      <c r="BV284" s="332">
        <f t="shared" si="51"/>
        <v>0</v>
      </c>
      <c r="BW284" s="332">
        <f t="shared" si="51"/>
        <v>0</v>
      </c>
      <c r="BX284" s="332">
        <f t="shared" si="51"/>
        <v>0</v>
      </c>
      <c r="BZ284" s="332">
        <f t="shared" si="52"/>
        <v>0</v>
      </c>
      <c r="CA284" s="332">
        <f t="shared" si="52"/>
        <v>0</v>
      </c>
    </row>
    <row r="285" spans="12:79" hidden="1" x14ac:dyDescent="0.2">
      <c r="L285" s="332">
        <f t="shared" si="55"/>
        <v>0</v>
      </c>
      <c r="M285" s="332">
        <f t="shared" si="55"/>
        <v>0</v>
      </c>
      <c r="N285" s="332">
        <f t="shared" si="55"/>
        <v>0</v>
      </c>
      <c r="O285" s="332">
        <f t="shared" si="55"/>
        <v>0</v>
      </c>
      <c r="P285" s="332">
        <f t="shared" si="55"/>
        <v>0</v>
      </c>
      <c r="Q285" s="332">
        <f t="shared" si="55"/>
        <v>-1940</v>
      </c>
      <c r="R285" s="332">
        <f t="shared" si="55"/>
        <v>0</v>
      </c>
      <c r="S285" s="332">
        <f t="shared" si="55"/>
        <v>0</v>
      </c>
      <c r="T285" s="332">
        <f t="shared" si="55"/>
        <v>0</v>
      </c>
      <c r="U285" s="332">
        <f t="shared" si="55"/>
        <v>0</v>
      </c>
      <c r="V285" s="332">
        <f t="shared" si="55"/>
        <v>0</v>
      </c>
      <c r="W285" s="332">
        <f t="shared" si="55"/>
        <v>0</v>
      </c>
      <c r="X285" s="332">
        <f t="shared" si="55"/>
        <v>0</v>
      </c>
      <c r="Y285" s="332">
        <f t="shared" si="55"/>
        <v>0</v>
      </c>
      <c r="Z285" s="332">
        <f t="shared" si="55"/>
        <v>0</v>
      </c>
      <c r="AA285" s="332">
        <f t="shared" si="54"/>
        <v>0</v>
      </c>
      <c r="AB285" s="332">
        <f t="shared" si="50"/>
        <v>0</v>
      </c>
      <c r="AC285" s="332">
        <f t="shared" si="50"/>
        <v>0</v>
      </c>
      <c r="AD285" s="332">
        <f t="shared" si="50"/>
        <v>0</v>
      </c>
      <c r="AE285" s="332">
        <f t="shared" si="50"/>
        <v>0</v>
      </c>
      <c r="AF285" s="332">
        <f t="shared" si="50"/>
        <v>0</v>
      </c>
      <c r="AG285" s="332">
        <f t="shared" si="50"/>
        <v>0</v>
      </c>
      <c r="AH285" s="332">
        <f t="shared" si="50"/>
        <v>0</v>
      </c>
      <c r="AI285" s="332">
        <f t="shared" si="50"/>
        <v>0</v>
      </c>
      <c r="AJ285" s="332">
        <f t="shared" si="50"/>
        <v>0</v>
      </c>
      <c r="AK285" s="332">
        <f t="shared" si="50"/>
        <v>0</v>
      </c>
      <c r="AL285" s="332">
        <f t="shared" si="50"/>
        <v>0</v>
      </c>
      <c r="AM285" s="332">
        <f t="shared" si="50"/>
        <v>0</v>
      </c>
      <c r="AN285" s="332">
        <f t="shared" si="50"/>
        <v>0</v>
      </c>
      <c r="AO285" s="332">
        <f t="shared" si="50"/>
        <v>0</v>
      </c>
      <c r="AP285" s="332">
        <f t="shared" si="50"/>
        <v>0</v>
      </c>
      <c r="AQ285" s="332">
        <f t="shared" si="50"/>
        <v>0</v>
      </c>
      <c r="AR285" s="332">
        <f t="shared" si="49"/>
        <v>0</v>
      </c>
      <c r="AS285" s="332">
        <f t="shared" si="49"/>
        <v>0</v>
      </c>
      <c r="AT285" s="332">
        <f t="shared" si="49"/>
        <v>0</v>
      </c>
      <c r="AU285" s="332">
        <f t="shared" si="49"/>
        <v>0</v>
      </c>
      <c r="AV285" s="332">
        <f t="shared" si="49"/>
        <v>0</v>
      </c>
      <c r="AW285" s="332">
        <f t="shared" si="49"/>
        <v>0</v>
      </c>
      <c r="AX285" s="332">
        <f t="shared" si="49"/>
        <v>0</v>
      </c>
      <c r="AY285" s="332">
        <f t="shared" si="49"/>
        <v>0</v>
      </c>
      <c r="AZ285" s="332">
        <f t="shared" si="49"/>
        <v>0</v>
      </c>
      <c r="BA285" s="332">
        <f t="shared" si="49"/>
        <v>0</v>
      </c>
      <c r="BB285" s="332">
        <f t="shared" si="49"/>
        <v>0</v>
      </c>
      <c r="BC285" s="332">
        <f t="shared" si="49"/>
        <v>0</v>
      </c>
      <c r="BD285" s="332">
        <f t="shared" si="49"/>
        <v>0</v>
      </c>
      <c r="BE285" s="332">
        <f t="shared" si="49"/>
        <v>0</v>
      </c>
      <c r="BF285" s="332">
        <f t="shared" si="49"/>
        <v>0</v>
      </c>
      <c r="BG285" s="332">
        <f t="shared" si="49"/>
        <v>0</v>
      </c>
      <c r="BH285" s="332">
        <f t="shared" si="56"/>
        <v>0</v>
      </c>
      <c r="BI285" s="332">
        <f t="shared" si="56"/>
        <v>0</v>
      </c>
      <c r="BJ285" s="332">
        <f t="shared" si="56"/>
        <v>0</v>
      </c>
      <c r="BK285" s="332">
        <f t="shared" si="56"/>
        <v>0</v>
      </c>
      <c r="BL285" s="332">
        <f t="shared" si="56"/>
        <v>0</v>
      </c>
      <c r="BM285" s="332">
        <f t="shared" si="56"/>
        <v>0</v>
      </c>
      <c r="BN285" s="332">
        <f t="shared" si="53"/>
        <v>0</v>
      </c>
      <c r="BO285" s="332">
        <f t="shared" si="53"/>
        <v>0</v>
      </c>
      <c r="BU285" s="332">
        <f t="shared" si="51"/>
        <v>0</v>
      </c>
      <c r="BV285" s="332">
        <f t="shared" si="51"/>
        <v>0</v>
      </c>
      <c r="BW285" s="332">
        <f t="shared" si="51"/>
        <v>0</v>
      </c>
      <c r="BX285" s="332">
        <f t="shared" si="51"/>
        <v>0</v>
      </c>
      <c r="BZ285" s="332">
        <f t="shared" si="52"/>
        <v>0</v>
      </c>
      <c r="CA285" s="332">
        <f t="shared" si="52"/>
        <v>0</v>
      </c>
    </row>
    <row r="286" spans="12:79" hidden="1" x14ac:dyDescent="0.2">
      <c r="L286" s="332">
        <f t="shared" si="55"/>
        <v>0</v>
      </c>
      <c r="M286" s="332">
        <f t="shared" si="55"/>
        <v>0</v>
      </c>
      <c r="N286" s="332">
        <f t="shared" si="55"/>
        <v>0</v>
      </c>
      <c r="O286" s="332">
        <f t="shared" si="55"/>
        <v>0</v>
      </c>
      <c r="P286" s="332">
        <f t="shared" si="55"/>
        <v>0</v>
      </c>
      <c r="Q286" s="332">
        <f t="shared" si="55"/>
        <v>-4114</v>
      </c>
      <c r="R286" s="332">
        <f t="shared" si="55"/>
        <v>0</v>
      </c>
      <c r="S286" s="332">
        <f t="shared" si="55"/>
        <v>0</v>
      </c>
      <c r="T286" s="332">
        <f t="shared" si="55"/>
        <v>0</v>
      </c>
      <c r="U286" s="332">
        <f t="shared" si="55"/>
        <v>0</v>
      </c>
      <c r="V286" s="332">
        <f t="shared" si="55"/>
        <v>0</v>
      </c>
      <c r="W286" s="332">
        <f t="shared" si="55"/>
        <v>0</v>
      </c>
      <c r="X286" s="332">
        <f t="shared" si="55"/>
        <v>0</v>
      </c>
      <c r="Y286" s="332">
        <f t="shared" si="55"/>
        <v>0</v>
      </c>
      <c r="Z286" s="332">
        <f t="shared" si="55"/>
        <v>0</v>
      </c>
      <c r="AA286" s="332">
        <f t="shared" si="54"/>
        <v>0</v>
      </c>
      <c r="AB286" s="332">
        <f t="shared" si="50"/>
        <v>0</v>
      </c>
      <c r="AC286" s="332">
        <f t="shared" si="50"/>
        <v>0</v>
      </c>
      <c r="AD286" s="332">
        <f t="shared" si="50"/>
        <v>0</v>
      </c>
      <c r="AE286" s="332">
        <f t="shared" si="50"/>
        <v>0</v>
      </c>
      <c r="AF286" s="332">
        <f t="shared" si="50"/>
        <v>0</v>
      </c>
      <c r="AG286" s="332">
        <f t="shared" si="50"/>
        <v>0</v>
      </c>
      <c r="AH286" s="332">
        <f t="shared" si="50"/>
        <v>0</v>
      </c>
      <c r="AI286" s="332">
        <f t="shared" si="50"/>
        <v>0</v>
      </c>
      <c r="AJ286" s="332">
        <f t="shared" si="50"/>
        <v>0</v>
      </c>
      <c r="AK286" s="332">
        <f t="shared" si="50"/>
        <v>0</v>
      </c>
      <c r="AL286" s="332">
        <f t="shared" si="50"/>
        <v>0</v>
      </c>
      <c r="AM286" s="332">
        <f t="shared" si="50"/>
        <v>0</v>
      </c>
      <c r="AN286" s="332">
        <f t="shared" si="50"/>
        <v>0</v>
      </c>
      <c r="AO286" s="332">
        <f t="shared" si="50"/>
        <v>0</v>
      </c>
      <c r="AP286" s="332">
        <f t="shared" si="50"/>
        <v>0</v>
      </c>
      <c r="AQ286" s="332">
        <f t="shared" si="50"/>
        <v>0</v>
      </c>
      <c r="AR286" s="332">
        <f t="shared" si="49"/>
        <v>0</v>
      </c>
      <c r="AS286" s="332">
        <f t="shared" si="49"/>
        <v>0</v>
      </c>
      <c r="AT286" s="332">
        <f t="shared" si="49"/>
        <v>0</v>
      </c>
      <c r="AU286" s="332">
        <f t="shared" si="49"/>
        <v>0</v>
      </c>
      <c r="AV286" s="332">
        <f t="shared" si="49"/>
        <v>0</v>
      </c>
      <c r="AW286" s="332">
        <f t="shared" si="49"/>
        <v>0</v>
      </c>
      <c r="AX286" s="332">
        <f t="shared" si="49"/>
        <v>0</v>
      </c>
      <c r="AY286" s="332">
        <f t="shared" si="49"/>
        <v>0</v>
      </c>
      <c r="AZ286" s="332">
        <f t="shared" si="49"/>
        <v>0</v>
      </c>
      <c r="BA286" s="332">
        <f t="shared" si="49"/>
        <v>0</v>
      </c>
      <c r="BB286" s="332">
        <f t="shared" si="49"/>
        <v>0</v>
      </c>
      <c r="BC286" s="332">
        <f t="shared" si="49"/>
        <v>0</v>
      </c>
      <c r="BD286" s="332">
        <f t="shared" si="49"/>
        <v>0</v>
      </c>
      <c r="BE286" s="332">
        <f t="shared" si="49"/>
        <v>0</v>
      </c>
      <c r="BF286" s="332">
        <f t="shared" si="49"/>
        <v>0</v>
      </c>
      <c r="BG286" s="332">
        <f t="shared" si="49"/>
        <v>0</v>
      </c>
      <c r="BH286" s="332">
        <f t="shared" si="56"/>
        <v>0</v>
      </c>
      <c r="BI286" s="332">
        <f t="shared" si="56"/>
        <v>0</v>
      </c>
      <c r="BJ286" s="332">
        <f t="shared" si="56"/>
        <v>0</v>
      </c>
      <c r="BK286" s="332">
        <f t="shared" si="56"/>
        <v>0</v>
      </c>
      <c r="BL286" s="332">
        <f t="shared" si="56"/>
        <v>0</v>
      </c>
      <c r="BM286" s="332">
        <f t="shared" si="56"/>
        <v>0</v>
      </c>
      <c r="BN286" s="332">
        <f t="shared" si="53"/>
        <v>0</v>
      </c>
      <c r="BO286" s="332">
        <f t="shared" si="53"/>
        <v>0</v>
      </c>
      <c r="BU286" s="332">
        <f t="shared" si="51"/>
        <v>0</v>
      </c>
      <c r="BV286" s="332">
        <f t="shared" si="51"/>
        <v>0</v>
      </c>
      <c r="BW286" s="332">
        <f t="shared" si="51"/>
        <v>0</v>
      </c>
      <c r="BX286" s="332">
        <f t="shared" si="51"/>
        <v>0</v>
      </c>
      <c r="BZ286" s="332">
        <f t="shared" si="52"/>
        <v>0</v>
      </c>
      <c r="CA286" s="332">
        <f t="shared" si="52"/>
        <v>0</v>
      </c>
    </row>
    <row r="287" spans="12:79" hidden="1" x14ac:dyDescent="0.2">
      <c r="L287" s="332">
        <f t="shared" si="55"/>
        <v>0</v>
      </c>
      <c r="M287" s="332">
        <f t="shared" si="55"/>
        <v>0</v>
      </c>
      <c r="N287" s="332">
        <f t="shared" si="55"/>
        <v>0</v>
      </c>
      <c r="O287" s="332">
        <f t="shared" si="55"/>
        <v>0</v>
      </c>
      <c r="P287" s="332">
        <f t="shared" si="55"/>
        <v>0</v>
      </c>
      <c r="Q287" s="332">
        <f t="shared" si="55"/>
        <v>0</v>
      </c>
      <c r="R287" s="332">
        <f t="shared" si="55"/>
        <v>0</v>
      </c>
      <c r="S287" s="332">
        <f t="shared" si="55"/>
        <v>0</v>
      </c>
      <c r="T287" s="332">
        <f t="shared" si="55"/>
        <v>0</v>
      </c>
      <c r="U287" s="332">
        <f t="shared" si="55"/>
        <v>0</v>
      </c>
      <c r="V287" s="332">
        <f t="shared" si="55"/>
        <v>0</v>
      </c>
      <c r="W287" s="332">
        <f t="shared" si="55"/>
        <v>0</v>
      </c>
      <c r="X287" s="332">
        <f t="shared" si="55"/>
        <v>0</v>
      </c>
      <c r="Y287" s="332">
        <f t="shared" si="55"/>
        <v>0</v>
      </c>
      <c r="Z287" s="332">
        <f t="shared" si="55"/>
        <v>0</v>
      </c>
      <c r="AA287" s="332">
        <f t="shared" si="54"/>
        <v>0</v>
      </c>
      <c r="AB287" s="332">
        <f t="shared" si="50"/>
        <v>0</v>
      </c>
      <c r="AC287" s="332">
        <f t="shared" si="50"/>
        <v>0</v>
      </c>
      <c r="AD287" s="332">
        <f t="shared" si="50"/>
        <v>0</v>
      </c>
      <c r="AE287" s="332">
        <f t="shared" si="50"/>
        <v>0</v>
      </c>
      <c r="AF287" s="332">
        <f t="shared" si="50"/>
        <v>0</v>
      </c>
      <c r="AG287" s="332">
        <f t="shared" si="50"/>
        <v>0</v>
      </c>
      <c r="AH287" s="332">
        <f t="shared" si="50"/>
        <v>0</v>
      </c>
      <c r="AI287" s="332">
        <f t="shared" si="50"/>
        <v>0</v>
      </c>
      <c r="AJ287" s="332">
        <f t="shared" si="50"/>
        <v>0</v>
      </c>
      <c r="AK287" s="332">
        <f t="shared" si="50"/>
        <v>0</v>
      </c>
      <c r="AL287" s="332">
        <f t="shared" si="50"/>
        <v>0</v>
      </c>
      <c r="AM287" s="332">
        <f t="shared" si="50"/>
        <v>0</v>
      </c>
      <c r="AN287" s="332">
        <f t="shared" si="50"/>
        <v>0</v>
      </c>
      <c r="AO287" s="332">
        <f t="shared" si="50"/>
        <v>0</v>
      </c>
      <c r="AP287" s="332">
        <f t="shared" si="50"/>
        <v>0</v>
      </c>
      <c r="AQ287" s="332">
        <f t="shared" si="50"/>
        <v>0</v>
      </c>
      <c r="AR287" s="332">
        <f t="shared" si="49"/>
        <v>0</v>
      </c>
      <c r="AS287" s="332">
        <f t="shared" si="49"/>
        <v>0</v>
      </c>
      <c r="AT287" s="332">
        <f t="shared" si="49"/>
        <v>0</v>
      </c>
      <c r="AU287" s="332">
        <f t="shared" si="49"/>
        <v>0</v>
      </c>
      <c r="AV287" s="332">
        <f t="shared" si="49"/>
        <v>0</v>
      </c>
      <c r="AW287" s="332">
        <f t="shared" si="49"/>
        <v>0</v>
      </c>
      <c r="AX287" s="332">
        <f t="shared" si="49"/>
        <v>0</v>
      </c>
      <c r="AY287" s="332">
        <f t="shared" si="49"/>
        <v>0</v>
      </c>
      <c r="AZ287" s="332">
        <f t="shared" si="49"/>
        <v>0</v>
      </c>
      <c r="BA287" s="332">
        <f t="shared" si="49"/>
        <v>0</v>
      </c>
      <c r="BB287" s="332">
        <f t="shared" si="49"/>
        <v>0</v>
      </c>
      <c r="BC287" s="332">
        <f t="shared" si="49"/>
        <v>0</v>
      </c>
      <c r="BD287" s="332">
        <f t="shared" si="49"/>
        <v>0</v>
      </c>
      <c r="BE287" s="332">
        <f t="shared" si="49"/>
        <v>0</v>
      </c>
      <c r="BF287" s="332">
        <f t="shared" si="49"/>
        <v>0</v>
      </c>
      <c r="BG287" s="332">
        <f t="shared" si="49"/>
        <v>0</v>
      </c>
      <c r="BH287" s="332">
        <f t="shared" si="56"/>
        <v>0</v>
      </c>
      <c r="BI287" s="332">
        <f t="shared" si="56"/>
        <v>0</v>
      </c>
      <c r="BJ287" s="332">
        <f t="shared" si="56"/>
        <v>0</v>
      </c>
      <c r="BK287" s="332">
        <f t="shared" si="56"/>
        <v>0</v>
      </c>
      <c r="BL287" s="332">
        <f t="shared" si="56"/>
        <v>0</v>
      </c>
      <c r="BM287" s="332">
        <f t="shared" si="56"/>
        <v>0</v>
      </c>
      <c r="BN287" s="332">
        <f t="shared" si="53"/>
        <v>0</v>
      </c>
      <c r="BO287" s="332">
        <f t="shared" si="53"/>
        <v>0</v>
      </c>
      <c r="BU287" s="332">
        <f t="shared" si="51"/>
        <v>0</v>
      </c>
      <c r="BV287" s="332">
        <f t="shared" si="51"/>
        <v>0</v>
      </c>
      <c r="BW287" s="332">
        <f t="shared" si="51"/>
        <v>0</v>
      </c>
      <c r="BX287" s="332">
        <f t="shared" si="51"/>
        <v>0</v>
      </c>
      <c r="BZ287" s="332">
        <f t="shared" si="52"/>
        <v>0</v>
      </c>
      <c r="CA287" s="332">
        <f t="shared" si="52"/>
        <v>0</v>
      </c>
    </row>
    <row r="288" spans="12:79" hidden="1" x14ac:dyDescent="0.2">
      <c r="L288" s="332">
        <f t="shared" si="55"/>
        <v>0</v>
      </c>
      <c r="M288" s="332">
        <f t="shared" si="55"/>
        <v>0</v>
      </c>
      <c r="N288" s="332">
        <f t="shared" si="55"/>
        <v>0</v>
      </c>
      <c r="O288" s="332">
        <f t="shared" si="55"/>
        <v>0</v>
      </c>
      <c r="P288" s="332">
        <f t="shared" si="55"/>
        <v>0</v>
      </c>
      <c r="Q288" s="332">
        <f t="shared" si="55"/>
        <v>0</v>
      </c>
      <c r="R288" s="332">
        <f t="shared" si="55"/>
        <v>0</v>
      </c>
      <c r="S288" s="332">
        <f t="shared" si="55"/>
        <v>0</v>
      </c>
      <c r="T288" s="332">
        <f t="shared" si="55"/>
        <v>0</v>
      </c>
      <c r="U288" s="332">
        <f t="shared" si="55"/>
        <v>0</v>
      </c>
      <c r="V288" s="332">
        <f t="shared" si="55"/>
        <v>0</v>
      </c>
      <c r="W288" s="332">
        <f t="shared" si="55"/>
        <v>0</v>
      </c>
      <c r="X288" s="332">
        <f t="shared" si="55"/>
        <v>0</v>
      </c>
      <c r="Y288" s="332">
        <f t="shared" si="55"/>
        <v>0</v>
      </c>
      <c r="Z288" s="332">
        <f t="shared" si="55"/>
        <v>0</v>
      </c>
      <c r="AA288" s="332">
        <f t="shared" si="54"/>
        <v>0</v>
      </c>
      <c r="AB288" s="332">
        <f t="shared" si="50"/>
        <v>0</v>
      </c>
      <c r="AC288" s="332">
        <f t="shared" si="50"/>
        <v>0</v>
      </c>
      <c r="AD288" s="332">
        <f t="shared" si="50"/>
        <v>0</v>
      </c>
      <c r="AE288" s="332">
        <f t="shared" si="50"/>
        <v>0</v>
      </c>
      <c r="AF288" s="332">
        <f t="shared" si="50"/>
        <v>0</v>
      </c>
      <c r="AG288" s="332">
        <f t="shared" si="50"/>
        <v>0</v>
      </c>
      <c r="AH288" s="332">
        <f t="shared" si="50"/>
        <v>0</v>
      </c>
      <c r="AI288" s="332">
        <f t="shared" si="50"/>
        <v>0</v>
      </c>
      <c r="AJ288" s="332">
        <f t="shared" si="50"/>
        <v>0</v>
      </c>
      <c r="AK288" s="332">
        <f t="shared" si="50"/>
        <v>-3912780</v>
      </c>
      <c r="AL288" s="332">
        <f t="shared" si="50"/>
        <v>0</v>
      </c>
      <c r="AM288" s="332">
        <f t="shared" si="50"/>
        <v>0</v>
      </c>
      <c r="AN288" s="332">
        <f t="shared" si="50"/>
        <v>0</v>
      </c>
      <c r="AO288" s="332">
        <f t="shared" si="50"/>
        <v>0</v>
      </c>
      <c r="AP288" s="332">
        <f t="shared" si="50"/>
        <v>0</v>
      </c>
      <c r="AQ288" s="332">
        <f t="shared" si="50"/>
        <v>0</v>
      </c>
      <c r="AR288" s="332">
        <f t="shared" si="49"/>
        <v>0</v>
      </c>
      <c r="AS288" s="332">
        <f t="shared" si="49"/>
        <v>0</v>
      </c>
      <c r="AT288" s="332">
        <f t="shared" si="49"/>
        <v>0</v>
      </c>
      <c r="AU288" s="332">
        <f t="shared" si="49"/>
        <v>0</v>
      </c>
      <c r="AV288" s="332">
        <f t="shared" si="49"/>
        <v>0</v>
      </c>
      <c r="AW288" s="332">
        <f t="shared" si="49"/>
        <v>0</v>
      </c>
      <c r="AX288" s="332">
        <f t="shared" si="49"/>
        <v>0</v>
      </c>
      <c r="AY288" s="332">
        <f t="shared" si="49"/>
        <v>0</v>
      </c>
      <c r="AZ288" s="332">
        <f t="shared" si="49"/>
        <v>0</v>
      </c>
      <c r="BA288" s="332">
        <f t="shared" si="49"/>
        <v>0</v>
      </c>
      <c r="BB288" s="332">
        <f t="shared" si="49"/>
        <v>0</v>
      </c>
      <c r="BC288" s="332">
        <f t="shared" si="49"/>
        <v>0</v>
      </c>
      <c r="BD288" s="332">
        <f t="shared" si="49"/>
        <v>0</v>
      </c>
      <c r="BE288" s="332">
        <f t="shared" si="49"/>
        <v>0</v>
      </c>
      <c r="BF288" s="332">
        <f t="shared" si="49"/>
        <v>0</v>
      </c>
      <c r="BG288" s="332">
        <f t="shared" si="49"/>
        <v>0</v>
      </c>
      <c r="BH288" s="332">
        <f t="shared" si="56"/>
        <v>0</v>
      </c>
      <c r="BI288" s="332">
        <f t="shared" si="56"/>
        <v>0</v>
      </c>
      <c r="BJ288" s="332">
        <f t="shared" si="56"/>
        <v>0</v>
      </c>
      <c r="BK288" s="332">
        <f t="shared" si="56"/>
        <v>0</v>
      </c>
      <c r="BL288" s="332">
        <f t="shared" si="56"/>
        <v>0</v>
      </c>
      <c r="BM288" s="332">
        <f t="shared" si="56"/>
        <v>0</v>
      </c>
      <c r="BN288" s="332">
        <f t="shared" si="53"/>
        <v>0</v>
      </c>
      <c r="BO288" s="332">
        <f t="shared" si="53"/>
        <v>0</v>
      </c>
      <c r="BU288" s="332">
        <f t="shared" si="51"/>
        <v>0</v>
      </c>
      <c r="BV288" s="332">
        <f t="shared" si="51"/>
        <v>0</v>
      </c>
      <c r="BW288" s="332">
        <f t="shared" si="51"/>
        <v>0</v>
      </c>
      <c r="BX288" s="332">
        <f t="shared" si="51"/>
        <v>0</v>
      </c>
      <c r="BZ288" s="332">
        <f t="shared" si="52"/>
        <v>0</v>
      </c>
      <c r="CA288" s="332">
        <f t="shared" si="52"/>
        <v>0</v>
      </c>
    </row>
    <row r="289" spans="12:79" hidden="1" x14ac:dyDescent="0.2">
      <c r="L289" s="332">
        <f t="shared" si="55"/>
        <v>0</v>
      </c>
      <c r="M289" s="332">
        <f t="shared" si="55"/>
        <v>0</v>
      </c>
      <c r="N289" s="332">
        <f t="shared" si="55"/>
        <v>0</v>
      </c>
      <c r="O289" s="332">
        <f t="shared" si="55"/>
        <v>0</v>
      </c>
      <c r="P289" s="332">
        <f t="shared" si="55"/>
        <v>0</v>
      </c>
      <c r="Q289" s="332">
        <f t="shared" si="55"/>
        <v>0</v>
      </c>
      <c r="R289" s="332">
        <f t="shared" si="55"/>
        <v>0</v>
      </c>
      <c r="S289" s="332">
        <f t="shared" si="55"/>
        <v>0</v>
      </c>
      <c r="T289" s="332">
        <f t="shared" si="55"/>
        <v>0</v>
      </c>
      <c r="U289" s="332">
        <f t="shared" si="55"/>
        <v>0</v>
      </c>
      <c r="V289" s="332">
        <f t="shared" si="55"/>
        <v>0</v>
      </c>
      <c r="W289" s="332">
        <f t="shared" si="55"/>
        <v>0</v>
      </c>
      <c r="X289" s="332">
        <f t="shared" si="55"/>
        <v>0</v>
      </c>
      <c r="Y289" s="332">
        <f t="shared" si="55"/>
        <v>0</v>
      </c>
      <c r="Z289" s="332">
        <f t="shared" si="55"/>
        <v>0</v>
      </c>
      <c r="AA289" s="332">
        <f t="shared" si="54"/>
        <v>0</v>
      </c>
      <c r="AB289" s="332">
        <f t="shared" si="50"/>
        <v>0</v>
      </c>
      <c r="AC289" s="332">
        <f t="shared" si="50"/>
        <v>0</v>
      </c>
      <c r="AD289" s="332">
        <f t="shared" si="50"/>
        <v>0</v>
      </c>
      <c r="AE289" s="332">
        <f t="shared" si="50"/>
        <v>0</v>
      </c>
      <c r="AF289" s="332">
        <f t="shared" si="50"/>
        <v>0</v>
      </c>
      <c r="AG289" s="332">
        <f t="shared" si="50"/>
        <v>0</v>
      </c>
      <c r="AH289" s="332">
        <f t="shared" si="50"/>
        <v>0</v>
      </c>
      <c r="AI289" s="332">
        <f t="shared" si="50"/>
        <v>0</v>
      </c>
      <c r="AJ289" s="332">
        <f t="shared" si="50"/>
        <v>0</v>
      </c>
      <c r="AK289" s="332">
        <f t="shared" si="50"/>
        <v>-1993488</v>
      </c>
      <c r="AL289" s="332">
        <f t="shared" si="50"/>
        <v>0</v>
      </c>
      <c r="AM289" s="332">
        <f t="shared" si="50"/>
        <v>0</v>
      </c>
      <c r="AN289" s="332">
        <f t="shared" si="50"/>
        <v>0</v>
      </c>
      <c r="AO289" s="332">
        <f t="shared" si="50"/>
        <v>0</v>
      </c>
      <c r="AP289" s="332">
        <f t="shared" si="50"/>
        <v>0</v>
      </c>
      <c r="AQ289" s="332">
        <f t="shared" si="50"/>
        <v>0</v>
      </c>
      <c r="AR289" s="332">
        <f t="shared" si="49"/>
        <v>0</v>
      </c>
      <c r="AS289" s="332">
        <f t="shared" si="49"/>
        <v>0</v>
      </c>
      <c r="AT289" s="332">
        <f t="shared" si="49"/>
        <v>0</v>
      </c>
      <c r="AU289" s="332">
        <f t="shared" si="49"/>
        <v>0</v>
      </c>
      <c r="AV289" s="332">
        <f t="shared" si="49"/>
        <v>0</v>
      </c>
      <c r="AW289" s="332">
        <f t="shared" si="49"/>
        <v>0</v>
      </c>
      <c r="AX289" s="332">
        <f t="shared" si="49"/>
        <v>0</v>
      </c>
      <c r="AY289" s="332">
        <f t="shared" si="49"/>
        <v>0</v>
      </c>
      <c r="AZ289" s="332">
        <f t="shared" si="49"/>
        <v>0</v>
      </c>
      <c r="BA289" s="332">
        <f t="shared" si="49"/>
        <v>0</v>
      </c>
      <c r="BB289" s="332">
        <f t="shared" si="49"/>
        <v>0</v>
      </c>
      <c r="BC289" s="332">
        <f t="shared" si="49"/>
        <v>0</v>
      </c>
      <c r="BD289" s="332">
        <f t="shared" si="49"/>
        <v>0</v>
      </c>
      <c r="BE289" s="332">
        <f t="shared" si="49"/>
        <v>0</v>
      </c>
      <c r="BF289" s="332">
        <f t="shared" si="49"/>
        <v>0</v>
      </c>
      <c r="BG289" s="332">
        <f t="shared" si="49"/>
        <v>0</v>
      </c>
      <c r="BH289" s="332">
        <f t="shared" si="56"/>
        <v>0</v>
      </c>
      <c r="BI289" s="332">
        <f t="shared" si="56"/>
        <v>0</v>
      </c>
      <c r="BJ289" s="332">
        <f t="shared" si="56"/>
        <v>0</v>
      </c>
      <c r="BK289" s="332">
        <f t="shared" si="56"/>
        <v>0</v>
      </c>
      <c r="BL289" s="332">
        <f t="shared" si="56"/>
        <v>0</v>
      </c>
      <c r="BM289" s="332">
        <f t="shared" si="56"/>
        <v>0</v>
      </c>
      <c r="BN289" s="332">
        <f t="shared" si="53"/>
        <v>0</v>
      </c>
      <c r="BO289" s="332">
        <f t="shared" si="53"/>
        <v>0</v>
      </c>
      <c r="BU289" s="332">
        <f t="shared" si="51"/>
        <v>0</v>
      </c>
      <c r="BV289" s="332">
        <f t="shared" si="51"/>
        <v>0</v>
      </c>
      <c r="BW289" s="332">
        <f t="shared" si="51"/>
        <v>0</v>
      </c>
      <c r="BX289" s="332">
        <f t="shared" si="51"/>
        <v>0</v>
      </c>
      <c r="BZ289" s="332">
        <f t="shared" si="52"/>
        <v>0</v>
      </c>
      <c r="CA289" s="332">
        <f t="shared" si="52"/>
        <v>0</v>
      </c>
    </row>
    <row r="290" spans="12:79" hidden="1" x14ac:dyDescent="0.2">
      <c r="L290" s="332">
        <f t="shared" si="55"/>
        <v>0</v>
      </c>
      <c r="M290" s="332">
        <f t="shared" si="55"/>
        <v>0</v>
      </c>
      <c r="N290" s="332">
        <f t="shared" si="55"/>
        <v>0</v>
      </c>
      <c r="O290" s="332">
        <f t="shared" si="55"/>
        <v>0</v>
      </c>
      <c r="P290" s="332">
        <f t="shared" si="55"/>
        <v>0</v>
      </c>
      <c r="Q290" s="332">
        <f t="shared" si="55"/>
        <v>0</v>
      </c>
      <c r="R290" s="332">
        <f t="shared" si="55"/>
        <v>0</v>
      </c>
      <c r="S290" s="332">
        <f t="shared" si="55"/>
        <v>0</v>
      </c>
      <c r="T290" s="332">
        <f t="shared" si="55"/>
        <v>0</v>
      </c>
      <c r="U290" s="332">
        <f t="shared" si="55"/>
        <v>0</v>
      </c>
      <c r="V290" s="332">
        <f t="shared" si="55"/>
        <v>0</v>
      </c>
      <c r="W290" s="332">
        <f t="shared" si="55"/>
        <v>0</v>
      </c>
      <c r="X290" s="332">
        <f t="shared" si="55"/>
        <v>0</v>
      </c>
      <c r="Y290" s="332">
        <f t="shared" si="55"/>
        <v>0</v>
      </c>
      <c r="Z290" s="332">
        <f t="shared" si="55"/>
        <v>0</v>
      </c>
      <c r="AA290" s="332">
        <f t="shared" si="54"/>
        <v>0</v>
      </c>
      <c r="AB290" s="332">
        <f t="shared" si="50"/>
        <v>0</v>
      </c>
      <c r="AC290" s="332">
        <f t="shared" si="50"/>
        <v>0</v>
      </c>
      <c r="AD290" s="332">
        <f t="shared" si="50"/>
        <v>0</v>
      </c>
      <c r="AE290" s="332">
        <f t="shared" si="50"/>
        <v>0</v>
      </c>
      <c r="AF290" s="332">
        <f t="shared" si="50"/>
        <v>0</v>
      </c>
      <c r="AG290" s="332">
        <f t="shared" si="50"/>
        <v>0</v>
      </c>
      <c r="AH290" s="332">
        <f t="shared" si="50"/>
        <v>0</v>
      </c>
      <c r="AI290" s="332">
        <f t="shared" si="50"/>
        <v>0</v>
      </c>
      <c r="AJ290" s="332">
        <f t="shared" si="50"/>
        <v>0</v>
      </c>
      <c r="AK290" s="332">
        <f t="shared" si="50"/>
        <v>-1919292</v>
      </c>
      <c r="AL290" s="332">
        <f t="shared" si="50"/>
        <v>0</v>
      </c>
      <c r="AM290" s="332">
        <f t="shared" si="50"/>
        <v>0</v>
      </c>
      <c r="AN290" s="332">
        <f t="shared" si="50"/>
        <v>0</v>
      </c>
      <c r="AO290" s="332">
        <f t="shared" si="50"/>
        <v>0</v>
      </c>
      <c r="AP290" s="332">
        <f t="shared" si="50"/>
        <v>0</v>
      </c>
      <c r="AQ290" s="332">
        <f t="shared" ref="AQ290:BG304" si="57">AQ117-DI117</f>
        <v>0</v>
      </c>
      <c r="AR290" s="332">
        <f t="shared" si="57"/>
        <v>0</v>
      </c>
      <c r="AS290" s="332">
        <f t="shared" si="57"/>
        <v>0</v>
      </c>
      <c r="AT290" s="332">
        <f t="shared" si="57"/>
        <v>0</v>
      </c>
      <c r="AU290" s="332">
        <f t="shared" si="57"/>
        <v>0</v>
      </c>
      <c r="AV290" s="332">
        <f t="shared" si="57"/>
        <v>0</v>
      </c>
      <c r="AW290" s="332">
        <f t="shared" si="57"/>
        <v>0</v>
      </c>
      <c r="AX290" s="332">
        <f t="shared" si="57"/>
        <v>0</v>
      </c>
      <c r="AY290" s="332">
        <f t="shared" si="57"/>
        <v>0</v>
      </c>
      <c r="AZ290" s="332">
        <f t="shared" si="57"/>
        <v>0</v>
      </c>
      <c r="BA290" s="332">
        <f t="shared" si="57"/>
        <v>0</v>
      </c>
      <c r="BB290" s="332">
        <f t="shared" si="57"/>
        <v>0</v>
      </c>
      <c r="BC290" s="332">
        <f t="shared" si="57"/>
        <v>0</v>
      </c>
      <c r="BD290" s="332">
        <f t="shared" si="57"/>
        <v>0</v>
      </c>
      <c r="BE290" s="332">
        <f t="shared" si="57"/>
        <v>0</v>
      </c>
      <c r="BF290" s="332">
        <f t="shared" si="57"/>
        <v>0</v>
      </c>
      <c r="BG290" s="332">
        <f t="shared" si="57"/>
        <v>0</v>
      </c>
      <c r="BH290" s="332">
        <f t="shared" si="56"/>
        <v>0</v>
      </c>
      <c r="BI290" s="332">
        <f t="shared" si="56"/>
        <v>0</v>
      </c>
      <c r="BJ290" s="332">
        <f t="shared" si="56"/>
        <v>0</v>
      </c>
      <c r="BK290" s="332">
        <f t="shared" si="56"/>
        <v>0</v>
      </c>
      <c r="BL290" s="332">
        <f t="shared" si="56"/>
        <v>0</v>
      </c>
      <c r="BM290" s="332">
        <f t="shared" si="56"/>
        <v>0</v>
      </c>
      <c r="BN290" s="332">
        <f t="shared" si="53"/>
        <v>0</v>
      </c>
      <c r="BO290" s="332">
        <f t="shared" si="53"/>
        <v>0</v>
      </c>
      <c r="BU290" s="332">
        <f t="shared" si="51"/>
        <v>0</v>
      </c>
      <c r="BV290" s="332">
        <f t="shared" si="51"/>
        <v>0</v>
      </c>
      <c r="BW290" s="332">
        <f t="shared" si="51"/>
        <v>0</v>
      </c>
      <c r="BX290" s="332">
        <f t="shared" si="51"/>
        <v>0</v>
      </c>
      <c r="BZ290" s="332">
        <f t="shared" si="52"/>
        <v>0</v>
      </c>
      <c r="CA290" s="332">
        <f t="shared" si="52"/>
        <v>0</v>
      </c>
    </row>
    <row r="291" spans="12:79" hidden="1" x14ac:dyDescent="0.2">
      <c r="L291" s="332">
        <f t="shared" si="55"/>
        <v>0</v>
      </c>
      <c r="M291" s="332">
        <f t="shared" si="55"/>
        <v>0</v>
      </c>
      <c r="N291" s="332">
        <f t="shared" si="55"/>
        <v>0</v>
      </c>
      <c r="O291" s="332">
        <f t="shared" si="55"/>
        <v>0</v>
      </c>
      <c r="P291" s="332">
        <f t="shared" si="55"/>
        <v>0</v>
      </c>
      <c r="Q291" s="332">
        <f t="shared" si="55"/>
        <v>0</v>
      </c>
      <c r="R291" s="332">
        <f t="shared" si="55"/>
        <v>0</v>
      </c>
      <c r="S291" s="332">
        <f t="shared" si="55"/>
        <v>0</v>
      </c>
      <c r="T291" s="332">
        <f t="shared" si="55"/>
        <v>0</v>
      </c>
      <c r="U291" s="332">
        <f t="shared" si="55"/>
        <v>0</v>
      </c>
      <c r="V291" s="332">
        <f t="shared" si="55"/>
        <v>0</v>
      </c>
      <c r="W291" s="332">
        <f t="shared" si="55"/>
        <v>0</v>
      </c>
      <c r="X291" s="332">
        <f t="shared" si="55"/>
        <v>0</v>
      </c>
      <c r="Y291" s="332">
        <f t="shared" si="55"/>
        <v>0</v>
      </c>
      <c r="Z291" s="332">
        <f t="shared" si="55"/>
        <v>0</v>
      </c>
      <c r="AA291" s="332">
        <f t="shared" si="54"/>
        <v>0</v>
      </c>
      <c r="AB291" s="332">
        <f t="shared" si="54"/>
        <v>0</v>
      </c>
      <c r="AC291" s="332">
        <f t="shared" si="54"/>
        <v>0</v>
      </c>
      <c r="AD291" s="332">
        <f t="shared" si="54"/>
        <v>0</v>
      </c>
      <c r="AE291" s="332">
        <f t="shared" si="54"/>
        <v>0</v>
      </c>
      <c r="AF291" s="332">
        <f t="shared" si="54"/>
        <v>0</v>
      </c>
      <c r="AG291" s="332">
        <f t="shared" si="54"/>
        <v>0</v>
      </c>
      <c r="AH291" s="332">
        <f t="shared" si="54"/>
        <v>0</v>
      </c>
      <c r="AI291" s="332">
        <f t="shared" si="54"/>
        <v>0</v>
      </c>
      <c r="AJ291" s="332">
        <f t="shared" si="54"/>
        <v>0</v>
      </c>
      <c r="AK291" s="332">
        <f t="shared" si="54"/>
        <v>0</v>
      </c>
      <c r="AL291" s="332">
        <f t="shared" si="54"/>
        <v>0</v>
      </c>
      <c r="AM291" s="332">
        <f t="shared" si="54"/>
        <v>0</v>
      </c>
      <c r="AN291" s="332">
        <f t="shared" si="54"/>
        <v>0</v>
      </c>
      <c r="AO291" s="332">
        <f t="shared" si="54"/>
        <v>0</v>
      </c>
      <c r="AP291" s="332">
        <f t="shared" si="54"/>
        <v>0</v>
      </c>
      <c r="AQ291" s="332">
        <f t="shared" si="57"/>
        <v>0</v>
      </c>
      <c r="AR291" s="332">
        <f t="shared" si="57"/>
        <v>0</v>
      </c>
      <c r="AS291" s="332">
        <f t="shared" si="57"/>
        <v>0</v>
      </c>
      <c r="AT291" s="332">
        <f t="shared" si="57"/>
        <v>0</v>
      </c>
      <c r="AU291" s="332">
        <f t="shared" si="57"/>
        <v>0</v>
      </c>
      <c r="AV291" s="332">
        <f t="shared" si="57"/>
        <v>0</v>
      </c>
      <c r="AW291" s="332">
        <f t="shared" si="57"/>
        <v>0</v>
      </c>
      <c r="AX291" s="332">
        <f t="shared" si="57"/>
        <v>0</v>
      </c>
      <c r="AY291" s="332">
        <f t="shared" si="57"/>
        <v>0</v>
      </c>
      <c r="AZ291" s="332">
        <f t="shared" si="57"/>
        <v>0</v>
      </c>
      <c r="BA291" s="332">
        <f t="shared" si="57"/>
        <v>0</v>
      </c>
      <c r="BB291" s="332">
        <f t="shared" si="57"/>
        <v>0</v>
      </c>
      <c r="BC291" s="332">
        <f t="shared" si="57"/>
        <v>0</v>
      </c>
      <c r="BD291" s="332">
        <f t="shared" si="57"/>
        <v>0</v>
      </c>
      <c r="BE291" s="332">
        <f t="shared" si="57"/>
        <v>0</v>
      </c>
      <c r="BF291" s="332">
        <f t="shared" si="57"/>
        <v>0</v>
      </c>
      <c r="BG291" s="332">
        <f t="shared" si="57"/>
        <v>0</v>
      </c>
      <c r="BH291" s="332">
        <f t="shared" si="56"/>
        <v>0</v>
      </c>
      <c r="BI291" s="332">
        <f t="shared" si="56"/>
        <v>0</v>
      </c>
      <c r="BJ291" s="332">
        <f t="shared" si="56"/>
        <v>0</v>
      </c>
      <c r="BK291" s="332">
        <f t="shared" si="56"/>
        <v>0</v>
      </c>
      <c r="BL291" s="332">
        <f t="shared" si="56"/>
        <v>0</v>
      </c>
      <c r="BM291" s="332">
        <f t="shared" si="56"/>
        <v>0</v>
      </c>
      <c r="BN291" s="332">
        <f t="shared" si="53"/>
        <v>0</v>
      </c>
      <c r="BO291" s="332">
        <f t="shared" si="53"/>
        <v>0</v>
      </c>
      <c r="BU291" s="332">
        <f t="shared" ref="BU291:BX306" si="58">BU126-EM126</f>
        <v>0</v>
      </c>
      <c r="BV291" s="332">
        <f t="shared" si="58"/>
        <v>0</v>
      </c>
      <c r="BW291" s="332">
        <f t="shared" si="58"/>
        <v>0</v>
      </c>
      <c r="BX291" s="332">
        <f t="shared" si="58"/>
        <v>0</v>
      </c>
      <c r="BZ291" s="332">
        <f t="shared" ref="BZ291:CA306" si="59">BZ126-ER126</f>
        <v>0</v>
      </c>
      <c r="CA291" s="332">
        <f t="shared" si="59"/>
        <v>0</v>
      </c>
    </row>
    <row r="292" spans="12:79" hidden="1" x14ac:dyDescent="0.2">
      <c r="L292" s="332">
        <f t="shared" si="55"/>
        <v>0</v>
      </c>
      <c r="M292" s="332">
        <f t="shared" si="55"/>
        <v>0</v>
      </c>
      <c r="N292" s="332">
        <f t="shared" si="55"/>
        <v>0</v>
      </c>
      <c r="O292" s="332">
        <f t="shared" si="55"/>
        <v>0</v>
      </c>
      <c r="P292" s="332">
        <f t="shared" si="55"/>
        <v>0</v>
      </c>
      <c r="Q292" s="332">
        <f t="shared" si="55"/>
        <v>15761600</v>
      </c>
      <c r="R292" s="332">
        <f t="shared" si="55"/>
        <v>0</v>
      </c>
      <c r="S292" s="332">
        <f t="shared" si="55"/>
        <v>0</v>
      </c>
      <c r="T292" s="332">
        <f t="shared" si="55"/>
        <v>0</v>
      </c>
      <c r="U292" s="332">
        <f t="shared" si="55"/>
        <v>0</v>
      </c>
      <c r="V292" s="332">
        <f t="shared" si="55"/>
        <v>0</v>
      </c>
      <c r="W292" s="332">
        <f t="shared" si="55"/>
        <v>0</v>
      </c>
      <c r="X292" s="332">
        <f t="shared" si="55"/>
        <v>0</v>
      </c>
      <c r="Y292" s="332">
        <f t="shared" si="55"/>
        <v>0</v>
      </c>
      <c r="Z292" s="332">
        <f t="shared" si="55"/>
        <v>0</v>
      </c>
      <c r="AA292" s="332">
        <f t="shared" si="54"/>
        <v>0</v>
      </c>
      <c r="AB292" s="332">
        <f t="shared" si="54"/>
        <v>0</v>
      </c>
      <c r="AC292" s="332">
        <f t="shared" si="54"/>
        <v>0</v>
      </c>
      <c r="AD292" s="332">
        <f t="shared" si="54"/>
        <v>0</v>
      </c>
      <c r="AE292" s="332">
        <f t="shared" si="54"/>
        <v>0</v>
      </c>
      <c r="AF292" s="332">
        <f t="shared" si="54"/>
        <v>0</v>
      </c>
      <c r="AG292" s="332">
        <f t="shared" si="54"/>
        <v>0</v>
      </c>
      <c r="AH292" s="332">
        <f t="shared" si="54"/>
        <v>0</v>
      </c>
      <c r="AI292" s="332">
        <f t="shared" si="54"/>
        <v>0</v>
      </c>
      <c r="AJ292" s="332">
        <f t="shared" si="54"/>
        <v>0</v>
      </c>
      <c r="AK292" s="332">
        <f t="shared" si="54"/>
        <v>0</v>
      </c>
      <c r="AL292" s="332">
        <f t="shared" si="54"/>
        <v>0</v>
      </c>
      <c r="AM292" s="332">
        <f t="shared" si="54"/>
        <v>0</v>
      </c>
      <c r="AN292" s="332">
        <f t="shared" si="54"/>
        <v>0</v>
      </c>
      <c r="AO292" s="332">
        <f t="shared" si="54"/>
        <v>0</v>
      </c>
      <c r="AP292" s="332">
        <f t="shared" si="54"/>
        <v>0</v>
      </c>
      <c r="AQ292" s="332">
        <f t="shared" si="57"/>
        <v>0</v>
      </c>
      <c r="AR292" s="332">
        <f t="shared" si="57"/>
        <v>0</v>
      </c>
      <c r="AS292" s="332">
        <f t="shared" si="57"/>
        <v>0</v>
      </c>
      <c r="AT292" s="332">
        <f t="shared" si="57"/>
        <v>0</v>
      </c>
      <c r="AU292" s="332">
        <f t="shared" si="57"/>
        <v>0</v>
      </c>
      <c r="AV292" s="332">
        <f t="shared" si="57"/>
        <v>0</v>
      </c>
      <c r="AW292" s="332">
        <f t="shared" si="57"/>
        <v>0</v>
      </c>
      <c r="AX292" s="332">
        <f t="shared" si="57"/>
        <v>0</v>
      </c>
      <c r="AY292" s="332">
        <f t="shared" si="57"/>
        <v>0</v>
      </c>
      <c r="AZ292" s="332">
        <f t="shared" si="57"/>
        <v>0</v>
      </c>
      <c r="BA292" s="332">
        <f t="shared" si="57"/>
        <v>0</v>
      </c>
      <c r="BB292" s="332">
        <f t="shared" si="57"/>
        <v>0</v>
      </c>
      <c r="BC292" s="332">
        <f t="shared" si="57"/>
        <v>0</v>
      </c>
      <c r="BD292" s="332">
        <f t="shared" si="57"/>
        <v>0</v>
      </c>
      <c r="BE292" s="332">
        <f t="shared" si="57"/>
        <v>0</v>
      </c>
      <c r="BF292" s="332">
        <f t="shared" si="57"/>
        <v>0</v>
      </c>
      <c r="BG292" s="332">
        <f t="shared" si="57"/>
        <v>0</v>
      </c>
      <c r="BH292" s="332">
        <f t="shared" si="56"/>
        <v>0</v>
      </c>
      <c r="BI292" s="332">
        <f t="shared" si="56"/>
        <v>0</v>
      </c>
      <c r="BJ292" s="332">
        <f t="shared" si="56"/>
        <v>0</v>
      </c>
      <c r="BK292" s="332">
        <f t="shared" si="56"/>
        <v>0</v>
      </c>
      <c r="BL292" s="332">
        <f t="shared" si="56"/>
        <v>0</v>
      </c>
      <c r="BM292" s="332">
        <f t="shared" si="56"/>
        <v>0</v>
      </c>
      <c r="BN292" s="332">
        <f t="shared" si="53"/>
        <v>0</v>
      </c>
      <c r="BO292" s="332">
        <f t="shared" si="53"/>
        <v>0</v>
      </c>
      <c r="BU292" s="332">
        <f t="shared" si="58"/>
        <v>0</v>
      </c>
      <c r="BV292" s="332">
        <f t="shared" si="58"/>
        <v>0</v>
      </c>
      <c r="BW292" s="332">
        <f t="shared" si="58"/>
        <v>0</v>
      </c>
      <c r="BX292" s="332">
        <f t="shared" si="58"/>
        <v>0</v>
      </c>
      <c r="BZ292" s="332">
        <f t="shared" si="59"/>
        <v>0</v>
      </c>
      <c r="CA292" s="332">
        <f t="shared" si="59"/>
        <v>0</v>
      </c>
    </row>
    <row r="293" spans="12:79" hidden="1" x14ac:dyDescent="0.2">
      <c r="L293" s="332">
        <f t="shared" si="55"/>
        <v>0</v>
      </c>
      <c r="M293" s="332">
        <f t="shared" si="55"/>
        <v>0</v>
      </c>
      <c r="N293" s="332">
        <f t="shared" si="55"/>
        <v>0</v>
      </c>
      <c r="O293" s="332">
        <f t="shared" si="55"/>
        <v>0</v>
      </c>
      <c r="P293" s="332">
        <f t="shared" si="55"/>
        <v>0</v>
      </c>
      <c r="Q293" s="332">
        <f t="shared" si="55"/>
        <v>7115000</v>
      </c>
      <c r="R293" s="332">
        <f t="shared" si="55"/>
        <v>0</v>
      </c>
      <c r="S293" s="332">
        <f t="shared" si="55"/>
        <v>0</v>
      </c>
      <c r="T293" s="332">
        <f t="shared" si="55"/>
        <v>0</v>
      </c>
      <c r="U293" s="332">
        <f t="shared" si="55"/>
        <v>0</v>
      </c>
      <c r="V293" s="332">
        <f t="shared" si="55"/>
        <v>0</v>
      </c>
      <c r="W293" s="332">
        <f t="shared" si="55"/>
        <v>0</v>
      </c>
      <c r="X293" s="332">
        <f t="shared" si="55"/>
        <v>0</v>
      </c>
      <c r="Y293" s="332">
        <f t="shared" si="55"/>
        <v>0</v>
      </c>
      <c r="Z293" s="332">
        <f t="shared" si="55"/>
        <v>0</v>
      </c>
      <c r="AA293" s="332">
        <f t="shared" si="54"/>
        <v>0</v>
      </c>
      <c r="AB293" s="332">
        <f t="shared" si="54"/>
        <v>0</v>
      </c>
      <c r="AC293" s="332">
        <f t="shared" si="54"/>
        <v>0</v>
      </c>
      <c r="AD293" s="332">
        <f t="shared" si="54"/>
        <v>0</v>
      </c>
      <c r="AE293" s="332">
        <f t="shared" si="54"/>
        <v>0</v>
      </c>
      <c r="AF293" s="332">
        <f t="shared" si="54"/>
        <v>0</v>
      </c>
      <c r="AG293" s="332">
        <f t="shared" si="54"/>
        <v>0</v>
      </c>
      <c r="AH293" s="332">
        <f t="shared" si="54"/>
        <v>0</v>
      </c>
      <c r="AI293" s="332">
        <f t="shared" si="54"/>
        <v>0</v>
      </c>
      <c r="AJ293" s="332">
        <f t="shared" si="54"/>
        <v>0</v>
      </c>
      <c r="AK293" s="332">
        <f t="shared" si="54"/>
        <v>0</v>
      </c>
      <c r="AL293" s="332">
        <f t="shared" si="54"/>
        <v>0</v>
      </c>
      <c r="AM293" s="332">
        <f t="shared" si="54"/>
        <v>0</v>
      </c>
      <c r="AN293" s="332">
        <f t="shared" si="54"/>
        <v>0</v>
      </c>
      <c r="AO293" s="332">
        <f t="shared" si="54"/>
        <v>0</v>
      </c>
      <c r="AP293" s="332">
        <f t="shared" si="54"/>
        <v>0</v>
      </c>
      <c r="AQ293" s="332">
        <f t="shared" si="57"/>
        <v>0</v>
      </c>
      <c r="AR293" s="332">
        <f t="shared" si="57"/>
        <v>0</v>
      </c>
      <c r="AS293" s="332">
        <f t="shared" si="57"/>
        <v>0</v>
      </c>
      <c r="AT293" s="332">
        <f t="shared" si="57"/>
        <v>0</v>
      </c>
      <c r="AU293" s="332">
        <f t="shared" si="57"/>
        <v>0</v>
      </c>
      <c r="AV293" s="332">
        <f t="shared" si="57"/>
        <v>0</v>
      </c>
      <c r="AW293" s="332">
        <f t="shared" si="57"/>
        <v>0</v>
      </c>
      <c r="AX293" s="332">
        <f t="shared" si="57"/>
        <v>0</v>
      </c>
      <c r="AY293" s="332">
        <f t="shared" si="57"/>
        <v>0</v>
      </c>
      <c r="AZ293" s="332">
        <f t="shared" si="57"/>
        <v>0</v>
      </c>
      <c r="BA293" s="332">
        <f t="shared" si="57"/>
        <v>0</v>
      </c>
      <c r="BB293" s="332">
        <f t="shared" si="57"/>
        <v>0</v>
      </c>
      <c r="BC293" s="332">
        <f t="shared" si="57"/>
        <v>0</v>
      </c>
      <c r="BD293" s="332">
        <f t="shared" si="57"/>
        <v>0</v>
      </c>
      <c r="BE293" s="332">
        <f t="shared" si="57"/>
        <v>0</v>
      </c>
      <c r="BF293" s="332">
        <f t="shared" si="57"/>
        <v>0</v>
      </c>
      <c r="BG293" s="332">
        <f t="shared" si="57"/>
        <v>0</v>
      </c>
      <c r="BH293" s="332">
        <f t="shared" si="56"/>
        <v>0</v>
      </c>
      <c r="BI293" s="332">
        <f t="shared" si="56"/>
        <v>0</v>
      </c>
      <c r="BJ293" s="332">
        <f t="shared" si="56"/>
        <v>0</v>
      </c>
      <c r="BK293" s="332">
        <f t="shared" si="56"/>
        <v>0</v>
      </c>
      <c r="BL293" s="332">
        <f t="shared" si="56"/>
        <v>0</v>
      </c>
      <c r="BM293" s="332">
        <f t="shared" si="56"/>
        <v>0</v>
      </c>
      <c r="BN293" s="332">
        <f t="shared" si="53"/>
        <v>0</v>
      </c>
      <c r="BO293" s="332">
        <f t="shared" si="53"/>
        <v>0</v>
      </c>
      <c r="BU293" s="332">
        <f t="shared" si="58"/>
        <v>0</v>
      </c>
      <c r="BV293" s="332">
        <f t="shared" si="58"/>
        <v>0</v>
      </c>
      <c r="BW293" s="332">
        <f t="shared" si="58"/>
        <v>0</v>
      </c>
      <c r="BX293" s="332">
        <f t="shared" si="58"/>
        <v>0</v>
      </c>
      <c r="BZ293" s="332">
        <f t="shared" si="59"/>
        <v>0</v>
      </c>
      <c r="CA293" s="332">
        <f t="shared" si="59"/>
        <v>0</v>
      </c>
    </row>
    <row r="294" spans="12:79" hidden="1" x14ac:dyDescent="0.2">
      <c r="L294" s="332">
        <f t="shared" si="55"/>
        <v>0</v>
      </c>
      <c r="M294" s="332">
        <f t="shared" si="55"/>
        <v>0</v>
      </c>
      <c r="N294" s="332">
        <f t="shared" si="55"/>
        <v>0</v>
      </c>
      <c r="O294" s="332">
        <f t="shared" si="55"/>
        <v>0</v>
      </c>
      <c r="P294" s="332">
        <f t="shared" si="55"/>
        <v>0</v>
      </c>
      <c r="Q294" s="332">
        <f t="shared" si="55"/>
        <v>8646600</v>
      </c>
      <c r="R294" s="332">
        <f t="shared" si="55"/>
        <v>0</v>
      </c>
      <c r="S294" s="332">
        <f t="shared" si="55"/>
        <v>0</v>
      </c>
      <c r="T294" s="332">
        <f t="shared" si="55"/>
        <v>0</v>
      </c>
      <c r="U294" s="332">
        <f t="shared" si="55"/>
        <v>0</v>
      </c>
      <c r="V294" s="332">
        <f t="shared" si="55"/>
        <v>0</v>
      </c>
      <c r="W294" s="332">
        <f t="shared" si="55"/>
        <v>0</v>
      </c>
      <c r="X294" s="332">
        <f t="shared" si="55"/>
        <v>0</v>
      </c>
      <c r="Y294" s="332">
        <f t="shared" si="55"/>
        <v>0</v>
      </c>
      <c r="Z294" s="332">
        <f t="shared" si="55"/>
        <v>0</v>
      </c>
      <c r="AA294" s="332">
        <f t="shared" si="54"/>
        <v>0</v>
      </c>
      <c r="AB294" s="332">
        <f t="shared" si="54"/>
        <v>0</v>
      </c>
      <c r="AC294" s="332">
        <f t="shared" si="54"/>
        <v>0</v>
      </c>
      <c r="AD294" s="332">
        <f t="shared" si="54"/>
        <v>0</v>
      </c>
      <c r="AE294" s="332">
        <f t="shared" si="54"/>
        <v>0</v>
      </c>
      <c r="AF294" s="332">
        <f t="shared" si="54"/>
        <v>0</v>
      </c>
      <c r="AG294" s="332">
        <f t="shared" si="54"/>
        <v>0</v>
      </c>
      <c r="AH294" s="332">
        <f t="shared" si="54"/>
        <v>0</v>
      </c>
      <c r="AI294" s="332">
        <f t="shared" si="54"/>
        <v>0</v>
      </c>
      <c r="AJ294" s="332">
        <f t="shared" si="54"/>
        <v>0</v>
      </c>
      <c r="AK294" s="332">
        <f t="shared" si="54"/>
        <v>0</v>
      </c>
      <c r="AL294" s="332">
        <f t="shared" si="54"/>
        <v>0</v>
      </c>
      <c r="AM294" s="332">
        <f t="shared" si="54"/>
        <v>0</v>
      </c>
      <c r="AN294" s="332">
        <f t="shared" si="54"/>
        <v>0</v>
      </c>
      <c r="AO294" s="332">
        <f t="shared" si="54"/>
        <v>0</v>
      </c>
      <c r="AP294" s="332">
        <f t="shared" si="54"/>
        <v>0</v>
      </c>
      <c r="AQ294" s="332">
        <f t="shared" si="57"/>
        <v>0</v>
      </c>
      <c r="AR294" s="332">
        <f t="shared" si="57"/>
        <v>0</v>
      </c>
      <c r="AS294" s="332">
        <f t="shared" si="57"/>
        <v>0</v>
      </c>
      <c r="AT294" s="332">
        <f t="shared" si="57"/>
        <v>0</v>
      </c>
      <c r="AU294" s="332">
        <f t="shared" si="57"/>
        <v>0</v>
      </c>
      <c r="AV294" s="332">
        <f t="shared" si="57"/>
        <v>0</v>
      </c>
      <c r="AW294" s="332">
        <f t="shared" si="57"/>
        <v>0</v>
      </c>
      <c r="AX294" s="332">
        <f t="shared" si="57"/>
        <v>0</v>
      </c>
      <c r="AY294" s="332">
        <f t="shared" si="57"/>
        <v>0</v>
      </c>
      <c r="AZ294" s="332">
        <f t="shared" si="57"/>
        <v>0</v>
      </c>
      <c r="BA294" s="332">
        <f t="shared" si="57"/>
        <v>0</v>
      </c>
      <c r="BB294" s="332">
        <f t="shared" si="57"/>
        <v>0</v>
      </c>
      <c r="BC294" s="332">
        <f t="shared" si="57"/>
        <v>0</v>
      </c>
      <c r="BD294" s="332">
        <f t="shared" si="57"/>
        <v>0</v>
      </c>
      <c r="BE294" s="332">
        <f t="shared" si="57"/>
        <v>0</v>
      </c>
      <c r="BF294" s="332">
        <f t="shared" si="57"/>
        <v>0</v>
      </c>
      <c r="BG294" s="332">
        <f t="shared" si="57"/>
        <v>0</v>
      </c>
      <c r="BH294" s="332">
        <f t="shared" si="56"/>
        <v>0</v>
      </c>
      <c r="BI294" s="332">
        <f t="shared" si="56"/>
        <v>0</v>
      </c>
      <c r="BJ294" s="332">
        <f t="shared" si="56"/>
        <v>0</v>
      </c>
      <c r="BK294" s="332">
        <f t="shared" si="56"/>
        <v>0</v>
      </c>
      <c r="BL294" s="332">
        <f t="shared" si="56"/>
        <v>0</v>
      </c>
      <c r="BM294" s="332">
        <f t="shared" si="56"/>
        <v>0</v>
      </c>
      <c r="BN294" s="332">
        <f t="shared" si="56"/>
        <v>0</v>
      </c>
      <c r="BO294" s="332">
        <f t="shared" si="56"/>
        <v>0</v>
      </c>
      <c r="BU294" s="332">
        <f t="shared" si="58"/>
        <v>0</v>
      </c>
      <c r="BV294" s="332">
        <f t="shared" si="58"/>
        <v>0</v>
      </c>
      <c r="BW294" s="332">
        <f t="shared" si="58"/>
        <v>0</v>
      </c>
      <c r="BX294" s="332">
        <f t="shared" si="58"/>
        <v>0</v>
      </c>
      <c r="BZ294" s="332">
        <f t="shared" si="59"/>
        <v>0</v>
      </c>
      <c r="CA294" s="332">
        <f t="shared" si="59"/>
        <v>0</v>
      </c>
    </row>
    <row r="295" spans="12:79" hidden="1" x14ac:dyDescent="0.2">
      <c r="L295" s="332">
        <f t="shared" si="55"/>
        <v>0</v>
      </c>
      <c r="M295" s="332">
        <f t="shared" si="55"/>
        <v>0</v>
      </c>
      <c r="N295" s="332">
        <f t="shared" si="55"/>
        <v>0</v>
      </c>
      <c r="O295" s="332">
        <f t="shared" si="55"/>
        <v>0</v>
      </c>
      <c r="P295" s="332">
        <f t="shared" si="55"/>
        <v>0</v>
      </c>
      <c r="Q295" s="332">
        <f t="shared" si="55"/>
        <v>0</v>
      </c>
      <c r="R295" s="332">
        <f t="shared" si="55"/>
        <v>0</v>
      </c>
      <c r="S295" s="332">
        <f t="shared" si="55"/>
        <v>0</v>
      </c>
      <c r="T295" s="332">
        <f t="shared" si="55"/>
        <v>0</v>
      </c>
      <c r="U295" s="332">
        <f t="shared" si="55"/>
        <v>0</v>
      </c>
      <c r="V295" s="332">
        <f t="shared" si="55"/>
        <v>0</v>
      </c>
      <c r="W295" s="332">
        <f t="shared" si="55"/>
        <v>0</v>
      </c>
      <c r="X295" s="332">
        <f t="shared" si="55"/>
        <v>0</v>
      </c>
      <c r="Y295" s="332">
        <f t="shared" si="55"/>
        <v>0</v>
      </c>
      <c r="Z295" s="332">
        <f t="shared" si="55"/>
        <v>0</v>
      </c>
      <c r="AA295" s="332">
        <f t="shared" si="54"/>
        <v>0</v>
      </c>
      <c r="AB295" s="332">
        <f t="shared" si="54"/>
        <v>0</v>
      </c>
      <c r="AC295" s="332">
        <f t="shared" si="54"/>
        <v>0</v>
      </c>
      <c r="AD295" s="332">
        <f t="shared" si="54"/>
        <v>0</v>
      </c>
      <c r="AE295" s="332">
        <f t="shared" si="54"/>
        <v>0</v>
      </c>
      <c r="AF295" s="332">
        <f t="shared" si="54"/>
        <v>0</v>
      </c>
      <c r="AG295" s="332">
        <f t="shared" si="54"/>
        <v>0</v>
      </c>
      <c r="AH295" s="332">
        <f t="shared" si="54"/>
        <v>0</v>
      </c>
      <c r="AI295" s="332">
        <f t="shared" si="54"/>
        <v>0</v>
      </c>
      <c r="AJ295" s="332">
        <f t="shared" si="54"/>
        <v>0</v>
      </c>
      <c r="AK295" s="332">
        <f t="shared" si="54"/>
        <v>0</v>
      </c>
      <c r="AL295" s="332">
        <f t="shared" si="54"/>
        <v>0</v>
      </c>
      <c r="AM295" s="332">
        <f t="shared" si="54"/>
        <v>0</v>
      </c>
      <c r="AN295" s="332">
        <f t="shared" si="54"/>
        <v>0</v>
      </c>
      <c r="AO295" s="332">
        <f t="shared" si="54"/>
        <v>0</v>
      </c>
      <c r="AP295" s="332">
        <f t="shared" si="54"/>
        <v>0</v>
      </c>
      <c r="AQ295" s="332">
        <f t="shared" si="57"/>
        <v>0</v>
      </c>
      <c r="AR295" s="332">
        <f t="shared" si="57"/>
        <v>0</v>
      </c>
      <c r="AS295" s="332">
        <f t="shared" si="57"/>
        <v>0</v>
      </c>
      <c r="AT295" s="332">
        <f t="shared" si="57"/>
        <v>0</v>
      </c>
      <c r="AU295" s="332">
        <f t="shared" si="57"/>
        <v>0</v>
      </c>
      <c r="AV295" s="332">
        <f t="shared" si="57"/>
        <v>0</v>
      </c>
      <c r="AW295" s="332">
        <f t="shared" si="57"/>
        <v>0</v>
      </c>
      <c r="AX295" s="332">
        <f t="shared" si="57"/>
        <v>0</v>
      </c>
      <c r="AY295" s="332">
        <f t="shared" si="57"/>
        <v>0</v>
      </c>
      <c r="AZ295" s="332">
        <f t="shared" si="57"/>
        <v>0</v>
      </c>
      <c r="BA295" s="332">
        <f t="shared" si="57"/>
        <v>0</v>
      </c>
      <c r="BB295" s="332">
        <f t="shared" si="57"/>
        <v>0</v>
      </c>
      <c r="BC295" s="332">
        <f t="shared" si="57"/>
        <v>0</v>
      </c>
      <c r="BD295" s="332">
        <f t="shared" si="57"/>
        <v>0</v>
      </c>
      <c r="BE295" s="332">
        <f t="shared" si="57"/>
        <v>0</v>
      </c>
      <c r="BF295" s="332">
        <f t="shared" si="57"/>
        <v>0</v>
      </c>
      <c r="BG295" s="332">
        <f t="shared" si="57"/>
        <v>0</v>
      </c>
      <c r="BH295" s="332">
        <f t="shared" si="56"/>
        <v>0</v>
      </c>
      <c r="BI295" s="332">
        <f t="shared" si="56"/>
        <v>0</v>
      </c>
      <c r="BJ295" s="332">
        <f t="shared" si="56"/>
        <v>0</v>
      </c>
      <c r="BK295" s="332">
        <f t="shared" si="56"/>
        <v>0</v>
      </c>
      <c r="BL295" s="332">
        <f t="shared" si="56"/>
        <v>0</v>
      </c>
      <c r="BM295" s="332">
        <f t="shared" si="56"/>
        <v>0</v>
      </c>
      <c r="BN295" s="332">
        <f t="shared" si="56"/>
        <v>0</v>
      </c>
      <c r="BO295" s="332">
        <f t="shared" si="56"/>
        <v>0</v>
      </c>
      <c r="BU295" s="332">
        <f t="shared" si="58"/>
        <v>0</v>
      </c>
      <c r="BV295" s="332">
        <f t="shared" si="58"/>
        <v>0</v>
      </c>
      <c r="BW295" s="332">
        <f t="shared" si="58"/>
        <v>0</v>
      </c>
      <c r="BX295" s="332">
        <f t="shared" si="58"/>
        <v>0</v>
      </c>
      <c r="BZ295" s="332">
        <f t="shared" si="59"/>
        <v>0</v>
      </c>
      <c r="CA295" s="332">
        <f t="shared" si="59"/>
        <v>0</v>
      </c>
    </row>
    <row r="296" spans="12:79" hidden="1" x14ac:dyDescent="0.2">
      <c r="L296" s="332">
        <f t="shared" si="55"/>
        <v>0</v>
      </c>
      <c r="M296" s="332">
        <f t="shared" si="55"/>
        <v>0</v>
      </c>
      <c r="N296" s="332">
        <f t="shared" si="55"/>
        <v>0</v>
      </c>
      <c r="O296" s="332">
        <f t="shared" si="55"/>
        <v>0</v>
      </c>
      <c r="P296" s="332">
        <f t="shared" si="55"/>
        <v>0</v>
      </c>
      <c r="Q296" s="332">
        <f t="shared" si="55"/>
        <v>0</v>
      </c>
      <c r="R296" s="332">
        <f t="shared" si="55"/>
        <v>0</v>
      </c>
      <c r="S296" s="332">
        <f t="shared" si="55"/>
        <v>0</v>
      </c>
      <c r="T296" s="332">
        <f t="shared" si="55"/>
        <v>0</v>
      </c>
      <c r="U296" s="332">
        <f t="shared" si="55"/>
        <v>0</v>
      </c>
      <c r="V296" s="332">
        <f t="shared" si="55"/>
        <v>0</v>
      </c>
      <c r="W296" s="332">
        <f t="shared" si="55"/>
        <v>0</v>
      </c>
      <c r="X296" s="332">
        <f t="shared" si="55"/>
        <v>0</v>
      </c>
      <c r="Y296" s="332">
        <f t="shared" si="55"/>
        <v>0</v>
      </c>
      <c r="Z296" s="332">
        <f t="shared" si="55"/>
        <v>0</v>
      </c>
      <c r="AA296" s="332">
        <f t="shared" si="55"/>
        <v>0</v>
      </c>
      <c r="AB296" s="332">
        <f t="shared" ref="AB296:AQ311" si="60">AB123-CT123</f>
        <v>0</v>
      </c>
      <c r="AC296" s="332">
        <f t="shared" si="60"/>
        <v>0</v>
      </c>
      <c r="AD296" s="332">
        <f t="shared" si="60"/>
        <v>0</v>
      </c>
      <c r="AE296" s="332">
        <f t="shared" si="60"/>
        <v>0</v>
      </c>
      <c r="AF296" s="332">
        <f t="shared" si="60"/>
        <v>0</v>
      </c>
      <c r="AG296" s="332">
        <f t="shared" si="60"/>
        <v>0</v>
      </c>
      <c r="AH296" s="332">
        <f t="shared" si="60"/>
        <v>0</v>
      </c>
      <c r="AI296" s="332">
        <f t="shared" si="60"/>
        <v>0</v>
      </c>
      <c r="AJ296" s="332">
        <f t="shared" si="60"/>
        <v>0</v>
      </c>
      <c r="AK296" s="332">
        <f t="shared" si="60"/>
        <v>0</v>
      </c>
      <c r="AL296" s="332">
        <f t="shared" si="60"/>
        <v>0</v>
      </c>
      <c r="AM296" s="332">
        <f t="shared" si="60"/>
        <v>0</v>
      </c>
      <c r="AN296" s="332">
        <f t="shared" si="60"/>
        <v>0</v>
      </c>
      <c r="AO296" s="332">
        <f t="shared" si="60"/>
        <v>0</v>
      </c>
      <c r="AP296" s="332">
        <f t="shared" si="60"/>
        <v>0</v>
      </c>
      <c r="AQ296" s="332">
        <f t="shared" si="57"/>
        <v>0</v>
      </c>
      <c r="AR296" s="332">
        <f t="shared" si="57"/>
        <v>0</v>
      </c>
      <c r="AS296" s="332">
        <f t="shared" si="57"/>
        <v>0</v>
      </c>
      <c r="AT296" s="332">
        <f t="shared" si="57"/>
        <v>0</v>
      </c>
      <c r="AU296" s="332">
        <f t="shared" si="57"/>
        <v>0</v>
      </c>
      <c r="AV296" s="332">
        <f t="shared" si="57"/>
        <v>0</v>
      </c>
      <c r="AW296" s="332">
        <f t="shared" si="57"/>
        <v>0</v>
      </c>
      <c r="AX296" s="332">
        <f t="shared" si="57"/>
        <v>0</v>
      </c>
      <c r="AY296" s="332">
        <f t="shared" si="57"/>
        <v>0</v>
      </c>
      <c r="AZ296" s="332">
        <f t="shared" si="57"/>
        <v>0</v>
      </c>
      <c r="BA296" s="332">
        <f t="shared" si="57"/>
        <v>0</v>
      </c>
      <c r="BB296" s="332">
        <f t="shared" si="57"/>
        <v>0</v>
      </c>
      <c r="BC296" s="332">
        <f t="shared" si="57"/>
        <v>0</v>
      </c>
      <c r="BD296" s="332">
        <f t="shared" si="57"/>
        <v>0</v>
      </c>
      <c r="BE296" s="332">
        <f t="shared" si="57"/>
        <v>0</v>
      </c>
      <c r="BF296" s="332">
        <f t="shared" si="57"/>
        <v>0</v>
      </c>
      <c r="BG296" s="332">
        <f t="shared" si="57"/>
        <v>0</v>
      </c>
      <c r="BH296" s="332">
        <f t="shared" si="56"/>
        <v>0</v>
      </c>
      <c r="BI296" s="332">
        <f t="shared" si="56"/>
        <v>0</v>
      </c>
      <c r="BJ296" s="332">
        <f t="shared" si="56"/>
        <v>0</v>
      </c>
      <c r="BK296" s="332">
        <f t="shared" si="56"/>
        <v>0</v>
      </c>
      <c r="BL296" s="332">
        <f t="shared" si="56"/>
        <v>0</v>
      </c>
      <c r="BM296" s="332">
        <f t="shared" si="56"/>
        <v>0</v>
      </c>
      <c r="BN296" s="332">
        <f t="shared" si="56"/>
        <v>0</v>
      </c>
      <c r="BO296" s="332">
        <f t="shared" si="56"/>
        <v>0</v>
      </c>
      <c r="BU296" s="332">
        <f t="shared" si="58"/>
        <v>0</v>
      </c>
      <c r="BV296" s="332">
        <f t="shared" si="58"/>
        <v>0</v>
      </c>
      <c r="BW296" s="332">
        <f t="shared" si="58"/>
        <v>0</v>
      </c>
      <c r="BX296" s="332">
        <f t="shared" si="58"/>
        <v>0</v>
      </c>
      <c r="BZ296" s="332">
        <f t="shared" si="59"/>
        <v>0</v>
      </c>
      <c r="CA296" s="332">
        <f t="shared" si="59"/>
        <v>0</v>
      </c>
    </row>
    <row r="297" spans="12:79" hidden="1" x14ac:dyDescent="0.2">
      <c r="L297" s="332">
        <f t="shared" ref="L297:AA312" si="61">L124-CD124</f>
        <v>0</v>
      </c>
      <c r="M297" s="332">
        <f t="shared" si="61"/>
        <v>0</v>
      </c>
      <c r="N297" s="332">
        <f t="shared" si="61"/>
        <v>0</v>
      </c>
      <c r="O297" s="332">
        <f t="shared" si="61"/>
        <v>0</v>
      </c>
      <c r="P297" s="332">
        <f t="shared" si="61"/>
        <v>0</v>
      </c>
      <c r="Q297" s="332">
        <f t="shared" si="61"/>
        <v>0</v>
      </c>
      <c r="R297" s="332">
        <f t="shared" si="61"/>
        <v>0</v>
      </c>
      <c r="S297" s="332">
        <f t="shared" si="61"/>
        <v>0</v>
      </c>
      <c r="T297" s="332">
        <f t="shared" si="61"/>
        <v>0</v>
      </c>
      <c r="U297" s="332">
        <f t="shared" si="61"/>
        <v>0</v>
      </c>
      <c r="V297" s="332">
        <f t="shared" si="61"/>
        <v>0</v>
      </c>
      <c r="W297" s="332">
        <f t="shared" si="61"/>
        <v>0</v>
      </c>
      <c r="X297" s="332">
        <f t="shared" si="61"/>
        <v>0</v>
      </c>
      <c r="Y297" s="332">
        <f t="shared" si="61"/>
        <v>0</v>
      </c>
      <c r="Z297" s="332">
        <f t="shared" si="61"/>
        <v>0</v>
      </c>
      <c r="AA297" s="332">
        <f t="shared" si="61"/>
        <v>0</v>
      </c>
      <c r="AB297" s="332">
        <f t="shared" si="60"/>
        <v>0</v>
      </c>
      <c r="AC297" s="332">
        <f t="shared" si="60"/>
        <v>0</v>
      </c>
      <c r="AD297" s="332">
        <f t="shared" si="60"/>
        <v>0</v>
      </c>
      <c r="AE297" s="332">
        <f t="shared" si="60"/>
        <v>0</v>
      </c>
      <c r="AF297" s="332">
        <f t="shared" si="60"/>
        <v>0</v>
      </c>
      <c r="AG297" s="332">
        <f t="shared" si="60"/>
        <v>0</v>
      </c>
      <c r="AH297" s="332">
        <f t="shared" si="60"/>
        <v>0</v>
      </c>
      <c r="AI297" s="332">
        <f t="shared" si="60"/>
        <v>0</v>
      </c>
      <c r="AJ297" s="332">
        <f t="shared" si="60"/>
        <v>0</v>
      </c>
      <c r="AK297" s="332">
        <f t="shared" si="60"/>
        <v>0</v>
      </c>
      <c r="AL297" s="332">
        <f t="shared" si="60"/>
        <v>0</v>
      </c>
      <c r="AM297" s="332">
        <f t="shared" si="60"/>
        <v>0</v>
      </c>
      <c r="AN297" s="332">
        <f t="shared" si="60"/>
        <v>0</v>
      </c>
      <c r="AO297" s="332">
        <f t="shared" si="60"/>
        <v>0</v>
      </c>
      <c r="AP297" s="332">
        <f t="shared" si="60"/>
        <v>0</v>
      </c>
      <c r="AQ297" s="332">
        <f t="shared" si="57"/>
        <v>0</v>
      </c>
      <c r="AR297" s="332">
        <f t="shared" si="57"/>
        <v>0</v>
      </c>
      <c r="AS297" s="332">
        <f t="shared" si="57"/>
        <v>0</v>
      </c>
      <c r="AT297" s="332">
        <f t="shared" si="57"/>
        <v>0</v>
      </c>
      <c r="AU297" s="332">
        <f t="shared" si="57"/>
        <v>0</v>
      </c>
      <c r="AV297" s="332">
        <f t="shared" si="57"/>
        <v>0</v>
      </c>
      <c r="AW297" s="332">
        <f t="shared" si="57"/>
        <v>0</v>
      </c>
      <c r="AX297" s="332">
        <f t="shared" si="57"/>
        <v>0</v>
      </c>
      <c r="AY297" s="332">
        <f t="shared" si="57"/>
        <v>0</v>
      </c>
      <c r="AZ297" s="332">
        <f t="shared" si="57"/>
        <v>0</v>
      </c>
      <c r="BA297" s="332">
        <f t="shared" si="57"/>
        <v>0</v>
      </c>
      <c r="BB297" s="332">
        <f t="shared" si="57"/>
        <v>0</v>
      </c>
      <c r="BC297" s="332">
        <f t="shared" si="57"/>
        <v>0</v>
      </c>
      <c r="BD297" s="332">
        <f t="shared" si="57"/>
        <v>0</v>
      </c>
      <c r="BE297" s="332">
        <f t="shared" si="57"/>
        <v>0</v>
      </c>
      <c r="BF297" s="332">
        <f t="shared" si="57"/>
        <v>0</v>
      </c>
      <c r="BG297" s="332">
        <f t="shared" si="57"/>
        <v>0</v>
      </c>
      <c r="BH297" s="332">
        <f t="shared" si="56"/>
        <v>0</v>
      </c>
      <c r="BI297" s="332">
        <f t="shared" si="56"/>
        <v>0</v>
      </c>
      <c r="BJ297" s="332">
        <f t="shared" si="56"/>
        <v>0</v>
      </c>
      <c r="BK297" s="332">
        <f t="shared" si="56"/>
        <v>0</v>
      </c>
      <c r="BL297" s="332">
        <f t="shared" si="56"/>
        <v>0</v>
      </c>
      <c r="BM297" s="332">
        <f t="shared" si="56"/>
        <v>0</v>
      </c>
      <c r="BN297" s="332">
        <f t="shared" si="56"/>
        <v>0</v>
      </c>
      <c r="BO297" s="332">
        <f t="shared" si="56"/>
        <v>0</v>
      </c>
      <c r="BU297" s="332">
        <f t="shared" si="58"/>
        <v>0</v>
      </c>
      <c r="BV297" s="332">
        <f t="shared" si="58"/>
        <v>0</v>
      </c>
      <c r="BW297" s="332">
        <f t="shared" si="58"/>
        <v>0</v>
      </c>
      <c r="BX297" s="332">
        <f t="shared" si="58"/>
        <v>0</v>
      </c>
      <c r="BZ297" s="332">
        <f t="shared" si="59"/>
        <v>0</v>
      </c>
      <c r="CA297" s="332">
        <f t="shared" si="59"/>
        <v>0</v>
      </c>
    </row>
    <row r="298" spans="12:79" hidden="1" x14ac:dyDescent="0.2">
      <c r="L298" s="332">
        <f t="shared" si="61"/>
        <v>0</v>
      </c>
      <c r="M298" s="332">
        <f t="shared" si="61"/>
        <v>0</v>
      </c>
      <c r="N298" s="332">
        <f t="shared" si="61"/>
        <v>0</v>
      </c>
      <c r="O298" s="332">
        <f t="shared" si="61"/>
        <v>0</v>
      </c>
      <c r="P298" s="332">
        <f t="shared" si="61"/>
        <v>0</v>
      </c>
      <c r="Q298" s="332">
        <f t="shared" si="61"/>
        <v>0</v>
      </c>
      <c r="R298" s="332">
        <f t="shared" si="61"/>
        <v>0</v>
      </c>
      <c r="S298" s="332">
        <f t="shared" si="61"/>
        <v>0</v>
      </c>
      <c r="T298" s="332">
        <f t="shared" si="61"/>
        <v>0</v>
      </c>
      <c r="U298" s="332">
        <f t="shared" si="61"/>
        <v>0</v>
      </c>
      <c r="V298" s="332">
        <f t="shared" si="61"/>
        <v>0</v>
      </c>
      <c r="W298" s="332">
        <f t="shared" si="61"/>
        <v>0</v>
      </c>
      <c r="X298" s="332">
        <f t="shared" si="61"/>
        <v>0</v>
      </c>
      <c r="Y298" s="332">
        <f t="shared" si="61"/>
        <v>0</v>
      </c>
      <c r="Z298" s="332">
        <f t="shared" si="61"/>
        <v>0</v>
      </c>
      <c r="AA298" s="332">
        <f t="shared" si="61"/>
        <v>0</v>
      </c>
      <c r="AB298" s="332">
        <f t="shared" si="60"/>
        <v>0</v>
      </c>
      <c r="AC298" s="332">
        <f t="shared" si="60"/>
        <v>0</v>
      </c>
      <c r="AD298" s="332">
        <f t="shared" si="60"/>
        <v>0</v>
      </c>
      <c r="AE298" s="332">
        <f t="shared" si="60"/>
        <v>0</v>
      </c>
      <c r="AF298" s="332">
        <f t="shared" si="60"/>
        <v>0</v>
      </c>
      <c r="AG298" s="332">
        <f t="shared" si="60"/>
        <v>0</v>
      </c>
      <c r="AH298" s="332">
        <f t="shared" si="60"/>
        <v>0</v>
      </c>
      <c r="AI298" s="332">
        <f t="shared" si="60"/>
        <v>0</v>
      </c>
      <c r="AJ298" s="332">
        <f t="shared" si="60"/>
        <v>0</v>
      </c>
      <c r="AK298" s="332">
        <f t="shared" si="60"/>
        <v>0</v>
      </c>
      <c r="AL298" s="332">
        <f t="shared" si="60"/>
        <v>0</v>
      </c>
      <c r="AM298" s="332">
        <f t="shared" si="60"/>
        <v>0</v>
      </c>
      <c r="AN298" s="332">
        <f t="shared" si="60"/>
        <v>0</v>
      </c>
      <c r="AO298" s="332">
        <f t="shared" si="60"/>
        <v>0</v>
      </c>
      <c r="AP298" s="332">
        <f t="shared" si="60"/>
        <v>0</v>
      </c>
      <c r="AQ298" s="332">
        <f t="shared" si="57"/>
        <v>0</v>
      </c>
      <c r="AR298" s="332">
        <f t="shared" si="57"/>
        <v>0</v>
      </c>
      <c r="AS298" s="332">
        <f t="shared" si="57"/>
        <v>0</v>
      </c>
      <c r="AT298" s="332">
        <f t="shared" si="57"/>
        <v>0</v>
      </c>
      <c r="AU298" s="332">
        <f t="shared" si="57"/>
        <v>0</v>
      </c>
      <c r="AV298" s="332">
        <f t="shared" si="57"/>
        <v>0</v>
      </c>
      <c r="AW298" s="332">
        <f t="shared" si="57"/>
        <v>0</v>
      </c>
      <c r="AX298" s="332">
        <f t="shared" si="57"/>
        <v>0</v>
      </c>
      <c r="AY298" s="332">
        <f t="shared" si="57"/>
        <v>0</v>
      </c>
      <c r="AZ298" s="332">
        <f t="shared" si="57"/>
        <v>0</v>
      </c>
      <c r="BA298" s="332">
        <f t="shared" si="57"/>
        <v>0</v>
      </c>
      <c r="BB298" s="332">
        <f t="shared" si="57"/>
        <v>0</v>
      </c>
      <c r="BC298" s="332">
        <f t="shared" si="57"/>
        <v>0</v>
      </c>
      <c r="BD298" s="332">
        <f t="shared" si="57"/>
        <v>0</v>
      </c>
      <c r="BE298" s="332">
        <f t="shared" si="57"/>
        <v>0</v>
      </c>
      <c r="BF298" s="332">
        <f t="shared" si="57"/>
        <v>0</v>
      </c>
      <c r="BG298" s="332">
        <f t="shared" si="57"/>
        <v>0</v>
      </c>
      <c r="BH298" s="332">
        <f t="shared" ref="BH298:BO313" si="62">BH125-DZ125</f>
        <v>0</v>
      </c>
      <c r="BI298" s="332">
        <f t="shared" si="62"/>
        <v>0</v>
      </c>
      <c r="BJ298" s="332">
        <f t="shared" si="62"/>
        <v>0</v>
      </c>
      <c r="BK298" s="332">
        <f t="shared" si="62"/>
        <v>0</v>
      </c>
      <c r="BL298" s="332">
        <f t="shared" si="62"/>
        <v>0</v>
      </c>
      <c r="BM298" s="332">
        <f t="shared" si="62"/>
        <v>0</v>
      </c>
      <c r="BN298" s="332">
        <f t="shared" si="62"/>
        <v>0</v>
      </c>
      <c r="BO298" s="332">
        <f t="shared" si="62"/>
        <v>0</v>
      </c>
      <c r="BU298" s="332">
        <f t="shared" si="58"/>
        <v>0</v>
      </c>
      <c r="BV298" s="332">
        <f t="shared" si="58"/>
        <v>0</v>
      </c>
      <c r="BW298" s="332">
        <f t="shared" si="58"/>
        <v>0</v>
      </c>
      <c r="BX298" s="332">
        <f t="shared" si="58"/>
        <v>0</v>
      </c>
      <c r="BZ298" s="332">
        <f t="shared" si="59"/>
        <v>0</v>
      </c>
      <c r="CA298" s="332">
        <f t="shared" si="59"/>
        <v>0</v>
      </c>
    </row>
    <row r="299" spans="12:79" hidden="1" x14ac:dyDescent="0.2">
      <c r="L299" s="332">
        <f t="shared" si="61"/>
        <v>0</v>
      </c>
      <c r="M299" s="332">
        <f t="shared" si="61"/>
        <v>0</v>
      </c>
      <c r="N299" s="332">
        <f t="shared" si="61"/>
        <v>0</v>
      </c>
      <c r="O299" s="332">
        <f t="shared" si="61"/>
        <v>0</v>
      </c>
      <c r="P299" s="332">
        <f t="shared" si="61"/>
        <v>0</v>
      </c>
      <c r="Q299" s="332">
        <f t="shared" si="61"/>
        <v>0</v>
      </c>
      <c r="R299" s="332">
        <f t="shared" si="61"/>
        <v>0</v>
      </c>
      <c r="S299" s="332">
        <f t="shared" si="61"/>
        <v>0</v>
      </c>
      <c r="T299" s="332">
        <f t="shared" si="61"/>
        <v>0</v>
      </c>
      <c r="U299" s="332">
        <f t="shared" si="61"/>
        <v>0</v>
      </c>
      <c r="V299" s="332">
        <f t="shared" si="61"/>
        <v>0</v>
      </c>
      <c r="W299" s="332">
        <f t="shared" si="61"/>
        <v>0</v>
      </c>
      <c r="X299" s="332">
        <f t="shared" si="61"/>
        <v>0</v>
      </c>
      <c r="Y299" s="332">
        <f t="shared" si="61"/>
        <v>0</v>
      </c>
      <c r="Z299" s="332">
        <f t="shared" si="61"/>
        <v>0</v>
      </c>
      <c r="AA299" s="332">
        <f t="shared" si="61"/>
        <v>0</v>
      </c>
      <c r="AB299" s="332">
        <f t="shared" si="60"/>
        <v>0</v>
      </c>
      <c r="AC299" s="332">
        <f t="shared" si="60"/>
        <v>0</v>
      </c>
      <c r="AD299" s="332">
        <f t="shared" si="60"/>
        <v>0</v>
      </c>
      <c r="AE299" s="332">
        <f t="shared" si="60"/>
        <v>0</v>
      </c>
      <c r="AF299" s="332">
        <f t="shared" si="60"/>
        <v>0</v>
      </c>
      <c r="AG299" s="332">
        <f t="shared" si="60"/>
        <v>0</v>
      </c>
      <c r="AH299" s="332">
        <f t="shared" si="60"/>
        <v>0</v>
      </c>
      <c r="AI299" s="332">
        <f t="shared" si="60"/>
        <v>0</v>
      </c>
      <c r="AJ299" s="332">
        <f t="shared" si="60"/>
        <v>0</v>
      </c>
      <c r="AK299" s="332">
        <f t="shared" si="60"/>
        <v>0</v>
      </c>
      <c r="AL299" s="332">
        <f t="shared" si="60"/>
        <v>0</v>
      </c>
      <c r="AM299" s="332">
        <f t="shared" si="60"/>
        <v>0</v>
      </c>
      <c r="AN299" s="332">
        <f t="shared" si="60"/>
        <v>0</v>
      </c>
      <c r="AO299" s="332">
        <f t="shared" si="60"/>
        <v>0</v>
      </c>
      <c r="AP299" s="332">
        <f t="shared" si="60"/>
        <v>0</v>
      </c>
      <c r="AQ299" s="332">
        <f t="shared" si="57"/>
        <v>0</v>
      </c>
      <c r="AR299" s="332">
        <f t="shared" si="57"/>
        <v>0</v>
      </c>
      <c r="AS299" s="332">
        <f t="shared" si="57"/>
        <v>0</v>
      </c>
      <c r="AT299" s="332">
        <f t="shared" si="57"/>
        <v>0</v>
      </c>
      <c r="AU299" s="332">
        <f t="shared" si="57"/>
        <v>0</v>
      </c>
      <c r="AV299" s="332">
        <f t="shared" si="57"/>
        <v>0</v>
      </c>
      <c r="AW299" s="332">
        <f t="shared" si="57"/>
        <v>0</v>
      </c>
      <c r="AX299" s="332">
        <f t="shared" si="57"/>
        <v>0</v>
      </c>
      <c r="AY299" s="332">
        <f t="shared" si="57"/>
        <v>0</v>
      </c>
      <c r="AZ299" s="332">
        <f t="shared" si="57"/>
        <v>0</v>
      </c>
      <c r="BA299" s="332">
        <f t="shared" si="57"/>
        <v>0</v>
      </c>
      <c r="BB299" s="332">
        <f t="shared" si="57"/>
        <v>0</v>
      </c>
      <c r="BC299" s="332">
        <f t="shared" si="57"/>
        <v>0</v>
      </c>
      <c r="BD299" s="332">
        <f t="shared" si="57"/>
        <v>0</v>
      </c>
      <c r="BE299" s="332">
        <f t="shared" si="57"/>
        <v>0</v>
      </c>
      <c r="BF299" s="332">
        <f t="shared" si="57"/>
        <v>0</v>
      </c>
      <c r="BG299" s="332">
        <f t="shared" si="57"/>
        <v>0</v>
      </c>
      <c r="BH299" s="332">
        <f t="shared" si="62"/>
        <v>0</v>
      </c>
      <c r="BI299" s="332">
        <f t="shared" si="62"/>
        <v>0</v>
      </c>
      <c r="BJ299" s="332">
        <f t="shared" si="62"/>
        <v>0</v>
      </c>
      <c r="BK299" s="332">
        <f t="shared" si="62"/>
        <v>0</v>
      </c>
      <c r="BL299" s="332">
        <f t="shared" si="62"/>
        <v>0</v>
      </c>
      <c r="BM299" s="332">
        <f t="shared" si="62"/>
        <v>0</v>
      </c>
      <c r="BN299" s="332">
        <f t="shared" si="62"/>
        <v>0</v>
      </c>
      <c r="BO299" s="332">
        <f t="shared" si="62"/>
        <v>0</v>
      </c>
      <c r="BU299" s="332">
        <f t="shared" si="58"/>
        <v>0</v>
      </c>
      <c r="BV299" s="332">
        <f t="shared" si="58"/>
        <v>0</v>
      </c>
      <c r="BW299" s="332">
        <f t="shared" si="58"/>
        <v>0</v>
      </c>
      <c r="BX299" s="332">
        <f t="shared" si="58"/>
        <v>0</v>
      </c>
      <c r="BZ299" s="332">
        <f t="shared" si="59"/>
        <v>0</v>
      </c>
      <c r="CA299" s="332">
        <f t="shared" si="59"/>
        <v>0</v>
      </c>
    </row>
    <row r="300" spans="12:79" hidden="1" x14ac:dyDescent="0.2">
      <c r="L300" s="332">
        <f t="shared" si="61"/>
        <v>0</v>
      </c>
      <c r="M300" s="332">
        <f t="shared" si="61"/>
        <v>0</v>
      </c>
      <c r="N300" s="332">
        <f t="shared" si="61"/>
        <v>0</v>
      </c>
      <c r="O300" s="332">
        <f t="shared" si="61"/>
        <v>0</v>
      </c>
      <c r="P300" s="332">
        <f t="shared" si="61"/>
        <v>0</v>
      </c>
      <c r="Q300" s="332">
        <f t="shared" si="61"/>
        <v>0</v>
      </c>
      <c r="R300" s="332">
        <f t="shared" si="61"/>
        <v>0</v>
      </c>
      <c r="S300" s="332">
        <f t="shared" si="61"/>
        <v>0</v>
      </c>
      <c r="T300" s="332">
        <f t="shared" si="61"/>
        <v>0</v>
      </c>
      <c r="U300" s="332">
        <f t="shared" si="61"/>
        <v>0</v>
      </c>
      <c r="V300" s="332">
        <f t="shared" si="61"/>
        <v>0</v>
      </c>
      <c r="W300" s="332">
        <f t="shared" si="61"/>
        <v>0</v>
      </c>
      <c r="X300" s="332">
        <f t="shared" si="61"/>
        <v>0</v>
      </c>
      <c r="Y300" s="332">
        <f t="shared" si="61"/>
        <v>0</v>
      </c>
      <c r="Z300" s="332">
        <f t="shared" si="61"/>
        <v>0</v>
      </c>
      <c r="AA300" s="332">
        <f t="shared" si="61"/>
        <v>0</v>
      </c>
      <c r="AB300" s="332">
        <f t="shared" si="60"/>
        <v>0</v>
      </c>
      <c r="AC300" s="332">
        <f t="shared" si="60"/>
        <v>0</v>
      </c>
      <c r="AD300" s="332">
        <f t="shared" si="60"/>
        <v>0</v>
      </c>
      <c r="AE300" s="332">
        <f t="shared" si="60"/>
        <v>0</v>
      </c>
      <c r="AF300" s="332">
        <f t="shared" si="60"/>
        <v>0</v>
      </c>
      <c r="AG300" s="332">
        <f t="shared" si="60"/>
        <v>0</v>
      </c>
      <c r="AH300" s="332">
        <f t="shared" si="60"/>
        <v>0</v>
      </c>
      <c r="AI300" s="332">
        <f t="shared" si="60"/>
        <v>0</v>
      </c>
      <c r="AJ300" s="332">
        <f t="shared" si="60"/>
        <v>0</v>
      </c>
      <c r="AK300" s="332">
        <f t="shared" si="60"/>
        <v>0</v>
      </c>
      <c r="AL300" s="332">
        <f t="shared" si="60"/>
        <v>0</v>
      </c>
      <c r="AM300" s="332">
        <f t="shared" si="60"/>
        <v>0</v>
      </c>
      <c r="AN300" s="332">
        <f t="shared" si="60"/>
        <v>0</v>
      </c>
      <c r="AO300" s="332">
        <f t="shared" si="60"/>
        <v>0</v>
      </c>
      <c r="AP300" s="332">
        <f t="shared" si="60"/>
        <v>0</v>
      </c>
      <c r="AQ300" s="332">
        <f t="shared" si="57"/>
        <v>0</v>
      </c>
      <c r="AR300" s="332">
        <f t="shared" si="57"/>
        <v>0</v>
      </c>
      <c r="AS300" s="332">
        <f t="shared" si="57"/>
        <v>0</v>
      </c>
      <c r="AT300" s="332">
        <f t="shared" si="57"/>
        <v>0</v>
      </c>
      <c r="AU300" s="332">
        <f t="shared" si="57"/>
        <v>0</v>
      </c>
      <c r="AV300" s="332">
        <f t="shared" si="57"/>
        <v>0</v>
      </c>
      <c r="AW300" s="332">
        <f t="shared" si="57"/>
        <v>0</v>
      </c>
      <c r="AX300" s="332">
        <f t="shared" si="57"/>
        <v>0</v>
      </c>
      <c r="AY300" s="332">
        <f t="shared" si="57"/>
        <v>0</v>
      </c>
      <c r="AZ300" s="332">
        <f t="shared" si="57"/>
        <v>0</v>
      </c>
      <c r="BA300" s="332">
        <f t="shared" si="57"/>
        <v>0</v>
      </c>
      <c r="BB300" s="332">
        <f t="shared" si="57"/>
        <v>0</v>
      </c>
      <c r="BC300" s="332">
        <f t="shared" si="57"/>
        <v>0</v>
      </c>
      <c r="BD300" s="332">
        <f t="shared" si="57"/>
        <v>0</v>
      </c>
      <c r="BE300" s="332">
        <f t="shared" si="57"/>
        <v>0</v>
      </c>
      <c r="BF300" s="332">
        <f t="shared" si="57"/>
        <v>0</v>
      </c>
      <c r="BG300" s="332">
        <f t="shared" si="57"/>
        <v>0</v>
      </c>
      <c r="BH300" s="332">
        <f t="shared" si="62"/>
        <v>0</v>
      </c>
      <c r="BI300" s="332">
        <f t="shared" si="62"/>
        <v>0</v>
      </c>
      <c r="BJ300" s="332">
        <f t="shared" si="62"/>
        <v>0</v>
      </c>
      <c r="BK300" s="332">
        <f t="shared" si="62"/>
        <v>0</v>
      </c>
      <c r="BL300" s="332">
        <f t="shared" si="62"/>
        <v>0</v>
      </c>
      <c r="BM300" s="332">
        <f t="shared" si="62"/>
        <v>0</v>
      </c>
      <c r="BN300" s="332">
        <f t="shared" si="62"/>
        <v>0</v>
      </c>
      <c r="BO300" s="332">
        <f t="shared" si="62"/>
        <v>0</v>
      </c>
      <c r="BU300" s="332">
        <f t="shared" si="58"/>
        <v>0</v>
      </c>
      <c r="BV300" s="332">
        <f t="shared" si="58"/>
        <v>0</v>
      </c>
      <c r="BW300" s="332">
        <f t="shared" si="58"/>
        <v>0</v>
      </c>
      <c r="BX300" s="332">
        <f t="shared" si="58"/>
        <v>0</v>
      </c>
      <c r="BZ300" s="332">
        <f t="shared" si="59"/>
        <v>0</v>
      </c>
      <c r="CA300" s="332">
        <f t="shared" si="59"/>
        <v>0</v>
      </c>
    </row>
    <row r="301" spans="12:79" hidden="1" x14ac:dyDescent="0.2">
      <c r="L301" s="332">
        <f t="shared" si="61"/>
        <v>0</v>
      </c>
      <c r="M301" s="332">
        <f t="shared" si="61"/>
        <v>0</v>
      </c>
      <c r="N301" s="332">
        <f t="shared" si="61"/>
        <v>0</v>
      </c>
      <c r="O301" s="332">
        <f t="shared" si="61"/>
        <v>0</v>
      </c>
      <c r="P301" s="332">
        <f t="shared" si="61"/>
        <v>0</v>
      </c>
      <c r="Q301" s="332">
        <f t="shared" si="61"/>
        <v>0</v>
      </c>
      <c r="R301" s="332">
        <f t="shared" si="61"/>
        <v>0</v>
      </c>
      <c r="S301" s="332">
        <f t="shared" si="61"/>
        <v>0</v>
      </c>
      <c r="T301" s="332">
        <f t="shared" si="61"/>
        <v>0</v>
      </c>
      <c r="U301" s="332">
        <f t="shared" si="61"/>
        <v>0</v>
      </c>
      <c r="V301" s="332">
        <f t="shared" si="61"/>
        <v>0</v>
      </c>
      <c r="W301" s="332">
        <f t="shared" si="61"/>
        <v>0</v>
      </c>
      <c r="X301" s="332">
        <f t="shared" si="61"/>
        <v>0</v>
      </c>
      <c r="Y301" s="332">
        <f t="shared" si="61"/>
        <v>0</v>
      </c>
      <c r="Z301" s="332">
        <f t="shared" si="61"/>
        <v>0</v>
      </c>
      <c r="AA301" s="332">
        <f t="shared" si="61"/>
        <v>0</v>
      </c>
      <c r="AB301" s="332">
        <f t="shared" si="60"/>
        <v>0</v>
      </c>
      <c r="AC301" s="332">
        <f t="shared" si="60"/>
        <v>0</v>
      </c>
      <c r="AD301" s="332">
        <f t="shared" si="60"/>
        <v>0</v>
      </c>
      <c r="AE301" s="332">
        <f t="shared" si="60"/>
        <v>0</v>
      </c>
      <c r="AF301" s="332">
        <f t="shared" si="60"/>
        <v>0</v>
      </c>
      <c r="AG301" s="332">
        <f t="shared" si="60"/>
        <v>0</v>
      </c>
      <c r="AH301" s="332">
        <f t="shared" si="60"/>
        <v>0</v>
      </c>
      <c r="AI301" s="332">
        <f t="shared" si="60"/>
        <v>0</v>
      </c>
      <c r="AJ301" s="332">
        <f t="shared" si="60"/>
        <v>0</v>
      </c>
      <c r="AK301" s="332">
        <f t="shared" si="60"/>
        <v>0</v>
      </c>
      <c r="AL301" s="332">
        <f t="shared" si="60"/>
        <v>0</v>
      </c>
      <c r="AM301" s="332">
        <f t="shared" si="60"/>
        <v>0</v>
      </c>
      <c r="AN301" s="332">
        <f t="shared" si="60"/>
        <v>0</v>
      </c>
      <c r="AO301" s="332">
        <f t="shared" si="60"/>
        <v>0</v>
      </c>
      <c r="AP301" s="332">
        <f t="shared" si="60"/>
        <v>0</v>
      </c>
      <c r="AQ301" s="332">
        <f t="shared" si="57"/>
        <v>0</v>
      </c>
      <c r="AR301" s="332">
        <f t="shared" si="57"/>
        <v>0</v>
      </c>
      <c r="AS301" s="332">
        <f t="shared" si="57"/>
        <v>0</v>
      </c>
      <c r="AT301" s="332">
        <f t="shared" si="57"/>
        <v>0</v>
      </c>
      <c r="AU301" s="332">
        <f t="shared" si="57"/>
        <v>0</v>
      </c>
      <c r="AV301" s="332">
        <f t="shared" si="57"/>
        <v>0</v>
      </c>
      <c r="AW301" s="332">
        <f t="shared" si="57"/>
        <v>0</v>
      </c>
      <c r="AX301" s="332">
        <f t="shared" si="57"/>
        <v>0</v>
      </c>
      <c r="AY301" s="332">
        <f t="shared" si="57"/>
        <v>0</v>
      </c>
      <c r="AZ301" s="332">
        <f t="shared" si="57"/>
        <v>0</v>
      </c>
      <c r="BA301" s="332">
        <f t="shared" si="57"/>
        <v>0</v>
      </c>
      <c r="BB301" s="332">
        <f t="shared" si="57"/>
        <v>0</v>
      </c>
      <c r="BC301" s="332">
        <f t="shared" si="57"/>
        <v>0</v>
      </c>
      <c r="BD301" s="332">
        <f t="shared" si="57"/>
        <v>0</v>
      </c>
      <c r="BE301" s="332">
        <f t="shared" si="57"/>
        <v>0</v>
      </c>
      <c r="BF301" s="332">
        <f t="shared" si="57"/>
        <v>0</v>
      </c>
      <c r="BG301" s="332">
        <f t="shared" si="57"/>
        <v>0</v>
      </c>
      <c r="BH301" s="332">
        <f t="shared" si="62"/>
        <v>0</v>
      </c>
      <c r="BI301" s="332">
        <f t="shared" si="62"/>
        <v>0</v>
      </c>
      <c r="BJ301" s="332">
        <f t="shared" si="62"/>
        <v>0</v>
      </c>
      <c r="BK301" s="332">
        <f t="shared" si="62"/>
        <v>0</v>
      </c>
      <c r="BL301" s="332">
        <f t="shared" si="62"/>
        <v>0</v>
      </c>
      <c r="BM301" s="332">
        <f t="shared" si="62"/>
        <v>0</v>
      </c>
      <c r="BN301" s="332">
        <f t="shared" si="62"/>
        <v>0</v>
      </c>
      <c r="BO301" s="332">
        <f t="shared" si="62"/>
        <v>0</v>
      </c>
      <c r="BU301" s="332">
        <f t="shared" si="58"/>
        <v>0</v>
      </c>
      <c r="BV301" s="332">
        <f t="shared" si="58"/>
        <v>0</v>
      </c>
      <c r="BW301" s="332">
        <f t="shared" si="58"/>
        <v>0</v>
      </c>
      <c r="BX301" s="332">
        <f t="shared" si="58"/>
        <v>0</v>
      </c>
      <c r="BZ301" s="332">
        <f t="shared" si="59"/>
        <v>0</v>
      </c>
      <c r="CA301" s="332">
        <f t="shared" si="59"/>
        <v>0</v>
      </c>
    </row>
    <row r="302" spans="12:79" hidden="1" x14ac:dyDescent="0.2">
      <c r="L302" s="332">
        <f t="shared" si="61"/>
        <v>0</v>
      </c>
      <c r="M302" s="332">
        <f t="shared" si="61"/>
        <v>0</v>
      </c>
      <c r="N302" s="332">
        <f t="shared" si="61"/>
        <v>0</v>
      </c>
      <c r="O302" s="332">
        <f t="shared" si="61"/>
        <v>0</v>
      </c>
      <c r="P302" s="332">
        <f t="shared" si="61"/>
        <v>0</v>
      </c>
      <c r="Q302" s="332">
        <f t="shared" si="61"/>
        <v>0</v>
      </c>
      <c r="R302" s="332">
        <f t="shared" si="61"/>
        <v>0</v>
      </c>
      <c r="S302" s="332">
        <f t="shared" si="61"/>
        <v>0</v>
      </c>
      <c r="T302" s="332">
        <f t="shared" si="61"/>
        <v>0</v>
      </c>
      <c r="U302" s="332">
        <f t="shared" si="61"/>
        <v>0</v>
      </c>
      <c r="V302" s="332">
        <f t="shared" si="61"/>
        <v>0</v>
      </c>
      <c r="W302" s="332">
        <f t="shared" si="61"/>
        <v>0</v>
      </c>
      <c r="X302" s="332">
        <f t="shared" si="61"/>
        <v>0</v>
      </c>
      <c r="Y302" s="332">
        <f t="shared" si="61"/>
        <v>0</v>
      </c>
      <c r="Z302" s="332">
        <f t="shared" si="61"/>
        <v>0</v>
      </c>
      <c r="AA302" s="332">
        <f t="shared" si="61"/>
        <v>0</v>
      </c>
      <c r="AB302" s="332">
        <f t="shared" si="60"/>
        <v>0</v>
      </c>
      <c r="AC302" s="332">
        <f t="shared" si="60"/>
        <v>0</v>
      </c>
      <c r="AD302" s="332">
        <f t="shared" si="60"/>
        <v>0</v>
      </c>
      <c r="AE302" s="332">
        <f t="shared" si="60"/>
        <v>0</v>
      </c>
      <c r="AF302" s="332">
        <f t="shared" si="60"/>
        <v>0</v>
      </c>
      <c r="AG302" s="332">
        <f t="shared" si="60"/>
        <v>0</v>
      </c>
      <c r="AH302" s="332">
        <f t="shared" si="60"/>
        <v>0</v>
      </c>
      <c r="AI302" s="332">
        <f t="shared" si="60"/>
        <v>0</v>
      </c>
      <c r="AJ302" s="332">
        <f t="shared" si="60"/>
        <v>0</v>
      </c>
      <c r="AK302" s="332">
        <f t="shared" si="60"/>
        <v>0</v>
      </c>
      <c r="AL302" s="332">
        <f t="shared" si="60"/>
        <v>0</v>
      </c>
      <c r="AM302" s="332">
        <f t="shared" si="60"/>
        <v>0</v>
      </c>
      <c r="AN302" s="332">
        <f t="shared" si="60"/>
        <v>0</v>
      </c>
      <c r="AO302" s="332">
        <f t="shared" si="60"/>
        <v>0</v>
      </c>
      <c r="AP302" s="332">
        <f t="shared" si="60"/>
        <v>0</v>
      </c>
      <c r="AQ302" s="332">
        <f t="shared" si="57"/>
        <v>0</v>
      </c>
      <c r="AR302" s="332">
        <f t="shared" si="57"/>
        <v>0</v>
      </c>
      <c r="AS302" s="332">
        <f t="shared" si="57"/>
        <v>0</v>
      </c>
      <c r="AT302" s="332">
        <f t="shared" si="57"/>
        <v>0</v>
      </c>
      <c r="AU302" s="332">
        <f t="shared" si="57"/>
        <v>0</v>
      </c>
      <c r="AV302" s="332">
        <f t="shared" si="57"/>
        <v>0</v>
      </c>
      <c r="AW302" s="332">
        <f t="shared" si="57"/>
        <v>0</v>
      </c>
      <c r="AX302" s="332">
        <f t="shared" si="57"/>
        <v>0</v>
      </c>
      <c r="AY302" s="332">
        <f t="shared" si="57"/>
        <v>0</v>
      </c>
      <c r="AZ302" s="332">
        <f t="shared" si="57"/>
        <v>0</v>
      </c>
      <c r="BA302" s="332">
        <f t="shared" si="57"/>
        <v>0</v>
      </c>
      <c r="BB302" s="332">
        <f t="shared" si="57"/>
        <v>0</v>
      </c>
      <c r="BC302" s="332">
        <f t="shared" si="57"/>
        <v>0</v>
      </c>
      <c r="BD302" s="332">
        <f t="shared" si="57"/>
        <v>0</v>
      </c>
      <c r="BE302" s="332">
        <f t="shared" si="57"/>
        <v>0</v>
      </c>
      <c r="BF302" s="332">
        <f t="shared" si="57"/>
        <v>0</v>
      </c>
      <c r="BG302" s="332">
        <f t="shared" si="57"/>
        <v>0</v>
      </c>
      <c r="BH302" s="332">
        <f t="shared" si="62"/>
        <v>0</v>
      </c>
      <c r="BI302" s="332">
        <f t="shared" si="62"/>
        <v>0</v>
      </c>
      <c r="BJ302" s="332">
        <f t="shared" si="62"/>
        <v>0</v>
      </c>
      <c r="BK302" s="332">
        <f t="shared" si="62"/>
        <v>0</v>
      </c>
      <c r="BL302" s="332">
        <f t="shared" si="62"/>
        <v>0</v>
      </c>
      <c r="BM302" s="332">
        <f t="shared" si="62"/>
        <v>0</v>
      </c>
      <c r="BN302" s="332">
        <f t="shared" si="62"/>
        <v>0</v>
      </c>
      <c r="BO302" s="332">
        <f t="shared" si="62"/>
        <v>0</v>
      </c>
      <c r="BU302" s="332">
        <f t="shared" si="58"/>
        <v>0</v>
      </c>
      <c r="BV302" s="332">
        <f t="shared" si="58"/>
        <v>0</v>
      </c>
      <c r="BW302" s="332">
        <f t="shared" si="58"/>
        <v>0</v>
      </c>
      <c r="BX302" s="332">
        <f t="shared" si="58"/>
        <v>0</v>
      </c>
      <c r="BZ302" s="332">
        <f t="shared" si="59"/>
        <v>0</v>
      </c>
      <c r="CA302" s="332">
        <f t="shared" si="59"/>
        <v>0</v>
      </c>
    </row>
    <row r="303" spans="12:79" hidden="1" x14ac:dyDescent="0.2">
      <c r="L303" s="332">
        <f t="shared" si="61"/>
        <v>0</v>
      </c>
      <c r="M303" s="332">
        <f t="shared" si="61"/>
        <v>0</v>
      </c>
      <c r="N303" s="332">
        <f t="shared" si="61"/>
        <v>0</v>
      </c>
      <c r="O303" s="332">
        <f t="shared" si="61"/>
        <v>0</v>
      </c>
      <c r="P303" s="332">
        <f t="shared" si="61"/>
        <v>0</v>
      </c>
      <c r="Q303" s="332">
        <f t="shared" si="61"/>
        <v>0</v>
      </c>
      <c r="R303" s="332">
        <f t="shared" si="61"/>
        <v>0</v>
      </c>
      <c r="S303" s="332">
        <f t="shared" si="61"/>
        <v>0</v>
      </c>
      <c r="T303" s="332">
        <f t="shared" si="61"/>
        <v>0</v>
      </c>
      <c r="U303" s="332">
        <f t="shared" si="61"/>
        <v>0</v>
      </c>
      <c r="V303" s="332">
        <f t="shared" si="61"/>
        <v>0</v>
      </c>
      <c r="W303" s="332">
        <f t="shared" si="61"/>
        <v>0</v>
      </c>
      <c r="X303" s="332">
        <f t="shared" si="61"/>
        <v>0</v>
      </c>
      <c r="Y303" s="332">
        <f t="shared" si="61"/>
        <v>0</v>
      </c>
      <c r="Z303" s="332">
        <f t="shared" si="61"/>
        <v>0</v>
      </c>
      <c r="AA303" s="332">
        <f t="shared" si="61"/>
        <v>0</v>
      </c>
      <c r="AB303" s="332">
        <f t="shared" si="60"/>
        <v>0</v>
      </c>
      <c r="AC303" s="332">
        <f t="shared" si="60"/>
        <v>0</v>
      </c>
      <c r="AD303" s="332">
        <f t="shared" si="60"/>
        <v>0</v>
      </c>
      <c r="AE303" s="332">
        <f t="shared" si="60"/>
        <v>0</v>
      </c>
      <c r="AF303" s="332">
        <f t="shared" si="60"/>
        <v>0</v>
      </c>
      <c r="AG303" s="332">
        <f t="shared" si="60"/>
        <v>0</v>
      </c>
      <c r="AH303" s="332">
        <f t="shared" si="60"/>
        <v>0</v>
      </c>
      <c r="AI303" s="332">
        <f t="shared" si="60"/>
        <v>0</v>
      </c>
      <c r="AJ303" s="332">
        <f t="shared" si="60"/>
        <v>0</v>
      </c>
      <c r="AK303" s="332">
        <f t="shared" si="60"/>
        <v>0</v>
      </c>
      <c r="AL303" s="332">
        <f t="shared" si="60"/>
        <v>0</v>
      </c>
      <c r="AM303" s="332">
        <f t="shared" si="60"/>
        <v>0</v>
      </c>
      <c r="AN303" s="332">
        <f t="shared" si="60"/>
        <v>0</v>
      </c>
      <c r="AO303" s="332">
        <f t="shared" si="60"/>
        <v>0</v>
      </c>
      <c r="AP303" s="332">
        <f t="shared" si="60"/>
        <v>0</v>
      </c>
      <c r="AQ303" s="332">
        <f t="shared" si="57"/>
        <v>0</v>
      </c>
      <c r="AR303" s="332">
        <f t="shared" si="57"/>
        <v>0</v>
      </c>
      <c r="AS303" s="332">
        <f t="shared" si="57"/>
        <v>0</v>
      </c>
      <c r="AT303" s="332">
        <f t="shared" si="57"/>
        <v>0</v>
      </c>
      <c r="AU303" s="332">
        <f t="shared" si="57"/>
        <v>0</v>
      </c>
      <c r="AV303" s="332">
        <f t="shared" si="57"/>
        <v>0</v>
      </c>
      <c r="AW303" s="332">
        <f t="shared" si="57"/>
        <v>0</v>
      </c>
      <c r="AX303" s="332">
        <f t="shared" si="57"/>
        <v>0</v>
      </c>
      <c r="AY303" s="332">
        <f t="shared" si="57"/>
        <v>0</v>
      </c>
      <c r="AZ303" s="332">
        <f t="shared" si="57"/>
        <v>0</v>
      </c>
      <c r="BA303" s="332">
        <f t="shared" si="57"/>
        <v>0</v>
      </c>
      <c r="BB303" s="332">
        <f t="shared" si="57"/>
        <v>0</v>
      </c>
      <c r="BC303" s="332">
        <f t="shared" si="57"/>
        <v>0</v>
      </c>
      <c r="BD303" s="332">
        <f t="shared" si="57"/>
        <v>0</v>
      </c>
      <c r="BE303" s="332">
        <f t="shared" si="57"/>
        <v>0</v>
      </c>
      <c r="BF303" s="332">
        <f t="shared" si="57"/>
        <v>0</v>
      </c>
      <c r="BG303" s="332">
        <f t="shared" si="57"/>
        <v>0</v>
      </c>
      <c r="BH303" s="332">
        <f t="shared" si="62"/>
        <v>0</v>
      </c>
      <c r="BI303" s="332">
        <f t="shared" si="62"/>
        <v>0</v>
      </c>
      <c r="BJ303" s="332">
        <f t="shared" si="62"/>
        <v>0</v>
      </c>
      <c r="BK303" s="332">
        <f t="shared" si="62"/>
        <v>0</v>
      </c>
      <c r="BL303" s="332">
        <f t="shared" si="62"/>
        <v>0</v>
      </c>
      <c r="BM303" s="332">
        <f t="shared" si="62"/>
        <v>0</v>
      </c>
      <c r="BN303" s="332">
        <f t="shared" si="62"/>
        <v>0</v>
      </c>
      <c r="BO303" s="332">
        <f t="shared" si="62"/>
        <v>0</v>
      </c>
      <c r="BU303" s="332">
        <f t="shared" si="58"/>
        <v>0</v>
      </c>
      <c r="BV303" s="332">
        <f t="shared" si="58"/>
        <v>0</v>
      </c>
      <c r="BW303" s="332">
        <f t="shared" si="58"/>
        <v>0</v>
      </c>
      <c r="BX303" s="332">
        <f t="shared" si="58"/>
        <v>0</v>
      </c>
      <c r="BZ303" s="332">
        <f t="shared" si="59"/>
        <v>0</v>
      </c>
      <c r="CA303" s="332">
        <f t="shared" si="59"/>
        <v>0</v>
      </c>
    </row>
    <row r="304" spans="12:79" hidden="1" x14ac:dyDescent="0.2">
      <c r="L304" s="332">
        <f t="shared" si="61"/>
        <v>0</v>
      </c>
      <c r="M304" s="332">
        <f t="shared" si="61"/>
        <v>0</v>
      </c>
      <c r="N304" s="332">
        <f t="shared" si="61"/>
        <v>0</v>
      </c>
      <c r="O304" s="332">
        <f t="shared" si="61"/>
        <v>0</v>
      </c>
      <c r="P304" s="332">
        <f t="shared" si="61"/>
        <v>0</v>
      </c>
      <c r="Q304" s="332">
        <f t="shared" si="61"/>
        <v>0</v>
      </c>
      <c r="R304" s="332">
        <f t="shared" si="61"/>
        <v>0</v>
      </c>
      <c r="S304" s="332">
        <f t="shared" si="61"/>
        <v>0</v>
      </c>
      <c r="T304" s="332">
        <f t="shared" si="61"/>
        <v>0</v>
      </c>
      <c r="U304" s="332">
        <f t="shared" si="61"/>
        <v>0</v>
      </c>
      <c r="V304" s="332">
        <f t="shared" si="61"/>
        <v>0</v>
      </c>
      <c r="W304" s="332">
        <f t="shared" si="61"/>
        <v>0</v>
      </c>
      <c r="X304" s="332">
        <f t="shared" si="61"/>
        <v>0</v>
      </c>
      <c r="Y304" s="332">
        <f t="shared" si="61"/>
        <v>0</v>
      </c>
      <c r="Z304" s="332">
        <f t="shared" si="61"/>
        <v>0</v>
      </c>
      <c r="AA304" s="332">
        <f t="shared" si="61"/>
        <v>0</v>
      </c>
      <c r="AB304" s="332">
        <f t="shared" si="60"/>
        <v>0</v>
      </c>
      <c r="AC304" s="332">
        <f t="shared" si="60"/>
        <v>0</v>
      </c>
      <c r="AD304" s="332">
        <f t="shared" si="60"/>
        <v>0</v>
      </c>
      <c r="AE304" s="332">
        <f t="shared" si="60"/>
        <v>0</v>
      </c>
      <c r="AF304" s="332">
        <f t="shared" si="60"/>
        <v>0</v>
      </c>
      <c r="AG304" s="332">
        <f t="shared" si="60"/>
        <v>0</v>
      </c>
      <c r="AH304" s="332">
        <f t="shared" si="60"/>
        <v>0</v>
      </c>
      <c r="AI304" s="332">
        <f t="shared" si="60"/>
        <v>0</v>
      </c>
      <c r="AJ304" s="332">
        <f t="shared" si="60"/>
        <v>0</v>
      </c>
      <c r="AK304" s="332">
        <f t="shared" si="60"/>
        <v>0</v>
      </c>
      <c r="AL304" s="332">
        <f t="shared" si="60"/>
        <v>0</v>
      </c>
      <c r="AM304" s="332">
        <f t="shared" si="60"/>
        <v>0</v>
      </c>
      <c r="AN304" s="332">
        <f t="shared" si="60"/>
        <v>0</v>
      </c>
      <c r="AO304" s="332">
        <f t="shared" si="60"/>
        <v>0</v>
      </c>
      <c r="AP304" s="332">
        <f t="shared" si="60"/>
        <v>0</v>
      </c>
      <c r="AQ304" s="332">
        <f t="shared" si="57"/>
        <v>0</v>
      </c>
      <c r="AR304" s="332">
        <f t="shared" si="57"/>
        <v>0</v>
      </c>
      <c r="AS304" s="332">
        <f t="shared" si="57"/>
        <v>0</v>
      </c>
      <c r="AT304" s="332">
        <f t="shared" si="57"/>
        <v>0</v>
      </c>
      <c r="AU304" s="332">
        <f t="shared" si="57"/>
        <v>0</v>
      </c>
      <c r="AV304" s="332">
        <f t="shared" si="57"/>
        <v>0</v>
      </c>
      <c r="AW304" s="332">
        <f t="shared" si="57"/>
        <v>0</v>
      </c>
      <c r="AX304" s="332">
        <f t="shared" si="57"/>
        <v>0</v>
      </c>
      <c r="AY304" s="332">
        <f t="shared" si="57"/>
        <v>0</v>
      </c>
      <c r="AZ304" s="332">
        <f t="shared" si="57"/>
        <v>0</v>
      </c>
      <c r="BA304" s="332">
        <f t="shared" si="57"/>
        <v>0</v>
      </c>
      <c r="BB304" s="332">
        <f t="shared" si="57"/>
        <v>0</v>
      </c>
      <c r="BC304" s="332">
        <f t="shared" si="57"/>
        <v>0</v>
      </c>
      <c r="BD304" s="332">
        <f t="shared" si="57"/>
        <v>0</v>
      </c>
      <c r="BE304" s="332">
        <f t="shared" si="57"/>
        <v>0</v>
      </c>
      <c r="BF304" s="332">
        <f t="shared" si="57"/>
        <v>0</v>
      </c>
      <c r="BG304" s="332">
        <f t="shared" si="57"/>
        <v>0</v>
      </c>
      <c r="BH304" s="332">
        <f t="shared" si="62"/>
        <v>0</v>
      </c>
      <c r="BI304" s="332">
        <f t="shared" si="62"/>
        <v>0</v>
      </c>
      <c r="BJ304" s="332">
        <f t="shared" si="62"/>
        <v>0</v>
      </c>
      <c r="BK304" s="332">
        <f t="shared" si="62"/>
        <v>0</v>
      </c>
      <c r="BL304" s="332">
        <f t="shared" si="62"/>
        <v>0</v>
      </c>
      <c r="BM304" s="332">
        <f t="shared" si="62"/>
        <v>0</v>
      </c>
      <c r="BN304" s="332">
        <f t="shared" si="62"/>
        <v>0</v>
      </c>
      <c r="BO304" s="332">
        <f t="shared" si="62"/>
        <v>0</v>
      </c>
      <c r="BU304" s="332">
        <f t="shared" si="58"/>
        <v>0</v>
      </c>
      <c r="BV304" s="332">
        <f t="shared" si="58"/>
        <v>0</v>
      </c>
      <c r="BW304" s="332">
        <f t="shared" si="58"/>
        <v>0</v>
      </c>
      <c r="BX304" s="332">
        <f t="shared" si="58"/>
        <v>0</v>
      </c>
      <c r="BZ304" s="332">
        <f t="shared" si="59"/>
        <v>0</v>
      </c>
      <c r="CA304" s="332">
        <f t="shared" si="59"/>
        <v>0</v>
      </c>
    </row>
    <row r="305" spans="12:79" hidden="1" x14ac:dyDescent="0.2">
      <c r="L305" s="332">
        <f t="shared" si="61"/>
        <v>0</v>
      </c>
      <c r="M305" s="332">
        <f t="shared" si="61"/>
        <v>0</v>
      </c>
      <c r="N305" s="332">
        <f t="shared" si="61"/>
        <v>0</v>
      </c>
      <c r="O305" s="332">
        <f t="shared" si="61"/>
        <v>0</v>
      </c>
      <c r="P305" s="332">
        <f t="shared" si="61"/>
        <v>0</v>
      </c>
      <c r="Q305" s="332">
        <f t="shared" si="61"/>
        <v>0</v>
      </c>
      <c r="R305" s="332">
        <f t="shared" si="61"/>
        <v>0</v>
      </c>
      <c r="S305" s="332">
        <f t="shared" si="61"/>
        <v>0</v>
      </c>
      <c r="T305" s="332">
        <f t="shared" si="61"/>
        <v>0</v>
      </c>
      <c r="U305" s="332">
        <f t="shared" si="61"/>
        <v>0</v>
      </c>
      <c r="V305" s="332">
        <f t="shared" si="61"/>
        <v>0</v>
      </c>
      <c r="W305" s="332">
        <f t="shared" si="61"/>
        <v>0</v>
      </c>
      <c r="X305" s="332">
        <f t="shared" si="61"/>
        <v>0</v>
      </c>
      <c r="Y305" s="332">
        <f t="shared" si="61"/>
        <v>0</v>
      </c>
      <c r="Z305" s="332">
        <f t="shared" si="61"/>
        <v>0</v>
      </c>
      <c r="AA305" s="332">
        <f t="shared" si="61"/>
        <v>0</v>
      </c>
      <c r="AB305" s="332">
        <f t="shared" si="60"/>
        <v>0</v>
      </c>
      <c r="AC305" s="332">
        <f t="shared" si="60"/>
        <v>0</v>
      </c>
      <c r="AD305" s="332">
        <f t="shared" si="60"/>
        <v>0</v>
      </c>
      <c r="AE305" s="332">
        <f t="shared" si="60"/>
        <v>0</v>
      </c>
      <c r="AF305" s="332">
        <f t="shared" si="60"/>
        <v>0</v>
      </c>
      <c r="AG305" s="332">
        <f t="shared" si="60"/>
        <v>0</v>
      </c>
      <c r="AH305" s="332">
        <f t="shared" si="60"/>
        <v>0</v>
      </c>
      <c r="AI305" s="332">
        <f t="shared" si="60"/>
        <v>0</v>
      </c>
      <c r="AJ305" s="332">
        <f t="shared" si="60"/>
        <v>0</v>
      </c>
      <c r="AK305" s="332">
        <f t="shared" si="60"/>
        <v>0</v>
      </c>
      <c r="AL305" s="332">
        <f t="shared" si="60"/>
        <v>0</v>
      </c>
      <c r="AM305" s="332">
        <f t="shared" si="60"/>
        <v>0</v>
      </c>
      <c r="AN305" s="332">
        <f t="shared" si="60"/>
        <v>0</v>
      </c>
      <c r="AO305" s="332">
        <f t="shared" si="60"/>
        <v>0</v>
      </c>
      <c r="AP305" s="332">
        <f t="shared" si="60"/>
        <v>0</v>
      </c>
      <c r="AQ305" s="332">
        <f t="shared" si="60"/>
        <v>0</v>
      </c>
      <c r="AR305" s="332">
        <f t="shared" ref="AR305:BG320" si="63">AR132-DJ132</f>
        <v>0</v>
      </c>
      <c r="AS305" s="332">
        <f t="shared" si="63"/>
        <v>0</v>
      </c>
      <c r="AT305" s="332">
        <f t="shared" si="63"/>
        <v>0</v>
      </c>
      <c r="AU305" s="332">
        <f t="shared" si="63"/>
        <v>0</v>
      </c>
      <c r="AV305" s="332">
        <f t="shared" si="63"/>
        <v>0</v>
      </c>
      <c r="AW305" s="332">
        <f t="shared" si="63"/>
        <v>0</v>
      </c>
      <c r="AX305" s="332">
        <f t="shared" si="63"/>
        <v>0</v>
      </c>
      <c r="AY305" s="332">
        <f t="shared" si="63"/>
        <v>0</v>
      </c>
      <c r="AZ305" s="332">
        <f t="shared" si="63"/>
        <v>0</v>
      </c>
      <c r="BA305" s="332">
        <f t="shared" si="63"/>
        <v>0</v>
      </c>
      <c r="BB305" s="332">
        <f t="shared" si="63"/>
        <v>0</v>
      </c>
      <c r="BC305" s="332">
        <f t="shared" si="63"/>
        <v>0</v>
      </c>
      <c r="BD305" s="332">
        <f t="shared" si="63"/>
        <v>0</v>
      </c>
      <c r="BE305" s="332">
        <f t="shared" si="63"/>
        <v>0</v>
      </c>
      <c r="BF305" s="332">
        <f t="shared" si="63"/>
        <v>0</v>
      </c>
      <c r="BG305" s="332">
        <f t="shared" si="63"/>
        <v>0</v>
      </c>
      <c r="BH305" s="332">
        <f t="shared" si="62"/>
        <v>0</v>
      </c>
      <c r="BI305" s="332">
        <f t="shared" si="62"/>
        <v>0</v>
      </c>
      <c r="BJ305" s="332">
        <f t="shared" si="62"/>
        <v>0</v>
      </c>
      <c r="BK305" s="332">
        <f t="shared" si="62"/>
        <v>0</v>
      </c>
      <c r="BL305" s="332">
        <f t="shared" si="62"/>
        <v>0</v>
      </c>
      <c r="BM305" s="332">
        <f t="shared" si="62"/>
        <v>0</v>
      </c>
      <c r="BN305" s="332">
        <f t="shared" si="62"/>
        <v>0</v>
      </c>
      <c r="BO305" s="332">
        <f t="shared" si="62"/>
        <v>0</v>
      </c>
      <c r="BU305" s="332">
        <f t="shared" si="58"/>
        <v>0</v>
      </c>
      <c r="BV305" s="332">
        <f t="shared" si="58"/>
        <v>0</v>
      </c>
      <c r="BW305" s="332">
        <f t="shared" si="58"/>
        <v>0</v>
      </c>
      <c r="BX305" s="332">
        <f t="shared" si="58"/>
        <v>0</v>
      </c>
      <c r="BZ305" s="332">
        <f t="shared" si="59"/>
        <v>0</v>
      </c>
      <c r="CA305" s="332">
        <f t="shared" si="59"/>
        <v>0</v>
      </c>
    </row>
    <row r="306" spans="12:79" hidden="1" x14ac:dyDescent="0.2">
      <c r="L306" s="332">
        <f t="shared" si="61"/>
        <v>0</v>
      </c>
      <c r="M306" s="332">
        <f t="shared" si="61"/>
        <v>0</v>
      </c>
      <c r="N306" s="332">
        <f t="shared" si="61"/>
        <v>0</v>
      </c>
      <c r="O306" s="332">
        <f t="shared" si="61"/>
        <v>0</v>
      </c>
      <c r="P306" s="332">
        <f t="shared" si="61"/>
        <v>0</v>
      </c>
      <c r="Q306" s="332">
        <f t="shared" si="61"/>
        <v>0</v>
      </c>
      <c r="R306" s="332">
        <f t="shared" si="61"/>
        <v>0</v>
      </c>
      <c r="S306" s="332">
        <f t="shared" si="61"/>
        <v>0</v>
      </c>
      <c r="T306" s="332">
        <f t="shared" si="61"/>
        <v>0</v>
      </c>
      <c r="U306" s="332">
        <f t="shared" si="61"/>
        <v>0</v>
      </c>
      <c r="V306" s="332">
        <f t="shared" si="61"/>
        <v>0</v>
      </c>
      <c r="W306" s="332">
        <f t="shared" si="61"/>
        <v>0</v>
      </c>
      <c r="X306" s="332">
        <f t="shared" si="61"/>
        <v>0</v>
      </c>
      <c r="Y306" s="332">
        <f t="shared" si="61"/>
        <v>0</v>
      </c>
      <c r="Z306" s="332">
        <f t="shared" si="61"/>
        <v>0</v>
      </c>
      <c r="AA306" s="332">
        <f t="shared" si="61"/>
        <v>0</v>
      </c>
      <c r="AB306" s="332">
        <f t="shared" si="60"/>
        <v>0</v>
      </c>
      <c r="AC306" s="332">
        <f t="shared" si="60"/>
        <v>0</v>
      </c>
      <c r="AD306" s="332">
        <f t="shared" si="60"/>
        <v>0</v>
      </c>
      <c r="AE306" s="332">
        <f t="shared" si="60"/>
        <v>0</v>
      </c>
      <c r="AF306" s="332">
        <f t="shared" si="60"/>
        <v>0</v>
      </c>
      <c r="AG306" s="332">
        <f t="shared" si="60"/>
        <v>0</v>
      </c>
      <c r="AH306" s="332">
        <f t="shared" si="60"/>
        <v>0</v>
      </c>
      <c r="AI306" s="332">
        <f t="shared" si="60"/>
        <v>0</v>
      </c>
      <c r="AJ306" s="332">
        <f t="shared" si="60"/>
        <v>0</v>
      </c>
      <c r="AK306" s="332">
        <f t="shared" si="60"/>
        <v>0</v>
      </c>
      <c r="AL306" s="332">
        <f t="shared" si="60"/>
        <v>0</v>
      </c>
      <c r="AM306" s="332">
        <f t="shared" si="60"/>
        <v>0</v>
      </c>
      <c r="AN306" s="332">
        <f t="shared" si="60"/>
        <v>0</v>
      </c>
      <c r="AO306" s="332">
        <f t="shared" si="60"/>
        <v>0</v>
      </c>
      <c r="AP306" s="332">
        <f t="shared" si="60"/>
        <v>0</v>
      </c>
      <c r="AQ306" s="332">
        <f t="shared" si="60"/>
        <v>0</v>
      </c>
      <c r="AR306" s="332">
        <f t="shared" si="63"/>
        <v>0</v>
      </c>
      <c r="AS306" s="332">
        <f t="shared" si="63"/>
        <v>0</v>
      </c>
      <c r="AT306" s="332">
        <f t="shared" si="63"/>
        <v>0</v>
      </c>
      <c r="AU306" s="332">
        <f t="shared" si="63"/>
        <v>0</v>
      </c>
      <c r="AV306" s="332">
        <f t="shared" si="63"/>
        <v>0</v>
      </c>
      <c r="AW306" s="332">
        <f t="shared" si="63"/>
        <v>0</v>
      </c>
      <c r="AX306" s="332">
        <f t="shared" si="63"/>
        <v>0</v>
      </c>
      <c r="AY306" s="332">
        <f t="shared" si="63"/>
        <v>0</v>
      </c>
      <c r="AZ306" s="332">
        <f t="shared" si="63"/>
        <v>0</v>
      </c>
      <c r="BA306" s="332">
        <f t="shared" si="63"/>
        <v>0</v>
      </c>
      <c r="BB306" s="332">
        <f t="shared" si="63"/>
        <v>0</v>
      </c>
      <c r="BC306" s="332">
        <f t="shared" si="63"/>
        <v>0</v>
      </c>
      <c r="BD306" s="332">
        <f t="shared" si="63"/>
        <v>0</v>
      </c>
      <c r="BE306" s="332">
        <f t="shared" si="63"/>
        <v>0</v>
      </c>
      <c r="BF306" s="332">
        <f t="shared" si="63"/>
        <v>0</v>
      </c>
      <c r="BG306" s="332">
        <f t="shared" si="63"/>
        <v>0</v>
      </c>
      <c r="BH306" s="332">
        <f t="shared" si="62"/>
        <v>0</v>
      </c>
      <c r="BI306" s="332">
        <f t="shared" si="62"/>
        <v>0</v>
      </c>
      <c r="BJ306" s="332">
        <f t="shared" si="62"/>
        <v>0</v>
      </c>
      <c r="BK306" s="332">
        <f t="shared" si="62"/>
        <v>0</v>
      </c>
      <c r="BL306" s="332">
        <f t="shared" si="62"/>
        <v>0</v>
      </c>
      <c r="BM306" s="332">
        <f t="shared" si="62"/>
        <v>0</v>
      </c>
      <c r="BN306" s="332">
        <f t="shared" si="62"/>
        <v>0</v>
      </c>
      <c r="BO306" s="332">
        <f t="shared" si="62"/>
        <v>0</v>
      </c>
      <c r="BU306" s="332">
        <f t="shared" si="58"/>
        <v>0</v>
      </c>
      <c r="BV306" s="332">
        <f t="shared" si="58"/>
        <v>0</v>
      </c>
      <c r="BW306" s="332">
        <f t="shared" si="58"/>
        <v>0</v>
      </c>
      <c r="BX306" s="332">
        <f t="shared" si="58"/>
        <v>0</v>
      </c>
      <c r="BZ306" s="332">
        <f t="shared" si="59"/>
        <v>0</v>
      </c>
      <c r="CA306" s="332">
        <f t="shared" si="59"/>
        <v>0</v>
      </c>
    </row>
    <row r="307" spans="12:79" hidden="1" x14ac:dyDescent="0.2">
      <c r="L307" s="332">
        <f t="shared" si="61"/>
        <v>0</v>
      </c>
      <c r="M307" s="332">
        <f t="shared" si="61"/>
        <v>0</v>
      </c>
      <c r="N307" s="332">
        <f t="shared" si="61"/>
        <v>0</v>
      </c>
      <c r="O307" s="332">
        <f t="shared" si="61"/>
        <v>0</v>
      </c>
      <c r="P307" s="332">
        <f t="shared" si="61"/>
        <v>0</v>
      </c>
      <c r="Q307" s="332">
        <f t="shared" si="61"/>
        <v>0</v>
      </c>
      <c r="R307" s="332">
        <f t="shared" si="61"/>
        <v>0</v>
      </c>
      <c r="S307" s="332">
        <f t="shared" si="61"/>
        <v>0</v>
      </c>
      <c r="T307" s="332">
        <f t="shared" si="61"/>
        <v>0</v>
      </c>
      <c r="U307" s="332">
        <f t="shared" si="61"/>
        <v>0</v>
      </c>
      <c r="V307" s="332">
        <f t="shared" si="61"/>
        <v>0</v>
      </c>
      <c r="W307" s="332">
        <f t="shared" si="61"/>
        <v>0</v>
      </c>
      <c r="X307" s="332">
        <f t="shared" si="61"/>
        <v>0</v>
      </c>
      <c r="Y307" s="332">
        <f t="shared" si="61"/>
        <v>0</v>
      </c>
      <c r="Z307" s="332">
        <f t="shared" si="61"/>
        <v>0</v>
      </c>
      <c r="AA307" s="332">
        <f t="shared" si="61"/>
        <v>0</v>
      </c>
      <c r="AB307" s="332">
        <f t="shared" si="60"/>
        <v>0</v>
      </c>
      <c r="AC307" s="332">
        <f t="shared" si="60"/>
        <v>0</v>
      </c>
      <c r="AD307" s="332">
        <f t="shared" si="60"/>
        <v>0</v>
      </c>
      <c r="AE307" s="332">
        <f t="shared" si="60"/>
        <v>0</v>
      </c>
      <c r="AF307" s="332">
        <f t="shared" si="60"/>
        <v>0</v>
      </c>
      <c r="AG307" s="332">
        <f t="shared" si="60"/>
        <v>0</v>
      </c>
      <c r="AH307" s="332">
        <f t="shared" si="60"/>
        <v>0</v>
      </c>
      <c r="AI307" s="332">
        <f t="shared" si="60"/>
        <v>0</v>
      </c>
      <c r="AJ307" s="332">
        <f t="shared" si="60"/>
        <v>0</v>
      </c>
      <c r="AK307" s="332">
        <f t="shared" si="60"/>
        <v>0</v>
      </c>
      <c r="AL307" s="332">
        <f t="shared" si="60"/>
        <v>0</v>
      </c>
      <c r="AM307" s="332">
        <f t="shared" si="60"/>
        <v>0</v>
      </c>
      <c r="AN307" s="332">
        <f t="shared" si="60"/>
        <v>0</v>
      </c>
      <c r="AO307" s="332">
        <f t="shared" si="60"/>
        <v>0</v>
      </c>
      <c r="AP307" s="332">
        <f t="shared" si="60"/>
        <v>0</v>
      </c>
      <c r="AQ307" s="332">
        <f t="shared" si="60"/>
        <v>0</v>
      </c>
      <c r="AR307" s="332">
        <f t="shared" si="63"/>
        <v>0</v>
      </c>
      <c r="AS307" s="332">
        <f t="shared" si="63"/>
        <v>0</v>
      </c>
      <c r="AT307" s="332">
        <f t="shared" si="63"/>
        <v>0</v>
      </c>
      <c r="AU307" s="332">
        <f t="shared" si="63"/>
        <v>0</v>
      </c>
      <c r="AV307" s="332">
        <f t="shared" si="63"/>
        <v>0</v>
      </c>
      <c r="AW307" s="332">
        <f t="shared" si="63"/>
        <v>0</v>
      </c>
      <c r="AX307" s="332">
        <f t="shared" si="63"/>
        <v>0</v>
      </c>
      <c r="AY307" s="332">
        <f t="shared" si="63"/>
        <v>0</v>
      </c>
      <c r="AZ307" s="332">
        <f t="shared" si="63"/>
        <v>0</v>
      </c>
      <c r="BA307" s="332">
        <f t="shared" si="63"/>
        <v>0</v>
      </c>
      <c r="BB307" s="332">
        <f t="shared" si="63"/>
        <v>0</v>
      </c>
      <c r="BC307" s="332">
        <f t="shared" si="63"/>
        <v>0</v>
      </c>
      <c r="BD307" s="332">
        <f t="shared" si="63"/>
        <v>0</v>
      </c>
      <c r="BE307" s="332">
        <f t="shared" si="63"/>
        <v>0</v>
      </c>
      <c r="BF307" s="332">
        <f t="shared" si="63"/>
        <v>0</v>
      </c>
      <c r="BG307" s="332">
        <f t="shared" si="63"/>
        <v>0</v>
      </c>
      <c r="BH307" s="332">
        <f t="shared" si="62"/>
        <v>0</v>
      </c>
      <c r="BI307" s="332">
        <f t="shared" si="62"/>
        <v>0</v>
      </c>
      <c r="BJ307" s="332">
        <f t="shared" si="62"/>
        <v>0</v>
      </c>
      <c r="BK307" s="332">
        <f t="shared" si="62"/>
        <v>0</v>
      </c>
      <c r="BL307" s="332">
        <f t="shared" si="62"/>
        <v>0</v>
      </c>
      <c r="BM307" s="332">
        <f t="shared" si="62"/>
        <v>0</v>
      </c>
      <c r="BN307" s="332">
        <f t="shared" si="62"/>
        <v>0</v>
      </c>
      <c r="BO307" s="332">
        <f t="shared" si="62"/>
        <v>0</v>
      </c>
      <c r="BU307" s="332">
        <f t="shared" ref="BU307:BX322" si="64">BU142-EM142</f>
        <v>0</v>
      </c>
      <c r="BV307" s="332">
        <f t="shared" si="64"/>
        <v>0</v>
      </c>
      <c r="BW307" s="332">
        <f t="shared" si="64"/>
        <v>0</v>
      </c>
      <c r="BX307" s="332">
        <f t="shared" si="64"/>
        <v>0</v>
      </c>
      <c r="BZ307" s="332">
        <f t="shared" ref="BZ307:CA322" si="65">BZ142-ER142</f>
        <v>0</v>
      </c>
      <c r="CA307" s="332">
        <f t="shared" si="65"/>
        <v>0</v>
      </c>
    </row>
    <row r="308" spans="12:79" hidden="1" x14ac:dyDescent="0.2">
      <c r="L308" s="332">
        <f t="shared" si="61"/>
        <v>0</v>
      </c>
      <c r="M308" s="332">
        <f t="shared" si="61"/>
        <v>0</v>
      </c>
      <c r="N308" s="332">
        <f t="shared" si="61"/>
        <v>0</v>
      </c>
      <c r="O308" s="332">
        <f t="shared" si="61"/>
        <v>0</v>
      </c>
      <c r="P308" s="332">
        <f t="shared" si="61"/>
        <v>0</v>
      </c>
      <c r="Q308" s="332">
        <f t="shared" si="61"/>
        <v>0</v>
      </c>
      <c r="R308" s="332">
        <f t="shared" si="61"/>
        <v>0</v>
      </c>
      <c r="S308" s="332">
        <f t="shared" si="61"/>
        <v>0</v>
      </c>
      <c r="T308" s="332">
        <f t="shared" si="61"/>
        <v>0</v>
      </c>
      <c r="U308" s="332">
        <f t="shared" si="61"/>
        <v>0</v>
      </c>
      <c r="V308" s="332">
        <f t="shared" si="61"/>
        <v>0</v>
      </c>
      <c r="W308" s="332">
        <f t="shared" si="61"/>
        <v>0</v>
      </c>
      <c r="X308" s="332">
        <f t="shared" si="61"/>
        <v>0</v>
      </c>
      <c r="Y308" s="332">
        <f t="shared" si="61"/>
        <v>0</v>
      </c>
      <c r="Z308" s="332">
        <f t="shared" si="61"/>
        <v>0</v>
      </c>
      <c r="AA308" s="332">
        <f t="shared" si="61"/>
        <v>0</v>
      </c>
      <c r="AB308" s="332">
        <f t="shared" si="60"/>
        <v>0</v>
      </c>
      <c r="AC308" s="332">
        <f t="shared" si="60"/>
        <v>0</v>
      </c>
      <c r="AD308" s="332">
        <f t="shared" si="60"/>
        <v>0</v>
      </c>
      <c r="AE308" s="332">
        <f t="shared" si="60"/>
        <v>0</v>
      </c>
      <c r="AF308" s="332">
        <f t="shared" si="60"/>
        <v>0</v>
      </c>
      <c r="AG308" s="332">
        <f t="shared" si="60"/>
        <v>0</v>
      </c>
      <c r="AH308" s="332">
        <f t="shared" si="60"/>
        <v>0</v>
      </c>
      <c r="AI308" s="332">
        <f t="shared" si="60"/>
        <v>0</v>
      </c>
      <c r="AJ308" s="332">
        <f t="shared" si="60"/>
        <v>0</v>
      </c>
      <c r="AK308" s="332">
        <f t="shared" si="60"/>
        <v>0</v>
      </c>
      <c r="AL308" s="332">
        <f t="shared" si="60"/>
        <v>0</v>
      </c>
      <c r="AM308" s="332">
        <f t="shared" si="60"/>
        <v>0</v>
      </c>
      <c r="AN308" s="332">
        <f t="shared" si="60"/>
        <v>0</v>
      </c>
      <c r="AO308" s="332">
        <f t="shared" si="60"/>
        <v>0</v>
      </c>
      <c r="AP308" s="332">
        <f t="shared" si="60"/>
        <v>0</v>
      </c>
      <c r="AQ308" s="332">
        <f t="shared" si="60"/>
        <v>0</v>
      </c>
      <c r="AR308" s="332">
        <f t="shared" si="63"/>
        <v>0</v>
      </c>
      <c r="AS308" s="332">
        <f t="shared" si="63"/>
        <v>0</v>
      </c>
      <c r="AT308" s="332">
        <f t="shared" si="63"/>
        <v>0</v>
      </c>
      <c r="AU308" s="332">
        <f t="shared" si="63"/>
        <v>0</v>
      </c>
      <c r="AV308" s="332">
        <f t="shared" si="63"/>
        <v>0</v>
      </c>
      <c r="AW308" s="332">
        <f t="shared" si="63"/>
        <v>0</v>
      </c>
      <c r="AX308" s="332">
        <f t="shared" si="63"/>
        <v>0</v>
      </c>
      <c r="AY308" s="332">
        <f t="shared" si="63"/>
        <v>0</v>
      </c>
      <c r="AZ308" s="332">
        <f t="shared" si="63"/>
        <v>0</v>
      </c>
      <c r="BA308" s="332">
        <f t="shared" si="63"/>
        <v>0</v>
      </c>
      <c r="BB308" s="332">
        <f t="shared" si="63"/>
        <v>0</v>
      </c>
      <c r="BC308" s="332">
        <f t="shared" si="63"/>
        <v>0</v>
      </c>
      <c r="BD308" s="332">
        <f t="shared" si="63"/>
        <v>0</v>
      </c>
      <c r="BE308" s="332">
        <f t="shared" si="63"/>
        <v>0</v>
      </c>
      <c r="BF308" s="332">
        <f t="shared" si="63"/>
        <v>0</v>
      </c>
      <c r="BG308" s="332">
        <f t="shared" si="63"/>
        <v>0</v>
      </c>
      <c r="BH308" s="332">
        <f t="shared" si="62"/>
        <v>0</v>
      </c>
      <c r="BI308" s="332">
        <f t="shared" si="62"/>
        <v>0</v>
      </c>
      <c r="BJ308" s="332">
        <f t="shared" si="62"/>
        <v>0</v>
      </c>
      <c r="BK308" s="332">
        <f t="shared" si="62"/>
        <v>0</v>
      </c>
      <c r="BL308" s="332">
        <f t="shared" si="62"/>
        <v>0</v>
      </c>
      <c r="BM308" s="332">
        <f t="shared" si="62"/>
        <v>0</v>
      </c>
      <c r="BN308" s="332">
        <f t="shared" si="62"/>
        <v>0</v>
      </c>
      <c r="BO308" s="332">
        <f t="shared" si="62"/>
        <v>0</v>
      </c>
      <c r="BU308" s="332">
        <f t="shared" si="64"/>
        <v>0</v>
      </c>
      <c r="BV308" s="332">
        <f t="shared" si="64"/>
        <v>0</v>
      </c>
      <c r="BW308" s="332">
        <f t="shared" si="64"/>
        <v>0</v>
      </c>
      <c r="BX308" s="332">
        <f t="shared" si="64"/>
        <v>0</v>
      </c>
      <c r="BZ308" s="332">
        <f t="shared" si="65"/>
        <v>0</v>
      </c>
      <c r="CA308" s="332">
        <f t="shared" si="65"/>
        <v>0</v>
      </c>
    </row>
    <row r="309" spans="12:79" hidden="1" x14ac:dyDescent="0.2">
      <c r="L309" s="332">
        <f t="shared" si="61"/>
        <v>0</v>
      </c>
      <c r="M309" s="332">
        <f t="shared" si="61"/>
        <v>0</v>
      </c>
      <c r="N309" s="332">
        <f t="shared" si="61"/>
        <v>0</v>
      </c>
      <c r="O309" s="332">
        <f t="shared" si="61"/>
        <v>0</v>
      </c>
      <c r="P309" s="332">
        <f t="shared" si="61"/>
        <v>0</v>
      </c>
      <c r="Q309" s="332">
        <f t="shared" si="61"/>
        <v>0</v>
      </c>
      <c r="R309" s="332">
        <f t="shared" si="61"/>
        <v>0</v>
      </c>
      <c r="S309" s="332">
        <f t="shared" si="61"/>
        <v>0</v>
      </c>
      <c r="T309" s="332">
        <f t="shared" si="61"/>
        <v>0</v>
      </c>
      <c r="U309" s="332">
        <f t="shared" si="61"/>
        <v>0</v>
      </c>
      <c r="V309" s="332">
        <f t="shared" si="61"/>
        <v>0</v>
      </c>
      <c r="W309" s="332">
        <f t="shared" si="61"/>
        <v>0</v>
      </c>
      <c r="X309" s="332">
        <f t="shared" si="61"/>
        <v>0</v>
      </c>
      <c r="Y309" s="332">
        <f t="shared" si="61"/>
        <v>0</v>
      </c>
      <c r="Z309" s="332">
        <f t="shared" si="61"/>
        <v>0</v>
      </c>
      <c r="AA309" s="332">
        <f t="shared" si="61"/>
        <v>0</v>
      </c>
      <c r="AB309" s="332">
        <f t="shared" si="60"/>
        <v>0</v>
      </c>
      <c r="AC309" s="332">
        <f t="shared" si="60"/>
        <v>0</v>
      </c>
      <c r="AD309" s="332">
        <f t="shared" si="60"/>
        <v>0</v>
      </c>
      <c r="AE309" s="332">
        <f t="shared" si="60"/>
        <v>0</v>
      </c>
      <c r="AF309" s="332">
        <f t="shared" si="60"/>
        <v>0</v>
      </c>
      <c r="AG309" s="332">
        <f t="shared" si="60"/>
        <v>0</v>
      </c>
      <c r="AH309" s="332">
        <f t="shared" si="60"/>
        <v>0</v>
      </c>
      <c r="AI309" s="332">
        <f t="shared" si="60"/>
        <v>0</v>
      </c>
      <c r="AJ309" s="332">
        <f t="shared" si="60"/>
        <v>0</v>
      </c>
      <c r="AK309" s="332">
        <f t="shared" si="60"/>
        <v>0</v>
      </c>
      <c r="AL309" s="332">
        <f t="shared" si="60"/>
        <v>0</v>
      </c>
      <c r="AM309" s="332">
        <f t="shared" si="60"/>
        <v>0</v>
      </c>
      <c r="AN309" s="332">
        <f t="shared" si="60"/>
        <v>0</v>
      </c>
      <c r="AO309" s="332">
        <f t="shared" si="60"/>
        <v>0</v>
      </c>
      <c r="AP309" s="332">
        <f t="shared" si="60"/>
        <v>0</v>
      </c>
      <c r="AQ309" s="332">
        <f t="shared" si="60"/>
        <v>0</v>
      </c>
      <c r="AR309" s="332">
        <f t="shared" si="63"/>
        <v>0</v>
      </c>
      <c r="AS309" s="332">
        <f t="shared" si="63"/>
        <v>0</v>
      </c>
      <c r="AT309" s="332">
        <f t="shared" si="63"/>
        <v>0</v>
      </c>
      <c r="AU309" s="332">
        <f t="shared" si="63"/>
        <v>0</v>
      </c>
      <c r="AV309" s="332">
        <f t="shared" si="63"/>
        <v>0</v>
      </c>
      <c r="AW309" s="332">
        <f t="shared" si="63"/>
        <v>0</v>
      </c>
      <c r="AX309" s="332">
        <f t="shared" si="63"/>
        <v>0</v>
      </c>
      <c r="AY309" s="332">
        <f t="shared" si="63"/>
        <v>0</v>
      </c>
      <c r="AZ309" s="332">
        <f t="shared" si="63"/>
        <v>0</v>
      </c>
      <c r="BA309" s="332">
        <f t="shared" si="63"/>
        <v>0</v>
      </c>
      <c r="BB309" s="332">
        <f t="shared" si="63"/>
        <v>0</v>
      </c>
      <c r="BC309" s="332">
        <f t="shared" si="63"/>
        <v>0</v>
      </c>
      <c r="BD309" s="332">
        <f t="shared" si="63"/>
        <v>0</v>
      </c>
      <c r="BE309" s="332">
        <f t="shared" si="63"/>
        <v>0</v>
      </c>
      <c r="BF309" s="332">
        <f t="shared" si="63"/>
        <v>0</v>
      </c>
      <c r="BG309" s="332">
        <f t="shared" si="63"/>
        <v>0</v>
      </c>
      <c r="BH309" s="332">
        <f t="shared" si="62"/>
        <v>0</v>
      </c>
      <c r="BI309" s="332">
        <f t="shared" si="62"/>
        <v>0</v>
      </c>
      <c r="BJ309" s="332">
        <f t="shared" si="62"/>
        <v>0</v>
      </c>
      <c r="BK309" s="332">
        <f t="shared" si="62"/>
        <v>0</v>
      </c>
      <c r="BL309" s="332">
        <f t="shared" si="62"/>
        <v>0</v>
      </c>
      <c r="BM309" s="332">
        <f t="shared" si="62"/>
        <v>0</v>
      </c>
      <c r="BN309" s="332">
        <f t="shared" si="62"/>
        <v>0</v>
      </c>
      <c r="BO309" s="332">
        <f t="shared" si="62"/>
        <v>0</v>
      </c>
      <c r="BU309" s="332">
        <f t="shared" si="64"/>
        <v>0</v>
      </c>
      <c r="BV309" s="332">
        <f t="shared" si="64"/>
        <v>0</v>
      </c>
      <c r="BW309" s="332">
        <f t="shared" si="64"/>
        <v>0</v>
      </c>
      <c r="BX309" s="332">
        <f t="shared" si="64"/>
        <v>0</v>
      </c>
      <c r="BZ309" s="332">
        <f t="shared" si="65"/>
        <v>0</v>
      </c>
      <c r="CA309" s="332">
        <f t="shared" si="65"/>
        <v>0</v>
      </c>
    </row>
    <row r="310" spans="12:79" hidden="1" x14ac:dyDescent="0.2">
      <c r="L310" s="332">
        <f t="shared" si="61"/>
        <v>0</v>
      </c>
      <c r="M310" s="332">
        <f t="shared" si="61"/>
        <v>0</v>
      </c>
      <c r="N310" s="332">
        <f t="shared" si="61"/>
        <v>0</v>
      </c>
      <c r="O310" s="332">
        <f t="shared" si="61"/>
        <v>0</v>
      </c>
      <c r="P310" s="332">
        <f t="shared" si="61"/>
        <v>0</v>
      </c>
      <c r="Q310" s="332">
        <f t="shared" si="61"/>
        <v>0</v>
      </c>
      <c r="R310" s="332">
        <f t="shared" si="61"/>
        <v>0</v>
      </c>
      <c r="S310" s="332">
        <f t="shared" si="61"/>
        <v>0</v>
      </c>
      <c r="T310" s="332">
        <f t="shared" si="61"/>
        <v>0</v>
      </c>
      <c r="U310" s="332">
        <f t="shared" si="61"/>
        <v>0</v>
      </c>
      <c r="V310" s="332">
        <f t="shared" si="61"/>
        <v>0</v>
      </c>
      <c r="W310" s="332">
        <f t="shared" si="61"/>
        <v>0</v>
      </c>
      <c r="X310" s="332">
        <f t="shared" si="61"/>
        <v>0</v>
      </c>
      <c r="Y310" s="332">
        <f t="shared" si="61"/>
        <v>0</v>
      </c>
      <c r="Z310" s="332">
        <f t="shared" si="61"/>
        <v>0</v>
      </c>
      <c r="AA310" s="332">
        <f t="shared" si="61"/>
        <v>0</v>
      </c>
      <c r="AB310" s="332">
        <f t="shared" si="60"/>
        <v>0</v>
      </c>
      <c r="AC310" s="332">
        <f t="shared" si="60"/>
        <v>0</v>
      </c>
      <c r="AD310" s="332">
        <f t="shared" si="60"/>
        <v>0</v>
      </c>
      <c r="AE310" s="332">
        <f t="shared" si="60"/>
        <v>0</v>
      </c>
      <c r="AF310" s="332">
        <f t="shared" si="60"/>
        <v>0</v>
      </c>
      <c r="AG310" s="332">
        <f t="shared" si="60"/>
        <v>0</v>
      </c>
      <c r="AH310" s="332">
        <f t="shared" si="60"/>
        <v>0</v>
      </c>
      <c r="AI310" s="332">
        <f t="shared" si="60"/>
        <v>0</v>
      </c>
      <c r="AJ310" s="332">
        <f t="shared" si="60"/>
        <v>0</v>
      </c>
      <c r="AK310" s="332">
        <f t="shared" si="60"/>
        <v>0</v>
      </c>
      <c r="AL310" s="332">
        <f t="shared" si="60"/>
        <v>0</v>
      </c>
      <c r="AM310" s="332">
        <f t="shared" si="60"/>
        <v>0</v>
      </c>
      <c r="AN310" s="332">
        <f t="shared" si="60"/>
        <v>0</v>
      </c>
      <c r="AO310" s="332">
        <f t="shared" si="60"/>
        <v>0</v>
      </c>
      <c r="AP310" s="332">
        <f t="shared" si="60"/>
        <v>0</v>
      </c>
      <c r="AQ310" s="332">
        <f t="shared" si="60"/>
        <v>0</v>
      </c>
      <c r="AR310" s="332">
        <f t="shared" si="63"/>
        <v>0</v>
      </c>
      <c r="AS310" s="332">
        <f t="shared" si="63"/>
        <v>0</v>
      </c>
      <c r="AT310" s="332">
        <f t="shared" si="63"/>
        <v>0</v>
      </c>
      <c r="AU310" s="332">
        <f t="shared" si="63"/>
        <v>0</v>
      </c>
      <c r="AV310" s="332">
        <f t="shared" si="63"/>
        <v>0</v>
      </c>
      <c r="AW310" s="332">
        <f t="shared" si="63"/>
        <v>0</v>
      </c>
      <c r="AX310" s="332">
        <f t="shared" si="63"/>
        <v>0</v>
      </c>
      <c r="AY310" s="332">
        <f t="shared" si="63"/>
        <v>0</v>
      </c>
      <c r="AZ310" s="332">
        <f t="shared" si="63"/>
        <v>0</v>
      </c>
      <c r="BA310" s="332">
        <f t="shared" si="63"/>
        <v>0</v>
      </c>
      <c r="BB310" s="332">
        <f t="shared" si="63"/>
        <v>0</v>
      </c>
      <c r="BC310" s="332">
        <f t="shared" si="63"/>
        <v>0</v>
      </c>
      <c r="BD310" s="332">
        <f t="shared" si="63"/>
        <v>0</v>
      </c>
      <c r="BE310" s="332">
        <f t="shared" si="63"/>
        <v>0</v>
      </c>
      <c r="BF310" s="332">
        <f t="shared" si="63"/>
        <v>0</v>
      </c>
      <c r="BG310" s="332">
        <f t="shared" si="63"/>
        <v>0</v>
      </c>
      <c r="BH310" s="332">
        <f t="shared" si="62"/>
        <v>0</v>
      </c>
      <c r="BI310" s="332">
        <f t="shared" si="62"/>
        <v>0</v>
      </c>
      <c r="BJ310" s="332">
        <f t="shared" si="62"/>
        <v>0</v>
      </c>
      <c r="BK310" s="332">
        <f t="shared" si="62"/>
        <v>0</v>
      </c>
      <c r="BL310" s="332">
        <f t="shared" si="62"/>
        <v>0</v>
      </c>
      <c r="BM310" s="332">
        <f t="shared" si="62"/>
        <v>0</v>
      </c>
      <c r="BN310" s="332">
        <f t="shared" si="62"/>
        <v>0</v>
      </c>
      <c r="BO310" s="332">
        <f t="shared" si="62"/>
        <v>0</v>
      </c>
      <c r="BU310" s="332">
        <f t="shared" si="64"/>
        <v>0</v>
      </c>
      <c r="BV310" s="332">
        <f t="shared" si="64"/>
        <v>0</v>
      </c>
      <c r="BW310" s="332">
        <f t="shared" si="64"/>
        <v>0</v>
      </c>
      <c r="BX310" s="332">
        <f t="shared" si="64"/>
        <v>0</v>
      </c>
      <c r="BZ310" s="332">
        <f t="shared" si="65"/>
        <v>0</v>
      </c>
      <c r="CA310" s="332">
        <f t="shared" si="65"/>
        <v>0</v>
      </c>
    </row>
    <row r="311" spans="12:79" hidden="1" x14ac:dyDescent="0.2">
      <c r="L311" s="332">
        <f t="shared" si="61"/>
        <v>0</v>
      </c>
      <c r="M311" s="332">
        <f t="shared" si="61"/>
        <v>0</v>
      </c>
      <c r="N311" s="332">
        <f t="shared" si="61"/>
        <v>0</v>
      </c>
      <c r="O311" s="332">
        <f t="shared" si="61"/>
        <v>0</v>
      </c>
      <c r="P311" s="332">
        <f t="shared" si="61"/>
        <v>0</v>
      </c>
      <c r="Q311" s="332">
        <f t="shared" si="61"/>
        <v>0</v>
      </c>
      <c r="R311" s="332">
        <f t="shared" si="61"/>
        <v>0</v>
      </c>
      <c r="S311" s="332">
        <f t="shared" si="61"/>
        <v>0</v>
      </c>
      <c r="T311" s="332">
        <f t="shared" si="61"/>
        <v>0</v>
      </c>
      <c r="U311" s="332">
        <f t="shared" si="61"/>
        <v>0</v>
      </c>
      <c r="V311" s="332">
        <f t="shared" si="61"/>
        <v>0</v>
      </c>
      <c r="W311" s="332">
        <f t="shared" si="61"/>
        <v>0</v>
      </c>
      <c r="X311" s="332">
        <f t="shared" si="61"/>
        <v>0</v>
      </c>
      <c r="Y311" s="332">
        <f t="shared" si="61"/>
        <v>0</v>
      </c>
      <c r="Z311" s="332">
        <f t="shared" si="61"/>
        <v>0</v>
      </c>
      <c r="AA311" s="332">
        <f t="shared" si="61"/>
        <v>0</v>
      </c>
      <c r="AB311" s="332">
        <f t="shared" si="60"/>
        <v>0</v>
      </c>
      <c r="AC311" s="332">
        <f t="shared" si="60"/>
        <v>0</v>
      </c>
      <c r="AD311" s="332">
        <f t="shared" si="60"/>
        <v>0</v>
      </c>
      <c r="AE311" s="332">
        <f t="shared" si="60"/>
        <v>0</v>
      </c>
      <c r="AF311" s="332">
        <f t="shared" si="60"/>
        <v>0</v>
      </c>
      <c r="AG311" s="332">
        <f t="shared" si="60"/>
        <v>0</v>
      </c>
      <c r="AH311" s="332">
        <f t="shared" si="60"/>
        <v>0</v>
      </c>
      <c r="AI311" s="332">
        <f t="shared" si="60"/>
        <v>0</v>
      </c>
      <c r="AJ311" s="332">
        <f t="shared" si="60"/>
        <v>0</v>
      </c>
      <c r="AK311" s="332">
        <f t="shared" si="60"/>
        <v>0</v>
      </c>
      <c r="AL311" s="332">
        <f t="shared" si="60"/>
        <v>0</v>
      </c>
      <c r="AM311" s="332">
        <f t="shared" si="60"/>
        <v>0</v>
      </c>
      <c r="AN311" s="332">
        <f t="shared" si="60"/>
        <v>0</v>
      </c>
      <c r="AO311" s="332">
        <f t="shared" si="60"/>
        <v>0</v>
      </c>
      <c r="AP311" s="332">
        <f t="shared" si="60"/>
        <v>0</v>
      </c>
      <c r="AQ311" s="332">
        <f t="shared" si="60"/>
        <v>0</v>
      </c>
      <c r="AR311" s="332">
        <f t="shared" si="63"/>
        <v>0</v>
      </c>
      <c r="AS311" s="332">
        <f t="shared" si="63"/>
        <v>0</v>
      </c>
      <c r="AT311" s="332">
        <f t="shared" si="63"/>
        <v>0</v>
      </c>
      <c r="AU311" s="332">
        <f t="shared" si="63"/>
        <v>0</v>
      </c>
      <c r="AV311" s="332">
        <f t="shared" si="63"/>
        <v>0</v>
      </c>
      <c r="AW311" s="332">
        <f t="shared" si="63"/>
        <v>0</v>
      </c>
      <c r="AX311" s="332">
        <f t="shared" si="63"/>
        <v>0</v>
      </c>
      <c r="AY311" s="332">
        <f t="shared" si="63"/>
        <v>0</v>
      </c>
      <c r="AZ311" s="332">
        <f t="shared" si="63"/>
        <v>0</v>
      </c>
      <c r="BA311" s="332">
        <f t="shared" si="63"/>
        <v>0</v>
      </c>
      <c r="BB311" s="332">
        <f t="shared" si="63"/>
        <v>0</v>
      </c>
      <c r="BC311" s="332">
        <f t="shared" si="63"/>
        <v>0</v>
      </c>
      <c r="BD311" s="332">
        <f t="shared" si="63"/>
        <v>0</v>
      </c>
      <c r="BE311" s="332">
        <f t="shared" si="63"/>
        <v>0</v>
      </c>
      <c r="BF311" s="332">
        <f t="shared" si="63"/>
        <v>0</v>
      </c>
      <c r="BG311" s="332">
        <f t="shared" si="63"/>
        <v>0</v>
      </c>
      <c r="BH311" s="332">
        <f t="shared" si="62"/>
        <v>0</v>
      </c>
      <c r="BI311" s="332">
        <f t="shared" si="62"/>
        <v>0</v>
      </c>
      <c r="BJ311" s="332">
        <f t="shared" si="62"/>
        <v>0</v>
      </c>
      <c r="BK311" s="332">
        <f t="shared" si="62"/>
        <v>0</v>
      </c>
      <c r="BL311" s="332">
        <f t="shared" si="62"/>
        <v>0</v>
      </c>
      <c r="BM311" s="332">
        <f t="shared" si="62"/>
        <v>0</v>
      </c>
      <c r="BN311" s="332">
        <f t="shared" si="62"/>
        <v>0</v>
      </c>
      <c r="BO311" s="332">
        <f t="shared" si="62"/>
        <v>0</v>
      </c>
      <c r="BU311" s="332">
        <f t="shared" si="64"/>
        <v>0</v>
      </c>
      <c r="BV311" s="332">
        <f t="shared" si="64"/>
        <v>0</v>
      </c>
      <c r="BW311" s="332">
        <f t="shared" si="64"/>
        <v>0</v>
      </c>
      <c r="BX311" s="332">
        <f t="shared" si="64"/>
        <v>0</v>
      </c>
      <c r="BZ311" s="332">
        <f t="shared" si="65"/>
        <v>0</v>
      </c>
      <c r="CA311" s="332">
        <f t="shared" si="65"/>
        <v>0</v>
      </c>
    </row>
    <row r="312" spans="12:79" hidden="1" x14ac:dyDescent="0.2">
      <c r="L312" s="332">
        <f t="shared" si="61"/>
        <v>0</v>
      </c>
      <c r="M312" s="332">
        <f t="shared" si="61"/>
        <v>0</v>
      </c>
      <c r="N312" s="332">
        <f t="shared" si="61"/>
        <v>0</v>
      </c>
      <c r="O312" s="332">
        <f t="shared" si="61"/>
        <v>0</v>
      </c>
      <c r="P312" s="332">
        <f t="shared" si="61"/>
        <v>0</v>
      </c>
      <c r="Q312" s="332">
        <f t="shared" si="61"/>
        <v>0</v>
      </c>
      <c r="R312" s="332">
        <f t="shared" si="61"/>
        <v>0</v>
      </c>
      <c r="S312" s="332">
        <f t="shared" si="61"/>
        <v>0</v>
      </c>
      <c r="T312" s="332">
        <f t="shared" si="61"/>
        <v>0</v>
      </c>
      <c r="U312" s="332">
        <f t="shared" si="61"/>
        <v>0</v>
      </c>
      <c r="V312" s="332">
        <f t="shared" si="61"/>
        <v>0</v>
      </c>
      <c r="W312" s="332">
        <f t="shared" si="61"/>
        <v>0</v>
      </c>
      <c r="X312" s="332">
        <f t="shared" si="61"/>
        <v>0</v>
      </c>
      <c r="Y312" s="332">
        <f t="shared" si="61"/>
        <v>0</v>
      </c>
      <c r="Z312" s="332">
        <f t="shared" si="61"/>
        <v>0</v>
      </c>
      <c r="AA312" s="332">
        <f t="shared" ref="AA312:AQ326" si="66">AA139-CS139</f>
        <v>0</v>
      </c>
      <c r="AB312" s="332">
        <f t="shared" si="66"/>
        <v>0</v>
      </c>
      <c r="AC312" s="332">
        <f t="shared" si="66"/>
        <v>0</v>
      </c>
      <c r="AD312" s="332">
        <f t="shared" si="66"/>
        <v>0</v>
      </c>
      <c r="AE312" s="332">
        <f t="shared" si="66"/>
        <v>0</v>
      </c>
      <c r="AF312" s="332">
        <f t="shared" si="66"/>
        <v>0</v>
      </c>
      <c r="AG312" s="332">
        <f t="shared" si="66"/>
        <v>0</v>
      </c>
      <c r="AH312" s="332">
        <f t="shared" si="66"/>
        <v>0</v>
      </c>
      <c r="AI312" s="332">
        <f t="shared" si="66"/>
        <v>0</v>
      </c>
      <c r="AJ312" s="332">
        <f t="shared" si="66"/>
        <v>0</v>
      </c>
      <c r="AK312" s="332">
        <f t="shared" si="66"/>
        <v>0</v>
      </c>
      <c r="AL312" s="332">
        <f t="shared" si="66"/>
        <v>0</v>
      </c>
      <c r="AM312" s="332">
        <f t="shared" si="66"/>
        <v>0</v>
      </c>
      <c r="AN312" s="332">
        <f t="shared" si="66"/>
        <v>0</v>
      </c>
      <c r="AO312" s="332">
        <f t="shared" si="66"/>
        <v>0</v>
      </c>
      <c r="AP312" s="332">
        <f t="shared" si="66"/>
        <v>0</v>
      </c>
      <c r="AQ312" s="332">
        <f t="shared" si="66"/>
        <v>0</v>
      </c>
      <c r="AR312" s="332">
        <f t="shared" si="63"/>
        <v>0</v>
      </c>
      <c r="AS312" s="332">
        <f t="shared" si="63"/>
        <v>0</v>
      </c>
      <c r="AT312" s="332">
        <f t="shared" si="63"/>
        <v>0</v>
      </c>
      <c r="AU312" s="332">
        <f t="shared" si="63"/>
        <v>0</v>
      </c>
      <c r="AV312" s="332">
        <f t="shared" si="63"/>
        <v>0</v>
      </c>
      <c r="AW312" s="332">
        <f t="shared" si="63"/>
        <v>0</v>
      </c>
      <c r="AX312" s="332">
        <f t="shared" si="63"/>
        <v>0</v>
      </c>
      <c r="AY312" s="332">
        <f t="shared" si="63"/>
        <v>0</v>
      </c>
      <c r="AZ312" s="332">
        <f t="shared" si="63"/>
        <v>0</v>
      </c>
      <c r="BA312" s="332">
        <f t="shared" si="63"/>
        <v>0</v>
      </c>
      <c r="BB312" s="332">
        <f t="shared" si="63"/>
        <v>0</v>
      </c>
      <c r="BC312" s="332">
        <f t="shared" si="63"/>
        <v>0</v>
      </c>
      <c r="BD312" s="332">
        <f t="shared" si="63"/>
        <v>0</v>
      </c>
      <c r="BE312" s="332">
        <f t="shared" si="63"/>
        <v>0</v>
      </c>
      <c r="BF312" s="332">
        <f t="shared" si="63"/>
        <v>0</v>
      </c>
      <c r="BG312" s="332">
        <f t="shared" si="63"/>
        <v>0</v>
      </c>
      <c r="BH312" s="332">
        <f t="shared" si="62"/>
        <v>0</v>
      </c>
      <c r="BI312" s="332">
        <f t="shared" si="62"/>
        <v>0</v>
      </c>
      <c r="BJ312" s="332">
        <f t="shared" si="62"/>
        <v>0</v>
      </c>
      <c r="BK312" s="332">
        <f t="shared" si="62"/>
        <v>0</v>
      </c>
      <c r="BL312" s="332">
        <f t="shared" si="62"/>
        <v>0</v>
      </c>
      <c r="BM312" s="332">
        <f t="shared" si="62"/>
        <v>0</v>
      </c>
      <c r="BN312" s="332">
        <f t="shared" si="62"/>
        <v>0</v>
      </c>
      <c r="BO312" s="332">
        <f t="shared" si="62"/>
        <v>0</v>
      </c>
      <c r="BU312" s="332">
        <f t="shared" si="64"/>
        <v>0</v>
      </c>
      <c r="BV312" s="332">
        <f t="shared" si="64"/>
        <v>0</v>
      </c>
      <c r="BW312" s="332">
        <f t="shared" si="64"/>
        <v>0</v>
      </c>
      <c r="BX312" s="332">
        <f t="shared" si="64"/>
        <v>0</v>
      </c>
      <c r="BZ312" s="332">
        <f t="shared" si="65"/>
        <v>0</v>
      </c>
      <c r="CA312" s="332">
        <f t="shared" si="65"/>
        <v>0</v>
      </c>
    </row>
    <row r="313" spans="12:79" hidden="1" x14ac:dyDescent="0.2">
      <c r="L313" s="332">
        <f t="shared" ref="L313:AA328" si="67">L140-CD140</f>
        <v>0</v>
      </c>
      <c r="M313" s="332">
        <f t="shared" si="67"/>
        <v>0</v>
      </c>
      <c r="N313" s="332">
        <f t="shared" si="67"/>
        <v>0</v>
      </c>
      <c r="O313" s="332">
        <f t="shared" si="67"/>
        <v>0</v>
      </c>
      <c r="P313" s="332">
        <f t="shared" si="67"/>
        <v>0</v>
      </c>
      <c r="Q313" s="332">
        <f t="shared" si="67"/>
        <v>0</v>
      </c>
      <c r="R313" s="332">
        <f t="shared" si="67"/>
        <v>0</v>
      </c>
      <c r="S313" s="332">
        <f t="shared" si="67"/>
        <v>0</v>
      </c>
      <c r="T313" s="332">
        <f t="shared" si="67"/>
        <v>0</v>
      </c>
      <c r="U313" s="332">
        <f t="shared" si="67"/>
        <v>0</v>
      </c>
      <c r="V313" s="332">
        <f t="shared" si="67"/>
        <v>0</v>
      </c>
      <c r="W313" s="332">
        <f t="shared" si="67"/>
        <v>0</v>
      </c>
      <c r="X313" s="332">
        <f t="shared" si="67"/>
        <v>0</v>
      </c>
      <c r="Y313" s="332">
        <f t="shared" si="67"/>
        <v>0</v>
      </c>
      <c r="Z313" s="332">
        <f t="shared" si="67"/>
        <v>0</v>
      </c>
      <c r="AA313" s="332">
        <f t="shared" si="66"/>
        <v>0</v>
      </c>
      <c r="AB313" s="332">
        <f t="shared" si="66"/>
        <v>0</v>
      </c>
      <c r="AC313" s="332">
        <f t="shared" si="66"/>
        <v>0</v>
      </c>
      <c r="AD313" s="332">
        <f t="shared" si="66"/>
        <v>0</v>
      </c>
      <c r="AE313" s="332">
        <f t="shared" si="66"/>
        <v>0</v>
      </c>
      <c r="AF313" s="332">
        <f t="shared" si="66"/>
        <v>0</v>
      </c>
      <c r="AG313" s="332">
        <f t="shared" si="66"/>
        <v>0</v>
      </c>
      <c r="AH313" s="332">
        <f t="shared" si="66"/>
        <v>0</v>
      </c>
      <c r="AI313" s="332">
        <f t="shared" si="66"/>
        <v>0</v>
      </c>
      <c r="AJ313" s="332">
        <f t="shared" si="66"/>
        <v>0</v>
      </c>
      <c r="AK313" s="332">
        <f t="shared" si="66"/>
        <v>0</v>
      </c>
      <c r="AL313" s="332">
        <f t="shared" si="66"/>
        <v>0</v>
      </c>
      <c r="AM313" s="332">
        <f t="shared" si="66"/>
        <v>0</v>
      </c>
      <c r="AN313" s="332">
        <f t="shared" si="66"/>
        <v>0</v>
      </c>
      <c r="AO313" s="332">
        <f t="shared" si="66"/>
        <v>0</v>
      </c>
      <c r="AP313" s="332">
        <f t="shared" si="66"/>
        <v>0</v>
      </c>
      <c r="AQ313" s="332">
        <f t="shared" si="66"/>
        <v>0</v>
      </c>
      <c r="AR313" s="332">
        <f t="shared" si="63"/>
        <v>0</v>
      </c>
      <c r="AS313" s="332">
        <f t="shared" si="63"/>
        <v>0</v>
      </c>
      <c r="AT313" s="332">
        <f t="shared" si="63"/>
        <v>0</v>
      </c>
      <c r="AU313" s="332">
        <f t="shared" si="63"/>
        <v>0</v>
      </c>
      <c r="AV313" s="332">
        <f t="shared" si="63"/>
        <v>0</v>
      </c>
      <c r="AW313" s="332">
        <f t="shared" si="63"/>
        <v>0</v>
      </c>
      <c r="AX313" s="332">
        <f t="shared" si="63"/>
        <v>0</v>
      </c>
      <c r="AY313" s="332">
        <f t="shared" si="63"/>
        <v>0</v>
      </c>
      <c r="AZ313" s="332">
        <f t="shared" si="63"/>
        <v>0</v>
      </c>
      <c r="BA313" s="332">
        <f t="shared" si="63"/>
        <v>0</v>
      </c>
      <c r="BB313" s="332">
        <f t="shared" si="63"/>
        <v>0</v>
      </c>
      <c r="BC313" s="332">
        <f t="shared" si="63"/>
        <v>0</v>
      </c>
      <c r="BD313" s="332">
        <f t="shared" si="63"/>
        <v>0</v>
      </c>
      <c r="BE313" s="332">
        <f t="shared" si="63"/>
        <v>0</v>
      </c>
      <c r="BF313" s="332">
        <f t="shared" si="63"/>
        <v>0</v>
      </c>
      <c r="BG313" s="332">
        <f t="shared" si="63"/>
        <v>0</v>
      </c>
      <c r="BH313" s="332">
        <f t="shared" si="62"/>
        <v>0</v>
      </c>
      <c r="BI313" s="332">
        <f t="shared" si="62"/>
        <v>0</v>
      </c>
      <c r="BJ313" s="332">
        <f t="shared" si="62"/>
        <v>0</v>
      </c>
      <c r="BK313" s="332">
        <f t="shared" si="62"/>
        <v>0</v>
      </c>
      <c r="BL313" s="332">
        <f t="shared" si="62"/>
        <v>0</v>
      </c>
      <c r="BM313" s="332">
        <f t="shared" si="62"/>
        <v>0</v>
      </c>
      <c r="BN313" s="332">
        <f t="shared" si="62"/>
        <v>0</v>
      </c>
      <c r="BO313" s="332">
        <f t="shared" si="62"/>
        <v>0</v>
      </c>
      <c r="BU313" s="332">
        <f t="shared" si="64"/>
        <v>0</v>
      </c>
      <c r="BV313" s="332">
        <f t="shared" si="64"/>
        <v>0</v>
      </c>
      <c r="BW313" s="332">
        <f t="shared" si="64"/>
        <v>0</v>
      </c>
      <c r="BX313" s="332">
        <f t="shared" si="64"/>
        <v>0</v>
      </c>
      <c r="BZ313" s="332">
        <f t="shared" si="65"/>
        <v>0</v>
      </c>
      <c r="CA313" s="332">
        <f t="shared" si="65"/>
        <v>0</v>
      </c>
    </row>
    <row r="314" spans="12:79" hidden="1" x14ac:dyDescent="0.2">
      <c r="L314" s="332">
        <f t="shared" si="67"/>
        <v>0</v>
      </c>
      <c r="M314" s="332">
        <f t="shared" si="67"/>
        <v>0</v>
      </c>
      <c r="N314" s="332">
        <f t="shared" si="67"/>
        <v>0</v>
      </c>
      <c r="O314" s="332">
        <f t="shared" si="67"/>
        <v>0</v>
      </c>
      <c r="P314" s="332">
        <f t="shared" si="67"/>
        <v>0</v>
      </c>
      <c r="Q314" s="332">
        <f t="shared" si="67"/>
        <v>0</v>
      </c>
      <c r="R314" s="332">
        <f t="shared" si="67"/>
        <v>0</v>
      </c>
      <c r="S314" s="332">
        <f t="shared" si="67"/>
        <v>0</v>
      </c>
      <c r="T314" s="332">
        <f t="shared" si="67"/>
        <v>0</v>
      </c>
      <c r="U314" s="332">
        <f t="shared" si="67"/>
        <v>0</v>
      </c>
      <c r="V314" s="332">
        <f t="shared" si="67"/>
        <v>0</v>
      </c>
      <c r="W314" s="332">
        <f t="shared" si="67"/>
        <v>0</v>
      </c>
      <c r="X314" s="332">
        <f t="shared" si="67"/>
        <v>0</v>
      </c>
      <c r="Y314" s="332">
        <f t="shared" si="67"/>
        <v>0</v>
      </c>
      <c r="Z314" s="332">
        <f t="shared" si="67"/>
        <v>0</v>
      </c>
      <c r="AA314" s="332">
        <f t="shared" si="66"/>
        <v>0</v>
      </c>
      <c r="AB314" s="332">
        <f t="shared" si="66"/>
        <v>0</v>
      </c>
      <c r="AC314" s="332">
        <f t="shared" si="66"/>
        <v>0</v>
      </c>
      <c r="AD314" s="332">
        <f t="shared" si="66"/>
        <v>0</v>
      </c>
      <c r="AE314" s="332">
        <f t="shared" si="66"/>
        <v>0</v>
      </c>
      <c r="AF314" s="332">
        <f t="shared" si="66"/>
        <v>0</v>
      </c>
      <c r="AG314" s="332">
        <f t="shared" si="66"/>
        <v>0</v>
      </c>
      <c r="AH314" s="332">
        <f t="shared" si="66"/>
        <v>0</v>
      </c>
      <c r="AI314" s="332">
        <f t="shared" si="66"/>
        <v>0</v>
      </c>
      <c r="AJ314" s="332">
        <f t="shared" si="66"/>
        <v>0</v>
      </c>
      <c r="AK314" s="332">
        <f t="shared" si="66"/>
        <v>0</v>
      </c>
      <c r="AL314" s="332">
        <f t="shared" si="66"/>
        <v>0</v>
      </c>
      <c r="AM314" s="332">
        <f t="shared" si="66"/>
        <v>0</v>
      </c>
      <c r="AN314" s="332">
        <f t="shared" si="66"/>
        <v>0</v>
      </c>
      <c r="AO314" s="332">
        <f t="shared" si="66"/>
        <v>0</v>
      </c>
      <c r="AP314" s="332">
        <f t="shared" si="66"/>
        <v>0</v>
      </c>
      <c r="AQ314" s="332">
        <f t="shared" si="66"/>
        <v>0</v>
      </c>
      <c r="AR314" s="332">
        <f t="shared" si="63"/>
        <v>0</v>
      </c>
      <c r="AS314" s="332">
        <f t="shared" si="63"/>
        <v>0</v>
      </c>
      <c r="AT314" s="332">
        <f t="shared" si="63"/>
        <v>0</v>
      </c>
      <c r="AU314" s="332">
        <f t="shared" si="63"/>
        <v>0</v>
      </c>
      <c r="AV314" s="332">
        <f t="shared" si="63"/>
        <v>0</v>
      </c>
      <c r="AW314" s="332">
        <f t="shared" si="63"/>
        <v>0</v>
      </c>
      <c r="AX314" s="332">
        <f t="shared" si="63"/>
        <v>0</v>
      </c>
      <c r="AY314" s="332">
        <f t="shared" si="63"/>
        <v>0</v>
      </c>
      <c r="AZ314" s="332">
        <f t="shared" si="63"/>
        <v>0</v>
      </c>
      <c r="BA314" s="332">
        <f t="shared" si="63"/>
        <v>0</v>
      </c>
      <c r="BB314" s="332">
        <f t="shared" si="63"/>
        <v>0</v>
      </c>
      <c r="BC314" s="332">
        <f t="shared" si="63"/>
        <v>0</v>
      </c>
      <c r="BD314" s="332">
        <f t="shared" si="63"/>
        <v>0</v>
      </c>
      <c r="BE314" s="332">
        <f t="shared" si="63"/>
        <v>0</v>
      </c>
      <c r="BF314" s="332">
        <f t="shared" si="63"/>
        <v>0</v>
      </c>
      <c r="BG314" s="332">
        <f t="shared" si="63"/>
        <v>0</v>
      </c>
      <c r="BH314" s="332">
        <f t="shared" ref="BH314:BO329" si="68">BH141-DZ141</f>
        <v>0</v>
      </c>
      <c r="BI314" s="332">
        <f t="shared" si="68"/>
        <v>0</v>
      </c>
      <c r="BJ314" s="332">
        <f t="shared" si="68"/>
        <v>0</v>
      </c>
      <c r="BK314" s="332">
        <f t="shared" si="68"/>
        <v>0</v>
      </c>
      <c r="BL314" s="332">
        <f t="shared" si="68"/>
        <v>0</v>
      </c>
      <c r="BM314" s="332">
        <f t="shared" si="68"/>
        <v>0</v>
      </c>
      <c r="BN314" s="332">
        <f t="shared" si="68"/>
        <v>0</v>
      </c>
      <c r="BO314" s="332">
        <f t="shared" si="68"/>
        <v>0</v>
      </c>
      <c r="BU314" s="332">
        <f t="shared" si="64"/>
        <v>0</v>
      </c>
      <c r="BV314" s="332">
        <f t="shared" si="64"/>
        <v>0</v>
      </c>
      <c r="BW314" s="332">
        <f t="shared" si="64"/>
        <v>0</v>
      </c>
      <c r="BX314" s="332">
        <f t="shared" si="64"/>
        <v>0</v>
      </c>
      <c r="BZ314" s="332">
        <f t="shared" si="65"/>
        <v>0</v>
      </c>
      <c r="CA314" s="332">
        <f t="shared" si="65"/>
        <v>0</v>
      </c>
    </row>
    <row r="315" spans="12:79" hidden="1" x14ac:dyDescent="0.2">
      <c r="L315" s="332">
        <f t="shared" si="67"/>
        <v>0</v>
      </c>
      <c r="M315" s="332">
        <f t="shared" si="67"/>
        <v>0</v>
      </c>
      <c r="N315" s="332">
        <f t="shared" si="67"/>
        <v>0</v>
      </c>
      <c r="O315" s="332">
        <f t="shared" si="67"/>
        <v>0</v>
      </c>
      <c r="P315" s="332">
        <f t="shared" si="67"/>
        <v>0</v>
      </c>
      <c r="Q315" s="332">
        <f t="shared" si="67"/>
        <v>0</v>
      </c>
      <c r="R315" s="332">
        <f t="shared" si="67"/>
        <v>0</v>
      </c>
      <c r="S315" s="332">
        <f t="shared" si="67"/>
        <v>0</v>
      </c>
      <c r="T315" s="332">
        <f t="shared" si="67"/>
        <v>0</v>
      </c>
      <c r="U315" s="332">
        <f t="shared" si="67"/>
        <v>0</v>
      </c>
      <c r="V315" s="332">
        <f t="shared" si="67"/>
        <v>0</v>
      </c>
      <c r="W315" s="332">
        <f t="shared" si="67"/>
        <v>0</v>
      </c>
      <c r="X315" s="332">
        <f t="shared" si="67"/>
        <v>0</v>
      </c>
      <c r="Y315" s="332">
        <f t="shared" si="67"/>
        <v>0</v>
      </c>
      <c r="Z315" s="332">
        <f t="shared" si="67"/>
        <v>0</v>
      </c>
      <c r="AA315" s="332">
        <f t="shared" si="66"/>
        <v>0</v>
      </c>
      <c r="AB315" s="332">
        <f t="shared" si="66"/>
        <v>0</v>
      </c>
      <c r="AC315" s="332">
        <f t="shared" si="66"/>
        <v>0</v>
      </c>
      <c r="AD315" s="332">
        <f t="shared" si="66"/>
        <v>0</v>
      </c>
      <c r="AE315" s="332">
        <f t="shared" si="66"/>
        <v>0</v>
      </c>
      <c r="AF315" s="332">
        <f t="shared" si="66"/>
        <v>0</v>
      </c>
      <c r="AG315" s="332">
        <f t="shared" si="66"/>
        <v>0</v>
      </c>
      <c r="AH315" s="332">
        <f t="shared" si="66"/>
        <v>0</v>
      </c>
      <c r="AI315" s="332">
        <f t="shared" si="66"/>
        <v>0</v>
      </c>
      <c r="AJ315" s="332">
        <f t="shared" si="66"/>
        <v>0</v>
      </c>
      <c r="AK315" s="332">
        <f t="shared" si="66"/>
        <v>0</v>
      </c>
      <c r="AL315" s="332">
        <f t="shared" si="66"/>
        <v>0</v>
      </c>
      <c r="AM315" s="332">
        <f t="shared" si="66"/>
        <v>0</v>
      </c>
      <c r="AN315" s="332">
        <f t="shared" si="66"/>
        <v>0</v>
      </c>
      <c r="AO315" s="332">
        <f t="shared" si="66"/>
        <v>0</v>
      </c>
      <c r="AP315" s="332">
        <f t="shared" si="66"/>
        <v>0</v>
      </c>
      <c r="AQ315" s="332">
        <f t="shared" si="66"/>
        <v>0</v>
      </c>
      <c r="AR315" s="332">
        <f t="shared" si="63"/>
        <v>0</v>
      </c>
      <c r="AS315" s="332">
        <f t="shared" si="63"/>
        <v>0</v>
      </c>
      <c r="AT315" s="332">
        <f t="shared" si="63"/>
        <v>0</v>
      </c>
      <c r="AU315" s="332">
        <f t="shared" si="63"/>
        <v>0</v>
      </c>
      <c r="AV315" s="332">
        <f t="shared" si="63"/>
        <v>0</v>
      </c>
      <c r="AW315" s="332">
        <f t="shared" si="63"/>
        <v>0</v>
      </c>
      <c r="AX315" s="332">
        <f t="shared" si="63"/>
        <v>0</v>
      </c>
      <c r="AY315" s="332">
        <f t="shared" si="63"/>
        <v>0</v>
      </c>
      <c r="AZ315" s="332">
        <f t="shared" si="63"/>
        <v>0</v>
      </c>
      <c r="BA315" s="332">
        <f t="shared" si="63"/>
        <v>0</v>
      </c>
      <c r="BB315" s="332">
        <f t="shared" si="63"/>
        <v>0</v>
      </c>
      <c r="BC315" s="332">
        <f t="shared" si="63"/>
        <v>0</v>
      </c>
      <c r="BD315" s="332">
        <f t="shared" si="63"/>
        <v>0</v>
      </c>
      <c r="BE315" s="332">
        <f t="shared" si="63"/>
        <v>0</v>
      </c>
      <c r="BF315" s="332">
        <f t="shared" si="63"/>
        <v>0</v>
      </c>
      <c r="BG315" s="332">
        <f t="shared" si="63"/>
        <v>0</v>
      </c>
      <c r="BH315" s="332">
        <f t="shared" si="68"/>
        <v>0</v>
      </c>
      <c r="BI315" s="332">
        <f t="shared" si="68"/>
        <v>0</v>
      </c>
      <c r="BJ315" s="332">
        <f t="shared" si="68"/>
        <v>0</v>
      </c>
      <c r="BK315" s="332">
        <f t="shared" si="68"/>
        <v>0</v>
      </c>
      <c r="BL315" s="332">
        <f t="shared" si="68"/>
        <v>0</v>
      </c>
      <c r="BM315" s="332">
        <f t="shared" si="68"/>
        <v>0</v>
      </c>
      <c r="BN315" s="332">
        <f t="shared" si="68"/>
        <v>0</v>
      </c>
      <c r="BO315" s="332">
        <f t="shared" si="68"/>
        <v>0</v>
      </c>
      <c r="BU315" s="332">
        <f t="shared" si="64"/>
        <v>0</v>
      </c>
      <c r="BV315" s="332">
        <f t="shared" si="64"/>
        <v>0</v>
      </c>
      <c r="BW315" s="332">
        <f t="shared" si="64"/>
        <v>0</v>
      </c>
      <c r="BX315" s="332">
        <f t="shared" si="64"/>
        <v>0</v>
      </c>
      <c r="BZ315" s="332">
        <f t="shared" si="65"/>
        <v>0</v>
      </c>
      <c r="CA315" s="332">
        <f t="shared" si="65"/>
        <v>0</v>
      </c>
    </row>
    <row r="316" spans="12:79" hidden="1" x14ac:dyDescent="0.2">
      <c r="L316" s="332">
        <f t="shared" si="67"/>
        <v>0</v>
      </c>
      <c r="M316" s="332">
        <f t="shared" si="67"/>
        <v>0</v>
      </c>
      <c r="N316" s="332">
        <f t="shared" si="67"/>
        <v>0</v>
      </c>
      <c r="O316" s="332">
        <f t="shared" si="67"/>
        <v>0</v>
      </c>
      <c r="P316" s="332">
        <f t="shared" si="67"/>
        <v>0</v>
      </c>
      <c r="Q316" s="332">
        <f t="shared" si="67"/>
        <v>0</v>
      </c>
      <c r="R316" s="332">
        <f t="shared" si="67"/>
        <v>0</v>
      </c>
      <c r="S316" s="332">
        <f t="shared" si="67"/>
        <v>0</v>
      </c>
      <c r="T316" s="332">
        <f t="shared" si="67"/>
        <v>0</v>
      </c>
      <c r="U316" s="332">
        <f t="shared" si="67"/>
        <v>0</v>
      </c>
      <c r="V316" s="332">
        <f t="shared" si="67"/>
        <v>0</v>
      </c>
      <c r="W316" s="332">
        <f t="shared" si="67"/>
        <v>0</v>
      </c>
      <c r="X316" s="332">
        <f t="shared" si="67"/>
        <v>0</v>
      </c>
      <c r="Y316" s="332">
        <f t="shared" si="67"/>
        <v>0</v>
      </c>
      <c r="Z316" s="332">
        <f t="shared" si="67"/>
        <v>0</v>
      </c>
      <c r="AA316" s="332">
        <f t="shared" si="66"/>
        <v>0</v>
      </c>
      <c r="AB316" s="332">
        <f t="shared" si="66"/>
        <v>0</v>
      </c>
      <c r="AC316" s="332">
        <f t="shared" si="66"/>
        <v>0</v>
      </c>
      <c r="AD316" s="332">
        <f t="shared" si="66"/>
        <v>0</v>
      </c>
      <c r="AE316" s="332">
        <f t="shared" si="66"/>
        <v>0</v>
      </c>
      <c r="AF316" s="332">
        <f t="shared" si="66"/>
        <v>0</v>
      </c>
      <c r="AG316" s="332">
        <f t="shared" si="66"/>
        <v>0</v>
      </c>
      <c r="AH316" s="332">
        <f t="shared" si="66"/>
        <v>0</v>
      </c>
      <c r="AI316" s="332">
        <f t="shared" si="66"/>
        <v>0</v>
      </c>
      <c r="AJ316" s="332">
        <f t="shared" si="66"/>
        <v>0</v>
      </c>
      <c r="AK316" s="332">
        <f t="shared" si="66"/>
        <v>0</v>
      </c>
      <c r="AL316" s="332">
        <f t="shared" si="66"/>
        <v>0</v>
      </c>
      <c r="AM316" s="332">
        <f t="shared" si="66"/>
        <v>0</v>
      </c>
      <c r="AN316" s="332">
        <f t="shared" si="66"/>
        <v>0</v>
      </c>
      <c r="AO316" s="332">
        <f t="shared" si="66"/>
        <v>0</v>
      </c>
      <c r="AP316" s="332">
        <f t="shared" si="66"/>
        <v>0</v>
      </c>
      <c r="AQ316" s="332">
        <f t="shared" si="66"/>
        <v>0</v>
      </c>
      <c r="AR316" s="332">
        <f t="shared" si="63"/>
        <v>0</v>
      </c>
      <c r="AS316" s="332">
        <f t="shared" si="63"/>
        <v>0</v>
      </c>
      <c r="AT316" s="332">
        <f t="shared" si="63"/>
        <v>0</v>
      </c>
      <c r="AU316" s="332">
        <f t="shared" si="63"/>
        <v>0</v>
      </c>
      <c r="AV316" s="332">
        <f t="shared" si="63"/>
        <v>0</v>
      </c>
      <c r="AW316" s="332">
        <f t="shared" si="63"/>
        <v>0</v>
      </c>
      <c r="AX316" s="332">
        <f t="shared" si="63"/>
        <v>0</v>
      </c>
      <c r="AY316" s="332">
        <f t="shared" si="63"/>
        <v>0</v>
      </c>
      <c r="AZ316" s="332">
        <f t="shared" si="63"/>
        <v>0</v>
      </c>
      <c r="BA316" s="332">
        <f t="shared" si="63"/>
        <v>0</v>
      </c>
      <c r="BB316" s="332">
        <f t="shared" si="63"/>
        <v>0</v>
      </c>
      <c r="BC316" s="332">
        <f t="shared" si="63"/>
        <v>0</v>
      </c>
      <c r="BD316" s="332">
        <f t="shared" si="63"/>
        <v>0</v>
      </c>
      <c r="BE316" s="332">
        <f t="shared" si="63"/>
        <v>0</v>
      </c>
      <c r="BF316" s="332">
        <f t="shared" si="63"/>
        <v>0</v>
      </c>
      <c r="BG316" s="332">
        <f t="shared" si="63"/>
        <v>0</v>
      </c>
      <c r="BH316" s="332">
        <f t="shared" si="68"/>
        <v>0</v>
      </c>
      <c r="BI316" s="332">
        <f t="shared" si="68"/>
        <v>0</v>
      </c>
      <c r="BJ316" s="332">
        <f t="shared" si="68"/>
        <v>0</v>
      </c>
      <c r="BK316" s="332">
        <f t="shared" si="68"/>
        <v>0</v>
      </c>
      <c r="BL316" s="332">
        <f t="shared" si="68"/>
        <v>0</v>
      </c>
      <c r="BM316" s="332">
        <f t="shared" si="68"/>
        <v>0</v>
      </c>
      <c r="BN316" s="332">
        <f t="shared" si="68"/>
        <v>0</v>
      </c>
      <c r="BO316" s="332">
        <f t="shared" si="68"/>
        <v>0</v>
      </c>
      <c r="BU316" s="332">
        <f t="shared" si="64"/>
        <v>0</v>
      </c>
      <c r="BV316" s="332">
        <f t="shared" si="64"/>
        <v>0</v>
      </c>
      <c r="BW316" s="332">
        <f t="shared" si="64"/>
        <v>0</v>
      </c>
      <c r="BX316" s="332">
        <f t="shared" si="64"/>
        <v>0</v>
      </c>
      <c r="BZ316" s="332">
        <f t="shared" si="65"/>
        <v>0</v>
      </c>
      <c r="CA316" s="332">
        <f t="shared" si="65"/>
        <v>0</v>
      </c>
    </row>
    <row r="317" spans="12:79" hidden="1" x14ac:dyDescent="0.2">
      <c r="L317" s="332">
        <f t="shared" si="67"/>
        <v>0</v>
      </c>
      <c r="M317" s="332">
        <f t="shared" si="67"/>
        <v>0</v>
      </c>
      <c r="N317" s="332">
        <f t="shared" si="67"/>
        <v>0</v>
      </c>
      <c r="O317" s="332">
        <f t="shared" si="67"/>
        <v>0</v>
      </c>
      <c r="P317" s="332">
        <f t="shared" si="67"/>
        <v>0</v>
      </c>
      <c r="Q317" s="332">
        <f t="shared" si="67"/>
        <v>0</v>
      </c>
      <c r="R317" s="332">
        <f t="shared" si="67"/>
        <v>0</v>
      </c>
      <c r="S317" s="332">
        <f t="shared" si="67"/>
        <v>0</v>
      </c>
      <c r="T317" s="332">
        <f t="shared" si="67"/>
        <v>0</v>
      </c>
      <c r="U317" s="332">
        <f t="shared" si="67"/>
        <v>0</v>
      </c>
      <c r="V317" s="332">
        <f t="shared" si="67"/>
        <v>0</v>
      </c>
      <c r="W317" s="332">
        <f t="shared" si="67"/>
        <v>0</v>
      </c>
      <c r="X317" s="332">
        <f t="shared" si="67"/>
        <v>0</v>
      </c>
      <c r="Y317" s="332">
        <f t="shared" si="67"/>
        <v>0</v>
      </c>
      <c r="Z317" s="332">
        <f t="shared" si="67"/>
        <v>0</v>
      </c>
      <c r="AA317" s="332">
        <f t="shared" si="66"/>
        <v>0</v>
      </c>
      <c r="AB317" s="332">
        <f t="shared" si="66"/>
        <v>0</v>
      </c>
      <c r="AC317" s="332">
        <f t="shared" si="66"/>
        <v>0</v>
      </c>
      <c r="AD317" s="332">
        <f t="shared" si="66"/>
        <v>0</v>
      </c>
      <c r="AE317" s="332">
        <f t="shared" si="66"/>
        <v>0</v>
      </c>
      <c r="AF317" s="332">
        <f t="shared" si="66"/>
        <v>0</v>
      </c>
      <c r="AG317" s="332">
        <f t="shared" si="66"/>
        <v>0</v>
      </c>
      <c r="AH317" s="332">
        <f t="shared" si="66"/>
        <v>0</v>
      </c>
      <c r="AI317" s="332">
        <f t="shared" si="66"/>
        <v>0</v>
      </c>
      <c r="AJ317" s="332">
        <f t="shared" si="66"/>
        <v>0</v>
      </c>
      <c r="AK317" s="332">
        <f t="shared" si="66"/>
        <v>0</v>
      </c>
      <c r="AL317" s="332">
        <f t="shared" si="66"/>
        <v>0</v>
      </c>
      <c r="AM317" s="332">
        <f t="shared" si="66"/>
        <v>0</v>
      </c>
      <c r="AN317" s="332">
        <f t="shared" si="66"/>
        <v>0</v>
      </c>
      <c r="AO317" s="332">
        <f t="shared" si="66"/>
        <v>0</v>
      </c>
      <c r="AP317" s="332">
        <f t="shared" si="66"/>
        <v>0</v>
      </c>
      <c r="AQ317" s="332">
        <f t="shared" si="66"/>
        <v>0</v>
      </c>
      <c r="AR317" s="332">
        <f t="shared" si="63"/>
        <v>0</v>
      </c>
      <c r="AS317" s="332">
        <f t="shared" si="63"/>
        <v>0</v>
      </c>
      <c r="AT317" s="332">
        <f t="shared" si="63"/>
        <v>0</v>
      </c>
      <c r="AU317" s="332">
        <f t="shared" si="63"/>
        <v>0</v>
      </c>
      <c r="AV317" s="332">
        <f t="shared" si="63"/>
        <v>0</v>
      </c>
      <c r="AW317" s="332">
        <f t="shared" si="63"/>
        <v>0</v>
      </c>
      <c r="AX317" s="332">
        <f t="shared" si="63"/>
        <v>0</v>
      </c>
      <c r="AY317" s="332">
        <f t="shared" si="63"/>
        <v>0</v>
      </c>
      <c r="AZ317" s="332">
        <f t="shared" si="63"/>
        <v>0</v>
      </c>
      <c r="BA317" s="332">
        <f t="shared" si="63"/>
        <v>0</v>
      </c>
      <c r="BB317" s="332">
        <f t="shared" si="63"/>
        <v>0</v>
      </c>
      <c r="BC317" s="332">
        <f t="shared" si="63"/>
        <v>0</v>
      </c>
      <c r="BD317" s="332">
        <f t="shared" si="63"/>
        <v>0</v>
      </c>
      <c r="BE317" s="332">
        <f t="shared" si="63"/>
        <v>0</v>
      </c>
      <c r="BF317" s="332">
        <f t="shared" si="63"/>
        <v>0</v>
      </c>
      <c r="BG317" s="332">
        <f t="shared" si="63"/>
        <v>0</v>
      </c>
      <c r="BH317" s="332">
        <f t="shared" si="68"/>
        <v>0</v>
      </c>
      <c r="BI317" s="332">
        <f t="shared" si="68"/>
        <v>0</v>
      </c>
      <c r="BJ317" s="332">
        <f t="shared" si="68"/>
        <v>0</v>
      </c>
      <c r="BK317" s="332">
        <f t="shared" si="68"/>
        <v>0</v>
      </c>
      <c r="BL317" s="332">
        <f t="shared" si="68"/>
        <v>0</v>
      </c>
      <c r="BM317" s="332">
        <f t="shared" si="68"/>
        <v>0</v>
      </c>
      <c r="BN317" s="332">
        <f t="shared" si="68"/>
        <v>0</v>
      </c>
      <c r="BO317" s="332">
        <f t="shared" si="68"/>
        <v>0</v>
      </c>
      <c r="BU317" s="332">
        <f t="shared" si="64"/>
        <v>0</v>
      </c>
      <c r="BV317" s="332">
        <f t="shared" si="64"/>
        <v>0</v>
      </c>
      <c r="BW317" s="332">
        <f t="shared" si="64"/>
        <v>0</v>
      </c>
      <c r="BX317" s="332">
        <f t="shared" si="64"/>
        <v>0</v>
      </c>
      <c r="BZ317" s="332">
        <f t="shared" si="65"/>
        <v>0</v>
      </c>
      <c r="CA317" s="332">
        <f t="shared" si="65"/>
        <v>0</v>
      </c>
    </row>
    <row r="318" spans="12:79" hidden="1" x14ac:dyDescent="0.2">
      <c r="L318" s="332">
        <f t="shared" si="67"/>
        <v>0</v>
      </c>
      <c r="M318" s="332">
        <f t="shared" si="67"/>
        <v>0</v>
      </c>
      <c r="N318" s="332">
        <f t="shared" si="67"/>
        <v>0</v>
      </c>
      <c r="O318" s="332">
        <f t="shared" si="67"/>
        <v>0</v>
      </c>
      <c r="P318" s="332">
        <f t="shared" si="67"/>
        <v>0</v>
      </c>
      <c r="Q318" s="332">
        <f t="shared" si="67"/>
        <v>0</v>
      </c>
      <c r="R318" s="332">
        <f t="shared" si="67"/>
        <v>0</v>
      </c>
      <c r="S318" s="332">
        <f t="shared" si="67"/>
        <v>0</v>
      </c>
      <c r="T318" s="332">
        <f t="shared" si="67"/>
        <v>0</v>
      </c>
      <c r="U318" s="332">
        <f t="shared" si="67"/>
        <v>0</v>
      </c>
      <c r="V318" s="332">
        <f t="shared" si="67"/>
        <v>0</v>
      </c>
      <c r="W318" s="332">
        <f t="shared" si="67"/>
        <v>0</v>
      </c>
      <c r="X318" s="332">
        <f t="shared" si="67"/>
        <v>0</v>
      </c>
      <c r="Y318" s="332">
        <f t="shared" si="67"/>
        <v>0</v>
      </c>
      <c r="Z318" s="332">
        <f t="shared" si="67"/>
        <v>0</v>
      </c>
      <c r="AA318" s="332">
        <f t="shared" si="66"/>
        <v>0</v>
      </c>
      <c r="AB318" s="332">
        <f t="shared" si="66"/>
        <v>0</v>
      </c>
      <c r="AC318" s="332">
        <f t="shared" si="66"/>
        <v>0</v>
      </c>
      <c r="AD318" s="332">
        <f t="shared" si="66"/>
        <v>0</v>
      </c>
      <c r="AE318" s="332">
        <f t="shared" si="66"/>
        <v>0</v>
      </c>
      <c r="AF318" s="332">
        <f t="shared" si="66"/>
        <v>0</v>
      </c>
      <c r="AG318" s="332">
        <f t="shared" si="66"/>
        <v>0</v>
      </c>
      <c r="AH318" s="332">
        <f t="shared" si="66"/>
        <v>0</v>
      </c>
      <c r="AI318" s="332">
        <f t="shared" si="66"/>
        <v>0</v>
      </c>
      <c r="AJ318" s="332">
        <f t="shared" si="66"/>
        <v>0</v>
      </c>
      <c r="AK318" s="332">
        <f t="shared" si="66"/>
        <v>0</v>
      </c>
      <c r="AL318" s="332">
        <f t="shared" si="66"/>
        <v>0</v>
      </c>
      <c r="AM318" s="332">
        <f t="shared" si="66"/>
        <v>0</v>
      </c>
      <c r="AN318" s="332">
        <f t="shared" si="66"/>
        <v>0</v>
      </c>
      <c r="AO318" s="332">
        <f t="shared" si="66"/>
        <v>0</v>
      </c>
      <c r="AP318" s="332">
        <f t="shared" si="66"/>
        <v>0</v>
      </c>
      <c r="AQ318" s="332">
        <f t="shared" si="66"/>
        <v>0</v>
      </c>
      <c r="AR318" s="332">
        <f t="shared" si="63"/>
        <v>0</v>
      </c>
      <c r="AS318" s="332">
        <f t="shared" si="63"/>
        <v>0</v>
      </c>
      <c r="AT318" s="332">
        <f t="shared" si="63"/>
        <v>0</v>
      </c>
      <c r="AU318" s="332">
        <f t="shared" si="63"/>
        <v>0</v>
      </c>
      <c r="AV318" s="332">
        <f t="shared" si="63"/>
        <v>0</v>
      </c>
      <c r="AW318" s="332">
        <f t="shared" si="63"/>
        <v>0</v>
      </c>
      <c r="AX318" s="332">
        <f t="shared" si="63"/>
        <v>0</v>
      </c>
      <c r="AY318" s="332">
        <f t="shared" si="63"/>
        <v>0</v>
      </c>
      <c r="AZ318" s="332">
        <f t="shared" si="63"/>
        <v>0</v>
      </c>
      <c r="BA318" s="332">
        <f t="shared" si="63"/>
        <v>0</v>
      </c>
      <c r="BB318" s="332">
        <f t="shared" si="63"/>
        <v>0</v>
      </c>
      <c r="BC318" s="332">
        <f t="shared" si="63"/>
        <v>0</v>
      </c>
      <c r="BD318" s="332">
        <f t="shared" si="63"/>
        <v>0</v>
      </c>
      <c r="BE318" s="332">
        <f t="shared" si="63"/>
        <v>0</v>
      </c>
      <c r="BF318" s="332">
        <f t="shared" si="63"/>
        <v>0</v>
      </c>
      <c r="BG318" s="332">
        <f t="shared" si="63"/>
        <v>0</v>
      </c>
      <c r="BH318" s="332">
        <f t="shared" si="68"/>
        <v>0</v>
      </c>
      <c r="BI318" s="332">
        <f t="shared" si="68"/>
        <v>0</v>
      </c>
      <c r="BJ318" s="332">
        <f t="shared" si="68"/>
        <v>0</v>
      </c>
      <c r="BK318" s="332">
        <f t="shared" si="68"/>
        <v>0</v>
      </c>
      <c r="BL318" s="332">
        <f t="shared" si="68"/>
        <v>0</v>
      </c>
      <c r="BM318" s="332">
        <f t="shared" si="68"/>
        <v>0</v>
      </c>
      <c r="BN318" s="332">
        <f t="shared" si="68"/>
        <v>0</v>
      </c>
      <c r="BO318" s="332">
        <f t="shared" si="68"/>
        <v>0</v>
      </c>
      <c r="BU318" s="332">
        <f t="shared" si="64"/>
        <v>0</v>
      </c>
      <c r="BV318" s="332">
        <f t="shared" si="64"/>
        <v>0</v>
      </c>
      <c r="BW318" s="332">
        <f t="shared" si="64"/>
        <v>0</v>
      </c>
      <c r="BX318" s="332">
        <f t="shared" si="64"/>
        <v>0</v>
      </c>
      <c r="BZ318" s="332">
        <f t="shared" si="65"/>
        <v>0</v>
      </c>
      <c r="CA318" s="332">
        <f t="shared" si="65"/>
        <v>0</v>
      </c>
    </row>
    <row r="319" spans="12:79" hidden="1" x14ac:dyDescent="0.2">
      <c r="L319" s="332">
        <f t="shared" si="67"/>
        <v>0</v>
      </c>
      <c r="M319" s="332">
        <f t="shared" si="67"/>
        <v>0</v>
      </c>
      <c r="N319" s="332">
        <f t="shared" si="67"/>
        <v>0</v>
      </c>
      <c r="O319" s="332">
        <f t="shared" si="67"/>
        <v>0</v>
      </c>
      <c r="P319" s="332">
        <f t="shared" si="67"/>
        <v>0</v>
      </c>
      <c r="Q319" s="332">
        <f t="shared" si="67"/>
        <v>0</v>
      </c>
      <c r="R319" s="332">
        <f t="shared" si="67"/>
        <v>0</v>
      </c>
      <c r="S319" s="332">
        <f t="shared" si="67"/>
        <v>0</v>
      </c>
      <c r="T319" s="332">
        <f t="shared" si="67"/>
        <v>0</v>
      </c>
      <c r="U319" s="332">
        <f t="shared" si="67"/>
        <v>0</v>
      </c>
      <c r="V319" s="332">
        <f t="shared" si="67"/>
        <v>0</v>
      </c>
      <c r="W319" s="332">
        <f t="shared" si="67"/>
        <v>0</v>
      </c>
      <c r="X319" s="332">
        <f t="shared" si="67"/>
        <v>0</v>
      </c>
      <c r="Y319" s="332">
        <f t="shared" si="67"/>
        <v>0</v>
      </c>
      <c r="Z319" s="332">
        <f t="shared" si="67"/>
        <v>0</v>
      </c>
      <c r="AA319" s="332">
        <f t="shared" si="66"/>
        <v>0</v>
      </c>
      <c r="AB319" s="332">
        <f t="shared" si="66"/>
        <v>0</v>
      </c>
      <c r="AC319" s="332">
        <f t="shared" si="66"/>
        <v>0</v>
      </c>
      <c r="AD319" s="332">
        <f t="shared" si="66"/>
        <v>0</v>
      </c>
      <c r="AE319" s="332">
        <f t="shared" si="66"/>
        <v>0</v>
      </c>
      <c r="AF319" s="332">
        <f t="shared" si="66"/>
        <v>0</v>
      </c>
      <c r="AG319" s="332">
        <f t="shared" si="66"/>
        <v>0</v>
      </c>
      <c r="AH319" s="332">
        <f t="shared" si="66"/>
        <v>0</v>
      </c>
      <c r="AI319" s="332">
        <f t="shared" si="66"/>
        <v>0</v>
      </c>
      <c r="AJ319" s="332">
        <f t="shared" si="66"/>
        <v>0</v>
      </c>
      <c r="AK319" s="332">
        <f t="shared" si="66"/>
        <v>0</v>
      </c>
      <c r="AL319" s="332">
        <f t="shared" si="66"/>
        <v>0</v>
      </c>
      <c r="AM319" s="332">
        <f t="shared" si="66"/>
        <v>0</v>
      </c>
      <c r="AN319" s="332">
        <f t="shared" si="66"/>
        <v>0</v>
      </c>
      <c r="AO319" s="332">
        <f t="shared" si="66"/>
        <v>0</v>
      </c>
      <c r="AP319" s="332">
        <f t="shared" si="66"/>
        <v>0</v>
      </c>
      <c r="AQ319" s="332">
        <f t="shared" si="66"/>
        <v>0</v>
      </c>
      <c r="AR319" s="332">
        <f t="shared" si="63"/>
        <v>0</v>
      </c>
      <c r="AS319" s="332">
        <f t="shared" si="63"/>
        <v>0</v>
      </c>
      <c r="AT319" s="332">
        <f t="shared" si="63"/>
        <v>0</v>
      </c>
      <c r="AU319" s="332">
        <f t="shared" si="63"/>
        <v>0</v>
      </c>
      <c r="AV319" s="332">
        <f t="shared" si="63"/>
        <v>0</v>
      </c>
      <c r="AW319" s="332">
        <f t="shared" si="63"/>
        <v>0</v>
      </c>
      <c r="AX319" s="332">
        <f t="shared" si="63"/>
        <v>0</v>
      </c>
      <c r="AY319" s="332">
        <f t="shared" si="63"/>
        <v>0</v>
      </c>
      <c r="AZ319" s="332">
        <f t="shared" si="63"/>
        <v>0</v>
      </c>
      <c r="BA319" s="332">
        <f t="shared" si="63"/>
        <v>0</v>
      </c>
      <c r="BB319" s="332">
        <f t="shared" si="63"/>
        <v>0</v>
      </c>
      <c r="BC319" s="332">
        <f t="shared" si="63"/>
        <v>0</v>
      </c>
      <c r="BD319" s="332">
        <f t="shared" si="63"/>
        <v>0</v>
      </c>
      <c r="BE319" s="332">
        <f t="shared" si="63"/>
        <v>0</v>
      </c>
      <c r="BF319" s="332">
        <f t="shared" si="63"/>
        <v>0</v>
      </c>
      <c r="BG319" s="332">
        <f t="shared" si="63"/>
        <v>0</v>
      </c>
      <c r="BH319" s="332">
        <f t="shared" si="68"/>
        <v>0</v>
      </c>
      <c r="BI319" s="332">
        <f t="shared" si="68"/>
        <v>0</v>
      </c>
      <c r="BJ319" s="332">
        <f t="shared" si="68"/>
        <v>0</v>
      </c>
      <c r="BK319" s="332">
        <f t="shared" si="68"/>
        <v>0</v>
      </c>
      <c r="BL319" s="332">
        <f t="shared" si="68"/>
        <v>0</v>
      </c>
      <c r="BM319" s="332">
        <f t="shared" si="68"/>
        <v>0</v>
      </c>
      <c r="BN319" s="332">
        <f t="shared" si="68"/>
        <v>0</v>
      </c>
      <c r="BO319" s="332">
        <f t="shared" si="68"/>
        <v>0</v>
      </c>
      <c r="BU319" s="332">
        <f t="shared" si="64"/>
        <v>0</v>
      </c>
      <c r="BV319" s="332">
        <f t="shared" si="64"/>
        <v>0</v>
      </c>
      <c r="BW319" s="332">
        <f t="shared" si="64"/>
        <v>0</v>
      </c>
      <c r="BX319" s="332">
        <f t="shared" si="64"/>
        <v>0</v>
      </c>
      <c r="BZ319" s="332">
        <f t="shared" si="65"/>
        <v>0</v>
      </c>
      <c r="CA319" s="332">
        <f t="shared" si="65"/>
        <v>0</v>
      </c>
    </row>
    <row r="320" spans="12:79" hidden="1" x14ac:dyDescent="0.2">
      <c r="L320" s="332">
        <f t="shared" si="67"/>
        <v>0</v>
      </c>
      <c r="M320" s="332">
        <f t="shared" si="67"/>
        <v>0</v>
      </c>
      <c r="N320" s="332">
        <f t="shared" si="67"/>
        <v>0</v>
      </c>
      <c r="O320" s="332">
        <f t="shared" si="67"/>
        <v>0</v>
      </c>
      <c r="P320" s="332">
        <f t="shared" si="67"/>
        <v>0</v>
      </c>
      <c r="Q320" s="332">
        <f t="shared" si="67"/>
        <v>0</v>
      </c>
      <c r="R320" s="332">
        <f t="shared" si="67"/>
        <v>0</v>
      </c>
      <c r="S320" s="332">
        <f t="shared" si="67"/>
        <v>0</v>
      </c>
      <c r="T320" s="332">
        <f t="shared" si="67"/>
        <v>0</v>
      </c>
      <c r="U320" s="332">
        <f t="shared" si="67"/>
        <v>0</v>
      </c>
      <c r="V320" s="332">
        <f t="shared" si="67"/>
        <v>0</v>
      </c>
      <c r="W320" s="332">
        <f t="shared" si="67"/>
        <v>0</v>
      </c>
      <c r="X320" s="332">
        <f t="shared" si="67"/>
        <v>0</v>
      </c>
      <c r="Y320" s="332">
        <f t="shared" si="67"/>
        <v>0</v>
      </c>
      <c r="Z320" s="332">
        <f t="shared" si="67"/>
        <v>0</v>
      </c>
      <c r="AA320" s="332">
        <f t="shared" si="66"/>
        <v>0</v>
      </c>
      <c r="AB320" s="332">
        <f t="shared" si="66"/>
        <v>0</v>
      </c>
      <c r="AC320" s="332">
        <f t="shared" si="66"/>
        <v>0</v>
      </c>
      <c r="AD320" s="332">
        <f t="shared" si="66"/>
        <v>0</v>
      </c>
      <c r="AE320" s="332">
        <f t="shared" si="66"/>
        <v>0</v>
      </c>
      <c r="AF320" s="332">
        <f t="shared" si="66"/>
        <v>0</v>
      </c>
      <c r="AG320" s="332">
        <f t="shared" si="66"/>
        <v>0</v>
      </c>
      <c r="AH320" s="332">
        <f t="shared" si="66"/>
        <v>0</v>
      </c>
      <c r="AI320" s="332">
        <f t="shared" si="66"/>
        <v>0</v>
      </c>
      <c r="AJ320" s="332">
        <f t="shared" si="66"/>
        <v>0</v>
      </c>
      <c r="AK320" s="332">
        <f t="shared" si="66"/>
        <v>0</v>
      </c>
      <c r="AL320" s="332">
        <f t="shared" si="66"/>
        <v>0</v>
      </c>
      <c r="AM320" s="332">
        <f t="shared" si="66"/>
        <v>0</v>
      </c>
      <c r="AN320" s="332">
        <f t="shared" si="66"/>
        <v>0</v>
      </c>
      <c r="AO320" s="332">
        <f t="shared" si="66"/>
        <v>0</v>
      </c>
      <c r="AP320" s="332">
        <f t="shared" si="66"/>
        <v>0</v>
      </c>
      <c r="AQ320" s="332">
        <f t="shared" si="66"/>
        <v>0</v>
      </c>
      <c r="AR320" s="332">
        <f t="shared" si="63"/>
        <v>0</v>
      </c>
      <c r="AS320" s="332">
        <f t="shared" si="63"/>
        <v>0</v>
      </c>
      <c r="AT320" s="332">
        <f t="shared" si="63"/>
        <v>0</v>
      </c>
      <c r="AU320" s="332">
        <f t="shared" si="63"/>
        <v>0</v>
      </c>
      <c r="AV320" s="332">
        <f t="shared" si="63"/>
        <v>0</v>
      </c>
      <c r="AW320" s="332">
        <f t="shared" si="63"/>
        <v>0</v>
      </c>
      <c r="AX320" s="332">
        <f t="shared" si="63"/>
        <v>0</v>
      </c>
      <c r="AY320" s="332">
        <f t="shared" si="63"/>
        <v>0</v>
      </c>
      <c r="AZ320" s="332">
        <f t="shared" si="63"/>
        <v>0</v>
      </c>
      <c r="BA320" s="332">
        <f t="shared" si="63"/>
        <v>0</v>
      </c>
      <c r="BB320" s="332">
        <f t="shared" si="63"/>
        <v>0</v>
      </c>
      <c r="BC320" s="332">
        <f t="shared" si="63"/>
        <v>0</v>
      </c>
      <c r="BD320" s="332">
        <f t="shared" si="63"/>
        <v>0</v>
      </c>
      <c r="BE320" s="332">
        <f t="shared" si="63"/>
        <v>0</v>
      </c>
      <c r="BF320" s="332">
        <f t="shared" si="63"/>
        <v>0</v>
      </c>
      <c r="BG320" s="332">
        <f t="shared" ref="BG320:BO335" si="69">BG147-DY147</f>
        <v>0</v>
      </c>
      <c r="BH320" s="332">
        <f t="shared" si="68"/>
        <v>0</v>
      </c>
      <c r="BI320" s="332">
        <f t="shared" si="68"/>
        <v>0</v>
      </c>
      <c r="BJ320" s="332">
        <f t="shared" si="68"/>
        <v>0</v>
      </c>
      <c r="BK320" s="332">
        <f t="shared" si="68"/>
        <v>0</v>
      </c>
      <c r="BL320" s="332">
        <f t="shared" si="68"/>
        <v>0</v>
      </c>
      <c r="BM320" s="332">
        <f t="shared" si="68"/>
        <v>0</v>
      </c>
      <c r="BN320" s="332">
        <f t="shared" si="68"/>
        <v>0</v>
      </c>
      <c r="BO320" s="332">
        <f t="shared" si="68"/>
        <v>0</v>
      </c>
      <c r="BU320" s="332">
        <f t="shared" si="64"/>
        <v>0</v>
      </c>
      <c r="BV320" s="332">
        <f t="shared" si="64"/>
        <v>0</v>
      </c>
      <c r="BW320" s="332">
        <f t="shared" si="64"/>
        <v>0</v>
      </c>
      <c r="BX320" s="332">
        <f t="shared" si="64"/>
        <v>0</v>
      </c>
      <c r="BZ320" s="332">
        <f t="shared" si="65"/>
        <v>0</v>
      </c>
      <c r="CA320" s="332">
        <f t="shared" si="65"/>
        <v>0</v>
      </c>
    </row>
    <row r="321" spans="12:79" hidden="1" x14ac:dyDescent="0.2">
      <c r="L321" s="332">
        <f t="shared" si="67"/>
        <v>0</v>
      </c>
      <c r="M321" s="332">
        <f t="shared" si="67"/>
        <v>0</v>
      </c>
      <c r="N321" s="332">
        <f t="shared" si="67"/>
        <v>0</v>
      </c>
      <c r="O321" s="332">
        <f t="shared" si="67"/>
        <v>0</v>
      </c>
      <c r="P321" s="332">
        <f t="shared" si="67"/>
        <v>0</v>
      </c>
      <c r="Q321" s="332">
        <f t="shared" si="67"/>
        <v>0</v>
      </c>
      <c r="R321" s="332">
        <f t="shared" si="67"/>
        <v>0</v>
      </c>
      <c r="S321" s="332">
        <f t="shared" si="67"/>
        <v>0</v>
      </c>
      <c r="T321" s="332">
        <f t="shared" si="67"/>
        <v>0</v>
      </c>
      <c r="U321" s="332">
        <f t="shared" si="67"/>
        <v>0</v>
      </c>
      <c r="V321" s="332">
        <f t="shared" si="67"/>
        <v>0</v>
      </c>
      <c r="W321" s="332">
        <f t="shared" si="67"/>
        <v>0</v>
      </c>
      <c r="X321" s="332">
        <f t="shared" si="67"/>
        <v>0</v>
      </c>
      <c r="Y321" s="332">
        <f t="shared" si="67"/>
        <v>0</v>
      </c>
      <c r="Z321" s="332">
        <f t="shared" si="67"/>
        <v>0</v>
      </c>
      <c r="AA321" s="332">
        <f t="shared" si="66"/>
        <v>0</v>
      </c>
      <c r="AB321" s="332">
        <f t="shared" si="66"/>
        <v>0</v>
      </c>
      <c r="AC321" s="332">
        <f t="shared" si="66"/>
        <v>0</v>
      </c>
      <c r="AD321" s="332">
        <f t="shared" si="66"/>
        <v>0</v>
      </c>
      <c r="AE321" s="332">
        <f t="shared" si="66"/>
        <v>0</v>
      </c>
      <c r="AF321" s="332">
        <f t="shared" si="66"/>
        <v>0</v>
      </c>
      <c r="AG321" s="332">
        <f t="shared" si="66"/>
        <v>0</v>
      </c>
      <c r="AH321" s="332">
        <f t="shared" si="66"/>
        <v>0</v>
      </c>
      <c r="AI321" s="332">
        <f t="shared" si="66"/>
        <v>0</v>
      </c>
      <c r="AJ321" s="332">
        <f t="shared" si="66"/>
        <v>0</v>
      </c>
      <c r="AK321" s="332">
        <f t="shared" si="66"/>
        <v>0</v>
      </c>
      <c r="AL321" s="332">
        <f t="shared" si="66"/>
        <v>0</v>
      </c>
      <c r="AM321" s="332">
        <f t="shared" si="66"/>
        <v>0</v>
      </c>
      <c r="AN321" s="332">
        <f t="shared" si="66"/>
        <v>0</v>
      </c>
      <c r="AO321" s="332">
        <f t="shared" si="66"/>
        <v>0</v>
      </c>
      <c r="AP321" s="332">
        <f t="shared" si="66"/>
        <v>0</v>
      </c>
      <c r="AQ321" s="332">
        <f t="shared" si="66"/>
        <v>0</v>
      </c>
      <c r="AR321" s="332">
        <f t="shared" ref="AR321:BG336" si="70">AR148-DJ148</f>
        <v>0</v>
      </c>
      <c r="AS321" s="332">
        <f t="shared" si="70"/>
        <v>0</v>
      </c>
      <c r="AT321" s="332">
        <f t="shared" si="70"/>
        <v>0</v>
      </c>
      <c r="AU321" s="332">
        <f t="shared" si="70"/>
        <v>0</v>
      </c>
      <c r="AV321" s="332">
        <f t="shared" si="70"/>
        <v>0</v>
      </c>
      <c r="AW321" s="332">
        <f t="shared" si="70"/>
        <v>0</v>
      </c>
      <c r="AX321" s="332">
        <f t="shared" si="70"/>
        <v>0</v>
      </c>
      <c r="AY321" s="332">
        <f t="shared" si="70"/>
        <v>0</v>
      </c>
      <c r="AZ321" s="332">
        <f t="shared" si="70"/>
        <v>0</v>
      </c>
      <c r="BA321" s="332">
        <f t="shared" si="70"/>
        <v>0</v>
      </c>
      <c r="BB321" s="332">
        <f t="shared" si="70"/>
        <v>0</v>
      </c>
      <c r="BC321" s="332">
        <f t="shared" si="70"/>
        <v>0</v>
      </c>
      <c r="BD321" s="332">
        <f t="shared" si="70"/>
        <v>0</v>
      </c>
      <c r="BE321" s="332">
        <f t="shared" si="70"/>
        <v>0</v>
      </c>
      <c r="BF321" s="332">
        <f t="shared" si="70"/>
        <v>0</v>
      </c>
      <c r="BG321" s="332">
        <f t="shared" si="69"/>
        <v>0</v>
      </c>
      <c r="BH321" s="332">
        <f t="shared" si="68"/>
        <v>0</v>
      </c>
      <c r="BI321" s="332">
        <f t="shared" si="68"/>
        <v>0</v>
      </c>
      <c r="BJ321" s="332">
        <f t="shared" si="68"/>
        <v>0</v>
      </c>
      <c r="BK321" s="332">
        <f t="shared" si="68"/>
        <v>0</v>
      </c>
      <c r="BL321" s="332">
        <f t="shared" si="68"/>
        <v>0</v>
      </c>
      <c r="BM321" s="332">
        <f t="shared" si="68"/>
        <v>0</v>
      </c>
      <c r="BN321" s="332">
        <f t="shared" si="68"/>
        <v>0</v>
      </c>
      <c r="BO321" s="332">
        <f t="shared" si="68"/>
        <v>0</v>
      </c>
      <c r="BU321" s="332">
        <f t="shared" si="64"/>
        <v>0</v>
      </c>
      <c r="BV321" s="332">
        <f t="shared" si="64"/>
        <v>0</v>
      </c>
      <c r="BW321" s="332">
        <f t="shared" si="64"/>
        <v>0</v>
      </c>
      <c r="BX321" s="332">
        <f t="shared" si="64"/>
        <v>0</v>
      </c>
      <c r="BZ321" s="332">
        <f t="shared" si="65"/>
        <v>0</v>
      </c>
      <c r="CA321" s="332">
        <f t="shared" si="65"/>
        <v>0</v>
      </c>
    </row>
    <row r="322" spans="12:79" hidden="1" x14ac:dyDescent="0.2">
      <c r="L322" s="332">
        <f t="shared" si="67"/>
        <v>0</v>
      </c>
      <c r="M322" s="332">
        <f t="shared" si="67"/>
        <v>0</v>
      </c>
      <c r="N322" s="332">
        <f t="shared" si="67"/>
        <v>0</v>
      </c>
      <c r="O322" s="332">
        <f t="shared" si="67"/>
        <v>0</v>
      </c>
      <c r="P322" s="332">
        <f t="shared" si="67"/>
        <v>0</v>
      </c>
      <c r="Q322" s="332">
        <f t="shared" si="67"/>
        <v>0</v>
      </c>
      <c r="R322" s="332">
        <f t="shared" si="67"/>
        <v>0</v>
      </c>
      <c r="S322" s="332">
        <f t="shared" si="67"/>
        <v>0</v>
      </c>
      <c r="T322" s="332">
        <f t="shared" si="67"/>
        <v>0</v>
      </c>
      <c r="U322" s="332">
        <f t="shared" si="67"/>
        <v>0</v>
      </c>
      <c r="V322" s="332">
        <f t="shared" si="67"/>
        <v>0</v>
      </c>
      <c r="W322" s="332">
        <f t="shared" si="67"/>
        <v>0</v>
      </c>
      <c r="X322" s="332">
        <f t="shared" si="67"/>
        <v>0</v>
      </c>
      <c r="Y322" s="332">
        <f t="shared" si="67"/>
        <v>0</v>
      </c>
      <c r="Z322" s="332">
        <f t="shared" si="67"/>
        <v>0</v>
      </c>
      <c r="AA322" s="332">
        <f t="shared" si="66"/>
        <v>0</v>
      </c>
      <c r="AB322" s="332">
        <f t="shared" si="66"/>
        <v>0</v>
      </c>
      <c r="AC322" s="332">
        <f t="shared" si="66"/>
        <v>0</v>
      </c>
      <c r="AD322" s="332">
        <f t="shared" si="66"/>
        <v>0</v>
      </c>
      <c r="AE322" s="332">
        <f t="shared" si="66"/>
        <v>0</v>
      </c>
      <c r="AF322" s="332">
        <f t="shared" si="66"/>
        <v>0</v>
      </c>
      <c r="AG322" s="332">
        <f t="shared" si="66"/>
        <v>0</v>
      </c>
      <c r="AH322" s="332">
        <f t="shared" si="66"/>
        <v>0</v>
      </c>
      <c r="AI322" s="332">
        <f t="shared" si="66"/>
        <v>0</v>
      </c>
      <c r="AJ322" s="332">
        <f t="shared" si="66"/>
        <v>0</v>
      </c>
      <c r="AK322" s="332">
        <f t="shared" si="66"/>
        <v>0</v>
      </c>
      <c r="AL322" s="332">
        <f t="shared" si="66"/>
        <v>0</v>
      </c>
      <c r="AM322" s="332">
        <f t="shared" si="66"/>
        <v>0</v>
      </c>
      <c r="AN322" s="332">
        <f t="shared" si="66"/>
        <v>0</v>
      </c>
      <c r="AO322" s="332">
        <f t="shared" si="66"/>
        <v>0</v>
      </c>
      <c r="AP322" s="332">
        <f t="shared" si="66"/>
        <v>0</v>
      </c>
      <c r="AQ322" s="332">
        <f t="shared" si="66"/>
        <v>0</v>
      </c>
      <c r="AR322" s="332">
        <f t="shared" si="70"/>
        <v>0</v>
      </c>
      <c r="AS322" s="332">
        <f t="shared" si="70"/>
        <v>0</v>
      </c>
      <c r="AT322" s="332">
        <f t="shared" si="70"/>
        <v>0</v>
      </c>
      <c r="AU322" s="332">
        <f t="shared" si="70"/>
        <v>0</v>
      </c>
      <c r="AV322" s="332">
        <f t="shared" si="70"/>
        <v>0</v>
      </c>
      <c r="AW322" s="332">
        <f t="shared" si="70"/>
        <v>0</v>
      </c>
      <c r="AX322" s="332">
        <f t="shared" si="70"/>
        <v>0</v>
      </c>
      <c r="AY322" s="332">
        <f t="shared" si="70"/>
        <v>0</v>
      </c>
      <c r="AZ322" s="332">
        <f t="shared" si="70"/>
        <v>0</v>
      </c>
      <c r="BA322" s="332">
        <f t="shared" si="70"/>
        <v>0</v>
      </c>
      <c r="BB322" s="332">
        <f t="shared" si="70"/>
        <v>0</v>
      </c>
      <c r="BC322" s="332">
        <f t="shared" si="70"/>
        <v>0</v>
      </c>
      <c r="BD322" s="332">
        <f t="shared" si="70"/>
        <v>0</v>
      </c>
      <c r="BE322" s="332">
        <f t="shared" si="70"/>
        <v>0</v>
      </c>
      <c r="BF322" s="332">
        <f t="shared" si="70"/>
        <v>0</v>
      </c>
      <c r="BG322" s="332">
        <f t="shared" si="69"/>
        <v>0</v>
      </c>
      <c r="BH322" s="332">
        <f t="shared" si="68"/>
        <v>0</v>
      </c>
      <c r="BI322" s="332">
        <f t="shared" si="68"/>
        <v>0</v>
      </c>
      <c r="BJ322" s="332">
        <f t="shared" si="68"/>
        <v>0</v>
      </c>
      <c r="BK322" s="332">
        <f t="shared" si="68"/>
        <v>0</v>
      </c>
      <c r="BL322" s="332">
        <f t="shared" si="68"/>
        <v>0</v>
      </c>
      <c r="BM322" s="332">
        <f t="shared" si="68"/>
        <v>0</v>
      </c>
      <c r="BN322" s="332">
        <f t="shared" si="68"/>
        <v>0</v>
      </c>
      <c r="BO322" s="332">
        <f t="shared" si="68"/>
        <v>0</v>
      </c>
      <c r="BU322" s="332">
        <f t="shared" si="64"/>
        <v>0</v>
      </c>
      <c r="BV322" s="332">
        <f t="shared" si="64"/>
        <v>0</v>
      </c>
      <c r="BW322" s="332">
        <f t="shared" si="64"/>
        <v>0</v>
      </c>
      <c r="BX322" s="332">
        <f t="shared" si="64"/>
        <v>0</v>
      </c>
      <c r="BZ322" s="332">
        <f t="shared" si="65"/>
        <v>0</v>
      </c>
      <c r="CA322" s="332">
        <f t="shared" si="65"/>
        <v>0</v>
      </c>
    </row>
    <row r="323" spans="12:79" hidden="1" x14ac:dyDescent="0.2">
      <c r="L323" s="332">
        <f t="shared" si="67"/>
        <v>0</v>
      </c>
      <c r="M323" s="332">
        <f t="shared" si="67"/>
        <v>0</v>
      </c>
      <c r="N323" s="332">
        <f t="shared" si="67"/>
        <v>0</v>
      </c>
      <c r="O323" s="332">
        <f t="shared" si="67"/>
        <v>0</v>
      </c>
      <c r="P323" s="332">
        <f t="shared" si="67"/>
        <v>0</v>
      </c>
      <c r="Q323" s="332">
        <f t="shared" si="67"/>
        <v>0</v>
      </c>
      <c r="R323" s="332">
        <f t="shared" si="67"/>
        <v>0</v>
      </c>
      <c r="S323" s="332">
        <f t="shared" si="67"/>
        <v>0</v>
      </c>
      <c r="T323" s="332">
        <f t="shared" si="67"/>
        <v>0</v>
      </c>
      <c r="U323" s="332">
        <f t="shared" si="67"/>
        <v>0</v>
      </c>
      <c r="V323" s="332">
        <f t="shared" si="67"/>
        <v>0</v>
      </c>
      <c r="W323" s="332">
        <f t="shared" si="67"/>
        <v>0</v>
      </c>
      <c r="X323" s="332">
        <f t="shared" si="67"/>
        <v>0</v>
      </c>
      <c r="Y323" s="332">
        <f t="shared" si="67"/>
        <v>0</v>
      </c>
      <c r="Z323" s="332">
        <f t="shared" si="67"/>
        <v>0</v>
      </c>
      <c r="AA323" s="332">
        <f t="shared" si="66"/>
        <v>0</v>
      </c>
      <c r="AB323" s="332">
        <f t="shared" si="66"/>
        <v>0</v>
      </c>
      <c r="AC323" s="332">
        <f t="shared" si="66"/>
        <v>0</v>
      </c>
      <c r="AD323" s="332">
        <f t="shared" si="66"/>
        <v>0</v>
      </c>
      <c r="AE323" s="332">
        <f t="shared" si="66"/>
        <v>0</v>
      </c>
      <c r="AF323" s="332">
        <f t="shared" si="66"/>
        <v>0</v>
      </c>
      <c r="AG323" s="332">
        <f t="shared" si="66"/>
        <v>0</v>
      </c>
      <c r="AH323" s="332">
        <f t="shared" si="66"/>
        <v>0</v>
      </c>
      <c r="AI323" s="332">
        <f t="shared" si="66"/>
        <v>0</v>
      </c>
      <c r="AJ323" s="332">
        <f t="shared" si="66"/>
        <v>0</v>
      </c>
      <c r="AK323" s="332">
        <f t="shared" si="66"/>
        <v>0</v>
      </c>
      <c r="AL323" s="332">
        <f t="shared" si="66"/>
        <v>0</v>
      </c>
      <c r="AM323" s="332">
        <f t="shared" si="66"/>
        <v>0</v>
      </c>
      <c r="AN323" s="332">
        <f t="shared" si="66"/>
        <v>0</v>
      </c>
      <c r="AO323" s="332">
        <f t="shared" si="66"/>
        <v>0</v>
      </c>
      <c r="AP323" s="332">
        <f t="shared" si="66"/>
        <v>0</v>
      </c>
      <c r="AQ323" s="332">
        <f t="shared" si="66"/>
        <v>0</v>
      </c>
      <c r="AR323" s="332">
        <f t="shared" si="70"/>
        <v>0</v>
      </c>
      <c r="AS323" s="332">
        <f t="shared" si="70"/>
        <v>0</v>
      </c>
      <c r="AT323" s="332">
        <f t="shared" si="70"/>
        <v>0</v>
      </c>
      <c r="AU323" s="332">
        <f t="shared" si="70"/>
        <v>0</v>
      </c>
      <c r="AV323" s="332">
        <f t="shared" si="70"/>
        <v>0</v>
      </c>
      <c r="AW323" s="332">
        <f t="shared" si="70"/>
        <v>0</v>
      </c>
      <c r="AX323" s="332">
        <f t="shared" si="70"/>
        <v>0</v>
      </c>
      <c r="AY323" s="332">
        <f t="shared" si="70"/>
        <v>0</v>
      </c>
      <c r="AZ323" s="332">
        <f t="shared" si="70"/>
        <v>0</v>
      </c>
      <c r="BA323" s="332">
        <f t="shared" si="70"/>
        <v>0</v>
      </c>
      <c r="BB323" s="332">
        <f t="shared" si="70"/>
        <v>0</v>
      </c>
      <c r="BC323" s="332">
        <f t="shared" si="70"/>
        <v>0</v>
      </c>
      <c r="BD323" s="332">
        <f t="shared" si="70"/>
        <v>0</v>
      </c>
      <c r="BE323" s="332">
        <f t="shared" si="70"/>
        <v>0</v>
      </c>
      <c r="BF323" s="332">
        <f t="shared" si="70"/>
        <v>0</v>
      </c>
      <c r="BG323" s="332">
        <f t="shared" si="69"/>
        <v>0</v>
      </c>
      <c r="BH323" s="332">
        <f t="shared" si="68"/>
        <v>0</v>
      </c>
      <c r="BI323" s="332">
        <f t="shared" si="68"/>
        <v>0</v>
      </c>
      <c r="BJ323" s="332">
        <f t="shared" si="68"/>
        <v>0</v>
      </c>
      <c r="BK323" s="332">
        <f t="shared" si="68"/>
        <v>0</v>
      </c>
      <c r="BL323" s="332">
        <f t="shared" si="68"/>
        <v>0</v>
      </c>
      <c r="BM323" s="332">
        <f t="shared" si="68"/>
        <v>0</v>
      </c>
      <c r="BN323" s="332">
        <f t="shared" si="68"/>
        <v>0</v>
      </c>
      <c r="BO323" s="332">
        <f t="shared" si="68"/>
        <v>0</v>
      </c>
      <c r="BU323" s="332">
        <f t="shared" ref="BU323:BX338" si="71">BU158-EM158</f>
        <v>0</v>
      </c>
      <c r="BV323" s="332">
        <f t="shared" si="71"/>
        <v>0</v>
      </c>
      <c r="BW323" s="332">
        <f t="shared" si="71"/>
        <v>0</v>
      </c>
      <c r="BX323" s="332">
        <f t="shared" si="71"/>
        <v>0</v>
      </c>
      <c r="BZ323" s="332">
        <f t="shared" ref="BZ323:CA338" si="72">BZ158-ER158</f>
        <v>0</v>
      </c>
      <c r="CA323" s="332">
        <f t="shared" si="72"/>
        <v>0</v>
      </c>
    </row>
    <row r="324" spans="12:79" hidden="1" x14ac:dyDescent="0.2">
      <c r="L324" s="332">
        <f t="shared" si="67"/>
        <v>0</v>
      </c>
      <c r="M324" s="332">
        <f t="shared" si="67"/>
        <v>0</v>
      </c>
      <c r="N324" s="332">
        <f t="shared" si="67"/>
        <v>0</v>
      </c>
      <c r="O324" s="332">
        <f t="shared" si="67"/>
        <v>0</v>
      </c>
      <c r="P324" s="332">
        <f t="shared" si="67"/>
        <v>0</v>
      </c>
      <c r="Q324" s="332">
        <f t="shared" si="67"/>
        <v>0</v>
      </c>
      <c r="R324" s="332">
        <f t="shared" si="67"/>
        <v>0</v>
      </c>
      <c r="S324" s="332">
        <f t="shared" si="67"/>
        <v>0</v>
      </c>
      <c r="T324" s="332">
        <f t="shared" si="67"/>
        <v>0</v>
      </c>
      <c r="U324" s="332">
        <f t="shared" si="67"/>
        <v>0</v>
      </c>
      <c r="V324" s="332">
        <f t="shared" si="67"/>
        <v>0</v>
      </c>
      <c r="W324" s="332">
        <f t="shared" si="67"/>
        <v>0</v>
      </c>
      <c r="X324" s="332">
        <f t="shared" si="67"/>
        <v>0</v>
      </c>
      <c r="Y324" s="332">
        <f t="shared" si="67"/>
        <v>0</v>
      </c>
      <c r="Z324" s="332">
        <f t="shared" si="67"/>
        <v>0</v>
      </c>
      <c r="AA324" s="332">
        <f t="shared" si="66"/>
        <v>0</v>
      </c>
      <c r="AB324" s="332">
        <f t="shared" si="66"/>
        <v>0</v>
      </c>
      <c r="AC324" s="332">
        <f t="shared" si="66"/>
        <v>0</v>
      </c>
      <c r="AD324" s="332">
        <f t="shared" si="66"/>
        <v>0</v>
      </c>
      <c r="AE324" s="332">
        <f t="shared" si="66"/>
        <v>0</v>
      </c>
      <c r="AF324" s="332">
        <f t="shared" si="66"/>
        <v>0</v>
      </c>
      <c r="AG324" s="332">
        <f t="shared" si="66"/>
        <v>0</v>
      </c>
      <c r="AH324" s="332">
        <f t="shared" si="66"/>
        <v>0</v>
      </c>
      <c r="AI324" s="332">
        <f t="shared" si="66"/>
        <v>0</v>
      </c>
      <c r="AJ324" s="332">
        <f t="shared" si="66"/>
        <v>0</v>
      </c>
      <c r="AK324" s="332">
        <f t="shared" si="66"/>
        <v>0</v>
      </c>
      <c r="AL324" s="332">
        <f t="shared" si="66"/>
        <v>0</v>
      </c>
      <c r="AM324" s="332">
        <f t="shared" si="66"/>
        <v>0</v>
      </c>
      <c r="AN324" s="332">
        <f t="shared" si="66"/>
        <v>0</v>
      </c>
      <c r="AO324" s="332">
        <f t="shared" si="66"/>
        <v>0</v>
      </c>
      <c r="AP324" s="332">
        <f t="shared" si="66"/>
        <v>0</v>
      </c>
      <c r="AQ324" s="332">
        <f t="shared" si="66"/>
        <v>0</v>
      </c>
      <c r="AR324" s="332">
        <f t="shared" si="70"/>
        <v>0</v>
      </c>
      <c r="AS324" s="332">
        <f t="shared" si="70"/>
        <v>0</v>
      </c>
      <c r="AT324" s="332">
        <f t="shared" si="70"/>
        <v>0</v>
      </c>
      <c r="AU324" s="332">
        <f t="shared" si="70"/>
        <v>0</v>
      </c>
      <c r="AV324" s="332">
        <f t="shared" si="70"/>
        <v>0</v>
      </c>
      <c r="AW324" s="332">
        <f t="shared" si="70"/>
        <v>0</v>
      </c>
      <c r="AX324" s="332">
        <f t="shared" si="70"/>
        <v>0</v>
      </c>
      <c r="AY324" s="332">
        <f t="shared" si="70"/>
        <v>0</v>
      </c>
      <c r="AZ324" s="332">
        <f t="shared" si="70"/>
        <v>0</v>
      </c>
      <c r="BA324" s="332">
        <f t="shared" si="70"/>
        <v>0</v>
      </c>
      <c r="BB324" s="332">
        <f t="shared" si="70"/>
        <v>0</v>
      </c>
      <c r="BC324" s="332">
        <f t="shared" si="70"/>
        <v>0</v>
      </c>
      <c r="BD324" s="332">
        <f t="shared" si="70"/>
        <v>0</v>
      </c>
      <c r="BE324" s="332">
        <f t="shared" si="70"/>
        <v>0</v>
      </c>
      <c r="BF324" s="332">
        <f t="shared" si="70"/>
        <v>0</v>
      </c>
      <c r="BG324" s="332">
        <f t="shared" si="69"/>
        <v>0</v>
      </c>
      <c r="BH324" s="332">
        <f t="shared" si="68"/>
        <v>0</v>
      </c>
      <c r="BI324" s="332">
        <f t="shared" si="68"/>
        <v>0</v>
      </c>
      <c r="BJ324" s="332">
        <f t="shared" si="68"/>
        <v>0</v>
      </c>
      <c r="BK324" s="332">
        <f t="shared" si="68"/>
        <v>0</v>
      </c>
      <c r="BL324" s="332">
        <f t="shared" si="68"/>
        <v>0</v>
      </c>
      <c r="BM324" s="332">
        <f t="shared" si="68"/>
        <v>0</v>
      </c>
      <c r="BN324" s="332">
        <f t="shared" si="68"/>
        <v>0</v>
      </c>
      <c r="BO324" s="332">
        <f t="shared" si="68"/>
        <v>0</v>
      </c>
      <c r="BU324" s="332">
        <f t="shared" si="71"/>
        <v>0</v>
      </c>
      <c r="BV324" s="332">
        <f t="shared" si="71"/>
        <v>0</v>
      </c>
      <c r="BW324" s="332">
        <f t="shared" si="71"/>
        <v>0</v>
      </c>
      <c r="BX324" s="332">
        <f t="shared" si="71"/>
        <v>0</v>
      </c>
      <c r="BZ324" s="332">
        <f t="shared" si="72"/>
        <v>0</v>
      </c>
      <c r="CA324" s="332">
        <f t="shared" si="72"/>
        <v>0</v>
      </c>
    </row>
    <row r="325" spans="12:79" hidden="1" x14ac:dyDescent="0.2">
      <c r="L325" s="332">
        <f t="shared" si="67"/>
        <v>0</v>
      </c>
      <c r="M325" s="332">
        <f t="shared" si="67"/>
        <v>0</v>
      </c>
      <c r="N325" s="332">
        <f t="shared" si="67"/>
        <v>0</v>
      </c>
      <c r="O325" s="332">
        <f t="shared" si="67"/>
        <v>0</v>
      </c>
      <c r="P325" s="332">
        <f t="shared" si="67"/>
        <v>0</v>
      </c>
      <c r="Q325" s="332">
        <f t="shared" si="67"/>
        <v>0</v>
      </c>
      <c r="R325" s="332">
        <f t="shared" si="67"/>
        <v>0</v>
      </c>
      <c r="S325" s="332">
        <f t="shared" si="67"/>
        <v>0</v>
      </c>
      <c r="T325" s="332">
        <f t="shared" si="67"/>
        <v>0</v>
      </c>
      <c r="U325" s="332">
        <f t="shared" si="67"/>
        <v>0</v>
      </c>
      <c r="V325" s="332">
        <f t="shared" si="67"/>
        <v>0</v>
      </c>
      <c r="W325" s="332">
        <f t="shared" si="67"/>
        <v>0</v>
      </c>
      <c r="X325" s="332">
        <f t="shared" si="67"/>
        <v>0</v>
      </c>
      <c r="Y325" s="332">
        <f t="shared" si="67"/>
        <v>0</v>
      </c>
      <c r="Z325" s="332">
        <f t="shared" si="67"/>
        <v>0</v>
      </c>
      <c r="AA325" s="332">
        <f t="shared" si="66"/>
        <v>0</v>
      </c>
      <c r="AB325" s="332">
        <f t="shared" si="66"/>
        <v>0</v>
      </c>
      <c r="AC325" s="332">
        <f t="shared" si="66"/>
        <v>0</v>
      </c>
      <c r="AD325" s="332">
        <f t="shared" si="66"/>
        <v>0</v>
      </c>
      <c r="AE325" s="332">
        <f t="shared" si="66"/>
        <v>0</v>
      </c>
      <c r="AF325" s="332">
        <f t="shared" si="66"/>
        <v>0</v>
      </c>
      <c r="AG325" s="332">
        <f t="shared" si="66"/>
        <v>0</v>
      </c>
      <c r="AH325" s="332">
        <f t="shared" si="66"/>
        <v>0</v>
      </c>
      <c r="AI325" s="332">
        <f t="shared" si="66"/>
        <v>0</v>
      </c>
      <c r="AJ325" s="332">
        <f t="shared" si="66"/>
        <v>0</v>
      </c>
      <c r="AK325" s="332">
        <f t="shared" si="66"/>
        <v>0</v>
      </c>
      <c r="AL325" s="332">
        <f t="shared" si="66"/>
        <v>0</v>
      </c>
      <c r="AM325" s="332">
        <f t="shared" si="66"/>
        <v>0</v>
      </c>
      <c r="AN325" s="332">
        <f t="shared" si="66"/>
        <v>0</v>
      </c>
      <c r="AO325" s="332">
        <f t="shared" si="66"/>
        <v>0</v>
      </c>
      <c r="AP325" s="332">
        <f t="shared" si="66"/>
        <v>0</v>
      </c>
      <c r="AQ325" s="332">
        <f t="shared" si="66"/>
        <v>0</v>
      </c>
      <c r="AR325" s="332">
        <f t="shared" si="70"/>
        <v>0</v>
      </c>
      <c r="AS325" s="332">
        <f t="shared" si="70"/>
        <v>0</v>
      </c>
      <c r="AT325" s="332">
        <f t="shared" si="70"/>
        <v>0</v>
      </c>
      <c r="AU325" s="332">
        <f t="shared" si="70"/>
        <v>0</v>
      </c>
      <c r="AV325" s="332">
        <f t="shared" si="70"/>
        <v>0</v>
      </c>
      <c r="AW325" s="332">
        <f t="shared" si="70"/>
        <v>0</v>
      </c>
      <c r="AX325" s="332">
        <f t="shared" si="70"/>
        <v>0</v>
      </c>
      <c r="AY325" s="332">
        <f t="shared" si="70"/>
        <v>0</v>
      </c>
      <c r="AZ325" s="332">
        <f t="shared" si="70"/>
        <v>0</v>
      </c>
      <c r="BA325" s="332">
        <f t="shared" si="70"/>
        <v>0</v>
      </c>
      <c r="BB325" s="332">
        <f t="shared" si="70"/>
        <v>0</v>
      </c>
      <c r="BC325" s="332">
        <f t="shared" si="70"/>
        <v>0</v>
      </c>
      <c r="BD325" s="332">
        <f t="shared" si="70"/>
        <v>0</v>
      </c>
      <c r="BE325" s="332">
        <f t="shared" si="70"/>
        <v>0</v>
      </c>
      <c r="BF325" s="332">
        <f t="shared" si="70"/>
        <v>0</v>
      </c>
      <c r="BG325" s="332">
        <f t="shared" si="69"/>
        <v>0</v>
      </c>
      <c r="BH325" s="332">
        <f t="shared" si="68"/>
        <v>0</v>
      </c>
      <c r="BI325" s="332">
        <f t="shared" si="68"/>
        <v>0</v>
      </c>
      <c r="BJ325" s="332">
        <f t="shared" si="68"/>
        <v>0</v>
      </c>
      <c r="BK325" s="332">
        <f t="shared" si="68"/>
        <v>0</v>
      </c>
      <c r="BL325" s="332">
        <f t="shared" si="68"/>
        <v>0</v>
      </c>
      <c r="BM325" s="332">
        <f t="shared" si="68"/>
        <v>0</v>
      </c>
      <c r="BN325" s="332">
        <f t="shared" si="68"/>
        <v>0</v>
      </c>
      <c r="BO325" s="332">
        <f t="shared" si="68"/>
        <v>0</v>
      </c>
      <c r="BU325" s="332">
        <f t="shared" si="71"/>
        <v>0</v>
      </c>
      <c r="BV325" s="332">
        <f t="shared" si="71"/>
        <v>0</v>
      </c>
      <c r="BW325" s="332">
        <f t="shared" si="71"/>
        <v>0</v>
      </c>
      <c r="BX325" s="332">
        <f t="shared" si="71"/>
        <v>0</v>
      </c>
      <c r="BZ325" s="332">
        <f t="shared" si="72"/>
        <v>0</v>
      </c>
      <c r="CA325" s="332">
        <f t="shared" si="72"/>
        <v>0</v>
      </c>
    </row>
    <row r="326" spans="12:79" hidden="1" x14ac:dyDescent="0.2">
      <c r="L326" s="332">
        <f t="shared" si="67"/>
        <v>0</v>
      </c>
      <c r="M326" s="332">
        <f t="shared" si="67"/>
        <v>0</v>
      </c>
      <c r="N326" s="332">
        <f t="shared" si="67"/>
        <v>0</v>
      </c>
      <c r="O326" s="332">
        <f t="shared" si="67"/>
        <v>0</v>
      </c>
      <c r="P326" s="332">
        <f t="shared" si="67"/>
        <v>0</v>
      </c>
      <c r="Q326" s="332">
        <f t="shared" si="67"/>
        <v>0</v>
      </c>
      <c r="R326" s="332">
        <f t="shared" si="67"/>
        <v>0</v>
      </c>
      <c r="S326" s="332">
        <f t="shared" si="67"/>
        <v>0</v>
      </c>
      <c r="T326" s="332">
        <f t="shared" si="67"/>
        <v>0</v>
      </c>
      <c r="U326" s="332">
        <f t="shared" si="67"/>
        <v>0</v>
      </c>
      <c r="V326" s="332">
        <f t="shared" si="67"/>
        <v>0</v>
      </c>
      <c r="W326" s="332">
        <f t="shared" si="67"/>
        <v>0</v>
      </c>
      <c r="X326" s="332">
        <f t="shared" si="67"/>
        <v>0</v>
      </c>
      <c r="Y326" s="332">
        <f t="shared" si="67"/>
        <v>0</v>
      </c>
      <c r="Z326" s="332">
        <f t="shared" si="67"/>
        <v>0</v>
      </c>
      <c r="AA326" s="332">
        <f t="shared" si="66"/>
        <v>0</v>
      </c>
      <c r="AB326" s="332">
        <f t="shared" si="66"/>
        <v>0</v>
      </c>
      <c r="AC326" s="332">
        <f t="shared" si="66"/>
        <v>0</v>
      </c>
      <c r="AD326" s="332">
        <f t="shared" si="66"/>
        <v>0</v>
      </c>
      <c r="AE326" s="332">
        <f t="shared" si="66"/>
        <v>0</v>
      </c>
      <c r="AF326" s="332">
        <f t="shared" si="66"/>
        <v>0</v>
      </c>
      <c r="AG326" s="332">
        <f t="shared" si="66"/>
        <v>0</v>
      </c>
      <c r="AH326" s="332">
        <f t="shared" si="66"/>
        <v>0</v>
      </c>
      <c r="AI326" s="332">
        <f t="shared" si="66"/>
        <v>0</v>
      </c>
      <c r="AJ326" s="332">
        <f t="shared" si="66"/>
        <v>0</v>
      </c>
      <c r="AK326" s="332">
        <f t="shared" si="66"/>
        <v>0</v>
      </c>
      <c r="AL326" s="332">
        <f t="shared" si="66"/>
        <v>0</v>
      </c>
      <c r="AM326" s="332">
        <f t="shared" si="66"/>
        <v>0</v>
      </c>
      <c r="AN326" s="332">
        <f t="shared" si="66"/>
        <v>0</v>
      </c>
      <c r="AO326" s="332">
        <f t="shared" si="66"/>
        <v>0</v>
      </c>
      <c r="AP326" s="332">
        <f t="shared" si="66"/>
        <v>0</v>
      </c>
      <c r="AQ326" s="332">
        <f t="shared" si="66"/>
        <v>0</v>
      </c>
      <c r="AR326" s="332">
        <f t="shared" si="70"/>
        <v>0</v>
      </c>
      <c r="AS326" s="332">
        <f t="shared" si="70"/>
        <v>0</v>
      </c>
      <c r="AT326" s="332">
        <f t="shared" si="70"/>
        <v>0</v>
      </c>
      <c r="AU326" s="332">
        <f t="shared" si="70"/>
        <v>0</v>
      </c>
      <c r="AV326" s="332">
        <f t="shared" si="70"/>
        <v>0</v>
      </c>
      <c r="AW326" s="332">
        <f t="shared" si="70"/>
        <v>0</v>
      </c>
      <c r="AX326" s="332">
        <f t="shared" si="70"/>
        <v>0</v>
      </c>
      <c r="AY326" s="332">
        <f t="shared" si="70"/>
        <v>0</v>
      </c>
      <c r="AZ326" s="332">
        <f t="shared" si="70"/>
        <v>0</v>
      </c>
      <c r="BA326" s="332">
        <f t="shared" si="70"/>
        <v>0</v>
      </c>
      <c r="BB326" s="332">
        <f t="shared" si="70"/>
        <v>0</v>
      </c>
      <c r="BC326" s="332">
        <f t="shared" si="70"/>
        <v>0</v>
      </c>
      <c r="BD326" s="332">
        <f t="shared" si="70"/>
        <v>0</v>
      </c>
      <c r="BE326" s="332">
        <f t="shared" si="70"/>
        <v>0</v>
      </c>
      <c r="BF326" s="332">
        <f t="shared" si="70"/>
        <v>0</v>
      </c>
      <c r="BG326" s="332">
        <f t="shared" si="69"/>
        <v>0</v>
      </c>
      <c r="BH326" s="332">
        <f t="shared" si="68"/>
        <v>0</v>
      </c>
      <c r="BI326" s="332">
        <f t="shared" si="68"/>
        <v>0</v>
      </c>
      <c r="BJ326" s="332">
        <f t="shared" si="68"/>
        <v>0</v>
      </c>
      <c r="BK326" s="332">
        <f t="shared" si="68"/>
        <v>0</v>
      </c>
      <c r="BL326" s="332">
        <f t="shared" si="68"/>
        <v>0</v>
      </c>
      <c r="BM326" s="332">
        <f t="shared" si="68"/>
        <v>0</v>
      </c>
      <c r="BN326" s="332">
        <f t="shared" si="68"/>
        <v>0</v>
      </c>
      <c r="BO326" s="332">
        <f t="shared" si="68"/>
        <v>0</v>
      </c>
      <c r="BU326" s="332">
        <f t="shared" si="71"/>
        <v>0</v>
      </c>
      <c r="BV326" s="332">
        <f t="shared" si="71"/>
        <v>0</v>
      </c>
      <c r="BW326" s="332">
        <f t="shared" si="71"/>
        <v>0</v>
      </c>
      <c r="BX326" s="332">
        <f t="shared" si="71"/>
        <v>0</v>
      </c>
      <c r="BZ326" s="332">
        <f t="shared" si="72"/>
        <v>0</v>
      </c>
      <c r="CA326" s="332">
        <f t="shared" si="72"/>
        <v>0</v>
      </c>
    </row>
    <row r="327" spans="12:79" hidden="1" x14ac:dyDescent="0.2">
      <c r="L327" s="332">
        <f t="shared" si="67"/>
        <v>0</v>
      </c>
      <c r="M327" s="332">
        <f t="shared" si="67"/>
        <v>0</v>
      </c>
      <c r="N327" s="332">
        <f t="shared" si="67"/>
        <v>0</v>
      </c>
      <c r="O327" s="332">
        <f t="shared" si="67"/>
        <v>0</v>
      </c>
      <c r="P327" s="332">
        <f t="shared" si="67"/>
        <v>0</v>
      </c>
      <c r="Q327" s="332">
        <f t="shared" si="67"/>
        <v>0</v>
      </c>
      <c r="R327" s="332">
        <f t="shared" si="67"/>
        <v>0</v>
      </c>
      <c r="S327" s="332">
        <f t="shared" si="67"/>
        <v>0</v>
      </c>
      <c r="T327" s="332">
        <f t="shared" si="67"/>
        <v>0</v>
      </c>
      <c r="U327" s="332">
        <f t="shared" si="67"/>
        <v>0</v>
      </c>
      <c r="V327" s="332">
        <f t="shared" si="67"/>
        <v>0</v>
      </c>
      <c r="W327" s="332">
        <f t="shared" si="67"/>
        <v>0</v>
      </c>
      <c r="X327" s="332">
        <f t="shared" si="67"/>
        <v>0</v>
      </c>
      <c r="Y327" s="332">
        <f t="shared" si="67"/>
        <v>0</v>
      </c>
      <c r="Z327" s="332">
        <f t="shared" si="67"/>
        <v>0</v>
      </c>
      <c r="AA327" s="332">
        <f t="shared" si="67"/>
        <v>0</v>
      </c>
      <c r="AB327" s="332">
        <f t="shared" ref="AB327:AQ342" si="73">AB154-CT154</f>
        <v>0</v>
      </c>
      <c r="AC327" s="332">
        <f t="shared" si="73"/>
        <v>0</v>
      </c>
      <c r="AD327" s="332">
        <f t="shared" si="73"/>
        <v>0</v>
      </c>
      <c r="AE327" s="332">
        <f t="shared" si="73"/>
        <v>0</v>
      </c>
      <c r="AF327" s="332">
        <f t="shared" si="73"/>
        <v>0</v>
      </c>
      <c r="AG327" s="332">
        <f t="shared" si="73"/>
        <v>0</v>
      </c>
      <c r="AH327" s="332">
        <f t="shared" si="73"/>
        <v>0</v>
      </c>
      <c r="AI327" s="332">
        <f t="shared" si="73"/>
        <v>0</v>
      </c>
      <c r="AJ327" s="332">
        <f t="shared" si="73"/>
        <v>0</v>
      </c>
      <c r="AK327" s="332">
        <f t="shared" si="73"/>
        <v>0</v>
      </c>
      <c r="AL327" s="332">
        <f t="shared" si="73"/>
        <v>0</v>
      </c>
      <c r="AM327" s="332">
        <f t="shared" si="73"/>
        <v>0</v>
      </c>
      <c r="AN327" s="332">
        <f t="shared" si="73"/>
        <v>0</v>
      </c>
      <c r="AO327" s="332">
        <f t="shared" si="73"/>
        <v>0</v>
      </c>
      <c r="AP327" s="332">
        <f t="shared" si="73"/>
        <v>0</v>
      </c>
      <c r="AQ327" s="332">
        <f t="shared" si="73"/>
        <v>0</v>
      </c>
      <c r="AR327" s="332">
        <f t="shared" si="70"/>
        <v>0</v>
      </c>
      <c r="AS327" s="332">
        <f t="shared" si="70"/>
        <v>0</v>
      </c>
      <c r="AT327" s="332">
        <f t="shared" si="70"/>
        <v>0</v>
      </c>
      <c r="AU327" s="332">
        <f t="shared" si="70"/>
        <v>0</v>
      </c>
      <c r="AV327" s="332">
        <f t="shared" si="70"/>
        <v>0</v>
      </c>
      <c r="AW327" s="332">
        <f t="shared" si="70"/>
        <v>0</v>
      </c>
      <c r="AX327" s="332">
        <f t="shared" si="70"/>
        <v>0</v>
      </c>
      <c r="AY327" s="332">
        <f t="shared" si="70"/>
        <v>0</v>
      </c>
      <c r="AZ327" s="332">
        <f t="shared" si="70"/>
        <v>0</v>
      </c>
      <c r="BA327" s="332">
        <f t="shared" si="70"/>
        <v>0</v>
      </c>
      <c r="BB327" s="332">
        <f t="shared" si="70"/>
        <v>0</v>
      </c>
      <c r="BC327" s="332">
        <f t="shared" si="70"/>
        <v>0</v>
      </c>
      <c r="BD327" s="332">
        <f t="shared" si="70"/>
        <v>0</v>
      </c>
      <c r="BE327" s="332">
        <f t="shared" si="70"/>
        <v>0</v>
      </c>
      <c r="BF327" s="332">
        <f t="shared" si="70"/>
        <v>0</v>
      </c>
      <c r="BG327" s="332">
        <f t="shared" si="69"/>
        <v>0</v>
      </c>
      <c r="BH327" s="332">
        <f t="shared" si="68"/>
        <v>0</v>
      </c>
      <c r="BI327" s="332">
        <f t="shared" si="68"/>
        <v>0</v>
      </c>
      <c r="BJ327" s="332">
        <f t="shared" si="68"/>
        <v>0</v>
      </c>
      <c r="BK327" s="332">
        <f t="shared" si="68"/>
        <v>0</v>
      </c>
      <c r="BL327" s="332">
        <f t="shared" si="68"/>
        <v>0</v>
      </c>
      <c r="BM327" s="332">
        <f t="shared" si="68"/>
        <v>0</v>
      </c>
      <c r="BN327" s="332">
        <f t="shared" si="68"/>
        <v>0</v>
      </c>
      <c r="BO327" s="332">
        <f t="shared" si="68"/>
        <v>0</v>
      </c>
      <c r="BU327" s="332">
        <f t="shared" si="71"/>
        <v>0</v>
      </c>
      <c r="BV327" s="332">
        <f t="shared" si="71"/>
        <v>0</v>
      </c>
      <c r="BW327" s="332">
        <f t="shared" si="71"/>
        <v>0</v>
      </c>
      <c r="BX327" s="332">
        <f t="shared" si="71"/>
        <v>0</v>
      </c>
      <c r="BZ327" s="332">
        <f t="shared" si="72"/>
        <v>0</v>
      </c>
      <c r="CA327" s="332">
        <f t="shared" si="72"/>
        <v>0</v>
      </c>
    </row>
    <row r="328" spans="12:79" hidden="1" x14ac:dyDescent="0.2">
      <c r="L328" s="332">
        <f t="shared" si="67"/>
        <v>0</v>
      </c>
      <c r="M328" s="332">
        <f t="shared" si="67"/>
        <v>0</v>
      </c>
      <c r="N328" s="332">
        <f t="shared" si="67"/>
        <v>0</v>
      </c>
      <c r="O328" s="332">
        <f t="shared" si="67"/>
        <v>0</v>
      </c>
      <c r="P328" s="332">
        <f t="shared" si="67"/>
        <v>0</v>
      </c>
      <c r="Q328" s="332">
        <f t="shared" si="67"/>
        <v>0</v>
      </c>
      <c r="R328" s="332">
        <f t="shared" si="67"/>
        <v>0</v>
      </c>
      <c r="S328" s="332">
        <f t="shared" si="67"/>
        <v>0</v>
      </c>
      <c r="T328" s="332">
        <f t="shared" si="67"/>
        <v>0</v>
      </c>
      <c r="U328" s="332">
        <f t="shared" si="67"/>
        <v>0</v>
      </c>
      <c r="V328" s="332">
        <f t="shared" si="67"/>
        <v>0</v>
      </c>
      <c r="W328" s="332">
        <f t="shared" si="67"/>
        <v>0</v>
      </c>
      <c r="X328" s="332">
        <f t="shared" si="67"/>
        <v>0</v>
      </c>
      <c r="Y328" s="332">
        <f t="shared" si="67"/>
        <v>0</v>
      </c>
      <c r="Z328" s="332">
        <f t="shared" si="67"/>
        <v>0</v>
      </c>
      <c r="AA328" s="332">
        <f t="shared" si="67"/>
        <v>0</v>
      </c>
      <c r="AB328" s="332">
        <f t="shared" si="73"/>
        <v>0</v>
      </c>
      <c r="AC328" s="332">
        <f t="shared" si="73"/>
        <v>0</v>
      </c>
      <c r="AD328" s="332">
        <f t="shared" si="73"/>
        <v>0</v>
      </c>
      <c r="AE328" s="332">
        <f t="shared" si="73"/>
        <v>0</v>
      </c>
      <c r="AF328" s="332">
        <f t="shared" si="73"/>
        <v>0</v>
      </c>
      <c r="AG328" s="332">
        <f t="shared" si="73"/>
        <v>0</v>
      </c>
      <c r="AH328" s="332">
        <f t="shared" si="73"/>
        <v>0</v>
      </c>
      <c r="AI328" s="332">
        <f t="shared" si="73"/>
        <v>0</v>
      </c>
      <c r="AJ328" s="332">
        <f t="shared" si="73"/>
        <v>0</v>
      </c>
      <c r="AK328" s="332">
        <f t="shared" si="73"/>
        <v>0</v>
      </c>
      <c r="AL328" s="332">
        <f t="shared" si="73"/>
        <v>0</v>
      </c>
      <c r="AM328" s="332">
        <f t="shared" si="73"/>
        <v>0</v>
      </c>
      <c r="AN328" s="332">
        <f t="shared" si="73"/>
        <v>0</v>
      </c>
      <c r="AO328" s="332">
        <f t="shared" si="73"/>
        <v>0</v>
      </c>
      <c r="AP328" s="332">
        <f t="shared" si="73"/>
        <v>0</v>
      </c>
      <c r="AQ328" s="332">
        <f t="shared" si="73"/>
        <v>0</v>
      </c>
      <c r="AR328" s="332">
        <f t="shared" si="70"/>
        <v>0</v>
      </c>
      <c r="AS328" s="332">
        <f t="shared" si="70"/>
        <v>0</v>
      </c>
      <c r="AT328" s="332">
        <f t="shared" si="70"/>
        <v>0</v>
      </c>
      <c r="AU328" s="332">
        <f t="shared" si="70"/>
        <v>0</v>
      </c>
      <c r="AV328" s="332">
        <f t="shared" si="70"/>
        <v>0</v>
      </c>
      <c r="AW328" s="332">
        <f t="shared" si="70"/>
        <v>0</v>
      </c>
      <c r="AX328" s="332">
        <f t="shared" si="70"/>
        <v>0</v>
      </c>
      <c r="AY328" s="332">
        <f t="shared" si="70"/>
        <v>0</v>
      </c>
      <c r="AZ328" s="332">
        <f t="shared" si="70"/>
        <v>0</v>
      </c>
      <c r="BA328" s="332">
        <f t="shared" si="70"/>
        <v>0</v>
      </c>
      <c r="BB328" s="332">
        <f t="shared" si="70"/>
        <v>0</v>
      </c>
      <c r="BC328" s="332">
        <f t="shared" si="70"/>
        <v>0</v>
      </c>
      <c r="BD328" s="332">
        <f t="shared" si="70"/>
        <v>0</v>
      </c>
      <c r="BE328" s="332">
        <f t="shared" si="70"/>
        <v>0</v>
      </c>
      <c r="BF328" s="332">
        <f t="shared" si="70"/>
        <v>0</v>
      </c>
      <c r="BG328" s="332">
        <f t="shared" si="69"/>
        <v>0</v>
      </c>
      <c r="BH328" s="332">
        <f t="shared" si="68"/>
        <v>0</v>
      </c>
      <c r="BI328" s="332">
        <f t="shared" si="68"/>
        <v>0</v>
      </c>
      <c r="BJ328" s="332">
        <f t="shared" si="68"/>
        <v>0</v>
      </c>
      <c r="BK328" s="332">
        <f t="shared" si="68"/>
        <v>0</v>
      </c>
      <c r="BL328" s="332">
        <f t="shared" si="68"/>
        <v>0</v>
      </c>
      <c r="BM328" s="332">
        <f t="shared" si="68"/>
        <v>0</v>
      </c>
      <c r="BN328" s="332">
        <f t="shared" si="68"/>
        <v>0</v>
      </c>
      <c r="BO328" s="332">
        <f t="shared" si="68"/>
        <v>0</v>
      </c>
      <c r="BU328" s="332">
        <f t="shared" si="71"/>
        <v>0</v>
      </c>
      <c r="BV328" s="332">
        <f t="shared" si="71"/>
        <v>0</v>
      </c>
      <c r="BW328" s="332">
        <f t="shared" si="71"/>
        <v>0</v>
      </c>
      <c r="BX328" s="332">
        <f t="shared" si="71"/>
        <v>0</v>
      </c>
      <c r="BZ328" s="332">
        <f t="shared" si="72"/>
        <v>0</v>
      </c>
      <c r="CA328" s="332">
        <f t="shared" si="72"/>
        <v>0</v>
      </c>
    </row>
    <row r="329" spans="12:79" hidden="1" x14ac:dyDescent="0.2">
      <c r="L329" s="332">
        <f t="shared" ref="L329:AA344" si="74">L156-CD156</f>
        <v>0</v>
      </c>
      <c r="M329" s="332">
        <f t="shared" si="74"/>
        <v>0</v>
      </c>
      <c r="N329" s="332">
        <f t="shared" si="74"/>
        <v>0</v>
      </c>
      <c r="O329" s="332">
        <f t="shared" si="74"/>
        <v>0</v>
      </c>
      <c r="P329" s="332">
        <f t="shared" si="74"/>
        <v>0</v>
      </c>
      <c r="Q329" s="332">
        <f t="shared" si="74"/>
        <v>0</v>
      </c>
      <c r="R329" s="332">
        <f t="shared" si="74"/>
        <v>0</v>
      </c>
      <c r="S329" s="332">
        <f t="shared" si="74"/>
        <v>0</v>
      </c>
      <c r="T329" s="332">
        <f t="shared" si="74"/>
        <v>0</v>
      </c>
      <c r="U329" s="332">
        <f t="shared" si="74"/>
        <v>0</v>
      </c>
      <c r="V329" s="332">
        <f t="shared" si="74"/>
        <v>0</v>
      </c>
      <c r="W329" s="332">
        <f t="shared" si="74"/>
        <v>0</v>
      </c>
      <c r="X329" s="332">
        <f t="shared" si="74"/>
        <v>0</v>
      </c>
      <c r="Y329" s="332">
        <f t="shared" si="74"/>
        <v>0</v>
      </c>
      <c r="Z329" s="332">
        <f t="shared" si="74"/>
        <v>0</v>
      </c>
      <c r="AA329" s="332">
        <f t="shared" si="74"/>
        <v>0</v>
      </c>
      <c r="AB329" s="332">
        <f t="shared" si="73"/>
        <v>0</v>
      </c>
      <c r="AC329" s="332">
        <f t="shared" si="73"/>
        <v>0</v>
      </c>
      <c r="AD329" s="332">
        <f t="shared" si="73"/>
        <v>0</v>
      </c>
      <c r="AE329" s="332">
        <f t="shared" si="73"/>
        <v>0</v>
      </c>
      <c r="AF329" s="332">
        <f t="shared" si="73"/>
        <v>0</v>
      </c>
      <c r="AG329" s="332">
        <f t="shared" si="73"/>
        <v>0</v>
      </c>
      <c r="AH329" s="332">
        <f t="shared" si="73"/>
        <v>0</v>
      </c>
      <c r="AI329" s="332">
        <f t="shared" si="73"/>
        <v>0</v>
      </c>
      <c r="AJ329" s="332">
        <f t="shared" si="73"/>
        <v>0</v>
      </c>
      <c r="AK329" s="332">
        <f t="shared" si="73"/>
        <v>0</v>
      </c>
      <c r="AL329" s="332">
        <f t="shared" si="73"/>
        <v>0</v>
      </c>
      <c r="AM329" s="332">
        <f t="shared" si="73"/>
        <v>0</v>
      </c>
      <c r="AN329" s="332">
        <f t="shared" si="73"/>
        <v>0</v>
      </c>
      <c r="AO329" s="332">
        <f t="shared" si="73"/>
        <v>0</v>
      </c>
      <c r="AP329" s="332">
        <f t="shared" si="73"/>
        <v>0</v>
      </c>
      <c r="AQ329" s="332">
        <f t="shared" si="73"/>
        <v>0</v>
      </c>
      <c r="AR329" s="332">
        <f t="shared" si="70"/>
        <v>0</v>
      </c>
      <c r="AS329" s="332">
        <f t="shared" si="70"/>
        <v>0</v>
      </c>
      <c r="AT329" s="332">
        <f t="shared" si="70"/>
        <v>0</v>
      </c>
      <c r="AU329" s="332">
        <f t="shared" si="70"/>
        <v>0</v>
      </c>
      <c r="AV329" s="332">
        <f t="shared" si="70"/>
        <v>0</v>
      </c>
      <c r="AW329" s="332">
        <f t="shared" si="70"/>
        <v>0</v>
      </c>
      <c r="AX329" s="332">
        <f t="shared" si="70"/>
        <v>0</v>
      </c>
      <c r="AY329" s="332">
        <f t="shared" si="70"/>
        <v>0</v>
      </c>
      <c r="AZ329" s="332">
        <f t="shared" si="70"/>
        <v>0</v>
      </c>
      <c r="BA329" s="332">
        <f t="shared" si="70"/>
        <v>0</v>
      </c>
      <c r="BB329" s="332">
        <f t="shared" si="70"/>
        <v>0</v>
      </c>
      <c r="BC329" s="332">
        <f t="shared" si="70"/>
        <v>0</v>
      </c>
      <c r="BD329" s="332">
        <f t="shared" si="70"/>
        <v>0</v>
      </c>
      <c r="BE329" s="332">
        <f t="shared" si="70"/>
        <v>0</v>
      </c>
      <c r="BF329" s="332">
        <f t="shared" si="70"/>
        <v>0</v>
      </c>
      <c r="BG329" s="332">
        <f t="shared" si="69"/>
        <v>0</v>
      </c>
      <c r="BH329" s="332">
        <f t="shared" si="68"/>
        <v>0</v>
      </c>
      <c r="BI329" s="332">
        <f t="shared" si="68"/>
        <v>0</v>
      </c>
      <c r="BJ329" s="332">
        <f t="shared" si="68"/>
        <v>0</v>
      </c>
      <c r="BK329" s="332">
        <f t="shared" si="68"/>
        <v>0</v>
      </c>
      <c r="BL329" s="332">
        <f t="shared" si="68"/>
        <v>0</v>
      </c>
      <c r="BM329" s="332">
        <f t="shared" si="68"/>
        <v>0</v>
      </c>
      <c r="BN329" s="332">
        <f t="shared" si="68"/>
        <v>0</v>
      </c>
      <c r="BO329" s="332">
        <f t="shared" si="68"/>
        <v>0</v>
      </c>
      <c r="BU329" s="332">
        <f t="shared" si="71"/>
        <v>0</v>
      </c>
      <c r="BV329" s="332">
        <f t="shared" si="71"/>
        <v>0</v>
      </c>
      <c r="BW329" s="332">
        <f t="shared" si="71"/>
        <v>0</v>
      </c>
      <c r="BX329" s="332">
        <f t="shared" si="71"/>
        <v>0</v>
      </c>
      <c r="BZ329" s="332">
        <f t="shared" si="72"/>
        <v>0</v>
      </c>
      <c r="CA329" s="332">
        <f t="shared" si="72"/>
        <v>0</v>
      </c>
    </row>
    <row r="330" spans="12:79" hidden="1" x14ac:dyDescent="0.2">
      <c r="L330" s="332">
        <f t="shared" si="74"/>
        <v>0</v>
      </c>
      <c r="M330" s="332">
        <f t="shared" si="74"/>
        <v>0</v>
      </c>
      <c r="N330" s="332">
        <f t="shared" si="74"/>
        <v>0</v>
      </c>
      <c r="O330" s="332">
        <f t="shared" si="74"/>
        <v>0</v>
      </c>
      <c r="P330" s="332">
        <f t="shared" si="74"/>
        <v>0</v>
      </c>
      <c r="Q330" s="332">
        <f t="shared" si="74"/>
        <v>0</v>
      </c>
      <c r="R330" s="332">
        <f t="shared" si="74"/>
        <v>0</v>
      </c>
      <c r="S330" s="332">
        <f t="shared" si="74"/>
        <v>0</v>
      </c>
      <c r="T330" s="332">
        <f t="shared" si="74"/>
        <v>0</v>
      </c>
      <c r="U330" s="332">
        <f t="shared" si="74"/>
        <v>0</v>
      </c>
      <c r="V330" s="332">
        <f t="shared" si="74"/>
        <v>0</v>
      </c>
      <c r="W330" s="332">
        <f t="shared" si="74"/>
        <v>0</v>
      </c>
      <c r="X330" s="332">
        <f t="shared" si="74"/>
        <v>0</v>
      </c>
      <c r="Y330" s="332">
        <f t="shared" si="74"/>
        <v>0</v>
      </c>
      <c r="Z330" s="332">
        <f t="shared" si="74"/>
        <v>0</v>
      </c>
      <c r="AA330" s="332">
        <f t="shared" si="74"/>
        <v>0</v>
      </c>
      <c r="AB330" s="332">
        <f t="shared" si="73"/>
        <v>0</v>
      </c>
      <c r="AC330" s="332">
        <f t="shared" si="73"/>
        <v>0</v>
      </c>
      <c r="AD330" s="332">
        <f t="shared" si="73"/>
        <v>0</v>
      </c>
      <c r="AE330" s="332">
        <f t="shared" si="73"/>
        <v>0</v>
      </c>
      <c r="AF330" s="332">
        <f t="shared" si="73"/>
        <v>0</v>
      </c>
      <c r="AG330" s="332">
        <f t="shared" si="73"/>
        <v>0</v>
      </c>
      <c r="AH330" s="332">
        <f t="shared" si="73"/>
        <v>0</v>
      </c>
      <c r="AI330" s="332">
        <f t="shared" si="73"/>
        <v>0</v>
      </c>
      <c r="AJ330" s="332">
        <f t="shared" si="73"/>
        <v>0</v>
      </c>
      <c r="AK330" s="332">
        <f t="shared" si="73"/>
        <v>0</v>
      </c>
      <c r="AL330" s="332">
        <f t="shared" si="73"/>
        <v>0</v>
      </c>
      <c r="AM330" s="332">
        <f t="shared" si="73"/>
        <v>0</v>
      </c>
      <c r="AN330" s="332">
        <f t="shared" si="73"/>
        <v>0</v>
      </c>
      <c r="AO330" s="332">
        <f t="shared" si="73"/>
        <v>0</v>
      </c>
      <c r="AP330" s="332">
        <f t="shared" si="73"/>
        <v>0</v>
      </c>
      <c r="AQ330" s="332">
        <f t="shared" si="73"/>
        <v>0</v>
      </c>
      <c r="AR330" s="332">
        <f t="shared" si="70"/>
        <v>0</v>
      </c>
      <c r="AS330" s="332">
        <f t="shared" si="70"/>
        <v>0</v>
      </c>
      <c r="AT330" s="332">
        <f t="shared" si="70"/>
        <v>0</v>
      </c>
      <c r="AU330" s="332">
        <f t="shared" si="70"/>
        <v>0</v>
      </c>
      <c r="AV330" s="332">
        <f t="shared" si="70"/>
        <v>0</v>
      </c>
      <c r="AW330" s="332">
        <f t="shared" si="70"/>
        <v>0</v>
      </c>
      <c r="AX330" s="332">
        <f t="shared" si="70"/>
        <v>0</v>
      </c>
      <c r="AY330" s="332">
        <f t="shared" si="70"/>
        <v>0</v>
      </c>
      <c r="AZ330" s="332">
        <f t="shared" si="70"/>
        <v>0</v>
      </c>
      <c r="BA330" s="332">
        <f t="shared" si="70"/>
        <v>0</v>
      </c>
      <c r="BB330" s="332">
        <f t="shared" si="70"/>
        <v>0</v>
      </c>
      <c r="BC330" s="332">
        <f t="shared" si="70"/>
        <v>0</v>
      </c>
      <c r="BD330" s="332">
        <f t="shared" si="70"/>
        <v>0</v>
      </c>
      <c r="BE330" s="332">
        <f t="shared" si="70"/>
        <v>0</v>
      </c>
      <c r="BF330" s="332">
        <f t="shared" si="70"/>
        <v>0</v>
      </c>
      <c r="BG330" s="332">
        <f t="shared" si="69"/>
        <v>0</v>
      </c>
      <c r="BH330" s="332">
        <f t="shared" si="69"/>
        <v>0</v>
      </c>
      <c r="BI330" s="332">
        <f t="shared" si="69"/>
        <v>0</v>
      </c>
      <c r="BJ330" s="332">
        <f t="shared" si="69"/>
        <v>0</v>
      </c>
      <c r="BK330" s="332">
        <f t="shared" si="69"/>
        <v>0</v>
      </c>
      <c r="BL330" s="332">
        <f t="shared" si="69"/>
        <v>0</v>
      </c>
      <c r="BM330" s="332">
        <f t="shared" si="69"/>
        <v>0</v>
      </c>
      <c r="BN330" s="332">
        <f t="shared" si="69"/>
        <v>0</v>
      </c>
      <c r="BO330" s="332">
        <f t="shared" si="69"/>
        <v>0</v>
      </c>
      <c r="BU330" s="332">
        <f t="shared" si="71"/>
        <v>0</v>
      </c>
      <c r="BV330" s="332">
        <f t="shared" si="71"/>
        <v>0</v>
      </c>
      <c r="BW330" s="332">
        <f t="shared" si="71"/>
        <v>0</v>
      </c>
      <c r="BX330" s="332">
        <f t="shared" si="71"/>
        <v>0</v>
      </c>
      <c r="BZ330" s="332">
        <f t="shared" si="72"/>
        <v>0</v>
      </c>
      <c r="CA330" s="332">
        <f t="shared" si="72"/>
        <v>0</v>
      </c>
    </row>
    <row r="331" spans="12:79" hidden="1" x14ac:dyDescent="0.2">
      <c r="L331" s="332">
        <f t="shared" si="74"/>
        <v>0</v>
      </c>
      <c r="M331" s="332">
        <f t="shared" si="74"/>
        <v>0</v>
      </c>
      <c r="N331" s="332">
        <f t="shared" si="74"/>
        <v>0</v>
      </c>
      <c r="O331" s="332">
        <f t="shared" si="74"/>
        <v>0</v>
      </c>
      <c r="P331" s="332">
        <f t="shared" si="74"/>
        <v>0</v>
      </c>
      <c r="Q331" s="332">
        <f t="shared" si="74"/>
        <v>0</v>
      </c>
      <c r="R331" s="332">
        <f t="shared" si="74"/>
        <v>0</v>
      </c>
      <c r="S331" s="332">
        <f t="shared" si="74"/>
        <v>0</v>
      </c>
      <c r="T331" s="332">
        <f t="shared" si="74"/>
        <v>0</v>
      </c>
      <c r="U331" s="332">
        <f t="shared" si="74"/>
        <v>0</v>
      </c>
      <c r="V331" s="332">
        <f t="shared" si="74"/>
        <v>0</v>
      </c>
      <c r="W331" s="332">
        <f t="shared" si="74"/>
        <v>0</v>
      </c>
      <c r="X331" s="332">
        <f t="shared" si="74"/>
        <v>0</v>
      </c>
      <c r="Y331" s="332">
        <f t="shared" si="74"/>
        <v>0</v>
      </c>
      <c r="Z331" s="332">
        <f t="shared" si="74"/>
        <v>0</v>
      </c>
      <c r="AA331" s="332">
        <f t="shared" si="74"/>
        <v>0</v>
      </c>
      <c r="AB331" s="332">
        <f t="shared" si="73"/>
        <v>0</v>
      </c>
      <c r="AC331" s="332">
        <f t="shared" si="73"/>
        <v>0</v>
      </c>
      <c r="AD331" s="332">
        <f t="shared" si="73"/>
        <v>0</v>
      </c>
      <c r="AE331" s="332">
        <f t="shared" si="73"/>
        <v>0</v>
      </c>
      <c r="AF331" s="332">
        <f t="shared" si="73"/>
        <v>0</v>
      </c>
      <c r="AG331" s="332">
        <f t="shared" si="73"/>
        <v>0</v>
      </c>
      <c r="AH331" s="332">
        <f t="shared" si="73"/>
        <v>0</v>
      </c>
      <c r="AI331" s="332">
        <f t="shared" si="73"/>
        <v>0</v>
      </c>
      <c r="AJ331" s="332">
        <f t="shared" si="73"/>
        <v>0</v>
      </c>
      <c r="AK331" s="332">
        <f t="shared" si="73"/>
        <v>0</v>
      </c>
      <c r="AL331" s="332">
        <f t="shared" si="73"/>
        <v>0</v>
      </c>
      <c r="AM331" s="332">
        <f t="shared" si="73"/>
        <v>0</v>
      </c>
      <c r="AN331" s="332">
        <f t="shared" si="73"/>
        <v>0</v>
      </c>
      <c r="AO331" s="332">
        <f t="shared" si="73"/>
        <v>0</v>
      </c>
      <c r="AP331" s="332">
        <f t="shared" si="73"/>
        <v>0</v>
      </c>
      <c r="AQ331" s="332">
        <f t="shared" si="73"/>
        <v>0</v>
      </c>
      <c r="AR331" s="332">
        <f t="shared" si="70"/>
        <v>0</v>
      </c>
      <c r="AS331" s="332">
        <f t="shared" si="70"/>
        <v>0</v>
      </c>
      <c r="AT331" s="332">
        <f t="shared" si="70"/>
        <v>0</v>
      </c>
      <c r="AU331" s="332">
        <f t="shared" si="70"/>
        <v>0</v>
      </c>
      <c r="AV331" s="332">
        <f t="shared" si="70"/>
        <v>0</v>
      </c>
      <c r="AW331" s="332">
        <f t="shared" si="70"/>
        <v>0</v>
      </c>
      <c r="AX331" s="332">
        <f t="shared" si="70"/>
        <v>0</v>
      </c>
      <c r="AY331" s="332">
        <f t="shared" si="70"/>
        <v>0</v>
      </c>
      <c r="AZ331" s="332">
        <f t="shared" si="70"/>
        <v>0</v>
      </c>
      <c r="BA331" s="332">
        <f t="shared" si="70"/>
        <v>0</v>
      </c>
      <c r="BB331" s="332">
        <f t="shared" si="70"/>
        <v>0</v>
      </c>
      <c r="BC331" s="332">
        <f t="shared" si="70"/>
        <v>0</v>
      </c>
      <c r="BD331" s="332">
        <f t="shared" si="70"/>
        <v>0</v>
      </c>
      <c r="BE331" s="332">
        <f t="shared" si="70"/>
        <v>0</v>
      </c>
      <c r="BF331" s="332">
        <f t="shared" si="70"/>
        <v>0</v>
      </c>
      <c r="BG331" s="332">
        <f t="shared" si="69"/>
        <v>0</v>
      </c>
      <c r="BH331" s="332">
        <f t="shared" si="69"/>
        <v>0</v>
      </c>
      <c r="BI331" s="332">
        <f t="shared" si="69"/>
        <v>0</v>
      </c>
      <c r="BJ331" s="332">
        <f t="shared" si="69"/>
        <v>0</v>
      </c>
      <c r="BK331" s="332">
        <f t="shared" si="69"/>
        <v>0</v>
      </c>
      <c r="BL331" s="332">
        <f t="shared" si="69"/>
        <v>0</v>
      </c>
      <c r="BM331" s="332">
        <f t="shared" si="69"/>
        <v>0</v>
      </c>
      <c r="BN331" s="332">
        <f t="shared" si="69"/>
        <v>0</v>
      </c>
      <c r="BO331" s="332">
        <f t="shared" si="69"/>
        <v>0</v>
      </c>
      <c r="BU331" s="332">
        <f t="shared" si="71"/>
        <v>0</v>
      </c>
      <c r="BV331" s="332">
        <f t="shared" si="71"/>
        <v>0</v>
      </c>
      <c r="BW331" s="332">
        <f t="shared" si="71"/>
        <v>0</v>
      </c>
      <c r="BX331" s="332">
        <f t="shared" si="71"/>
        <v>0</v>
      </c>
      <c r="BZ331" s="332">
        <f t="shared" si="72"/>
        <v>0</v>
      </c>
      <c r="CA331" s="332">
        <f t="shared" si="72"/>
        <v>0</v>
      </c>
    </row>
    <row r="332" spans="12:79" hidden="1" x14ac:dyDescent="0.2">
      <c r="L332" s="332">
        <f t="shared" si="74"/>
        <v>0</v>
      </c>
      <c r="M332" s="332">
        <f t="shared" si="74"/>
        <v>0</v>
      </c>
      <c r="N332" s="332">
        <f t="shared" si="74"/>
        <v>0</v>
      </c>
      <c r="O332" s="332">
        <f t="shared" si="74"/>
        <v>0</v>
      </c>
      <c r="P332" s="332">
        <f t="shared" si="74"/>
        <v>0</v>
      </c>
      <c r="Q332" s="332">
        <f t="shared" si="74"/>
        <v>0</v>
      </c>
      <c r="R332" s="332">
        <f t="shared" si="74"/>
        <v>0</v>
      </c>
      <c r="S332" s="332">
        <f t="shared" si="74"/>
        <v>0</v>
      </c>
      <c r="T332" s="332">
        <f t="shared" si="74"/>
        <v>0</v>
      </c>
      <c r="U332" s="332">
        <f t="shared" si="74"/>
        <v>0</v>
      </c>
      <c r="V332" s="332">
        <f t="shared" si="74"/>
        <v>0</v>
      </c>
      <c r="W332" s="332">
        <f t="shared" si="74"/>
        <v>0</v>
      </c>
      <c r="X332" s="332">
        <f t="shared" si="74"/>
        <v>0</v>
      </c>
      <c r="Y332" s="332">
        <f t="shared" si="74"/>
        <v>0</v>
      </c>
      <c r="Z332" s="332">
        <f t="shared" si="74"/>
        <v>0</v>
      </c>
      <c r="AA332" s="332">
        <f t="shared" si="74"/>
        <v>0</v>
      </c>
      <c r="AB332" s="332">
        <f t="shared" si="73"/>
        <v>0</v>
      </c>
      <c r="AC332" s="332">
        <f t="shared" si="73"/>
        <v>0</v>
      </c>
      <c r="AD332" s="332">
        <f t="shared" si="73"/>
        <v>0</v>
      </c>
      <c r="AE332" s="332">
        <f t="shared" si="73"/>
        <v>0</v>
      </c>
      <c r="AF332" s="332">
        <f t="shared" si="73"/>
        <v>0</v>
      </c>
      <c r="AG332" s="332">
        <f t="shared" si="73"/>
        <v>0</v>
      </c>
      <c r="AH332" s="332">
        <f t="shared" si="73"/>
        <v>0</v>
      </c>
      <c r="AI332" s="332">
        <f t="shared" si="73"/>
        <v>0</v>
      </c>
      <c r="AJ332" s="332">
        <f t="shared" si="73"/>
        <v>0</v>
      </c>
      <c r="AK332" s="332">
        <f t="shared" si="73"/>
        <v>0</v>
      </c>
      <c r="AL332" s="332">
        <f t="shared" si="73"/>
        <v>0</v>
      </c>
      <c r="AM332" s="332">
        <f t="shared" si="73"/>
        <v>0</v>
      </c>
      <c r="AN332" s="332">
        <f t="shared" si="73"/>
        <v>0</v>
      </c>
      <c r="AO332" s="332">
        <f t="shared" si="73"/>
        <v>0</v>
      </c>
      <c r="AP332" s="332">
        <f t="shared" si="73"/>
        <v>0</v>
      </c>
      <c r="AQ332" s="332">
        <f t="shared" si="73"/>
        <v>0</v>
      </c>
      <c r="AR332" s="332">
        <f t="shared" si="70"/>
        <v>0</v>
      </c>
      <c r="AS332" s="332">
        <f t="shared" si="70"/>
        <v>0</v>
      </c>
      <c r="AT332" s="332">
        <f t="shared" si="70"/>
        <v>0</v>
      </c>
      <c r="AU332" s="332">
        <f t="shared" si="70"/>
        <v>0</v>
      </c>
      <c r="AV332" s="332">
        <f t="shared" si="70"/>
        <v>0</v>
      </c>
      <c r="AW332" s="332">
        <f t="shared" si="70"/>
        <v>0</v>
      </c>
      <c r="AX332" s="332">
        <f t="shared" si="70"/>
        <v>0</v>
      </c>
      <c r="AY332" s="332">
        <f t="shared" si="70"/>
        <v>0</v>
      </c>
      <c r="AZ332" s="332">
        <f t="shared" si="70"/>
        <v>0</v>
      </c>
      <c r="BA332" s="332">
        <f t="shared" si="70"/>
        <v>0</v>
      </c>
      <c r="BB332" s="332">
        <f t="shared" si="70"/>
        <v>0</v>
      </c>
      <c r="BC332" s="332">
        <f t="shared" si="70"/>
        <v>0</v>
      </c>
      <c r="BD332" s="332">
        <f t="shared" si="70"/>
        <v>0</v>
      </c>
      <c r="BE332" s="332">
        <f t="shared" si="70"/>
        <v>0</v>
      </c>
      <c r="BF332" s="332">
        <f t="shared" si="70"/>
        <v>0</v>
      </c>
      <c r="BG332" s="332">
        <f t="shared" si="69"/>
        <v>0</v>
      </c>
      <c r="BH332" s="332">
        <f t="shared" si="69"/>
        <v>0</v>
      </c>
      <c r="BI332" s="332">
        <f t="shared" si="69"/>
        <v>0</v>
      </c>
      <c r="BJ332" s="332">
        <f t="shared" si="69"/>
        <v>0</v>
      </c>
      <c r="BK332" s="332">
        <f t="shared" si="69"/>
        <v>0</v>
      </c>
      <c r="BL332" s="332">
        <f t="shared" si="69"/>
        <v>0</v>
      </c>
      <c r="BM332" s="332">
        <f t="shared" si="69"/>
        <v>0</v>
      </c>
      <c r="BN332" s="332">
        <f t="shared" si="69"/>
        <v>0</v>
      </c>
      <c r="BO332" s="332">
        <f t="shared" si="69"/>
        <v>0</v>
      </c>
      <c r="BU332" s="332">
        <f t="shared" si="71"/>
        <v>0</v>
      </c>
      <c r="BV332" s="332">
        <f t="shared" si="71"/>
        <v>0</v>
      </c>
      <c r="BW332" s="332">
        <f t="shared" si="71"/>
        <v>0</v>
      </c>
      <c r="BX332" s="332">
        <f t="shared" si="71"/>
        <v>0</v>
      </c>
      <c r="BZ332" s="332">
        <f t="shared" si="72"/>
        <v>0</v>
      </c>
      <c r="CA332" s="332">
        <f t="shared" si="72"/>
        <v>0</v>
      </c>
    </row>
    <row r="333" spans="12:79" hidden="1" x14ac:dyDescent="0.2">
      <c r="L333" s="332">
        <f t="shared" si="74"/>
        <v>0</v>
      </c>
      <c r="M333" s="332">
        <f t="shared" si="74"/>
        <v>0</v>
      </c>
      <c r="N333" s="332">
        <f t="shared" si="74"/>
        <v>0</v>
      </c>
      <c r="O333" s="332">
        <f t="shared" si="74"/>
        <v>0</v>
      </c>
      <c r="P333" s="332">
        <f t="shared" si="74"/>
        <v>0</v>
      </c>
      <c r="Q333" s="332">
        <f t="shared" si="74"/>
        <v>0</v>
      </c>
      <c r="R333" s="332">
        <f t="shared" si="74"/>
        <v>0</v>
      </c>
      <c r="S333" s="332">
        <f t="shared" si="74"/>
        <v>0</v>
      </c>
      <c r="T333" s="332">
        <f t="shared" si="74"/>
        <v>0</v>
      </c>
      <c r="U333" s="332">
        <f t="shared" si="74"/>
        <v>0</v>
      </c>
      <c r="V333" s="332">
        <f t="shared" si="74"/>
        <v>0</v>
      </c>
      <c r="W333" s="332">
        <f t="shared" si="74"/>
        <v>0</v>
      </c>
      <c r="X333" s="332">
        <f t="shared" si="74"/>
        <v>0</v>
      </c>
      <c r="Y333" s="332">
        <f t="shared" si="74"/>
        <v>0</v>
      </c>
      <c r="Z333" s="332">
        <f t="shared" si="74"/>
        <v>0</v>
      </c>
      <c r="AA333" s="332">
        <f t="shared" si="74"/>
        <v>0</v>
      </c>
      <c r="AB333" s="332">
        <f t="shared" si="73"/>
        <v>0</v>
      </c>
      <c r="AC333" s="332">
        <f t="shared" si="73"/>
        <v>0</v>
      </c>
      <c r="AD333" s="332">
        <f t="shared" si="73"/>
        <v>0</v>
      </c>
      <c r="AE333" s="332">
        <f t="shared" si="73"/>
        <v>0</v>
      </c>
      <c r="AF333" s="332">
        <f t="shared" si="73"/>
        <v>0</v>
      </c>
      <c r="AG333" s="332">
        <f t="shared" si="73"/>
        <v>0</v>
      </c>
      <c r="AH333" s="332">
        <f t="shared" si="73"/>
        <v>0</v>
      </c>
      <c r="AI333" s="332">
        <f t="shared" si="73"/>
        <v>0</v>
      </c>
      <c r="AJ333" s="332">
        <f t="shared" si="73"/>
        <v>0</v>
      </c>
      <c r="AK333" s="332">
        <f t="shared" si="73"/>
        <v>0</v>
      </c>
      <c r="AL333" s="332">
        <f t="shared" si="73"/>
        <v>0</v>
      </c>
      <c r="AM333" s="332">
        <f t="shared" si="73"/>
        <v>0</v>
      </c>
      <c r="AN333" s="332">
        <f t="shared" si="73"/>
        <v>0</v>
      </c>
      <c r="AO333" s="332">
        <f t="shared" si="73"/>
        <v>0</v>
      </c>
      <c r="AP333" s="332">
        <f t="shared" si="73"/>
        <v>0</v>
      </c>
      <c r="AQ333" s="332">
        <f t="shared" si="73"/>
        <v>0</v>
      </c>
      <c r="AR333" s="332">
        <f t="shared" si="70"/>
        <v>0</v>
      </c>
      <c r="AS333" s="332">
        <f t="shared" si="70"/>
        <v>0</v>
      </c>
      <c r="AT333" s="332">
        <f t="shared" si="70"/>
        <v>0</v>
      </c>
      <c r="AU333" s="332">
        <f t="shared" si="70"/>
        <v>0</v>
      </c>
      <c r="AV333" s="332">
        <f t="shared" si="70"/>
        <v>0</v>
      </c>
      <c r="AW333" s="332">
        <f t="shared" si="70"/>
        <v>0</v>
      </c>
      <c r="AX333" s="332">
        <f t="shared" si="70"/>
        <v>0</v>
      </c>
      <c r="AY333" s="332">
        <f t="shared" si="70"/>
        <v>0</v>
      </c>
      <c r="AZ333" s="332">
        <f t="shared" si="70"/>
        <v>0</v>
      </c>
      <c r="BA333" s="332">
        <f t="shared" si="70"/>
        <v>0</v>
      </c>
      <c r="BB333" s="332">
        <f t="shared" si="70"/>
        <v>0</v>
      </c>
      <c r="BC333" s="332">
        <f t="shared" si="70"/>
        <v>0</v>
      </c>
      <c r="BD333" s="332">
        <f t="shared" si="70"/>
        <v>0</v>
      </c>
      <c r="BE333" s="332">
        <f t="shared" si="70"/>
        <v>0</v>
      </c>
      <c r="BF333" s="332">
        <f t="shared" si="70"/>
        <v>0</v>
      </c>
      <c r="BG333" s="332">
        <f t="shared" si="69"/>
        <v>0</v>
      </c>
      <c r="BH333" s="332">
        <f t="shared" si="69"/>
        <v>0</v>
      </c>
      <c r="BI333" s="332">
        <f t="shared" si="69"/>
        <v>0</v>
      </c>
      <c r="BJ333" s="332">
        <f t="shared" si="69"/>
        <v>0</v>
      </c>
      <c r="BK333" s="332">
        <f t="shared" si="69"/>
        <v>0</v>
      </c>
      <c r="BL333" s="332">
        <f t="shared" si="69"/>
        <v>0</v>
      </c>
      <c r="BM333" s="332">
        <f t="shared" si="69"/>
        <v>0</v>
      </c>
      <c r="BN333" s="332">
        <f t="shared" si="69"/>
        <v>0</v>
      </c>
      <c r="BO333" s="332">
        <f t="shared" si="69"/>
        <v>0</v>
      </c>
      <c r="BU333" s="332">
        <f t="shared" si="71"/>
        <v>0</v>
      </c>
      <c r="BV333" s="332">
        <f t="shared" si="71"/>
        <v>0</v>
      </c>
      <c r="BW333" s="332">
        <f t="shared" si="71"/>
        <v>0</v>
      </c>
      <c r="BX333" s="332">
        <f t="shared" si="71"/>
        <v>0</v>
      </c>
      <c r="BZ333" s="332">
        <f t="shared" si="72"/>
        <v>0</v>
      </c>
      <c r="CA333" s="332">
        <f t="shared" si="72"/>
        <v>0</v>
      </c>
    </row>
    <row r="334" spans="12:79" hidden="1" x14ac:dyDescent="0.2">
      <c r="L334" s="332">
        <f t="shared" si="74"/>
        <v>0</v>
      </c>
      <c r="M334" s="332">
        <f t="shared" si="74"/>
        <v>0</v>
      </c>
      <c r="N334" s="332">
        <f t="shared" si="74"/>
        <v>0</v>
      </c>
      <c r="O334" s="332">
        <f t="shared" si="74"/>
        <v>0</v>
      </c>
      <c r="P334" s="332">
        <f t="shared" si="74"/>
        <v>0</v>
      </c>
      <c r="Q334" s="332">
        <f t="shared" si="74"/>
        <v>0</v>
      </c>
      <c r="R334" s="332">
        <f t="shared" si="74"/>
        <v>0</v>
      </c>
      <c r="S334" s="332">
        <f t="shared" si="74"/>
        <v>0</v>
      </c>
      <c r="T334" s="332">
        <f t="shared" si="74"/>
        <v>0</v>
      </c>
      <c r="U334" s="332">
        <f t="shared" si="74"/>
        <v>0</v>
      </c>
      <c r="V334" s="332">
        <f t="shared" si="74"/>
        <v>0</v>
      </c>
      <c r="W334" s="332">
        <f t="shared" si="74"/>
        <v>0</v>
      </c>
      <c r="X334" s="332">
        <f t="shared" si="74"/>
        <v>0</v>
      </c>
      <c r="Y334" s="332">
        <f t="shared" si="74"/>
        <v>0</v>
      </c>
      <c r="Z334" s="332">
        <f t="shared" si="74"/>
        <v>0</v>
      </c>
      <c r="AA334" s="332">
        <f t="shared" si="74"/>
        <v>0</v>
      </c>
      <c r="AB334" s="332">
        <f t="shared" si="73"/>
        <v>0</v>
      </c>
      <c r="AC334" s="332">
        <f t="shared" si="73"/>
        <v>0</v>
      </c>
      <c r="AD334" s="332">
        <f t="shared" si="73"/>
        <v>0</v>
      </c>
      <c r="AE334" s="332">
        <f t="shared" si="73"/>
        <v>0</v>
      </c>
      <c r="AF334" s="332">
        <f t="shared" si="73"/>
        <v>0</v>
      </c>
      <c r="AG334" s="332">
        <f t="shared" si="73"/>
        <v>0</v>
      </c>
      <c r="AH334" s="332">
        <f t="shared" si="73"/>
        <v>0</v>
      </c>
      <c r="AI334" s="332">
        <f t="shared" si="73"/>
        <v>0</v>
      </c>
      <c r="AJ334" s="332">
        <f t="shared" si="73"/>
        <v>0</v>
      </c>
      <c r="AK334" s="332">
        <f t="shared" si="73"/>
        <v>0</v>
      </c>
      <c r="AL334" s="332">
        <f t="shared" si="73"/>
        <v>0</v>
      </c>
      <c r="AM334" s="332">
        <f t="shared" si="73"/>
        <v>0</v>
      </c>
      <c r="AN334" s="332">
        <f t="shared" si="73"/>
        <v>0</v>
      </c>
      <c r="AO334" s="332">
        <f t="shared" si="73"/>
        <v>0</v>
      </c>
      <c r="AP334" s="332">
        <f t="shared" si="73"/>
        <v>0</v>
      </c>
      <c r="AQ334" s="332">
        <f t="shared" si="73"/>
        <v>0</v>
      </c>
      <c r="AR334" s="332">
        <f t="shared" si="70"/>
        <v>0</v>
      </c>
      <c r="AS334" s="332">
        <f t="shared" si="70"/>
        <v>0</v>
      </c>
      <c r="AT334" s="332">
        <f t="shared" si="70"/>
        <v>0</v>
      </c>
      <c r="AU334" s="332">
        <f t="shared" si="70"/>
        <v>0</v>
      </c>
      <c r="AV334" s="332">
        <f t="shared" si="70"/>
        <v>0</v>
      </c>
      <c r="AW334" s="332">
        <f t="shared" si="70"/>
        <v>0</v>
      </c>
      <c r="AX334" s="332">
        <f t="shared" si="70"/>
        <v>0</v>
      </c>
      <c r="AY334" s="332">
        <f t="shared" si="70"/>
        <v>0</v>
      </c>
      <c r="AZ334" s="332">
        <f t="shared" si="70"/>
        <v>0</v>
      </c>
      <c r="BA334" s="332">
        <f t="shared" si="70"/>
        <v>0</v>
      </c>
      <c r="BB334" s="332">
        <f t="shared" si="70"/>
        <v>0</v>
      </c>
      <c r="BC334" s="332">
        <f t="shared" si="70"/>
        <v>0</v>
      </c>
      <c r="BD334" s="332">
        <f t="shared" si="70"/>
        <v>0</v>
      </c>
      <c r="BE334" s="332">
        <f t="shared" si="70"/>
        <v>0</v>
      </c>
      <c r="BF334" s="332">
        <f t="shared" si="70"/>
        <v>0</v>
      </c>
      <c r="BG334" s="332">
        <f t="shared" si="69"/>
        <v>0</v>
      </c>
      <c r="BH334" s="332">
        <f t="shared" si="69"/>
        <v>0</v>
      </c>
      <c r="BI334" s="332">
        <f t="shared" si="69"/>
        <v>0</v>
      </c>
      <c r="BJ334" s="332">
        <f t="shared" si="69"/>
        <v>0</v>
      </c>
      <c r="BK334" s="332">
        <f t="shared" si="69"/>
        <v>0</v>
      </c>
      <c r="BL334" s="332">
        <f t="shared" si="69"/>
        <v>0</v>
      </c>
      <c r="BM334" s="332">
        <f t="shared" si="69"/>
        <v>0</v>
      </c>
      <c r="BN334" s="332">
        <f t="shared" si="69"/>
        <v>0</v>
      </c>
      <c r="BO334" s="332">
        <f t="shared" si="69"/>
        <v>0</v>
      </c>
      <c r="BU334" s="332">
        <f t="shared" si="71"/>
        <v>0</v>
      </c>
      <c r="BV334" s="332">
        <f t="shared" si="71"/>
        <v>0</v>
      </c>
      <c r="BW334" s="332">
        <f t="shared" si="71"/>
        <v>0</v>
      </c>
      <c r="BX334" s="332">
        <f t="shared" si="71"/>
        <v>0</v>
      </c>
      <c r="BZ334" s="332">
        <f t="shared" si="72"/>
        <v>0</v>
      </c>
      <c r="CA334" s="332">
        <f t="shared" si="72"/>
        <v>0</v>
      </c>
    </row>
    <row r="335" spans="12:79" hidden="1" x14ac:dyDescent="0.2">
      <c r="L335" s="332">
        <f t="shared" si="74"/>
        <v>0</v>
      </c>
      <c r="M335" s="332">
        <f t="shared" si="74"/>
        <v>0</v>
      </c>
      <c r="N335" s="332">
        <f t="shared" si="74"/>
        <v>0</v>
      </c>
      <c r="O335" s="332">
        <f t="shared" si="74"/>
        <v>0</v>
      </c>
      <c r="P335" s="332">
        <f t="shared" si="74"/>
        <v>0</v>
      </c>
      <c r="Q335" s="332">
        <f t="shared" si="74"/>
        <v>0</v>
      </c>
      <c r="R335" s="332">
        <f t="shared" si="74"/>
        <v>0</v>
      </c>
      <c r="S335" s="332">
        <f t="shared" si="74"/>
        <v>0</v>
      </c>
      <c r="T335" s="332">
        <f t="shared" si="74"/>
        <v>0</v>
      </c>
      <c r="U335" s="332">
        <f t="shared" si="74"/>
        <v>0</v>
      </c>
      <c r="V335" s="332">
        <f t="shared" si="74"/>
        <v>0</v>
      </c>
      <c r="W335" s="332">
        <f t="shared" si="74"/>
        <v>0</v>
      </c>
      <c r="X335" s="332">
        <f t="shared" si="74"/>
        <v>0</v>
      </c>
      <c r="Y335" s="332">
        <f t="shared" si="74"/>
        <v>0</v>
      </c>
      <c r="Z335" s="332">
        <f t="shared" si="74"/>
        <v>0</v>
      </c>
      <c r="AA335" s="332">
        <f t="shared" si="74"/>
        <v>0</v>
      </c>
      <c r="AB335" s="332">
        <f t="shared" si="73"/>
        <v>0</v>
      </c>
      <c r="AC335" s="332">
        <f t="shared" si="73"/>
        <v>0</v>
      </c>
      <c r="AD335" s="332">
        <f t="shared" si="73"/>
        <v>0</v>
      </c>
      <c r="AE335" s="332">
        <f t="shared" si="73"/>
        <v>0</v>
      </c>
      <c r="AF335" s="332">
        <f t="shared" si="73"/>
        <v>0</v>
      </c>
      <c r="AG335" s="332">
        <f t="shared" si="73"/>
        <v>0</v>
      </c>
      <c r="AH335" s="332">
        <f t="shared" si="73"/>
        <v>0</v>
      </c>
      <c r="AI335" s="332">
        <f t="shared" si="73"/>
        <v>0</v>
      </c>
      <c r="AJ335" s="332">
        <f t="shared" si="73"/>
        <v>0</v>
      </c>
      <c r="AK335" s="332">
        <f t="shared" si="73"/>
        <v>0</v>
      </c>
      <c r="AL335" s="332">
        <f t="shared" si="73"/>
        <v>0</v>
      </c>
      <c r="AM335" s="332">
        <f t="shared" si="73"/>
        <v>0</v>
      </c>
      <c r="AN335" s="332">
        <f t="shared" si="73"/>
        <v>0</v>
      </c>
      <c r="AO335" s="332">
        <f t="shared" si="73"/>
        <v>0</v>
      </c>
      <c r="AP335" s="332">
        <f t="shared" si="73"/>
        <v>0</v>
      </c>
      <c r="AQ335" s="332">
        <f t="shared" si="73"/>
        <v>0</v>
      </c>
      <c r="AR335" s="332">
        <f t="shared" si="70"/>
        <v>0</v>
      </c>
      <c r="AS335" s="332">
        <f t="shared" si="70"/>
        <v>0</v>
      </c>
      <c r="AT335" s="332">
        <f t="shared" si="70"/>
        <v>0</v>
      </c>
      <c r="AU335" s="332">
        <f t="shared" si="70"/>
        <v>0</v>
      </c>
      <c r="AV335" s="332">
        <f t="shared" si="70"/>
        <v>0</v>
      </c>
      <c r="AW335" s="332">
        <f t="shared" si="70"/>
        <v>0</v>
      </c>
      <c r="AX335" s="332">
        <f t="shared" si="70"/>
        <v>0</v>
      </c>
      <c r="AY335" s="332">
        <f t="shared" si="70"/>
        <v>0</v>
      </c>
      <c r="AZ335" s="332">
        <f t="shared" si="70"/>
        <v>0</v>
      </c>
      <c r="BA335" s="332">
        <f t="shared" si="70"/>
        <v>0</v>
      </c>
      <c r="BB335" s="332">
        <f t="shared" si="70"/>
        <v>0</v>
      </c>
      <c r="BC335" s="332">
        <f t="shared" si="70"/>
        <v>0</v>
      </c>
      <c r="BD335" s="332">
        <f t="shared" si="70"/>
        <v>0</v>
      </c>
      <c r="BE335" s="332">
        <f t="shared" si="70"/>
        <v>0</v>
      </c>
      <c r="BF335" s="332">
        <f t="shared" si="70"/>
        <v>0</v>
      </c>
      <c r="BG335" s="332">
        <f t="shared" si="69"/>
        <v>0</v>
      </c>
      <c r="BH335" s="332">
        <f t="shared" si="69"/>
        <v>0</v>
      </c>
      <c r="BI335" s="332">
        <f t="shared" si="69"/>
        <v>0</v>
      </c>
      <c r="BJ335" s="332">
        <f t="shared" si="69"/>
        <v>0</v>
      </c>
      <c r="BK335" s="332">
        <f t="shared" si="69"/>
        <v>0</v>
      </c>
      <c r="BL335" s="332">
        <f t="shared" si="69"/>
        <v>0</v>
      </c>
      <c r="BM335" s="332">
        <f t="shared" si="69"/>
        <v>0</v>
      </c>
      <c r="BN335" s="332">
        <f t="shared" si="69"/>
        <v>0</v>
      </c>
      <c r="BO335" s="332">
        <f t="shared" si="69"/>
        <v>0</v>
      </c>
      <c r="BU335" s="332">
        <f t="shared" si="71"/>
        <v>0</v>
      </c>
      <c r="BV335" s="332">
        <f t="shared" si="71"/>
        <v>0</v>
      </c>
      <c r="BW335" s="332">
        <f t="shared" si="71"/>
        <v>0</v>
      </c>
      <c r="BX335" s="332">
        <f t="shared" si="71"/>
        <v>0</v>
      </c>
      <c r="BZ335" s="332">
        <f t="shared" si="72"/>
        <v>0</v>
      </c>
      <c r="CA335" s="332">
        <f t="shared" si="72"/>
        <v>0</v>
      </c>
    </row>
    <row r="336" spans="12:79" hidden="1" x14ac:dyDescent="0.2">
      <c r="L336" s="332">
        <f t="shared" si="74"/>
        <v>0</v>
      </c>
      <c r="M336" s="332">
        <f t="shared" si="74"/>
        <v>0</v>
      </c>
      <c r="N336" s="332">
        <f t="shared" si="74"/>
        <v>0</v>
      </c>
      <c r="O336" s="332">
        <f t="shared" si="74"/>
        <v>0</v>
      </c>
      <c r="P336" s="332">
        <f t="shared" si="74"/>
        <v>0</v>
      </c>
      <c r="Q336" s="332">
        <f t="shared" si="74"/>
        <v>0</v>
      </c>
      <c r="R336" s="332">
        <f t="shared" si="74"/>
        <v>0</v>
      </c>
      <c r="S336" s="332">
        <f t="shared" si="74"/>
        <v>0</v>
      </c>
      <c r="T336" s="332">
        <f t="shared" si="74"/>
        <v>0</v>
      </c>
      <c r="U336" s="332">
        <f t="shared" si="74"/>
        <v>0</v>
      </c>
      <c r="V336" s="332">
        <f t="shared" si="74"/>
        <v>0</v>
      </c>
      <c r="W336" s="332">
        <f t="shared" si="74"/>
        <v>0</v>
      </c>
      <c r="X336" s="332">
        <f t="shared" si="74"/>
        <v>0</v>
      </c>
      <c r="Y336" s="332">
        <f t="shared" si="74"/>
        <v>0</v>
      </c>
      <c r="Z336" s="332">
        <f t="shared" si="74"/>
        <v>0</v>
      </c>
      <c r="AA336" s="332">
        <f t="shared" si="74"/>
        <v>0</v>
      </c>
      <c r="AB336" s="332">
        <f t="shared" si="73"/>
        <v>0</v>
      </c>
      <c r="AC336" s="332">
        <f t="shared" si="73"/>
        <v>0</v>
      </c>
      <c r="AD336" s="332">
        <f t="shared" si="73"/>
        <v>0</v>
      </c>
      <c r="AE336" s="332">
        <f t="shared" si="73"/>
        <v>0</v>
      </c>
      <c r="AF336" s="332">
        <f t="shared" si="73"/>
        <v>0</v>
      </c>
      <c r="AG336" s="332">
        <f t="shared" si="73"/>
        <v>0</v>
      </c>
      <c r="AH336" s="332">
        <f t="shared" si="73"/>
        <v>0</v>
      </c>
      <c r="AI336" s="332">
        <f t="shared" si="73"/>
        <v>0</v>
      </c>
      <c r="AJ336" s="332">
        <f t="shared" si="73"/>
        <v>0</v>
      </c>
      <c r="AK336" s="332">
        <f t="shared" si="73"/>
        <v>0</v>
      </c>
      <c r="AL336" s="332">
        <f t="shared" si="73"/>
        <v>0</v>
      </c>
      <c r="AM336" s="332">
        <f t="shared" si="73"/>
        <v>0</v>
      </c>
      <c r="AN336" s="332">
        <f t="shared" si="73"/>
        <v>0</v>
      </c>
      <c r="AO336" s="332">
        <f t="shared" si="73"/>
        <v>0</v>
      </c>
      <c r="AP336" s="332">
        <f t="shared" si="73"/>
        <v>0</v>
      </c>
      <c r="AQ336" s="332">
        <f t="shared" si="73"/>
        <v>0</v>
      </c>
      <c r="AR336" s="332">
        <f t="shared" si="70"/>
        <v>0</v>
      </c>
      <c r="AS336" s="332">
        <f t="shared" si="70"/>
        <v>0</v>
      </c>
      <c r="AT336" s="332">
        <f t="shared" si="70"/>
        <v>0</v>
      </c>
      <c r="AU336" s="332">
        <f t="shared" si="70"/>
        <v>0</v>
      </c>
      <c r="AV336" s="332">
        <f t="shared" si="70"/>
        <v>0</v>
      </c>
      <c r="AW336" s="332">
        <f t="shared" si="70"/>
        <v>0</v>
      </c>
      <c r="AX336" s="332">
        <f t="shared" si="70"/>
        <v>0</v>
      </c>
      <c r="AY336" s="332">
        <f t="shared" si="70"/>
        <v>0</v>
      </c>
      <c r="AZ336" s="332">
        <f t="shared" si="70"/>
        <v>0</v>
      </c>
      <c r="BA336" s="332">
        <f t="shared" si="70"/>
        <v>0</v>
      </c>
      <c r="BB336" s="332">
        <f t="shared" si="70"/>
        <v>0</v>
      </c>
      <c r="BC336" s="332">
        <f t="shared" si="70"/>
        <v>0</v>
      </c>
      <c r="BD336" s="332">
        <f t="shared" si="70"/>
        <v>0</v>
      </c>
      <c r="BE336" s="332">
        <f t="shared" si="70"/>
        <v>0</v>
      </c>
      <c r="BF336" s="332">
        <f t="shared" si="70"/>
        <v>0</v>
      </c>
      <c r="BG336" s="332">
        <f t="shared" si="70"/>
        <v>0</v>
      </c>
      <c r="BH336" s="332">
        <f t="shared" ref="BH336:BO351" si="75">BH163-DZ163</f>
        <v>0</v>
      </c>
      <c r="BI336" s="332">
        <f t="shared" si="75"/>
        <v>0</v>
      </c>
      <c r="BJ336" s="332">
        <f t="shared" si="75"/>
        <v>0</v>
      </c>
      <c r="BK336" s="332">
        <f t="shared" si="75"/>
        <v>0</v>
      </c>
      <c r="BL336" s="332">
        <f t="shared" si="75"/>
        <v>0</v>
      </c>
      <c r="BM336" s="332">
        <f t="shared" si="75"/>
        <v>0</v>
      </c>
      <c r="BN336" s="332">
        <f t="shared" si="75"/>
        <v>0</v>
      </c>
      <c r="BO336" s="332">
        <f t="shared" si="75"/>
        <v>0</v>
      </c>
      <c r="BU336" s="332">
        <f t="shared" si="71"/>
        <v>0</v>
      </c>
      <c r="BV336" s="332">
        <f t="shared" si="71"/>
        <v>0</v>
      </c>
      <c r="BW336" s="332">
        <f t="shared" si="71"/>
        <v>0</v>
      </c>
      <c r="BX336" s="332">
        <f t="shared" si="71"/>
        <v>0</v>
      </c>
      <c r="BZ336" s="332">
        <f t="shared" si="72"/>
        <v>0</v>
      </c>
      <c r="CA336" s="332">
        <f t="shared" si="72"/>
        <v>0</v>
      </c>
    </row>
    <row r="337" spans="12:79" hidden="1" x14ac:dyDescent="0.2">
      <c r="L337" s="332">
        <f t="shared" si="74"/>
        <v>0</v>
      </c>
      <c r="M337" s="332">
        <f t="shared" si="74"/>
        <v>0</v>
      </c>
      <c r="N337" s="332">
        <f t="shared" si="74"/>
        <v>0</v>
      </c>
      <c r="O337" s="332">
        <f t="shared" si="74"/>
        <v>0</v>
      </c>
      <c r="P337" s="332">
        <f t="shared" si="74"/>
        <v>0</v>
      </c>
      <c r="Q337" s="332">
        <f t="shared" si="74"/>
        <v>0</v>
      </c>
      <c r="R337" s="332">
        <f t="shared" si="74"/>
        <v>0</v>
      </c>
      <c r="S337" s="332">
        <f t="shared" si="74"/>
        <v>0</v>
      </c>
      <c r="T337" s="332">
        <f t="shared" si="74"/>
        <v>0</v>
      </c>
      <c r="U337" s="332">
        <f t="shared" si="74"/>
        <v>0</v>
      </c>
      <c r="V337" s="332">
        <f t="shared" si="74"/>
        <v>0</v>
      </c>
      <c r="W337" s="332">
        <f t="shared" si="74"/>
        <v>0</v>
      </c>
      <c r="X337" s="332">
        <f t="shared" si="74"/>
        <v>0</v>
      </c>
      <c r="Y337" s="332">
        <f t="shared" si="74"/>
        <v>0</v>
      </c>
      <c r="Z337" s="332">
        <f t="shared" si="74"/>
        <v>0</v>
      </c>
      <c r="AA337" s="332">
        <f t="shared" si="74"/>
        <v>0</v>
      </c>
      <c r="AB337" s="332">
        <f t="shared" si="73"/>
        <v>0</v>
      </c>
      <c r="AC337" s="332">
        <f t="shared" si="73"/>
        <v>0</v>
      </c>
      <c r="AD337" s="332">
        <f t="shared" si="73"/>
        <v>0</v>
      </c>
      <c r="AE337" s="332">
        <f t="shared" si="73"/>
        <v>0</v>
      </c>
      <c r="AF337" s="332">
        <f t="shared" si="73"/>
        <v>0</v>
      </c>
      <c r="AG337" s="332">
        <f t="shared" si="73"/>
        <v>0</v>
      </c>
      <c r="AH337" s="332">
        <f t="shared" si="73"/>
        <v>0</v>
      </c>
      <c r="AI337" s="332">
        <f t="shared" si="73"/>
        <v>0</v>
      </c>
      <c r="AJ337" s="332">
        <f t="shared" si="73"/>
        <v>0</v>
      </c>
      <c r="AK337" s="332">
        <f t="shared" si="73"/>
        <v>0</v>
      </c>
      <c r="AL337" s="332">
        <f t="shared" si="73"/>
        <v>0</v>
      </c>
      <c r="AM337" s="332">
        <f t="shared" si="73"/>
        <v>0</v>
      </c>
      <c r="AN337" s="332">
        <f t="shared" si="73"/>
        <v>0</v>
      </c>
      <c r="AO337" s="332">
        <f t="shared" si="73"/>
        <v>0</v>
      </c>
      <c r="AP337" s="332">
        <f t="shared" si="73"/>
        <v>0</v>
      </c>
      <c r="AQ337" s="332">
        <f t="shared" si="73"/>
        <v>0</v>
      </c>
      <c r="AR337" s="332">
        <f t="shared" ref="AR337:BG352" si="76">AR164-DJ164</f>
        <v>0</v>
      </c>
      <c r="AS337" s="332">
        <f t="shared" si="76"/>
        <v>0</v>
      </c>
      <c r="AT337" s="332">
        <f t="shared" si="76"/>
        <v>0</v>
      </c>
      <c r="AU337" s="332">
        <f t="shared" si="76"/>
        <v>0</v>
      </c>
      <c r="AV337" s="332">
        <f t="shared" si="76"/>
        <v>0</v>
      </c>
      <c r="AW337" s="332">
        <f t="shared" si="76"/>
        <v>0</v>
      </c>
      <c r="AX337" s="332">
        <f t="shared" si="76"/>
        <v>0</v>
      </c>
      <c r="AY337" s="332">
        <f t="shared" si="76"/>
        <v>0</v>
      </c>
      <c r="AZ337" s="332">
        <f t="shared" si="76"/>
        <v>0</v>
      </c>
      <c r="BA337" s="332">
        <f t="shared" si="76"/>
        <v>0</v>
      </c>
      <c r="BB337" s="332">
        <f t="shared" si="76"/>
        <v>0</v>
      </c>
      <c r="BC337" s="332">
        <f t="shared" si="76"/>
        <v>0</v>
      </c>
      <c r="BD337" s="332">
        <f t="shared" si="76"/>
        <v>0</v>
      </c>
      <c r="BE337" s="332">
        <f t="shared" si="76"/>
        <v>0</v>
      </c>
      <c r="BF337" s="332">
        <f t="shared" si="76"/>
        <v>0</v>
      </c>
      <c r="BG337" s="332">
        <f t="shared" si="76"/>
        <v>0</v>
      </c>
      <c r="BH337" s="332">
        <f t="shared" si="75"/>
        <v>0</v>
      </c>
      <c r="BI337" s="332">
        <f t="shared" si="75"/>
        <v>0</v>
      </c>
      <c r="BJ337" s="332">
        <f t="shared" si="75"/>
        <v>0</v>
      </c>
      <c r="BK337" s="332">
        <f t="shared" si="75"/>
        <v>0</v>
      </c>
      <c r="BL337" s="332">
        <f t="shared" si="75"/>
        <v>0</v>
      </c>
      <c r="BM337" s="332">
        <f t="shared" si="75"/>
        <v>0</v>
      </c>
      <c r="BN337" s="332">
        <f t="shared" si="75"/>
        <v>0</v>
      </c>
      <c r="BO337" s="332">
        <f t="shared" si="75"/>
        <v>0</v>
      </c>
      <c r="BU337" s="332">
        <f t="shared" si="71"/>
        <v>0</v>
      </c>
      <c r="BV337" s="332">
        <f t="shared" si="71"/>
        <v>0</v>
      </c>
      <c r="BW337" s="332">
        <f t="shared" si="71"/>
        <v>0</v>
      </c>
      <c r="BX337" s="332">
        <f t="shared" si="71"/>
        <v>0</v>
      </c>
      <c r="BZ337" s="332">
        <f t="shared" si="72"/>
        <v>0</v>
      </c>
      <c r="CA337" s="332">
        <f t="shared" si="72"/>
        <v>0</v>
      </c>
    </row>
    <row r="338" spans="12:79" hidden="1" x14ac:dyDescent="0.2">
      <c r="L338" s="332">
        <f t="shared" si="74"/>
        <v>0</v>
      </c>
      <c r="M338" s="332">
        <f t="shared" si="74"/>
        <v>0</v>
      </c>
      <c r="N338" s="332">
        <f t="shared" si="74"/>
        <v>0</v>
      </c>
      <c r="O338" s="332">
        <f t="shared" si="74"/>
        <v>0</v>
      </c>
      <c r="P338" s="332">
        <f t="shared" si="74"/>
        <v>0</v>
      </c>
      <c r="Q338" s="332">
        <f t="shared" si="74"/>
        <v>0</v>
      </c>
      <c r="R338" s="332">
        <f t="shared" si="74"/>
        <v>0</v>
      </c>
      <c r="S338" s="332">
        <f t="shared" si="74"/>
        <v>0</v>
      </c>
      <c r="T338" s="332">
        <f t="shared" si="74"/>
        <v>0</v>
      </c>
      <c r="U338" s="332">
        <f t="shared" si="74"/>
        <v>0</v>
      </c>
      <c r="V338" s="332">
        <f t="shared" si="74"/>
        <v>0</v>
      </c>
      <c r="W338" s="332">
        <f t="shared" si="74"/>
        <v>0</v>
      </c>
      <c r="X338" s="332">
        <f t="shared" si="74"/>
        <v>0</v>
      </c>
      <c r="Y338" s="332">
        <f t="shared" si="74"/>
        <v>0</v>
      </c>
      <c r="Z338" s="332">
        <f t="shared" si="74"/>
        <v>0</v>
      </c>
      <c r="AA338" s="332">
        <f t="shared" si="74"/>
        <v>0</v>
      </c>
      <c r="AB338" s="332">
        <f t="shared" si="73"/>
        <v>0</v>
      </c>
      <c r="AC338" s="332">
        <f t="shared" si="73"/>
        <v>0</v>
      </c>
      <c r="AD338" s="332">
        <f t="shared" si="73"/>
        <v>0</v>
      </c>
      <c r="AE338" s="332">
        <f t="shared" si="73"/>
        <v>0</v>
      </c>
      <c r="AF338" s="332">
        <f t="shared" si="73"/>
        <v>0</v>
      </c>
      <c r="AG338" s="332">
        <f t="shared" si="73"/>
        <v>0</v>
      </c>
      <c r="AH338" s="332">
        <f t="shared" si="73"/>
        <v>0</v>
      </c>
      <c r="AI338" s="332">
        <f t="shared" si="73"/>
        <v>0</v>
      </c>
      <c r="AJ338" s="332">
        <f t="shared" si="73"/>
        <v>0</v>
      </c>
      <c r="AK338" s="332">
        <f t="shared" si="73"/>
        <v>0</v>
      </c>
      <c r="AL338" s="332">
        <f t="shared" si="73"/>
        <v>0</v>
      </c>
      <c r="AM338" s="332">
        <f t="shared" si="73"/>
        <v>0</v>
      </c>
      <c r="AN338" s="332">
        <f t="shared" si="73"/>
        <v>0</v>
      </c>
      <c r="AO338" s="332">
        <f t="shared" si="73"/>
        <v>0</v>
      </c>
      <c r="AP338" s="332">
        <f t="shared" si="73"/>
        <v>0</v>
      </c>
      <c r="AQ338" s="332">
        <f t="shared" si="73"/>
        <v>0</v>
      </c>
      <c r="AR338" s="332">
        <f t="shared" si="76"/>
        <v>0</v>
      </c>
      <c r="AS338" s="332">
        <f t="shared" si="76"/>
        <v>0</v>
      </c>
      <c r="AT338" s="332">
        <f t="shared" si="76"/>
        <v>0</v>
      </c>
      <c r="AU338" s="332">
        <f t="shared" si="76"/>
        <v>0</v>
      </c>
      <c r="AV338" s="332">
        <f t="shared" si="76"/>
        <v>0</v>
      </c>
      <c r="AW338" s="332">
        <f t="shared" si="76"/>
        <v>0</v>
      </c>
      <c r="AX338" s="332">
        <f t="shared" si="76"/>
        <v>0</v>
      </c>
      <c r="AY338" s="332">
        <f t="shared" si="76"/>
        <v>0</v>
      </c>
      <c r="AZ338" s="332">
        <f t="shared" si="76"/>
        <v>0</v>
      </c>
      <c r="BA338" s="332">
        <f t="shared" si="76"/>
        <v>0</v>
      </c>
      <c r="BB338" s="332">
        <f t="shared" si="76"/>
        <v>0</v>
      </c>
      <c r="BC338" s="332">
        <f t="shared" si="76"/>
        <v>0</v>
      </c>
      <c r="BD338" s="332">
        <f t="shared" si="76"/>
        <v>0</v>
      </c>
      <c r="BE338" s="332">
        <f t="shared" si="76"/>
        <v>0</v>
      </c>
      <c r="BF338" s="332">
        <f t="shared" si="76"/>
        <v>0</v>
      </c>
      <c r="BG338" s="332">
        <f t="shared" si="76"/>
        <v>0</v>
      </c>
      <c r="BH338" s="332">
        <f t="shared" si="75"/>
        <v>0</v>
      </c>
      <c r="BI338" s="332">
        <f t="shared" si="75"/>
        <v>0</v>
      </c>
      <c r="BJ338" s="332">
        <f t="shared" si="75"/>
        <v>0</v>
      </c>
      <c r="BK338" s="332">
        <f t="shared" si="75"/>
        <v>0</v>
      </c>
      <c r="BL338" s="332">
        <f t="shared" si="75"/>
        <v>0</v>
      </c>
      <c r="BM338" s="332">
        <f t="shared" si="75"/>
        <v>0</v>
      </c>
      <c r="BN338" s="332">
        <f t="shared" si="75"/>
        <v>0</v>
      </c>
      <c r="BO338" s="332">
        <f t="shared" si="75"/>
        <v>0</v>
      </c>
      <c r="BU338" s="332">
        <f t="shared" si="71"/>
        <v>0</v>
      </c>
      <c r="BV338" s="332">
        <f t="shared" si="71"/>
        <v>0</v>
      </c>
      <c r="BW338" s="332">
        <f t="shared" si="71"/>
        <v>0</v>
      </c>
      <c r="BX338" s="332">
        <f t="shared" si="71"/>
        <v>0</v>
      </c>
      <c r="BZ338" s="332">
        <f t="shared" si="72"/>
        <v>0</v>
      </c>
      <c r="CA338" s="332">
        <f t="shared" si="72"/>
        <v>0</v>
      </c>
    </row>
    <row r="339" spans="12:79" hidden="1" x14ac:dyDescent="0.2">
      <c r="L339" s="332">
        <f t="shared" si="74"/>
        <v>0</v>
      </c>
      <c r="M339" s="332">
        <f t="shared" si="74"/>
        <v>0</v>
      </c>
      <c r="N339" s="332">
        <f t="shared" si="74"/>
        <v>0</v>
      </c>
      <c r="O339" s="332">
        <f t="shared" si="74"/>
        <v>0</v>
      </c>
      <c r="P339" s="332">
        <f t="shared" si="74"/>
        <v>0</v>
      </c>
      <c r="Q339" s="332">
        <f t="shared" si="74"/>
        <v>0</v>
      </c>
      <c r="R339" s="332">
        <f t="shared" si="74"/>
        <v>0</v>
      </c>
      <c r="S339" s="332">
        <f t="shared" si="74"/>
        <v>0</v>
      </c>
      <c r="T339" s="332">
        <f t="shared" si="74"/>
        <v>0</v>
      </c>
      <c r="U339" s="332">
        <f t="shared" si="74"/>
        <v>0</v>
      </c>
      <c r="V339" s="332">
        <f t="shared" si="74"/>
        <v>0</v>
      </c>
      <c r="W339" s="332">
        <f t="shared" si="74"/>
        <v>0</v>
      </c>
      <c r="X339" s="332">
        <f t="shared" si="74"/>
        <v>0</v>
      </c>
      <c r="Y339" s="332">
        <f t="shared" si="74"/>
        <v>0</v>
      </c>
      <c r="Z339" s="332">
        <f t="shared" si="74"/>
        <v>0</v>
      </c>
      <c r="AA339" s="332">
        <f t="shared" si="74"/>
        <v>0</v>
      </c>
      <c r="AB339" s="332">
        <f t="shared" si="73"/>
        <v>0</v>
      </c>
      <c r="AC339" s="332">
        <f t="shared" si="73"/>
        <v>0</v>
      </c>
      <c r="AD339" s="332">
        <f t="shared" si="73"/>
        <v>0</v>
      </c>
      <c r="AE339" s="332">
        <f t="shared" si="73"/>
        <v>0</v>
      </c>
      <c r="AF339" s="332">
        <f t="shared" si="73"/>
        <v>0</v>
      </c>
      <c r="AG339" s="332">
        <f t="shared" si="73"/>
        <v>0</v>
      </c>
      <c r="AH339" s="332">
        <f t="shared" si="73"/>
        <v>0</v>
      </c>
      <c r="AI339" s="332">
        <f t="shared" si="73"/>
        <v>0</v>
      </c>
      <c r="AJ339" s="332">
        <f t="shared" si="73"/>
        <v>0</v>
      </c>
      <c r="AK339" s="332">
        <f t="shared" si="73"/>
        <v>0</v>
      </c>
      <c r="AL339" s="332">
        <f t="shared" si="73"/>
        <v>0</v>
      </c>
      <c r="AM339" s="332">
        <f t="shared" si="73"/>
        <v>0</v>
      </c>
      <c r="AN339" s="332">
        <f t="shared" si="73"/>
        <v>0</v>
      </c>
      <c r="AO339" s="332">
        <f t="shared" si="73"/>
        <v>0</v>
      </c>
      <c r="AP339" s="332">
        <f t="shared" si="73"/>
        <v>0</v>
      </c>
      <c r="AQ339" s="332">
        <f t="shared" si="73"/>
        <v>0</v>
      </c>
      <c r="AR339" s="332">
        <f t="shared" si="76"/>
        <v>0</v>
      </c>
      <c r="AS339" s="332">
        <f t="shared" si="76"/>
        <v>0</v>
      </c>
      <c r="AT339" s="332">
        <f t="shared" si="76"/>
        <v>0</v>
      </c>
      <c r="AU339" s="332">
        <f t="shared" si="76"/>
        <v>0</v>
      </c>
      <c r="AV339" s="332">
        <f t="shared" si="76"/>
        <v>0</v>
      </c>
      <c r="AW339" s="332">
        <f t="shared" si="76"/>
        <v>0</v>
      </c>
      <c r="AX339" s="332">
        <f t="shared" si="76"/>
        <v>0</v>
      </c>
      <c r="AY339" s="332">
        <f t="shared" si="76"/>
        <v>0</v>
      </c>
      <c r="AZ339" s="332">
        <f t="shared" si="76"/>
        <v>0</v>
      </c>
      <c r="BA339" s="332">
        <f t="shared" si="76"/>
        <v>0</v>
      </c>
      <c r="BB339" s="332">
        <f t="shared" si="76"/>
        <v>0</v>
      </c>
      <c r="BC339" s="332">
        <f t="shared" si="76"/>
        <v>0</v>
      </c>
      <c r="BD339" s="332">
        <f t="shared" si="76"/>
        <v>0</v>
      </c>
      <c r="BE339" s="332">
        <f t="shared" si="76"/>
        <v>0</v>
      </c>
      <c r="BF339" s="332">
        <f t="shared" si="76"/>
        <v>0</v>
      </c>
      <c r="BG339" s="332">
        <f t="shared" si="76"/>
        <v>0</v>
      </c>
      <c r="BH339" s="332">
        <f t="shared" si="75"/>
        <v>0</v>
      </c>
      <c r="BI339" s="332">
        <f t="shared" si="75"/>
        <v>0</v>
      </c>
      <c r="BJ339" s="332">
        <f t="shared" si="75"/>
        <v>0</v>
      </c>
      <c r="BK339" s="332">
        <f t="shared" si="75"/>
        <v>0</v>
      </c>
      <c r="BL339" s="332">
        <f t="shared" si="75"/>
        <v>0</v>
      </c>
      <c r="BM339" s="332">
        <f t="shared" si="75"/>
        <v>0</v>
      </c>
      <c r="BN339" s="332">
        <f t="shared" si="75"/>
        <v>0</v>
      </c>
      <c r="BO339" s="332">
        <f t="shared" si="75"/>
        <v>0</v>
      </c>
      <c r="BU339" s="332">
        <f t="shared" ref="BU339:BX354" si="77">BU174-EM174</f>
        <v>0</v>
      </c>
      <c r="BV339" s="332">
        <f t="shared" si="77"/>
        <v>0</v>
      </c>
      <c r="BW339" s="332">
        <f t="shared" si="77"/>
        <v>0</v>
      </c>
      <c r="BX339" s="332">
        <f t="shared" si="77"/>
        <v>0</v>
      </c>
      <c r="BZ339" s="332">
        <f t="shared" ref="BZ339:CA354" si="78">BZ174-ER174</f>
        <v>0</v>
      </c>
      <c r="CA339" s="332">
        <f t="shared" si="78"/>
        <v>0</v>
      </c>
    </row>
    <row r="340" spans="12:79" hidden="1" x14ac:dyDescent="0.2">
      <c r="L340" s="332">
        <f t="shared" si="74"/>
        <v>0</v>
      </c>
      <c r="M340" s="332">
        <f t="shared" si="74"/>
        <v>0</v>
      </c>
      <c r="N340" s="332">
        <f t="shared" si="74"/>
        <v>0</v>
      </c>
      <c r="O340" s="332">
        <f t="shared" si="74"/>
        <v>0</v>
      </c>
      <c r="P340" s="332">
        <f t="shared" si="74"/>
        <v>0</v>
      </c>
      <c r="Q340" s="332">
        <f t="shared" si="74"/>
        <v>0</v>
      </c>
      <c r="R340" s="332">
        <f t="shared" si="74"/>
        <v>0</v>
      </c>
      <c r="S340" s="332">
        <f t="shared" si="74"/>
        <v>0</v>
      </c>
      <c r="T340" s="332">
        <f t="shared" si="74"/>
        <v>0</v>
      </c>
      <c r="U340" s="332">
        <f t="shared" si="74"/>
        <v>0</v>
      </c>
      <c r="V340" s="332">
        <f t="shared" si="74"/>
        <v>0</v>
      </c>
      <c r="W340" s="332">
        <f t="shared" si="74"/>
        <v>0</v>
      </c>
      <c r="X340" s="332">
        <f t="shared" si="74"/>
        <v>0</v>
      </c>
      <c r="Y340" s="332">
        <f t="shared" si="74"/>
        <v>0</v>
      </c>
      <c r="Z340" s="332">
        <f t="shared" si="74"/>
        <v>0</v>
      </c>
      <c r="AA340" s="332">
        <f t="shared" si="74"/>
        <v>0</v>
      </c>
      <c r="AB340" s="332">
        <f t="shared" si="73"/>
        <v>0</v>
      </c>
      <c r="AC340" s="332">
        <f t="shared" si="73"/>
        <v>0</v>
      </c>
      <c r="AD340" s="332">
        <f t="shared" si="73"/>
        <v>0</v>
      </c>
      <c r="AE340" s="332">
        <f t="shared" si="73"/>
        <v>0</v>
      </c>
      <c r="AF340" s="332">
        <f t="shared" si="73"/>
        <v>0</v>
      </c>
      <c r="AG340" s="332">
        <f t="shared" si="73"/>
        <v>0</v>
      </c>
      <c r="AH340" s="332">
        <f t="shared" si="73"/>
        <v>0</v>
      </c>
      <c r="AI340" s="332">
        <f t="shared" si="73"/>
        <v>0</v>
      </c>
      <c r="AJ340" s="332">
        <f t="shared" si="73"/>
        <v>0</v>
      </c>
      <c r="AK340" s="332">
        <f t="shared" si="73"/>
        <v>0</v>
      </c>
      <c r="AL340" s="332">
        <f t="shared" si="73"/>
        <v>0</v>
      </c>
      <c r="AM340" s="332">
        <f t="shared" si="73"/>
        <v>0</v>
      </c>
      <c r="AN340" s="332">
        <f t="shared" si="73"/>
        <v>0</v>
      </c>
      <c r="AO340" s="332">
        <f t="shared" si="73"/>
        <v>0</v>
      </c>
      <c r="AP340" s="332">
        <f t="shared" si="73"/>
        <v>0</v>
      </c>
      <c r="AQ340" s="332">
        <f t="shared" si="73"/>
        <v>0</v>
      </c>
      <c r="AR340" s="332">
        <f t="shared" si="76"/>
        <v>0</v>
      </c>
      <c r="AS340" s="332">
        <f t="shared" si="76"/>
        <v>0</v>
      </c>
      <c r="AT340" s="332">
        <f t="shared" si="76"/>
        <v>0</v>
      </c>
      <c r="AU340" s="332">
        <f t="shared" si="76"/>
        <v>0</v>
      </c>
      <c r="AV340" s="332">
        <f t="shared" si="76"/>
        <v>0</v>
      </c>
      <c r="AW340" s="332">
        <f t="shared" si="76"/>
        <v>0</v>
      </c>
      <c r="AX340" s="332">
        <f t="shared" si="76"/>
        <v>0</v>
      </c>
      <c r="AY340" s="332">
        <f t="shared" si="76"/>
        <v>0</v>
      </c>
      <c r="AZ340" s="332">
        <f t="shared" si="76"/>
        <v>0</v>
      </c>
      <c r="BA340" s="332">
        <f t="shared" si="76"/>
        <v>0</v>
      </c>
      <c r="BB340" s="332">
        <f t="shared" si="76"/>
        <v>0</v>
      </c>
      <c r="BC340" s="332">
        <f t="shared" si="76"/>
        <v>0</v>
      </c>
      <c r="BD340" s="332">
        <f t="shared" si="76"/>
        <v>0</v>
      </c>
      <c r="BE340" s="332">
        <f t="shared" si="76"/>
        <v>0</v>
      </c>
      <c r="BF340" s="332">
        <f t="shared" si="76"/>
        <v>0</v>
      </c>
      <c r="BG340" s="332">
        <f t="shared" si="76"/>
        <v>0</v>
      </c>
      <c r="BH340" s="332">
        <f t="shared" si="75"/>
        <v>0</v>
      </c>
      <c r="BI340" s="332">
        <f t="shared" si="75"/>
        <v>0</v>
      </c>
      <c r="BJ340" s="332">
        <f t="shared" si="75"/>
        <v>0</v>
      </c>
      <c r="BK340" s="332">
        <f t="shared" si="75"/>
        <v>0</v>
      </c>
      <c r="BL340" s="332">
        <f t="shared" si="75"/>
        <v>0</v>
      </c>
      <c r="BM340" s="332">
        <f t="shared" si="75"/>
        <v>0</v>
      </c>
      <c r="BN340" s="332">
        <f t="shared" si="75"/>
        <v>0</v>
      </c>
      <c r="BO340" s="332">
        <f t="shared" si="75"/>
        <v>0</v>
      </c>
      <c r="BU340" s="332">
        <f t="shared" si="77"/>
        <v>0</v>
      </c>
      <c r="BV340" s="332">
        <f t="shared" si="77"/>
        <v>0</v>
      </c>
      <c r="BW340" s="332">
        <f t="shared" si="77"/>
        <v>0</v>
      </c>
      <c r="BX340" s="332">
        <f t="shared" si="77"/>
        <v>0</v>
      </c>
      <c r="BZ340" s="332">
        <f t="shared" si="78"/>
        <v>0</v>
      </c>
      <c r="CA340" s="332">
        <f t="shared" si="78"/>
        <v>0</v>
      </c>
    </row>
    <row r="341" spans="12:79" hidden="1" x14ac:dyDescent="0.2">
      <c r="L341" s="332">
        <f t="shared" si="74"/>
        <v>0</v>
      </c>
      <c r="M341" s="332">
        <f t="shared" si="74"/>
        <v>0</v>
      </c>
      <c r="N341" s="332">
        <f t="shared" si="74"/>
        <v>0</v>
      </c>
      <c r="O341" s="332">
        <f t="shared" si="74"/>
        <v>0</v>
      </c>
      <c r="P341" s="332">
        <f t="shared" si="74"/>
        <v>0</v>
      </c>
      <c r="Q341" s="332">
        <f t="shared" si="74"/>
        <v>0</v>
      </c>
      <c r="R341" s="332">
        <f t="shared" si="74"/>
        <v>0</v>
      </c>
      <c r="S341" s="332">
        <f t="shared" si="74"/>
        <v>0</v>
      </c>
      <c r="T341" s="332">
        <f t="shared" si="74"/>
        <v>0</v>
      </c>
      <c r="U341" s="332">
        <f t="shared" si="74"/>
        <v>0</v>
      </c>
      <c r="V341" s="332">
        <f t="shared" si="74"/>
        <v>0</v>
      </c>
      <c r="W341" s="332">
        <f t="shared" si="74"/>
        <v>0</v>
      </c>
      <c r="X341" s="332">
        <f t="shared" si="74"/>
        <v>0</v>
      </c>
      <c r="Y341" s="332">
        <f t="shared" si="74"/>
        <v>0</v>
      </c>
      <c r="Z341" s="332">
        <f t="shared" si="74"/>
        <v>0</v>
      </c>
      <c r="AA341" s="332">
        <f t="shared" si="74"/>
        <v>0</v>
      </c>
      <c r="AB341" s="332">
        <f t="shared" si="73"/>
        <v>0</v>
      </c>
      <c r="AC341" s="332">
        <f t="shared" si="73"/>
        <v>0</v>
      </c>
      <c r="AD341" s="332">
        <f t="shared" si="73"/>
        <v>0</v>
      </c>
      <c r="AE341" s="332">
        <f t="shared" si="73"/>
        <v>0</v>
      </c>
      <c r="AF341" s="332">
        <f t="shared" si="73"/>
        <v>0</v>
      </c>
      <c r="AG341" s="332">
        <f t="shared" si="73"/>
        <v>0</v>
      </c>
      <c r="AH341" s="332">
        <f t="shared" si="73"/>
        <v>0</v>
      </c>
      <c r="AI341" s="332">
        <f t="shared" si="73"/>
        <v>0</v>
      </c>
      <c r="AJ341" s="332">
        <f t="shared" si="73"/>
        <v>0</v>
      </c>
      <c r="AK341" s="332">
        <f t="shared" si="73"/>
        <v>0</v>
      </c>
      <c r="AL341" s="332">
        <f t="shared" si="73"/>
        <v>0</v>
      </c>
      <c r="AM341" s="332">
        <f t="shared" si="73"/>
        <v>0</v>
      </c>
      <c r="AN341" s="332">
        <f t="shared" si="73"/>
        <v>0</v>
      </c>
      <c r="AO341" s="332">
        <f t="shared" si="73"/>
        <v>0</v>
      </c>
      <c r="AP341" s="332">
        <f t="shared" si="73"/>
        <v>0</v>
      </c>
      <c r="AQ341" s="332">
        <f t="shared" si="73"/>
        <v>0</v>
      </c>
      <c r="AR341" s="332">
        <f t="shared" si="76"/>
        <v>0</v>
      </c>
      <c r="AS341" s="332">
        <f t="shared" si="76"/>
        <v>0</v>
      </c>
      <c r="AT341" s="332">
        <f t="shared" si="76"/>
        <v>0</v>
      </c>
      <c r="AU341" s="332">
        <f t="shared" si="76"/>
        <v>0</v>
      </c>
      <c r="AV341" s="332">
        <f t="shared" si="76"/>
        <v>0</v>
      </c>
      <c r="AW341" s="332">
        <f t="shared" si="76"/>
        <v>0</v>
      </c>
      <c r="AX341" s="332">
        <f t="shared" si="76"/>
        <v>0</v>
      </c>
      <c r="AY341" s="332">
        <f t="shared" si="76"/>
        <v>0</v>
      </c>
      <c r="AZ341" s="332">
        <f t="shared" si="76"/>
        <v>0</v>
      </c>
      <c r="BA341" s="332">
        <f t="shared" si="76"/>
        <v>0</v>
      </c>
      <c r="BB341" s="332">
        <f t="shared" si="76"/>
        <v>0</v>
      </c>
      <c r="BC341" s="332">
        <f t="shared" si="76"/>
        <v>0</v>
      </c>
      <c r="BD341" s="332">
        <f t="shared" si="76"/>
        <v>0</v>
      </c>
      <c r="BE341" s="332">
        <f t="shared" si="76"/>
        <v>0</v>
      </c>
      <c r="BF341" s="332">
        <f t="shared" si="76"/>
        <v>0</v>
      </c>
      <c r="BG341" s="332">
        <f t="shared" si="76"/>
        <v>0</v>
      </c>
      <c r="BH341" s="332">
        <f t="shared" si="75"/>
        <v>0</v>
      </c>
      <c r="BI341" s="332">
        <f t="shared" si="75"/>
        <v>0</v>
      </c>
      <c r="BJ341" s="332">
        <f t="shared" si="75"/>
        <v>0</v>
      </c>
      <c r="BK341" s="332">
        <f t="shared" si="75"/>
        <v>0</v>
      </c>
      <c r="BL341" s="332">
        <f t="shared" si="75"/>
        <v>0</v>
      </c>
      <c r="BM341" s="332">
        <f t="shared" si="75"/>
        <v>0</v>
      </c>
      <c r="BN341" s="332">
        <f t="shared" si="75"/>
        <v>0</v>
      </c>
      <c r="BO341" s="332">
        <f t="shared" si="75"/>
        <v>0</v>
      </c>
      <c r="BU341" s="332">
        <f t="shared" si="77"/>
        <v>0</v>
      </c>
      <c r="BV341" s="332">
        <f t="shared" si="77"/>
        <v>0</v>
      </c>
      <c r="BW341" s="332">
        <f t="shared" si="77"/>
        <v>0</v>
      </c>
      <c r="BX341" s="332">
        <f t="shared" si="77"/>
        <v>0</v>
      </c>
      <c r="BZ341" s="332">
        <f t="shared" si="78"/>
        <v>0</v>
      </c>
      <c r="CA341" s="332">
        <f t="shared" si="78"/>
        <v>0</v>
      </c>
    </row>
    <row r="342" spans="12:79" hidden="1" x14ac:dyDescent="0.2">
      <c r="L342" s="332">
        <f t="shared" si="74"/>
        <v>0</v>
      </c>
      <c r="M342" s="332">
        <f t="shared" si="74"/>
        <v>0</v>
      </c>
      <c r="N342" s="332">
        <f t="shared" si="74"/>
        <v>0</v>
      </c>
      <c r="O342" s="332">
        <f t="shared" si="74"/>
        <v>0</v>
      </c>
      <c r="P342" s="332">
        <f t="shared" si="74"/>
        <v>0</v>
      </c>
      <c r="Q342" s="332">
        <f t="shared" si="74"/>
        <v>0</v>
      </c>
      <c r="R342" s="332">
        <f t="shared" si="74"/>
        <v>0</v>
      </c>
      <c r="S342" s="332">
        <f t="shared" si="74"/>
        <v>0</v>
      </c>
      <c r="T342" s="332">
        <f t="shared" si="74"/>
        <v>0</v>
      </c>
      <c r="U342" s="332">
        <f t="shared" si="74"/>
        <v>0</v>
      </c>
      <c r="V342" s="332">
        <f t="shared" si="74"/>
        <v>0</v>
      </c>
      <c r="W342" s="332">
        <f t="shared" si="74"/>
        <v>0</v>
      </c>
      <c r="X342" s="332">
        <f t="shared" si="74"/>
        <v>0</v>
      </c>
      <c r="Y342" s="332">
        <f t="shared" si="74"/>
        <v>0</v>
      </c>
      <c r="Z342" s="332">
        <f t="shared" si="74"/>
        <v>0</v>
      </c>
      <c r="AA342" s="332">
        <f t="shared" si="74"/>
        <v>0</v>
      </c>
      <c r="AB342" s="332">
        <f t="shared" si="73"/>
        <v>0</v>
      </c>
      <c r="AC342" s="332">
        <f t="shared" si="73"/>
        <v>0</v>
      </c>
      <c r="AD342" s="332">
        <f t="shared" si="73"/>
        <v>0</v>
      </c>
      <c r="AE342" s="332">
        <f t="shared" si="73"/>
        <v>0</v>
      </c>
      <c r="AF342" s="332">
        <f t="shared" si="73"/>
        <v>0</v>
      </c>
      <c r="AG342" s="332">
        <f t="shared" si="73"/>
        <v>0</v>
      </c>
      <c r="AH342" s="332">
        <f t="shared" si="73"/>
        <v>0</v>
      </c>
      <c r="AI342" s="332">
        <f t="shared" si="73"/>
        <v>0</v>
      </c>
      <c r="AJ342" s="332">
        <f t="shared" si="73"/>
        <v>0</v>
      </c>
      <c r="AK342" s="332">
        <f t="shared" si="73"/>
        <v>0</v>
      </c>
      <c r="AL342" s="332">
        <f t="shared" si="73"/>
        <v>0</v>
      </c>
      <c r="AM342" s="332">
        <f t="shared" si="73"/>
        <v>0</v>
      </c>
      <c r="AN342" s="332">
        <f t="shared" si="73"/>
        <v>0</v>
      </c>
      <c r="AO342" s="332">
        <f t="shared" si="73"/>
        <v>0</v>
      </c>
      <c r="AP342" s="332">
        <f t="shared" si="73"/>
        <v>0</v>
      </c>
      <c r="AQ342" s="332">
        <f t="shared" ref="AQ342:BF357" si="79">AQ169-DI169</f>
        <v>0</v>
      </c>
      <c r="AR342" s="332">
        <f t="shared" si="76"/>
        <v>0</v>
      </c>
      <c r="AS342" s="332">
        <f t="shared" si="76"/>
        <v>0</v>
      </c>
      <c r="AT342" s="332">
        <f t="shared" si="76"/>
        <v>0</v>
      </c>
      <c r="AU342" s="332">
        <f t="shared" si="76"/>
        <v>0</v>
      </c>
      <c r="AV342" s="332">
        <f t="shared" si="76"/>
        <v>0</v>
      </c>
      <c r="AW342" s="332">
        <f t="shared" si="76"/>
        <v>0</v>
      </c>
      <c r="AX342" s="332">
        <f t="shared" si="76"/>
        <v>0</v>
      </c>
      <c r="AY342" s="332">
        <f t="shared" si="76"/>
        <v>0</v>
      </c>
      <c r="AZ342" s="332">
        <f t="shared" si="76"/>
        <v>0</v>
      </c>
      <c r="BA342" s="332">
        <f t="shared" si="76"/>
        <v>0</v>
      </c>
      <c r="BB342" s="332">
        <f t="shared" si="76"/>
        <v>0</v>
      </c>
      <c r="BC342" s="332">
        <f t="shared" si="76"/>
        <v>0</v>
      </c>
      <c r="BD342" s="332">
        <f t="shared" si="76"/>
        <v>0</v>
      </c>
      <c r="BE342" s="332">
        <f t="shared" si="76"/>
        <v>0</v>
      </c>
      <c r="BF342" s="332">
        <f t="shared" si="76"/>
        <v>0</v>
      </c>
      <c r="BG342" s="332">
        <f t="shared" si="76"/>
        <v>0</v>
      </c>
      <c r="BH342" s="332">
        <f t="shared" si="75"/>
        <v>0</v>
      </c>
      <c r="BI342" s="332">
        <f t="shared" si="75"/>
        <v>0</v>
      </c>
      <c r="BJ342" s="332">
        <f t="shared" si="75"/>
        <v>0</v>
      </c>
      <c r="BK342" s="332">
        <f t="shared" si="75"/>
        <v>0</v>
      </c>
      <c r="BL342" s="332">
        <f t="shared" si="75"/>
        <v>0</v>
      </c>
      <c r="BM342" s="332">
        <f t="shared" si="75"/>
        <v>0</v>
      </c>
      <c r="BN342" s="332">
        <f t="shared" si="75"/>
        <v>0</v>
      </c>
      <c r="BO342" s="332">
        <f t="shared" si="75"/>
        <v>0</v>
      </c>
      <c r="BU342" s="332">
        <f t="shared" si="77"/>
        <v>0</v>
      </c>
      <c r="BV342" s="332">
        <f t="shared" si="77"/>
        <v>0</v>
      </c>
      <c r="BW342" s="332">
        <f t="shared" si="77"/>
        <v>0</v>
      </c>
      <c r="BX342" s="332">
        <f t="shared" si="77"/>
        <v>0</v>
      </c>
      <c r="BZ342" s="332">
        <f t="shared" si="78"/>
        <v>0</v>
      </c>
      <c r="CA342" s="332">
        <f t="shared" si="78"/>
        <v>0</v>
      </c>
    </row>
    <row r="343" spans="12:79" hidden="1" x14ac:dyDescent="0.2">
      <c r="L343" s="332">
        <f t="shared" si="74"/>
        <v>0</v>
      </c>
      <c r="M343" s="332">
        <f t="shared" si="74"/>
        <v>0</v>
      </c>
      <c r="N343" s="332">
        <f t="shared" si="74"/>
        <v>0</v>
      </c>
      <c r="O343" s="332">
        <f t="shared" si="74"/>
        <v>0</v>
      </c>
      <c r="P343" s="332">
        <f t="shared" si="74"/>
        <v>0</v>
      </c>
      <c r="Q343" s="332">
        <f t="shared" si="74"/>
        <v>0</v>
      </c>
      <c r="R343" s="332">
        <f t="shared" si="74"/>
        <v>0</v>
      </c>
      <c r="S343" s="332">
        <f t="shared" si="74"/>
        <v>0</v>
      </c>
      <c r="T343" s="332">
        <f t="shared" si="74"/>
        <v>0</v>
      </c>
      <c r="U343" s="332">
        <f t="shared" si="74"/>
        <v>0</v>
      </c>
      <c r="V343" s="332">
        <f t="shared" si="74"/>
        <v>0</v>
      </c>
      <c r="W343" s="332">
        <f t="shared" si="74"/>
        <v>0</v>
      </c>
      <c r="X343" s="332">
        <f t="shared" si="74"/>
        <v>0</v>
      </c>
      <c r="Y343" s="332">
        <f t="shared" si="74"/>
        <v>0</v>
      </c>
      <c r="Z343" s="332">
        <f t="shared" si="74"/>
        <v>0</v>
      </c>
      <c r="AA343" s="332">
        <f t="shared" si="74"/>
        <v>0</v>
      </c>
      <c r="AB343" s="332">
        <f t="shared" ref="AB343:AQ358" si="80">AB170-CT170</f>
        <v>0</v>
      </c>
      <c r="AC343" s="332">
        <f t="shared" si="80"/>
        <v>0</v>
      </c>
      <c r="AD343" s="332">
        <f t="shared" si="80"/>
        <v>0</v>
      </c>
      <c r="AE343" s="332">
        <f t="shared" si="80"/>
        <v>0</v>
      </c>
      <c r="AF343" s="332">
        <f t="shared" si="80"/>
        <v>0</v>
      </c>
      <c r="AG343" s="332">
        <f t="shared" si="80"/>
        <v>0</v>
      </c>
      <c r="AH343" s="332">
        <f t="shared" si="80"/>
        <v>0</v>
      </c>
      <c r="AI343" s="332">
        <f t="shared" si="80"/>
        <v>0</v>
      </c>
      <c r="AJ343" s="332">
        <f t="shared" si="80"/>
        <v>0</v>
      </c>
      <c r="AK343" s="332">
        <f t="shared" si="80"/>
        <v>0</v>
      </c>
      <c r="AL343" s="332">
        <f t="shared" si="80"/>
        <v>0</v>
      </c>
      <c r="AM343" s="332">
        <f t="shared" si="80"/>
        <v>0</v>
      </c>
      <c r="AN343" s="332">
        <f t="shared" si="80"/>
        <v>0</v>
      </c>
      <c r="AO343" s="332">
        <f t="shared" si="80"/>
        <v>0</v>
      </c>
      <c r="AP343" s="332">
        <f t="shared" si="80"/>
        <v>0</v>
      </c>
      <c r="AQ343" s="332">
        <f t="shared" si="79"/>
        <v>0</v>
      </c>
      <c r="AR343" s="332">
        <f t="shared" si="76"/>
        <v>0</v>
      </c>
      <c r="AS343" s="332">
        <f t="shared" si="76"/>
        <v>0</v>
      </c>
      <c r="AT343" s="332">
        <f t="shared" si="76"/>
        <v>0</v>
      </c>
      <c r="AU343" s="332">
        <f t="shared" si="76"/>
        <v>0</v>
      </c>
      <c r="AV343" s="332">
        <f t="shared" si="76"/>
        <v>0</v>
      </c>
      <c r="AW343" s="332">
        <f t="shared" si="76"/>
        <v>0</v>
      </c>
      <c r="AX343" s="332">
        <f t="shared" si="76"/>
        <v>0</v>
      </c>
      <c r="AY343" s="332">
        <f t="shared" si="76"/>
        <v>0</v>
      </c>
      <c r="AZ343" s="332">
        <f t="shared" si="76"/>
        <v>0</v>
      </c>
      <c r="BA343" s="332">
        <f t="shared" si="76"/>
        <v>0</v>
      </c>
      <c r="BB343" s="332">
        <f t="shared" si="76"/>
        <v>0</v>
      </c>
      <c r="BC343" s="332">
        <f t="shared" si="76"/>
        <v>0</v>
      </c>
      <c r="BD343" s="332">
        <f t="shared" si="76"/>
        <v>0</v>
      </c>
      <c r="BE343" s="332">
        <f t="shared" si="76"/>
        <v>0</v>
      </c>
      <c r="BF343" s="332">
        <f t="shared" si="76"/>
        <v>0</v>
      </c>
      <c r="BG343" s="332">
        <f t="shared" si="76"/>
        <v>0</v>
      </c>
      <c r="BH343" s="332">
        <f t="shared" si="75"/>
        <v>0</v>
      </c>
      <c r="BI343" s="332">
        <f t="shared" si="75"/>
        <v>0</v>
      </c>
      <c r="BJ343" s="332">
        <f t="shared" si="75"/>
        <v>0</v>
      </c>
      <c r="BK343" s="332">
        <f t="shared" si="75"/>
        <v>0</v>
      </c>
      <c r="BL343" s="332">
        <f t="shared" si="75"/>
        <v>0</v>
      </c>
      <c r="BM343" s="332">
        <f t="shared" si="75"/>
        <v>0</v>
      </c>
      <c r="BN343" s="332">
        <f t="shared" si="75"/>
        <v>0</v>
      </c>
      <c r="BO343" s="332">
        <f t="shared" si="75"/>
        <v>0</v>
      </c>
      <c r="BU343" s="332">
        <f t="shared" si="77"/>
        <v>0</v>
      </c>
      <c r="BV343" s="332">
        <f t="shared" si="77"/>
        <v>0</v>
      </c>
      <c r="BW343" s="332">
        <f t="shared" si="77"/>
        <v>0</v>
      </c>
      <c r="BX343" s="332">
        <f t="shared" si="77"/>
        <v>0</v>
      </c>
      <c r="BZ343" s="332">
        <f t="shared" si="78"/>
        <v>0</v>
      </c>
      <c r="CA343" s="332">
        <f t="shared" si="78"/>
        <v>0</v>
      </c>
    </row>
    <row r="344" spans="12:79" hidden="1" x14ac:dyDescent="0.2">
      <c r="L344" s="332">
        <f t="shared" si="74"/>
        <v>0</v>
      </c>
      <c r="M344" s="332">
        <f t="shared" si="74"/>
        <v>0</v>
      </c>
      <c r="N344" s="332">
        <f t="shared" si="74"/>
        <v>0</v>
      </c>
      <c r="O344" s="332">
        <f t="shared" si="74"/>
        <v>0</v>
      </c>
      <c r="P344" s="332">
        <f t="shared" si="74"/>
        <v>0</v>
      </c>
      <c r="Q344" s="332">
        <f t="shared" si="74"/>
        <v>0</v>
      </c>
      <c r="R344" s="332">
        <f t="shared" si="74"/>
        <v>0</v>
      </c>
      <c r="S344" s="332">
        <f t="shared" si="74"/>
        <v>0</v>
      </c>
      <c r="T344" s="332">
        <f t="shared" si="74"/>
        <v>0</v>
      </c>
      <c r="U344" s="332">
        <f t="shared" si="74"/>
        <v>0</v>
      </c>
      <c r="V344" s="332">
        <f t="shared" si="74"/>
        <v>0</v>
      </c>
      <c r="W344" s="332">
        <f t="shared" si="74"/>
        <v>0</v>
      </c>
      <c r="X344" s="332">
        <f t="shared" si="74"/>
        <v>0</v>
      </c>
      <c r="Y344" s="332">
        <f t="shared" si="74"/>
        <v>0</v>
      </c>
      <c r="Z344" s="332">
        <f t="shared" si="74"/>
        <v>0</v>
      </c>
      <c r="AA344" s="332">
        <f t="shared" ref="AA344:AP359" si="81">AA171-CS171</f>
        <v>0</v>
      </c>
      <c r="AB344" s="332">
        <f t="shared" si="80"/>
        <v>0</v>
      </c>
      <c r="AC344" s="332">
        <f t="shared" si="80"/>
        <v>0</v>
      </c>
      <c r="AD344" s="332">
        <f t="shared" si="80"/>
        <v>0</v>
      </c>
      <c r="AE344" s="332">
        <f t="shared" si="80"/>
        <v>0</v>
      </c>
      <c r="AF344" s="332">
        <f t="shared" si="80"/>
        <v>0</v>
      </c>
      <c r="AG344" s="332">
        <f t="shared" si="80"/>
        <v>0</v>
      </c>
      <c r="AH344" s="332">
        <f t="shared" si="80"/>
        <v>0</v>
      </c>
      <c r="AI344" s="332">
        <f t="shared" si="80"/>
        <v>0</v>
      </c>
      <c r="AJ344" s="332">
        <f t="shared" si="80"/>
        <v>0</v>
      </c>
      <c r="AK344" s="332">
        <f t="shared" si="80"/>
        <v>0</v>
      </c>
      <c r="AL344" s="332">
        <f t="shared" si="80"/>
        <v>0</v>
      </c>
      <c r="AM344" s="332">
        <f t="shared" si="80"/>
        <v>0</v>
      </c>
      <c r="AN344" s="332">
        <f t="shared" si="80"/>
        <v>0</v>
      </c>
      <c r="AO344" s="332">
        <f t="shared" si="80"/>
        <v>0</v>
      </c>
      <c r="AP344" s="332">
        <f t="shared" si="80"/>
        <v>0</v>
      </c>
      <c r="AQ344" s="332">
        <f t="shared" si="79"/>
        <v>0</v>
      </c>
      <c r="AR344" s="332">
        <f t="shared" si="76"/>
        <v>0</v>
      </c>
      <c r="AS344" s="332">
        <f t="shared" si="76"/>
        <v>0</v>
      </c>
      <c r="AT344" s="332">
        <f t="shared" si="76"/>
        <v>0</v>
      </c>
      <c r="AU344" s="332">
        <f t="shared" si="76"/>
        <v>0</v>
      </c>
      <c r="AV344" s="332">
        <f t="shared" si="76"/>
        <v>0</v>
      </c>
      <c r="AW344" s="332">
        <f t="shared" si="76"/>
        <v>0</v>
      </c>
      <c r="AX344" s="332">
        <f t="shared" si="76"/>
        <v>0</v>
      </c>
      <c r="AY344" s="332">
        <f t="shared" si="76"/>
        <v>0</v>
      </c>
      <c r="AZ344" s="332">
        <f t="shared" si="76"/>
        <v>0</v>
      </c>
      <c r="BA344" s="332">
        <f t="shared" si="76"/>
        <v>0</v>
      </c>
      <c r="BB344" s="332">
        <f t="shared" si="76"/>
        <v>0</v>
      </c>
      <c r="BC344" s="332">
        <f t="shared" si="76"/>
        <v>0</v>
      </c>
      <c r="BD344" s="332">
        <f t="shared" si="76"/>
        <v>0</v>
      </c>
      <c r="BE344" s="332">
        <f t="shared" si="76"/>
        <v>0</v>
      </c>
      <c r="BF344" s="332">
        <f t="shared" si="76"/>
        <v>0</v>
      </c>
      <c r="BG344" s="332">
        <f t="shared" si="76"/>
        <v>0</v>
      </c>
      <c r="BH344" s="332">
        <f t="shared" si="75"/>
        <v>0</v>
      </c>
      <c r="BI344" s="332">
        <f t="shared" si="75"/>
        <v>0</v>
      </c>
      <c r="BJ344" s="332">
        <f t="shared" si="75"/>
        <v>0</v>
      </c>
      <c r="BK344" s="332">
        <f t="shared" si="75"/>
        <v>0</v>
      </c>
      <c r="BL344" s="332">
        <f t="shared" si="75"/>
        <v>0</v>
      </c>
      <c r="BM344" s="332">
        <f t="shared" si="75"/>
        <v>0</v>
      </c>
      <c r="BN344" s="332">
        <f t="shared" si="75"/>
        <v>0</v>
      </c>
      <c r="BO344" s="332">
        <f t="shared" si="75"/>
        <v>0</v>
      </c>
      <c r="BU344" s="332">
        <f t="shared" si="77"/>
        <v>0</v>
      </c>
      <c r="BV344" s="332">
        <f t="shared" si="77"/>
        <v>0</v>
      </c>
      <c r="BW344" s="332">
        <f t="shared" si="77"/>
        <v>0</v>
      </c>
      <c r="BX344" s="332">
        <f t="shared" si="77"/>
        <v>0</v>
      </c>
      <c r="BZ344" s="332">
        <f t="shared" si="78"/>
        <v>0</v>
      </c>
      <c r="CA344" s="332">
        <f t="shared" si="78"/>
        <v>0</v>
      </c>
    </row>
    <row r="345" spans="12:79" hidden="1" x14ac:dyDescent="0.2">
      <c r="L345" s="332">
        <f t="shared" ref="L345:AA360" si="82">L172-CD172</f>
        <v>0</v>
      </c>
      <c r="M345" s="332">
        <f t="shared" si="82"/>
        <v>0</v>
      </c>
      <c r="N345" s="332">
        <f t="shared" si="82"/>
        <v>0</v>
      </c>
      <c r="O345" s="332">
        <f t="shared" si="82"/>
        <v>0</v>
      </c>
      <c r="P345" s="332">
        <f t="shared" si="82"/>
        <v>0</v>
      </c>
      <c r="Q345" s="332">
        <f t="shared" si="82"/>
        <v>0</v>
      </c>
      <c r="R345" s="332">
        <f t="shared" si="82"/>
        <v>0</v>
      </c>
      <c r="S345" s="332">
        <f t="shared" si="82"/>
        <v>0</v>
      </c>
      <c r="T345" s="332">
        <f t="shared" si="82"/>
        <v>0</v>
      </c>
      <c r="U345" s="332">
        <f t="shared" si="82"/>
        <v>0</v>
      </c>
      <c r="V345" s="332">
        <f t="shared" si="82"/>
        <v>0</v>
      </c>
      <c r="W345" s="332">
        <f t="shared" si="82"/>
        <v>0</v>
      </c>
      <c r="X345" s="332">
        <f t="shared" si="82"/>
        <v>0</v>
      </c>
      <c r="Y345" s="332">
        <f t="shared" si="82"/>
        <v>0</v>
      </c>
      <c r="Z345" s="332">
        <f t="shared" si="82"/>
        <v>0</v>
      </c>
      <c r="AA345" s="332">
        <f t="shared" si="81"/>
        <v>0</v>
      </c>
      <c r="AB345" s="332">
        <f t="shared" si="80"/>
        <v>0</v>
      </c>
      <c r="AC345" s="332">
        <f t="shared" si="80"/>
        <v>0</v>
      </c>
      <c r="AD345" s="332">
        <f t="shared" si="80"/>
        <v>0</v>
      </c>
      <c r="AE345" s="332">
        <f t="shared" si="80"/>
        <v>0</v>
      </c>
      <c r="AF345" s="332">
        <f t="shared" si="80"/>
        <v>0</v>
      </c>
      <c r="AG345" s="332">
        <f t="shared" si="80"/>
        <v>0</v>
      </c>
      <c r="AH345" s="332">
        <f t="shared" si="80"/>
        <v>0</v>
      </c>
      <c r="AI345" s="332">
        <f t="shared" si="80"/>
        <v>0</v>
      </c>
      <c r="AJ345" s="332">
        <f t="shared" si="80"/>
        <v>0</v>
      </c>
      <c r="AK345" s="332">
        <f t="shared" si="80"/>
        <v>0</v>
      </c>
      <c r="AL345" s="332">
        <f t="shared" si="80"/>
        <v>0</v>
      </c>
      <c r="AM345" s="332">
        <f t="shared" si="80"/>
        <v>0</v>
      </c>
      <c r="AN345" s="332">
        <f t="shared" si="80"/>
        <v>0</v>
      </c>
      <c r="AO345" s="332">
        <f t="shared" si="80"/>
        <v>0</v>
      </c>
      <c r="AP345" s="332">
        <f t="shared" si="80"/>
        <v>0</v>
      </c>
      <c r="AQ345" s="332">
        <f t="shared" si="79"/>
        <v>0</v>
      </c>
      <c r="AR345" s="332">
        <f t="shared" si="76"/>
        <v>0</v>
      </c>
      <c r="AS345" s="332">
        <f t="shared" si="76"/>
        <v>0</v>
      </c>
      <c r="AT345" s="332">
        <f t="shared" si="76"/>
        <v>0</v>
      </c>
      <c r="AU345" s="332">
        <f t="shared" si="76"/>
        <v>0</v>
      </c>
      <c r="AV345" s="332">
        <f t="shared" si="76"/>
        <v>0</v>
      </c>
      <c r="AW345" s="332">
        <f t="shared" si="76"/>
        <v>0</v>
      </c>
      <c r="AX345" s="332">
        <f t="shared" si="76"/>
        <v>0</v>
      </c>
      <c r="AY345" s="332">
        <f t="shared" si="76"/>
        <v>0</v>
      </c>
      <c r="AZ345" s="332">
        <f t="shared" si="76"/>
        <v>0</v>
      </c>
      <c r="BA345" s="332">
        <f t="shared" si="76"/>
        <v>0</v>
      </c>
      <c r="BB345" s="332">
        <f t="shared" si="76"/>
        <v>0</v>
      </c>
      <c r="BC345" s="332">
        <f t="shared" si="76"/>
        <v>0</v>
      </c>
      <c r="BD345" s="332">
        <f t="shared" si="76"/>
        <v>0</v>
      </c>
      <c r="BE345" s="332">
        <f t="shared" si="76"/>
        <v>0</v>
      </c>
      <c r="BF345" s="332">
        <f t="shared" si="76"/>
        <v>0</v>
      </c>
      <c r="BG345" s="332">
        <f t="shared" si="76"/>
        <v>0</v>
      </c>
      <c r="BH345" s="332">
        <f t="shared" si="75"/>
        <v>0</v>
      </c>
      <c r="BI345" s="332">
        <f t="shared" si="75"/>
        <v>0</v>
      </c>
      <c r="BJ345" s="332">
        <f t="shared" si="75"/>
        <v>0</v>
      </c>
      <c r="BK345" s="332">
        <f t="shared" si="75"/>
        <v>0</v>
      </c>
      <c r="BL345" s="332">
        <f t="shared" si="75"/>
        <v>0</v>
      </c>
      <c r="BM345" s="332">
        <f t="shared" si="75"/>
        <v>0</v>
      </c>
      <c r="BN345" s="332">
        <f t="shared" si="75"/>
        <v>0</v>
      </c>
      <c r="BO345" s="332">
        <f t="shared" si="75"/>
        <v>0</v>
      </c>
      <c r="BU345" s="332">
        <f t="shared" si="77"/>
        <v>0</v>
      </c>
      <c r="BV345" s="332">
        <f t="shared" si="77"/>
        <v>0</v>
      </c>
      <c r="BW345" s="332">
        <f t="shared" si="77"/>
        <v>0</v>
      </c>
      <c r="BX345" s="332">
        <f t="shared" si="77"/>
        <v>0</v>
      </c>
      <c r="BZ345" s="332">
        <f t="shared" si="78"/>
        <v>0</v>
      </c>
      <c r="CA345" s="332">
        <f t="shared" si="78"/>
        <v>0</v>
      </c>
    </row>
    <row r="346" spans="12:79" hidden="1" x14ac:dyDescent="0.2">
      <c r="L346" s="332">
        <f t="shared" si="82"/>
        <v>0</v>
      </c>
      <c r="M346" s="332">
        <f t="shared" si="82"/>
        <v>0</v>
      </c>
      <c r="N346" s="332">
        <f t="shared" si="82"/>
        <v>0</v>
      </c>
      <c r="O346" s="332">
        <f t="shared" si="82"/>
        <v>0</v>
      </c>
      <c r="P346" s="332">
        <f t="shared" si="82"/>
        <v>0</v>
      </c>
      <c r="Q346" s="332">
        <f t="shared" si="82"/>
        <v>0</v>
      </c>
      <c r="R346" s="332">
        <f t="shared" si="82"/>
        <v>0</v>
      </c>
      <c r="S346" s="332">
        <f t="shared" si="82"/>
        <v>0</v>
      </c>
      <c r="T346" s="332">
        <f t="shared" si="82"/>
        <v>0</v>
      </c>
      <c r="U346" s="332">
        <f t="shared" si="82"/>
        <v>0</v>
      </c>
      <c r="V346" s="332">
        <f t="shared" si="82"/>
        <v>0</v>
      </c>
      <c r="W346" s="332">
        <f t="shared" si="82"/>
        <v>0</v>
      </c>
      <c r="X346" s="332">
        <f t="shared" si="82"/>
        <v>0</v>
      </c>
      <c r="Y346" s="332">
        <f t="shared" si="82"/>
        <v>0</v>
      </c>
      <c r="Z346" s="332">
        <f t="shared" si="82"/>
        <v>0</v>
      </c>
      <c r="AA346" s="332">
        <f t="shared" si="81"/>
        <v>0</v>
      </c>
      <c r="AB346" s="332">
        <f t="shared" si="80"/>
        <v>0</v>
      </c>
      <c r="AC346" s="332">
        <f t="shared" si="80"/>
        <v>0</v>
      </c>
      <c r="AD346" s="332">
        <f t="shared" si="80"/>
        <v>0</v>
      </c>
      <c r="AE346" s="332">
        <f t="shared" si="80"/>
        <v>0</v>
      </c>
      <c r="AF346" s="332">
        <f t="shared" si="80"/>
        <v>0</v>
      </c>
      <c r="AG346" s="332">
        <f t="shared" si="80"/>
        <v>0</v>
      </c>
      <c r="AH346" s="332">
        <f t="shared" si="80"/>
        <v>0</v>
      </c>
      <c r="AI346" s="332">
        <f t="shared" si="80"/>
        <v>0</v>
      </c>
      <c r="AJ346" s="332">
        <f t="shared" si="80"/>
        <v>0</v>
      </c>
      <c r="AK346" s="332">
        <f t="shared" si="80"/>
        <v>0</v>
      </c>
      <c r="AL346" s="332">
        <f t="shared" si="80"/>
        <v>0</v>
      </c>
      <c r="AM346" s="332">
        <f t="shared" si="80"/>
        <v>0</v>
      </c>
      <c r="AN346" s="332">
        <f t="shared" si="80"/>
        <v>0</v>
      </c>
      <c r="AO346" s="332">
        <f t="shared" si="80"/>
        <v>0</v>
      </c>
      <c r="AP346" s="332">
        <f t="shared" si="80"/>
        <v>0</v>
      </c>
      <c r="AQ346" s="332">
        <f t="shared" si="79"/>
        <v>0</v>
      </c>
      <c r="AR346" s="332">
        <f t="shared" si="76"/>
        <v>0</v>
      </c>
      <c r="AS346" s="332">
        <f t="shared" si="76"/>
        <v>0</v>
      </c>
      <c r="AT346" s="332">
        <f t="shared" si="76"/>
        <v>0</v>
      </c>
      <c r="AU346" s="332">
        <f t="shared" si="76"/>
        <v>0</v>
      </c>
      <c r="AV346" s="332">
        <f t="shared" si="76"/>
        <v>0</v>
      </c>
      <c r="AW346" s="332">
        <f t="shared" si="76"/>
        <v>0</v>
      </c>
      <c r="AX346" s="332">
        <f t="shared" si="76"/>
        <v>0</v>
      </c>
      <c r="AY346" s="332">
        <f t="shared" si="76"/>
        <v>0</v>
      </c>
      <c r="AZ346" s="332">
        <f t="shared" si="76"/>
        <v>0</v>
      </c>
      <c r="BA346" s="332">
        <f t="shared" si="76"/>
        <v>0</v>
      </c>
      <c r="BB346" s="332">
        <f t="shared" si="76"/>
        <v>0</v>
      </c>
      <c r="BC346" s="332">
        <f t="shared" si="76"/>
        <v>0</v>
      </c>
      <c r="BD346" s="332">
        <f t="shared" si="76"/>
        <v>0</v>
      </c>
      <c r="BE346" s="332">
        <f t="shared" si="76"/>
        <v>0</v>
      </c>
      <c r="BF346" s="332">
        <f t="shared" si="76"/>
        <v>0</v>
      </c>
      <c r="BG346" s="332">
        <f t="shared" si="76"/>
        <v>0</v>
      </c>
      <c r="BH346" s="332">
        <f t="shared" si="75"/>
        <v>0</v>
      </c>
      <c r="BI346" s="332">
        <f t="shared" si="75"/>
        <v>0</v>
      </c>
      <c r="BJ346" s="332">
        <f t="shared" si="75"/>
        <v>0</v>
      </c>
      <c r="BK346" s="332">
        <f t="shared" si="75"/>
        <v>0</v>
      </c>
      <c r="BL346" s="332">
        <f t="shared" si="75"/>
        <v>0</v>
      </c>
      <c r="BM346" s="332">
        <f t="shared" si="75"/>
        <v>0</v>
      </c>
      <c r="BN346" s="332">
        <f t="shared" si="75"/>
        <v>0</v>
      </c>
      <c r="BO346" s="332">
        <f t="shared" si="75"/>
        <v>0</v>
      </c>
      <c r="BU346" s="332">
        <f t="shared" si="77"/>
        <v>0</v>
      </c>
      <c r="BV346" s="332">
        <f t="shared" si="77"/>
        <v>0</v>
      </c>
      <c r="BW346" s="332">
        <f t="shared" si="77"/>
        <v>0</v>
      </c>
      <c r="BX346" s="332">
        <f t="shared" si="77"/>
        <v>0</v>
      </c>
      <c r="BZ346" s="332">
        <f t="shared" si="78"/>
        <v>0</v>
      </c>
      <c r="CA346" s="332">
        <f t="shared" si="78"/>
        <v>0</v>
      </c>
    </row>
    <row r="347" spans="12:79" hidden="1" x14ac:dyDescent="0.2">
      <c r="L347" s="332">
        <f t="shared" si="82"/>
        <v>0</v>
      </c>
      <c r="M347" s="332">
        <f t="shared" si="82"/>
        <v>0</v>
      </c>
      <c r="N347" s="332">
        <f t="shared" si="82"/>
        <v>0</v>
      </c>
      <c r="O347" s="332">
        <f t="shared" si="82"/>
        <v>0</v>
      </c>
      <c r="P347" s="332">
        <f t="shared" si="82"/>
        <v>0</v>
      </c>
      <c r="Q347" s="332">
        <f t="shared" si="82"/>
        <v>0</v>
      </c>
      <c r="R347" s="332">
        <f t="shared" si="82"/>
        <v>0</v>
      </c>
      <c r="S347" s="332">
        <f t="shared" si="82"/>
        <v>0</v>
      </c>
      <c r="T347" s="332">
        <f t="shared" si="82"/>
        <v>0</v>
      </c>
      <c r="U347" s="332">
        <f t="shared" si="82"/>
        <v>0</v>
      </c>
      <c r="V347" s="332">
        <f t="shared" si="82"/>
        <v>0</v>
      </c>
      <c r="W347" s="332">
        <f t="shared" si="82"/>
        <v>0</v>
      </c>
      <c r="X347" s="332">
        <f t="shared" si="82"/>
        <v>0</v>
      </c>
      <c r="Y347" s="332">
        <f t="shared" si="82"/>
        <v>0</v>
      </c>
      <c r="Z347" s="332">
        <f t="shared" si="82"/>
        <v>0</v>
      </c>
      <c r="AA347" s="332">
        <f t="shared" si="81"/>
        <v>0</v>
      </c>
      <c r="AB347" s="332">
        <f t="shared" si="80"/>
        <v>0</v>
      </c>
      <c r="AC347" s="332">
        <f t="shared" si="80"/>
        <v>0</v>
      </c>
      <c r="AD347" s="332">
        <f t="shared" si="80"/>
        <v>0</v>
      </c>
      <c r="AE347" s="332">
        <f t="shared" si="80"/>
        <v>0</v>
      </c>
      <c r="AF347" s="332">
        <f t="shared" si="80"/>
        <v>0</v>
      </c>
      <c r="AG347" s="332">
        <f t="shared" si="80"/>
        <v>0</v>
      </c>
      <c r="AH347" s="332">
        <f t="shared" si="80"/>
        <v>0</v>
      </c>
      <c r="AI347" s="332">
        <f t="shared" si="80"/>
        <v>0</v>
      </c>
      <c r="AJ347" s="332">
        <f t="shared" si="80"/>
        <v>0</v>
      </c>
      <c r="AK347" s="332">
        <f t="shared" si="80"/>
        <v>0</v>
      </c>
      <c r="AL347" s="332">
        <f t="shared" si="80"/>
        <v>0</v>
      </c>
      <c r="AM347" s="332">
        <f t="shared" si="80"/>
        <v>0</v>
      </c>
      <c r="AN347" s="332">
        <f t="shared" si="80"/>
        <v>0</v>
      </c>
      <c r="AO347" s="332">
        <f t="shared" si="80"/>
        <v>0</v>
      </c>
      <c r="AP347" s="332">
        <f t="shared" si="80"/>
        <v>0</v>
      </c>
      <c r="AQ347" s="332">
        <f t="shared" si="79"/>
        <v>0</v>
      </c>
      <c r="AR347" s="332">
        <f t="shared" si="76"/>
        <v>0</v>
      </c>
      <c r="AS347" s="332">
        <f t="shared" si="76"/>
        <v>0</v>
      </c>
      <c r="AT347" s="332">
        <f t="shared" si="76"/>
        <v>0</v>
      </c>
      <c r="AU347" s="332">
        <f t="shared" si="76"/>
        <v>0</v>
      </c>
      <c r="AV347" s="332">
        <f t="shared" si="76"/>
        <v>0</v>
      </c>
      <c r="AW347" s="332">
        <f t="shared" si="76"/>
        <v>0</v>
      </c>
      <c r="AX347" s="332">
        <f t="shared" si="76"/>
        <v>0</v>
      </c>
      <c r="AY347" s="332">
        <f t="shared" si="76"/>
        <v>0</v>
      </c>
      <c r="AZ347" s="332">
        <f t="shared" si="76"/>
        <v>0</v>
      </c>
      <c r="BA347" s="332">
        <f t="shared" si="76"/>
        <v>0</v>
      </c>
      <c r="BB347" s="332">
        <f t="shared" si="76"/>
        <v>0</v>
      </c>
      <c r="BC347" s="332">
        <f t="shared" si="76"/>
        <v>0</v>
      </c>
      <c r="BD347" s="332">
        <f t="shared" si="76"/>
        <v>0</v>
      </c>
      <c r="BE347" s="332">
        <f t="shared" si="76"/>
        <v>0</v>
      </c>
      <c r="BF347" s="332">
        <f t="shared" si="76"/>
        <v>0</v>
      </c>
      <c r="BG347" s="332">
        <f t="shared" si="76"/>
        <v>0</v>
      </c>
      <c r="BH347" s="332">
        <f t="shared" si="75"/>
        <v>0</v>
      </c>
      <c r="BI347" s="332">
        <f t="shared" si="75"/>
        <v>0</v>
      </c>
      <c r="BJ347" s="332">
        <f t="shared" si="75"/>
        <v>0</v>
      </c>
      <c r="BK347" s="332">
        <f t="shared" si="75"/>
        <v>0</v>
      </c>
      <c r="BL347" s="332">
        <f t="shared" si="75"/>
        <v>0</v>
      </c>
      <c r="BM347" s="332">
        <f t="shared" si="75"/>
        <v>0</v>
      </c>
      <c r="BN347" s="332">
        <f t="shared" si="75"/>
        <v>0</v>
      </c>
      <c r="BO347" s="332">
        <f t="shared" si="75"/>
        <v>0</v>
      </c>
      <c r="BU347" s="332">
        <f t="shared" si="77"/>
        <v>0</v>
      </c>
      <c r="BV347" s="332">
        <f t="shared" si="77"/>
        <v>0</v>
      </c>
      <c r="BW347" s="332">
        <f t="shared" si="77"/>
        <v>0</v>
      </c>
      <c r="BX347" s="332">
        <f t="shared" si="77"/>
        <v>0</v>
      </c>
      <c r="BZ347" s="332">
        <f t="shared" si="78"/>
        <v>0</v>
      </c>
      <c r="CA347" s="332">
        <f t="shared" si="78"/>
        <v>0</v>
      </c>
    </row>
    <row r="348" spans="12:79" hidden="1" x14ac:dyDescent="0.2">
      <c r="L348" s="332">
        <f t="shared" si="82"/>
        <v>0</v>
      </c>
      <c r="M348" s="332">
        <f t="shared" si="82"/>
        <v>0</v>
      </c>
      <c r="N348" s="332">
        <f t="shared" si="82"/>
        <v>0</v>
      </c>
      <c r="O348" s="332">
        <f t="shared" si="82"/>
        <v>0</v>
      </c>
      <c r="P348" s="332">
        <f t="shared" si="82"/>
        <v>0</v>
      </c>
      <c r="Q348" s="332">
        <f t="shared" si="82"/>
        <v>0</v>
      </c>
      <c r="R348" s="332">
        <f t="shared" si="82"/>
        <v>0</v>
      </c>
      <c r="S348" s="332">
        <f t="shared" si="82"/>
        <v>0</v>
      </c>
      <c r="T348" s="332">
        <f t="shared" si="82"/>
        <v>0</v>
      </c>
      <c r="U348" s="332">
        <f t="shared" si="82"/>
        <v>0</v>
      </c>
      <c r="V348" s="332">
        <f t="shared" si="82"/>
        <v>0</v>
      </c>
      <c r="W348" s="332">
        <f t="shared" si="82"/>
        <v>0</v>
      </c>
      <c r="X348" s="332">
        <f t="shared" si="82"/>
        <v>0</v>
      </c>
      <c r="Y348" s="332">
        <f t="shared" si="82"/>
        <v>0</v>
      </c>
      <c r="Z348" s="332">
        <f t="shared" si="82"/>
        <v>0</v>
      </c>
      <c r="AA348" s="332">
        <f t="shared" si="81"/>
        <v>0</v>
      </c>
      <c r="AB348" s="332">
        <f t="shared" si="80"/>
        <v>0</v>
      </c>
      <c r="AC348" s="332">
        <f t="shared" si="80"/>
        <v>0</v>
      </c>
      <c r="AD348" s="332">
        <f t="shared" si="80"/>
        <v>0</v>
      </c>
      <c r="AE348" s="332">
        <f t="shared" si="80"/>
        <v>0</v>
      </c>
      <c r="AF348" s="332">
        <f t="shared" si="80"/>
        <v>0</v>
      </c>
      <c r="AG348" s="332">
        <f t="shared" si="80"/>
        <v>0</v>
      </c>
      <c r="AH348" s="332">
        <f t="shared" si="80"/>
        <v>0</v>
      </c>
      <c r="AI348" s="332">
        <f t="shared" si="80"/>
        <v>0</v>
      </c>
      <c r="AJ348" s="332">
        <f t="shared" si="80"/>
        <v>0</v>
      </c>
      <c r="AK348" s="332">
        <f t="shared" si="80"/>
        <v>0</v>
      </c>
      <c r="AL348" s="332">
        <f t="shared" si="80"/>
        <v>0</v>
      </c>
      <c r="AM348" s="332">
        <f t="shared" si="80"/>
        <v>0</v>
      </c>
      <c r="AN348" s="332">
        <f t="shared" si="80"/>
        <v>0</v>
      </c>
      <c r="AO348" s="332">
        <f t="shared" si="80"/>
        <v>0</v>
      </c>
      <c r="AP348" s="332">
        <f t="shared" si="80"/>
        <v>0</v>
      </c>
      <c r="AQ348" s="332">
        <f t="shared" si="79"/>
        <v>0</v>
      </c>
      <c r="AR348" s="332">
        <f t="shared" si="76"/>
        <v>0</v>
      </c>
      <c r="AS348" s="332">
        <f t="shared" si="76"/>
        <v>0</v>
      </c>
      <c r="AT348" s="332">
        <f t="shared" si="76"/>
        <v>0</v>
      </c>
      <c r="AU348" s="332">
        <f t="shared" si="76"/>
        <v>0</v>
      </c>
      <c r="AV348" s="332">
        <f t="shared" si="76"/>
        <v>0</v>
      </c>
      <c r="AW348" s="332">
        <f t="shared" si="76"/>
        <v>0</v>
      </c>
      <c r="AX348" s="332">
        <f t="shared" si="76"/>
        <v>0</v>
      </c>
      <c r="AY348" s="332">
        <f t="shared" si="76"/>
        <v>0</v>
      </c>
      <c r="AZ348" s="332">
        <f t="shared" si="76"/>
        <v>0</v>
      </c>
      <c r="BA348" s="332">
        <f t="shared" si="76"/>
        <v>0</v>
      </c>
      <c r="BB348" s="332">
        <f t="shared" si="76"/>
        <v>0</v>
      </c>
      <c r="BC348" s="332">
        <f t="shared" si="76"/>
        <v>0</v>
      </c>
      <c r="BD348" s="332">
        <f t="shared" si="76"/>
        <v>0</v>
      </c>
      <c r="BE348" s="332">
        <f t="shared" si="76"/>
        <v>0</v>
      </c>
      <c r="BF348" s="332">
        <f t="shared" si="76"/>
        <v>0</v>
      </c>
      <c r="BG348" s="332">
        <f t="shared" si="76"/>
        <v>0</v>
      </c>
      <c r="BH348" s="332">
        <f t="shared" si="75"/>
        <v>0</v>
      </c>
      <c r="BI348" s="332">
        <f t="shared" si="75"/>
        <v>0</v>
      </c>
      <c r="BJ348" s="332">
        <f t="shared" si="75"/>
        <v>0</v>
      </c>
      <c r="BK348" s="332">
        <f t="shared" si="75"/>
        <v>0</v>
      </c>
      <c r="BL348" s="332">
        <f t="shared" si="75"/>
        <v>0</v>
      </c>
      <c r="BM348" s="332">
        <f t="shared" si="75"/>
        <v>0</v>
      </c>
      <c r="BN348" s="332">
        <f t="shared" si="75"/>
        <v>0</v>
      </c>
      <c r="BO348" s="332">
        <f t="shared" si="75"/>
        <v>0</v>
      </c>
      <c r="BU348" s="332">
        <f t="shared" si="77"/>
        <v>0</v>
      </c>
      <c r="BV348" s="332">
        <f t="shared" si="77"/>
        <v>0</v>
      </c>
      <c r="BW348" s="332">
        <f t="shared" si="77"/>
        <v>0</v>
      </c>
      <c r="BX348" s="332">
        <f t="shared" si="77"/>
        <v>0</v>
      </c>
      <c r="BZ348" s="332">
        <f t="shared" si="78"/>
        <v>0</v>
      </c>
      <c r="CA348" s="332">
        <f t="shared" si="78"/>
        <v>0</v>
      </c>
    </row>
    <row r="349" spans="12:79" hidden="1" x14ac:dyDescent="0.2">
      <c r="L349" s="332">
        <f t="shared" si="82"/>
        <v>0</v>
      </c>
      <c r="M349" s="332">
        <f t="shared" si="82"/>
        <v>0</v>
      </c>
      <c r="N349" s="332">
        <f t="shared" si="82"/>
        <v>0</v>
      </c>
      <c r="O349" s="332">
        <f t="shared" si="82"/>
        <v>0</v>
      </c>
      <c r="P349" s="332">
        <f t="shared" si="82"/>
        <v>0</v>
      </c>
      <c r="Q349" s="332">
        <f t="shared" si="82"/>
        <v>0</v>
      </c>
      <c r="R349" s="332">
        <f t="shared" si="82"/>
        <v>0</v>
      </c>
      <c r="S349" s="332">
        <f t="shared" si="82"/>
        <v>0</v>
      </c>
      <c r="T349" s="332">
        <f t="shared" si="82"/>
        <v>0</v>
      </c>
      <c r="U349" s="332">
        <f t="shared" si="82"/>
        <v>0</v>
      </c>
      <c r="V349" s="332">
        <f t="shared" si="82"/>
        <v>0</v>
      </c>
      <c r="W349" s="332">
        <f t="shared" si="82"/>
        <v>0</v>
      </c>
      <c r="X349" s="332">
        <f t="shared" si="82"/>
        <v>0</v>
      </c>
      <c r="Y349" s="332">
        <f t="shared" si="82"/>
        <v>0</v>
      </c>
      <c r="Z349" s="332">
        <f t="shared" si="82"/>
        <v>0</v>
      </c>
      <c r="AA349" s="332">
        <f t="shared" si="81"/>
        <v>0</v>
      </c>
      <c r="AB349" s="332">
        <f t="shared" si="80"/>
        <v>0</v>
      </c>
      <c r="AC349" s="332">
        <f t="shared" si="80"/>
        <v>0</v>
      </c>
      <c r="AD349" s="332">
        <f t="shared" si="80"/>
        <v>0</v>
      </c>
      <c r="AE349" s="332">
        <f t="shared" si="80"/>
        <v>0</v>
      </c>
      <c r="AF349" s="332">
        <f t="shared" si="80"/>
        <v>0</v>
      </c>
      <c r="AG349" s="332">
        <f t="shared" si="80"/>
        <v>0</v>
      </c>
      <c r="AH349" s="332">
        <f t="shared" si="80"/>
        <v>0</v>
      </c>
      <c r="AI349" s="332">
        <f t="shared" si="80"/>
        <v>0</v>
      </c>
      <c r="AJ349" s="332">
        <f t="shared" si="80"/>
        <v>0</v>
      </c>
      <c r="AK349" s="332">
        <f t="shared" si="80"/>
        <v>0</v>
      </c>
      <c r="AL349" s="332">
        <f t="shared" si="80"/>
        <v>0</v>
      </c>
      <c r="AM349" s="332">
        <f t="shared" si="80"/>
        <v>0</v>
      </c>
      <c r="AN349" s="332">
        <f t="shared" si="80"/>
        <v>0</v>
      </c>
      <c r="AO349" s="332">
        <f t="shared" si="80"/>
        <v>0</v>
      </c>
      <c r="AP349" s="332">
        <f t="shared" si="80"/>
        <v>0</v>
      </c>
      <c r="AQ349" s="332">
        <f t="shared" si="79"/>
        <v>0</v>
      </c>
      <c r="AR349" s="332">
        <f t="shared" si="76"/>
        <v>0</v>
      </c>
      <c r="AS349" s="332">
        <f t="shared" si="76"/>
        <v>0</v>
      </c>
      <c r="AT349" s="332">
        <f t="shared" si="76"/>
        <v>0</v>
      </c>
      <c r="AU349" s="332">
        <f t="shared" si="76"/>
        <v>0</v>
      </c>
      <c r="AV349" s="332">
        <f t="shared" si="76"/>
        <v>0</v>
      </c>
      <c r="AW349" s="332">
        <f t="shared" si="76"/>
        <v>0</v>
      </c>
      <c r="AX349" s="332">
        <f t="shared" si="76"/>
        <v>0</v>
      </c>
      <c r="AY349" s="332">
        <f t="shared" si="76"/>
        <v>0</v>
      </c>
      <c r="AZ349" s="332">
        <f t="shared" si="76"/>
        <v>0</v>
      </c>
      <c r="BA349" s="332">
        <f t="shared" si="76"/>
        <v>0</v>
      </c>
      <c r="BB349" s="332">
        <f t="shared" si="76"/>
        <v>0</v>
      </c>
      <c r="BC349" s="332">
        <f t="shared" si="76"/>
        <v>0</v>
      </c>
      <c r="BD349" s="332">
        <f t="shared" si="76"/>
        <v>0</v>
      </c>
      <c r="BE349" s="332">
        <f t="shared" si="76"/>
        <v>0</v>
      </c>
      <c r="BF349" s="332">
        <f t="shared" si="76"/>
        <v>0</v>
      </c>
      <c r="BG349" s="332">
        <f t="shared" si="76"/>
        <v>0</v>
      </c>
      <c r="BH349" s="332">
        <f t="shared" si="75"/>
        <v>0</v>
      </c>
      <c r="BI349" s="332">
        <f t="shared" si="75"/>
        <v>0</v>
      </c>
      <c r="BJ349" s="332">
        <f t="shared" si="75"/>
        <v>0</v>
      </c>
      <c r="BK349" s="332">
        <f t="shared" si="75"/>
        <v>0</v>
      </c>
      <c r="BL349" s="332">
        <f t="shared" si="75"/>
        <v>0</v>
      </c>
      <c r="BM349" s="332">
        <f t="shared" si="75"/>
        <v>0</v>
      </c>
      <c r="BN349" s="332">
        <f t="shared" si="75"/>
        <v>0</v>
      </c>
      <c r="BO349" s="332">
        <f t="shared" si="75"/>
        <v>0</v>
      </c>
      <c r="BU349" s="332">
        <f t="shared" si="77"/>
        <v>0</v>
      </c>
      <c r="BV349" s="332">
        <f t="shared" si="77"/>
        <v>0</v>
      </c>
      <c r="BW349" s="332">
        <f t="shared" si="77"/>
        <v>0</v>
      </c>
      <c r="BX349" s="332">
        <f t="shared" si="77"/>
        <v>0</v>
      </c>
      <c r="BZ349" s="332">
        <f t="shared" si="78"/>
        <v>0</v>
      </c>
      <c r="CA349" s="332">
        <f t="shared" si="78"/>
        <v>0</v>
      </c>
    </row>
    <row r="350" spans="12:79" hidden="1" x14ac:dyDescent="0.2">
      <c r="L350" s="332">
        <f t="shared" si="82"/>
        <v>0</v>
      </c>
      <c r="M350" s="332">
        <f t="shared" si="82"/>
        <v>0</v>
      </c>
      <c r="N350" s="332">
        <f t="shared" si="82"/>
        <v>0</v>
      </c>
      <c r="O350" s="332">
        <f t="shared" si="82"/>
        <v>0</v>
      </c>
      <c r="P350" s="332">
        <f t="shared" si="82"/>
        <v>0</v>
      </c>
      <c r="Q350" s="332">
        <f t="shared" si="82"/>
        <v>0</v>
      </c>
      <c r="R350" s="332">
        <f t="shared" si="82"/>
        <v>0</v>
      </c>
      <c r="S350" s="332">
        <f t="shared" si="82"/>
        <v>0</v>
      </c>
      <c r="T350" s="332">
        <f t="shared" si="82"/>
        <v>0</v>
      </c>
      <c r="U350" s="332">
        <f t="shared" si="82"/>
        <v>0</v>
      </c>
      <c r="V350" s="332">
        <f t="shared" si="82"/>
        <v>0</v>
      </c>
      <c r="W350" s="332">
        <f t="shared" si="82"/>
        <v>0</v>
      </c>
      <c r="X350" s="332">
        <f t="shared" si="82"/>
        <v>0</v>
      </c>
      <c r="Y350" s="332">
        <f t="shared" si="82"/>
        <v>0</v>
      </c>
      <c r="Z350" s="332">
        <f t="shared" si="82"/>
        <v>0</v>
      </c>
      <c r="AA350" s="332">
        <f t="shared" si="81"/>
        <v>0</v>
      </c>
      <c r="AB350" s="332">
        <f t="shared" si="80"/>
        <v>0</v>
      </c>
      <c r="AC350" s="332">
        <f t="shared" si="80"/>
        <v>0</v>
      </c>
      <c r="AD350" s="332">
        <f t="shared" si="80"/>
        <v>0</v>
      </c>
      <c r="AE350" s="332">
        <f t="shared" si="80"/>
        <v>0</v>
      </c>
      <c r="AF350" s="332">
        <f t="shared" si="80"/>
        <v>0</v>
      </c>
      <c r="AG350" s="332">
        <f t="shared" si="80"/>
        <v>0</v>
      </c>
      <c r="AH350" s="332">
        <f t="shared" si="80"/>
        <v>0</v>
      </c>
      <c r="AI350" s="332">
        <f t="shared" si="80"/>
        <v>0</v>
      </c>
      <c r="AJ350" s="332">
        <f t="shared" si="80"/>
        <v>0</v>
      </c>
      <c r="AK350" s="332">
        <f t="shared" si="80"/>
        <v>0</v>
      </c>
      <c r="AL350" s="332">
        <f t="shared" si="80"/>
        <v>0</v>
      </c>
      <c r="AM350" s="332">
        <f t="shared" si="80"/>
        <v>0</v>
      </c>
      <c r="AN350" s="332">
        <f t="shared" si="80"/>
        <v>0</v>
      </c>
      <c r="AO350" s="332">
        <f t="shared" si="80"/>
        <v>0</v>
      </c>
      <c r="AP350" s="332">
        <f t="shared" si="80"/>
        <v>0</v>
      </c>
      <c r="AQ350" s="332">
        <f t="shared" si="79"/>
        <v>0</v>
      </c>
      <c r="AR350" s="332">
        <f t="shared" si="76"/>
        <v>0</v>
      </c>
      <c r="AS350" s="332">
        <f t="shared" si="76"/>
        <v>0</v>
      </c>
      <c r="AT350" s="332">
        <f t="shared" si="76"/>
        <v>0</v>
      </c>
      <c r="AU350" s="332">
        <f t="shared" si="76"/>
        <v>0</v>
      </c>
      <c r="AV350" s="332">
        <f t="shared" si="76"/>
        <v>0</v>
      </c>
      <c r="AW350" s="332">
        <f t="shared" si="76"/>
        <v>0</v>
      </c>
      <c r="AX350" s="332">
        <f t="shared" si="76"/>
        <v>0</v>
      </c>
      <c r="AY350" s="332">
        <f t="shared" si="76"/>
        <v>0</v>
      </c>
      <c r="AZ350" s="332">
        <f t="shared" si="76"/>
        <v>0</v>
      </c>
      <c r="BA350" s="332">
        <f t="shared" si="76"/>
        <v>0</v>
      </c>
      <c r="BB350" s="332">
        <f t="shared" si="76"/>
        <v>0</v>
      </c>
      <c r="BC350" s="332">
        <f t="shared" si="76"/>
        <v>0</v>
      </c>
      <c r="BD350" s="332">
        <f t="shared" si="76"/>
        <v>0</v>
      </c>
      <c r="BE350" s="332">
        <f t="shared" si="76"/>
        <v>0</v>
      </c>
      <c r="BF350" s="332">
        <f t="shared" si="76"/>
        <v>0</v>
      </c>
      <c r="BG350" s="332">
        <f t="shared" si="76"/>
        <v>0</v>
      </c>
      <c r="BH350" s="332">
        <f t="shared" si="75"/>
        <v>0</v>
      </c>
      <c r="BI350" s="332">
        <f t="shared" si="75"/>
        <v>0</v>
      </c>
      <c r="BJ350" s="332">
        <f t="shared" si="75"/>
        <v>0</v>
      </c>
      <c r="BK350" s="332">
        <f t="shared" si="75"/>
        <v>0</v>
      </c>
      <c r="BL350" s="332">
        <f t="shared" si="75"/>
        <v>0</v>
      </c>
      <c r="BM350" s="332">
        <f t="shared" si="75"/>
        <v>0</v>
      </c>
      <c r="BN350" s="332">
        <f t="shared" si="75"/>
        <v>0</v>
      </c>
      <c r="BO350" s="332">
        <f t="shared" si="75"/>
        <v>0</v>
      </c>
      <c r="BU350" s="332">
        <f t="shared" si="77"/>
        <v>0</v>
      </c>
      <c r="BV350" s="332">
        <f t="shared" si="77"/>
        <v>0</v>
      </c>
      <c r="BW350" s="332">
        <f t="shared" si="77"/>
        <v>0</v>
      </c>
      <c r="BX350" s="332">
        <f t="shared" si="77"/>
        <v>0</v>
      </c>
      <c r="BZ350" s="332">
        <f t="shared" si="78"/>
        <v>0</v>
      </c>
      <c r="CA350" s="332">
        <f t="shared" si="78"/>
        <v>0</v>
      </c>
    </row>
    <row r="351" spans="12:79" hidden="1" x14ac:dyDescent="0.2">
      <c r="L351" s="332">
        <f t="shared" si="82"/>
        <v>0</v>
      </c>
      <c r="M351" s="332">
        <f t="shared" si="82"/>
        <v>0</v>
      </c>
      <c r="N351" s="332">
        <f t="shared" si="82"/>
        <v>0</v>
      </c>
      <c r="O351" s="332">
        <f t="shared" si="82"/>
        <v>0</v>
      </c>
      <c r="P351" s="332">
        <f t="shared" si="82"/>
        <v>0</v>
      </c>
      <c r="Q351" s="332">
        <f t="shared" si="82"/>
        <v>0</v>
      </c>
      <c r="R351" s="332">
        <f t="shared" si="82"/>
        <v>0</v>
      </c>
      <c r="S351" s="332">
        <f t="shared" si="82"/>
        <v>0</v>
      </c>
      <c r="T351" s="332">
        <f t="shared" si="82"/>
        <v>0</v>
      </c>
      <c r="U351" s="332">
        <f t="shared" si="82"/>
        <v>0</v>
      </c>
      <c r="V351" s="332">
        <f t="shared" si="82"/>
        <v>0</v>
      </c>
      <c r="W351" s="332">
        <f t="shared" si="82"/>
        <v>0</v>
      </c>
      <c r="X351" s="332">
        <f t="shared" si="82"/>
        <v>0</v>
      </c>
      <c r="Y351" s="332">
        <f t="shared" si="82"/>
        <v>0</v>
      </c>
      <c r="Z351" s="332">
        <f t="shared" si="82"/>
        <v>0</v>
      </c>
      <c r="AA351" s="332">
        <f t="shared" si="81"/>
        <v>0</v>
      </c>
      <c r="AB351" s="332">
        <f t="shared" si="80"/>
        <v>0</v>
      </c>
      <c r="AC351" s="332">
        <f t="shared" si="80"/>
        <v>0</v>
      </c>
      <c r="AD351" s="332">
        <f t="shared" si="80"/>
        <v>0</v>
      </c>
      <c r="AE351" s="332">
        <f t="shared" si="80"/>
        <v>0</v>
      </c>
      <c r="AF351" s="332">
        <f t="shared" si="80"/>
        <v>0</v>
      </c>
      <c r="AG351" s="332">
        <f t="shared" si="80"/>
        <v>0</v>
      </c>
      <c r="AH351" s="332">
        <f t="shared" si="80"/>
        <v>0</v>
      </c>
      <c r="AI351" s="332">
        <f t="shared" si="80"/>
        <v>0</v>
      </c>
      <c r="AJ351" s="332">
        <f t="shared" si="80"/>
        <v>0</v>
      </c>
      <c r="AK351" s="332">
        <f t="shared" si="80"/>
        <v>0</v>
      </c>
      <c r="AL351" s="332">
        <f t="shared" si="80"/>
        <v>0</v>
      </c>
      <c r="AM351" s="332">
        <f t="shared" si="80"/>
        <v>0</v>
      </c>
      <c r="AN351" s="332">
        <f t="shared" si="80"/>
        <v>0</v>
      </c>
      <c r="AO351" s="332">
        <f t="shared" si="80"/>
        <v>0</v>
      </c>
      <c r="AP351" s="332">
        <f t="shared" si="80"/>
        <v>0</v>
      </c>
      <c r="AQ351" s="332">
        <f t="shared" si="79"/>
        <v>0</v>
      </c>
      <c r="AR351" s="332">
        <f t="shared" si="76"/>
        <v>0</v>
      </c>
      <c r="AS351" s="332">
        <f t="shared" si="76"/>
        <v>0</v>
      </c>
      <c r="AT351" s="332">
        <f t="shared" si="76"/>
        <v>0</v>
      </c>
      <c r="AU351" s="332">
        <f t="shared" si="76"/>
        <v>0</v>
      </c>
      <c r="AV351" s="332">
        <f t="shared" si="76"/>
        <v>0</v>
      </c>
      <c r="AW351" s="332">
        <f t="shared" si="76"/>
        <v>0</v>
      </c>
      <c r="AX351" s="332">
        <f t="shared" si="76"/>
        <v>0</v>
      </c>
      <c r="AY351" s="332">
        <f t="shared" si="76"/>
        <v>0</v>
      </c>
      <c r="AZ351" s="332">
        <f t="shared" si="76"/>
        <v>0</v>
      </c>
      <c r="BA351" s="332">
        <f t="shared" si="76"/>
        <v>0</v>
      </c>
      <c r="BB351" s="332">
        <f t="shared" si="76"/>
        <v>0</v>
      </c>
      <c r="BC351" s="332">
        <f t="shared" si="76"/>
        <v>0</v>
      </c>
      <c r="BD351" s="332">
        <f t="shared" si="76"/>
        <v>0</v>
      </c>
      <c r="BE351" s="332">
        <f t="shared" si="76"/>
        <v>0</v>
      </c>
      <c r="BF351" s="332">
        <f t="shared" si="76"/>
        <v>0</v>
      </c>
      <c r="BG351" s="332">
        <f t="shared" si="76"/>
        <v>0</v>
      </c>
      <c r="BH351" s="332">
        <f t="shared" si="75"/>
        <v>0</v>
      </c>
      <c r="BI351" s="332">
        <f t="shared" si="75"/>
        <v>0</v>
      </c>
      <c r="BJ351" s="332">
        <f t="shared" si="75"/>
        <v>0</v>
      </c>
      <c r="BK351" s="332">
        <f t="shared" si="75"/>
        <v>0</v>
      </c>
      <c r="BL351" s="332">
        <f t="shared" si="75"/>
        <v>0</v>
      </c>
      <c r="BM351" s="332">
        <f t="shared" si="75"/>
        <v>0</v>
      </c>
      <c r="BN351" s="332">
        <f t="shared" si="75"/>
        <v>0</v>
      </c>
      <c r="BO351" s="332">
        <f t="shared" si="75"/>
        <v>0</v>
      </c>
      <c r="BU351" s="332">
        <f t="shared" si="77"/>
        <v>0</v>
      </c>
      <c r="BV351" s="332">
        <f t="shared" si="77"/>
        <v>0</v>
      </c>
      <c r="BW351" s="332">
        <f t="shared" si="77"/>
        <v>0</v>
      </c>
      <c r="BX351" s="332">
        <f t="shared" si="77"/>
        <v>0</v>
      </c>
      <c r="BZ351" s="332">
        <f t="shared" si="78"/>
        <v>0</v>
      </c>
      <c r="CA351" s="332">
        <f t="shared" si="78"/>
        <v>0</v>
      </c>
    </row>
    <row r="352" spans="12:79" hidden="1" x14ac:dyDescent="0.2">
      <c r="L352" s="332">
        <f t="shared" si="82"/>
        <v>0</v>
      </c>
      <c r="M352" s="332">
        <f t="shared" si="82"/>
        <v>0</v>
      </c>
      <c r="N352" s="332">
        <f t="shared" si="82"/>
        <v>0</v>
      </c>
      <c r="O352" s="332">
        <f t="shared" si="82"/>
        <v>0</v>
      </c>
      <c r="P352" s="332">
        <f t="shared" si="82"/>
        <v>0</v>
      </c>
      <c r="Q352" s="332">
        <f t="shared" si="82"/>
        <v>0</v>
      </c>
      <c r="R352" s="332">
        <f t="shared" si="82"/>
        <v>0</v>
      </c>
      <c r="S352" s="332">
        <f t="shared" si="82"/>
        <v>0</v>
      </c>
      <c r="T352" s="332">
        <f t="shared" si="82"/>
        <v>0</v>
      </c>
      <c r="U352" s="332">
        <f t="shared" si="82"/>
        <v>0</v>
      </c>
      <c r="V352" s="332">
        <f t="shared" si="82"/>
        <v>0</v>
      </c>
      <c r="W352" s="332">
        <f t="shared" si="82"/>
        <v>0</v>
      </c>
      <c r="X352" s="332">
        <f t="shared" si="82"/>
        <v>0</v>
      </c>
      <c r="Y352" s="332">
        <f t="shared" si="82"/>
        <v>0</v>
      </c>
      <c r="Z352" s="332">
        <f t="shared" si="82"/>
        <v>0</v>
      </c>
      <c r="AA352" s="332">
        <f t="shared" si="81"/>
        <v>0</v>
      </c>
      <c r="AB352" s="332">
        <f t="shared" si="80"/>
        <v>0</v>
      </c>
      <c r="AC352" s="332">
        <f t="shared" si="80"/>
        <v>0</v>
      </c>
      <c r="AD352" s="332">
        <f t="shared" si="80"/>
        <v>0</v>
      </c>
      <c r="AE352" s="332">
        <f t="shared" si="80"/>
        <v>0</v>
      </c>
      <c r="AF352" s="332">
        <f t="shared" si="80"/>
        <v>0</v>
      </c>
      <c r="AG352" s="332">
        <f t="shared" si="80"/>
        <v>0</v>
      </c>
      <c r="AH352" s="332">
        <f t="shared" si="80"/>
        <v>0</v>
      </c>
      <c r="AI352" s="332">
        <f t="shared" si="80"/>
        <v>0</v>
      </c>
      <c r="AJ352" s="332">
        <f t="shared" si="80"/>
        <v>0</v>
      </c>
      <c r="AK352" s="332">
        <f t="shared" si="80"/>
        <v>0</v>
      </c>
      <c r="AL352" s="332">
        <f t="shared" si="80"/>
        <v>0</v>
      </c>
      <c r="AM352" s="332">
        <f t="shared" si="80"/>
        <v>0</v>
      </c>
      <c r="AN352" s="332">
        <f t="shared" si="80"/>
        <v>0</v>
      </c>
      <c r="AO352" s="332">
        <f t="shared" si="80"/>
        <v>0</v>
      </c>
      <c r="AP352" s="332">
        <f t="shared" si="80"/>
        <v>0</v>
      </c>
      <c r="AQ352" s="332">
        <f t="shared" si="79"/>
        <v>0</v>
      </c>
      <c r="AR352" s="332">
        <f t="shared" si="76"/>
        <v>0</v>
      </c>
      <c r="AS352" s="332">
        <f t="shared" si="76"/>
        <v>0</v>
      </c>
      <c r="AT352" s="332">
        <f t="shared" si="76"/>
        <v>0</v>
      </c>
      <c r="AU352" s="332">
        <f t="shared" si="76"/>
        <v>0</v>
      </c>
      <c r="AV352" s="332">
        <f t="shared" si="76"/>
        <v>0</v>
      </c>
      <c r="AW352" s="332">
        <f t="shared" si="76"/>
        <v>0</v>
      </c>
      <c r="AX352" s="332">
        <f t="shared" si="76"/>
        <v>0</v>
      </c>
      <c r="AY352" s="332">
        <f t="shared" si="76"/>
        <v>0</v>
      </c>
      <c r="AZ352" s="332">
        <f t="shared" si="76"/>
        <v>0</v>
      </c>
      <c r="BA352" s="332">
        <f t="shared" si="76"/>
        <v>0</v>
      </c>
      <c r="BB352" s="332">
        <f t="shared" si="76"/>
        <v>0</v>
      </c>
      <c r="BC352" s="332">
        <f t="shared" si="76"/>
        <v>0</v>
      </c>
      <c r="BD352" s="332">
        <f t="shared" si="76"/>
        <v>0</v>
      </c>
      <c r="BE352" s="332">
        <f t="shared" si="76"/>
        <v>0</v>
      </c>
      <c r="BF352" s="332">
        <f t="shared" si="76"/>
        <v>0</v>
      </c>
      <c r="BG352" s="332">
        <f t="shared" ref="BG352:BO361" si="83">BG179-DY179</f>
        <v>0</v>
      </c>
      <c r="BH352" s="332">
        <f t="shared" si="83"/>
        <v>0</v>
      </c>
      <c r="BI352" s="332">
        <f t="shared" si="83"/>
        <v>0</v>
      </c>
      <c r="BJ352" s="332">
        <f t="shared" si="83"/>
        <v>0</v>
      </c>
      <c r="BK352" s="332">
        <f t="shared" si="83"/>
        <v>0</v>
      </c>
      <c r="BL352" s="332">
        <f t="shared" si="83"/>
        <v>0</v>
      </c>
      <c r="BM352" s="332">
        <f t="shared" si="83"/>
        <v>0</v>
      </c>
      <c r="BN352" s="332">
        <f t="shared" si="83"/>
        <v>0</v>
      </c>
      <c r="BO352" s="332">
        <f>BO179-EG179</f>
        <v>0</v>
      </c>
      <c r="BU352" s="332">
        <f t="shared" si="77"/>
        <v>0</v>
      </c>
      <c r="BV352" s="332">
        <f t="shared" si="77"/>
        <v>0</v>
      </c>
      <c r="BW352" s="332">
        <f t="shared" si="77"/>
        <v>0</v>
      </c>
      <c r="BX352" s="332">
        <f t="shared" si="77"/>
        <v>0</v>
      </c>
      <c r="BZ352" s="332">
        <f t="shared" si="78"/>
        <v>0</v>
      </c>
      <c r="CA352" s="332">
        <f t="shared" si="78"/>
        <v>0</v>
      </c>
    </row>
    <row r="353" spans="12:79" hidden="1" x14ac:dyDescent="0.2">
      <c r="L353" s="332">
        <f t="shared" si="82"/>
        <v>0</v>
      </c>
      <c r="M353" s="332">
        <f t="shared" si="82"/>
        <v>0</v>
      </c>
      <c r="N353" s="332">
        <f t="shared" si="82"/>
        <v>0</v>
      </c>
      <c r="O353" s="332">
        <f t="shared" si="82"/>
        <v>0</v>
      </c>
      <c r="P353" s="332">
        <f t="shared" si="82"/>
        <v>0</v>
      </c>
      <c r="Q353" s="332">
        <f t="shared" si="82"/>
        <v>0</v>
      </c>
      <c r="R353" s="332">
        <f t="shared" si="82"/>
        <v>0</v>
      </c>
      <c r="S353" s="332">
        <f t="shared" si="82"/>
        <v>0</v>
      </c>
      <c r="T353" s="332">
        <f t="shared" si="82"/>
        <v>0</v>
      </c>
      <c r="U353" s="332">
        <f t="shared" si="82"/>
        <v>0</v>
      </c>
      <c r="V353" s="332">
        <f t="shared" si="82"/>
        <v>0</v>
      </c>
      <c r="W353" s="332">
        <f t="shared" si="82"/>
        <v>0</v>
      </c>
      <c r="X353" s="332">
        <f t="shared" si="82"/>
        <v>0</v>
      </c>
      <c r="Y353" s="332">
        <f t="shared" si="82"/>
        <v>0</v>
      </c>
      <c r="Z353" s="332">
        <f t="shared" si="82"/>
        <v>0</v>
      </c>
      <c r="AA353" s="332">
        <f t="shared" si="81"/>
        <v>0</v>
      </c>
      <c r="AB353" s="332">
        <f t="shared" si="80"/>
        <v>0</v>
      </c>
      <c r="AC353" s="332">
        <f t="shared" si="80"/>
        <v>0</v>
      </c>
      <c r="AD353" s="332">
        <f t="shared" si="80"/>
        <v>0</v>
      </c>
      <c r="AE353" s="332">
        <f t="shared" si="80"/>
        <v>0</v>
      </c>
      <c r="AF353" s="332">
        <f t="shared" si="80"/>
        <v>0</v>
      </c>
      <c r="AG353" s="332">
        <f t="shared" si="80"/>
        <v>0</v>
      </c>
      <c r="AH353" s="332">
        <f t="shared" si="80"/>
        <v>0</v>
      </c>
      <c r="AI353" s="332">
        <f t="shared" si="80"/>
        <v>0</v>
      </c>
      <c r="AJ353" s="332">
        <f t="shared" si="80"/>
        <v>0</v>
      </c>
      <c r="AK353" s="332">
        <f t="shared" si="80"/>
        <v>0</v>
      </c>
      <c r="AL353" s="332">
        <f t="shared" si="80"/>
        <v>0</v>
      </c>
      <c r="AM353" s="332">
        <f t="shared" si="80"/>
        <v>0</v>
      </c>
      <c r="AN353" s="332">
        <f t="shared" si="80"/>
        <v>0</v>
      </c>
      <c r="AO353" s="332">
        <f t="shared" si="80"/>
        <v>0</v>
      </c>
      <c r="AP353" s="332">
        <f t="shared" si="80"/>
        <v>0</v>
      </c>
      <c r="AQ353" s="332">
        <f t="shared" si="79"/>
        <v>0</v>
      </c>
      <c r="AR353" s="332">
        <f t="shared" si="79"/>
        <v>0</v>
      </c>
      <c r="AS353" s="332">
        <f t="shared" si="79"/>
        <v>0</v>
      </c>
      <c r="AT353" s="332">
        <f t="shared" si="79"/>
        <v>0</v>
      </c>
      <c r="AU353" s="332">
        <f t="shared" si="79"/>
        <v>0</v>
      </c>
      <c r="AV353" s="332">
        <f t="shared" si="79"/>
        <v>0</v>
      </c>
      <c r="AW353" s="332">
        <f t="shared" si="79"/>
        <v>0</v>
      </c>
      <c r="AX353" s="332">
        <f t="shared" si="79"/>
        <v>0</v>
      </c>
      <c r="AY353" s="332">
        <f t="shared" si="79"/>
        <v>0</v>
      </c>
      <c r="AZ353" s="332">
        <f t="shared" si="79"/>
        <v>0</v>
      </c>
      <c r="BA353" s="332">
        <f t="shared" si="79"/>
        <v>0</v>
      </c>
      <c r="BB353" s="332">
        <f t="shared" si="79"/>
        <v>0</v>
      </c>
      <c r="BC353" s="332">
        <f t="shared" si="79"/>
        <v>0</v>
      </c>
      <c r="BD353" s="332">
        <f t="shared" si="79"/>
        <v>0</v>
      </c>
      <c r="BE353" s="332">
        <f t="shared" si="79"/>
        <v>0</v>
      </c>
      <c r="BF353" s="332">
        <f t="shared" si="79"/>
        <v>0</v>
      </c>
      <c r="BG353" s="332">
        <f t="shared" si="83"/>
        <v>0</v>
      </c>
      <c r="BH353" s="332">
        <f t="shared" si="83"/>
        <v>0</v>
      </c>
      <c r="BI353" s="332">
        <f t="shared" si="83"/>
        <v>0</v>
      </c>
      <c r="BJ353" s="332">
        <f t="shared" si="83"/>
        <v>0</v>
      </c>
      <c r="BK353" s="332">
        <f t="shared" si="83"/>
        <v>0</v>
      </c>
      <c r="BL353" s="332">
        <f t="shared" si="83"/>
        <v>0</v>
      </c>
      <c r="BM353" s="332">
        <f t="shared" si="83"/>
        <v>0</v>
      </c>
      <c r="BN353" s="332">
        <f t="shared" si="83"/>
        <v>0</v>
      </c>
      <c r="BO353" s="332">
        <f t="shared" si="83"/>
        <v>0</v>
      </c>
      <c r="BU353" s="332">
        <f t="shared" si="77"/>
        <v>0</v>
      </c>
      <c r="BV353" s="332">
        <f t="shared" si="77"/>
        <v>0</v>
      </c>
      <c r="BW353" s="332">
        <f t="shared" si="77"/>
        <v>0</v>
      </c>
      <c r="BX353" s="332">
        <f t="shared" si="77"/>
        <v>0</v>
      </c>
      <c r="BZ353" s="332">
        <f t="shared" si="78"/>
        <v>0</v>
      </c>
      <c r="CA353" s="332">
        <f t="shared" si="78"/>
        <v>0</v>
      </c>
    </row>
    <row r="354" spans="12:79" hidden="1" x14ac:dyDescent="0.2">
      <c r="L354" s="332">
        <f t="shared" si="82"/>
        <v>0</v>
      </c>
      <c r="M354" s="332">
        <f t="shared" si="82"/>
        <v>0</v>
      </c>
      <c r="N354" s="332">
        <f t="shared" si="82"/>
        <v>0</v>
      </c>
      <c r="O354" s="332">
        <f t="shared" si="82"/>
        <v>0</v>
      </c>
      <c r="P354" s="332">
        <f t="shared" si="82"/>
        <v>0</v>
      </c>
      <c r="Q354" s="332">
        <f t="shared" si="82"/>
        <v>0</v>
      </c>
      <c r="R354" s="332">
        <f t="shared" si="82"/>
        <v>0</v>
      </c>
      <c r="S354" s="332">
        <f t="shared" si="82"/>
        <v>0</v>
      </c>
      <c r="T354" s="332">
        <f t="shared" si="82"/>
        <v>0</v>
      </c>
      <c r="U354" s="332">
        <f t="shared" si="82"/>
        <v>0</v>
      </c>
      <c r="V354" s="332">
        <f t="shared" si="82"/>
        <v>0</v>
      </c>
      <c r="W354" s="332">
        <f t="shared" si="82"/>
        <v>0</v>
      </c>
      <c r="X354" s="332">
        <f t="shared" si="82"/>
        <v>0</v>
      </c>
      <c r="Y354" s="332">
        <f t="shared" si="82"/>
        <v>0</v>
      </c>
      <c r="Z354" s="332">
        <f t="shared" si="82"/>
        <v>0</v>
      </c>
      <c r="AA354" s="332">
        <f t="shared" si="81"/>
        <v>0</v>
      </c>
      <c r="AB354" s="332">
        <f t="shared" si="80"/>
        <v>0</v>
      </c>
      <c r="AC354" s="332">
        <f t="shared" si="80"/>
        <v>0</v>
      </c>
      <c r="AD354" s="332">
        <f t="shared" si="80"/>
        <v>0</v>
      </c>
      <c r="AE354" s="332">
        <f t="shared" si="80"/>
        <v>0</v>
      </c>
      <c r="AF354" s="332">
        <f t="shared" si="80"/>
        <v>0</v>
      </c>
      <c r="AG354" s="332">
        <f t="shared" si="80"/>
        <v>0</v>
      </c>
      <c r="AH354" s="332">
        <f t="shared" si="80"/>
        <v>0</v>
      </c>
      <c r="AI354" s="332">
        <f t="shared" si="80"/>
        <v>0</v>
      </c>
      <c r="AJ354" s="332">
        <f t="shared" si="80"/>
        <v>0</v>
      </c>
      <c r="AK354" s="332">
        <f t="shared" si="80"/>
        <v>0</v>
      </c>
      <c r="AL354" s="332">
        <f t="shared" si="80"/>
        <v>0</v>
      </c>
      <c r="AM354" s="332">
        <f t="shared" si="80"/>
        <v>0</v>
      </c>
      <c r="AN354" s="332">
        <f t="shared" si="80"/>
        <v>0</v>
      </c>
      <c r="AO354" s="332">
        <f t="shared" si="80"/>
        <v>0</v>
      </c>
      <c r="AP354" s="332">
        <f t="shared" si="80"/>
        <v>0</v>
      </c>
      <c r="AQ354" s="332">
        <f t="shared" si="79"/>
        <v>0</v>
      </c>
      <c r="AR354" s="332">
        <f t="shared" si="79"/>
        <v>0</v>
      </c>
      <c r="AS354" s="332">
        <f t="shared" si="79"/>
        <v>0</v>
      </c>
      <c r="AT354" s="332">
        <f t="shared" si="79"/>
        <v>0</v>
      </c>
      <c r="AU354" s="332">
        <f t="shared" si="79"/>
        <v>0</v>
      </c>
      <c r="AV354" s="332">
        <f t="shared" si="79"/>
        <v>0</v>
      </c>
      <c r="AW354" s="332">
        <f t="shared" si="79"/>
        <v>0</v>
      </c>
      <c r="AX354" s="332">
        <f t="shared" si="79"/>
        <v>0</v>
      </c>
      <c r="AY354" s="332">
        <f t="shared" si="79"/>
        <v>0</v>
      </c>
      <c r="AZ354" s="332">
        <f t="shared" si="79"/>
        <v>0</v>
      </c>
      <c r="BA354" s="332">
        <f t="shared" si="79"/>
        <v>0</v>
      </c>
      <c r="BB354" s="332">
        <f t="shared" si="79"/>
        <v>0</v>
      </c>
      <c r="BC354" s="332">
        <f t="shared" si="79"/>
        <v>0</v>
      </c>
      <c r="BD354" s="332">
        <f t="shared" si="79"/>
        <v>0</v>
      </c>
      <c r="BE354" s="332">
        <f t="shared" si="79"/>
        <v>0</v>
      </c>
      <c r="BF354" s="332">
        <f t="shared" si="79"/>
        <v>0</v>
      </c>
      <c r="BG354" s="332">
        <f t="shared" si="83"/>
        <v>0</v>
      </c>
      <c r="BH354" s="332">
        <f t="shared" si="83"/>
        <v>0</v>
      </c>
      <c r="BI354" s="332">
        <f t="shared" si="83"/>
        <v>0</v>
      </c>
      <c r="BJ354" s="332">
        <f t="shared" si="83"/>
        <v>0</v>
      </c>
      <c r="BK354" s="332">
        <f t="shared" si="83"/>
        <v>0</v>
      </c>
      <c r="BL354" s="332">
        <f t="shared" si="83"/>
        <v>0</v>
      </c>
      <c r="BM354" s="332">
        <f t="shared" si="83"/>
        <v>0</v>
      </c>
      <c r="BN354" s="332">
        <f t="shared" si="83"/>
        <v>0</v>
      </c>
      <c r="BO354" s="332">
        <f t="shared" si="83"/>
        <v>0</v>
      </c>
      <c r="BU354" s="332">
        <f t="shared" si="77"/>
        <v>0</v>
      </c>
      <c r="BV354" s="332">
        <f t="shared" si="77"/>
        <v>0</v>
      </c>
      <c r="BW354" s="332">
        <f t="shared" si="77"/>
        <v>0</v>
      </c>
      <c r="BX354" s="332">
        <f t="shared" si="77"/>
        <v>0</v>
      </c>
      <c r="BZ354" s="332">
        <f t="shared" si="78"/>
        <v>0</v>
      </c>
      <c r="CA354" s="332">
        <f t="shared" si="78"/>
        <v>0</v>
      </c>
    </row>
    <row r="355" spans="12:79" hidden="1" x14ac:dyDescent="0.2">
      <c r="L355" s="332">
        <f t="shared" si="82"/>
        <v>0</v>
      </c>
      <c r="M355" s="332">
        <f t="shared" si="82"/>
        <v>0</v>
      </c>
      <c r="N355" s="332">
        <f t="shared" si="82"/>
        <v>0</v>
      </c>
      <c r="O355" s="332">
        <f t="shared" si="82"/>
        <v>0</v>
      </c>
      <c r="P355" s="332">
        <f t="shared" si="82"/>
        <v>0</v>
      </c>
      <c r="Q355" s="332">
        <f t="shared" si="82"/>
        <v>0</v>
      </c>
      <c r="R355" s="332">
        <f t="shared" si="82"/>
        <v>0</v>
      </c>
      <c r="S355" s="332">
        <f t="shared" si="82"/>
        <v>0</v>
      </c>
      <c r="T355" s="332">
        <f t="shared" si="82"/>
        <v>0</v>
      </c>
      <c r="U355" s="332">
        <f t="shared" si="82"/>
        <v>0</v>
      </c>
      <c r="V355" s="332">
        <f t="shared" si="82"/>
        <v>0</v>
      </c>
      <c r="W355" s="332">
        <f t="shared" si="82"/>
        <v>0</v>
      </c>
      <c r="X355" s="332">
        <f t="shared" si="82"/>
        <v>0</v>
      </c>
      <c r="Y355" s="332">
        <f t="shared" si="82"/>
        <v>0</v>
      </c>
      <c r="Z355" s="332">
        <f t="shared" si="82"/>
        <v>0</v>
      </c>
      <c r="AA355" s="332">
        <f t="shared" si="81"/>
        <v>0</v>
      </c>
      <c r="AB355" s="332">
        <f t="shared" si="80"/>
        <v>0</v>
      </c>
      <c r="AC355" s="332">
        <f t="shared" si="80"/>
        <v>0</v>
      </c>
      <c r="AD355" s="332">
        <f t="shared" si="80"/>
        <v>0</v>
      </c>
      <c r="AE355" s="332">
        <f t="shared" si="80"/>
        <v>0</v>
      </c>
      <c r="AF355" s="332">
        <f t="shared" si="80"/>
        <v>0</v>
      </c>
      <c r="AG355" s="332">
        <f t="shared" si="80"/>
        <v>0</v>
      </c>
      <c r="AH355" s="332">
        <f t="shared" si="80"/>
        <v>0</v>
      </c>
      <c r="AI355" s="332">
        <f t="shared" si="80"/>
        <v>0</v>
      </c>
      <c r="AJ355" s="332">
        <f t="shared" si="80"/>
        <v>0</v>
      </c>
      <c r="AK355" s="332">
        <f t="shared" si="80"/>
        <v>0</v>
      </c>
      <c r="AL355" s="332">
        <f t="shared" si="80"/>
        <v>0</v>
      </c>
      <c r="AM355" s="332">
        <f t="shared" si="80"/>
        <v>0</v>
      </c>
      <c r="AN355" s="332">
        <f t="shared" si="80"/>
        <v>0</v>
      </c>
      <c r="AO355" s="332">
        <f t="shared" si="80"/>
        <v>0</v>
      </c>
      <c r="AP355" s="332">
        <f t="shared" si="80"/>
        <v>0</v>
      </c>
      <c r="AQ355" s="332">
        <f t="shared" si="79"/>
        <v>0</v>
      </c>
      <c r="AR355" s="332">
        <f t="shared" si="79"/>
        <v>0</v>
      </c>
      <c r="AS355" s="332">
        <f t="shared" si="79"/>
        <v>0</v>
      </c>
      <c r="AT355" s="332">
        <f t="shared" si="79"/>
        <v>0</v>
      </c>
      <c r="AU355" s="332">
        <f t="shared" si="79"/>
        <v>0</v>
      </c>
      <c r="AV355" s="332">
        <f t="shared" si="79"/>
        <v>0</v>
      </c>
      <c r="AW355" s="332">
        <f t="shared" si="79"/>
        <v>0</v>
      </c>
      <c r="AX355" s="332">
        <f t="shared" si="79"/>
        <v>0</v>
      </c>
      <c r="AY355" s="332">
        <f t="shared" si="79"/>
        <v>0</v>
      </c>
      <c r="AZ355" s="332">
        <f t="shared" si="79"/>
        <v>0</v>
      </c>
      <c r="BA355" s="332">
        <f t="shared" si="79"/>
        <v>0</v>
      </c>
      <c r="BB355" s="332">
        <f t="shared" si="79"/>
        <v>0</v>
      </c>
      <c r="BC355" s="332">
        <f t="shared" si="79"/>
        <v>0</v>
      </c>
      <c r="BD355" s="332">
        <f t="shared" si="79"/>
        <v>0</v>
      </c>
      <c r="BE355" s="332">
        <f t="shared" si="79"/>
        <v>0</v>
      </c>
      <c r="BF355" s="332">
        <f t="shared" si="79"/>
        <v>0</v>
      </c>
      <c r="BG355" s="332">
        <f t="shared" si="83"/>
        <v>0</v>
      </c>
      <c r="BH355" s="332">
        <f t="shared" si="83"/>
        <v>0</v>
      </c>
      <c r="BI355" s="332">
        <f t="shared" si="83"/>
        <v>0</v>
      </c>
      <c r="BJ355" s="332">
        <f t="shared" si="83"/>
        <v>0</v>
      </c>
      <c r="BK355" s="332">
        <f t="shared" si="83"/>
        <v>0</v>
      </c>
      <c r="BL355" s="332">
        <f t="shared" si="83"/>
        <v>0</v>
      </c>
      <c r="BM355" s="332">
        <f t="shared" si="83"/>
        <v>0</v>
      </c>
      <c r="BN355" s="332">
        <f t="shared" si="83"/>
        <v>0</v>
      </c>
      <c r="BO355" s="332">
        <f t="shared" si="83"/>
        <v>0</v>
      </c>
      <c r="BU355" s="332">
        <f t="shared" ref="BU355:BX356" si="84">BU190-EM190</f>
        <v>0</v>
      </c>
      <c r="BV355" s="332">
        <f t="shared" si="84"/>
        <v>0</v>
      </c>
      <c r="BW355" s="332">
        <f t="shared" si="84"/>
        <v>0</v>
      </c>
      <c r="BX355" s="332">
        <f t="shared" si="84"/>
        <v>0</v>
      </c>
      <c r="BZ355" s="332">
        <f t="shared" ref="BZ355:CA356" si="85">BZ190-ER190</f>
        <v>0</v>
      </c>
      <c r="CA355" s="332">
        <f t="shared" si="85"/>
        <v>0</v>
      </c>
    </row>
    <row r="356" spans="12:79" hidden="1" x14ac:dyDescent="0.2">
      <c r="L356" s="332">
        <f t="shared" si="82"/>
        <v>0</v>
      </c>
      <c r="M356" s="332">
        <f t="shared" si="82"/>
        <v>0</v>
      </c>
      <c r="N356" s="332">
        <f t="shared" si="82"/>
        <v>0</v>
      </c>
      <c r="O356" s="332">
        <f t="shared" si="82"/>
        <v>0</v>
      </c>
      <c r="P356" s="332">
        <f t="shared" si="82"/>
        <v>0</v>
      </c>
      <c r="Q356" s="332">
        <f t="shared" si="82"/>
        <v>0</v>
      </c>
      <c r="R356" s="332">
        <f t="shared" si="82"/>
        <v>0</v>
      </c>
      <c r="S356" s="332">
        <f t="shared" si="82"/>
        <v>0</v>
      </c>
      <c r="T356" s="332">
        <f t="shared" si="82"/>
        <v>0</v>
      </c>
      <c r="U356" s="332">
        <f t="shared" si="82"/>
        <v>0</v>
      </c>
      <c r="V356" s="332">
        <f t="shared" si="82"/>
        <v>0</v>
      </c>
      <c r="W356" s="332">
        <f t="shared" si="82"/>
        <v>0</v>
      </c>
      <c r="X356" s="332">
        <f t="shared" si="82"/>
        <v>0</v>
      </c>
      <c r="Y356" s="332">
        <f t="shared" si="82"/>
        <v>0</v>
      </c>
      <c r="Z356" s="332">
        <f t="shared" si="82"/>
        <v>0</v>
      </c>
      <c r="AA356" s="332">
        <f t="shared" si="81"/>
        <v>0</v>
      </c>
      <c r="AB356" s="332">
        <f t="shared" si="80"/>
        <v>0</v>
      </c>
      <c r="AC356" s="332">
        <f t="shared" si="80"/>
        <v>0</v>
      </c>
      <c r="AD356" s="332">
        <f t="shared" si="80"/>
        <v>0</v>
      </c>
      <c r="AE356" s="332">
        <f t="shared" si="80"/>
        <v>0</v>
      </c>
      <c r="AF356" s="332">
        <f t="shared" si="80"/>
        <v>0</v>
      </c>
      <c r="AG356" s="332">
        <f t="shared" si="80"/>
        <v>0</v>
      </c>
      <c r="AH356" s="332">
        <f t="shared" si="80"/>
        <v>0</v>
      </c>
      <c r="AI356" s="332">
        <f t="shared" si="80"/>
        <v>0</v>
      </c>
      <c r="AJ356" s="332">
        <f t="shared" si="80"/>
        <v>0</v>
      </c>
      <c r="AK356" s="332">
        <f t="shared" si="80"/>
        <v>0</v>
      </c>
      <c r="AL356" s="332">
        <f t="shared" si="80"/>
        <v>0</v>
      </c>
      <c r="AM356" s="332">
        <f t="shared" si="80"/>
        <v>0</v>
      </c>
      <c r="AN356" s="332">
        <f t="shared" si="80"/>
        <v>0</v>
      </c>
      <c r="AO356" s="332">
        <f t="shared" si="80"/>
        <v>0</v>
      </c>
      <c r="AP356" s="332">
        <f t="shared" si="80"/>
        <v>0</v>
      </c>
      <c r="AQ356" s="332">
        <f t="shared" si="79"/>
        <v>0</v>
      </c>
      <c r="AR356" s="332">
        <f t="shared" si="79"/>
        <v>0</v>
      </c>
      <c r="AS356" s="332">
        <f t="shared" si="79"/>
        <v>0</v>
      </c>
      <c r="AT356" s="332">
        <f t="shared" si="79"/>
        <v>0</v>
      </c>
      <c r="AU356" s="332">
        <f t="shared" si="79"/>
        <v>0</v>
      </c>
      <c r="AV356" s="332">
        <f t="shared" si="79"/>
        <v>0</v>
      </c>
      <c r="AW356" s="332">
        <f t="shared" si="79"/>
        <v>0</v>
      </c>
      <c r="AX356" s="332">
        <f t="shared" si="79"/>
        <v>0</v>
      </c>
      <c r="AY356" s="332">
        <f t="shared" si="79"/>
        <v>0</v>
      </c>
      <c r="AZ356" s="332">
        <f t="shared" si="79"/>
        <v>0</v>
      </c>
      <c r="BA356" s="332">
        <f t="shared" si="79"/>
        <v>0</v>
      </c>
      <c r="BB356" s="332">
        <f t="shared" si="79"/>
        <v>0</v>
      </c>
      <c r="BC356" s="332">
        <f t="shared" si="79"/>
        <v>0</v>
      </c>
      <c r="BD356" s="332">
        <f t="shared" si="79"/>
        <v>0</v>
      </c>
      <c r="BE356" s="332">
        <f t="shared" si="79"/>
        <v>0</v>
      </c>
      <c r="BF356" s="332">
        <f t="shared" si="79"/>
        <v>0</v>
      </c>
      <c r="BG356" s="332">
        <f t="shared" si="83"/>
        <v>0</v>
      </c>
      <c r="BH356" s="332">
        <f t="shared" si="83"/>
        <v>0</v>
      </c>
      <c r="BI356" s="332">
        <f t="shared" si="83"/>
        <v>0</v>
      </c>
      <c r="BJ356" s="332">
        <f t="shared" si="83"/>
        <v>0</v>
      </c>
      <c r="BK356" s="332">
        <f t="shared" si="83"/>
        <v>0</v>
      </c>
      <c r="BL356" s="332">
        <f t="shared" si="83"/>
        <v>0</v>
      </c>
      <c r="BM356" s="332">
        <f t="shared" si="83"/>
        <v>0</v>
      </c>
      <c r="BN356" s="332">
        <f t="shared" si="83"/>
        <v>0</v>
      </c>
      <c r="BO356" s="332">
        <f t="shared" si="83"/>
        <v>0</v>
      </c>
      <c r="BU356" s="332">
        <f t="shared" si="84"/>
        <v>0</v>
      </c>
      <c r="BV356" s="332">
        <f t="shared" si="84"/>
        <v>0</v>
      </c>
      <c r="BW356" s="332">
        <f t="shared" si="84"/>
        <v>0</v>
      </c>
      <c r="BX356" s="332">
        <f t="shared" si="84"/>
        <v>0</v>
      </c>
      <c r="BZ356" s="332">
        <f t="shared" si="85"/>
        <v>0</v>
      </c>
      <c r="CA356" s="332">
        <f t="shared" si="85"/>
        <v>0</v>
      </c>
    </row>
    <row r="357" spans="12:79" hidden="1" x14ac:dyDescent="0.2">
      <c r="L357" s="332">
        <f t="shared" si="82"/>
        <v>0</v>
      </c>
      <c r="M357" s="332">
        <f t="shared" si="82"/>
        <v>0</v>
      </c>
      <c r="N357" s="332">
        <f t="shared" si="82"/>
        <v>0</v>
      </c>
      <c r="O357" s="332">
        <f t="shared" si="82"/>
        <v>0</v>
      </c>
      <c r="P357" s="332">
        <f t="shared" si="82"/>
        <v>0</v>
      </c>
      <c r="Q357" s="332">
        <f t="shared" si="82"/>
        <v>0</v>
      </c>
      <c r="R357" s="332">
        <f t="shared" si="82"/>
        <v>0</v>
      </c>
      <c r="S357" s="332">
        <f t="shared" si="82"/>
        <v>0</v>
      </c>
      <c r="T357" s="332">
        <f t="shared" si="82"/>
        <v>0</v>
      </c>
      <c r="U357" s="332">
        <f t="shared" si="82"/>
        <v>0</v>
      </c>
      <c r="V357" s="332">
        <f t="shared" si="82"/>
        <v>0</v>
      </c>
      <c r="W357" s="332">
        <f t="shared" si="82"/>
        <v>0</v>
      </c>
      <c r="X357" s="332">
        <f t="shared" si="82"/>
        <v>0</v>
      </c>
      <c r="Y357" s="332">
        <f t="shared" si="82"/>
        <v>0</v>
      </c>
      <c r="Z357" s="332">
        <f t="shared" si="82"/>
        <v>0</v>
      </c>
      <c r="AA357" s="332">
        <f t="shared" si="81"/>
        <v>0</v>
      </c>
      <c r="AB357" s="332">
        <f t="shared" si="80"/>
        <v>0</v>
      </c>
      <c r="AC357" s="332">
        <f t="shared" si="80"/>
        <v>0</v>
      </c>
      <c r="AD357" s="332">
        <f t="shared" si="80"/>
        <v>0</v>
      </c>
      <c r="AE357" s="332">
        <f t="shared" si="80"/>
        <v>0</v>
      </c>
      <c r="AF357" s="332">
        <f t="shared" si="80"/>
        <v>0</v>
      </c>
      <c r="AG357" s="332">
        <f t="shared" si="80"/>
        <v>0</v>
      </c>
      <c r="AH357" s="332">
        <f t="shared" si="80"/>
        <v>0</v>
      </c>
      <c r="AI357" s="332">
        <f t="shared" si="80"/>
        <v>0</v>
      </c>
      <c r="AJ357" s="332">
        <f t="shared" si="80"/>
        <v>0</v>
      </c>
      <c r="AK357" s="332">
        <f t="shared" si="80"/>
        <v>0</v>
      </c>
      <c r="AL357" s="332">
        <f t="shared" si="80"/>
        <v>0</v>
      </c>
      <c r="AM357" s="332">
        <f t="shared" si="80"/>
        <v>0</v>
      </c>
      <c r="AN357" s="332">
        <f t="shared" si="80"/>
        <v>0</v>
      </c>
      <c r="AO357" s="332">
        <f t="shared" si="80"/>
        <v>0</v>
      </c>
      <c r="AP357" s="332">
        <f t="shared" si="80"/>
        <v>0</v>
      </c>
      <c r="AQ357" s="332">
        <f t="shared" si="79"/>
        <v>0</v>
      </c>
      <c r="AR357" s="332">
        <f t="shared" si="79"/>
        <v>0</v>
      </c>
      <c r="AS357" s="332">
        <f t="shared" si="79"/>
        <v>0</v>
      </c>
      <c r="AT357" s="332">
        <f t="shared" si="79"/>
        <v>0</v>
      </c>
      <c r="AU357" s="332">
        <f t="shared" si="79"/>
        <v>0</v>
      </c>
      <c r="AV357" s="332">
        <f t="shared" si="79"/>
        <v>0</v>
      </c>
      <c r="AW357" s="332">
        <f t="shared" si="79"/>
        <v>0</v>
      </c>
      <c r="AX357" s="332">
        <f t="shared" si="79"/>
        <v>0</v>
      </c>
      <c r="AY357" s="332">
        <f t="shared" si="79"/>
        <v>0</v>
      </c>
      <c r="AZ357" s="332">
        <f t="shared" si="79"/>
        <v>0</v>
      </c>
      <c r="BA357" s="332">
        <f t="shared" si="79"/>
        <v>0</v>
      </c>
      <c r="BB357" s="332">
        <f t="shared" si="79"/>
        <v>0</v>
      </c>
      <c r="BC357" s="332">
        <f t="shared" si="79"/>
        <v>0</v>
      </c>
      <c r="BD357" s="332">
        <f t="shared" si="79"/>
        <v>0</v>
      </c>
      <c r="BE357" s="332">
        <f t="shared" si="79"/>
        <v>0</v>
      </c>
      <c r="BF357" s="332">
        <f t="shared" si="79"/>
        <v>0</v>
      </c>
      <c r="BG357" s="332">
        <f t="shared" si="83"/>
        <v>0</v>
      </c>
      <c r="BH357" s="332">
        <f t="shared" si="83"/>
        <v>0</v>
      </c>
      <c r="BI357" s="332">
        <f t="shared" si="83"/>
        <v>0</v>
      </c>
      <c r="BJ357" s="332">
        <f t="shared" si="83"/>
        <v>0</v>
      </c>
      <c r="BK357" s="332">
        <f t="shared" si="83"/>
        <v>0</v>
      </c>
      <c r="BL357" s="332">
        <f t="shared" si="83"/>
        <v>0</v>
      </c>
      <c r="BM357" s="332">
        <f t="shared" si="83"/>
        <v>0</v>
      </c>
      <c r="BN357" s="332">
        <f t="shared" si="83"/>
        <v>0</v>
      </c>
      <c r="BO357" s="332">
        <f t="shared" si="83"/>
        <v>0</v>
      </c>
    </row>
    <row r="358" spans="12:79" hidden="1" x14ac:dyDescent="0.2">
      <c r="L358" s="332">
        <f t="shared" si="82"/>
        <v>0</v>
      </c>
      <c r="M358" s="332">
        <f t="shared" si="82"/>
        <v>0</v>
      </c>
      <c r="N358" s="332">
        <f t="shared" si="82"/>
        <v>0</v>
      </c>
      <c r="O358" s="332">
        <f t="shared" si="82"/>
        <v>0</v>
      </c>
      <c r="P358" s="332">
        <f t="shared" si="82"/>
        <v>0</v>
      </c>
      <c r="Q358" s="332">
        <f t="shared" si="82"/>
        <v>0</v>
      </c>
      <c r="R358" s="332">
        <f t="shared" si="82"/>
        <v>0</v>
      </c>
      <c r="S358" s="332">
        <f t="shared" si="82"/>
        <v>0</v>
      </c>
      <c r="T358" s="332">
        <f t="shared" si="82"/>
        <v>0</v>
      </c>
      <c r="U358" s="332">
        <f t="shared" si="82"/>
        <v>0</v>
      </c>
      <c r="V358" s="332">
        <f t="shared" si="82"/>
        <v>0</v>
      </c>
      <c r="W358" s="332">
        <f t="shared" si="82"/>
        <v>0</v>
      </c>
      <c r="X358" s="332">
        <f t="shared" si="82"/>
        <v>0</v>
      </c>
      <c r="Y358" s="332">
        <f t="shared" si="82"/>
        <v>0</v>
      </c>
      <c r="Z358" s="332">
        <f t="shared" si="82"/>
        <v>0</v>
      </c>
      <c r="AA358" s="332">
        <f t="shared" si="81"/>
        <v>0</v>
      </c>
      <c r="AB358" s="332">
        <f t="shared" si="80"/>
        <v>0</v>
      </c>
      <c r="AC358" s="332">
        <f t="shared" si="80"/>
        <v>0</v>
      </c>
      <c r="AD358" s="332">
        <f t="shared" si="80"/>
        <v>0</v>
      </c>
      <c r="AE358" s="332">
        <f t="shared" si="80"/>
        <v>0</v>
      </c>
      <c r="AF358" s="332">
        <f t="shared" si="80"/>
        <v>0</v>
      </c>
      <c r="AG358" s="332">
        <f t="shared" si="80"/>
        <v>0</v>
      </c>
      <c r="AH358" s="332">
        <f t="shared" si="80"/>
        <v>0</v>
      </c>
      <c r="AI358" s="332">
        <f t="shared" si="80"/>
        <v>0</v>
      </c>
      <c r="AJ358" s="332">
        <f t="shared" si="80"/>
        <v>0</v>
      </c>
      <c r="AK358" s="332">
        <f t="shared" si="80"/>
        <v>0</v>
      </c>
      <c r="AL358" s="332">
        <f t="shared" si="80"/>
        <v>0</v>
      </c>
      <c r="AM358" s="332">
        <f t="shared" si="80"/>
        <v>0</v>
      </c>
      <c r="AN358" s="332">
        <f t="shared" si="80"/>
        <v>0</v>
      </c>
      <c r="AO358" s="332">
        <f t="shared" si="80"/>
        <v>0</v>
      </c>
      <c r="AP358" s="332">
        <f t="shared" si="80"/>
        <v>0</v>
      </c>
      <c r="AQ358" s="332">
        <f t="shared" si="80"/>
        <v>0</v>
      </c>
      <c r="AR358" s="332">
        <f t="shared" ref="AR358:BF361" si="86">AR185-DJ185</f>
        <v>0</v>
      </c>
      <c r="AS358" s="332">
        <f t="shared" si="86"/>
        <v>0</v>
      </c>
      <c r="AT358" s="332">
        <f t="shared" si="86"/>
        <v>0</v>
      </c>
      <c r="AU358" s="332">
        <f t="shared" si="86"/>
        <v>0</v>
      </c>
      <c r="AV358" s="332">
        <f t="shared" si="86"/>
        <v>0</v>
      </c>
      <c r="AW358" s="332">
        <f t="shared" si="86"/>
        <v>0</v>
      </c>
      <c r="AX358" s="332">
        <f t="shared" si="86"/>
        <v>0</v>
      </c>
      <c r="AY358" s="332">
        <f t="shared" si="86"/>
        <v>0</v>
      </c>
      <c r="AZ358" s="332">
        <f t="shared" si="86"/>
        <v>0</v>
      </c>
      <c r="BA358" s="332">
        <f t="shared" si="86"/>
        <v>0</v>
      </c>
      <c r="BB358" s="332">
        <f t="shared" si="86"/>
        <v>0</v>
      </c>
      <c r="BC358" s="332">
        <f t="shared" si="86"/>
        <v>0</v>
      </c>
      <c r="BD358" s="332">
        <f t="shared" si="86"/>
        <v>0</v>
      </c>
      <c r="BE358" s="332">
        <f t="shared" si="86"/>
        <v>0</v>
      </c>
      <c r="BF358" s="332">
        <f t="shared" si="86"/>
        <v>0</v>
      </c>
      <c r="BG358" s="332">
        <f t="shared" si="83"/>
        <v>0</v>
      </c>
      <c r="BH358" s="332">
        <f t="shared" si="83"/>
        <v>0</v>
      </c>
      <c r="BI358" s="332">
        <f t="shared" si="83"/>
        <v>0</v>
      </c>
      <c r="BJ358" s="332">
        <f t="shared" si="83"/>
        <v>0</v>
      </c>
      <c r="BK358" s="332">
        <f t="shared" si="83"/>
        <v>0</v>
      </c>
      <c r="BL358" s="332">
        <f t="shared" si="83"/>
        <v>0</v>
      </c>
      <c r="BM358" s="332">
        <f t="shared" si="83"/>
        <v>0</v>
      </c>
      <c r="BN358" s="332">
        <f t="shared" si="83"/>
        <v>0</v>
      </c>
      <c r="BO358" s="332">
        <f t="shared" si="83"/>
        <v>0</v>
      </c>
    </row>
    <row r="359" spans="12:79" hidden="1" x14ac:dyDescent="0.2">
      <c r="L359" s="332">
        <f t="shared" si="82"/>
        <v>0</v>
      </c>
      <c r="M359" s="332">
        <f t="shared" si="82"/>
        <v>0</v>
      </c>
      <c r="N359" s="332">
        <f t="shared" si="82"/>
        <v>0</v>
      </c>
      <c r="O359" s="332">
        <f t="shared" si="82"/>
        <v>0</v>
      </c>
      <c r="P359" s="332">
        <f t="shared" si="82"/>
        <v>0</v>
      </c>
      <c r="Q359" s="332">
        <f t="shared" si="82"/>
        <v>0</v>
      </c>
      <c r="R359" s="332">
        <f t="shared" si="82"/>
        <v>0</v>
      </c>
      <c r="S359" s="332">
        <f t="shared" si="82"/>
        <v>0</v>
      </c>
      <c r="T359" s="332">
        <f t="shared" si="82"/>
        <v>0</v>
      </c>
      <c r="U359" s="332">
        <f t="shared" si="82"/>
        <v>0</v>
      </c>
      <c r="V359" s="332">
        <f t="shared" si="82"/>
        <v>0</v>
      </c>
      <c r="W359" s="332">
        <f t="shared" si="82"/>
        <v>0</v>
      </c>
      <c r="X359" s="332">
        <f t="shared" si="82"/>
        <v>0</v>
      </c>
      <c r="Y359" s="332">
        <f t="shared" si="82"/>
        <v>0</v>
      </c>
      <c r="Z359" s="332">
        <f t="shared" si="82"/>
        <v>0</v>
      </c>
      <c r="AA359" s="332">
        <f t="shared" si="81"/>
        <v>0</v>
      </c>
      <c r="AB359" s="332">
        <f t="shared" si="81"/>
        <v>0</v>
      </c>
      <c r="AC359" s="332">
        <f t="shared" si="81"/>
        <v>0</v>
      </c>
      <c r="AD359" s="332">
        <f t="shared" si="81"/>
        <v>0</v>
      </c>
      <c r="AE359" s="332">
        <f t="shared" si="81"/>
        <v>0</v>
      </c>
      <c r="AF359" s="332">
        <f t="shared" si="81"/>
        <v>0</v>
      </c>
      <c r="AG359" s="332">
        <f t="shared" si="81"/>
        <v>0</v>
      </c>
      <c r="AH359" s="332">
        <f t="shared" si="81"/>
        <v>0</v>
      </c>
      <c r="AI359" s="332">
        <f t="shared" si="81"/>
        <v>0</v>
      </c>
      <c r="AJ359" s="332">
        <f t="shared" si="81"/>
        <v>0</v>
      </c>
      <c r="AK359" s="332">
        <f t="shared" si="81"/>
        <v>0</v>
      </c>
      <c r="AL359" s="332">
        <f t="shared" si="81"/>
        <v>0</v>
      </c>
      <c r="AM359" s="332">
        <f t="shared" si="81"/>
        <v>0</v>
      </c>
      <c r="AN359" s="332">
        <f t="shared" si="81"/>
        <v>0</v>
      </c>
      <c r="AO359" s="332">
        <f t="shared" si="81"/>
        <v>0</v>
      </c>
      <c r="AP359" s="332">
        <f t="shared" si="81"/>
        <v>0</v>
      </c>
      <c r="AQ359" s="332">
        <f t="shared" ref="AQ359:AQ361" si="87">AQ186-DI186</f>
        <v>0</v>
      </c>
      <c r="AR359" s="332">
        <f t="shared" si="86"/>
        <v>0</v>
      </c>
      <c r="AS359" s="332">
        <f t="shared" si="86"/>
        <v>0</v>
      </c>
      <c r="AT359" s="332">
        <f t="shared" si="86"/>
        <v>0</v>
      </c>
      <c r="AU359" s="332">
        <f t="shared" si="86"/>
        <v>0</v>
      </c>
      <c r="AV359" s="332">
        <f t="shared" si="86"/>
        <v>0</v>
      </c>
      <c r="AW359" s="332">
        <f t="shared" si="86"/>
        <v>0</v>
      </c>
      <c r="AX359" s="332">
        <f t="shared" si="86"/>
        <v>0</v>
      </c>
      <c r="AY359" s="332">
        <f t="shared" si="86"/>
        <v>0</v>
      </c>
      <c r="AZ359" s="332">
        <f t="shared" si="86"/>
        <v>0</v>
      </c>
      <c r="BA359" s="332">
        <f t="shared" si="86"/>
        <v>0</v>
      </c>
      <c r="BB359" s="332">
        <f t="shared" si="86"/>
        <v>0</v>
      </c>
      <c r="BC359" s="332">
        <f t="shared" si="86"/>
        <v>0</v>
      </c>
      <c r="BD359" s="332">
        <f t="shared" si="86"/>
        <v>0</v>
      </c>
      <c r="BE359" s="332">
        <f t="shared" si="86"/>
        <v>0</v>
      </c>
      <c r="BF359" s="332">
        <f t="shared" si="86"/>
        <v>0</v>
      </c>
      <c r="BG359" s="332">
        <f t="shared" si="83"/>
        <v>0</v>
      </c>
      <c r="BH359" s="332">
        <f t="shared" si="83"/>
        <v>0</v>
      </c>
      <c r="BI359" s="332">
        <f t="shared" si="83"/>
        <v>0</v>
      </c>
      <c r="BJ359" s="332">
        <f t="shared" si="83"/>
        <v>0</v>
      </c>
      <c r="BK359" s="332">
        <f t="shared" si="83"/>
        <v>0</v>
      </c>
      <c r="BL359" s="332">
        <f t="shared" si="83"/>
        <v>0</v>
      </c>
      <c r="BM359" s="332">
        <f t="shared" si="83"/>
        <v>0</v>
      </c>
      <c r="BN359" s="332">
        <f t="shared" si="83"/>
        <v>0</v>
      </c>
      <c r="BO359" s="332">
        <f t="shared" si="83"/>
        <v>0</v>
      </c>
    </row>
    <row r="360" spans="12:79" hidden="1" x14ac:dyDescent="0.2">
      <c r="L360" s="332">
        <f t="shared" si="82"/>
        <v>0</v>
      </c>
      <c r="M360" s="332">
        <f t="shared" si="82"/>
        <v>0</v>
      </c>
      <c r="N360" s="332">
        <f t="shared" si="82"/>
        <v>0</v>
      </c>
      <c r="O360" s="332">
        <f t="shared" si="82"/>
        <v>0</v>
      </c>
      <c r="P360" s="332">
        <f t="shared" si="82"/>
        <v>0</v>
      </c>
      <c r="Q360" s="332">
        <f t="shared" si="82"/>
        <v>0</v>
      </c>
      <c r="R360" s="332">
        <f t="shared" si="82"/>
        <v>0</v>
      </c>
      <c r="S360" s="332">
        <f t="shared" si="82"/>
        <v>0</v>
      </c>
      <c r="T360" s="332">
        <f t="shared" si="82"/>
        <v>0</v>
      </c>
      <c r="U360" s="332">
        <f t="shared" si="82"/>
        <v>0</v>
      </c>
      <c r="V360" s="332">
        <f t="shared" si="82"/>
        <v>0</v>
      </c>
      <c r="W360" s="332">
        <f t="shared" si="82"/>
        <v>0</v>
      </c>
      <c r="X360" s="332">
        <f t="shared" si="82"/>
        <v>0</v>
      </c>
      <c r="Y360" s="332">
        <f t="shared" si="82"/>
        <v>0</v>
      </c>
      <c r="Z360" s="332">
        <f t="shared" si="82"/>
        <v>0</v>
      </c>
      <c r="AA360" s="332">
        <f t="shared" si="82"/>
        <v>0</v>
      </c>
      <c r="AB360" s="332">
        <f t="shared" ref="AB360:AP361" si="88">AB187-CT187</f>
        <v>0</v>
      </c>
      <c r="AC360" s="332">
        <f t="shared" si="88"/>
        <v>0</v>
      </c>
      <c r="AD360" s="332">
        <f t="shared" si="88"/>
        <v>0</v>
      </c>
      <c r="AE360" s="332">
        <f t="shared" si="88"/>
        <v>0</v>
      </c>
      <c r="AF360" s="332">
        <f t="shared" si="88"/>
        <v>0</v>
      </c>
      <c r="AG360" s="332">
        <f t="shared" si="88"/>
        <v>0</v>
      </c>
      <c r="AH360" s="332">
        <f t="shared" si="88"/>
        <v>0</v>
      </c>
      <c r="AI360" s="332">
        <f t="shared" si="88"/>
        <v>0</v>
      </c>
      <c r="AJ360" s="332">
        <f t="shared" si="88"/>
        <v>0</v>
      </c>
      <c r="AK360" s="332">
        <f t="shared" si="88"/>
        <v>0</v>
      </c>
      <c r="AL360" s="332">
        <f t="shared" si="88"/>
        <v>0</v>
      </c>
      <c r="AM360" s="332">
        <f t="shared" si="88"/>
        <v>0</v>
      </c>
      <c r="AN360" s="332">
        <f t="shared" si="88"/>
        <v>0</v>
      </c>
      <c r="AO360" s="332">
        <f t="shared" si="88"/>
        <v>0</v>
      </c>
      <c r="AP360" s="332">
        <f t="shared" si="88"/>
        <v>0</v>
      </c>
      <c r="AQ360" s="332">
        <f t="shared" si="87"/>
        <v>0</v>
      </c>
      <c r="AR360" s="332">
        <f t="shared" si="86"/>
        <v>0</v>
      </c>
      <c r="AS360" s="332">
        <f t="shared" si="86"/>
        <v>0</v>
      </c>
      <c r="AT360" s="332">
        <f t="shared" si="86"/>
        <v>0</v>
      </c>
      <c r="AU360" s="332">
        <f t="shared" si="86"/>
        <v>0</v>
      </c>
      <c r="AV360" s="332">
        <f t="shared" si="86"/>
        <v>0</v>
      </c>
      <c r="AW360" s="332">
        <f t="shared" si="86"/>
        <v>0</v>
      </c>
      <c r="AX360" s="332">
        <f t="shared" si="86"/>
        <v>0</v>
      </c>
      <c r="AY360" s="332">
        <f t="shared" si="86"/>
        <v>0</v>
      </c>
      <c r="AZ360" s="332">
        <f t="shared" si="86"/>
        <v>0</v>
      </c>
      <c r="BA360" s="332">
        <f t="shared" si="86"/>
        <v>0</v>
      </c>
      <c r="BB360" s="332">
        <f t="shared" si="86"/>
        <v>0</v>
      </c>
      <c r="BC360" s="332">
        <f t="shared" si="86"/>
        <v>0</v>
      </c>
      <c r="BD360" s="332">
        <f t="shared" si="86"/>
        <v>0</v>
      </c>
      <c r="BE360" s="332">
        <f t="shared" si="86"/>
        <v>0</v>
      </c>
      <c r="BF360" s="332">
        <f t="shared" si="86"/>
        <v>0</v>
      </c>
      <c r="BG360" s="332">
        <f t="shared" si="83"/>
        <v>0</v>
      </c>
      <c r="BH360" s="332">
        <f t="shared" si="83"/>
        <v>0</v>
      </c>
      <c r="BI360" s="332">
        <f t="shared" si="83"/>
        <v>0</v>
      </c>
      <c r="BJ360" s="332">
        <f t="shared" si="83"/>
        <v>0</v>
      </c>
      <c r="BK360" s="332">
        <f t="shared" si="83"/>
        <v>0</v>
      </c>
      <c r="BL360" s="332">
        <f t="shared" si="83"/>
        <v>0</v>
      </c>
      <c r="BM360" s="332">
        <f t="shared" si="83"/>
        <v>0</v>
      </c>
      <c r="BN360" s="332">
        <f t="shared" si="83"/>
        <v>0</v>
      </c>
      <c r="BO360" s="332">
        <f t="shared" si="83"/>
        <v>0</v>
      </c>
    </row>
    <row r="361" spans="12:79" hidden="1" x14ac:dyDescent="0.2">
      <c r="L361" s="332">
        <f>L188-CD188</f>
        <v>0</v>
      </c>
      <c r="M361" s="332">
        <f t="shared" ref="M361:AA361" si="89">M188-CE188</f>
        <v>0</v>
      </c>
      <c r="N361" s="332">
        <f t="shared" si="89"/>
        <v>0</v>
      </c>
      <c r="O361" s="332">
        <f t="shared" si="89"/>
        <v>0</v>
      </c>
      <c r="P361" s="332">
        <f t="shared" si="89"/>
        <v>0</v>
      </c>
      <c r="Q361" s="332">
        <f t="shared" si="89"/>
        <v>0</v>
      </c>
      <c r="R361" s="332">
        <f t="shared" si="89"/>
        <v>0</v>
      </c>
      <c r="S361" s="332">
        <f t="shared" si="89"/>
        <v>0</v>
      </c>
      <c r="T361" s="332">
        <f t="shared" si="89"/>
        <v>0</v>
      </c>
      <c r="U361" s="332">
        <f t="shared" si="89"/>
        <v>0</v>
      </c>
      <c r="V361" s="332">
        <f t="shared" si="89"/>
        <v>0</v>
      </c>
      <c r="W361" s="332">
        <f t="shared" si="89"/>
        <v>0</v>
      </c>
      <c r="X361" s="332">
        <f t="shared" si="89"/>
        <v>0</v>
      </c>
      <c r="Y361" s="332">
        <f t="shared" si="89"/>
        <v>0</v>
      </c>
      <c r="Z361" s="332">
        <f t="shared" si="89"/>
        <v>0</v>
      </c>
      <c r="AA361" s="332">
        <f t="shared" si="89"/>
        <v>0</v>
      </c>
      <c r="AB361" s="332">
        <f t="shared" si="88"/>
        <v>0</v>
      </c>
      <c r="AC361" s="332">
        <f t="shared" si="88"/>
        <v>0</v>
      </c>
      <c r="AD361" s="332">
        <f t="shared" si="88"/>
        <v>0</v>
      </c>
      <c r="AE361" s="332">
        <f t="shared" si="88"/>
        <v>0</v>
      </c>
      <c r="AF361" s="332">
        <f t="shared" si="88"/>
        <v>0</v>
      </c>
      <c r="AG361" s="332">
        <f t="shared" si="88"/>
        <v>0</v>
      </c>
      <c r="AH361" s="332">
        <f t="shared" si="88"/>
        <v>0</v>
      </c>
      <c r="AI361" s="332">
        <f t="shared" si="88"/>
        <v>0</v>
      </c>
      <c r="AJ361" s="332">
        <f t="shared" si="88"/>
        <v>0</v>
      </c>
      <c r="AK361" s="332">
        <f t="shared" si="88"/>
        <v>0</v>
      </c>
      <c r="AL361" s="332">
        <f t="shared" si="88"/>
        <v>0</v>
      </c>
      <c r="AM361" s="332">
        <f t="shared" si="88"/>
        <v>0</v>
      </c>
      <c r="AN361" s="332">
        <f t="shared" si="88"/>
        <v>0</v>
      </c>
      <c r="AO361" s="332">
        <f t="shared" si="88"/>
        <v>0</v>
      </c>
      <c r="AP361" s="332">
        <f t="shared" si="88"/>
        <v>0</v>
      </c>
      <c r="AQ361" s="332">
        <f t="shared" si="87"/>
        <v>0</v>
      </c>
      <c r="AR361" s="332">
        <f t="shared" si="86"/>
        <v>0</v>
      </c>
      <c r="AS361" s="332">
        <f t="shared" si="86"/>
        <v>0</v>
      </c>
      <c r="AT361" s="332">
        <f t="shared" si="86"/>
        <v>0</v>
      </c>
      <c r="AU361" s="332">
        <f t="shared" si="86"/>
        <v>0</v>
      </c>
      <c r="AV361" s="332">
        <f t="shared" si="86"/>
        <v>0</v>
      </c>
      <c r="AW361" s="332">
        <f t="shared" si="86"/>
        <v>0</v>
      </c>
      <c r="AX361" s="332">
        <f t="shared" si="86"/>
        <v>0</v>
      </c>
      <c r="AY361" s="332">
        <f t="shared" si="86"/>
        <v>0</v>
      </c>
      <c r="AZ361" s="332">
        <f t="shared" si="86"/>
        <v>0</v>
      </c>
      <c r="BA361" s="332">
        <f t="shared" si="86"/>
        <v>0</v>
      </c>
      <c r="BB361" s="332">
        <f t="shared" si="86"/>
        <v>0</v>
      </c>
      <c r="BC361" s="332">
        <f t="shared" si="86"/>
        <v>0</v>
      </c>
      <c r="BD361" s="332">
        <f t="shared" si="86"/>
        <v>0</v>
      </c>
      <c r="BE361" s="332">
        <f t="shared" si="86"/>
        <v>0</v>
      </c>
      <c r="BF361" s="332">
        <f t="shared" si="86"/>
        <v>0</v>
      </c>
      <c r="BG361" s="332">
        <f t="shared" si="83"/>
        <v>0</v>
      </c>
      <c r="BH361" s="332">
        <f t="shared" si="83"/>
        <v>0</v>
      </c>
      <c r="BI361" s="332">
        <f t="shared" si="83"/>
        <v>0</v>
      </c>
      <c r="BJ361" s="332">
        <f t="shared" si="83"/>
        <v>0</v>
      </c>
      <c r="BK361" s="332">
        <f t="shared" si="83"/>
        <v>0</v>
      </c>
      <c r="BL361" s="332">
        <f t="shared" si="83"/>
        <v>0</v>
      </c>
      <c r="BM361" s="332">
        <f t="shared" si="83"/>
        <v>0</v>
      </c>
      <c r="BN361" s="332">
        <f t="shared" si="83"/>
        <v>0</v>
      </c>
      <c r="BO361" s="332">
        <f t="shared" si="83"/>
        <v>0</v>
      </c>
    </row>
    <row r="362" spans="12:79" hidden="1" x14ac:dyDescent="0.2"/>
    <row r="363" spans="12:79" hidden="1" x14ac:dyDescent="0.2"/>
    <row r="364" spans="12:79" hidden="1" x14ac:dyDescent="0.2"/>
    <row r="365" spans="12:79" hidden="1" x14ac:dyDescent="0.2"/>
    <row r="366" spans="12:79" hidden="1" x14ac:dyDescent="0.2"/>
    <row r="367" spans="12:79" hidden="1" x14ac:dyDescent="0.2"/>
    <row r="368" spans="12:79" hidden="1" x14ac:dyDescent="0.2"/>
  </sheetData>
  <mergeCells count="2">
    <mergeCell ref="G8:BT8"/>
    <mergeCell ref="BY8:EL8"/>
  </mergeCells>
  <pageMargins left="0.70866141732283472" right="0.70866141732283472" top="0.74803149606299213" bottom="0.74803149606299213" header="0.31496062992125984" footer="0.31496062992125984"/>
  <pageSetup paperSize="9" scale="5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7BF64-DF68-4885-AB3B-0206CCE6AC10}">
  <sheetPr>
    <pageSetUpPr fitToPage="1"/>
  </sheetPr>
  <dimension ref="A1:EX102"/>
  <sheetViews>
    <sheetView topLeftCell="D1" workbookViewId="0">
      <selection activeCell="R26" sqref="R26"/>
    </sheetView>
  </sheetViews>
  <sheetFormatPr defaultColWidth="10" defaultRowHeight="12.75" x14ac:dyDescent="0.2"/>
  <cols>
    <col min="1" max="1" width="1.85546875" style="332" hidden="1" customWidth="1"/>
    <col min="2" max="3" width="0.85546875" style="332" hidden="1" customWidth="1"/>
    <col min="4" max="4" width="64.85546875" style="332" customWidth="1"/>
    <col min="5" max="5" width="7" style="499" customWidth="1"/>
    <col min="6" max="7" width="1" style="332" customWidth="1"/>
    <col min="8" max="8" width="17.28515625" style="332" customWidth="1"/>
    <col min="9" max="9" width="1" style="332" customWidth="1"/>
    <col min="10" max="10" width="0.85546875" style="332" customWidth="1"/>
    <col min="11" max="11" width="0.85546875" style="332" hidden="1" customWidth="1"/>
    <col min="12" max="12" width="1" style="332" hidden="1" customWidth="1"/>
    <col min="13" max="13" width="17.28515625" style="332" hidden="1" customWidth="1"/>
    <col min="14" max="15" width="1" style="332" hidden="1" customWidth="1"/>
    <col min="16" max="17" width="1" style="332" customWidth="1"/>
    <col min="18" max="18" width="17.85546875" style="332" customWidth="1"/>
    <col min="19" max="20" width="1" style="332" customWidth="1"/>
    <col min="21" max="22" width="1" style="332" hidden="1" customWidth="1"/>
    <col min="23" max="23" width="17.85546875" style="332" hidden="1" customWidth="1"/>
    <col min="24" max="27" width="1" style="332" hidden="1" customWidth="1"/>
    <col min="28" max="28" width="17.85546875" style="332" hidden="1" customWidth="1"/>
    <col min="29" max="32" width="1" style="332" hidden="1" customWidth="1"/>
    <col min="33" max="33" width="17.85546875" style="332" hidden="1" customWidth="1"/>
    <col min="34" max="37" width="1" style="332" hidden="1" customWidth="1"/>
    <col min="38" max="38" width="17.85546875" style="332" hidden="1" customWidth="1"/>
    <col min="39" max="40" width="1" style="332" hidden="1" customWidth="1"/>
    <col min="41" max="41" width="1.28515625" style="332" hidden="1" customWidth="1"/>
    <col min="42" max="42" width="1" style="332" hidden="1" customWidth="1"/>
    <col min="43" max="43" width="17.85546875" style="332" hidden="1" customWidth="1"/>
    <col min="44" max="47" width="1" style="332" hidden="1" customWidth="1"/>
    <col min="48" max="48" width="14.7109375" style="332" hidden="1" customWidth="1"/>
    <col min="49" max="52" width="1" style="332" hidden="1" customWidth="1"/>
    <col min="53" max="53" width="17.85546875" style="332" hidden="1" customWidth="1"/>
    <col min="54" max="57" width="1" style="332" hidden="1" customWidth="1"/>
    <col min="58" max="58" width="17.85546875" style="332" hidden="1" customWidth="1"/>
    <col min="59" max="62" width="1" style="332" hidden="1" customWidth="1"/>
    <col min="63" max="63" width="17.85546875" style="332" hidden="1" customWidth="1"/>
    <col min="64" max="67" width="1" style="332" hidden="1" customWidth="1"/>
    <col min="68" max="68" width="17.85546875" style="332" hidden="1" customWidth="1"/>
    <col min="69" max="70" width="1" style="332" hidden="1" customWidth="1"/>
    <col min="71" max="71" width="1.5703125" style="332" customWidth="1"/>
    <col min="72" max="72" width="1" style="332" customWidth="1"/>
    <col min="73" max="73" width="18.7109375" style="332" customWidth="1"/>
    <col min="74" max="77" width="1" style="332" customWidth="1"/>
    <col min="78" max="78" width="17.28515625" style="332" customWidth="1"/>
    <col min="79" max="79" width="0.7109375" style="332" customWidth="1"/>
    <col min="80" max="80" width="1" style="332" customWidth="1"/>
    <col min="81" max="81" width="1.42578125" style="332" hidden="1" customWidth="1"/>
    <col min="82" max="82" width="1" style="332" hidden="1" customWidth="1"/>
    <col min="83" max="83" width="17.28515625" style="332" hidden="1" customWidth="1"/>
    <col min="84" max="84" width="2.140625" style="332" hidden="1" customWidth="1"/>
    <col min="85" max="85" width="1" style="332" hidden="1" customWidth="1"/>
    <col min="86" max="87" width="1" style="332" customWidth="1"/>
    <col min="88" max="88" width="13.140625" style="332" customWidth="1"/>
    <col min="89" max="89" width="1" style="332" customWidth="1"/>
    <col min="90" max="90" width="1.5703125" style="332" customWidth="1"/>
    <col min="91" max="92" width="1" style="332" hidden="1" customWidth="1"/>
    <col min="93" max="93" width="12.42578125" style="332" hidden="1" customWidth="1"/>
    <col min="94" max="95" width="1" style="332" hidden="1" customWidth="1"/>
    <col min="96" max="96" width="0.85546875" style="332" hidden="1" customWidth="1"/>
    <col min="97" max="97" width="1.140625" style="332" hidden="1" customWidth="1"/>
    <col min="98" max="98" width="12.28515625" style="332" hidden="1" customWidth="1"/>
    <col min="99" max="102" width="1" style="332" hidden="1" customWidth="1"/>
    <col min="103" max="103" width="13.85546875" style="332" hidden="1" customWidth="1"/>
    <col min="104" max="107" width="1" style="332" hidden="1" customWidth="1"/>
    <col min="108" max="108" width="11.28515625" style="332" hidden="1" customWidth="1"/>
    <col min="109" max="112" width="1" style="332" hidden="1" customWidth="1"/>
    <col min="113" max="113" width="14.7109375" style="332" hidden="1" customWidth="1"/>
    <col min="114" max="114" width="1" style="332" hidden="1" customWidth="1"/>
    <col min="115" max="115" width="0.7109375" style="332" hidden="1" customWidth="1"/>
    <col min="116" max="116" width="1.7109375" style="332" hidden="1" customWidth="1"/>
    <col min="117" max="117" width="1" style="332" hidden="1" customWidth="1"/>
    <col min="118" max="118" width="13.5703125" style="332" hidden="1" customWidth="1"/>
    <col min="119" max="122" width="1" style="332" hidden="1" customWidth="1"/>
    <col min="123" max="123" width="13" style="332" hidden="1" customWidth="1"/>
    <col min="124" max="127" width="1" style="332" hidden="1" customWidth="1"/>
    <col min="128" max="128" width="14.28515625" style="332" hidden="1" customWidth="1"/>
    <col min="129" max="132" width="1" style="332" hidden="1" customWidth="1"/>
    <col min="133" max="133" width="13.42578125" style="332" hidden="1" customWidth="1"/>
    <col min="134" max="137" width="1" style="332" hidden="1" customWidth="1"/>
    <col min="138" max="138" width="16.85546875" style="332" hidden="1" customWidth="1"/>
    <col min="139" max="139" width="1" style="332" hidden="1" customWidth="1"/>
    <col min="140" max="140" width="2.42578125" style="332" hidden="1" customWidth="1"/>
    <col min="141" max="142" width="1" style="332" customWidth="1"/>
    <col min="143" max="143" width="17.85546875" style="332" customWidth="1"/>
    <col min="144" max="146" width="1" style="332" customWidth="1"/>
    <col min="147" max="147" width="1.85546875" style="332" customWidth="1"/>
    <col min="148" max="148" width="11.7109375" style="332" customWidth="1"/>
    <col min="149" max="149" width="11.28515625" style="332" customWidth="1"/>
    <col min="150" max="150" width="10.42578125" style="332" bestFit="1" customWidth="1"/>
    <col min="151" max="153" width="10" style="332"/>
    <col min="154" max="154" width="13.42578125" style="332" bestFit="1" customWidth="1"/>
    <col min="155" max="16384" width="10" style="332"/>
  </cols>
  <sheetData>
    <row r="1" spans="1:149" x14ac:dyDescent="0.2">
      <c r="B1" s="333"/>
      <c r="C1" s="333"/>
      <c r="D1" s="333"/>
      <c r="E1" s="55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  <c r="AJ1" s="333"/>
      <c r="AK1" s="333"/>
      <c r="AL1" s="333"/>
      <c r="AM1" s="333"/>
      <c r="AN1" s="333"/>
      <c r="AO1" s="333"/>
      <c r="AP1" s="333"/>
      <c r="AQ1" s="333"/>
      <c r="AR1" s="333"/>
      <c r="AS1" s="333"/>
      <c r="AT1" s="333"/>
      <c r="AU1" s="333"/>
      <c r="AV1" s="333"/>
      <c r="AW1" s="333"/>
      <c r="AX1" s="333"/>
      <c r="AY1" s="333"/>
      <c r="AZ1" s="333"/>
      <c r="BA1" s="333"/>
      <c r="BB1" s="333"/>
      <c r="BC1" s="333"/>
      <c r="BD1" s="333"/>
      <c r="BE1" s="333"/>
      <c r="BF1" s="333"/>
      <c r="BG1" s="333"/>
      <c r="BH1" s="333"/>
      <c r="BI1" s="333"/>
      <c r="BJ1" s="333"/>
      <c r="BK1" s="333"/>
      <c r="BL1" s="333"/>
      <c r="BM1" s="333"/>
      <c r="BN1" s="333"/>
      <c r="BO1" s="333"/>
      <c r="BP1" s="333"/>
      <c r="BQ1" s="333"/>
      <c r="BR1" s="333"/>
      <c r="BS1" s="333"/>
      <c r="BT1" s="333"/>
      <c r="BU1" s="333"/>
      <c r="BV1" s="333"/>
      <c r="BW1" s="333"/>
      <c r="BX1" s="333"/>
      <c r="BY1" s="333"/>
      <c r="BZ1" s="333"/>
      <c r="CA1" s="333"/>
      <c r="CB1" s="333"/>
      <c r="CC1" s="333"/>
      <c r="CD1" s="333"/>
      <c r="CE1" s="333"/>
      <c r="CF1" s="333"/>
      <c r="CG1" s="333"/>
      <c r="CH1" s="333"/>
      <c r="CI1" s="333"/>
      <c r="CJ1" s="333"/>
      <c r="CK1" s="333"/>
      <c r="CL1" s="333"/>
      <c r="CM1" s="333"/>
      <c r="CN1" s="333"/>
      <c r="CO1" s="333"/>
      <c r="CP1" s="333"/>
      <c r="CQ1" s="333"/>
      <c r="CR1" s="333"/>
      <c r="CS1" s="333"/>
      <c r="CT1" s="333"/>
      <c r="CU1" s="333"/>
      <c r="CV1" s="333"/>
      <c r="CW1" s="333"/>
      <c r="CX1" s="333"/>
      <c r="CY1" s="333"/>
      <c r="CZ1" s="333"/>
      <c r="DA1" s="333"/>
      <c r="DB1" s="333"/>
      <c r="DC1" s="333"/>
      <c r="DD1" s="333"/>
      <c r="DE1" s="333"/>
      <c r="DF1" s="333"/>
      <c r="DG1" s="333"/>
      <c r="DH1" s="333"/>
      <c r="DI1" s="333"/>
      <c r="DJ1" s="333"/>
      <c r="DK1" s="333"/>
      <c r="DL1" s="333"/>
      <c r="DM1" s="333"/>
      <c r="DN1" s="333"/>
      <c r="DO1" s="333"/>
      <c r="DP1" s="333"/>
      <c r="DQ1" s="333"/>
      <c r="DR1" s="333"/>
      <c r="DS1" s="333"/>
      <c r="DT1" s="333"/>
      <c r="DU1" s="333"/>
      <c r="DV1" s="333"/>
      <c r="DW1" s="333"/>
      <c r="DX1" s="333"/>
      <c r="DY1" s="333"/>
      <c r="DZ1" s="333"/>
      <c r="EA1" s="333"/>
      <c r="EB1" s="333"/>
      <c r="EC1" s="333"/>
      <c r="ED1" s="333"/>
      <c r="EE1" s="333"/>
      <c r="EF1" s="333"/>
      <c r="EG1" s="333"/>
      <c r="EH1" s="333"/>
      <c r="EI1" s="333"/>
      <c r="EJ1" s="333"/>
      <c r="EK1" s="333"/>
      <c r="EL1" s="333"/>
      <c r="EM1" s="333"/>
      <c r="EN1" s="333"/>
      <c r="EO1" s="333"/>
      <c r="EP1" s="333"/>
    </row>
    <row r="2" spans="1:149" ht="3" customHeight="1" x14ac:dyDescent="0.2">
      <c r="A2" s="333"/>
      <c r="B2" s="333"/>
      <c r="C2" s="333"/>
      <c r="D2" s="333"/>
      <c r="E2" s="55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  <c r="AI2" s="333"/>
      <c r="AJ2" s="333"/>
      <c r="AK2" s="333"/>
      <c r="AL2" s="333"/>
      <c r="AM2" s="333"/>
      <c r="AN2" s="333"/>
      <c r="AO2" s="333"/>
      <c r="AP2" s="333"/>
      <c r="AQ2" s="333"/>
      <c r="AR2" s="333"/>
      <c r="AS2" s="333"/>
      <c r="AT2" s="333"/>
      <c r="AU2" s="333"/>
      <c r="AV2" s="333"/>
      <c r="AW2" s="333"/>
      <c r="AX2" s="333"/>
      <c r="AY2" s="333"/>
      <c r="AZ2" s="333"/>
      <c r="BA2" s="333"/>
      <c r="BB2" s="333"/>
      <c r="BC2" s="333"/>
      <c r="BD2" s="333"/>
      <c r="BE2" s="333"/>
      <c r="BF2" s="333"/>
      <c r="BG2" s="333"/>
      <c r="BH2" s="333"/>
      <c r="BI2" s="333"/>
      <c r="BJ2" s="333"/>
      <c r="BK2" s="333"/>
      <c r="BL2" s="333"/>
      <c r="BM2" s="333"/>
      <c r="BN2" s="333"/>
      <c r="BO2" s="333"/>
      <c r="BP2" s="333"/>
      <c r="BQ2" s="333"/>
      <c r="BR2" s="333"/>
      <c r="BS2" s="333"/>
      <c r="BT2" s="333"/>
      <c r="BU2" s="333"/>
      <c r="BV2" s="333"/>
      <c r="BW2" s="333"/>
      <c r="BX2" s="333"/>
      <c r="BY2" s="333"/>
      <c r="BZ2" s="333"/>
      <c r="CA2" s="333"/>
      <c r="CB2" s="333"/>
      <c r="CC2" s="333"/>
      <c r="CD2" s="333"/>
      <c r="CE2" s="333"/>
      <c r="CF2" s="333"/>
      <c r="CG2" s="333"/>
      <c r="CH2" s="333"/>
      <c r="CI2" s="333"/>
      <c r="CJ2" s="333"/>
      <c r="CK2" s="333"/>
      <c r="CL2" s="333"/>
      <c r="CM2" s="333"/>
      <c r="CN2" s="333"/>
      <c r="CO2" s="333"/>
      <c r="CP2" s="333"/>
      <c r="CQ2" s="333"/>
      <c r="CR2" s="333"/>
      <c r="CS2" s="333"/>
      <c r="CT2" s="333"/>
      <c r="CU2" s="333"/>
      <c r="CV2" s="333"/>
      <c r="CW2" s="333"/>
      <c r="CX2" s="333"/>
      <c r="CY2" s="333"/>
      <c r="CZ2" s="333"/>
      <c r="DA2" s="333"/>
      <c r="DB2" s="333"/>
      <c r="DC2" s="333"/>
      <c r="DD2" s="333"/>
      <c r="DE2" s="333"/>
      <c r="DF2" s="333"/>
      <c r="DG2" s="333"/>
      <c r="DH2" s="333"/>
      <c r="DI2" s="333"/>
      <c r="DJ2" s="333"/>
      <c r="DK2" s="333"/>
      <c r="DL2" s="333"/>
      <c r="DM2" s="333"/>
      <c r="DN2" s="333"/>
      <c r="DO2" s="333"/>
      <c r="DP2" s="333"/>
      <c r="DQ2" s="333"/>
      <c r="DR2" s="333"/>
      <c r="DS2" s="333"/>
      <c r="DT2" s="333"/>
      <c r="DU2" s="333"/>
      <c r="DV2" s="333"/>
      <c r="DW2" s="333"/>
      <c r="DX2" s="333"/>
      <c r="DY2" s="333"/>
      <c r="DZ2" s="333"/>
      <c r="EA2" s="333"/>
      <c r="EB2" s="333"/>
      <c r="EC2" s="333"/>
      <c r="ED2" s="333"/>
      <c r="EE2" s="333"/>
      <c r="EF2" s="333"/>
      <c r="EG2" s="333"/>
      <c r="EH2" s="333"/>
      <c r="EI2" s="333"/>
      <c r="EJ2" s="333"/>
      <c r="EK2" s="333"/>
      <c r="EL2" s="333"/>
      <c r="EM2" s="333"/>
      <c r="EN2" s="333"/>
      <c r="EO2" s="333"/>
      <c r="EP2" s="333"/>
    </row>
    <row r="3" spans="1:149" x14ac:dyDescent="0.2">
      <c r="A3" s="333"/>
      <c r="B3" s="333"/>
      <c r="D3" s="333"/>
    </row>
    <row r="4" spans="1:149" x14ac:dyDescent="0.2">
      <c r="A4" s="333"/>
      <c r="B4" s="333"/>
      <c r="D4" s="334"/>
      <c r="E4" s="500"/>
      <c r="F4" s="349"/>
      <c r="G4" s="349"/>
    </row>
    <row r="5" spans="1:149" x14ac:dyDescent="0.2">
      <c r="A5" s="333"/>
      <c r="B5" s="333"/>
      <c r="D5" s="333"/>
      <c r="E5" s="501"/>
      <c r="F5" s="334"/>
      <c r="G5" s="334"/>
      <c r="H5" s="333"/>
      <c r="I5" s="333"/>
      <c r="J5" s="333"/>
      <c r="K5" s="333"/>
      <c r="L5" s="333"/>
      <c r="M5" s="333"/>
      <c r="N5" s="333"/>
      <c r="O5" s="333"/>
      <c r="P5" s="333"/>
      <c r="Q5" s="333"/>
      <c r="R5" s="333"/>
      <c r="S5" s="333"/>
      <c r="T5" s="333"/>
      <c r="U5" s="333"/>
      <c r="V5" s="333"/>
      <c r="W5" s="333"/>
      <c r="X5" s="333"/>
      <c r="Y5" s="333"/>
      <c r="Z5" s="333"/>
      <c r="AA5" s="333"/>
      <c r="AB5" s="333"/>
      <c r="AC5" s="333"/>
      <c r="AD5" s="333"/>
      <c r="AE5" s="333"/>
      <c r="AF5" s="333"/>
      <c r="AG5" s="333"/>
      <c r="AH5" s="333"/>
      <c r="AI5" s="333"/>
      <c r="AJ5" s="333"/>
      <c r="AK5" s="333"/>
      <c r="AL5" s="333"/>
      <c r="AM5" s="333"/>
      <c r="AN5" s="333"/>
      <c r="AO5" s="333"/>
      <c r="AP5" s="333"/>
      <c r="AQ5" s="333"/>
      <c r="AR5" s="333"/>
      <c r="AS5" s="333"/>
      <c r="AT5" s="333"/>
      <c r="AU5" s="333"/>
      <c r="AV5" s="333"/>
      <c r="AW5" s="333"/>
      <c r="AX5" s="333"/>
      <c r="AY5" s="333"/>
      <c r="AZ5" s="333"/>
      <c r="BA5" s="333"/>
      <c r="BB5" s="333"/>
      <c r="BC5" s="333"/>
      <c r="BD5" s="333"/>
      <c r="BE5" s="333"/>
      <c r="BF5" s="333"/>
      <c r="BG5" s="333"/>
      <c r="BH5" s="333"/>
      <c r="BI5" s="333"/>
      <c r="BJ5" s="333"/>
      <c r="BK5" s="333"/>
      <c r="BL5" s="333"/>
      <c r="BM5" s="333"/>
      <c r="BN5" s="333"/>
      <c r="BO5" s="333"/>
      <c r="BP5" s="333"/>
      <c r="BQ5" s="333"/>
      <c r="BR5" s="333"/>
      <c r="BS5" s="333"/>
      <c r="BT5" s="333"/>
      <c r="BU5" s="333"/>
      <c r="BV5" s="333"/>
      <c r="BW5" s="333"/>
      <c r="BX5" s="333"/>
      <c r="BY5" s="333"/>
      <c r="BZ5" s="333"/>
      <c r="CA5" s="333"/>
      <c r="CB5" s="333"/>
      <c r="CC5" s="333"/>
      <c r="CD5" s="333"/>
      <c r="CE5" s="333"/>
      <c r="CF5" s="333"/>
      <c r="CG5" s="333"/>
      <c r="CH5" s="333"/>
      <c r="CI5" s="333"/>
      <c r="CJ5" s="333"/>
      <c r="CK5" s="333"/>
      <c r="CL5" s="333"/>
      <c r="CM5" s="333"/>
      <c r="CN5" s="333"/>
      <c r="CO5" s="333"/>
      <c r="CP5" s="333"/>
      <c r="CQ5" s="333"/>
      <c r="CR5" s="333"/>
      <c r="CS5" s="333"/>
      <c r="CT5" s="333"/>
      <c r="CU5" s="333"/>
      <c r="CV5" s="333"/>
      <c r="CW5" s="333"/>
      <c r="CX5" s="333"/>
      <c r="CY5" s="333"/>
      <c r="CZ5" s="333"/>
      <c r="DA5" s="333"/>
      <c r="DB5" s="333"/>
      <c r="DC5" s="333"/>
      <c r="DD5" s="333"/>
      <c r="DE5" s="333"/>
      <c r="DF5" s="333"/>
      <c r="DG5" s="333"/>
      <c r="DH5" s="333"/>
      <c r="DI5" s="333"/>
      <c r="DJ5" s="333"/>
      <c r="DK5" s="333"/>
      <c r="DL5" s="333"/>
      <c r="DM5" s="333"/>
      <c r="DN5" s="333"/>
      <c r="DO5" s="333"/>
      <c r="DP5" s="333"/>
      <c r="DQ5" s="333"/>
      <c r="DR5" s="333"/>
      <c r="DS5" s="333"/>
      <c r="DT5" s="333"/>
      <c r="DU5" s="333"/>
      <c r="DV5" s="333"/>
      <c r="DW5" s="333"/>
      <c r="DX5" s="333"/>
      <c r="DY5" s="333"/>
      <c r="DZ5" s="333"/>
      <c r="EA5" s="333"/>
      <c r="EB5" s="333"/>
      <c r="EC5" s="333"/>
      <c r="ED5" s="333"/>
      <c r="EE5" s="333"/>
      <c r="EF5" s="333"/>
      <c r="EG5" s="333"/>
      <c r="EH5" s="333"/>
      <c r="EI5" s="333"/>
      <c r="EJ5" s="333"/>
      <c r="EK5" s="333"/>
      <c r="EL5" s="333"/>
      <c r="EM5" s="333"/>
    </row>
    <row r="6" spans="1:149" x14ac:dyDescent="0.2">
      <c r="A6" s="333"/>
      <c r="B6" s="333"/>
      <c r="D6" s="333"/>
      <c r="E6" s="55"/>
      <c r="F6" s="333"/>
      <c r="G6" s="333"/>
      <c r="H6" s="333"/>
      <c r="I6" s="333"/>
      <c r="J6" s="333"/>
      <c r="K6" s="333"/>
      <c r="L6" s="333"/>
      <c r="M6" s="333"/>
      <c r="N6" s="333"/>
      <c r="O6" s="333"/>
      <c r="P6" s="333"/>
      <c r="Q6" s="333"/>
      <c r="R6" s="333"/>
      <c r="S6" s="333"/>
      <c r="T6" s="333"/>
      <c r="U6" s="333"/>
      <c r="V6" s="333"/>
      <c r="W6" s="333"/>
      <c r="X6" s="333"/>
      <c r="Y6" s="333"/>
      <c r="Z6" s="333"/>
      <c r="AA6" s="333"/>
      <c r="AB6" s="333"/>
      <c r="AC6" s="333"/>
      <c r="AD6" s="333"/>
      <c r="AE6" s="333"/>
      <c r="AF6" s="333"/>
      <c r="AG6" s="333"/>
      <c r="AH6" s="333"/>
      <c r="AI6" s="333"/>
      <c r="AJ6" s="333"/>
      <c r="AK6" s="333"/>
      <c r="AL6" s="333"/>
      <c r="AM6" s="333"/>
      <c r="AN6" s="333"/>
      <c r="AO6" s="333"/>
      <c r="AP6" s="333"/>
      <c r="AQ6" s="333"/>
      <c r="AR6" s="333"/>
      <c r="AS6" s="333"/>
      <c r="AT6" s="333"/>
      <c r="AU6" s="333"/>
      <c r="AV6" s="333"/>
      <c r="AW6" s="333"/>
      <c r="AX6" s="333"/>
      <c r="AY6" s="333"/>
      <c r="AZ6" s="333"/>
      <c r="BA6" s="333"/>
      <c r="BB6" s="333"/>
      <c r="BC6" s="333"/>
      <c r="BD6" s="333"/>
      <c r="BE6" s="333"/>
      <c r="BF6" s="333"/>
      <c r="BG6" s="333"/>
      <c r="BH6" s="333"/>
      <c r="BI6" s="333"/>
      <c r="BJ6" s="333"/>
      <c r="BK6" s="333"/>
      <c r="BL6" s="333"/>
      <c r="BM6" s="333"/>
      <c r="BN6" s="333"/>
      <c r="BO6" s="333"/>
      <c r="BP6" s="333"/>
      <c r="BQ6" s="333"/>
      <c r="BR6" s="333"/>
      <c r="BS6" s="333"/>
      <c r="BT6" s="333"/>
      <c r="BU6" s="333"/>
      <c r="BV6" s="333"/>
      <c r="BW6" s="333"/>
      <c r="BX6" s="333"/>
      <c r="BY6" s="333"/>
      <c r="BZ6" s="333"/>
      <c r="CA6" s="333"/>
      <c r="CB6" s="333"/>
      <c r="CC6" s="333"/>
      <c r="CD6" s="333"/>
      <c r="CE6" s="333"/>
      <c r="CF6" s="333"/>
      <c r="CG6" s="333"/>
      <c r="CH6" s="333"/>
      <c r="CI6" s="333"/>
      <c r="CJ6" s="333"/>
      <c r="CK6" s="333"/>
      <c r="CL6" s="333"/>
      <c r="CM6" s="333"/>
      <c r="CN6" s="333"/>
      <c r="CO6" s="333"/>
      <c r="CP6" s="333"/>
      <c r="CQ6" s="333"/>
      <c r="CR6" s="333"/>
      <c r="CS6" s="333"/>
      <c r="CT6" s="333"/>
      <c r="CU6" s="333"/>
      <c r="CV6" s="333"/>
      <c r="CW6" s="333"/>
      <c r="CX6" s="333"/>
      <c r="CY6" s="333"/>
      <c r="CZ6" s="333"/>
      <c r="DA6" s="333"/>
      <c r="DB6" s="333"/>
      <c r="DC6" s="333"/>
      <c r="DD6" s="333"/>
      <c r="DE6" s="333"/>
      <c r="DF6" s="333"/>
      <c r="DG6" s="333"/>
      <c r="DH6" s="333"/>
      <c r="DI6" s="333"/>
      <c r="DJ6" s="333"/>
      <c r="DK6" s="333"/>
      <c r="DL6" s="333"/>
      <c r="DM6" s="333"/>
      <c r="DN6" s="333"/>
      <c r="DO6" s="333"/>
      <c r="DP6" s="333"/>
      <c r="DQ6" s="333"/>
      <c r="DR6" s="333"/>
      <c r="DS6" s="333"/>
      <c r="DT6" s="333"/>
      <c r="DU6" s="333"/>
      <c r="DV6" s="333"/>
      <c r="DW6" s="333"/>
      <c r="DX6" s="333"/>
      <c r="DY6" s="333"/>
      <c r="DZ6" s="333"/>
      <c r="EA6" s="333"/>
      <c r="EB6" s="333"/>
      <c r="EC6" s="333"/>
      <c r="ED6" s="333"/>
      <c r="EE6" s="333"/>
      <c r="EF6" s="333"/>
      <c r="EG6" s="333"/>
      <c r="EH6" s="333"/>
      <c r="EI6" s="333"/>
      <c r="EJ6" s="333"/>
      <c r="EK6" s="333"/>
      <c r="EL6" s="333"/>
      <c r="EM6" s="333"/>
    </row>
    <row r="7" spans="1:149" ht="15.75" customHeight="1" x14ac:dyDescent="0.25">
      <c r="A7" s="333"/>
      <c r="B7" s="333"/>
      <c r="D7" s="415" t="s">
        <v>443</v>
      </c>
      <c r="E7" s="501"/>
      <c r="F7" s="334"/>
      <c r="G7" s="334"/>
      <c r="H7" s="333"/>
      <c r="I7" s="333"/>
      <c r="J7" s="333"/>
      <c r="K7" s="333"/>
      <c r="L7" s="333"/>
      <c r="M7" s="336"/>
      <c r="N7" s="336"/>
      <c r="O7" s="336"/>
      <c r="P7" s="336"/>
      <c r="Q7" s="336"/>
      <c r="R7" s="336"/>
      <c r="S7" s="336"/>
      <c r="T7" s="336"/>
      <c r="U7" s="336"/>
      <c r="V7" s="336"/>
      <c r="W7" s="336"/>
      <c r="X7" s="336"/>
      <c r="Y7" s="336"/>
      <c r="Z7" s="336"/>
      <c r="AA7" s="336"/>
      <c r="AB7" s="336"/>
      <c r="AC7" s="336"/>
      <c r="AD7" s="336"/>
      <c r="AE7" s="336"/>
      <c r="AF7" s="336"/>
      <c r="AG7" s="336"/>
      <c r="AH7" s="336"/>
      <c r="AI7" s="336"/>
      <c r="AJ7" s="336"/>
      <c r="AK7" s="336"/>
      <c r="AL7" s="336"/>
      <c r="AM7" s="336"/>
      <c r="AN7" s="336"/>
      <c r="AO7" s="336"/>
      <c r="AP7" s="336"/>
      <c r="AQ7" s="336"/>
      <c r="AR7" s="336"/>
      <c r="AS7" s="336"/>
      <c r="AT7" s="336"/>
      <c r="AU7" s="336"/>
      <c r="AV7" s="336"/>
      <c r="AW7" s="336"/>
      <c r="AX7" s="336"/>
      <c r="AY7" s="336"/>
      <c r="AZ7" s="336"/>
      <c r="BA7" s="336"/>
      <c r="BB7" s="336"/>
      <c r="BC7" s="336"/>
      <c r="BD7" s="336"/>
      <c r="BE7" s="336"/>
      <c r="BF7" s="336"/>
      <c r="BG7" s="336"/>
      <c r="BH7" s="336"/>
      <c r="BI7" s="336"/>
      <c r="BJ7" s="336"/>
      <c r="BK7" s="336"/>
      <c r="BL7" s="336"/>
      <c r="BM7" s="336"/>
      <c r="BN7" s="336"/>
      <c r="BO7" s="336"/>
      <c r="BP7" s="336"/>
      <c r="BQ7" s="336"/>
      <c r="BR7" s="336"/>
      <c r="BS7" s="336"/>
      <c r="BT7" s="336"/>
      <c r="BU7" s="336"/>
      <c r="BV7" s="336"/>
      <c r="BW7" s="336"/>
      <c r="BX7" s="336"/>
      <c r="BY7" s="336"/>
      <c r="BZ7" s="336"/>
      <c r="CA7" s="333"/>
      <c r="CB7" s="333"/>
      <c r="CC7" s="333"/>
      <c r="CD7" s="333"/>
      <c r="CE7" s="333"/>
      <c r="CF7" s="333"/>
      <c r="CG7" s="333"/>
      <c r="CH7" s="333"/>
      <c r="CI7" s="333"/>
      <c r="CJ7" s="333"/>
      <c r="CK7" s="333"/>
      <c r="CL7" s="333"/>
      <c r="CM7" s="333"/>
      <c r="CN7" s="333"/>
      <c r="CO7" s="333"/>
      <c r="CP7" s="333"/>
      <c r="CQ7" s="333"/>
      <c r="CR7" s="333"/>
      <c r="CS7" s="333"/>
      <c r="CT7" s="333"/>
      <c r="CU7" s="333"/>
      <c r="CV7" s="333"/>
      <c r="CW7" s="333"/>
      <c r="CX7" s="333"/>
      <c r="CY7" s="333"/>
      <c r="CZ7" s="333"/>
      <c r="DA7" s="333"/>
      <c r="DB7" s="333"/>
      <c r="DC7" s="333"/>
      <c r="DD7" s="333"/>
      <c r="DE7" s="333"/>
      <c r="DF7" s="333"/>
      <c r="DG7" s="333"/>
      <c r="DH7" s="333"/>
      <c r="DI7" s="333"/>
      <c r="DJ7" s="333"/>
      <c r="DK7" s="333"/>
      <c r="DL7" s="333"/>
      <c r="DM7" s="333"/>
      <c r="DN7" s="333"/>
      <c r="DO7" s="333"/>
      <c r="DP7" s="333"/>
      <c r="DQ7" s="333"/>
      <c r="DR7" s="333"/>
      <c r="DS7" s="333"/>
      <c r="DT7" s="333"/>
      <c r="DU7" s="333"/>
      <c r="DV7" s="333"/>
      <c r="DW7" s="333"/>
      <c r="DX7" s="333"/>
      <c r="DY7" s="333"/>
      <c r="DZ7" s="333"/>
      <c r="EA7" s="333"/>
      <c r="EB7" s="333"/>
      <c r="EC7" s="333"/>
      <c r="ED7" s="333"/>
      <c r="EE7" s="333"/>
      <c r="EF7" s="333"/>
      <c r="EG7" s="333"/>
      <c r="EH7" s="333"/>
      <c r="EI7" s="333"/>
      <c r="EJ7" s="333"/>
      <c r="EK7" s="333"/>
      <c r="EL7" s="333"/>
      <c r="EM7" s="336"/>
    </row>
    <row r="8" spans="1:149" ht="12.75" customHeight="1" x14ac:dyDescent="0.2">
      <c r="A8" s="333"/>
      <c r="B8" s="333"/>
      <c r="D8" s="502"/>
      <c r="E8" s="503"/>
      <c r="F8" s="504"/>
      <c r="G8" s="505"/>
      <c r="H8" s="856" t="str">
        <f>[10]Summary!H8</f>
        <v>2022/23</v>
      </c>
      <c r="I8" s="857"/>
      <c r="J8" s="857"/>
      <c r="K8" s="857"/>
      <c r="L8" s="857"/>
      <c r="M8" s="857"/>
      <c r="N8" s="857"/>
      <c r="O8" s="857"/>
      <c r="P8" s="857"/>
      <c r="Q8" s="857"/>
      <c r="R8" s="857"/>
      <c r="S8" s="857"/>
      <c r="T8" s="857"/>
      <c r="U8" s="857"/>
      <c r="V8" s="857"/>
      <c r="W8" s="857"/>
      <c r="X8" s="857"/>
      <c r="Y8" s="857"/>
      <c r="Z8" s="857"/>
      <c r="AA8" s="857"/>
      <c r="AB8" s="857"/>
      <c r="AC8" s="857"/>
      <c r="AD8" s="857"/>
      <c r="AE8" s="857"/>
      <c r="AF8" s="857"/>
      <c r="AG8" s="857"/>
      <c r="AH8" s="857"/>
      <c r="AI8" s="857"/>
      <c r="AJ8" s="857"/>
      <c r="AK8" s="857"/>
      <c r="AL8" s="857"/>
      <c r="AM8" s="857"/>
      <c r="AN8" s="857"/>
      <c r="AO8" s="857"/>
      <c r="AP8" s="857"/>
      <c r="AQ8" s="857"/>
      <c r="AR8" s="857"/>
      <c r="AS8" s="857"/>
      <c r="AT8" s="857"/>
      <c r="AU8" s="857"/>
      <c r="AV8" s="857"/>
      <c r="AW8" s="857"/>
      <c r="AX8" s="857"/>
      <c r="AY8" s="857"/>
      <c r="AZ8" s="857"/>
      <c r="BA8" s="857"/>
      <c r="BB8" s="857"/>
      <c r="BC8" s="857"/>
      <c r="BD8" s="857"/>
      <c r="BE8" s="857"/>
      <c r="BF8" s="857"/>
      <c r="BG8" s="857"/>
      <c r="BH8" s="857"/>
      <c r="BI8" s="857"/>
      <c r="BJ8" s="857"/>
      <c r="BK8" s="857"/>
      <c r="BL8" s="857"/>
      <c r="BM8" s="857"/>
      <c r="BN8" s="857"/>
      <c r="BO8" s="857"/>
      <c r="BP8" s="857"/>
      <c r="BQ8" s="857"/>
      <c r="BR8" s="857"/>
      <c r="BS8" s="857"/>
      <c r="BT8" s="857"/>
      <c r="BU8" s="857"/>
      <c r="BV8" s="506"/>
      <c r="BW8" s="506"/>
      <c r="BX8" s="507"/>
      <c r="BY8" s="506"/>
      <c r="BZ8" s="834" t="str">
        <f>[10]Summary!BZ8</f>
        <v>2021/22</v>
      </c>
      <c r="CA8" s="849"/>
      <c r="CB8" s="849"/>
      <c r="CC8" s="849"/>
      <c r="CD8" s="849"/>
      <c r="CE8" s="849"/>
      <c r="CF8" s="849"/>
      <c r="CG8" s="849"/>
      <c r="CH8" s="849"/>
      <c r="CI8" s="849"/>
      <c r="CJ8" s="849"/>
      <c r="CK8" s="849"/>
      <c r="CL8" s="849"/>
      <c r="CM8" s="849"/>
      <c r="CN8" s="849"/>
      <c r="CO8" s="849"/>
      <c r="CP8" s="849"/>
      <c r="CQ8" s="849"/>
      <c r="CR8" s="849"/>
      <c r="CS8" s="849"/>
      <c r="CT8" s="849"/>
      <c r="CU8" s="849"/>
      <c r="CV8" s="849"/>
      <c r="CW8" s="849"/>
      <c r="CX8" s="849"/>
      <c r="CY8" s="849"/>
      <c r="CZ8" s="849"/>
      <c r="DA8" s="849"/>
      <c r="DB8" s="849"/>
      <c r="DC8" s="849"/>
      <c r="DD8" s="849"/>
      <c r="DE8" s="849"/>
      <c r="DF8" s="849"/>
      <c r="DG8" s="849"/>
      <c r="DH8" s="849"/>
      <c r="DI8" s="849"/>
      <c r="DJ8" s="849"/>
      <c r="DK8" s="849"/>
      <c r="DL8" s="849"/>
      <c r="DM8" s="849"/>
      <c r="DN8" s="849"/>
      <c r="DO8" s="849"/>
      <c r="DP8" s="849"/>
      <c r="DQ8" s="849"/>
      <c r="DR8" s="849"/>
      <c r="DS8" s="849"/>
      <c r="DT8" s="849"/>
      <c r="DU8" s="849"/>
      <c r="DV8" s="849"/>
      <c r="DW8" s="849"/>
      <c r="DX8" s="849"/>
      <c r="DY8" s="849"/>
      <c r="DZ8" s="849"/>
      <c r="EA8" s="849"/>
      <c r="EB8" s="849"/>
      <c r="EC8" s="849"/>
      <c r="ED8" s="849"/>
      <c r="EE8" s="849"/>
      <c r="EF8" s="849"/>
      <c r="EG8" s="849"/>
      <c r="EH8" s="849"/>
      <c r="EI8" s="849"/>
      <c r="EJ8" s="849"/>
      <c r="EK8" s="849"/>
      <c r="EL8" s="849"/>
      <c r="EM8" s="849"/>
      <c r="EN8" s="506"/>
      <c r="EO8" s="508"/>
      <c r="EP8" s="453"/>
      <c r="EQ8" s="333"/>
    </row>
    <row r="9" spans="1:149" ht="12.75" customHeight="1" x14ac:dyDescent="0.2">
      <c r="A9" s="333"/>
      <c r="B9" s="333"/>
      <c r="D9" s="352"/>
      <c r="E9" s="501"/>
      <c r="F9" s="402"/>
      <c r="G9" s="401"/>
      <c r="H9" s="13" t="str">
        <f>[10]Foreigndebt!G9</f>
        <v>Budget</v>
      </c>
      <c r="I9" s="13"/>
      <c r="J9" s="13"/>
      <c r="K9" s="399"/>
      <c r="L9" s="13"/>
      <c r="M9" s="13" t="s">
        <v>4</v>
      </c>
      <c r="N9" s="13"/>
      <c r="O9" s="13"/>
      <c r="P9" s="294"/>
      <c r="Q9" s="13"/>
      <c r="R9" s="13" t="s">
        <v>5</v>
      </c>
      <c r="S9" s="13"/>
      <c r="T9" s="13"/>
      <c r="U9" s="294"/>
      <c r="V9" s="13"/>
      <c r="W9" s="13" t="s">
        <v>6</v>
      </c>
      <c r="X9" s="13"/>
      <c r="Y9" s="13"/>
      <c r="Z9" s="294"/>
      <c r="AA9" s="13"/>
      <c r="AB9" s="13" t="s">
        <v>7</v>
      </c>
      <c r="AC9" s="13"/>
      <c r="AD9" s="13"/>
      <c r="AE9" s="294"/>
      <c r="AF9" s="13"/>
      <c r="AG9" s="13" t="s">
        <v>8</v>
      </c>
      <c r="AH9" s="13"/>
      <c r="AI9" s="13"/>
      <c r="AJ9" s="294"/>
      <c r="AK9" s="13"/>
      <c r="AL9" s="13" t="s">
        <v>9</v>
      </c>
      <c r="AM9" s="13"/>
      <c r="AN9" s="13"/>
      <c r="AO9" s="294"/>
      <c r="AP9" s="13"/>
      <c r="AQ9" s="13" t="s">
        <v>10</v>
      </c>
      <c r="AR9" s="13"/>
      <c r="AS9" s="13"/>
      <c r="AT9" s="294"/>
      <c r="AU9" s="13"/>
      <c r="AV9" s="13" t="s">
        <v>11</v>
      </c>
      <c r="AW9" s="13"/>
      <c r="AX9" s="13"/>
      <c r="AY9" s="294"/>
      <c r="AZ9" s="13"/>
      <c r="BA9" s="13" t="s">
        <v>12</v>
      </c>
      <c r="BB9" s="13"/>
      <c r="BC9" s="13"/>
      <c r="BD9" s="294"/>
      <c r="BE9" s="13"/>
      <c r="BF9" s="13" t="s">
        <v>13</v>
      </c>
      <c r="BG9" s="13"/>
      <c r="BH9" s="13"/>
      <c r="BI9" s="294"/>
      <c r="BJ9" s="13"/>
      <c r="BK9" s="13" t="s">
        <v>14</v>
      </c>
      <c r="BL9" s="13"/>
      <c r="BM9" s="13"/>
      <c r="BN9" s="294"/>
      <c r="BO9" s="13"/>
      <c r="BP9" s="13" t="s">
        <v>15</v>
      </c>
      <c r="BQ9" s="13"/>
      <c r="BR9" s="13"/>
      <c r="BS9" s="294"/>
      <c r="BT9" s="13"/>
      <c r="BU9" s="13" t="s">
        <v>16</v>
      </c>
      <c r="BV9" s="13"/>
      <c r="BW9" s="13"/>
      <c r="BX9" s="294"/>
      <c r="BY9" s="13"/>
      <c r="BZ9" s="13" t="str">
        <f>[10]Foreigndebt!BY9</f>
        <v>Preliminary</v>
      </c>
      <c r="CA9" s="13"/>
      <c r="CB9" s="13"/>
      <c r="CC9" s="294"/>
      <c r="CD9" s="13"/>
      <c r="CE9" s="13" t="s">
        <v>4</v>
      </c>
      <c r="CF9" s="13"/>
      <c r="CG9" s="13"/>
      <c r="CH9" s="294"/>
      <c r="CI9" s="13"/>
      <c r="CJ9" s="13" t="s">
        <v>5</v>
      </c>
      <c r="CK9" s="13"/>
      <c r="CL9" s="13"/>
      <c r="CM9" s="294"/>
      <c r="CN9" s="13"/>
      <c r="CO9" s="13" t="s">
        <v>6</v>
      </c>
      <c r="CP9" s="13"/>
      <c r="CQ9" s="13"/>
      <c r="CR9" s="294"/>
      <c r="CS9" s="13"/>
      <c r="CT9" s="13" t="s">
        <v>7</v>
      </c>
      <c r="CU9" s="13"/>
      <c r="CV9" s="13"/>
      <c r="CW9" s="294"/>
      <c r="CX9" s="13"/>
      <c r="CY9" s="13" t="s">
        <v>8</v>
      </c>
      <c r="CZ9" s="13"/>
      <c r="DA9" s="13"/>
      <c r="DB9" s="294"/>
      <c r="DC9" s="13"/>
      <c r="DD9" s="13" t="s">
        <v>9</v>
      </c>
      <c r="DE9" s="13"/>
      <c r="DF9" s="13"/>
      <c r="DG9" s="294"/>
      <c r="DH9" s="13"/>
      <c r="DI9" s="13" t="s">
        <v>10</v>
      </c>
      <c r="DJ9" s="13"/>
      <c r="DK9" s="13"/>
      <c r="DL9" s="294"/>
      <c r="DM9" s="13"/>
      <c r="DN9" s="13" t="s">
        <v>11</v>
      </c>
      <c r="DO9" s="13"/>
      <c r="DP9" s="13"/>
      <c r="DQ9" s="294"/>
      <c r="DR9" s="13"/>
      <c r="DS9" s="13" t="s">
        <v>12</v>
      </c>
      <c r="DT9" s="13"/>
      <c r="DU9" s="13"/>
      <c r="DV9" s="294"/>
      <c r="DW9" s="13"/>
      <c r="DX9" s="13" t="s">
        <v>13</v>
      </c>
      <c r="DY9" s="13"/>
      <c r="DZ9" s="13"/>
      <c r="EA9" s="294"/>
      <c r="EB9" s="13"/>
      <c r="EC9" s="13" t="s">
        <v>14</v>
      </c>
      <c r="ED9" s="13"/>
      <c r="EE9" s="13"/>
      <c r="EF9" s="294"/>
      <c r="EG9" s="13"/>
      <c r="EH9" s="13" t="s">
        <v>15</v>
      </c>
      <c r="EI9" s="13"/>
      <c r="EJ9" s="13"/>
      <c r="EK9" s="294"/>
      <c r="EL9" s="13"/>
      <c r="EM9" s="13" t="s">
        <v>16</v>
      </c>
      <c r="EN9" s="13"/>
      <c r="EO9" s="509"/>
      <c r="EP9" s="510"/>
      <c r="EQ9" s="333"/>
    </row>
    <row r="10" spans="1:149" ht="12.75" customHeight="1" x14ac:dyDescent="0.2">
      <c r="A10" s="333"/>
      <c r="B10" s="333"/>
      <c r="D10" s="346" t="s">
        <v>18</v>
      </c>
      <c r="E10" s="511"/>
      <c r="F10" s="423"/>
      <c r="G10" s="376"/>
      <c r="H10" s="76" t="s">
        <v>19</v>
      </c>
      <c r="I10" s="76"/>
      <c r="J10" s="17"/>
      <c r="K10" s="74"/>
      <c r="L10" s="76"/>
      <c r="M10" s="347"/>
      <c r="N10" s="347"/>
      <c r="O10" s="347"/>
      <c r="P10" s="423"/>
      <c r="Q10" s="347"/>
      <c r="R10" s="347"/>
      <c r="S10" s="347"/>
      <c r="T10" s="347"/>
      <c r="U10" s="423"/>
      <c r="V10" s="347"/>
      <c r="W10" s="347"/>
      <c r="X10" s="347"/>
      <c r="Y10" s="347"/>
      <c r="Z10" s="423"/>
      <c r="AA10" s="347"/>
      <c r="AB10" s="347"/>
      <c r="AC10" s="347"/>
      <c r="AD10" s="347"/>
      <c r="AE10" s="423"/>
      <c r="AF10" s="347"/>
      <c r="AG10" s="347"/>
      <c r="AH10" s="347"/>
      <c r="AI10" s="347"/>
      <c r="AJ10" s="423"/>
      <c r="AK10" s="347"/>
      <c r="AL10" s="347"/>
      <c r="AM10" s="347"/>
      <c r="AN10" s="347"/>
      <c r="AO10" s="423"/>
      <c r="AP10" s="347"/>
      <c r="AQ10" s="347"/>
      <c r="AR10" s="347"/>
      <c r="AS10" s="347"/>
      <c r="AT10" s="423"/>
      <c r="AU10" s="347"/>
      <c r="AV10" s="347"/>
      <c r="AW10" s="347"/>
      <c r="AX10" s="347"/>
      <c r="AY10" s="423"/>
      <c r="AZ10" s="347"/>
      <c r="BA10" s="347"/>
      <c r="BB10" s="347"/>
      <c r="BC10" s="347"/>
      <c r="BD10" s="423"/>
      <c r="BE10" s="347"/>
      <c r="BF10" s="347"/>
      <c r="BG10" s="347"/>
      <c r="BH10" s="347"/>
      <c r="BI10" s="423"/>
      <c r="BJ10" s="347"/>
      <c r="BK10" s="347"/>
      <c r="BL10" s="347"/>
      <c r="BM10" s="347"/>
      <c r="BN10" s="423"/>
      <c r="BO10" s="347"/>
      <c r="BP10" s="347"/>
      <c r="BQ10" s="347"/>
      <c r="BR10" s="347"/>
      <c r="BS10" s="423"/>
      <c r="BT10" s="347"/>
      <c r="BU10" s="347"/>
      <c r="BV10" s="347"/>
      <c r="BW10" s="347"/>
      <c r="BX10" s="423"/>
      <c r="BY10" s="347"/>
      <c r="BZ10" s="76" t="s">
        <v>20</v>
      </c>
      <c r="CA10" s="76"/>
      <c r="CB10" s="76"/>
      <c r="CC10" s="74"/>
      <c r="CD10" s="76"/>
      <c r="CE10" s="347"/>
      <c r="CF10" s="347"/>
      <c r="CG10" s="347"/>
      <c r="CH10" s="423"/>
      <c r="CI10" s="347"/>
      <c r="CJ10" s="347"/>
      <c r="CK10" s="347"/>
      <c r="CL10" s="347"/>
      <c r="CM10" s="423"/>
      <c r="CN10" s="347"/>
      <c r="CO10" s="347"/>
      <c r="CP10" s="347"/>
      <c r="CQ10" s="347"/>
      <c r="CR10" s="423"/>
      <c r="CS10" s="347"/>
      <c r="CT10" s="347"/>
      <c r="CU10" s="347"/>
      <c r="CV10" s="347"/>
      <c r="CW10" s="423"/>
      <c r="CX10" s="347"/>
      <c r="CY10" s="347"/>
      <c r="CZ10" s="347"/>
      <c r="DA10" s="347"/>
      <c r="DB10" s="423"/>
      <c r="DC10" s="347"/>
      <c r="DD10" s="347"/>
      <c r="DE10" s="347"/>
      <c r="DF10" s="347"/>
      <c r="DG10" s="423"/>
      <c r="DH10" s="347"/>
      <c r="DI10" s="347"/>
      <c r="DJ10" s="347"/>
      <c r="DK10" s="347"/>
      <c r="DL10" s="423"/>
      <c r="DM10" s="347"/>
      <c r="DN10" s="347"/>
      <c r="DO10" s="347"/>
      <c r="DP10" s="347"/>
      <c r="DQ10" s="423"/>
      <c r="DR10" s="347"/>
      <c r="DS10" s="347"/>
      <c r="DT10" s="347"/>
      <c r="DU10" s="347"/>
      <c r="DV10" s="423"/>
      <c r="DW10" s="347"/>
      <c r="DX10" s="347"/>
      <c r="DY10" s="347"/>
      <c r="DZ10" s="347"/>
      <c r="EA10" s="423"/>
      <c r="EB10" s="347"/>
      <c r="EC10" s="347"/>
      <c r="ED10" s="347"/>
      <c r="EE10" s="347"/>
      <c r="EF10" s="423"/>
      <c r="EG10" s="347"/>
      <c r="EH10" s="347"/>
      <c r="EI10" s="347"/>
      <c r="EJ10" s="347"/>
      <c r="EK10" s="423"/>
      <c r="EL10" s="347"/>
      <c r="EM10" s="347"/>
      <c r="EN10" s="347"/>
      <c r="EO10" s="495"/>
      <c r="EP10" s="453"/>
      <c r="EQ10" s="333"/>
    </row>
    <row r="11" spans="1:149" x14ac:dyDescent="0.2">
      <c r="A11" s="333"/>
      <c r="B11" s="333"/>
      <c r="D11" s="345"/>
      <c r="E11" s="55"/>
      <c r="F11" s="351"/>
      <c r="G11" s="333"/>
      <c r="H11" s="333"/>
      <c r="I11" s="333"/>
      <c r="J11" s="333"/>
      <c r="K11" s="351"/>
      <c r="L11" s="333"/>
      <c r="M11" s="333"/>
      <c r="N11" s="333"/>
      <c r="O11" s="333"/>
      <c r="P11" s="351"/>
      <c r="Q11" s="333"/>
      <c r="R11" s="333"/>
      <c r="S11" s="333"/>
      <c r="T11" s="333"/>
      <c r="U11" s="351"/>
      <c r="V11" s="333"/>
      <c r="W11" s="333"/>
      <c r="X11" s="333"/>
      <c r="Y11" s="333"/>
      <c r="Z11" s="351"/>
      <c r="AA11" s="333"/>
      <c r="AB11" s="333"/>
      <c r="AC11" s="333"/>
      <c r="AD11" s="333"/>
      <c r="AE11" s="351"/>
      <c r="AF11" s="333"/>
      <c r="AG11" s="333"/>
      <c r="AH11" s="333"/>
      <c r="AI11" s="333"/>
      <c r="AJ11" s="351"/>
      <c r="AK11" s="333"/>
      <c r="AL11" s="333"/>
      <c r="AM11" s="333"/>
      <c r="AN11" s="333"/>
      <c r="AO11" s="351"/>
      <c r="AP11" s="333"/>
      <c r="AQ11" s="333"/>
      <c r="AR11" s="333"/>
      <c r="AS11" s="333"/>
      <c r="AT11" s="351"/>
      <c r="AU11" s="333"/>
      <c r="AV11" s="333"/>
      <c r="AW11" s="333"/>
      <c r="AX11" s="333"/>
      <c r="AY11" s="351"/>
      <c r="AZ11" s="333"/>
      <c r="BA11" s="333"/>
      <c r="BB11" s="333"/>
      <c r="BC11" s="333"/>
      <c r="BD11" s="351"/>
      <c r="BE11" s="333"/>
      <c r="BF11" s="333"/>
      <c r="BG11" s="333"/>
      <c r="BH11" s="333"/>
      <c r="BI11" s="351"/>
      <c r="BJ11" s="333"/>
      <c r="BK11" s="333"/>
      <c r="BL11" s="333"/>
      <c r="BM11" s="333"/>
      <c r="BN11" s="351"/>
      <c r="BO11" s="333"/>
      <c r="BP11" s="333"/>
      <c r="BQ11" s="333"/>
      <c r="BR11" s="333"/>
      <c r="BS11" s="351"/>
      <c r="BT11" s="333"/>
      <c r="BU11" s="333"/>
      <c r="BV11" s="333"/>
      <c r="BW11" s="333"/>
      <c r="BX11" s="351"/>
      <c r="BY11" s="333"/>
      <c r="BZ11" s="333"/>
      <c r="CA11" s="333"/>
      <c r="CB11" s="333"/>
      <c r="CC11" s="351"/>
      <c r="CD11" s="333"/>
      <c r="CE11" s="333"/>
      <c r="CF11" s="333"/>
      <c r="CG11" s="333"/>
      <c r="CH11" s="351"/>
      <c r="CI11" s="333"/>
      <c r="CJ11" s="333"/>
      <c r="CK11" s="333"/>
      <c r="CL11" s="333"/>
      <c r="CM11" s="351"/>
      <c r="CN11" s="333"/>
      <c r="CO11" s="333"/>
      <c r="CP11" s="333"/>
      <c r="CQ11" s="333"/>
      <c r="CR11" s="351"/>
      <c r="CS11" s="333"/>
      <c r="CT11" s="333"/>
      <c r="CU11" s="333"/>
      <c r="CV11" s="333"/>
      <c r="CW11" s="351"/>
      <c r="CX11" s="333"/>
      <c r="CY11" s="333"/>
      <c r="CZ11" s="333"/>
      <c r="DA11" s="333"/>
      <c r="DB11" s="351"/>
      <c r="DC11" s="333"/>
      <c r="DD11" s="333"/>
      <c r="DE11" s="333"/>
      <c r="DF11" s="333"/>
      <c r="DG11" s="351"/>
      <c r="DH11" s="333"/>
      <c r="DI11" s="333"/>
      <c r="DJ11" s="333"/>
      <c r="DK11" s="333"/>
      <c r="DL11" s="351"/>
      <c r="DM11" s="333"/>
      <c r="DN11" s="333"/>
      <c r="DO11" s="333"/>
      <c r="DP11" s="333"/>
      <c r="DQ11" s="351"/>
      <c r="DR11" s="333"/>
      <c r="DS11" s="333"/>
      <c r="DT11" s="333"/>
      <c r="DU11" s="333"/>
      <c r="DV11" s="351"/>
      <c r="DW11" s="333"/>
      <c r="DX11" s="333"/>
      <c r="DY11" s="333"/>
      <c r="DZ11" s="333"/>
      <c r="EA11" s="351"/>
      <c r="EB11" s="333"/>
      <c r="EC11" s="333"/>
      <c r="ED11" s="333"/>
      <c r="EE11" s="333"/>
      <c r="EF11" s="351"/>
      <c r="EG11" s="333"/>
      <c r="EH11" s="333"/>
      <c r="EI11" s="333"/>
      <c r="EJ11" s="333"/>
      <c r="EK11" s="351"/>
      <c r="EL11" s="333"/>
      <c r="EM11" s="359"/>
      <c r="EN11" s="333"/>
      <c r="EO11" s="333"/>
      <c r="EP11" s="345"/>
      <c r="EQ11" s="333"/>
    </row>
    <row r="12" spans="1:149" s="349" customFormat="1" x14ac:dyDescent="0.2">
      <c r="A12" s="334"/>
      <c r="B12" s="334"/>
      <c r="C12" s="334"/>
      <c r="D12" s="352" t="s">
        <v>444</v>
      </c>
      <c r="E12" s="55" t="s">
        <v>45</v>
      </c>
      <c r="F12" s="351"/>
      <c r="G12" s="333"/>
      <c r="H12" s="482">
        <f>+H13-H17</f>
        <v>99611000</v>
      </c>
      <c r="I12" s="482"/>
      <c r="J12" s="482"/>
      <c r="K12" s="483"/>
      <c r="L12" s="482"/>
      <c r="M12" s="482">
        <f>+M13-M17</f>
        <v>-23712019</v>
      </c>
      <c r="N12" s="482"/>
      <c r="O12" s="482"/>
      <c r="P12" s="483"/>
      <c r="Q12" s="482"/>
      <c r="R12" s="482">
        <f>+R13-R17</f>
        <v>9974227</v>
      </c>
      <c r="S12" s="482"/>
      <c r="T12" s="482"/>
      <c r="U12" s="483"/>
      <c r="V12" s="482"/>
      <c r="W12" s="482">
        <f>+W13-W17</f>
        <v>287722671</v>
      </c>
      <c r="X12" s="482"/>
      <c r="Y12" s="482"/>
      <c r="Z12" s="483"/>
      <c r="AA12" s="482"/>
      <c r="AB12" s="482">
        <f>+AB13-AB17</f>
        <v>0</v>
      </c>
      <c r="AC12" s="482"/>
      <c r="AD12" s="482"/>
      <c r="AE12" s="483"/>
      <c r="AF12" s="482"/>
      <c r="AG12" s="482">
        <f>+AG13-AG17</f>
        <v>0</v>
      </c>
      <c r="AH12" s="482"/>
      <c r="AI12" s="482"/>
      <c r="AJ12" s="483"/>
      <c r="AK12" s="482"/>
      <c r="AL12" s="482">
        <f>+AL13-AL17</f>
        <v>0</v>
      </c>
      <c r="AM12" s="482"/>
      <c r="AN12" s="482"/>
      <c r="AO12" s="483"/>
      <c r="AP12" s="482"/>
      <c r="AQ12" s="482">
        <f>+AQ13-AQ17</f>
        <v>0</v>
      </c>
      <c r="AR12" s="482"/>
      <c r="AS12" s="482"/>
      <c r="AT12" s="483"/>
      <c r="AU12" s="482"/>
      <c r="AV12" s="482">
        <f>+AV13-AV17</f>
        <v>0</v>
      </c>
      <c r="AW12" s="482"/>
      <c r="AX12" s="482"/>
      <c r="AY12" s="483"/>
      <c r="AZ12" s="482"/>
      <c r="BA12" s="482">
        <f>+BA13-BA17</f>
        <v>0</v>
      </c>
      <c r="BB12" s="482"/>
      <c r="BC12" s="482"/>
      <c r="BD12" s="483"/>
      <c r="BE12" s="482"/>
      <c r="BF12" s="482">
        <f>+BF13-BF17</f>
        <v>0</v>
      </c>
      <c r="BG12" s="482"/>
      <c r="BH12" s="482"/>
      <c r="BI12" s="483"/>
      <c r="BJ12" s="482"/>
      <c r="BK12" s="482">
        <f>+BK13-BK17</f>
        <v>0</v>
      </c>
      <c r="BL12" s="482"/>
      <c r="BM12" s="482"/>
      <c r="BN12" s="483"/>
      <c r="BO12" s="482"/>
      <c r="BP12" s="482">
        <f>+BP13-BP17</f>
        <v>0</v>
      </c>
      <c r="BQ12" s="482"/>
      <c r="BR12" s="482"/>
      <c r="BS12" s="483"/>
      <c r="BT12" s="482"/>
      <c r="BU12" s="482">
        <f>+BU13-BU17</f>
        <v>-13737792</v>
      </c>
      <c r="BV12" s="482"/>
      <c r="BW12" s="482"/>
      <c r="BX12" s="483"/>
      <c r="BY12" s="482"/>
      <c r="BZ12" s="482">
        <f>+BZ13-BZ17</f>
        <v>63618801</v>
      </c>
      <c r="CA12" s="482"/>
      <c r="CB12" s="482"/>
      <c r="CC12" s="483"/>
      <c r="CD12" s="482"/>
      <c r="CE12" s="482">
        <f>+CE13-CE17</f>
        <v>46082220</v>
      </c>
      <c r="CF12" s="482"/>
      <c r="CG12" s="482"/>
      <c r="CH12" s="483"/>
      <c r="CI12" s="482"/>
      <c r="CJ12" s="482">
        <f>+CJ13-CJ17</f>
        <v>-13324945</v>
      </c>
      <c r="CK12" s="482"/>
      <c r="CL12" s="482"/>
      <c r="CM12" s="483"/>
      <c r="CN12" s="482"/>
      <c r="CO12" s="482">
        <f>+CO13-CO17</f>
        <v>-108017275</v>
      </c>
      <c r="CP12" s="482"/>
      <c r="CQ12" s="482"/>
      <c r="CR12" s="483"/>
      <c r="CS12" s="482"/>
      <c r="CT12" s="482">
        <f>+CT13-CT17</f>
        <v>112130563</v>
      </c>
      <c r="CU12" s="482"/>
      <c r="CV12" s="482"/>
      <c r="CW12" s="483"/>
      <c r="CX12" s="482"/>
      <c r="CY12" s="482">
        <f>+CY13-CY17</f>
        <v>19378870</v>
      </c>
      <c r="CZ12" s="482"/>
      <c r="DA12" s="482"/>
      <c r="DB12" s="483"/>
      <c r="DC12" s="482"/>
      <c r="DD12" s="482">
        <f>+DD13-DD17</f>
        <v>-9089134</v>
      </c>
      <c r="DE12" s="482"/>
      <c r="DF12" s="482"/>
      <c r="DG12" s="483"/>
      <c r="DH12" s="482"/>
      <c r="DI12" s="482">
        <f>+DI13-DI17</f>
        <v>8656413</v>
      </c>
      <c r="DJ12" s="482"/>
      <c r="DK12" s="482"/>
      <c r="DL12" s="483"/>
      <c r="DM12" s="482"/>
      <c r="DN12" s="482">
        <f>+DN13-DN17</f>
        <v>-11758617</v>
      </c>
      <c r="DO12" s="482"/>
      <c r="DP12" s="482"/>
      <c r="DQ12" s="483"/>
      <c r="DR12" s="482"/>
      <c r="DS12" s="482">
        <f>+DS13-DS17</f>
        <v>-63824067</v>
      </c>
      <c r="DT12" s="482"/>
      <c r="DU12" s="482"/>
      <c r="DV12" s="483"/>
      <c r="DW12" s="482"/>
      <c r="DX12" s="482">
        <f>+DX13-DX17</f>
        <v>109696169</v>
      </c>
      <c r="DY12" s="482"/>
      <c r="DZ12" s="482"/>
      <c r="EA12" s="483"/>
      <c r="EB12" s="482"/>
      <c r="EC12" s="482">
        <f>+EC13-EC17</f>
        <v>-26342016</v>
      </c>
      <c r="ED12" s="482"/>
      <c r="EE12" s="482"/>
      <c r="EF12" s="483"/>
      <c r="EG12" s="482"/>
      <c r="EH12" s="482">
        <f>+EH13-EH17</f>
        <v>30620</v>
      </c>
      <c r="EI12" s="482"/>
      <c r="EJ12" s="482"/>
      <c r="EK12" s="483"/>
      <c r="EL12" s="482"/>
      <c r="EM12" s="512">
        <f>+EM13-EM17</f>
        <v>32757275</v>
      </c>
      <c r="EN12" s="482"/>
      <c r="EO12" s="482"/>
      <c r="EP12" s="513"/>
      <c r="EQ12" s="334"/>
    </row>
    <row r="13" spans="1:149" x14ac:dyDescent="0.2">
      <c r="A13" s="333"/>
      <c r="B13" s="333"/>
      <c r="C13" s="333"/>
      <c r="D13" s="345" t="s">
        <v>445</v>
      </c>
      <c r="E13" s="55"/>
      <c r="F13" s="351"/>
      <c r="G13" s="358"/>
      <c r="H13" s="514">
        <f>SUM(H14:H15)</f>
        <v>290012000</v>
      </c>
      <c r="I13" s="515"/>
      <c r="J13" s="484"/>
      <c r="K13" s="485"/>
      <c r="L13" s="516"/>
      <c r="M13" s="514">
        <f>SUM(M14:M15)</f>
        <v>273984879</v>
      </c>
      <c r="N13" s="515"/>
      <c r="O13" s="484"/>
      <c r="P13" s="485"/>
      <c r="Q13" s="516"/>
      <c r="R13" s="514">
        <f>SUM(R14:R15)</f>
        <v>297696898</v>
      </c>
      <c r="S13" s="515"/>
      <c r="T13" s="484"/>
      <c r="U13" s="485"/>
      <c r="V13" s="516"/>
      <c r="W13" s="514">
        <f>SUM(W14:W15)</f>
        <v>287722671</v>
      </c>
      <c r="X13" s="515"/>
      <c r="Y13" s="484"/>
      <c r="Z13" s="485"/>
      <c r="AA13" s="516"/>
      <c r="AB13" s="514">
        <f>SUM(AB14:AB15)</f>
        <v>0</v>
      </c>
      <c r="AC13" s="515"/>
      <c r="AD13" s="484"/>
      <c r="AE13" s="485"/>
      <c r="AF13" s="516"/>
      <c r="AG13" s="514">
        <f>SUM(AG14:AG15)</f>
        <v>0</v>
      </c>
      <c r="AH13" s="515"/>
      <c r="AI13" s="484"/>
      <c r="AJ13" s="485"/>
      <c r="AK13" s="516"/>
      <c r="AL13" s="514">
        <f>SUM(AL14:AL15)</f>
        <v>0</v>
      </c>
      <c r="AM13" s="515"/>
      <c r="AN13" s="484"/>
      <c r="AO13" s="485"/>
      <c r="AP13" s="516"/>
      <c r="AQ13" s="514">
        <f>SUM(AQ14:AQ15)</f>
        <v>0</v>
      </c>
      <c r="AR13" s="515"/>
      <c r="AS13" s="484"/>
      <c r="AT13" s="485"/>
      <c r="AU13" s="516"/>
      <c r="AV13" s="514">
        <f>SUM(AV14:AV15)</f>
        <v>0</v>
      </c>
      <c r="AW13" s="515"/>
      <c r="AX13" s="484"/>
      <c r="AY13" s="485"/>
      <c r="AZ13" s="516"/>
      <c r="BA13" s="514">
        <f>SUM(BA14:BA15)</f>
        <v>0</v>
      </c>
      <c r="BB13" s="515"/>
      <c r="BC13" s="484"/>
      <c r="BD13" s="485"/>
      <c r="BE13" s="516"/>
      <c r="BF13" s="514">
        <f>SUM(BF14:BF15)</f>
        <v>0</v>
      </c>
      <c r="BG13" s="515"/>
      <c r="BH13" s="484"/>
      <c r="BI13" s="485"/>
      <c r="BJ13" s="516"/>
      <c r="BK13" s="514">
        <f>SUM(BK14:BK15)</f>
        <v>0</v>
      </c>
      <c r="BL13" s="515"/>
      <c r="BM13" s="484"/>
      <c r="BN13" s="485"/>
      <c r="BO13" s="516"/>
      <c r="BP13" s="514">
        <f>SUM(BP14:BP15)</f>
        <v>0</v>
      </c>
      <c r="BQ13" s="515"/>
      <c r="BR13" s="484"/>
      <c r="BS13" s="485"/>
      <c r="BT13" s="516"/>
      <c r="BU13" s="514">
        <f>SUM(BU14:BU15)</f>
        <v>273984879</v>
      </c>
      <c r="BV13" s="515"/>
      <c r="BW13" s="484"/>
      <c r="BX13" s="485"/>
      <c r="BY13" s="516"/>
      <c r="BZ13" s="514">
        <f>SUM(BZ14:BZ15)</f>
        <v>337603680</v>
      </c>
      <c r="CA13" s="515"/>
      <c r="CB13" s="484"/>
      <c r="CC13" s="485"/>
      <c r="CD13" s="516"/>
      <c r="CE13" s="514">
        <f>SUM(CE14:CE15)</f>
        <v>337603680</v>
      </c>
      <c r="CF13" s="515"/>
      <c r="CG13" s="484"/>
      <c r="CH13" s="485"/>
      <c r="CI13" s="516"/>
      <c r="CJ13" s="514">
        <f>SUM(CJ14:CJ15)</f>
        <v>291521460</v>
      </c>
      <c r="CK13" s="515"/>
      <c r="CL13" s="484"/>
      <c r="CM13" s="485"/>
      <c r="CN13" s="516"/>
      <c r="CO13" s="514">
        <f>SUM(CO14:CO15)</f>
        <v>304846405</v>
      </c>
      <c r="CP13" s="515"/>
      <c r="CQ13" s="484"/>
      <c r="CR13" s="485"/>
      <c r="CS13" s="516"/>
      <c r="CT13" s="514">
        <f>SUM(CT14:CT15)</f>
        <v>412863680</v>
      </c>
      <c r="CU13" s="515"/>
      <c r="CV13" s="484"/>
      <c r="CW13" s="485"/>
      <c r="CX13" s="516"/>
      <c r="CY13" s="514">
        <f>SUM(CY14:CY15)</f>
        <v>300733117</v>
      </c>
      <c r="CZ13" s="515"/>
      <c r="DA13" s="484"/>
      <c r="DB13" s="485"/>
      <c r="DC13" s="516"/>
      <c r="DD13" s="514">
        <f>SUM(DD14:DD15)</f>
        <v>281354247</v>
      </c>
      <c r="DE13" s="515"/>
      <c r="DF13" s="484"/>
      <c r="DG13" s="485"/>
      <c r="DH13" s="516"/>
      <c r="DI13" s="514">
        <f>SUM(DI14:DI15)</f>
        <v>290443381</v>
      </c>
      <c r="DJ13" s="515"/>
      <c r="DK13" s="484"/>
      <c r="DL13" s="485"/>
      <c r="DM13" s="516"/>
      <c r="DN13" s="514">
        <f>SUM(DN14:DN15)</f>
        <v>281786968</v>
      </c>
      <c r="DO13" s="515"/>
      <c r="DP13" s="484"/>
      <c r="DQ13" s="485"/>
      <c r="DR13" s="516"/>
      <c r="DS13" s="514">
        <f>SUM(DS14:DS15)</f>
        <v>293545585</v>
      </c>
      <c r="DT13" s="515"/>
      <c r="DU13" s="484"/>
      <c r="DV13" s="485"/>
      <c r="DW13" s="516"/>
      <c r="DX13" s="514">
        <f>SUM(DX14:DX15)</f>
        <v>357369652</v>
      </c>
      <c r="DY13" s="515"/>
      <c r="DZ13" s="484"/>
      <c r="EA13" s="485"/>
      <c r="EB13" s="516"/>
      <c r="EC13" s="514">
        <f>SUM(EC14:EC15)</f>
        <v>247673483</v>
      </c>
      <c r="ED13" s="515"/>
      <c r="EE13" s="484"/>
      <c r="EF13" s="485"/>
      <c r="EG13" s="516"/>
      <c r="EH13" s="514">
        <f>SUM(EH14:EH15)</f>
        <v>274015499</v>
      </c>
      <c r="EI13" s="515"/>
      <c r="EJ13" s="484"/>
      <c r="EK13" s="485"/>
      <c r="EL13" s="516"/>
      <c r="EM13" s="514">
        <f>SUM(EM14:EM15)</f>
        <v>337603680</v>
      </c>
      <c r="EN13" s="515"/>
      <c r="EO13" s="484"/>
      <c r="EP13" s="517"/>
      <c r="EQ13" s="333"/>
      <c r="ER13" s="349"/>
      <c r="ES13" s="349"/>
    </row>
    <row r="14" spans="1:149" x14ac:dyDescent="0.2">
      <c r="A14" s="333"/>
      <c r="B14" s="333"/>
      <c r="C14" s="333"/>
      <c r="D14" s="345" t="s">
        <v>446</v>
      </c>
      <c r="E14" s="55"/>
      <c r="F14" s="351"/>
      <c r="G14" s="351"/>
      <c r="H14" s="518">
        <v>185652000</v>
      </c>
      <c r="I14" s="519"/>
      <c r="J14" s="484"/>
      <c r="K14" s="485"/>
      <c r="L14" s="485"/>
      <c r="M14" s="518">
        <v>145289346</v>
      </c>
      <c r="N14" s="519"/>
      <c r="O14" s="484"/>
      <c r="P14" s="485"/>
      <c r="Q14" s="485"/>
      <c r="R14" s="518">
        <f>M18</f>
        <v>189293723</v>
      </c>
      <c r="S14" s="519"/>
      <c r="T14" s="484"/>
      <c r="U14" s="485"/>
      <c r="V14" s="485"/>
      <c r="W14" s="518">
        <f>R18</f>
        <v>172981345</v>
      </c>
      <c r="X14" s="519"/>
      <c r="Y14" s="484"/>
      <c r="Z14" s="485"/>
      <c r="AA14" s="485"/>
      <c r="AB14" s="518">
        <f>W18</f>
        <v>0</v>
      </c>
      <c r="AC14" s="519"/>
      <c r="AD14" s="484"/>
      <c r="AE14" s="485"/>
      <c r="AF14" s="485"/>
      <c r="AG14" s="518">
        <f>AB18</f>
        <v>0</v>
      </c>
      <c r="AH14" s="519"/>
      <c r="AI14" s="484"/>
      <c r="AJ14" s="485"/>
      <c r="AK14" s="485"/>
      <c r="AL14" s="518">
        <f>AG18</f>
        <v>0</v>
      </c>
      <c r="AM14" s="519"/>
      <c r="AN14" s="484"/>
      <c r="AO14" s="485"/>
      <c r="AP14" s="485"/>
      <c r="AQ14" s="518">
        <f>AL18</f>
        <v>0</v>
      </c>
      <c r="AR14" s="519"/>
      <c r="AS14" s="484"/>
      <c r="AT14" s="485"/>
      <c r="AU14" s="485"/>
      <c r="AV14" s="518">
        <f>AQ18</f>
        <v>0</v>
      </c>
      <c r="AW14" s="519"/>
      <c r="AX14" s="484"/>
      <c r="AY14" s="485"/>
      <c r="AZ14" s="485"/>
      <c r="BA14" s="518">
        <f>AV18</f>
        <v>0</v>
      </c>
      <c r="BB14" s="519"/>
      <c r="BC14" s="484"/>
      <c r="BD14" s="485"/>
      <c r="BE14" s="485"/>
      <c r="BF14" s="518">
        <f>BA18</f>
        <v>0</v>
      </c>
      <c r="BG14" s="519"/>
      <c r="BH14" s="484"/>
      <c r="BI14" s="485"/>
      <c r="BJ14" s="485"/>
      <c r="BK14" s="518">
        <f>BF18</f>
        <v>0</v>
      </c>
      <c r="BL14" s="519"/>
      <c r="BM14" s="484"/>
      <c r="BN14" s="485"/>
      <c r="BO14" s="485"/>
      <c r="BP14" s="518">
        <f>BK18</f>
        <v>0</v>
      </c>
      <c r="BQ14" s="519"/>
      <c r="BR14" s="484"/>
      <c r="BS14" s="485"/>
      <c r="BT14" s="485"/>
      <c r="BU14" s="520">
        <f>M14</f>
        <v>145289346</v>
      </c>
      <c r="BV14" s="519"/>
      <c r="BW14" s="484"/>
      <c r="BX14" s="485"/>
      <c r="BY14" s="485"/>
      <c r="BZ14" s="518">
        <v>139049630</v>
      </c>
      <c r="CA14" s="519"/>
      <c r="CB14" s="484"/>
      <c r="CC14" s="485"/>
      <c r="CD14" s="485"/>
      <c r="CE14" s="518">
        <v>139049630</v>
      </c>
      <c r="CF14" s="519"/>
      <c r="CG14" s="484"/>
      <c r="CH14" s="485"/>
      <c r="CI14" s="485"/>
      <c r="CJ14" s="518">
        <f>CE18</f>
        <v>137054271</v>
      </c>
      <c r="CK14" s="519"/>
      <c r="CL14" s="484"/>
      <c r="CM14" s="485"/>
      <c r="CN14" s="485"/>
      <c r="CO14" s="518">
        <f>CJ18</f>
        <v>136607709</v>
      </c>
      <c r="CP14" s="519"/>
      <c r="CQ14" s="484"/>
      <c r="CR14" s="485"/>
      <c r="CS14" s="485"/>
      <c r="CT14" s="518">
        <f>CO18</f>
        <v>148178204</v>
      </c>
      <c r="CU14" s="519"/>
      <c r="CV14" s="484"/>
      <c r="CW14" s="485"/>
      <c r="CX14" s="485"/>
      <c r="CY14" s="518">
        <f>CT18</f>
        <v>146233206</v>
      </c>
      <c r="CZ14" s="519"/>
      <c r="DA14" s="484"/>
      <c r="DB14" s="485"/>
      <c r="DC14" s="485"/>
      <c r="DD14" s="518">
        <f>CY18</f>
        <v>144539099</v>
      </c>
      <c r="DE14" s="519"/>
      <c r="DF14" s="484"/>
      <c r="DG14" s="485"/>
      <c r="DH14" s="485"/>
      <c r="DI14" s="518">
        <f>DD18</f>
        <v>136722463</v>
      </c>
      <c r="DJ14" s="519"/>
      <c r="DK14" s="484"/>
      <c r="DL14" s="485"/>
      <c r="DM14" s="485"/>
      <c r="DN14" s="518">
        <f>DI18</f>
        <v>134466283</v>
      </c>
      <c r="DO14" s="519"/>
      <c r="DP14" s="484"/>
      <c r="DQ14" s="485"/>
      <c r="DR14" s="485"/>
      <c r="DS14" s="518">
        <f>DN18</f>
        <v>148540639</v>
      </c>
      <c r="DT14" s="519"/>
      <c r="DU14" s="484"/>
      <c r="DV14" s="485"/>
      <c r="DW14" s="485"/>
      <c r="DX14" s="518">
        <f>DS18</f>
        <v>142485704</v>
      </c>
      <c r="DY14" s="519"/>
      <c r="DZ14" s="484"/>
      <c r="EA14" s="485"/>
      <c r="EB14" s="485"/>
      <c r="EC14" s="518">
        <f>DX18</f>
        <v>141049011</v>
      </c>
      <c r="ED14" s="519"/>
      <c r="EE14" s="484"/>
      <c r="EF14" s="485"/>
      <c r="EG14" s="485"/>
      <c r="EH14" s="518">
        <f>EC18</f>
        <v>140242471</v>
      </c>
      <c r="EI14" s="519"/>
      <c r="EJ14" s="484"/>
      <c r="EK14" s="485"/>
      <c r="EL14" s="485"/>
      <c r="EM14" s="518">
        <f>CE14</f>
        <v>139049630</v>
      </c>
      <c r="EN14" s="519"/>
      <c r="EO14" s="484"/>
      <c r="EP14" s="517"/>
      <c r="EQ14" s="333"/>
      <c r="ES14" s="349"/>
    </row>
    <row r="15" spans="1:149" x14ac:dyDescent="0.2">
      <c r="A15" s="333"/>
      <c r="B15" s="333"/>
      <c r="C15" s="333"/>
      <c r="D15" s="345" t="s">
        <v>447</v>
      </c>
      <c r="E15" s="55"/>
      <c r="F15" s="351"/>
      <c r="G15" s="351"/>
      <c r="H15" s="521">
        <v>104360000</v>
      </c>
      <c r="I15" s="519"/>
      <c r="J15" s="484"/>
      <c r="K15" s="485"/>
      <c r="L15" s="485"/>
      <c r="M15" s="521">
        <v>128695533</v>
      </c>
      <c r="N15" s="519"/>
      <c r="O15" s="484"/>
      <c r="P15" s="485"/>
      <c r="Q15" s="485"/>
      <c r="R15" s="521">
        <f>M19</f>
        <v>108403175</v>
      </c>
      <c r="S15" s="519"/>
      <c r="T15" s="484"/>
      <c r="U15" s="485"/>
      <c r="V15" s="485"/>
      <c r="W15" s="521">
        <f>R19</f>
        <v>114741326</v>
      </c>
      <c r="X15" s="519"/>
      <c r="Y15" s="484"/>
      <c r="Z15" s="485"/>
      <c r="AA15" s="485"/>
      <c r="AB15" s="521">
        <f>W19</f>
        <v>0</v>
      </c>
      <c r="AC15" s="519"/>
      <c r="AD15" s="484"/>
      <c r="AE15" s="485"/>
      <c r="AF15" s="485"/>
      <c r="AG15" s="521">
        <f>AB19</f>
        <v>0</v>
      </c>
      <c r="AH15" s="519"/>
      <c r="AI15" s="484"/>
      <c r="AJ15" s="485"/>
      <c r="AK15" s="485"/>
      <c r="AL15" s="521">
        <f>AG19</f>
        <v>0</v>
      </c>
      <c r="AM15" s="519"/>
      <c r="AN15" s="484"/>
      <c r="AO15" s="485"/>
      <c r="AP15" s="485"/>
      <c r="AQ15" s="521">
        <f>AL19</f>
        <v>0</v>
      </c>
      <c r="AR15" s="519"/>
      <c r="AS15" s="484"/>
      <c r="AT15" s="485"/>
      <c r="AU15" s="485"/>
      <c r="AV15" s="521">
        <f>AQ19</f>
        <v>0</v>
      </c>
      <c r="AW15" s="519"/>
      <c r="AX15" s="484"/>
      <c r="AY15" s="485"/>
      <c r="AZ15" s="485"/>
      <c r="BA15" s="521">
        <f>AV19</f>
        <v>0</v>
      </c>
      <c r="BB15" s="519"/>
      <c r="BC15" s="484"/>
      <c r="BD15" s="485"/>
      <c r="BE15" s="485"/>
      <c r="BF15" s="521">
        <f>BA19</f>
        <v>0</v>
      </c>
      <c r="BG15" s="519"/>
      <c r="BH15" s="484"/>
      <c r="BI15" s="485"/>
      <c r="BJ15" s="485"/>
      <c r="BK15" s="521">
        <f>BF19</f>
        <v>0</v>
      </c>
      <c r="BL15" s="519"/>
      <c r="BM15" s="484"/>
      <c r="BN15" s="485"/>
      <c r="BO15" s="485"/>
      <c r="BP15" s="521">
        <f>BK19</f>
        <v>0</v>
      </c>
      <c r="BQ15" s="519"/>
      <c r="BR15" s="484"/>
      <c r="BS15" s="485"/>
      <c r="BT15" s="485"/>
      <c r="BU15" s="522">
        <f>M15</f>
        <v>128695533</v>
      </c>
      <c r="BV15" s="519"/>
      <c r="BW15" s="484"/>
      <c r="BX15" s="485"/>
      <c r="BY15" s="485"/>
      <c r="BZ15" s="521">
        <v>198554050</v>
      </c>
      <c r="CA15" s="519"/>
      <c r="CB15" s="484"/>
      <c r="CC15" s="485"/>
      <c r="CD15" s="485"/>
      <c r="CE15" s="521">
        <v>198554050</v>
      </c>
      <c r="CF15" s="519"/>
      <c r="CG15" s="484"/>
      <c r="CH15" s="485"/>
      <c r="CI15" s="485"/>
      <c r="CJ15" s="521">
        <f>CE19</f>
        <v>154467189</v>
      </c>
      <c r="CK15" s="519"/>
      <c r="CL15" s="484"/>
      <c r="CM15" s="485"/>
      <c r="CN15" s="485"/>
      <c r="CO15" s="521">
        <f>CJ19</f>
        <v>168238696</v>
      </c>
      <c r="CP15" s="519"/>
      <c r="CQ15" s="484"/>
      <c r="CR15" s="485"/>
      <c r="CS15" s="485"/>
      <c r="CT15" s="521">
        <f>CO19</f>
        <v>264685476</v>
      </c>
      <c r="CU15" s="519"/>
      <c r="CV15" s="484"/>
      <c r="CW15" s="485"/>
      <c r="CX15" s="485"/>
      <c r="CY15" s="521">
        <f>CT19</f>
        <v>154499911</v>
      </c>
      <c r="CZ15" s="519"/>
      <c r="DA15" s="484"/>
      <c r="DB15" s="485"/>
      <c r="DC15" s="485"/>
      <c r="DD15" s="521">
        <f>CY19</f>
        <v>136815148</v>
      </c>
      <c r="DE15" s="519"/>
      <c r="DF15" s="484"/>
      <c r="DG15" s="485"/>
      <c r="DH15" s="485"/>
      <c r="DI15" s="521">
        <f>DD19</f>
        <v>153720918</v>
      </c>
      <c r="DJ15" s="519"/>
      <c r="DK15" s="484"/>
      <c r="DL15" s="485"/>
      <c r="DM15" s="485"/>
      <c r="DN15" s="521">
        <f>DI19</f>
        <v>147320685</v>
      </c>
      <c r="DO15" s="519"/>
      <c r="DP15" s="484"/>
      <c r="DQ15" s="485"/>
      <c r="DR15" s="485"/>
      <c r="DS15" s="521">
        <f>DN19</f>
        <v>145004946</v>
      </c>
      <c r="DT15" s="519"/>
      <c r="DU15" s="484"/>
      <c r="DV15" s="485"/>
      <c r="DW15" s="485"/>
      <c r="DX15" s="521">
        <f>DS19</f>
        <v>214883948</v>
      </c>
      <c r="DY15" s="519"/>
      <c r="DZ15" s="484"/>
      <c r="EA15" s="485"/>
      <c r="EB15" s="485"/>
      <c r="EC15" s="521">
        <f>DX19</f>
        <v>106624472</v>
      </c>
      <c r="ED15" s="519"/>
      <c r="EE15" s="484"/>
      <c r="EF15" s="485"/>
      <c r="EG15" s="485"/>
      <c r="EH15" s="521">
        <f>EC19</f>
        <v>133773028</v>
      </c>
      <c r="EI15" s="519"/>
      <c r="EJ15" s="484"/>
      <c r="EK15" s="485"/>
      <c r="EL15" s="485"/>
      <c r="EM15" s="521">
        <f>CE15</f>
        <v>198554050</v>
      </c>
      <c r="EN15" s="519"/>
      <c r="EO15" s="484"/>
      <c r="EP15" s="517"/>
      <c r="EQ15" s="333"/>
      <c r="ES15" s="349"/>
    </row>
    <row r="16" spans="1:149" x14ac:dyDescent="0.2">
      <c r="A16" s="333"/>
      <c r="B16" s="333"/>
      <c r="C16" s="333"/>
      <c r="D16" s="345"/>
      <c r="E16" s="55"/>
      <c r="F16" s="351"/>
      <c r="G16" s="351"/>
      <c r="H16" s="484"/>
      <c r="I16" s="519"/>
      <c r="J16" s="484"/>
      <c r="K16" s="485"/>
      <c r="L16" s="485"/>
      <c r="M16" s="484"/>
      <c r="N16" s="519"/>
      <c r="O16" s="484"/>
      <c r="P16" s="485"/>
      <c r="Q16" s="485"/>
      <c r="R16" s="484"/>
      <c r="S16" s="519"/>
      <c r="T16" s="484"/>
      <c r="U16" s="485"/>
      <c r="V16" s="485"/>
      <c r="W16" s="484"/>
      <c r="X16" s="519"/>
      <c r="Y16" s="484"/>
      <c r="Z16" s="485"/>
      <c r="AA16" s="485"/>
      <c r="AB16" s="484"/>
      <c r="AC16" s="519"/>
      <c r="AD16" s="484"/>
      <c r="AE16" s="485"/>
      <c r="AF16" s="485"/>
      <c r="AG16" s="484"/>
      <c r="AH16" s="519"/>
      <c r="AI16" s="484"/>
      <c r="AJ16" s="485"/>
      <c r="AK16" s="485"/>
      <c r="AL16" s="484"/>
      <c r="AM16" s="519"/>
      <c r="AN16" s="484"/>
      <c r="AO16" s="485"/>
      <c r="AP16" s="485"/>
      <c r="AQ16" s="484"/>
      <c r="AR16" s="519"/>
      <c r="AS16" s="484"/>
      <c r="AT16" s="485"/>
      <c r="AU16" s="485"/>
      <c r="AV16" s="484"/>
      <c r="AW16" s="519"/>
      <c r="AX16" s="484"/>
      <c r="AY16" s="485"/>
      <c r="AZ16" s="485"/>
      <c r="BA16" s="484"/>
      <c r="BB16" s="519"/>
      <c r="BC16" s="484"/>
      <c r="BD16" s="485"/>
      <c r="BE16" s="485"/>
      <c r="BF16" s="484"/>
      <c r="BG16" s="519"/>
      <c r="BH16" s="484"/>
      <c r="BI16" s="485"/>
      <c r="BJ16" s="485"/>
      <c r="BK16" s="484"/>
      <c r="BL16" s="519"/>
      <c r="BM16" s="484"/>
      <c r="BN16" s="485"/>
      <c r="BO16" s="485"/>
      <c r="BP16" s="484"/>
      <c r="BQ16" s="519"/>
      <c r="BR16" s="484"/>
      <c r="BS16" s="485"/>
      <c r="BT16" s="485"/>
      <c r="BU16" s="484"/>
      <c r="BV16" s="519"/>
      <c r="BW16" s="484"/>
      <c r="BX16" s="485"/>
      <c r="BY16" s="485"/>
      <c r="BZ16" s="484"/>
      <c r="CA16" s="519"/>
      <c r="CB16" s="484"/>
      <c r="CC16" s="485"/>
      <c r="CD16" s="485"/>
      <c r="CE16" s="484"/>
      <c r="CF16" s="519"/>
      <c r="CG16" s="484"/>
      <c r="CH16" s="485"/>
      <c r="CI16" s="485"/>
      <c r="CJ16" s="484"/>
      <c r="CK16" s="519"/>
      <c r="CL16" s="484"/>
      <c r="CM16" s="485"/>
      <c r="CN16" s="485"/>
      <c r="CO16" s="484"/>
      <c r="CP16" s="519"/>
      <c r="CQ16" s="484"/>
      <c r="CR16" s="485"/>
      <c r="CS16" s="485"/>
      <c r="CT16" s="484"/>
      <c r="CU16" s="519"/>
      <c r="CV16" s="484"/>
      <c r="CW16" s="485"/>
      <c r="CX16" s="485"/>
      <c r="CY16" s="484"/>
      <c r="CZ16" s="519"/>
      <c r="DA16" s="484"/>
      <c r="DB16" s="485"/>
      <c r="DC16" s="485"/>
      <c r="DD16" s="484"/>
      <c r="DE16" s="519"/>
      <c r="DF16" s="484"/>
      <c r="DG16" s="485"/>
      <c r="DH16" s="485"/>
      <c r="DI16" s="484"/>
      <c r="DJ16" s="519"/>
      <c r="DK16" s="484"/>
      <c r="DL16" s="485"/>
      <c r="DM16" s="485"/>
      <c r="DN16" s="484"/>
      <c r="DO16" s="519"/>
      <c r="DP16" s="484"/>
      <c r="DQ16" s="485"/>
      <c r="DR16" s="485"/>
      <c r="DS16" s="484"/>
      <c r="DT16" s="519"/>
      <c r="DU16" s="484"/>
      <c r="DV16" s="485"/>
      <c r="DW16" s="485"/>
      <c r="DX16" s="484"/>
      <c r="DY16" s="519"/>
      <c r="DZ16" s="484"/>
      <c r="EA16" s="485"/>
      <c r="EB16" s="485"/>
      <c r="EC16" s="484"/>
      <c r="ED16" s="519"/>
      <c r="EE16" s="484"/>
      <c r="EF16" s="485"/>
      <c r="EG16" s="485"/>
      <c r="EH16" s="484"/>
      <c r="EI16" s="519"/>
      <c r="EJ16" s="484"/>
      <c r="EK16" s="485"/>
      <c r="EL16" s="485"/>
      <c r="EM16" s="484"/>
      <c r="EN16" s="519"/>
      <c r="EO16" s="484"/>
      <c r="EP16" s="517"/>
      <c r="EQ16" s="333"/>
      <c r="ER16" s="349"/>
      <c r="ES16" s="349"/>
    </row>
    <row r="17" spans="1:154" x14ac:dyDescent="0.2">
      <c r="A17" s="333"/>
      <c r="B17" s="333"/>
      <c r="C17" s="333"/>
      <c r="D17" s="345" t="s">
        <v>448</v>
      </c>
      <c r="E17" s="55"/>
      <c r="F17" s="351"/>
      <c r="G17" s="351"/>
      <c r="H17" s="484">
        <f>SUM(H18:H19)</f>
        <v>190401000</v>
      </c>
      <c r="I17" s="519"/>
      <c r="J17" s="484"/>
      <c r="K17" s="485"/>
      <c r="L17" s="485"/>
      <c r="M17" s="484">
        <f>SUM(M18:M19)</f>
        <v>297696898</v>
      </c>
      <c r="N17" s="519"/>
      <c r="O17" s="484"/>
      <c r="P17" s="485"/>
      <c r="Q17" s="485"/>
      <c r="R17" s="484">
        <f>SUM(R18:R19)</f>
        <v>287722671</v>
      </c>
      <c r="S17" s="519"/>
      <c r="T17" s="484"/>
      <c r="U17" s="485"/>
      <c r="V17" s="485"/>
      <c r="W17" s="484">
        <f>SUM(W18:W19)</f>
        <v>0</v>
      </c>
      <c r="X17" s="519"/>
      <c r="Y17" s="484"/>
      <c r="Z17" s="485"/>
      <c r="AA17" s="485"/>
      <c r="AB17" s="484">
        <f>SUM(AB18:AB19)</f>
        <v>0</v>
      </c>
      <c r="AC17" s="519"/>
      <c r="AD17" s="484"/>
      <c r="AE17" s="485"/>
      <c r="AF17" s="485"/>
      <c r="AG17" s="484">
        <f>SUM(AG18:AG19)</f>
        <v>0</v>
      </c>
      <c r="AH17" s="519"/>
      <c r="AI17" s="484"/>
      <c r="AJ17" s="485"/>
      <c r="AK17" s="485"/>
      <c r="AL17" s="484">
        <f>SUM(AL18:AL19)</f>
        <v>0</v>
      </c>
      <c r="AM17" s="519"/>
      <c r="AN17" s="484"/>
      <c r="AO17" s="485"/>
      <c r="AP17" s="485"/>
      <c r="AQ17" s="484">
        <f>SUM(AQ18:AQ19)</f>
        <v>0</v>
      </c>
      <c r="AR17" s="519"/>
      <c r="AS17" s="484"/>
      <c r="AT17" s="485"/>
      <c r="AU17" s="485"/>
      <c r="AV17" s="484">
        <f>SUM(AV18:AV19)</f>
        <v>0</v>
      </c>
      <c r="AW17" s="519"/>
      <c r="AX17" s="484"/>
      <c r="AY17" s="485"/>
      <c r="AZ17" s="485"/>
      <c r="BA17" s="484">
        <f>SUM(BA18:BA19)</f>
        <v>0</v>
      </c>
      <c r="BB17" s="519"/>
      <c r="BC17" s="484"/>
      <c r="BD17" s="485"/>
      <c r="BE17" s="485"/>
      <c r="BF17" s="484">
        <f>SUM(BF18:BF19)</f>
        <v>0</v>
      </c>
      <c r="BG17" s="519"/>
      <c r="BH17" s="484"/>
      <c r="BI17" s="485"/>
      <c r="BJ17" s="485"/>
      <c r="BK17" s="484">
        <f>SUM(BK18:BK19)</f>
        <v>0</v>
      </c>
      <c r="BL17" s="519"/>
      <c r="BM17" s="484"/>
      <c r="BN17" s="485"/>
      <c r="BO17" s="485"/>
      <c r="BP17" s="484">
        <f>SUM(BP18:BP19)</f>
        <v>0</v>
      </c>
      <c r="BQ17" s="519"/>
      <c r="BR17" s="484"/>
      <c r="BS17" s="485"/>
      <c r="BT17" s="485"/>
      <c r="BU17" s="484">
        <f>SUM(BU18:BU19)</f>
        <v>287722671</v>
      </c>
      <c r="BV17" s="519"/>
      <c r="BW17" s="484"/>
      <c r="BX17" s="485"/>
      <c r="BY17" s="485"/>
      <c r="BZ17" s="484">
        <f>SUM(BZ18:BZ19)</f>
        <v>273984879</v>
      </c>
      <c r="CA17" s="519"/>
      <c r="CB17" s="484"/>
      <c r="CC17" s="485"/>
      <c r="CD17" s="485"/>
      <c r="CE17" s="484">
        <f>SUM(CE18:CE19)</f>
        <v>291521460</v>
      </c>
      <c r="CF17" s="519"/>
      <c r="CG17" s="484"/>
      <c r="CH17" s="485"/>
      <c r="CI17" s="485"/>
      <c r="CJ17" s="484">
        <f>SUM(CJ18:CJ19)</f>
        <v>304846405</v>
      </c>
      <c r="CK17" s="519"/>
      <c r="CL17" s="484"/>
      <c r="CM17" s="485"/>
      <c r="CN17" s="485"/>
      <c r="CO17" s="484">
        <f>SUM(CO18:CO19)</f>
        <v>412863680</v>
      </c>
      <c r="CP17" s="519"/>
      <c r="CQ17" s="484"/>
      <c r="CR17" s="485"/>
      <c r="CS17" s="485"/>
      <c r="CT17" s="484">
        <f>SUM(CT18:CT19)</f>
        <v>300733117</v>
      </c>
      <c r="CU17" s="519"/>
      <c r="CV17" s="484"/>
      <c r="CW17" s="485"/>
      <c r="CX17" s="485"/>
      <c r="CY17" s="484">
        <f>SUM(CY18:CY19)</f>
        <v>281354247</v>
      </c>
      <c r="CZ17" s="519"/>
      <c r="DA17" s="484"/>
      <c r="DB17" s="485"/>
      <c r="DC17" s="485"/>
      <c r="DD17" s="484">
        <f>SUM(DD18:DD19)</f>
        <v>290443381</v>
      </c>
      <c r="DE17" s="519"/>
      <c r="DF17" s="484"/>
      <c r="DG17" s="485"/>
      <c r="DH17" s="485"/>
      <c r="DI17" s="484">
        <f>SUM(DI18:DI19)</f>
        <v>281786968</v>
      </c>
      <c r="DJ17" s="519"/>
      <c r="DK17" s="484"/>
      <c r="DL17" s="485"/>
      <c r="DM17" s="485"/>
      <c r="DN17" s="484">
        <f>SUM(DN18:DN19)</f>
        <v>293545585</v>
      </c>
      <c r="DO17" s="519"/>
      <c r="DP17" s="484"/>
      <c r="DQ17" s="485"/>
      <c r="DR17" s="485"/>
      <c r="DS17" s="484">
        <f>SUM(DS18:DS19)</f>
        <v>357369652</v>
      </c>
      <c r="DT17" s="519"/>
      <c r="DU17" s="484"/>
      <c r="DV17" s="485"/>
      <c r="DW17" s="485"/>
      <c r="DX17" s="484">
        <f>SUM(DX18:DX19)</f>
        <v>247673483</v>
      </c>
      <c r="DY17" s="519"/>
      <c r="DZ17" s="484"/>
      <c r="EA17" s="485"/>
      <c r="EB17" s="485"/>
      <c r="EC17" s="484">
        <f>SUM(EC18:EC19)</f>
        <v>274015499</v>
      </c>
      <c r="ED17" s="519"/>
      <c r="EE17" s="484"/>
      <c r="EF17" s="485"/>
      <c r="EG17" s="485"/>
      <c r="EH17" s="484">
        <f>SUM(EH18:EH19)</f>
        <v>273984879</v>
      </c>
      <c r="EI17" s="519"/>
      <c r="EJ17" s="484"/>
      <c r="EK17" s="485"/>
      <c r="EL17" s="485"/>
      <c r="EM17" s="484">
        <f>SUM(EM18:EM19)</f>
        <v>304846405</v>
      </c>
      <c r="EN17" s="519"/>
      <c r="EO17" s="484"/>
      <c r="EP17" s="517"/>
      <c r="EQ17" s="333"/>
      <c r="ER17" s="349"/>
      <c r="ES17" s="349"/>
    </row>
    <row r="18" spans="1:154" x14ac:dyDescent="0.2">
      <c r="A18" s="333"/>
      <c r="B18" s="333"/>
      <c r="C18" s="333"/>
      <c r="D18" s="345" t="s">
        <v>446</v>
      </c>
      <c r="E18" s="55"/>
      <c r="F18" s="351"/>
      <c r="G18" s="351"/>
      <c r="H18" s="518">
        <v>140401000</v>
      </c>
      <c r="I18" s="519"/>
      <c r="J18" s="484"/>
      <c r="K18" s="485"/>
      <c r="L18" s="485"/>
      <c r="M18" s="518">
        <v>189293723</v>
      </c>
      <c r="N18" s="519"/>
      <c r="O18" s="484"/>
      <c r="P18" s="485"/>
      <c r="Q18" s="485"/>
      <c r="R18" s="518">
        <v>172981345</v>
      </c>
      <c r="S18" s="519"/>
      <c r="T18" s="484"/>
      <c r="U18" s="485"/>
      <c r="V18" s="485"/>
      <c r="W18" s="518">
        <v>0</v>
      </c>
      <c r="X18" s="519"/>
      <c r="Y18" s="484"/>
      <c r="Z18" s="485"/>
      <c r="AA18" s="485"/>
      <c r="AB18" s="518">
        <v>0</v>
      </c>
      <c r="AC18" s="519"/>
      <c r="AD18" s="484"/>
      <c r="AE18" s="485"/>
      <c r="AF18" s="485"/>
      <c r="AG18" s="518">
        <v>0</v>
      </c>
      <c r="AH18" s="519"/>
      <c r="AI18" s="484"/>
      <c r="AJ18" s="485"/>
      <c r="AK18" s="485"/>
      <c r="AL18" s="518">
        <v>0</v>
      </c>
      <c r="AM18" s="519"/>
      <c r="AN18" s="484"/>
      <c r="AO18" s="485"/>
      <c r="AP18" s="485"/>
      <c r="AQ18" s="518">
        <v>0</v>
      </c>
      <c r="AR18" s="519"/>
      <c r="AS18" s="484"/>
      <c r="AT18" s="485"/>
      <c r="AU18" s="485"/>
      <c r="AV18" s="518">
        <v>0</v>
      </c>
      <c r="AW18" s="519"/>
      <c r="AX18" s="484"/>
      <c r="AY18" s="485"/>
      <c r="AZ18" s="485"/>
      <c r="BA18" s="518">
        <v>0</v>
      </c>
      <c r="BB18" s="519"/>
      <c r="BC18" s="484"/>
      <c r="BD18" s="485"/>
      <c r="BE18" s="485"/>
      <c r="BF18" s="518">
        <v>0</v>
      </c>
      <c r="BG18" s="519"/>
      <c r="BH18" s="484"/>
      <c r="BI18" s="485"/>
      <c r="BJ18" s="485"/>
      <c r="BK18" s="518">
        <v>0</v>
      </c>
      <c r="BL18" s="519"/>
      <c r="BM18" s="484"/>
      <c r="BN18" s="485"/>
      <c r="BO18" s="485"/>
      <c r="BP18" s="518">
        <v>0</v>
      </c>
      <c r="BQ18" s="519"/>
      <c r="BR18" s="484"/>
      <c r="BS18" s="485"/>
      <c r="BT18" s="485"/>
      <c r="BU18" s="518">
        <f>+R18</f>
        <v>172981345</v>
      </c>
      <c r="BV18" s="519"/>
      <c r="BW18" s="484"/>
      <c r="BX18" s="485"/>
      <c r="BY18" s="485"/>
      <c r="BZ18" s="518">
        <v>145289346</v>
      </c>
      <c r="CA18" s="519"/>
      <c r="CB18" s="484"/>
      <c r="CC18" s="485"/>
      <c r="CD18" s="485"/>
      <c r="CE18" s="518">
        <v>137054271</v>
      </c>
      <c r="CF18" s="519"/>
      <c r="CG18" s="484"/>
      <c r="CH18" s="485"/>
      <c r="CI18" s="485"/>
      <c r="CJ18" s="518">
        <v>136607709</v>
      </c>
      <c r="CK18" s="519"/>
      <c r="CL18" s="484"/>
      <c r="CM18" s="485"/>
      <c r="CN18" s="485"/>
      <c r="CO18" s="518">
        <v>148178204</v>
      </c>
      <c r="CP18" s="519"/>
      <c r="CQ18" s="484"/>
      <c r="CR18" s="485"/>
      <c r="CS18" s="485"/>
      <c r="CT18" s="518">
        <v>146233206</v>
      </c>
      <c r="CU18" s="519"/>
      <c r="CV18" s="484"/>
      <c r="CW18" s="485"/>
      <c r="CX18" s="485"/>
      <c r="CY18" s="518">
        <v>144539099</v>
      </c>
      <c r="CZ18" s="519"/>
      <c r="DA18" s="484"/>
      <c r="DB18" s="485"/>
      <c r="DC18" s="485"/>
      <c r="DD18" s="518">
        <v>136722463</v>
      </c>
      <c r="DE18" s="519"/>
      <c r="DF18" s="484"/>
      <c r="DG18" s="485"/>
      <c r="DH18" s="485"/>
      <c r="DI18" s="518">
        <v>134466283</v>
      </c>
      <c r="DJ18" s="519"/>
      <c r="DK18" s="484"/>
      <c r="DL18" s="485"/>
      <c r="DM18" s="485"/>
      <c r="DN18" s="518">
        <v>148540639</v>
      </c>
      <c r="DO18" s="519"/>
      <c r="DP18" s="484"/>
      <c r="DQ18" s="485"/>
      <c r="DR18" s="485"/>
      <c r="DS18" s="518">
        <v>142485704</v>
      </c>
      <c r="DT18" s="519"/>
      <c r="DU18" s="484"/>
      <c r="DV18" s="485"/>
      <c r="DW18" s="485"/>
      <c r="DX18" s="518">
        <v>141049011</v>
      </c>
      <c r="DY18" s="519"/>
      <c r="DZ18" s="484"/>
      <c r="EA18" s="485"/>
      <c r="EB18" s="485"/>
      <c r="EC18" s="518">
        <v>140242471</v>
      </c>
      <c r="ED18" s="519"/>
      <c r="EE18" s="484"/>
      <c r="EF18" s="485"/>
      <c r="EG18" s="485"/>
      <c r="EH18" s="518">
        <v>145289346</v>
      </c>
      <c r="EI18" s="519"/>
      <c r="EJ18" s="484"/>
      <c r="EK18" s="485"/>
      <c r="EL18" s="485"/>
      <c r="EM18" s="518">
        <f>CJ18</f>
        <v>136607709</v>
      </c>
      <c r="EN18" s="519"/>
      <c r="EO18" s="484"/>
      <c r="EP18" s="517"/>
      <c r="EQ18" s="333"/>
      <c r="ER18" s="349"/>
      <c r="ES18" s="349"/>
    </row>
    <row r="19" spans="1:154" x14ac:dyDescent="0.2">
      <c r="A19" s="333"/>
      <c r="B19" s="333"/>
      <c r="C19" s="333"/>
      <c r="D19" s="345" t="s">
        <v>447</v>
      </c>
      <c r="E19" s="55"/>
      <c r="F19" s="351"/>
      <c r="G19" s="351"/>
      <c r="H19" s="521">
        <v>50000000</v>
      </c>
      <c r="I19" s="519"/>
      <c r="J19" s="484"/>
      <c r="K19" s="485"/>
      <c r="L19" s="485"/>
      <c r="M19" s="521">
        <v>108403175</v>
      </c>
      <c r="N19" s="519"/>
      <c r="O19" s="484"/>
      <c r="P19" s="485"/>
      <c r="Q19" s="485"/>
      <c r="R19" s="521">
        <v>114741326</v>
      </c>
      <c r="S19" s="519"/>
      <c r="T19" s="484"/>
      <c r="U19" s="485"/>
      <c r="V19" s="485"/>
      <c r="W19" s="521">
        <v>0</v>
      </c>
      <c r="X19" s="519"/>
      <c r="Y19" s="484"/>
      <c r="Z19" s="485"/>
      <c r="AA19" s="485"/>
      <c r="AB19" s="521">
        <v>0</v>
      </c>
      <c r="AC19" s="519"/>
      <c r="AD19" s="484"/>
      <c r="AE19" s="485"/>
      <c r="AF19" s="485"/>
      <c r="AG19" s="521">
        <v>0</v>
      </c>
      <c r="AH19" s="519"/>
      <c r="AI19" s="484"/>
      <c r="AJ19" s="485"/>
      <c r="AK19" s="485"/>
      <c r="AL19" s="521">
        <v>0</v>
      </c>
      <c r="AM19" s="519"/>
      <c r="AN19" s="484"/>
      <c r="AO19" s="485"/>
      <c r="AP19" s="485"/>
      <c r="AQ19" s="521">
        <v>0</v>
      </c>
      <c r="AR19" s="519"/>
      <c r="AS19" s="484"/>
      <c r="AT19" s="485"/>
      <c r="AU19" s="485"/>
      <c r="AV19" s="521">
        <v>0</v>
      </c>
      <c r="AW19" s="519"/>
      <c r="AX19" s="484"/>
      <c r="AY19" s="485"/>
      <c r="AZ19" s="485"/>
      <c r="BA19" s="521">
        <v>0</v>
      </c>
      <c r="BB19" s="519"/>
      <c r="BC19" s="484"/>
      <c r="BD19" s="485"/>
      <c r="BE19" s="485"/>
      <c r="BF19" s="521">
        <v>0</v>
      </c>
      <c r="BG19" s="519"/>
      <c r="BH19" s="484"/>
      <c r="BI19" s="485"/>
      <c r="BJ19" s="485"/>
      <c r="BK19" s="521">
        <v>0</v>
      </c>
      <c r="BL19" s="519"/>
      <c r="BM19" s="484"/>
      <c r="BN19" s="485"/>
      <c r="BO19" s="485"/>
      <c r="BP19" s="521">
        <v>0</v>
      </c>
      <c r="BQ19" s="519"/>
      <c r="BR19" s="484"/>
      <c r="BS19" s="485"/>
      <c r="BT19" s="485"/>
      <c r="BU19" s="521">
        <f>+R19</f>
        <v>114741326</v>
      </c>
      <c r="BV19" s="519"/>
      <c r="BW19" s="484"/>
      <c r="BX19" s="485"/>
      <c r="BY19" s="485"/>
      <c r="BZ19" s="521">
        <v>128695533</v>
      </c>
      <c r="CA19" s="519"/>
      <c r="CB19" s="484"/>
      <c r="CC19" s="485"/>
      <c r="CD19" s="485"/>
      <c r="CE19" s="521">
        <v>154467189</v>
      </c>
      <c r="CF19" s="519"/>
      <c r="CG19" s="484"/>
      <c r="CH19" s="485"/>
      <c r="CI19" s="485"/>
      <c r="CJ19" s="521">
        <v>168238696</v>
      </c>
      <c r="CK19" s="519"/>
      <c r="CL19" s="484"/>
      <c r="CM19" s="485"/>
      <c r="CN19" s="485"/>
      <c r="CO19" s="521">
        <v>264685476</v>
      </c>
      <c r="CP19" s="519"/>
      <c r="CQ19" s="484"/>
      <c r="CR19" s="485"/>
      <c r="CS19" s="485"/>
      <c r="CT19" s="521">
        <v>154499911</v>
      </c>
      <c r="CU19" s="519"/>
      <c r="CV19" s="484"/>
      <c r="CW19" s="485"/>
      <c r="CX19" s="485"/>
      <c r="CY19" s="521">
        <v>136815148</v>
      </c>
      <c r="CZ19" s="519"/>
      <c r="DA19" s="484"/>
      <c r="DB19" s="485"/>
      <c r="DC19" s="485"/>
      <c r="DD19" s="521">
        <v>153720918</v>
      </c>
      <c r="DE19" s="519"/>
      <c r="DF19" s="484"/>
      <c r="DG19" s="485"/>
      <c r="DH19" s="485"/>
      <c r="DI19" s="521">
        <v>147320685</v>
      </c>
      <c r="DJ19" s="519"/>
      <c r="DK19" s="484"/>
      <c r="DL19" s="485"/>
      <c r="DM19" s="485"/>
      <c r="DN19" s="521">
        <v>145004946</v>
      </c>
      <c r="DO19" s="519"/>
      <c r="DP19" s="484"/>
      <c r="DQ19" s="485"/>
      <c r="DR19" s="485"/>
      <c r="DS19" s="521">
        <v>214883948</v>
      </c>
      <c r="DT19" s="519"/>
      <c r="DU19" s="484"/>
      <c r="DV19" s="485"/>
      <c r="DW19" s="485"/>
      <c r="DX19" s="521">
        <v>106624472</v>
      </c>
      <c r="DY19" s="519"/>
      <c r="DZ19" s="484"/>
      <c r="EA19" s="485"/>
      <c r="EB19" s="485"/>
      <c r="EC19" s="521">
        <v>133773028</v>
      </c>
      <c r="ED19" s="519"/>
      <c r="EE19" s="484"/>
      <c r="EF19" s="485"/>
      <c r="EG19" s="485"/>
      <c r="EH19" s="521">
        <v>128695533</v>
      </c>
      <c r="EI19" s="519"/>
      <c r="EJ19" s="484"/>
      <c r="EK19" s="485"/>
      <c r="EL19" s="485"/>
      <c r="EM19" s="521">
        <f>CJ19</f>
        <v>168238696</v>
      </c>
      <c r="EN19" s="519"/>
      <c r="EO19" s="484"/>
      <c r="EP19" s="517"/>
      <c r="EQ19" s="333"/>
      <c r="ER19" s="349"/>
      <c r="ES19" s="349"/>
    </row>
    <row r="20" spans="1:154" x14ac:dyDescent="0.2">
      <c r="A20" s="333"/>
      <c r="B20" s="333"/>
      <c r="C20" s="333"/>
      <c r="D20" s="345"/>
      <c r="E20" s="55"/>
      <c r="F20" s="351"/>
      <c r="G20" s="373"/>
      <c r="H20" s="523"/>
      <c r="I20" s="524"/>
      <c r="J20" s="484"/>
      <c r="K20" s="485"/>
      <c r="L20" s="525"/>
      <c r="M20" s="523"/>
      <c r="N20" s="524"/>
      <c r="O20" s="484"/>
      <c r="P20" s="485"/>
      <c r="Q20" s="525"/>
      <c r="R20" s="523"/>
      <c r="S20" s="524"/>
      <c r="T20" s="484"/>
      <c r="U20" s="485"/>
      <c r="V20" s="525"/>
      <c r="W20" s="523"/>
      <c r="X20" s="524"/>
      <c r="Y20" s="484"/>
      <c r="Z20" s="485"/>
      <c r="AA20" s="525"/>
      <c r="AB20" s="523"/>
      <c r="AC20" s="524"/>
      <c r="AD20" s="484"/>
      <c r="AE20" s="485"/>
      <c r="AF20" s="525"/>
      <c r="AG20" s="523"/>
      <c r="AH20" s="524"/>
      <c r="AI20" s="484"/>
      <c r="AJ20" s="485"/>
      <c r="AK20" s="525"/>
      <c r="AL20" s="523"/>
      <c r="AM20" s="524"/>
      <c r="AN20" s="484"/>
      <c r="AO20" s="485"/>
      <c r="AP20" s="525"/>
      <c r="AQ20" s="523"/>
      <c r="AR20" s="524"/>
      <c r="AS20" s="484"/>
      <c r="AT20" s="485"/>
      <c r="AU20" s="525"/>
      <c r="AV20" s="523"/>
      <c r="AW20" s="524"/>
      <c r="AX20" s="484"/>
      <c r="AY20" s="485"/>
      <c r="AZ20" s="525"/>
      <c r="BA20" s="523"/>
      <c r="BB20" s="524"/>
      <c r="BC20" s="484"/>
      <c r="BD20" s="485"/>
      <c r="BE20" s="525"/>
      <c r="BF20" s="523"/>
      <c r="BG20" s="524"/>
      <c r="BH20" s="484"/>
      <c r="BI20" s="485"/>
      <c r="BJ20" s="525"/>
      <c r="BK20" s="523"/>
      <c r="BL20" s="524"/>
      <c r="BM20" s="484"/>
      <c r="BN20" s="485"/>
      <c r="BO20" s="525"/>
      <c r="BP20" s="523"/>
      <c r="BQ20" s="524"/>
      <c r="BR20" s="484"/>
      <c r="BS20" s="485"/>
      <c r="BT20" s="525"/>
      <c r="BU20" s="523"/>
      <c r="BV20" s="524"/>
      <c r="BW20" s="484"/>
      <c r="BX20" s="485"/>
      <c r="BY20" s="525"/>
      <c r="BZ20" s="523"/>
      <c r="CA20" s="524"/>
      <c r="CB20" s="484"/>
      <c r="CC20" s="485"/>
      <c r="CD20" s="525"/>
      <c r="CE20" s="523"/>
      <c r="CF20" s="524"/>
      <c r="CG20" s="484"/>
      <c r="CH20" s="485"/>
      <c r="CI20" s="525"/>
      <c r="CJ20" s="523"/>
      <c r="CK20" s="524"/>
      <c r="CL20" s="484"/>
      <c r="CM20" s="485"/>
      <c r="CN20" s="525"/>
      <c r="CO20" s="523"/>
      <c r="CP20" s="524"/>
      <c r="CQ20" s="484"/>
      <c r="CR20" s="485"/>
      <c r="CS20" s="525"/>
      <c r="CT20" s="523"/>
      <c r="CU20" s="524"/>
      <c r="CV20" s="484"/>
      <c r="CW20" s="485"/>
      <c r="CX20" s="525"/>
      <c r="CY20" s="523"/>
      <c r="CZ20" s="524"/>
      <c r="DA20" s="484"/>
      <c r="DB20" s="485"/>
      <c r="DC20" s="525"/>
      <c r="DD20" s="523"/>
      <c r="DE20" s="524"/>
      <c r="DF20" s="484"/>
      <c r="DG20" s="485"/>
      <c r="DH20" s="525"/>
      <c r="DI20" s="523"/>
      <c r="DJ20" s="524"/>
      <c r="DK20" s="484"/>
      <c r="DL20" s="485"/>
      <c r="DM20" s="525"/>
      <c r="DN20" s="523"/>
      <c r="DO20" s="524"/>
      <c r="DP20" s="484"/>
      <c r="DQ20" s="485"/>
      <c r="DR20" s="525"/>
      <c r="DS20" s="523"/>
      <c r="DT20" s="524"/>
      <c r="DU20" s="484"/>
      <c r="DV20" s="485"/>
      <c r="DW20" s="525"/>
      <c r="DX20" s="523"/>
      <c r="DY20" s="524"/>
      <c r="DZ20" s="484"/>
      <c r="EA20" s="485"/>
      <c r="EB20" s="525"/>
      <c r="EC20" s="523"/>
      <c r="ED20" s="524"/>
      <c r="EE20" s="484"/>
      <c r="EF20" s="485"/>
      <c r="EG20" s="525"/>
      <c r="EH20" s="523"/>
      <c r="EI20" s="524"/>
      <c r="EJ20" s="484"/>
      <c r="EK20" s="485"/>
      <c r="EL20" s="525"/>
      <c r="EM20" s="523"/>
      <c r="EN20" s="524"/>
      <c r="EO20" s="484"/>
      <c r="EP20" s="517"/>
      <c r="EQ20" s="333"/>
      <c r="ER20" s="349"/>
      <c r="ES20" s="349"/>
    </row>
    <row r="21" spans="1:154" x14ac:dyDescent="0.2">
      <c r="A21" s="333"/>
      <c r="B21" s="333"/>
      <c r="C21" s="333"/>
      <c r="D21" s="345"/>
      <c r="E21" s="55"/>
      <c r="F21" s="351"/>
      <c r="G21" s="333"/>
      <c r="H21" s="378"/>
      <c r="I21" s="378"/>
      <c r="J21" s="378"/>
      <c r="K21" s="377"/>
      <c r="L21" s="378"/>
      <c r="M21" s="378"/>
      <c r="N21" s="378"/>
      <c r="O21" s="378"/>
      <c r="P21" s="377"/>
      <c r="Q21" s="378"/>
      <c r="R21" s="378"/>
      <c r="S21" s="378"/>
      <c r="T21" s="378"/>
      <c r="U21" s="377"/>
      <c r="V21" s="378"/>
      <c r="W21" s="378"/>
      <c r="X21" s="378"/>
      <c r="Y21" s="378"/>
      <c r="Z21" s="377"/>
      <c r="AA21" s="378"/>
      <c r="AB21" s="378"/>
      <c r="AC21" s="378"/>
      <c r="AD21" s="378"/>
      <c r="AE21" s="377"/>
      <c r="AF21" s="378"/>
      <c r="AG21" s="378"/>
      <c r="AH21" s="378"/>
      <c r="AI21" s="378"/>
      <c r="AJ21" s="377"/>
      <c r="AK21" s="378"/>
      <c r="AL21" s="378"/>
      <c r="AM21" s="378"/>
      <c r="AN21" s="378"/>
      <c r="AO21" s="377"/>
      <c r="AP21" s="378"/>
      <c r="AQ21" s="378"/>
      <c r="AR21" s="378"/>
      <c r="AS21" s="378"/>
      <c r="AT21" s="377"/>
      <c r="AU21" s="378"/>
      <c r="AV21" s="378"/>
      <c r="AW21" s="378"/>
      <c r="AX21" s="378"/>
      <c r="AY21" s="377"/>
      <c r="AZ21" s="378"/>
      <c r="BA21" s="378"/>
      <c r="BB21" s="378"/>
      <c r="BC21" s="378"/>
      <c r="BD21" s="377"/>
      <c r="BE21" s="378"/>
      <c r="BF21" s="378"/>
      <c r="BG21" s="378"/>
      <c r="BH21" s="378"/>
      <c r="BI21" s="377"/>
      <c r="BJ21" s="378"/>
      <c r="BK21" s="378"/>
      <c r="BL21" s="378"/>
      <c r="BM21" s="378"/>
      <c r="BN21" s="377"/>
      <c r="BO21" s="378"/>
      <c r="BP21" s="378"/>
      <c r="BQ21" s="378"/>
      <c r="BR21" s="378"/>
      <c r="BS21" s="377"/>
      <c r="BT21" s="378"/>
      <c r="BU21" s="378"/>
      <c r="BV21" s="378"/>
      <c r="BW21" s="378"/>
      <c r="BX21" s="377"/>
      <c r="BY21" s="378"/>
      <c r="BZ21" s="378"/>
      <c r="CA21" s="378"/>
      <c r="CB21" s="378"/>
      <c r="CC21" s="377"/>
      <c r="CD21" s="378"/>
      <c r="CE21" s="378"/>
      <c r="CF21" s="378"/>
      <c r="CG21" s="378"/>
      <c r="CH21" s="377"/>
      <c r="CI21" s="378"/>
      <c r="CJ21" s="378"/>
      <c r="CK21" s="378"/>
      <c r="CL21" s="378"/>
      <c r="CM21" s="377"/>
      <c r="CN21" s="378"/>
      <c r="CO21" s="378"/>
      <c r="CP21" s="378"/>
      <c r="CQ21" s="378"/>
      <c r="CR21" s="377"/>
      <c r="CS21" s="378"/>
      <c r="CT21" s="378"/>
      <c r="CU21" s="378"/>
      <c r="CV21" s="378"/>
      <c r="CW21" s="377"/>
      <c r="CX21" s="378"/>
      <c r="CY21" s="378"/>
      <c r="CZ21" s="378"/>
      <c r="DA21" s="378"/>
      <c r="DB21" s="377"/>
      <c r="DC21" s="378"/>
      <c r="DD21" s="378"/>
      <c r="DE21" s="378"/>
      <c r="DF21" s="378"/>
      <c r="DG21" s="377"/>
      <c r="DH21" s="378"/>
      <c r="DI21" s="378"/>
      <c r="DJ21" s="378"/>
      <c r="DK21" s="378"/>
      <c r="DL21" s="377"/>
      <c r="DM21" s="378"/>
      <c r="DN21" s="378"/>
      <c r="DO21" s="378"/>
      <c r="DP21" s="378"/>
      <c r="DQ21" s="377"/>
      <c r="DR21" s="378"/>
      <c r="DS21" s="378"/>
      <c r="DT21" s="378"/>
      <c r="DU21" s="378"/>
      <c r="DV21" s="377"/>
      <c r="DW21" s="378"/>
      <c r="DX21" s="378"/>
      <c r="DY21" s="378"/>
      <c r="DZ21" s="378"/>
      <c r="EA21" s="377"/>
      <c r="EB21" s="378"/>
      <c r="EC21" s="378"/>
      <c r="ED21" s="378"/>
      <c r="EE21" s="378"/>
      <c r="EF21" s="377"/>
      <c r="EG21" s="378"/>
      <c r="EH21" s="378"/>
      <c r="EI21" s="378"/>
      <c r="EJ21" s="378"/>
      <c r="EK21" s="377"/>
      <c r="EL21" s="378"/>
      <c r="EM21" s="425"/>
      <c r="EN21" s="378"/>
      <c r="EO21" s="378"/>
      <c r="EP21" s="424"/>
      <c r="EQ21" s="333"/>
      <c r="ER21" s="349"/>
      <c r="ES21" s="349"/>
    </row>
    <row r="22" spans="1:154" s="349" customFormat="1" x14ac:dyDescent="0.2">
      <c r="A22" s="334"/>
      <c r="B22" s="334"/>
      <c r="C22" s="334"/>
      <c r="D22" s="352"/>
      <c r="E22" s="501"/>
      <c r="F22" s="354"/>
      <c r="G22" s="334"/>
      <c r="H22" s="380"/>
      <c r="I22" s="380"/>
      <c r="J22" s="380"/>
      <c r="K22" s="379"/>
      <c r="L22" s="380"/>
      <c r="M22" s="380"/>
      <c r="N22" s="380"/>
      <c r="O22" s="380"/>
      <c r="P22" s="379"/>
      <c r="Q22" s="380"/>
      <c r="R22" s="380"/>
      <c r="S22" s="380"/>
      <c r="T22" s="380"/>
      <c r="U22" s="379"/>
      <c r="V22" s="380"/>
      <c r="W22" s="380"/>
      <c r="X22" s="380"/>
      <c r="Y22" s="380"/>
      <c r="Z22" s="379"/>
      <c r="AA22" s="380"/>
      <c r="AB22" s="380"/>
      <c r="AC22" s="380"/>
      <c r="AD22" s="380"/>
      <c r="AE22" s="379"/>
      <c r="AF22" s="380"/>
      <c r="AG22" s="380"/>
      <c r="AH22" s="380"/>
      <c r="AI22" s="380"/>
      <c r="AJ22" s="379"/>
      <c r="AK22" s="380"/>
      <c r="AL22" s="380"/>
      <c r="AM22" s="380"/>
      <c r="AN22" s="380"/>
      <c r="AO22" s="379"/>
      <c r="AP22" s="380"/>
      <c r="AQ22" s="380"/>
      <c r="AR22" s="380"/>
      <c r="AS22" s="380"/>
      <c r="AT22" s="379"/>
      <c r="AU22" s="380"/>
      <c r="AV22" s="380"/>
      <c r="AW22" s="380"/>
      <c r="AX22" s="380"/>
      <c r="AY22" s="379"/>
      <c r="AZ22" s="380"/>
      <c r="BA22" s="380"/>
      <c r="BB22" s="380"/>
      <c r="BC22" s="380"/>
      <c r="BD22" s="379"/>
      <c r="BE22" s="380"/>
      <c r="BF22" s="380"/>
      <c r="BG22" s="380"/>
      <c r="BH22" s="380"/>
      <c r="BI22" s="379"/>
      <c r="BJ22" s="380"/>
      <c r="BK22" s="380"/>
      <c r="BL22" s="380"/>
      <c r="BM22" s="380"/>
      <c r="BN22" s="379"/>
      <c r="BO22" s="380"/>
      <c r="BP22" s="380"/>
      <c r="BQ22" s="380"/>
      <c r="BR22" s="380"/>
      <c r="BS22" s="379"/>
      <c r="BT22" s="380"/>
      <c r="BU22" s="380"/>
      <c r="BV22" s="380"/>
      <c r="BW22" s="380"/>
      <c r="BX22" s="379"/>
      <c r="BY22" s="380"/>
      <c r="BZ22" s="380"/>
      <c r="CA22" s="380"/>
      <c r="CB22" s="380"/>
      <c r="CC22" s="379"/>
      <c r="CD22" s="380"/>
      <c r="CE22" s="380"/>
      <c r="CF22" s="380"/>
      <c r="CG22" s="380"/>
      <c r="CH22" s="379"/>
      <c r="CI22" s="380"/>
      <c r="CJ22" s="380"/>
      <c r="CK22" s="380"/>
      <c r="CL22" s="380"/>
      <c r="CM22" s="379"/>
      <c r="CN22" s="380"/>
      <c r="CO22" s="380"/>
      <c r="CP22" s="380"/>
      <c r="CQ22" s="380"/>
      <c r="CR22" s="379"/>
      <c r="CS22" s="380"/>
      <c r="CT22" s="380"/>
      <c r="CU22" s="380"/>
      <c r="CV22" s="380"/>
      <c r="CW22" s="379"/>
      <c r="CX22" s="380"/>
      <c r="CY22" s="380"/>
      <c r="CZ22" s="380"/>
      <c r="DA22" s="380"/>
      <c r="DB22" s="379"/>
      <c r="DC22" s="380"/>
      <c r="DD22" s="380"/>
      <c r="DE22" s="380"/>
      <c r="DF22" s="380"/>
      <c r="DG22" s="379"/>
      <c r="DH22" s="380"/>
      <c r="DI22" s="380"/>
      <c r="DJ22" s="380"/>
      <c r="DK22" s="380"/>
      <c r="DL22" s="379"/>
      <c r="DM22" s="380"/>
      <c r="DN22" s="380"/>
      <c r="DO22" s="380"/>
      <c r="DP22" s="380"/>
      <c r="DQ22" s="379"/>
      <c r="DR22" s="380"/>
      <c r="DS22" s="380"/>
      <c r="DT22" s="380"/>
      <c r="DU22" s="380"/>
      <c r="DV22" s="379"/>
      <c r="DW22" s="380"/>
      <c r="DX22" s="380"/>
      <c r="DY22" s="380"/>
      <c r="DZ22" s="380"/>
      <c r="EA22" s="379"/>
      <c r="EB22" s="380"/>
      <c r="EC22" s="380"/>
      <c r="ED22" s="380"/>
      <c r="EE22" s="380"/>
      <c r="EF22" s="379"/>
      <c r="EG22" s="380"/>
      <c r="EH22" s="380"/>
      <c r="EI22" s="380"/>
      <c r="EJ22" s="380"/>
      <c r="EK22" s="379"/>
      <c r="EL22" s="380"/>
      <c r="EM22" s="380"/>
      <c r="EN22" s="380"/>
      <c r="EO22" s="380"/>
      <c r="EP22" s="453"/>
      <c r="EQ22" s="334"/>
    </row>
    <row r="23" spans="1:154" s="349" customFormat="1" x14ac:dyDescent="0.2">
      <c r="A23" s="334"/>
      <c r="B23" s="334"/>
      <c r="C23" s="334"/>
      <c r="D23" s="117" t="s">
        <v>449</v>
      </c>
      <c r="E23" s="501"/>
      <c r="F23" s="354"/>
      <c r="G23" s="334"/>
      <c r="H23" s="482">
        <v>0</v>
      </c>
      <c r="I23" s="482"/>
      <c r="J23" s="482"/>
      <c r="K23" s="483"/>
      <c r="L23" s="482"/>
      <c r="M23" s="482">
        <v>32499994</v>
      </c>
      <c r="N23" s="482"/>
      <c r="O23" s="482"/>
      <c r="P23" s="483"/>
      <c r="Q23" s="482"/>
      <c r="R23" s="482">
        <v>1683425</v>
      </c>
      <c r="S23" s="482"/>
      <c r="T23" s="482"/>
      <c r="U23" s="483"/>
      <c r="V23" s="482"/>
      <c r="W23" s="482">
        <v>0</v>
      </c>
      <c r="X23" s="482"/>
      <c r="Y23" s="482"/>
      <c r="Z23" s="483"/>
      <c r="AA23" s="482"/>
      <c r="AB23" s="482">
        <v>0</v>
      </c>
      <c r="AC23" s="482"/>
      <c r="AD23" s="482"/>
      <c r="AE23" s="483"/>
      <c r="AF23" s="482"/>
      <c r="AG23" s="482">
        <v>0</v>
      </c>
      <c r="AH23" s="482"/>
      <c r="AI23" s="482"/>
      <c r="AJ23" s="483"/>
      <c r="AK23" s="482"/>
      <c r="AL23" s="482">
        <v>0</v>
      </c>
      <c r="AM23" s="482"/>
      <c r="AN23" s="482"/>
      <c r="AO23" s="483"/>
      <c r="AP23" s="482"/>
      <c r="AQ23" s="482">
        <v>0</v>
      </c>
      <c r="AR23" s="482"/>
      <c r="AS23" s="482"/>
      <c r="AT23" s="483"/>
      <c r="AU23" s="482"/>
      <c r="AV23" s="482">
        <v>0</v>
      </c>
      <c r="AW23" s="482"/>
      <c r="AX23" s="482"/>
      <c r="AY23" s="483"/>
      <c r="AZ23" s="482"/>
      <c r="BA23" s="482">
        <v>0</v>
      </c>
      <c r="BB23" s="482"/>
      <c r="BC23" s="482"/>
      <c r="BD23" s="483"/>
      <c r="BE23" s="482"/>
      <c r="BF23" s="482">
        <v>0</v>
      </c>
      <c r="BG23" s="482"/>
      <c r="BH23" s="482"/>
      <c r="BI23" s="483"/>
      <c r="BJ23" s="482"/>
      <c r="BK23" s="482">
        <v>0</v>
      </c>
      <c r="BL23" s="482"/>
      <c r="BM23" s="482"/>
      <c r="BN23" s="483"/>
      <c r="BO23" s="482"/>
      <c r="BP23" s="482">
        <v>0</v>
      </c>
      <c r="BQ23" s="482"/>
      <c r="BR23" s="482"/>
      <c r="BS23" s="483"/>
      <c r="BT23" s="482"/>
      <c r="BU23" s="482">
        <f>SUM(M23:BP23)</f>
        <v>34183419</v>
      </c>
      <c r="BV23" s="482"/>
      <c r="BW23" s="482"/>
      <c r="BX23" s="483"/>
      <c r="BY23" s="482"/>
      <c r="BZ23" s="482">
        <v>-17675966</v>
      </c>
      <c r="CA23" s="482"/>
      <c r="CB23" s="482"/>
      <c r="CC23" s="483"/>
      <c r="CD23" s="482"/>
      <c r="CE23" s="482">
        <v>-8786316</v>
      </c>
      <c r="CF23" s="482"/>
      <c r="CG23" s="482"/>
      <c r="CH23" s="483"/>
      <c r="CI23" s="482"/>
      <c r="CJ23" s="482">
        <v>10103585</v>
      </c>
      <c r="CK23" s="482"/>
      <c r="CL23" s="482"/>
      <c r="CM23" s="483"/>
      <c r="CN23" s="482"/>
      <c r="CO23" s="482">
        <v>-1521846</v>
      </c>
      <c r="CP23" s="482"/>
      <c r="CQ23" s="482"/>
      <c r="CR23" s="483"/>
      <c r="CS23" s="482"/>
      <c r="CT23" s="482">
        <v>6074461</v>
      </c>
      <c r="CU23" s="482"/>
      <c r="CV23" s="482"/>
      <c r="CW23" s="483"/>
      <c r="CX23" s="482"/>
      <c r="CY23" s="482">
        <v>516138</v>
      </c>
      <c r="CZ23" s="482"/>
      <c r="DA23" s="482"/>
      <c r="DB23" s="483"/>
      <c r="DC23" s="482"/>
      <c r="DD23" s="482">
        <v>-12799947</v>
      </c>
      <c r="DE23" s="482"/>
      <c r="DF23" s="482"/>
      <c r="DG23" s="483"/>
      <c r="DH23" s="482"/>
      <c r="DI23" s="482">
        <v>4934831</v>
      </c>
      <c r="DJ23" s="482"/>
      <c r="DK23" s="482"/>
      <c r="DL23" s="483"/>
      <c r="DM23" s="482"/>
      <c r="DN23" s="482">
        <v>-5282423</v>
      </c>
      <c r="DO23" s="482"/>
      <c r="DP23" s="482"/>
      <c r="DQ23" s="483"/>
      <c r="DR23" s="482"/>
      <c r="DS23" s="482">
        <v>2079416</v>
      </c>
      <c r="DT23" s="482"/>
      <c r="DU23" s="482"/>
      <c r="DV23" s="483"/>
      <c r="DW23" s="482"/>
      <c r="DX23" s="482">
        <v>-12244714</v>
      </c>
      <c r="DY23" s="482"/>
      <c r="DZ23" s="482"/>
      <c r="EA23" s="483"/>
      <c r="EB23" s="482"/>
      <c r="EC23" s="482">
        <v>14186127</v>
      </c>
      <c r="ED23" s="482"/>
      <c r="EE23" s="482"/>
      <c r="EF23" s="483"/>
      <c r="EG23" s="482"/>
      <c r="EH23" s="482">
        <v>-14935278</v>
      </c>
      <c r="EI23" s="482"/>
      <c r="EJ23" s="482"/>
      <c r="EK23" s="483"/>
      <c r="EL23" s="482"/>
      <c r="EM23" s="482">
        <f>SUM(CE23:CJ23)</f>
        <v>1317269</v>
      </c>
      <c r="EN23" s="482"/>
      <c r="EO23" s="482"/>
      <c r="EP23" s="513"/>
      <c r="EQ23" s="334"/>
    </row>
    <row r="24" spans="1:154" x14ac:dyDescent="0.2">
      <c r="A24" s="333"/>
      <c r="B24" s="333"/>
      <c r="C24" s="333"/>
      <c r="D24" s="345"/>
      <c r="E24" s="55"/>
      <c r="F24" s="351"/>
      <c r="G24" s="333"/>
      <c r="H24" s="378"/>
      <c r="I24" s="378"/>
      <c r="J24" s="378"/>
      <c r="K24" s="377"/>
      <c r="L24" s="378"/>
      <c r="M24" s="378"/>
      <c r="N24" s="378"/>
      <c r="O24" s="378"/>
      <c r="P24" s="377"/>
      <c r="Q24" s="378"/>
      <c r="R24" s="378"/>
      <c r="S24" s="378"/>
      <c r="T24" s="378"/>
      <c r="U24" s="377"/>
      <c r="V24" s="378"/>
      <c r="W24" s="378"/>
      <c r="X24" s="378"/>
      <c r="Y24" s="378"/>
      <c r="Z24" s="377"/>
      <c r="AA24" s="378"/>
      <c r="AB24" s="378"/>
      <c r="AC24" s="378"/>
      <c r="AD24" s="378"/>
      <c r="AE24" s="377"/>
      <c r="AF24" s="378"/>
      <c r="AG24" s="378"/>
      <c r="AH24" s="378"/>
      <c r="AI24" s="378"/>
      <c r="AJ24" s="377"/>
      <c r="AK24" s="378"/>
      <c r="AL24" s="378"/>
      <c r="AM24" s="378"/>
      <c r="AN24" s="378"/>
      <c r="AO24" s="377"/>
      <c r="AP24" s="378"/>
      <c r="AQ24" s="378"/>
      <c r="AR24" s="378"/>
      <c r="AS24" s="378"/>
      <c r="AT24" s="377"/>
      <c r="AU24" s="378"/>
      <c r="AV24" s="378"/>
      <c r="AW24" s="378"/>
      <c r="AX24" s="378"/>
      <c r="AY24" s="377"/>
      <c r="AZ24" s="378"/>
      <c r="BA24" s="378"/>
      <c r="BB24" s="378"/>
      <c r="BC24" s="378"/>
      <c r="BD24" s="377"/>
      <c r="BE24" s="378"/>
      <c r="BF24" s="378"/>
      <c r="BG24" s="378"/>
      <c r="BH24" s="378"/>
      <c r="BI24" s="377"/>
      <c r="BJ24" s="378"/>
      <c r="BK24" s="378"/>
      <c r="BL24" s="378"/>
      <c r="BM24" s="378"/>
      <c r="BN24" s="377"/>
      <c r="BO24" s="378"/>
      <c r="BP24" s="378"/>
      <c r="BQ24" s="378"/>
      <c r="BR24" s="378"/>
      <c r="BS24" s="377"/>
      <c r="BT24" s="378"/>
      <c r="BU24" s="333"/>
      <c r="BV24" s="333"/>
      <c r="BW24" s="333"/>
      <c r="BX24" s="351"/>
      <c r="BY24" s="333"/>
      <c r="BZ24" s="378"/>
      <c r="CA24" s="378"/>
      <c r="CB24" s="378"/>
      <c r="CC24" s="377"/>
      <c r="CD24" s="378"/>
      <c r="CE24" s="378"/>
      <c r="CF24" s="378"/>
      <c r="CG24" s="378"/>
      <c r="CH24" s="377"/>
      <c r="CI24" s="378"/>
      <c r="CJ24" s="378"/>
      <c r="CK24" s="378"/>
      <c r="CL24" s="378"/>
      <c r="CM24" s="377"/>
      <c r="CN24" s="378"/>
      <c r="CO24" s="378"/>
      <c r="CP24" s="378"/>
      <c r="CQ24" s="378"/>
      <c r="CR24" s="377"/>
      <c r="CS24" s="378"/>
      <c r="CT24" s="378"/>
      <c r="CU24" s="378"/>
      <c r="CV24" s="378"/>
      <c r="CW24" s="377"/>
      <c r="CX24" s="378"/>
      <c r="CY24" s="378"/>
      <c r="CZ24" s="378"/>
      <c r="DA24" s="378"/>
      <c r="DB24" s="377"/>
      <c r="DC24" s="378"/>
      <c r="DD24" s="378"/>
      <c r="DE24" s="378"/>
      <c r="DF24" s="378"/>
      <c r="DG24" s="377"/>
      <c r="DH24" s="378"/>
      <c r="DI24" s="378"/>
      <c r="DJ24" s="378"/>
      <c r="DK24" s="378"/>
      <c r="DL24" s="377"/>
      <c r="DM24" s="378"/>
      <c r="DN24" s="378"/>
      <c r="DO24" s="378"/>
      <c r="DP24" s="378"/>
      <c r="DQ24" s="377"/>
      <c r="DR24" s="378"/>
      <c r="DS24" s="378"/>
      <c r="DT24" s="378"/>
      <c r="DU24" s="378"/>
      <c r="DV24" s="377"/>
      <c r="DW24" s="378"/>
      <c r="DX24" s="378"/>
      <c r="DY24" s="378"/>
      <c r="DZ24" s="378"/>
      <c r="EA24" s="377"/>
      <c r="EB24" s="378"/>
      <c r="EC24" s="378"/>
      <c r="ED24" s="378"/>
      <c r="EE24" s="378"/>
      <c r="EF24" s="377"/>
      <c r="EG24" s="378"/>
      <c r="EH24" s="378"/>
      <c r="EI24" s="378"/>
      <c r="EJ24" s="378"/>
      <c r="EK24" s="377"/>
      <c r="EL24" s="378"/>
      <c r="EM24" s="333"/>
      <c r="EN24" s="333"/>
      <c r="EO24" s="333"/>
      <c r="EP24" s="345"/>
      <c r="EQ24" s="333"/>
      <c r="ER24" s="349"/>
      <c r="ES24" s="349"/>
    </row>
    <row r="25" spans="1:154" s="349" customFormat="1" x14ac:dyDescent="0.2">
      <c r="A25" s="334"/>
      <c r="B25" s="334"/>
      <c r="C25" s="334"/>
      <c r="D25" s="352" t="s">
        <v>450</v>
      </c>
      <c r="E25" s="501"/>
      <c r="F25" s="354"/>
      <c r="G25" s="334"/>
      <c r="H25" s="380">
        <v>0</v>
      </c>
      <c r="I25" s="380"/>
      <c r="J25" s="380"/>
      <c r="K25" s="379"/>
      <c r="L25" s="380"/>
      <c r="M25" s="380">
        <v>0</v>
      </c>
      <c r="N25" s="380"/>
      <c r="O25" s="380"/>
      <c r="P25" s="379"/>
      <c r="Q25" s="380"/>
      <c r="R25" s="380">
        <v>0</v>
      </c>
      <c r="S25" s="380"/>
      <c r="T25" s="380"/>
      <c r="U25" s="379"/>
      <c r="V25" s="380"/>
      <c r="W25" s="380">
        <v>0</v>
      </c>
      <c r="X25" s="380"/>
      <c r="Y25" s="380"/>
      <c r="Z25" s="379"/>
      <c r="AA25" s="380"/>
      <c r="AB25" s="380">
        <v>0</v>
      </c>
      <c r="AC25" s="380"/>
      <c r="AD25" s="380"/>
      <c r="AE25" s="379"/>
      <c r="AF25" s="380"/>
      <c r="AG25" s="380">
        <v>0</v>
      </c>
      <c r="AH25" s="380"/>
      <c r="AI25" s="380"/>
      <c r="AJ25" s="379"/>
      <c r="AK25" s="380"/>
      <c r="AL25" s="380">
        <v>0</v>
      </c>
      <c r="AM25" s="380"/>
      <c r="AN25" s="380"/>
      <c r="AO25" s="379"/>
      <c r="AP25" s="380"/>
      <c r="AQ25" s="380">
        <v>0</v>
      </c>
      <c r="AR25" s="380"/>
      <c r="AS25" s="380"/>
      <c r="AT25" s="379"/>
      <c r="AU25" s="380"/>
      <c r="AV25" s="380">
        <v>0</v>
      </c>
      <c r="AW25" s="380"/>
      <c r="AX25" s="380"/>
      <c r="AY25" s="379"/>
      <c r="AZ25" s="380"/>
      <c r="BA25" s="380">
        <v>0</v>
      </c>
      <c r="BB25" s="380"/>
      <c r="BC25" s="380"/>
      <c r="BD25" s="379"/>
      <c r="BE25" s="380"/>
      <c r="BF25" s="380">
        <v>0</v>
      </c>
      <c r="BG25" s="380"/>
      <c r="BH25" s="380"/>
      <c r="BI25" s="379"/>
      <c r="BJ25" s="380"/>
      <c r="BK25" s="380">
        <v>0</v>
      </c>
      <c r="BL25" s="380"/>
      <c r="BM25" s="380"/>
      <c r="BN25" s="379"/>
      <c r="BO25" s="380"/>
      <c r="BP25" s="380">
        <v>0</v>
      </c>
      <c r="BQ25" s="380"/>
      <c r="BR25" s="380"/>
      <c r="BS25" s="379"/>
      <c r="BT25" s="380"/>
      <c r="BU25" s="482">
        <f>SUM(M25:BP25)</f>
        <v>0</v>
      </c>
      <c r="BV25" s="334"/>
      <c r="BW25" s="334"/>
      <c r="BX25" s="354"/>
      <c r="BY25" s="334"/>
      <c r="BZ25" s="380">
        <v>0</v>
      </c>
      <c r="CA25" s="380"/>
      <c r="CB25" s="380"/>
      <c r="CC25" s="379"/>
      <c r="CD25" s="380"/>
      <c r="CE25" s="380">
        <v>0</v>
      </c>
      <c r="CF25" s="380"/>
      <c r="CG25" s="380"/>
      <c r="CH25" s="379"/>
      <c r="CI25" s="380"/>
      <c r="CJ25" s="380">
        <v>0</v>
      </c>
      <c r="CK25" s="380"/>
      <c r="CL25" s="380"/>
      <c r="CM25" s="379"/>
      <c r="CN25" s="380"/>
      <c r="CO25" s="380">
        <v>0</v>
      </c>
      <c r="CP25" s="380"/>
      <c r="CQ25" s="380"/>
      <c r="CR25" s="379"/>
      <c r="CS25" s="380"/>
      <c r="CT25" s="380">
        <v>0</v>
      </c>
      <c r="CU25" s="380"/>
      <c r="CV25" s="380"/>
      <c r="CW25" s="379"/>
      <c r="CX25" s="380"/>
      <c r="CY25" s="380">
        <v>0</v>
      </c>
      <c r="CZ25" s="380"/>
      <c r="DA25" s="380"/>
      <c r="DB25" s="379"/>
      <c r="DC25" s="380"/>
      <c r="DD25" s="380">
        <v>0</v>
      </c>
      <c r="DE25" s="380"/>
      <c r="DF25" s="380"/>
      <c r="DG25" s="379"/>
      <c r="DH25" s="380"/>
      <c r="DI25" s="380">
        <v>0</v>
      </c>
      <c r="DJ25" s="380"/>
      <c r="DK25" s="380"/>
      <c r="DL25" s="379"/>
      <c r="DM25" s="380"/>
      <c r="DN25" s="380">
        <v>0</v>
      </c>
      <c r="DO25" s="380"/>
      <c r="DP25" s="380"/>
      <c r="DQ25" s="379"/>
      <c r="DR25" s="380"/>
      <c r="DS25" s="380">
        <v>0</v>
      </c>
      <c r="DT25" s="380"/>
      <c r="DU25" s="380"/>
      <c r="DV25" s="379"/>
      <c r="DW25" s="380"/>
      <c r="DX25" s="380">
        <v>0</v>
      </c>
      <c r="DY25" s="380"/>
      <c r="DZ25" s="380"/>
      <c r="EA25" s="379"/>
      <c r="EB25" s="380"/>
      <c r="EC25" s="380">
        <v>0</v>
      </c>
      <c r="ED25" s="380"/>
      <c r="EE25" s="380"/>
      <c r="EF25" s="379"/>
      <c r="EG25" s="380"/>
      <c r="EH25" s="380">
        <v>0</v>
      </c>
      <c r="EI25" s="380"/>
      <c r="EJ25" s="380"/>
      <c r="EK25" s="379"/>
      <c r="EL25" s="380"/>
      <c r="EM25" s="482">
        <f>SUM(CE25:CJ25)</f>
        <v>0</v>
      </c>
      <c r="EN25" s="334"/>
      <c r="EO25" s="334"/>
      <c r="EP25" s="352"/>
      <c r="EQ25" s="334"/>
      <c r="EX25" s="526"/>
    </row>
    <row r="26" spans="1:154" x14ac:dyDescent="0.2">
      <c r="A26" s="333"/>
      <c r="B26" s="333"/>
      <c r="C26" s="333"/>
      <c r="D26" s="345"/>
      <c r="E26" s="55"/>
      <c r="F26" s="351"/>
      <c r="G26" s="333"/>
      <c r="H26" s="378"/>
      <c r="I26" s="378"/>
      <c r="J26" s="378"/>
      <c r="K26" s="377"/>
      <c r="L26" s="378"/>
      <c r="M26" s="378"/>
      <c r="N26" s="378"/>
      <c r="O26" s="378"/>
      <c r="P26" s="377"/>
      <c r="Q26" s="378"/>
      <c r="R26" s="378"/>
      <c r="S26" s="378"/>
      <c r="T26" s="378"/>
      <c r="U26" s="377"/>
      <c r="V26" s="378"/>
      <c r="W26" s="378"/>
      <c r="X26" s="378"/>
      <c r="Y26" s="378"/>
      <c r="Z26" s="377"/>
      <c r="AA26" s="378"/>
      <c r="AB26" s="378"/>
      <c r="AC26" s="378"/>
      <c r="AD26" s="378"/>
      <c r="AE26" s="377"/>
      <c r="AF26" s="378"/>
      <c r="AG26" s="378"/>
      <c r="AH26" s="378"/>
      <c r="AI26" s="378"/>
      <c r="AJ26" s="377"/>
      <c r="AK26" s="378"/>
      <c r="AL26" s="378"/>
      <c r="AM26" s="378"/>
      <c r="AN26" s="378"/>
      <c r="AO26" s="377"/>
      <c r="AP26" s="378"/>
      <c r="AQ26" s="378"/>
      <c r="AR26" s="378"/>
      <c r="AS26" s="378"/>
      <c r="AT26" s="377"/>
      <c r="AU26" s="378"/>
      <c r="AV26" s="378"/>
      <c r="AW26" s="378"/>
      <c r="AX26" s="378"/>
      <c r="AY26" s="377"/>
      <c r="AZ26" s="378"/>
      <c r="BA26" s="378"/>
      <c r="BB26" s="378"/>
      <c r="BC26" s="378"/>
      <c r="BD26" s="377"/>
      <c r="BE26" s="378"/>
      <c r="BF26" s="378"/>
      <c r="BG26" s="378"/>
      <c r="BH26" s="378"/>
      <c r="BI26" s="377"/>
      <c r="BJ26" s="378"/>
      <c r="BK26" s="378"/>
      <c r="BL26" s="378"/>
      <c r="BM26" s="378"/>
      <c r="BN26" s="377"/>
      <c r="BO26" s="378"/>
      <c r="BP26" s="378"/>
      <c r="BQ26" s="378"/>
      <c r="BR26" s="378"/>
      <c r="BS26" s="377"/>
      <c r="BT26" s="378"/>
      <c r="BU26" s="378"/>
      <c r="BV26" s="378"/>
      <c r="BW26" s="378"/>
      <c r="BX26" s="377"/>
      <c r="BY26" s="378"/>
      <c r="BZ26" s="378"/>
      <c r="CA26" s="378"/>
      <c r="CB26" s="378"/>
      <c r="CC26" s="377"/>
      <c r="CD26" s="378"/>
      <c r="CE26" s="378"/>
      <c r="CF26" s="378"/>
      <c r="CG26" s="378"/>
      <c r="CH26" s="377"/>
      <c r="CI26" s="378"/>
      <c r="CJ26" s="378"/>
      <c r="CK26" s="378"/>
      <c r="CL26" s="378"/>
      <c r="CM26" s="377"/>
      <c r="CN26" s="378"/>
      <c r="CO26" s="378"/>
      <c r="CP26" s="378"/>
      <c r="CQ26" s="378"/>
      <c r="CR26" s="377"/>
      <c r="CS26" s="378"/>
      <c r="CT26" s="378"/>
      <c r="CU26" s="378"/>
      <c r="CV26" s="378"/>
      <c r="CW26" s="377"/>
      <c r="CX26" s="378"/>
      <c r="CY26" s="378"/>
      <c r="CZ26" s="378"/>
      <c r="DA26" s="378"/>
      <c r="DB26" s="377"/>
      <c r="DC26" s="378"/>
      <c r="DD26" s="378"/>
      <c r="DE26" s="378"/>
      <c r="DF26" s="378"/>
      <c r="DG26" s="377"/>
      <c r="DH26" s="378"/>
      <c r="DI26" s="378"/>
      <c r="DJ26" s="378"/>
      <c r="DK26" s="378"/>
      <c r="DL26" s="377"/>
      <c r="DM26" s="378"/>
      <c r="DN26" s="378"/>
      <c r="DO26" s="378"/>
      <c r="DP26" s="378"/>
      <c r="DQ26" s="377"/>
      <c r="DR26" s="378"/>
      <c r="DS26" s="378"/>
      <c r="DT26" s="378"/>
      <c r="DU26" s="378"/>
      <c r="DV26" s="377"/>
      <c r="DW26" s="378"/>
      <c r="DX26" s="378"/>
      <c r="DY26" s="378"/>
      <c r="DZ26" s="378"/>
      <c r="EA26" s="377"/>
      <c r="EB26" s="378"/>
      <c r="EC26" s="378"/>
      <c r="ED26" s="378"/>
      <c r="EE26" s="378"/>
      <c r="EF26" s="377"/>
      <c r="EG26" s="378"/>
      <c r="EH26" s="378"/>
      <c r="EI26" s="378"/>
      <c r="EJ26" s="378"/>
      <c r="EK26" s="377"/>
      <c r="EL26" s="378"/>
      <c r="EM26" s="378"/>
      <c r="EN26" s="378"/>
      <c r="EO26" s="378"/>
      <c r="EP26" s="424"/>
      <c r="EQ26" s="333"/>
      <c r="ER26" s="349"/>
      <c r="ES26" s="349"/>
    </row>
    <row r="27" spans="1:154" s="349" customFormat="1" x14ac:dyDescent="0.2">
      <c r="A27" s="334"/>
      <c r="B27" s="334"/>
      <c r="C27" s="334"/>
      <c r="D27" s="352" t="s">
        <v>451</v>
      </c>
      <c r="E27" s="55" t="s">
        <v>62</v>
      </c>
      <c r="F27" s="351"/>
      <c r="G27" s="333"/>
      <c r="H27" s="482">
        <f>SUM(H28:H28)</f>
        <v>6573839.3780002603</v>
      </c>
      <c r="I27" s="482"/>
      <c r="J27" s="482"/>
      <c r="K27" s="483"/>
      <c r="L27" s="482"/>
      <c r="M27" s="482">
        <f>SUM(M28:M28)</f>
        <v>1585476</v>
      </c>
      <c r="N27" s="482"/>
      <c r="O27" s="482"/>
      <c r="P27" s="483"/>
      <c r="Q27" s="482"/>
      <c r="R27" s="482">
        <f>SUM(R28:R28)</f>
        <v>1883939</v>
      </c>
      <c r="S27" s="482"/>
      <c r="T27" s="482"/>
      <c r="U27" s="483"/>
      <c r="V27" s="482"/>
      <c r="W27" s="482">
        <f>SUM(W28:W28)</f>
        <v>0</v>
      </c>
      <c r="X27" s="482"/>
      <c r="Y27" s="482"/>
      <c r="Z27" s="483"/>
      <c r="AA27" s="482"/>
      <c r="AB27" s="482">
        <f>SUM(AB28:AB28)</f>
        <v>0</v>
      </c>
      <c r="AC27" s="482"/>
      <c r="AD27" s="482"/>
      <c r="AE27" s="483"/>
      <c r="AF27" s="482"/>
      <c r="AG27" s="482">
        <f>SUM(AG28:AG28)</f>
        <v>0</v>
      </c>
      <c r="AH27" s="482"/>
      <c r="AI27" s="482"/>
      <c r="AJ27" s="483"/>
      <c r="AK27" s="482"/>
      <c r="AL27" s="482">
        <f>SUM(AL28:AL28)</f>
        <v>0</v>
      </c>
      <c r="AM27" s="482"/>
      <c r="AN27" s="482"/>
      <c r="AO27" s="483"/>
      <c r="AP27" s="482"/>
      <c r="AQ27" s="482">
        <f>SUM(AQ28:AQ28)</f>
        <v>0</v>
      </c>
      <c r="AR27" s="482"/>
      <c r="AS27" s="482"/>
      <c r="AT27" s="483"/>
      <c r="AU27" s="482"/>
      <c r="AV27" s="482">
        <f>SUM(AV28:AV28)</f>
        <v>0</v>
      </c>
      <c r="AW27" s="482"/>
      <c r="AX27" s="482"/>
      <c r="AY27" s="483"/>
      <c r="AZ27" s="482"/>
      <c r="BA27" s="482">
        <f>SUM(BA28:BA28)</f>
        <v>0</v>
      </c>
      <c r="BB27" s="482"/>
      <c r="BC27" s="482"/>
      <c r="BD27" s="483"/>
      <c r="BE27" s="482"/>
      <c r="BF27" s="482">
        <f>SUM(BF28:BF28)</f>
        <v>0</v>
      </c>
      <c r="BG27" s="482"/>
      <c r="BH27" s="482"/>
      <c r="BI27" s="483"/>
      <c r="BJ27" s="482"/>
      <c r="BK27" s="482">
        <f>SUM(BK28:BK28)</f>
        <v>0</v>
      </c>
      <c r="BL27" s="482"/>
      <c r="BM27" s="482"/>
      <c r="BN27" s="483"/>
      <c r="BO27" s="482"/>
      <c r="BP27" s="482">
        <f>SUM(BP28:BP28)</f>
        <v>0</v>
      </c>
      <c r="BQ27" s="482"/>
      <c r="BR27" s="482"/>
      <c r="BS27" s="483"/>
      <c r="BT27" s="482"/>
      <c r="BU27" s="482">
        <f>SUM(BU28:BU28)</f>
        <v>3469415</v>
      </c>
      <c r="BV27" s="482"/>
      <c r="BW27" s="482"/>
      <c r="BX27" s="483"/>
      <c r="BY27" s="482"/>
      <c r="BZ27" s="482">
        <f>SUM(BZ28:BZ28)</f>
        <v>25341605</v>
      </c>
      <c r="CA27" s="482"/>
      <c r="CB27" s="482"/>
      <c r="CC27" s="483"/>
      <c r="CD27" s="482"/>
      <c r="CE27" s="482">
        <f>SUM(CE28:CE28)</f>
        <v>1088487</v>
      </c>
      <c r="CF27" s="482"/>
      <c r="CG27" s="482"/>
      <c r="CH27" s="483"/>
      <c r="CI27" s="482"/>
      <c r="CJ27" s="482">
        <f>SUM(CJ28:CJ28)</f>
        <v>1683039</v>
      </c>
      <c r="CK27" s="482"/>
      <c r="CL27" s="482"/>
      <c r="CM27" s="483"/>
      <c r="CN27" s="482"/>
      <c r="CO27" s="482">
        <f>SUM(CO28:CO28)</f>
        <v>239249</v>
      </c>
      <c r="CP27" s="482"/>
      <c r="CQ27" s="482"/>
      <c r="CR27" s="483"/>
      <c r="CS27" s="482"/>
      <c r="CT27" s="482">
        <f>SUM(CT28:CT28)</f>
        <v>17656</v>
      </c>
      <c r="CU27" s="482"/>
      <c r="CV27" s="482"/>
      <c r="CW27" s="483"/>
      <c r="CX27" s="482"/>
      <c r="CY27" s="482">
        <f>SUM(CY28:CY28)</f>
        <v>1013935</v>
      </c>
      <c r="CZ27" s="482"/>
      <c r="DA27" s="482"/>
      <c r="DB27" s="483"/>
      <c r="DC27" s="482"/>
      <c r="DD27" s="482">
        <f>SUM(DD28:DD28)</f>
        <v>1111697</v>
      </c>
      <c r="DE27" s="482"/>
      <c r="DF27" s="482"/>
      <c r="DG27" s="483"/>
      <c r="DH27" s="482"/>
      <c r="DI27" s="482">
        <f>SUM(DI28:DI28)</f>
        <v>530072</v>
      </c>
      <c r="DJ27" s="482"/>
      <c r="DK27" s="482"/>
      <c r="DL27" s="483"/>
      <c r="DM27" s="482"/>
      <c r="DN27" s="482">
        <f>SUM(DN28:DN28)</f>
        <v>6511671</v>
      </c>
      <c r="DO27" s="482"/>
      <c r="DP27" s="482"/>
      <c r="DQ27" s="483"/>
      <c r="DR27" s="482"/>
      <c r="DS27" s="482">
        <f>SUM(DS28:DS28)</f>
        <v>560492</v>
      </c>
      <c r="DT27" s="482"/>
      <c r="DU27" s="482"/>
      <c r="DV27" s="483"/>
      <c r="DW27" s="482"/>
      <c r="DX27" s="482">
        <f>SUM(DX28:DX28)</f>
        <v>2756088</v>
      </c>
      <c r="DY27" s="482"/>
      <c r="DZ27" s="482"/>
      <c r="EA27" s="483"/>
      <c r="EB27" s="482"/>
      <c r="EC27" s="482">
        <f>SUM(EC28:EC28)</f>
        <v>8032775</v>
      </c>
      <c r="ED27" s="482"/>
      <c r="EE27" s="482"/>
      <c r="EF27" s="483"/>
      <c r="EG27" s="482"/>
      <c r="EH27" s="482">
        <f>SUM(EH28:EH28)</f>
        <v>1796444</v>
      </c>
      <c r="EI27" s="482"/>
      <c r="EJ27" s="482"/>
      <c r="EK27" s="483"/>
      <c r="EL27" s="482"/>
      <c r="EM27" s="512">
        <f>SUM(EM28:EM28)</f>
        <v>2771526</v>
      </c>
      <c r="EN27" s="482"/>
      <c r="EO27" s="482"/>
      <c r="EP27" s="513"/>
      <c r="EQ27" s="334"/>
    </row>
    <row r="28" spans="1:154" s="349" customFormat="1" x14ac:dyDescent="0.2">
      <c r="A28" s="334"/>
      <c r="B28" s="334"/>
      <c r="C28" s="334"/>
      <c r="D28" s="527" t="s">
        <v>452</v>
      </c>
      <c r="E28" s="501"/>
      <c r="F28" s="528"/>
      <c r="G28" s="529"/>
      <c r="H28" s="530">
        <v>6573839.3780002603</v>
      </c>
      <c r="I28" s="530"/>
      <c r="J28" s="531"/>
      <c r="K28" s="531"/>
      <c r="L28" s="530"/>
      <c r="M28" s="530">
        <v>1585476</v>
      </c>
      <c r="N28" s="530"/>
      <c r="O28" s="531"/>
      <c r="P28" s="531"/>
      <c r="Q28" s="530"/>
      <c r="R28" s="530">
        <v>1883939</v>
      </c>
      <c r="S28" s="530"/>
      <c r="T28" s="531"/>
      <c r="U28" s="531"/>
      <c r="V28" s="530"/>
      <c r="W28" s="530">
        <v>0</v>
      </c>
      <c r="X28" s="530"/>
      <c r="Y28" s="531"/>
      <c r="Z28" s="531"/>
      <c r="AA28" s="530"/>
      <c r="AB28" s="530">
        <v>0</v>
      </c>
      <c r="AC28" s="530"/>
      <c r="AD28" s="531"/>
      <c r="AE28" s="531"/>
      <c r="AF28" s="530"/>
      <c r="AG28" s="530">
        <v>0</v>
      </c>
      <c r="AH28" s="530"/>
      <c r="AI28" s="531"/>
      <c r="AJ28" s="531"/>
      <c r="AK28" s="530"/>
      <c r="AL28" s="530">
        <v>0</v>
      </c>
      <c r="AM28" s="530"/>
      <c r="AN28" s="531"/>
      <c r="AO28" s="531"/>
      <c r="AP28" s="530"/>
      <c r="AQ28" s="530">
        <v>0</v>
      </c>
      <c r="AR28" s="530"/>
      <c r="AS28" s="531"/>
      <c r="AT28" s="531"/>
      <c r="AU28" s="530"/>
      <c r="AV28" s="530">
        <v>0</v>
      </c>
      <c r="AW28" s="530"/>
      <c r="AX28" s="531"/>
      <c r="AY28" s="531"/>
      <c r="AZ28" s="530"/>
      <c r="BA28" s="530">
        <v>0</v>
      </c>
      <c r="BB28" s="445"/>
      <c r="BC28" s="531"/>
      <c r="BD28" s="531"/>
      <c r="BE28" s="445"/>
      <c r="BF28" s="530">
        <v>0</v>
      </c>
      <c r="BG28" s="530"/>
      <c r="BH28" s="531"/>
      <c r="BI28" s="531"/>
      <c r="BJ28" s="530"/>
      <c r="BK28" s="530">
        <v>0</v>
      </c>
      <c r="BL28" s="530"/>
      <c r="BM28" s="531"/>
      <c r="BN28" s="531"/>
      <c r="BO28" s="530"/>
      <c r="BP28" s="530">
        <v>0</v>
      </c>
      <c r="BQ28" s="530"/>
      <c r="BR28" s="531"/>
      <c r="BS28" s="531"/>
      <c r="BT28" s="530"/>
      <c r="BU28" s="530">
        <f>SUM(M28:BP28)</f>
        <v>3469415</v>
      </c>
      <c r="BV28" s="530"/>
      <c r="BW28" s="531"/>
      <c r="BX28" s="531"/>
      <c r="BY28" s="530"/>
      <c r="BZ28" s="530">
        <v>25341605</v>
      </c>
      <c r="CA28" s="530"/>
      <c r="CB28" s="531"/>
      <c r="CC28" s="531"/>
      <c r="CD28" s="530"/>
      <c r="CE28" s="530">
        <v>1088487</v>
      </c>
      <c r="CF28" s="530"/>
      <c r="CG28" s="531"/>
      <c r="CH28" s="531"/>
      <c r="CI28" s="530"/>
      <c r="CJ28" s="530">
        <v>1683039</v>
      </c>
      <c r="CK28" s="530"/>
      <c r="CL28" s="531"/>
      <c r="CM28" s="531"/>
      <c r="CN28" s="530"/>
      <c r="CO28" s="530">
        <v>239249</v>
      </c>
      <c r="CP28" s="530"/>
      <c r="CQ28" s="531"/>
      <c r="CR28" s="531"/>
      <c r="CS28" s="530"/>
      <c r="CT28" s="530">
        <v>17656</v>
      </c>
      <c r="CU28" s="530"/>
      <c r="CV28" s="531"/>
      <c r="CW28" s="531"/>
      <c r="CX28" s="530"/>
      <c r="CY28" s="530">
        <v>1013935</v>
      </c>
      <c r="CZ28" s="530"/>
      <c r="DA28" s="531"/>
      <c r="DB28" s="531"/>
      <c r="DC28" s="530"/>
      <c r="DD28" s="530">
        <v>1111697</v>
      </c>
      <c r="DE28" s="530"/>
      <c r="DF28" s="531"/>
      <c r="DG28" s="531"/>
      <c r="DH28" s="530"/>
      <c r="DI28" s="530">
        <v>530072</v>
      </c>
      <c r="DJ28" s="530"/>
      <c r="DK28" s="531"/>
      <c r="DL28" s="531"/>
      <c r="DM28" s="530"/>
      <c r="DN28" s="530">
        <v>6511671</v>
      </c>
      <c r="DO28" s="530"/>
      <c r="DP28" s="531"/>
      <c r="DQ28" s="531"/>
      <c r="DR28" s="530"/>
      <c r="DS28" s="530">
        <v>560492</v>
      </c>
      <c r="DT28" s="445"/>
      <c r="DU28" s="531"/>
      <c r="DV28" s="531"/>
      <c r="DW28" s="445"/>
      <c r="DX28" s="530">
        <v>2756088</v>
      </c>
      <c r="DY28" s="530"/>
      <c r="DZ28" s="531"/>
      <c r="EA28" s="531"/>
      <c r="EB28" s="530"/>
      <c r="EC28" s="530">
        <v>8032775</v>
      </c>
      <c r="ED28" s="530"/>
      <c r="EE28" s="531"/>
      <c r="EF28" s="531"/>
      <c r="EG28" s="530"/>
      <c r="EH28" s="530">
        <v>1796444</v>
      </c>
      <c r="EI28" s="530"/>
      <c r="EJ28" s="531"/>
      <c r="EK28" s="531"/>
      <c r="EL28" s="532"/>
      <c r="EM28" s="530">
        <f>SUM(CE28:CJ28)</f>
        <v>2771526</v>
      </c>
      <c r="EN28" s="533"/>
      <c r="EO28" s="534"/>
      <c r="EP28" s="513"/>
      <c r="EQ28" s="334"/>
    </row>
    <row r="29" spans="1:154" x14ac:dyDescent="0.2">
      <c r="A29" s="333"/>
      <c r="B29" s="333"/>
      <c r="C29" s="333"/>
      <c r="D29" s="345"/>
      <c r="E29" s="55"/>
      <c r="F29" s="351"/>
      <c r="G29" s="333"/>
      <c r="H29" s="333"/>
      <c r="I29" s="333"/>
      <c r="J29" s="333"/>
      <c r="K29" s="351"/>
      <c r="L29" s="333"/>
      <c r="M29" s="333"/>
      <c r="N29" s="333"/>
      <c r="O29" s="333"/>
      <c r="P29" s="351"/>
      <c r="Q29" s="333"/>
      <c r="R29" s="333"/>
      <c r="S29" s="333"/>
      <c r="T29" s="333"/>
      <c r="U29" s="351"/>
      <c r="V29" s="333"/>
      <c r="W29" s="333"/>
      <c r="X29" s="333"/>
      <c r="Y29" s="333"/>
      <c r="Z29" s="351"/>
      <c r="AA29" s="333"/>
      <c r="AB29" s="333"/>
      <c r="AC29" s="333"/>
      <c r="AD29" s="333"/>
      <c r="AE29" s="351"/>
      <c r="AF29" s="333"/>
      <c r="AG29" s="333"/>
      <c r="AH29" s="333"/>
      <c r="AI29" s="333"/>
      <c r="AJ29" s="351"/>
      <c r="AK29" s="333"/>
      <c r="AL29" s="333"/>
      <c r="AM29" s="333"/>
      <c r="AN29" s="333"/>
      <c r="AO29" s="351"/>
      <c r="AP29" s="333"/>
      <c r="AQ29" s="333"/>
      <c r="AR29" s="333"/>
      <c r="AS29" s="333"/>
      <c r="AT29" s="351"/>
      <c r="AU29" s="333"/>
      <c r="AV29" s="333"/>
      <c r="AW29" s="333"/>
      <c r="AX29" s="333"/>
      <c r="AY29" s="351"/>
      <c r="AZ29" s="333"/>
      <c r="BA29" s="333"/>
      <c r="BB29" s="333"/>
      <c r="BC29" s="333"/>
      <c r="BD29" s="351"/>
      <c r="BE29" s="333"/>
      <c r="BF29" s="333"/>
      <c r="BG29" s="333"/>
      <c r="BH29" s="333"/>
      <c r="BI29" s="351"/>
      <c r="BJ29" s="333"/>
      <c r="BK29" s="333"/>
      <c r="BL29" s="333"/>
      <c r="BM29" s="333"/>
      <c r="BN29" s="351"/>
      <c r="BO29" s="333"/>
      <c r="BP29" s="333"/>
      <c r="BQ29" s="333"/>
      <c r="BR29" s="333"/>
      <c r="BS29" s="351"/>
      <c r="BT29" s="333"/>
      <c r="BU29" s="333"/>
      <c r="BV29" s="333"/>
      <c r="BW29" s="484"/>
      <c r="BX29" s="485"/>
      <c r="BY29" s="484"/>
      <c r="BZ29" s="333"/>
      <c r="CA29" s="333"/>
      <c r="CB29" s="333"/>
      <c r="CC29" s="351"/>
      <c r="CD29" s="333"/>
      <c r="CE29" s="333"/>
      <c r="CF29" s="333"/>
      <c r="CG29" s="333"/>
      <c r="CH29" s="351"/>
      <c r="CI29" s="333"/>
      <c r="CJ29" s="333"/>
      <c r="CK29" s="333"/>
      <c r="CL29" s="333"/>
      <c r="CM29" s="351"/>
      <c r="CN29" s="333"/>
      <c r="CO29" s="333"/>
      <c r="CP29" s="333"/>
      <c r="CQ29" s="333"/>
      <c r="CR29" s="351"/>
      <c r="CS29" s="333"/>
      <c r="CT29" s="333"/>
      <c r="CU29" s="333"/>
      <c r="CV29" s="333"/>
      <c r="CW29" s="351"/>
      <c r="CX29" s="333"/>
      <c r="CY29" s="333"/>
      <c r="CZ29" s="333"/>
      <c r="DA29" s="333"/>
      <c r="DB29" s="351"/>
      <c r="DC29" s="333"/>
      <c r="DD29" s="333"/>
      <c r="DE29" s="333"/>
      <c r="DF29" s="333"/>
      <c r="DG29" s="351"/>
      <c r="DH29" s="333"/>
      <c r="DI29" s="333"/>
      <c r="DJ29" s="333"/>
      <c r="DK29" s="333"/>
      <c r="DL29" s="351"/>
      <c r="DM29" s="333"/>
      <c r="DN29" s="333"/>
      <c r="DO29" s="333"/>
      <c r="DP29" s="333"/>
      <c r="DQ29" s="351"/>
      <c r="DR29" s="333"/>
      <c r="DS29" s="333"/>
      <c r="DT29" s="333"/>
      <c r="DU29" s="333"/>
      <c r="DV29" s="351"/>
      <c r="DW29" s="333"/>
      <c r="DX29" s="333"/>
      <c r="DY29" s="333"/>
      <c r="DZ29" s="333"/>
      <c r="EA29" s="351"/>
      <c r="EB29" s="333"/>
      <c r="EC29" s="333"/>
      <c r="ED29" s="333"/>
      <c r="EE29" s="333"/>
      <c r="EF29" s="351"/>
      <c r="EG29" s="333"/>
      <c r="EH29" s="333"/>
      <c r="EI29" s="333"/>
      <c r="EJ29" s="333"/>
      <c r="EK29" s="351"/>
      <c r="EL29" s="333"/>
      <c r="EM29" s="359"/>
      <c r="EN29" s="484"/>
      <c r="EO29" s="484"/>
      <c r="EP29" s="517"/>
      <c r="EQ29" s="333"/>
      <c r="ER29" s="349"/>
      <c r="ES29" s="349"/>
    </row>
    <row r="30" spans="1:154" s="349" customFormat="1" x14ac:dyDescent="0.2">
      <c r="A30" s="334"/>
      <c r="B30" s="334"/>
      <c r="C30" s="334"/>
      <c r="D30" s="352" t="s">
        <v>453</v>
      </c>
      <c r="E30" s="55" t="s">
        <v>64</v>
      </c>
      <c r="F30" s="351"/>
      <c r="G30" s="482"/>
      <c r="H30" s="380">
        <f>SUM(H31:H31)</f>
        <v>0</v>
      </c>
      <c r="I30" s="482"/>
      <c r="J30" s="482"/>
      <c r="K30" s="483"/>
      <c r="L30" s="482"/>
      <c r="M30" s="482">
        <f>SUM(M31:M31)</f>
        <v>0</v>
      </c>
      <c r="N30" s="482"/>
      <c r="O30" s="482"/>
      <c r="P30" s="483"/>
      <c r="Q30" s="482"/>
      <c r="R30" s="482">
        <f>SUM(R31:R31)</f>
        <v>0</v>
      </c>
      <c r="S30" s="482"/>
      <c r="T30" s="482"/>
      <c r="U30" s="483"/>
      <c r="V30" s="482"/>
      <c r="W30" s="482">
        <f>SUM(W31:W31)</f>
        <v>0</v>
      </c>
      <c r="X30" s="482"/>
      <c r="Y30" s="482"/>
      <c r="Z30" s="483"/>
      <c r="AA30" s="482"/>
      <c r="AB30" s="482">
        <f>SUM(AB31:AB31)</f>
        <v>0</v>
      </c>
      <c r="AC30" s="482"/>
      <c r="AD30" s="482"/>
      <c r="AE30" s="483"/>
      <c r="AF30" s="482"/>
      <c r="AG30" s="482">
        <f>SUM(AG31:AG31)</f>
        <v>0</v>
      </c>
      <c r="AH30" s="482"/>
      <c r="AI30" s="482"/>
      <c r="AJ30" s="483"/>
      <c r="AK30" s="482"/>
      <c r="AL30" s="482">
        <f>SUM(AL31:AL31)</f>
        <v>0</v>
      </c>
      <c r="AM30" s="482"/>
      <c r="AN30" s="482"/>
      <c r="AO30" s="483"/>
      <c r="AP30" s="482"/>
      <c r="AQ30" s="482">
        <f>SUM(AQ31:AQ31)</f>
        <v>0</v>
      </c>
      <c r="AR30" s="482"/>
      <c r="AS30" s="482"/>
      <c r="AT30" s="483"/>
      <c r="AU30" s="482"/>
      <c r="AV30" s="482">
        <f>SUM(AV31:AV31)</f>
        <v>0</v>
      </c>
      <c r="AW30" s="482"/>
      <c r="AX30" s="482"/>
      <c r="AY30" s="483"/>
      <c r="AZ30" s="482"/>
      <c r="BA30" s="482">
        <f>SUM(BA31:BA31)</f>
        <v>0</v>
      </c>
      <c r="BB30" s="482"/>
      <c r="BC30" s="482"/>
      <c r="BD30" s="483"/>
      <c r="BE30" s="482"/>
      <c r="BF30" s="482">
        <f>SUM(BF31:BF31)</f>
        <v>0</v>
      </c>
      <c r="BG30" s="482"/>
      <c r="BH30" s="482"/>
      <c r="BI30" s="483"/>
      <c r="BJ30" s="482"/>
      <c r="BK30" s="482">
        <f>SUM(BK31:BK31)</f>
        <v>0</v>
      </c>
      <c r="BL30" s="482"/>
      <c r="BM30" s="482"/>
      <c r="BN30" s="483"/>
      <c r="BO30" s="482"/>
      <c r="BP30" s="482">
        <f>SUM(BP31:BP31)</f>
        <v>0</v>
      </c>
      <c r="BQ30" s="380"/>
      <c r="BR30" s="380"/>
      <c r="BS30" s="379"/>
      <c r="BT30" s="482"/>
      <c r="BU30" s="380">
        <f>SUM(BU31:BU31)</f>
        <v>0</v>
      </c>
      <c r="BV30" s="482"/>
      <c r="BW30" s="380"/>
      <c r="BX30" s="379"/>
      <c r="BY30" s="482"/>
      <c r="BZ30" s="380">
        <f>SUM(BZ31:BZ31)</f>
        <v>-915497</v>
      </c>
      <c r="CA30" s="482"/>
      <c r="CB30" s="482"/>
      <c r="CC30" s="483"/>
      <c r="CD30" s="482"/>
      <c r="CE30" s="482">
        <f>SUM(CE31:CE31)</f>
        <v>0</v>
      </c>
      <c r="CF30" s="482"/>
      <c r="CG30" s="482"/>
      <c r="CH30" s="483"/>
      <c r="CI30" s="482"/>
      <c r="CJ30" s="482">
        <f>SUM(CJ31:CJ31)</f>
        <v>0</v>
      </c>
      <c r="CK30" s="482"/>
      <c r="CL30" s="482"/>
      <c r="CM30" s="483"/>
      <c r="CN30" s="482"/>
      <c r="CO30" s="482">
        <f>SUM(CO31:CO31)</f>
        <v>-34139</v>
      </c>
      <c r="CP30" s="482"/>
      <c r="CQ30" s="482"/>
      <c r="CR30" s="483"/>
      <c r="CS30" s="482"/>
      <c r="CT30" s="482">
        <f>SUM(CT31:CT31)</f>
        <v>0</v>
      </c>
      <c r="CU30" s="482"/>
      <c r="CV30" s="482"/>
      <c r="CW30" s="483"/>
      <c r="CX30" s="482"/>
      <c r="CY30" s="482">
        <f>SUM(CY31:CY31)</f>
        <v>0</v>
      </c>
      <c r="CZ30" s="482"/>
      <c r="DA30" s="482"/>
      <c r="DB30" s="483"/>
      <c r="DC30" s="482"/>
      <c r="DD30" s="482">
        <f>SUM(DD31:DD31)</f>
        <v>-578417</v>
      </c>
      <c r="DE30" s="482"/>
      <c r="DF30" s="482"/>
      <c r="DG30" s="483"/>
      <c r="DH30" s="482"/>
      <c r="DI30" s="482">
        <f>SUM(DI31:DI31)</f>
        <v>0</v>
      </c>
      <c r="DJ30" s="482"/>
      <c r="DK30" s="482"/>
      <c r="DL30" s="483"/>
      <c r="DM30" s="482"/>
      <c r="DN30" s="482">
        <f>SUM(DN31:DN31)</f>
        <v>-266903</v>
      </c>
      <c r="DO30" s="482"/>
      <c r="DP30" s="482"/>
      <c r="DQ30" s="483"/>
      <c r="DR30" s="482"/>
      <c r="DS30" s="482">
        <f>SUM(DS31:DS31)</f>
        <v>0</v>
      </c>
      <c r="DT30" s="482"/>
      <c r="DU30" s="482"/>
      <c r="DV30" s="483"/>
      <c r="DW30" s="482"/>
      <c r="DX30" s="482">
        <f>SUM(DX31:DX31)</f>
        <v>0</v>
      </c>
      <c r="DY30" s="482"/>
      <c r="DZ30" s="482"/>
      <c r="EA30" s="483"/>
      <c r="EB30" s="482"/>
      <c r="EC30" s="482">
        <f>SUM(EC31:EC31)</f>
        <v>-14320</v>
      </c>
      <c r="ED30" s="482"/>
      <c r="EE30" s="482"/>
      <c r="EF30" s="483"/>
      <c r="EG30" s="482"/>
      <c r="EH30" s="482">
        <f>SUM(EH31:EH31)</f>
        <v>-21718</v>
      </c>
      <c r="EI30" s="380"/>
      <c r="EJ30" s="380"/>
      <c r="EK30" s="379"/>
      <c r="EL30" s="482"/>
      <c r="EM30" s="347">
        <f>SUM(EM31:EM31)</f>
        <v>0</v>
      </c>
      <c r="EN30" s="482"/>
      <c r="EO30" s="380"/>
      <c r="EP30" s="453"/>
      <c r="EQ30" s="334"/>
    </row>
    <row r="31" spans="1:154" s="349" customFormat="1" x14ac:dyDescent="0.2">
      <c r="A31" s="334"/>
      <c r="B31" s="334"/>
      <c r="C31" s="334"/>
      <c r="D31" s="527" t="s">
        <v>454</v>
      </c>
      <c r="E31" s="501"/>
      <c r="F31" s="528"/>
      <c r="G31" s="529"/>
      <c r="H31" s="530">
        <v>0</v>
      </c>
      <c r="I31" s="530"/>
      <c r="J31" s="531"/>
      <c r="K31" s="531"/>
      <c r="L31" s="530"/>
      <c r="M31" s="530">
        <v>0</v>
      </c>
      <c r="N31" s="530"/>
      <c r="O31" s="531"/>
      <c r="P31" s="531"/>
      <c r="Q31" s="530"/>
      <c r="R31" s="530">
        <v>0</v>
      </c>
      <c r="S31" s="530"/>
      <c r="T31" s="531"/>
      <c r="U31" s="531"/>
      <c r="V31" s="530"/>
      <c r="W31" s="530">
        <v>0</v>
      </c>
      <c r="X31" s="530"/>
      <c r="Y31" s="531"/>
      <c r="Z31" s="531"/>
      <c r="AA31" s="530"/>
      <c r="AB31" s="530">
        <v>0</v>
      </c>
      <c r="AC31" s="530"/>
      <c r="AD31" s="531"/>
      <c r="AE31" s="531"/>
      <c r="AF31" s="530"/>
      <c r="AG31" s="530">
        <v>0</v>
      </c>
      <c r="AH31" s="530"/>
      <c r="AI31" s="531"/>
      <c r="AJ31" s="531"/>
      <c r="AK31" s="530"/>
      <c r="AL31" s="530">
        <v>0</v>
      </c>
      <c r="AM31" s="530"/>
      <c r="AN31" s="531"/>
      <c r="AO31" s="531"/>
      <c r="AP31" s="530"/>
      <c r="AQ31" s="530">
        <v>0</v>
      </c>
      <c r="AR31" s="530"/>
      <c r="AS31" s="531"/>
      <c r="AT31" s="531"/>
      <c r="AU31" s="530"/>
      <c r="AV31" s="530">
        <v>0</v>
      </c>
      <c r="AW31" s="530"/>
      <c r="AX31" s="531"/>
      <c r="AY31" s="531"/>
      <c r="AZ31" s="530"/>
      <c r="BA31" s="530">
        <v>0</v>
      </c>
      <c r="BB31" s="445"/>
      <c r="BC31" s="531"/>
      <c r="BD31" s="531"/>
      <c r="BE31" s="445"/>
      <c r="BF31" s="530">
        <v>0</v>
      </c>
      <c r="BG31" s="530"/>
      <c r="BH31" s="531"/>
      <c r="BI31" s="531"/>
      <c r="BJ31" s="530"/>
      <c r="BK31" s="530">
        <v>0</v>
      </c>
      <c r="BL31" s="530"/>
      <c r="BM31" s="531"/>
      <c r="BN31" s="531"/>
      <c r="BO31" s="530"/>
      <c r="BP31" s="530">
        <v>0</v>
      </c>
      <c r="BQ31" s="530"/>
      <c r="BR31" s="531"/>
      <c r="BS31" s="531"/>
      <c r="BT31" s="530"/>
      <c r="BU31" s="530">
        <f>SUM(M31:BP31)</f>
        <v>0</v>
      </c>
      <c r="BV31" s="530"/>
      <c r="BW31" s="531"/>
      <c r="BX31" s="531"/>
      <c r="BY31" s="530"/>
      <c r="BZ31" s="530">
        <v>-915497</v>
      </c>
      <c r="CA31" s="530"/>
      <c r="CB31" s="531"/>
      <c r="CC31" s="531"/>
      <c r="CD31" s="530"/>
      <c r="CE31" s="530">
        <v>0</v>
      </c>
      <c r="CF31" s="530"/>
      <c r="CG31" s="531"/>
      <c r="CH31" s="531"/>
      <c r="CI31" s="530"/>
      <c r="CJ31" s="530">
        <v>0</v>
      </c>
      <c r="CK31" s="530"/>
      <c r="CL31" s="531"/>
      <c r="CM31" s="531"/>
      <c r="CN31" s="530"/>
      <c r="CO31" s="530">
        <v>-34139</v>
      </c>
      <c r="CP31" s="530"/>
      <c r="CQ31" s="531"/>
      <c r="CR31" s="531"/>
      <c r="CS31" s="530"/>
      <c r="CT31" s="530">
        <v>0</v>
      </c>
      <c r="CU31" s="530"/>
      <c r="CV31" s="531"/>
      <c r="CW31" s="531"/>
      <c r="CX31" s="530"/>
      <c r="CY31" s="530">
        <v>0</v>
      </c>
      <c r="CZ31" s="530"/>
      <c r="DA31" s="531"/>
      <c r="DB31" s="531"/>
      <c r="DC31" s="530"/>
      <c r="DD31" s="530">
        <v>-578417</v>
      </c>
      <c r="DE31" s="530"/>
      <c r="DF31" s="531"/>
      <c r="DG31" s="531"/>
      <c r="DH31" s="530"/>
      <c r="DI31" s="530">
        <v>0</v>
      </c>
      <c r="DJ31" s="530"/>
      <c r="DK31" s="531"/>
      <c r="DL31" s="531"/>
      <c r="DM31" s="530"/>
      <c r="DN31" s="530">
        <v>-266903</v>
      </c>
      <c r="DO31" s="530"/>
      <c r="DP31" s="531"/>
      <c r="DQ31" s="531"/>
      <c r="DR31" s="530"/>
      <c r="DS31" s="530">
        <v>0</v>
      </c>
      <c r="DT31" s="445"/>
      <c r="DU31" s="531"/>
      <c r="DV31" s="531"/>
      <c r="DW31" s="445"/>
      <c r="DX31" s="530">
        <v>0</v>
      </c>
      <c r="DY31" s="530"/>
      <c r="DZ31" s="531"/>
      <c r="EA31" s="531"/>
      <c r="EB31" s="530"/>
      <c r="EC31" s="530">
        <v>-14320</v>
      </c>
      <c r="ED31" s="530"/>
      <c r="EE31" s="531"/>
      <c r="EF31" s="531"/>
      <c r="EG31" s="530"/>
      <c r="EH31" s="530">
        <v>-21718</v>
      </c>
      <c r="EI31" s="530"/>
      <c r="EJ31" s="531"/>
      <c r="EK31" s="531"/>
      <c r="EL31" s="532"/>
      <c r="EM31" s="530">
        <f>SUM(CE31:CJ31)</f>
        <v>0</v>
      </c>
      <c r="EN31" s="533"/>
      <c r="EO31" s="534"/>
      <c r="EP31" s="513"/>
      <c r="EQ31" s="334"/>
    </row>
    <row r="32" spans="1:154" x14ac:dyDescent="0.2">
      <c r="A32" s="333"/>
      <c r="B32" s="333"/>
      <c r="C32" s="333"/>
      <c r="D32" s="345"/>
      <c r="E32" s="55"/>
      <c r="F32" s="351"/>
      <c r="G32" s="333"/>
      <c r="H32" s="484"/>
      <c r="I32" s="484"/>
      <c r="J32" s="484"/>
      <c r="K32" s="485"/>
      <c r="L32" s="484"/>
      <c r="M32" s="484"/>
      <c r="N32" s="484"/>
      <c r="O32" s="484"/>
      <c r="P32" s="485"/>
      <c r="Q32" s="484"/>
      <c r="R32" s="484"/>
      <c r="S32" s="484"/>
      <c r="T32" s="484"/>
      <c r="U32" s="485"/>
      <c r="V32" s="484"/>
      <c r="W32" s="484"/>
      <c r="X32" s="484"/>
      <c r="Y32" s="484"/>
      <c r="Z32" s="485"/>
      <c r="AA32" s="484"/>
      <c r="AB32" s="484"/>
      <c r="AC32" s="484"/>
      <c r="AD32" s="484"/>
      <c r="AE32" s="485"/>
      <c r="AF32" s="484"/>
      <c r="AG32" s="484"/>
      <c r="AH32" s="484"/>
      <c r="AI32" s="484"/>
      <c r="AJ32" s="485"/>
      <c r="AK32" s="484"/>
      <c r="AL32" s="484"/>
      <c r="AM32" s="484"/>
      <c r="AN32" s="484"/>
      <c r="AO32" s="485"/>
      <c r="AP32" s="484"/>
      <c r="AQ32" s="484"/>
      <c r="AR32" s="484"/>
      <c r="AS32" s="484"/>
      <c r="AT32" s="485"/>
      <c r="AU32" s="484"/>
      <c r="AV32" s="484"/>
      <c r="AW32" s="514"/>
      <c r="AX32" s="484"/>
      <c r="AY32" s="485"/>
      <c r="AZ32" s="484"/>
      <c r="BA32" s="484"/>
      <c r="BB32" s="484"/>
      <c r="BC32" s="484"/>
      <c r="BD32" s="485"/>
      <c r="BE32" s="484"/>
      <c r="BF32" s="484"/>
      <c r="BG32" s="484"/>
      <c r="BH32" s="484"/>
      <c r="BI32" s="485"/>
      <c r="BJ32" s="484"/>
      <c r="BK32" s="484"/>
      <c r="BL32" s="484"/>
      <c r="BM32" s="484"/>
      <c r="BN32" s="485"/>
      <c r="BO32" s="514"/>
      <c r="BP32" s="484"/>
      <c r="BQ32" s="514"/>
      <c r="BR32" s="484"/>
      <c r="BS32" s="485"/>
      <c r="BT32" s="484"/>
      <c r="BU32" s="484"/>
      <c r="BV32" s="484"/>
      <c r="BW32" s="484"/>
      <c r="BX32" s="485"/>
      <c r="BY32" s="484"/>
      <c r="BZ32" s="484"/>
      <c r="CA32" s="484"/>
      <c r="CB32" s="484"/>
      <c r="CC32" s="485"/>
      <c r="CD32" s="484"/>
      <c r="CE32" s="484"/>
      <c r="CF32" s="484"/>
      <c r="CG32" s="484"/>
      <c r="CH32" s="485"/>
      <c r="CI32" s="484"/>
      <c r="CJ32" s="484"/>
      <c r="CK32" s="484"/>
      <c r="CL32" s="484"/>
      <c r="CM32" s="485"/>
      <c r="CN32" s="484"/>
      <c r="CO32" s="484"/>
      <c r="CP32" s="484"/>
      <c r="CQ32" s="484"/>
      <c r="CR32" s="485"/>
      <c r="CS32" s="484"/>
      <c r="CT32" s="484"/>
      <c r="CU32" s="484"/>
      <c r="CV32" s="484"/>
      <c r="CW32" s="485"/>
      <c r="CX32" s="484"/>
      <c r="CY32" s="484"/>
      <c r="CZ32" s="484"/>
      <c r="DA32" s="484"/>
      <c r="DB32" s="485"/>
      <c r="DC32" s="484"/>
      <c r="DD32" s="484"/>
      <c r="DE32" s="484"/>
      <c r="DF32" s="484"/>
      <c r="DG32" s="485"/>
      <c r="DH32" s="484"/>
      <c r="DI32" s="484"/>
      <c r="DJ32" s="484"/>
      <c r="DK32" s="484"/>
      <c r="DL32" s="485"/>
      <c r="DM32" s="484"/>
      <c r="DN32" s="484"/>
      <c r="DO32" s="514"/>
      <c r="DP32" s="484"/>
      <c r="DQ32" s="485"/>
      <c r="DR32" s="484"/>
      <c r="DS32" s="484"/>
      <c r="DT32" s="484"/>
      <c r="DU32" s="484"/>
      <c r="DV32" s="485"/>
      <c r="DW32" s="484"/>
      <c r="DX32" s="484"/>
      <c r="DY32" s="484"/>
      <c r="DZ32" s="484"/>
      <c r="EA32" s="485"/>
      <c r="EB32" s="484"/>
      <c r="EC32" s="484"/>
      <c r="ED32" s="484"/>
      <c r="EE32" s="484"/>
      <c r="EF32" s="485"/>
      <c r="EG32" s="514"/>
      <c r="EH32" s="484"/>
      <c r="EI32" s="514"/>
      <c r="EJ32" s="484"/>
      <c r="EK32" s="485"/>
      <c r="EL32" s="484"/>
      <c r="EM32" s="514"/>
      <c r="EN32" s="514"/>
      <c r="EO32" s="484"/>
      <c r="EP32" s="517"/>
      <c r="EQ32" s="333"/>
      <c r="ER32" s="349"/>
      <c r="ES32" s="349"/>
    </row>
    <row r="33" spans="1:149" s="349" customFormat="1" x14ac:dyDescent="0.2">
      <c r="A33" s="334"/>
      <c r="B33" s="334"/>
      <c r="C33" s="334"/>
      <c r="D33" s="352" t="s">
        <v>455</v>
      </c>
      <c r="E33" s="501"/>
      <c r="F33" s="528"/>
      <c r="G33" s="529"/>
      <c r="H33" s="535">
        <v>0</v>
      </c>
      <c r="I33" s="535"/>
      <c r="J33" s="536"/>
      <c r="K33" s="536"/>
      <c r="L33" s="535"/>
      <c r="M33" s="535">
        <f>-[23]original!$F$82</f>
        <v>-32836320.771990001</v>
      </c>
      <c r="N33" s="535"/>
      <c r="O33" s="536"/>
      <c r="P33" s="536"/>
      <c r="Q33" s="535"/>
      <c r="R33" s="535">
        <f>-[24]original!$G$82</f>
        <v>-5512617.4648199826</v>
      </c>
      <c r="S33" s="535"/>
      <c r="T33" s="536"/>
      <c r="U33" s="536"/>
      <c r="V33" s="535"/>
      <c r="W33" s="535">
        <v>0</v>
      </c>
      <c r="X33" s="535"/>
      <c r="Y33" s="536"/>
      <c r="Z33" s="536"/>
      <c r="AA33" s="535"/>
      <c r="AB33" s="535">
        <v>0</v>
      </c>
      <c r="AC33" s="535"/>
      <c r="AD33" s="536"/>
      <c r="AE33" s="536"/>
      <c r="AF33" s="535"/>
      <c r="AG33" s="535">
        <v>0</v>
      </c>
      <c r="AH33" s="535"/>
      <c r="AI33" s="536"/>
      <c r="AJ33" s="536"/>
      <c r="AK33" s="535"/>
      <c r="AL33" s="535">
        <v>0</v>
      </c>
      <c r="AM33" s="535"/>
      <c r="AN33" s="536"/>
      <c r="AO33" s="536"/>
      <c r="AP33" s="535"/>
      <c r="AQ33" s="535">
        <v>0</v>
      </c>
      <c r="AR33" s="535"/>
      <c r="AS33" s="536"/>
      <c r="AT33" s="536"/>
      <c r="AU33" s="535"/>
      <c r="AV33" s="535">
        <v>0</v>
      </c>
      <c r="AW33" s="535"/>
      <c r="AX33" s="536"/>
      <c r="AY33" s="536"/>
      <c r="AZ33" s="535"/>
      <c r="BA33" s="535">
        <v>0</v>
      </c>
      <c r="BB33" s="537"/>
      <c r="BC33" s="536"/>
      <c r="BD33" s="536"/>
      <c r="BE33" s="537"/>
      <c r="BF33" s="535">
        <v>0</v>
      </c>
      <c r="BG33" s="535"/>
      <c r="BH33" s="536"/>
      <c r="BI33" s="536"/>
      <c r="BJ33" s="535"/>
      <c r="BK33" s="535">
        <v>0</v>
      </c>
      <c r="BL33" s="535"/>
      <c r="BM33" s="536"/>
      <c r="BN33" s="536"/>
      <c r="BO33" s="535"/>
      <c r="BP33" s="535">
        <v>0</v>
      </c>
      <c r="BQ33" s="535"/>
      <c r="BR33" s="536"/>
      <c r="BS33" s="536"/>
      <c r="BT33" s="535"/>
      <c r="BU33" s="535">
        <f>SUM(M33:BP33)</f>
        <v>-38348938.236809984</v>
      </c>
      <c r="BV33" s="535"/>
      <c r="BW33" s="536"/>
      <c r="BX33" s="536"/>
      <c r="BY33" s="535"/>
      <c r="BZ33" s="535">
        <v>6935927.9633540809</v>
      </c>
      <c r="CA33" s="535"/>
      <c r="CB33" s="536"/>
      <c r="CC33" s="536"/>
      <c r="CD33" s="535"/>
      <c r="CE33" s="535">
        <f>-[23]original!$W$82</f>
        <v>5906544.219140023</v>
      </c>
      <c r="CF33" s="535"/>
      <c r="CG33" s="536"/>
      <c r="CH33" s="536"/>
      <c r="CI33" s="535"/>
      <c r="CJ33" s="535">
        <f>-[24]original!$X$82</f>
        <v>-12483950.991829976</v>
      </c>
      <c r="CK33" s="535"/>
      <c r="CL33" s="536"/>
      <c r="CM33" s="536"/>
      <c r="CN33" s="535"/>
      <c r="CO33" s="535">
        <v>3209022.3661100268</v>
      </c>
      <c r="CP33" s="535"/>
      <c r="CQ33" s="536"/>
      <c r="CR33" s="536"/>
      <c r="CS33" s="535"/>
      <c r="CT33" s="535">
        <v>-6553094.9010600448</v>
      </c>
      <c r="CU33" s="535"/>
      <c r="CV33" s="536"/>
      <c r="CW33" s="536"/>
      <c r="CX33" s="535"/>
      <c r="CY33" s="535">
        <v>-2782867.0139960051</v>
      </c>
      <c r="CZ33" s="535"/>
      <c r="DA33" s="536"/>
      <c r="DB33" s="536"/>
      <c r="DC33" s="535"/>
      <c r="DD33" s="535">
        <v>8997817.3801300079</v>
      </c>
      <c r="DE33" s="535"/>
      <c r="DF33" s="536"/>
      <c r="DG33" s="536"/>
      <c r="DH33" s="535"/>
      <c r="DI33" s="535">
        <v>-1449789.4983399957</v>
      </c>
      <c r="DJ33" s="535"/>
      <c r="DK33" s="536"/>
      <c r="DL33" s="536"/>
      <c r="DM33" s="535"/>
      <c r="DN33" s="535">
        <v>10616591.319769949</v>
      </c>
      <c r="DO33" s="535"/>
      <c r="DP33" s="536"/>
      <c r="DQ33" s="536"/>
      <c r="DR33" s="535"/>
      <c r="DS33" s="535">
        <v>383769.56102001667</v>
      </c>
      <c r="DT33" s="537"/>
      <c r="DU33" s="536"/>
      <c r="DV33" s="536"/>
      <c r="DW33" s="537"/>
      <c r="DX33" s="535">
        <v>4427766.5460499972</v>
      </c>
      <c r="DY33" s="535"/>
      <c r="DZ33" s="536"/>
      <c r="EA33" s="536"/>
      <c r="EB33" s="535"/>
      <c r="EC33" s="535">
        <v>-19891534.173719943</v>
      </c>
      <c r="ED33" s="535"/>
      <c r="EE33" s="536"/>
      <c r="EF33" s="536"/>
      <c r="EG33" s="535"/>
      <c r="EH33" s="535">
        <v>16555653.150080025</v>
      </c>
      <c r="EI33" s="535"/>
      <c r="EJ33" s="536"/>
      <c r="EK33" s="536"/>
      <c r="EL33" s="538"/>
      <c r="EM33" s="535">
        <f>SUM(CE33:CJ33)</f>
        <v>-6577406.7726899534</v>
      </c>
      <c r="EN33" s="533"/>
      <c r="EO33" s="534"/>
      <c r="EP33" s="513"/>
      <c r="EQ33" s="334"/>
      <c r="ER33" s="391"/>
    </row>
    <row r="34" spans="1:149" x14ac:dyDescent="0.2">
      <c r="A34" s="333"/>
      <c r="B34" s="333"/>
      <c r="C34" s="333"/>
      <c r="D34" s="345"/>
      <c r="E34" s="539"/>
      <c r="F34" s="351"/>
      <c r="G34" s="333"/>
      <c r="H34" s="484"/>
      <c r="I34" s="484"/>
      <c r="J34" s="484"/>
      <c r="K34" s="485"/>
      <c r="L34" s="484"/>
      <c r="M34" s="484"/>
      <c r="N34" s="484"/>
      <c r="O34" s="484"/>
      <c r="P34" s="485"/>
      <c r="Q34" s="484"/>
      <c r="R34" s="484"/>
      <c r="S34" s="484"/>
      <c r="T34" s="484"/>
      <c r="U34" s="485"/>
      <c r="V34" s="484"/>
      <c r="W34" s="484"/>
      <c r="X34" s="484"/>
      <c r="Y34" s="484"/>
      <c r="Z34" s="485"/>
      <c r="AA34" s="484"/>
      <c r="AB34" s="484"/>
      <c r="AC34" s="484"/>
      <c r="AD34" s="484"/>
      <c r="AE34" s="485"/>
      <c r="AF34" s="484"/>
      <c r="AG34" s="484"/>
      <c r="AH34" s="484"/>
      <c r="AI34" s="484"/>
      <c r="AJ34" s="485"/>
      <c r="AK34" s="484"/>
      <c r="AL34" s="484"/>
      <c r="AM34" s="484"/>
      <c r="AN34" s="484"/>
      <c r="AO34" s="485"/>
      <c r="AP34" s="484"/>
      <c r="AQ34" s="484"/>
      <c r="AR34" s="484"/>
      <c r="AS34" s="484"/>
      <c r="AT34" s="485"/>
      <c r="AU34" s="484"/>
      <c r="AV34" s="484"/>
      <c r="AW34" s="484"/>
      <c r="AX34" s="484"/>
      <c r="AY34" s="485"/>
      <c r="AZ34" s="484"/>
      <c r="BA34" s="484"/>
      <c r="BB34" s="484"/>
      <c r="BC34" s="484"/>
      <c r="BD34" s="485"/>
      <c r="BE34" s="484"/>
      <c r="BF34" s="484"/>
      <c r="BG34" s="484"/>
      <c r="BH34" s="484"/>
      <c r="BI34" s="485"/>
      <c r="BJ34" s="484"/>
      <c r="BK34" s="484"/>
      <c r="BL34" s="484"/>
      <c r="BM34" s="484"/>
      <c r="BN34" s="485"/>
      <c r="BO34" s="484"/>
      <c r="BP34" s="484"/>
      <c r="BQ34" s="484"/>
      <c r="BR34" s="484"/>
      <c r="BS34" s="485"/>
      <c r="BT34" s="484"/>
      <c r="BU34" s="484"/>
      <c r="BV34" s="484"/>
      <c r="BW34" s="484"/>
      <c r="BX34" s="485"/>
      <c r="BY34" s="484"/>
      <c r="BZ34" s="484"/>
      <c r="CA34" s="484"/>
      <c r="CB34" s="484"/>
      <c r="CC34" s="485"/>
      <c r="CD34" s="484"/>
      <c r="CE34" s="484"/>
      <c r="CF34" s="484"/>
      <c r="CG34" s="484"/>
      <c r="CH34" s="485"/>
      <c r="CI34" s="484"/>
      <c r="CJ34" s="484"/>
      <c r="CK34" s="484"/>
      <c r="CL34" s="484"/>
      <c r="CM34" s="485"/>
      <c r="CN34" s="484"/>
      <c r="CO34" s="484"/>
      <c r="CP34" s="484"/>
      <c r="CQ34" s="484"/>
      <c r="CR34" s="485"/>
      <c r="CS34" s="484"/>
      <c r="CT34" s="484"/>
      <c r="CU34" s="484"/>
      <c r="CV34" s="484"/>
      <c r="CW34" s="485"/>
      <c r="CX34" s="484"/>
      <c r="CY34" s="484"/>
      <c r="CZ34" s="484"/>
      <c r="DA34" s="484"/>
      <c r="DB34" s="485"/>
      <c r="DC34" s="484"/>
      <c r="DD34" s="484"/>
      <c r="DE34" s="484"/>
      <c r="DF34" s="484"/>
      <c r="DG34" s="485"/>
      <c r="DH34" s="484"/>
      <c r="DI34" s="484"/>
      <c r="DJ34" s="484"/>
      <c r="DK34" s="484"/>
      <c r="DL34" s="485"/>
      <c r="DM34" s="484"/>
      <c r="DN34" s="484"/>
      <c r="DO34" s="484"/>
      <c r="DP34" s="484"/>
      <c r="DQ34" s="485"/>
      <c r="DR34" s="484"/>
      <c r="DS34" s="484"/>
      <c r="DT34" s="484"/>
      <c r="DU34" s="484"/>
      <c r="DV34" s="485"/>
      <c r="DW34" s="484"/>
      <c r="DX34" s="484"/>
      <c r="DY34" s="484"/>
      <c r="DZ34" s="484"/>
      <c r="EA34" s="485"/>
      <c r="EB34" s="484"/>
      <c r="EC34" s="484"/>
      <c r="ED34" s="484"/>
      <c r="EE34" s="484"/>
      <c r="EF34" s="485"/>
      <c r="EG34" s="484"/>
      <c r="EH34" s="484"/>
      <c r="EI34" s="484"/>
      <c r="EJ34" s="484"/>
      <c r="EK34" s="485"/>
      <c r="EL34" s="484"/>
      <c r="EM34" s="484"/>
      <c r="EN34" s="530"/>
      <c r="EO34" s="484"/>
      <c r="EP34" s="517"/>
      <c r="EQ34" s="333"/>
      <c r="ER34" s="540"/>
      <c r="ES34" s="349"/>
    </row>
    <row r="35" spans="1:149" s="349" customFormat="1" x14ac:dyDescent="0.2">
      <c r="A35" s="334"/>
      <c r="B35" s="334"/>
      <c r="C35" s="334"/>
      <c r="D35" s="541" t="s">
        <v>456</v>
      </c>
      <c r="E35" s="542" t="s">
        <v>45</v>
      </c>
      <c r="F35" s="543"/>
      <c r="G35" s="544"/>
      <c r="H35" s="545">
        <f>+H12+H33+H30+H27+H23</f>
        <v>106184839.37800026</v>
      </c>
      <c r="I35" s="545"/>
      <c r="J35" s="545"/>
      <c r="K35" s="546"/>
      <c r="L35" s="545"/>
      <c r="M35" s="545">
        <f>+M12+M33+M30+M27+M23</f>
        <v>-22462869.771990001</v>
      </c>
      <c r="N35" s="545"/>
      <c r="O35" s="545"/>
      <c r="P35" s="546"/>
      <c r="Q35" s="545"/>
      <c r="R35" s="545">
        <f>+R12+R33+R30+R27+R23</f>
        <v>8028973.5351800174</v>
      </c>
      <c r="S35" s="545"/>
      <c r="T35" s="545"/>
      <c r="U35" s="546"/>
      <c r="V35" s="545"/>
      <c r="W35" s="545">
        <f>+W12+W33+W30+W27+W23</f>
        <v>287722671</v>
      </c>
      <c r="X35" s="545"/>
      <c r="Y35" s="545"/>
      <c r="Z35" s="546"/>
      <c r="AA35" s="545"/>
      <c r="AB35" s="545">
        <f>+AB12+AB33+AB30+AB27+AB23</f>
        <v>0</v>
      </c>
      <c r="AC35" s="545"/>
      <c r="AD35" s="545"/>
      <c r="AE35" s="546"/>
      <c r="AF35" s="545"/>
      <c r="AG35" s="545">
        <f>+AG12+AG33+AG30+AG27+AG23</f>
        <v>0</v>
      </c>
      <c r="AH35" s="545"/>
      <c r="AI35" s="545"/>
      <c r="AJ35" s="546"/>
      <c r="AK35" s="545"/>
      <c r="AL35" s="545">
        <f>+AL12+AL33+AL30+AL27+AL23</f>
        <v>0</v>
      </c>
      <c r="AM35" s="545"/>
      <c r="AN35" s="545"/>
      <c r="AO35" s="546"/>
      <c r="AP35" s="545"/>
      <c r="AQ35" s="545">
        <f>+AQ12+AQ33+AQ30+AQ27+AQ23</f>
        <v>0</v>
      </c>
      <c r="AR35" s="545"/>
      <c r="AS35" s="545"/>
      <c r="AT35" s="546"/>
      <c r="AU35" s="545"/>
      <c r="AV35" s="545">
        <f>+AV12+AV33+AV30+AV27+AV23</f>
        <v>0</v>
      </c>
      <c r="AW35" s="545"/>
      <c r="AX35" s="545"/>
      <c r="AY35" s="546"/>
      <c r="AZ35" s="545"/>
      <c r="BA35" s="545">
        <f>+BA12+BA33+BA30+BA27+BA23</f>
        <v>0</v>
      </c>
      <c r="BB35" s="545"/>
      <c r="BC35" s="545"/>
      <c r="BD35" s="546"/>
      <c r="BE35" s="545"/>
      <c r="BF35" s="545">
        <f>+BF12+BF23+BF25+BF27+BF30+BF33</f>
        <v>0</v>
      </c>
      <c r="BG35" s="545"/>
      <c r="BH35" s="545"/>
      <c r="BI35" s="546"/>
      <c r="BJ35" s="545"/>
      <c r="BK35" s="545">
        <f>+BK12+BK33+BK30+BK27+BK23</f>
        <v>0</v>
      </c>
      <c r="BL35" s="545"/>
      <c r="BM35" s="545"/>
      <c r="BN35" s="546"/>
      <c r="BO35" s="545"/>
      <c r="BP35" s="545">
        <f>+BP12+BP33+BP30+BP27+BP23</f>
        <v>0</v>
      </c>
      <c r="BQ35" s="545"/>
      <c r="BR35" s="545"/>
      <c r="BS35" s="546"/>
      <c r="BT35" s="545"/>
      <c r="BU35" s="545">
        <f>+BU12+BU23+BU25+BU27+BU30+BU33</f>
        <v>-14433896.236809984</v>
      </c>
      <c r="BV35" s="545"/>
      <c r="BW35" s="545"/>
      <c r="BX35" s="546"/>
      <c r="BY35" s="545"/>
      <c r="BZ35" s="545">
        <f>+BZ12+BZ23+BZ25+BZ27+BZ30+BZ33</f>
        <v>77304870.963354081</v>
      </c>
      <c r="CA35" s="545"/>
      <c r="CB35" s="545"/>
      <c r="CC35" s="546"/>
      <c r="CD35" s="545"/>
      <c r="CE35" s="545">
        <f>+CE12+CE33+CE30+CE27+CE23</f>
        <v>44290935.219140023</v>
      </c>
      <c r="CF35" s="545"/>
      <c r="CG35" s="545"/>
      <c r="CH35" s="546"/>
      <c r="CI35" s="545"/>
      <c r="CJ35" s="545">
        <f>+CJ12+CJ33+CJ30+CJ27+CJ23</f>
        <v>-14022271.991829976</v>
      </c>
      <c r="CK35" s="545"/>
      <c r="CL35" s="545"/>
      <c r="CM35" s="546"/>
      <c r="CN35" s="545"/>
      <c r="CO35" s="545">
        <f>+CO12+CO33+CO30+CO27+CO23</f>
        <v>-106124988.63388997</v>
      </c>
      <c r="CP35" s="545"/>
      <c r="CQ35" s="545"/>
      <c r="CR35" s="546"/>
      <c r="CS35" s="545"/>
      <c r="CT35" s="545">
        <f>+CT12+CT33+CT30+CT27+CT23</f>
        <v>111669585.09893996</v>
      </c>
      <c r="CU35" s="545"/>
      <c r="CV35" s="545"/>
      <c r="CW35" s="546"/>
      <c r="CX35" s="545"/>
      <c r="CY35" s="545">
        <f>+CY12+CY33+CY30+CY27+CY23</f>
        <v>18126075.986003995</v>
      </c>
      <c r="CZ35" s="545"/>
      <c r="DA35" s="545"/>
      <c r="DB35" s="546"/>
      <c r="DC35" s="545"/>
      <c r="DD35" s="545">
        <f>+DD12+DD33+DD30+DD27+DD23</f>
        <v>-12357983.619869992</v>
      </c>
      <c r="DE35" s="545"/>
      <c r="DF35" s="545"/>
      <c r="DG35" s="546"/>
      <c r="DH35" s="545"/>
      <c r="DI35" s="545">
        <f>+DI12+DI33+DI30+DI27+DI23</f>
        <v>12671526.501660004</v>
      </c>
      <c r="DJ35" s="545"/>
      <c r="DK35" s="545"/>
      <c r="DL35" s="546"/>
      <c r="DM35" s="545"/>
      <c r="DN35" s="545">
        <f>+DN12+DN33+DN30+DN27+DN23</f>
        <v>-179680.68023005128</v>
      </c>
      <c r="DO35" s="545"/>
      <c r="DP35" s="545"/>
      <c r="DQ35" s="546"/>
      <c r="DR35" s="545"/>
      <c r="DS35" s="545">
        <f>+DS12+DS33+DS30+DS27+DS23</f>
        <v>-60800389.438979983</v>
      </c>
      <c r="DT35" s="545"/>
      <c r="DU35" s="545"/>
      <c r="DV35" s="546"/>
      <c r="DW35" s="545"/>
      <c r="DX35" s="545">
        <f>+DX12+DX23+DX25+DX27+DX30+DX33</f>
        <v>104635309.54605</v>
      </c>
      <c r="DY35" s="545"/>
      <c r="DZ35" s="545"/>
      <c r="EA35" s="546"/>
      <c r="EB35" s="545"/>
      <c r="EC35" s="545">
        <f>+EC12+EC23+EC25+EC27+EC30+EC33</f>
        <v>-24028968.173719943</v>
      </c>
      <c r="ED35" s="545"/>
      <c r="EE35" s="545"/>
      <c r="EF35" s="546"/>
      <c r="EG35" s="545"/>
      <c r="EH35" s="545">
        <f>+EH12+EH23+EH25+EH27+EH30+EH33</f>
        <v>3425721.1500800252</v>
      </c>
      <c r="EI35" s="545"/>
      <c r="EJ35" s="545"/>
      <c r="EK35" s="546"/>
      <c r="EL35" s="545"/>
      <c r="EM35" s="545">
        <f>+EM12+EM23+EM25+EM27+EM30+EM33</f>
        <v>30268663.227310047</v>
      </c>
      <c r="EN35" s="547"/>
      <c r="EO35" s="482"/>
      <c r="EP35" s="513"/>
      <c r="EQ35" s="334"/>
      <c r="ER35" s="391"/>
    </row>
    <row r="36" spans="1:149" x14ac:dyDescent="0.2">
      <c r="A36" s="333"/>
      <c r="B36" s="333"/>
      <c r="C36" s="333"/>
      <c r="D36" s="858" t="s">
        <v>457</v>
      </c>
      <c r="E36" s="858"/>
      <c r="F36" s="858"/>
      <c r="G36" s="858"/>
      <c r="H36" s="858"/>
      <c r="I36" s="858"/>
      <c r="J36" s="858"/>
      <c r="K36" s="858"/>
      <c r="L36" s="858"/>
      <c r="M36" s="858"/>
      <c r="N36" s="858"/>
      <c r="O36" s="858"/>
      <c r="P36" s="858"/>
      <c r="Q36" s="858"/>
      <c r="R36" s="858"/>
      <c r="S36" s="858"/>
      <c r="T36" s="858"/>
      <c r="U36" s="858"/>
      <c r="V36" s="858"/>
      <c r="W36" s="858"/>
      <c r="X36" s="858"/>
      <c r="Y36" s="858"/>
      <c r="Z36" s="858"/>
      <c r="AA36" s="858"/>
      <c r="AB36" s="858"/>
      <c r="AC36" s="858"/>
      <c r="AD36" s="858"/>
      <c r="AE36" s="858"/>
      <c r="AF36" s="858"/>
      <c r="AG36" s="858"/>
      <c r="AH36" s="858"/>
      <c r="AI36" s="858"/>
      <c r="AJ36" s="858"/>
      <c r="AK36" s="858"/>
      <c r="AL36" s="858"/>
      <c r="AM36" s="858"/>
      <c r="AN36" s="858"/>
      <c r="AO36" s="858"/>
      <c r="AP36" s="858"/>
      <c r="AQ36" s="858"/>
      <c r="AR36" s="858"/>
      <c r="AS36" s="858"/>
      <c r="AT36" s="858"/>
      <c r="AU36" s="858"/>
      <c r="AV36" s="858"/>
      <c r="AW36" s="858"/>
      <c r="AX36" s="858"/>
      <c r="AY36" s="858"/>
      <c r="AZ36" s="858"/>
      <c r="BA36" s="858"/>
      <c r="BB36" s="858"/>
      <c r="BC36" s="858"/>
      <c r="BD36" s="858"/>
      <c r="BE36" s="858"/>
      <c r="BF36" s="858"/>
      <c r="BG36" s="858"/>
      <c r="BH36" s="858"/>
      <c r="BI36" s="858"/>
      <c r="BJ36" s="858"/>
      <c r="BK36" s="858"/>
      <c r="BL36" s="858"/>
      <c r="BM36" s="858"/>
      <c r="BN36" s="858"/>
      <c r="BO36" s="858"/>
      <c r="BP36" s="858"/>
      <c r="BQ36" s="858"/>
      <c r="BR36" s="858"/>
      <c r="BS36" s="858"/>
      <c r="BT36" s="858"/>
      <c r="BU36" s="858"/>
      <c r="BV36" s="406"/>
      <c r="BW36" s="406"/>
      <c r="BX36" s="406"/>
      <c r="BY36" s="406"/>
      <c r="BZ36" s="406"/>
      <c r="CA36" s="406"/>
      <c r="CB36" s="406"/>
      <c r="CC36" s="406"/>
      <c r="CD36" s="406"/>
      <c r="CE36" s="406"/>
      <c r="CF36" s="406"/>
      <c r="CG36" s="406"/>
      <c r="CH36" s="406"/>
      <c r="CI36" s="406"/>
      <c r="CJ36" s="406"/>
      <c r="CK36" s="406"/>
      <c r="CL36" s="406"/>
      <c r="CM36" s="406"/>
      <c r="CN36" s="406"/>
      <c r="CO36" s="406"/>
      <c r="CP36" s="406"/>
      <c r="CQ36" s="406"/>
      <c r="CR36" s="406"/>
      <c r="CS36" s="406"/>
      <c r="CT36" s="406"/>
      <c r="CU36" s="406"/>
      <c r="CV36" s="406"/>
      <c r="CW36" s="406"/>
      <c r="CX36" s="406"/>
      <c r="CY36" s="406"/>
      <c r="CZ36" s="406"/>
      <c r="DA36" s="406"/>
      <c r="DB36" s="406"/>
      <c r="DC36" s="406"/>
      <c r="DD36" s="406"/>
      <c r="DE36" s="406"/>
      <c r="DF36" s="406"/>
      <c r="DG36" s="406"/>
      <c r="DH36" s="406"/>
      <c r="DI36" s="406"/>
      <c r="DJ36" s="406"/>
      <c r="DK36" s="406"/>
      <c r="DL36" s="406"/>
      <c r="DM36" s="406"/>
      <c r="DN36" s="406"/>
      <c r="DO36" s="406"/>
      <c r="DP36" s="406"/>
      <c r="DQ36" s="406"/>
      <c r="DR36" s="406"/>
      <c r="DS36" s="406"/>
      <c r="DT36" s="406"/>
      <c r="DU36" s="406"/>
      <c r="DV36" s="406"/>
      <c r="DW36" s="406"/>
      <c r="DX36" s="406"/>
      <c r="DY36" s="406"/>
      <c r="DZ36" s="406"/>
      <c r="EA36" s="406"/>
      <c r="EB36" s="406"/>
      <c r="EC36" s="406"/>
      <c r="ED36" s="406"/>
      <c r="EE36" s="406"/>
      <c r="EF36" s="406"/>
      <c r="EG36" s="406"/>
      <c r="EH36" s="406"/>
      <c r="EI36" s="406"/>
      <c r="EJ36" s="406"/>
      <c r="EK36" s="406"/>
      <c r="EL36" s="406"/>
      <c r="EM36" s="406"/>
      <c r="EN36" s="406"/>
      <c r="EO36" s="406"/>
      <c r="EP36" s="333"/>
    </row>
    <row r="37" spans="1:149" hidden="1" x14ac:dyDescent="0.2">
      <c r="A37" s="333"/>
      <c r="B37" s="333"/>
      <c r="C37" s="333"/>
      <c r="D37" s="548" t="s">
        <v>458</v>
      </c>
      <c r="E37" s="55"/>
      <c r="F37" s="333"/>
      <c r="G37" s="333"/>
      <c r="H37" s="333"/>
      <c r="I37" s="333"/>
      <c r="J37" s="333"/>
      <c r="K37" s="333"/>
      <c r="L37" s="333"/>
      <c r="M37" s="333"/>
      <c r="N37" s="333"/>
      <c r="O37" s="333"/>
      <c r="P37" s="333"/>
      <c r="Q37" s="333"/>
      <c r="R37" s="333"/>
      <c r="S37" s="333"/>
      <c r="T37" s="333"/>
      <c r="U37" s="333"/>
      <c r="V37" s="333"/>
      <c r="W37" s="333"/>
      <c r="X37" s="333"/>
      <c r="Y37" s="333"/>
      <c r="Z37" s="333"/>
      <c r="AA37" s="333"/>
      <c r="AB37" s="333"/>
      <c r="AC37" s="333"/>
      <c r="AD37" s="333"/>
      <c r="AE37" s="333"/>
      <c r="AF37" s="333"/>
      <c r="AG37" s="333"/>
      <c r="AH37" s="333"/>
      <c r="AI37" s="333"/>
      <c r="AJ37" s="333"/>
      <c r="AK37" s="333"/>
      <c r="AL37" s="333"/>
      <c r="AM37" s="333"/>
      <c r="AN37" s="333"/>
      <c r="AO37" s="333"/>
      <c r="AP37" s="333"/>
      <c r="AQ37" s="333"/>
      <c r="AR37" s="333"/>
      <c r="AS37" s="333"/>
      <c r="AT37" s="333"/>
      <c r="AU37" s="333"/>
      <c r="AV37" s="333"/>
      <c r="AW37" s="333"/>
      <c r="AX37" s="333"/>
      <c r="AY37" s="333"/>
      <c r="AZ37" s="333"/>
      <c r="BA37" s="333"/>
      <c r="BB37" s="333"/>
      <c r="BC37" s="333"/>
      <c r="BD37" s="333"/>
      <c r="BE37" s="333"/>
      <c r="BF37" s="333"/>
      <c r="BG37" s="333"/>
      <c r="BH37" s="333"/>
      <c r="BI37" s="333"/>
      <c r="BJ37" s="333"/>
      <c r="BK37" s="333"/>
      <c r="BL37" s="333"/>
      <c r="BM37" s="333"/>
      <c r="BN37" s="333"/>
      <c r="BO37" s="333"/>
      <c r="BP37" s="333"/>
      <c r="BQ37" s="333"/>
      <c r="BR37" s="333"/>
      <c r="BS37" s="333"/>
      <c r="BT37" s="333"/>
      <c r="BU37" s="333"/>
      <c r="BV37" s="333"/>
      <c r="BW37" s="333"/>
      <c r="BX37" s="333"/>
      <c r="BY37" s="333"/>
      <c r="BZ37" s="333"/>
      <c r="CA37" s="333"/>
      <c r="CB37" s="333"/>
      <c r="CC37" s="333"/>
      <c r="CD37" s="333"/>
      <c r="CE37" s="333"/>
      <c r="CF37" s="333"/>
      <c r="CG37" s="333"/>
      <c r="CH37" s="333"/>
      <c r="CI37" s="333"/>
      <c r="CJ37" s="333"/>
      <c r="CK37" s="333"/>
      <c r="CL37" s="333"/>
      <c r="CM37" s="333"/>
      <c r="CN37" s="333"/>
      <c r="CO37" s="333"/>
      <c r="CP37" s="333"/>
      <c r="CQ37" s="333"/>
      <c r="CR37" s="333"/>
      <c r="CS37" s="333"/>
      <c r="CT37" s="333"/>
      <c r="CU37" s="333"/>
      <c r="CV37" s="333"/>
      <c r="CW37" s="333"/>
      <c r="CX37" s="333"/>
      <c r="CY37" s="333"/>
      <c r="CZ37" s="333"/>
      <c r="DA37" s="333"/>
      <c r="DB37" s="333"/>
      <c r="DC37" s="333"/>
      <c r="DD37" s="333"/>
      <c r="DE37" s="333"/>
      <c r="DF37" s="333"/>
      <c r="DG37" s="333"/>
      <c r="DH37" s="333"/>
      <c r="DI37" s="333"/>
      <c r="DJ37" s="333"/>
      <c r="DK37" s="333"/>
      <c r="DL37" s="333"/>
      <c r="DM37" s="333"/>
      <c r="DN37" s="333"/>
      <c r="DO37" s="333"/>
      <c r="DP37" s="333"/>
      <c r="DQ37" s="333"/>
      <c r="DR37" s="333"/>
      <c r="DS37" s="333"/>
      <c r="DT37" s="333"/>
      <c r="DU37" s="333"/>
      <c r="DV37" s="333"/>
      <c r="DW37" s="333"/>
      <c r="DX37" s="333"/>
      <c r="DY37" s="333"/>
      <c r="DZ37" s="333"/>
      <c r="EA37" s="333"/>
      <c r="EB37" s="333"/>
      <c r="EC37" s="333"/>
      <c r="ED37" s="333"/>
      <c r="EE37" s="333"/>
      <c r="EF37" s="333"/>
      <c r="EG37" s="333"/>
      <c r="EH37" s="333"/>
      <c r="EI37" s="333"/>
      <c r="EJ37" s="333"/>
      <c r="EK37" s="333"/>
      <c r="EL37" s="333"/>
      <c r="EM37" s="333"/>
      <c r="EN37" s="333"/>
      <c r="EO37" s="333"/>
      <c r="EP37" s="333"/>
    </row>
    <row r="38" spans="1:149" hidden="1" x14ac:dyDescent="0.2">
      <c r="A38" s="333"/>
      <c r="B38" s="333"/>
      <c r="C38" s="333"/>
      <c r="D38" s="548" t="s">
        <v>459</v>
      </c>
      <c r="E38" s="55"/>
      <c r="F38" s="333"/>
      <c r="G38" s="333"/>
      <c r="H38" s="333"/>
      <c r="I38" s="333"/>
      <c r="J38" s="333"/>
      <c r="K38" s="333"/>
      <c r="L38" s="333"/>
      <c r="M38" s="333"/>
      <c r="N38" s="333"/>
      <c r="O38" s="333"/>
      <c r="P38" s="333"/>
      <c r="Q38" s="333"/>
      <c r="R38" s="333"/>
      <c r="S38" s="333"/>
      <c r="T38" s="333"/>
      <c r="U38" s="333"/>
      <c r="V38" s="333"/>
      <c r="W38" s="333"/>
      <c r="X38" s="333"/>
      <c r="Y38" s="333"/>
      <c r="Z38" s="333"/>
      <c r="AA38" s="333"/>
      <c r="AB38" s="333"/>
      <c r="AC38" s="333"/>
      <c r="AD38" s="333"/>
      <c r="AE38" s="333"/>
      <c r="AF38" s="333"/>
      <c r="AG38" s="333"/>
      <c r="AH38" s="333"/>
      <c r="AI38" s="333"/>
      <c r="AJ38" s="333"/>
      <c r="AK38" s="333"/>
      <c r="AL38" s="333"/>
      <c r="AM38" s="333"/>
      <c r="AN38" s="333"/>
      <c r="AO38" s="333"/>
      <c r="AP38" s="333"/>
      <c r="AQ38" s="333"/>
      <c r="AR38" s="333"/>
      <c r="AS38" s="333"/>
      <c r="AT38" s="333"/>
      <c r="AU38" s="333"/>
      <c r="AV38" s="333"/>
      <c r="AW38" s="333"/>
      <c r="AX38" s="333"/>
      <c r="AY38" s="333"/>
      <c r="AZ38" s="333"/>
      <c r="BA38" s="333"/>
      <c r="BB38" s="333"/>
      <c r="BC38" s="333"/>
      <c r="BD38" s="333"/>
      <c r="BE38" s="333"/>
      <c r="BF38" s="333"/>
      <c r="BG38" s="333"/>
      <c r="BH38" s="333"/>
      <c r="BI38" s="333"/>
      <c r="BJ38" s="333"/>
      <c r="BK38" s="333"/>
      <c r="BL38" s="333"/>
      <c r="BM38" s="333"/>
      <c r="BN38" s="333"/>
      <c r="BO38" s="333"/>
      <c r="BP38" s="333"/>
      <c r="BQ38" s="333"/>
      <c r="BR38" s="333"/>
      <c r="BS38" s="333"/>
      <c r="BT38" s="333"/>
      <c r="BU38" s="333"/>
      <c r="BV38" s="333"/>
      <c r="BW38" s="333"/>
      <c r="BX38" s="333"/>
      <c r="BY38" s="333"/>
      <c r="BZ38" s="333"/>
      <c r="CA38" s="333"/>
      <c r="CB38" s="333"/>
      <c r="CC38" s="333"/>
      <c r="CD38" s="333"/>
      <c r="CE38" s="333"/>
      <c r="CF38" s="333"/>
      <c r="CG38" s="333"/>
      <c r="CH38" s="333"/>
      <c r="CI38" s="333"/>
      <c r="CJ38" s="333"/>
      <c r="CK38" s="333"/>
      <c r="CL38" s="333"/>
      <c r="CM38" s="333"/>
      <c r="CN38" s="333"/>
      <c r="CO38" s="333"/>
      <c r="CP38" s="333"/>
      <c r="CQ38" s="333"/>
      <c r="CR38" s="333"/>
      <c r="CS38" s="333"/>
      <c r="CT38" s="333"/>
      <c r="CU38" s="333"/>
      <c r="CV38" s="333"/>
      <c r="CW38" s="333"/>
      <c r="CX38" s="333"/>
      <c r="CY38" s="333"/>
      <c r="CZ38" s="333"/>
      <c r="DA38" s="333"/>
      <c r="DB38" s="333"/>
      <c r="DC38" s="333"/>
      <c r="DD38" s="333"/>
      <c r="DE38" s="333"/>
      <c r="DF38" s="333"/>
      <c r="DG38" s="333"/>
      <c r="DH38" s="333"/>
      <c r="DI38" s="333"/>
      <c r="DJ38" s="333"/>
      <c r="DK38" s="333"/>
      <c r="DL38" s="333"/>
      <c r="DM38" s="333"/>
      <c r="DN38" s="333"/>
      <c r="DO38" s="333"/>
      <c r="DP38" s="333"/>
      <c r="DQ38" s="333"/>
      <c r="DR38" s="333"/>
      <c r="DS38" s="333"/>
      <c r="DT38" s="333"/>
      <c r="DU38" s="333"/>
      <c r="DV38" s="333"/>
      <c r="DW38" s="333"/>
      <c r="DX38" s="333"/>
      <c r="DY38" s="333"/>
      <c r="DZ38" s="333"/>
      <c r="EA38" s="333"/>
      <c r="EB38" s="333"/>
      <c r="EC38" s="333"/>
      <c r="ED38" s="333"/>
      <c r="EE38" s="333"/>
      <c r="EF38" s="333"/>
      <c r="EG38" s="333"/>
      <c r="EH38" s="333"/>
      <c r="EI38" s="333"/>
      <c r="EJ38" s="333"/>
      <c r="EK38" s="333"/>
      <c r="EL38" s="333"/>
      <c r="EM38" s="333"/>
      <c r="EN38" s="333"/>
      <c r="EO38" s="333"/>
      <c r="EP38" s="333"/>
    </row>
    <row r="39" spans="1:149" hidden="1" x14ac:dyDescent="0.2">
      <c r="A39" s="333"/>
      <c r="B39" s="333"/>
      <c r="C39" s="333"/>
      <c r="D39" s="548" t="s">
        <v>460</v>
      </c>
      <c r="E39" s="55"/>
      <c r="F39" s="333"/>
      <c r="G39" s="333"/>
      <c r="H39" s="333"/>
      <c r="I39" s="333"/>
      <c r="J39" s="333"/>
      <c r="K39" s="333"/>
      <c r="L39" s="333"/>
      <c r="M39" s="333"/>
      <c r="N39" s="333"/>
      <c r="O39" s="333"/>
      <c r="P39" s="333"/>
      <c r="Q39" s="333"/>
      <c r="R39" s="333"/>
      <c r="S39" s="333"/>
      <c r="T39" s="333"/>
      <c r="U39" s="333"/>
      <c r="V39" s="333"/>
      <c r="W39" s="333"/>
      <c r="X39" s="333"/>
      <c r="Y39" s="333"/>
      <c r="Z39" s="333"/>
      <c r="AA39" s="333"/>
      <c r="AB39" s="333"/>
      <c r="AC39" s="333"/>
      <c r="AD39" s="333"/>
      <c r="AE39" s="333"/>
      <c r="AF39" s="333"/>
      <c r="AG39" s="333"/>
      <c r="AH39" s="333"/>
      <c r="AI39" s="333"/>
      <c r="AJ39" s="333"/>
      <c r="AK39" s="333"/>
      <c r="AL39" s="333"/>
      <c r="AM39" s="333"/>
      <c r="AN39" s="333"/>
      <c r="AO39" s="333"/>
      <c r="AP39" s="333"/>
      <c r="AQ39" s="333"/>
      <c r="AR39" s="333"/>
      <c r="AS39" s="333"/>
      <c r="AT39" s="333"/>
      <c r="AU39" s="333"/>
      <c r="AV39" s="333"/>
      <c r="AW39" s="333"/>
      <c r="AX39" s="333"/>
      <c r="AY39" s="333"/>
      <c r="AZ39" s="333"/>
      <c r="BA39" s="333"/>
      <c r="BB39" s="333"/>
      <c r="BC39" s="333"/>
      <c r="BD39" s="333"/>
      <c r="BE39" s="333"/>
      <c r="BF39" s="333"/>
      <c r="BG39" s="333"/>
      <c r="BH39" s="333"/>
      <c r="BI39" s="333"/>
      <c r="BJ39" s="333"/>
      <c r="BK39" s="333"/>
      <c r="BL39" s="333"/>
      <c r="BM39" s="333"/>
      <c r="BN39" s="333"/>
      <c r="BO39" s="333"/>
      <c r="BP39" s="333"/>
      <c r="BQ39" s="333"/>
      <c r="BR39" s="333"/>
      <c r="BS39" s="333"/>
      <c r="BT39" s="333"/>
      <c r="BU39" s="333"/>
      <c r="BV39" s="333"/>
      <c r="BW39" s="333"/>
      <c r="BX39" s="333"/>
      <c r="BY39" s="333"/>
      <c r="BZ39" s="333"/>
      <c r="CA39" s="333"/>
      <c r="CB39" s="333"/>
      <c r="CC39" s="333"/>
      <c r="CD39" s="333"/>
      <c r="CE39" s="333"/>
      <c r="CF39" s="333"/>
      <c r="CG39" s="333"/>
      <c r="CH39" s="333"/>
      <c r="CI39" s="333"/>
      <c r="CJ39" s="333"/>
      <c r="CK39" s="333"/>
      <c r="CL39" s="333"/>
      <c r="CM39" s="333"/>
      <c r="CN39" s="333"/>
      <c r="CO39" s="333"/>
      <c r="CP39" s="333"/>
      <c r="CQ39" s="333"/>
      <c r="CR39" s="333"/>
      <c r="CS39" s="333"/>
      <c r="CT39" s="333"/>
      <c r="CU39" s="333"/>
      <c r="CV39" s="333"/>
      <c r="CW39" s="333"/>
      <c r="CX39" s="333"/>
      <c r="CY39" s="333"/>
      <c r="CZ39" s="333"/>
      <c r="DA39" s="333"/>
      <c r="DB39" s="333"/>
      <c r="DC39" s="333"/>
      <c r="DD39" s="333"/>
      <c r="DE39" s="333"/>
      <c r="DF39" s="333"/>
      <c r="DG39" s="333"/>
      <c r="DH39" s="333"/>
      <c r="DI39" s="333"/>
      <c r="DJ39" s="333"/>
      <c r="DK39" s="333"/>
      <c r="DL39" s="333"/>
      <c r="DM39" s="333"/>
      <c r="DN39" s="333"/>
      <c r="DO39" s="333"/>
      <c r="DP39" s="333"/>
      <c r="DQ39" s="333"/>
      <c r="DR39" s="333"/>
      <c r="DS39" s="333"/>
      <c r="DT39" s="333"/>
      <c r="DU39" s="333"/>
      <c r="DV39" s="333"/>
      <c r="DW39" s="333"/>
      <c r="DX39" s="333"/>
      <c r="DY39" s="333"/>
      <c r="DZ39" s="333"/>
      <c r="EA39" s="333"/>
      <c r="EB39" s="333"/>
      <c r="EC39" s="333"/>
      <c r="ED39" s="333"/>
      <c r="EE39" s="333"/>
      <c r="EF39" s="333"/>
      <c r="EG39" s="333"/>
      <c r="EH39" s="333"/>
      <c r="EI39" s="333"/>
      <c r="EJ39" s="333"/>
      <c r="EK39" s="333"/>
      <c r="EL39" s="333"/>
      <c r="EM39" s="333"/>
      <c r="EN39" s="333"/>
      <c r="EO39" s="333"/>
      <c r="EP39" s="333"/>
    </row>
    <row r="40" spans="1:149" hidden="1" x14ac:dyDescent="0.2">
      <c r="A40" s="333"/>
      <c r="B40" s="333"/>
      <c r="C40" s="333"/>
      <c r="D40" s="548" t="s">
        <v>461</v>
      </c>
      <c r="E40" s="55"/>
      <c r="F40" s="333"/>
      <c r="G40" s="333"/>
      <c r="H40" s="333"/>
      <c r="I40" s="333"/>
      <c r="J40" s="333"/>
      <c r="K40" s="333"/>
      <c r="L40" s="333"/>
      <c r="M40" s="333"/>
      <c r="N40" s="333"/>
      <c r="O40" s="333"/>
      <c r="P40" s="333"/>
      <c r="Q40" s="333"/>
      <c r="R40" s="333"/>
      <c r="S40" s="333"/>
      <c r="T40" s="333"/>
      <c r="U40" s="333"/>
      <c r="V40" s="333"/>
      <c r="W40" s="333"/>
      <c r="X40" s="333"/>
      <c r="Y40" s="333"/>
      <c r="Z40" s="333"/>
      <c r="AA40" s="333"/>
      <c r="AB40" s="333"/>
      <c r="AC40" s="333"/>
      <c r="AD40" s="333"/>
      <c r="AE40" s="333"/>
      <c r="AF40" s="333"/>
      <c r="AG40" s="333"/>
      <c r="AH40" s="333"/>
      <c r="AI40" s="333"/>
      <c r="AJ40" s="333"/>
      <c r="AK40" s="333"/>
      <c r="AL40" s="333"/>
      <c r="AM40" s="333"/>
      <c r="AN40" s="333"/>
      <c r="AO40" s="333"/>
      <c r="AP40" s="333"/>
      <c r="AQ40" s="333"/>
      <c r="AR40" s="333"/>
      <c r="AS40" s="333"/>
      <c r="AT40" s="333"/>
      <c r="AU40" s="333"/>
      <c r="AV40" s="333"/>
      <c r="AW40" s="333"/>
      <c r="AX40" s="333"/>
      <c r="AY40" s="333"/>
      <c r="AZ40" s="333"/>
      <c r="BA40" s="333"/>
      <c r="BB40" s="333"/>
      <c r="BC40" s="333"/>
      <c r="BD40" s="333"/>
      <c r="BE40" s="333"/>
      <c r="BF40" s="333"/>
      <c r="BG40" s="333"/>
      <c r="BH40" s="333"/>
      <c r="BI40" s="333"/>
      <c r="BJ40" s="333"/>
      <c r="BK40" s="333"/>
      <c r="BL40" s="333"/>
      <c r="BM40" s="333"/>
      <c r="BN40" s="333"/>
      <c r="BO40" s="333"/>
      <c r="BP40" s="333"/>
      <c r="BQ40" s="333"/>
      <c r="BR40" s="333"/>
      <c r="BS40" s="333"/>
      <c r="BT40" s="333"/>
      <c r="BU40" s="333"/>
      <c r="BV40" s="333"/>
      <c r="BW40" s="333"/>
      <c r="BX40" s="333"/>
      <c r="BY40" s="333"/>
      <c r="BZ40" s="333"/>
      <c r="CA40" s="333"/>
      <c r="CB40" s="333"/>
      <c r="CC40" s="333"/>
      <c r="CD40" s="333"/>
      <c r="CE40" s="333"/>
      <c r="CF40" s="333"/>
      <c r="CG40" s="333"/>
      <c r="CH40" s="333"/>
      <c r="CI40" s="333"/>
      <c r="CJ40" s="333"/>
      <c r="CK40" s="333"/>
      <c r="CL40" s="333"/>
      <c r="CM40" s="333"/>
      <c r="CN40" s="333"/>
      <c r="CO40" s="333"/>
      <c r="CP40" s="333"/>
      <c r="CQ40" s="333"/>
      <c r="CR40" s="333"/>
      <c r="CS40" s="333"/>
      <c r="CT40" s="333"/>
      <c r="CU40" s="333"/>
      <c r="CV40" s="333"/>
      <c r="CW40" s="333"/>
      <c r="CX40" s="333"/>
      <c r="CY40" s="333"/>
      <c r="CZ40" s="333"/>
      <c r="DA40" s="333"/>
      <c r="DB40" s="333"/>
      <c r="DC40" s="333"/>
      <c r="DD40" s="333"/>
      <c r="DE40" s="333"/>
      <c r="DF40" s="333"/>
      <c r="DG40" s="333"/>
      <c r="DH40" s="333"/>
      <c r="DI40" s="333"/>
      <c r="DJ40" s="333"/>
      <c r="DK40" s="333"/>
      <c r="DL40" s="333"/>
      <c r="DM40" s="333"/>
      <c r="DN40" s="333"/>
      <c r="DO40" s="333"/>
      <c r="DP40" s="333"/>
      <c r="DQ40" s="333"/>
      <c r="DR40" s="333"/>
      <c r="DS40" s="333"/>
      <c r="DT40" s="333"/>
      <c r="DU40" s="333"/>
      <c r="DV40" s="333"/>
      <c r="DW40" s="333"/>
      <c r="DX40" s="333"/>
      <c r="DY40" s="333"/>
      <c r="DZ40" s="333"/>
      <c r="EA40" s="333"/>
      <c r="EB40" s="333"/>
      <c r="EC40" s="333"/>
      <c r="ED40" s="333"/>
      <c r="EE40" s="333"/>
      <c r="EF40" s="333"/>
      <c r="EG40" s="333"/>
      <c r="EH40" s="333"/>
      <c r="EI40" s="333"/>
      <c r="EJ40" s="333"/>
      <c r="EK40" s="333"/>
      <c r="EL40" s="333"/>
      <c r="EM40" s="333"/>
      <c r="EN40" s="333"/>
      <c r="EO40" s="333"/>
      <c r="EP40" s="333"/>
    </row>
    <row r="41" spans="1:149" x14ac:dyDescent="0.2">
      <c r="D41" s="548" t="s">
        <v>462</v>
      </c>
      <c r="CJ41" s="349"/>
    </row>
    <row r="42" spans="1:149" x14ac:dyDescent="0.2">
      <c r="D42" s="548" t="s">
        <v>463</v>
      </c>
      <c r="E42" s="549"/>
      <c r="F42" s="548"/>
      <c r="G42" s="548"/>
      <c r="BZ42" s="550"/>
    </row>
    <row r="43" spans="1:149" x14ac:dyDescent="0.2">
      <c r="E43" s="549"/>
      <c r="F43" s="548"/>
      <c r="G43" s="548"/>
      <c r="M43" s="551"/>
      <c r="CA43" s="332">
        <v>2087353.7651195501</v>
      </c>
      <c r="DN43" s="484"/>
      <c r="DO43" s="484"/>
      <c r="DP43" s="484"/>
      <c r="DQ43" s="484"/>
      <c r="DR43" s="484"/>
    </row>
    <row r="44" spans="1:149" x14ac:dyDescent="0.2">
      <c r="E44" s="549"/>
      <c r="F44" s="548"/>
      <c r="G44" s="548"/>
    </row>
    <row r="45" spans="1:149" hidden="1" x14ac:dyDescent="0.2">
      <c r="BZ45" s="332">
        <v>3245038.1090099812</v>
      </c>
    </row>
    <row r="46" spans="1:149" hidden="1" x14ac:dyDescent="0.2">
      <c r="CO46" s="349">
        <f>CO33+4818384</f>
        <v>8027406.3661100268</v>
      </c>
    </row>
    <row r="47" spans="1:149" hidden="1" x14ac:dyDescent="0.2">
      <c r="CJ47" s="332">
        <f>CJ33-1071906</f>
        <v>-13555856.991829976</v>
      </c>
      <c r="CO47" s="552">
        <f>CO46/2</f>
        <v>4013703.1830550134</v>
      </c>
    </row>
    <row r="48" spans="1:149" hidden="1" x14ac:dyDescent="0.2">
      <c r="D48" s="553"/>
      <c r="M48" s="332">
        <f t="shared" ref="M48:BU52" si="0">M12-CE12</f>
        <v>-69794239</v>
      </c>
      <c r="N48" s="332">
        <f t="shared" si="0"/>
        <v>0</v>
      </c>
      <c r="O48" s="332">
        <f t="shared" si="0"/>
        <v>0</v>
      </c>
      <c r="P48" s="332">
        <f t="shared" si="0"/>
        <v>0</v>
      </c>
      <c r="Q48" s="332">
        <f t="shared" si="0"/>
        <v>0</v>
      </c>
      <c r="R48" s="332">
        <f t="shared" si="0"/>
        <v>23299172</v>
      </c>
      <c r="S48" s="332">
        <f t="shared" si="0"/>
        <v>0</v>
      </c>
      <c r="T48" s="332">
        <f t="shared" si="0"/>
        <v>0</v>
      </c>
      <c r="U48" s="332">
        <f t="shared" si="0"/>
        <v>0</v>
      </c>
      <c r="V48" s="332">
        <f t="shared" si="0"/>
        <v>0</v>
      </c>
      <c r="W48" s="332">
        <f t="shared" si="0"/>
        <v>395739946</v>
      </c>
      <c r="X48" s="332">
        <f t="shared" si="0"/>
        <v>0</v>
      </c>
      <c r="Y48" s="332">
        <f t="shared" si="0"/>
        <v>0</v>
      </c>
      <c r="Z48" s="332">
        <f t="shared" si="0"/>
        <v>0</v>
      </c>
      <c r="AA48" s="332">
        <f t="shared" si="0"/>
        <v>0</v>
      </c>
      <c r="AB48" s="332">
        <f t="shared" si="0"/>
        <v>-112130563</v>
      </c>
      <c r="AC48" s="332">
        <f t="shared" si="0"/>
        <v>0</v>
      </c>
      <c r="AD48" s="332">
        <f t="shared" si="0"/>
        <v>0</v>
      </c>
      <c r="AE48" s="332">
        <f t="shared" si="0"/>
        <v>0</v>
      </c>
      <c r="AF48" s="332">
        <f t="shared" si="0"/>
        <v>0</v>
      </c>
      <c r="AG48" s="332">
        <f t="shared" si="0"/>
        <v>-19378870</v>
      </c>
      <c r="AH48" s="332">
        <f t="shared" si="0"/>
        <v>0</v>
      </c>
      <c r="AI48" s="332">
        <f t="shared" si="0"/>
        <v>0</v>
      </c>
      <c r="AJ48" s="332">
        <f t="shared" si="0"/>
        <v>0</v>
      </c>
      <c r="AK48" s="332">
        <f t="shared" si="0"/>
        <v>0</v>
      </c>
      <c r="AL48" s="332">
        <f t="shared" si="0"/>
        <v>9089134</v>
      </c>
      <c r="AM48" s="332">
        <f t="shared" si="0"/>
        <v>0</v>
      </c>
      <c r="AN48" s="332">
        <f t="shared" si="0"/>
        <v>0</v>
      </c>
      <c r="AO48" s="332">
        <f t="shared" si="0"/>
        <v>0</v>
      </c>
      <c r="AP48" s="332">
        <f t="shared" si="0"/>
        <v>0</v>
      </c>
      <c r="AQ48" s="332">
        <f t="shared" si="0"/>
        <v>-8656413</v>
      </c>
      <c r="AR48" s="332">
        <f t="shared" si="0"/>
        <v>0</v>
      </c>
      <c r="AS48" s="332">
        <f t="shared" si="0"/>
        <v>0</v>
      </c>
      <c r="AT48" s="332">
        <f t="shared" si="0"/>
        <v>0</v>
      </c>
      <c r="AU48" s="332">
        <f t="shared" si="0"/>
        <v>0</v>
      </c>
      <c r="AV48" s="332">
        <f t="shared" si="0"/>
        <v>11758617</v>
      </c>
      <c r="AW48" s="332">
        <f t="shared" si="0"/>
        <v>0</v>
      </c>
      <c r="AX48" s="332">
        <f t="shared" si="0"/>
        <v>0</v>
      </c>
      <c r="AY48" s="332">
        <f t="shared" si="0"/>
        <v>0</v>
      </c>
      <c r="AZ48" s="332">
        <f t="shared" si="0"/>
        <v>0</v>
      </c>
      <c r="BA48" s="332">
        <f t="shared" si="0"/>
        <v>63824067</v>
      </c>
      <c r="BB48" s="332">
        <f t="shared" si="0"/>
        <v>0</v>
      </c>
      <c r="BC48" s="332">
        <f t="shared" si="0"/>
        <v>0</v>
      </c>
      <c r="BD48" s="332">
        <f t="shared" si="0"/>
        <v>0</v>
      </c>
      <c r="BE48" s="332">
        <f t="shared" si="0"/>
        <v>0</v>
      </c>
      <c r="BF48" s="332">
        <f t="shared" si="0"/>
        <v>-109696169</v>
      </c>
      <c r="BG48" s="332">
        <f t="shared" si="0"/>
        <v>0</v>
      </c>
      <c r="BH48" s="332">
        <f t="shared" si="0"/>
        <v>0</v>
      </c>
      <c r="BI48" s="332">
        <f t="shared" si="0"/>
        <v>0</v>
      </c>
      <c r="BJ48" s="332">
        <f t="shared" si="0"/>
        <v>0</v>
      </c>
      <c r="BK48" s="332">
        <f t="shared" si="0"/>
        <v>26342016</v>
      </c>
      <c r="BL48" s="332">
        <f t="shared" si="0"/>
        <v>0</v>
      </c>
      <c r="BM48" s="332">
        <f t="shared" si="0"/>
        <v>0</v>
      </c>
      <c r="BN48" s="332">
        <f t="shared" si="0"/>
        <v>0</v>
      </c>
      <c r="BO48" s="332">
        <f t="shared" si="0"/>
        <v>0</v>
      </c>
      <c r="BP48" s="332">
        <f t="shared" si="0"/>
        <v>-30620</v>
      </c>
      <c r="BQ48" s="332">
        <f t="shared" si="0"/>
        <v>0</v>
      </c>
      <c r="BR48" s="332">
        <f t="shared" si="0"/>
        <v>0</v>
      </c>
      <c r="BS48" s="332">
        <f t="shared" si="0"/>
        <v>0</v>
      </c>
      <c r="BT48" s="332">
        <f t="shared" si="0"/>
        <v>0</v>
      </c>
      <c r="BU48" s="332">
        <f t="shared" si="0"/>
        <v>-46495067</v>
      </c>
    </row>
    <row r="49" spans="4:93" hidden="1" x14ac:dyDescent="0.2">
      <c r="M49" s="332">
        <f t="shared" si="0"/>
        <v>-63618801</v>
      </c>
      <c r="N49" s="332">
        <f t="shared" si="0"/>
        <v>0</v>
      </c>
      <c r="O49" s="332">
        <f t="shared" si="0"/>
        <v>0</v>
      </c>
      <c r="P49" s="332">
        <f t="shared" si="0"/>
        <v>0</v>
      </c>
      <c r="Q49" s="332">
        <f t="shared" si="0"/>
        <v>0</v>
      </c>
      <c r="R49" s="332">
        <f t="shared" si="0"/>
        <v>6175438</v>
      </c>
      <c r="S49" s="332">
        <f t="shared" si="0"/>
        <v>0</v>
      </c>
      <c r="T49" s="332">
        <f t="shared" si="0"/>
        <v>0</v>
      </c>
      <c r="U49" s="332">
        <f t="shared" si="0"/>
        <v>0</v>
      </c>
      <c r="V49" s="332">
        <f t="shared" si="0"/>
        <v>0</v>
      </c>
      <c r="W49" s="332">
        <f t="shared" si="0"/>
        <v>-17123734</v>
      </c>
      <c r="X49" s="332">
        <f t="shared" si="0"/>
        <v>0</v>
      </c>
      <c r="Y49" s="332">
        <f t="shared" si="0"/>
        <v>0</v>
      </c>
      <c r="Z49" s="332">
        <f t="shared" si="0"/>
        <v>0</v>
      </c>
      <c r="AA49" s="332">
        <f t="shared" si="0"/>
        <v>0</v>
      </c>
      <c r="AB49" s="332">
        <f t="shared" si="0"/>
        <v>-412863680</v>
      </c>
      <c r="AC49" s="332">
        <f t="shared" si="0"/>
        <v>0</v>
      </c>
      <c r="AD49" s="332">
        <f t="shared" si="0"/>
        <v>0</v>
      </c>
      <c r="AE49" s="332">
        <f t="shared" si="0"/>
        <v>0</v>
      </c>
      <c r="AF49" s="332">
        <f t="shared" si="0"/>
        <v>0</v>
      </c>
      <c r="AG49" s="332">
        <f t="shared" si="0"/>
        <v>-300733117</v>
      </c>
      <c r="AH49" s="332">
        <f t="shared" si="0"/>
        <v>0</v>
      </c>
      <c r="AI49" s="332">
        <f t="shared" si="0"/>
        <v>0</v>
      </c>
      <c r="AJ49" s="332">
        <f t="shared" si="0"/>
        <v>0</v>
      </c>
      <c r="AK49" s="332">
        <f t="shared" si="0"/>
        <v>0</v>
      </c>
      <c r="AL49" s="332">
        <f t="shared" si="0"/>
        <v>-281354247</v>
      </c>
      <c r="AM49" s="332">
        <f t="shared" si="0"/>
        <v>0</v>
      </c>
      <c r="AN49" s="332">
        <f t="shared" si="0"/>
        <v>0</v>
      </c>
      <c r="AO49" s="332">
        <f t="shared" si="0"/>
        <v>0</v>
      </c>
      <c r="AP49" s="332">
        <f t="shared" si="0"/>
        <v>0</v>
      </c>
      <c r="AQ49" s="332">
        <f t="shared" si="0"/>
        <v>-290443381</v>
      </c>
      <c r="AR49" s="332">
        <f t="shared" si="0"/>
        <v>0</v>
      </c>
      <c r="AS49" s="332">
        <f t="shared" si="0"/>
        <v>0</v>
      </c>
      <c r="AT49" s="332">
        <f t="shared" si="0"/>
        <v>0</v>
      </c>
      <c r="AU49" s="332">
        <f t="shared" si="0"/>
        <v>0</v>
      </c>
      <c r="AV49" s="332">
        <f t="shared" si="0"/>
        <v>-281786968</v>
      </c>
      <c r="AW49" s="332">
        <f t="shared" si="0"/>
        <v>0</v>
      </c>
      <c r="AX49" s="332">
        <f t="shared" si="0"/>
        <v>0</v>
      </c>
      <c r="AY49" s="332">
        <f t="shared" si="0"/>
        <v>0</v>
      </c>
      <c r="AZ49" s="332">
        <f t="shared" si="0"/>
        <v>0</v>
      </c>
      <c r="BA49" s="332">
        <f t="shared" si="0"/>
        <v>-293545585</v>
      </c>
      <c r="BB49" s="332">
        <f t="shared" si="0"/>
        <v>0</v>
      </c>
      <c r="BC49" s="332">
        <f t="shared" si="0"/>
        <v>0</v>
      </c>
      <c r="BD49" s="332">
        <f t="shared" si="0"/>
        <v>0</v>
      </c>
      <c r="BE49" s="332">
        <f t="shared" si="0"/>
        <v>0</v>
      </c>
      <c r="BF49" s="332">
        <f t="shared" si="0"/>
        <v>-357369652</v>
      </c>
      <c r="BG49" s="332">
        <f t="shared" si="0"/>
        <v>0</v>
      </c>
      <c r="BH49" s="332">
        <f t="shared" si="0"/>
        <v>0</v>
      </c>
      <c r="BI49" s="332">
        <f t="shared" si="0"/>
        <v>0</v>
      </c>
      <c r="BJ49" s="332">
        <f t="shared" si="0"/>
        <v>0</v>
      </c>
      <c r="BK49" s="332">
        <f t="shared" si="0"/>
        <v>-247673483</v>
      </c>
      <c r="BL49" s="332">
        <f t="shared" si="0"/>
        <v>0</v>
      </c>
      <c r="BM49" s="332">
        <f t="shared" si="0"/>
        <v>0</v>
      </c>
      <c r="BN49" s="332">
        <f t="shared" si="0"/>
        <v>0</v>
      </c>
      <c r="BO49" s="332">
        <f t="shared" si="0"/>
        <v>0</v>
      </c>
      <c r="BP49" s="332">
        <f t="shared" si="0"/>
        <v>-274015499</v>
      </c>
      <c r="BQ49" s="332">
        <f t="shared" si="0"/>
        <v>0</v>
      </c>
      <c r="BR49" s="332">
        <f t="shared" si="0"/>
        <v>0</v>
      </c>
      <c r="BS49" s="332">
        <f t="shared" si="0"/>
        <v>0</v>
      </c>
      <c r="BT49" s="332">
        <f t="shared" si="0"/>
        <v>0</v>
      </c>
      <c r="BU49" s="332">
        <f t="shared" si="0"/>
        <v>-63618801</v>
      </c>
      <c r="CO49" s="332">
        <f>CJ47-CO46</f>
        <v>-21583263.357940003</v>
      </c>
    </row>
    <row r="50" spans="4:93" hidden="1" x14ac:dyDescent="0.2">
      <c r="D50" s="554"/>
      <c r="M50" s="332">
        <f t="shared" si="0"/>
        <v>6239716</v>
      </c>
      <c r="N50" s="332">
        <f t="shared" si="0"/>
        <v>0</v>
      </c>
      <c r="O50" s="332">
        <f t="shared" si="0"/>
        <v>0</v>
      </c>
      <c r="P50" s="332">
        <f t="shared" si="0"/>
        <v>0</v>
      </c>
      <c r="Q50" s="332">
        <f t="shared" si="0"/>
        <v>0</v>
      </c>
      <c r="R50" s="332">
        <f t="shared" si="0"/>
        <v>52239452</v>
      </c>
      <c r="S50" s="332">
        <f t="shared" si="0"/>
        <v>0</v>
      </c>
      <c r="T50" s="332">
        <f t="shared" si="0"/>
        <v>0</v>
      </c>
      <c r="U50" s="332">
        <f t="shared" si="0"/>
        <v>0</v>
      </c>
      <c r="V50" s="332">
        <f t="shared" si="0"/>
        <v>0</v>
      </c>
      <c r="W50" s="332">
        <f t="shared" si="0"/>
        <v>36373636</v>
      </c>
      <c r="X50" s="332">
        <f t="shared" si="0"/>
        <v>0</v>
      </c>
      <c r="Y50" s="332">
        <f t="shared" si="0"/>
        <v>0</v>
      </c>
      <c r="Z50" s="332">
        <f t="shared" si="0"/>
        <v>0</v>
      </c>
      <c r="AA50" s="332">
        <f t="shared" si="0"/>
        <v>0</v>
      </c>
      <c r="AB50" s="332">
        <f t="shared" si="0"/>
        <v>-148178204</v>
      </c>
      <c r="AC50" s="332">
        <f t="shared" si="0"/>
        <v>0</v>
      </c>
      <c r="AD50" s="332">
        <f t="shared" si="0"/>
        <v>0</v>
      </c>
      <c r="AE50" s="332">
        <f t="shared" si="0"/>
        <v>0</v>
      </c>
      <c r="AF50" s="332">
        <f t="shared" si="0"/>
        <v>0</v>
      </c>
      <c r="AG50" s="332">
        <f t="shared" si="0"/>
        <v>-146233206</v>
      </c>
      <c r="AH50" s="332">
        <f t="shared" si="0"/>
        <v>0</v>
      </c>
      <c r="AI50" s="332">
        <f t="shared" si="0"/>
        <v>0</v>
      </c>
      <c r="AJ50" s="332">
        <f t="shared" si="0"/>
        <v>0</v>
      </c>
      <c r="AK50" s="332">
        <f t="shared" si="0"/>
        <v>0</v>
      </c>
      <c r="AL50" s="332">
        <f t="shared" si="0"/>
        <v>-144539099</v>
      </c>
      <c r="AM50" s="332">
        <f t="shared" si="0"/>
        <v>0</v>
      </c>
      <c r="AN50" s="332">
        <f t="shared" si="0"/>
        <v>0</v>
      </c>
      <c r="AO50" s="332">
        <f t="shared" si="0"/>
        <v>0</v>
      </c>
      <c r="AP50" s="332">
        <f t="shared" si="0"/>
        <v>0</v>
      </c>
      <c r="AQ50" s="332">
        <f t="shared" si="0"/>
        <v>-136722463</v>
      </c>
      <c r="AR50" s="332">
        <f t="shared" si="0"/>
        <v>0</v>
      </c>
      <c r="AS50" s="332">
        <f t="shared" si="0"/>
        <v>0</v>
      </c>
      <c r="AT50" s="332">
        <f t="shared" si="0"/>
        <v>0</v>
      </c>
      <c r="AU50" s="332">
        <f t="shared" si="0"/>
        <v>0</v>
      </c>
      <c r="AV50" s="332">
        <f t="shared" si="0"/>
        <v>-134466283</v>
      </c>
      <c r="AW50" s="332">
        <f t="shared" si="0"/>
        <v>0</v>
      </c>
      <c r="AX50" s="332">
        <f t="shared" si="0"/>
        <v>0</v>
      </c>
      <c r="AY50" s="332">
        <f t="shared" si="0"/>
        <v>0</v>
      </c>
      <c r="AZ50" s="332">
        <f t="shared" si="0"/>
        <v>0</v>
      </c>
      <c r="BA50" s="332">
        <f t="shared" si="0"/>
        <v>-148540639</v>
      </c>
      <c r="BB50" s="332">
        <f t="shared" si="0"/>
        <v>0</v>
      </c>
      <c r="BC50" s="332">
        <f t="shared" si="0"/>
        <v>0</v>
      </c>
      <c r="BD50" s="332">
        <f t="shared" si="0"/>
        <v>0</v>
      </c>
      <c r="BE50" s="332">
        <f t="shared" si="0"/>
        <v>0</v>
      </c>
      <c r="BF50" s="332">
        <f t="shared" si="0"/>
        <v>-142485704</v>
      </c>
      <c r="BG50" s="332">
        <f t="shared" si="0"/>
        <v>0</v>
      </c>
      <c r="BH50" s="332">
        <f t="shared" si="0"/>
        <v>0</v>
      </c>
      <c r="BI50" s="332">
        <f t="shared" si="0"/>
        <v>0</v>
      </c>
      <c r="BJ50" s="332">
        <f t="shared" si="0"/>
        <v>0</v>
      </c>
      <c r="BK50" s="332">
        <f t="shared" si="0"/>
        <v>-141049011</v>
      </c>
      <c r="BL50" s="332">
        <f t="shared" si="0"/>
        <v>0</v>
      </c>
      <c r="BM50" s="332">
        <f t="shared" si="0"/>
        <v>0</v>
      </c>
      <c r="BN50" s="332">
        <f t="shared" si="0"/>
        <v>0</v>
      </c>
      <c r="BO50" s="332">
        <f t="shared" si="0"/>
        <v>0</v>
      </c>
      <c r="BP50" s="332">
        <f t="shared" si="0"/>
        <v>-140242471</v>
      </c>
      <c r="BQ50" s="332">
        <f t="shared" si="0"/>
        <v>0</v>
      </c>
      <c r="BR50" s="332">
        <f t="shared" si="0"/>
        <v>0</v>
      </c>
      <c r="BS50" s="332">
        <f t="shared" si="0"/>
        <v>0</v>
      </c>
      <c r="BT50" s="332">
        <f t="shared" si="0"/>
        <v>0</v>
      </c>
      <c r="BU50" s="332">
        <f t="shared" si="0"/>
        <v>6239716</v>
      </c>
    </row>
    <row r="51" spans="4:93" hidden="1" x14ac:dyDescent="0.2">
      <c r="D51" s="555"/>
      <c r="M51" s="332">
        <f t="shared" si="0"/>
        <v>-69858517</v>
      </c>
      <c r="N51" s="332">
        <f t="shared" si="0"/>
        <v>0</v>
      </c>
      <c r="O51" s="332">
        <f t="shared" si="0"/>
        <v>0</v>
      </c>
      <c r="P51" s="332">
        <f t="shared" si="0"/>
        <v>0</v>
      </c>
      <c r="Q51" s="332">
        <f t="shared" si="0"/>
        <v>0</v>
      </c>
      <c r="R51" s="332">
        <f t="shared" si="0"/>
        <v>-46064014</v>
      </c>
      <c r="S51" s="332">
        <f t="shared" si="0"/>
        <v>0</v>
      </c>
      <c r="T51" s="332">
        <f t="shared" si="0"/>
        <v>0</v>
      </c>
      <c r="U51" s="332">
        <f t="shared" si="0"/>
        <v>0</v>
      </c>
      <c r="V51" s="332">
        <f t="shared" si="0"/>
        <v>0</v>
      </c>
      <c r="W51" s="332">
        <f t="shared" si="0"/>
        <v>-53497370</v>
      </c>
      <c r="X51" s="332">
        <f t="shared" si="0"/>
        <v>0</v>
      </c>
      <c r="Y51" s="332">
        <f t="shared" si="0"/>
        <v>0</v>
      </c>
      <c r="Z51" s="332">
        <f t="shared" si="0"/>
        <v>0</v>
      </c>
      <c r="AA51" s="332">
        <f t="shared" si="0"/>
        <v>0</v>
      </c>
      <c r="AB51" s="332">
        <f t="shared" si="0"/>
        <v>-264685476</v>
      </c>
      <c r="AC51" s="332">
        <f t="shared" si="0"/>
        <v>0</v>
      </c>
      <c r="AD51" s="332">
        <f t="shared" si="0"/>
        <v>0</v>
      </c>
      <c r="AE51" s="332">
        <f t="shared" si="0"/>
        <v>0</v>
      </c>
      <c r="AF51" s="332">
        <f t="shared" si="0"/>
        <v>0</v>
      </c>
      <c r="AG51" s="332">
        <f t="shared" si="0"/>
        <v>-154499911</v>
      </c>
      <c r="AH51" s="332">
        <f t="shared" si="0"/>
        <v>0</v>
      </c>
      <c r="AI51" s="332">
        <f t="shared" si="0"/>
        <v>0</v>
      </c>
      <c r="AJ51" s="332">
        <f t="shared" si="0"/>
        <v>0</v>
      </c>
      <c r="AK51" s="332">
        <f t="shared" si="0"/>
        <v>0</v>
      </c>
      <c r="AL51" s="332">
        <f t="shared" si="0"/>
        <v>-136815148</v>
      </c>
      <c r="AM51" s="332">
        <f t="shared" si="0"/>
        <v>0</v>
      </c>
      <c r="AN51" s="332">
        <f t="shared" si="0"/>
        <v>0</v>
      </c>
      <c r="AO51" s="332">
        <f t="shared" si="0"/>
        <v>0</v>
      </c>
      <c r="AP51" s="332">
        <f t="shared" si="0"/>
        <v>0</v>
      </c>
      <c r="AQ51" s="332">
        <f t="shared" si="0"/>
        <v>-153720918</v>
      </c>
      <c r="AR51" s="332">
        <f t="shared" si="0"/>
        <v>0</v>
      </c>
      <c r="AS51" s="332">
        <f t="shared" si="0"/>
        <v>0</v>
      </c>
      <c r="AT51" s="332">
        <f t="shared" si="0"/>
        <v>0</v>
      </c>
      <c r="AU51" s="332">
        <f t="shared" si="0"/>
        <v>0</v>
      </c>
      <c r="AV51" s="332">
        <f t="shared" si="0"/>
        <v>-147320685</v>
      </c>
      <c r="AW51" s="332">
        <f t="shared" si="0"/>
        <v>0</v>
      </c>
      <c r="AX51" s="332">
        <f t="shared" si="0"/>
        <v>0</v>
      </c>
      <c r="AY51" s="332">
        <f t="shared" si="0"/>
        <v>0</v>
      </c>
      <c r="AZ51" s="332">
        <f t="shared" si="0"/>
        <v>0</v>
      </c>
      <c r="BA51" s="332">
        <f t="shared" si="0"/>
        <v>-145004946</v>
      </c>
      <c r="BB51" s="332">
        <f t="shared" si="0"/>
        <v>0</v>
      </c>
      <c r="BC51" s="332">
        <f t="shared" si="0"/>
        <v>0</v>
      </c>
      <c r="BD51" s="332">
        <f t="shared" si="0"/>
        <v>0</v>
      </c>
      <c r="BE51" s="332">
        <f t="shared" si="0"/>
        <v>0</v>
      </c>
      <c r="BF51" s="332">
        <f t="shared" si="0"/>
        <v>-214883948</v>
      </c>
      <c r="BG51" s="332">
        <f t="shared" si="0"/>
        <v>0</v>
      </c>
      <c r="BH51" s="332">
        <f t="shared" si="0"/>
        <v>0</v>
      </c>
      <c r="BI51" s="332">
        <f t="shared" si="0"/>
        <v>0</v>
      </c>
      <c r="BJ51" s="332">
        <f t="shared" si="0"/>
        <v>0</v>
      </c>
      <c r="BK51" s="332">
        <f t="shared" si="0"/>
        <v>-106624472</v>
      </c>
      <c r="BL51" s="332">
        <f t="shared" si="0"/>
        <v>0</v>
      </c>
      <c r="BM51" s="332">
        <f t="shared" si="0"/>
        <v>0</v>
      </c>
      <c r="BN51" s="332">
        <f t="shared" si="0"/>
        <v>0</v>
      </c>
      <c r="BO51" s="332">
        <f t="shared" si="0"/>
        <v>0</v>
      </c>
      <c r="BP51" s="332">
        <f t="shared" si="0"/>
        <v>-133773028</v>
      </c>
      <c r="BQ51" s="332">
        <f t="shared" si="0"/>
        <v>0</v>
      </c>
      <c r="BR51" s="332">
        <f t="shared" si="0"/>
        <v>0</v>
      </c>
      <c r="BS51" s="332">
        <f t="shared" si="0"/>
        <v>0</v>
      </c>
      <c r="BT51" s="332">
        <f t="shared" si="0"/>
        <v>0</v>
      </c>
      <c r="BU51" s="332">
        <f t="shared" si="0"/>
        <v>-69858517</v>
      </c>
    </row>
    <row r="52" spans="4:93" hidden="1" x14ac:dyDescent="0.2">
      <c r="D52" s="556"/>
      <c r="M52" s="332">
        <f t="shared" si="0"/>
        <v>0</v>
      </c>
      <c r="N52" s="332">
        <f t="shared" si="0"/>
        <v>0</v>
      </c>
      <c r="O52" s="332">
        <f t="shared" si="0"/>
        <v>0</v>
      </c>
      <c r="P52" s="332">
        <f t="shared" si="0"/>
        <v>0</v>
      </c>
      <c r="Q52" s="332">
        <f t="shared" si="0"/>
        <v>0</v>
      </c>
      <c r="R52" s="332">
        <f t="shared" si="0"/>
        <v>0</v>
      </c>
      <c r="S52" s="332">
        <f t="shared" si="0"/>
        <v>0</v>
      </c>
      <c r="T52" s="332">
        <f t="shared" si="0"/>
        <v>0</v>
      </c>
      <c r="U52" s="332">
        <f t="shared" si="0"/>
        <v>0</v>
      </c>
      <c r="V52" s="332">
        <f t="shared" si="0"/>
        <v>0</v>
      </c>
      <c r="W52" s="332">
        <f t="shared" si="0"/>
        <v>0</v>
      </c>
      <c r="X52" s="332">
        <f t="shared" ref="X52:BU57" si="1">X16-CP16</f>
        <v>0</v>
      </c>
      <c r="Y52" s="332">
        <f t="shared" si="1"/>
        <v>0</v>
      </c>
      <c r="Z52" s="332">
        <f t="shared" si="1"/>
        <v>0</v>
      </c>
      <c r="AA52" s="332">
        <f t="shared" si="1"/>
        <v>0</v>
      </c>
      <c r="AB52" s="332">
        <f t="shared" si="1"/>
        <v>0</v>
      </c>
      <c r="AC52" s="332">
        <f t="shared" si="1"/>
        <v>0</v>
      </c>
      <c r="AD52" s="332">
        <f t="shared" si="1"/>
        <v>0</v>
      </c>
      <c r="AE52" s="332">
        <f t="shared" si="1"/>
        <v>0</v>
      </c>
      <c r="AF52" s="332">
        <f t="shared" si="1"/>
        <v>0</v>
      </c>
      <c r="AG52" s="332">
        <f t="shared" si="1"/>
        <v>0</v>
      </c>
      <c r="AH52" s="332">
        <f t="shared" si="1"/>
        <v>0</v>
      </c>
      <c r="AI52" s="332">
        <f t="shared" si="1"/>
        <v>0</v>
      </c>
      <c r="AJ52" s="332">
        <f t="shared" si="1"/>
        <v>0</v>
      </c>
      <c r="AK52" s="332">
        <f t="shared" si="1"/>
        <v>0</v>
      </c>
      <c r="AL52" s="332">
        <f t="shared" si="1"/>
        <v>0</v>
      </c>
      <c r="AM52" s="332">
        <f t="shared" si="1"/>
        <v>0</v>
      </c>
      <c r="AN52" s="332">
        <f t="shared" si="1"/>
        <v>0</v>
      </c>
      <c r="AO52" s="332">
        <f t="shared" si="1"/>
        <v>0</v>
      </c>
      <c r="AP52" s="332">
        <f t="shared" si="1"/>
        <v>0</v>
      </c>
      <c r="AQ52" s="332">
        <f t="shared" si="1"/>
        <v>0</v>
      </c>
      <c r="AR52" s="332">
        <f t="shared" si="1"/>
        <v>0</v>
      </c>
      <c r="AS52" s="332">
        <f t="shared" si="1"/>
        <v>0</v>
      </c>
      <c r="AT52" s="332">
        <f t="shared" si="1"/>
        <v>0</v>
      </c>
      <c r="AU52" s="332">
        <f t="shared" si="1"/>
        <v>0</v>
      </c>
      <c r="AV52" s="332">
        <f t="shared" si="1"/>
        <v>0</v>
      </c>
      <c r="AW52" s="332">
        <f t="shared" si="1"/>
        <v>0</v>
      </c>
      <c r="AX52" s="332">
        <f t="shared" si="1"/>
        <v>0</v>
      </c>
      <c r="AY52" s="332">
        <f t="shared" si="1"/>
        <v>0</v>
      </c>
      <c r="AZ52" s="332">
        <f t="shared" si="1"/>
        <v>0</v>
      </c>
      <c r="BA52" s="332">
        <f t="shared" si="1"/>
        <v>0</v>
      </c>
      <c r="BB52" s="332">
        <f t="shared" si="1"/>
        <v>0</v>
      </c>
      <c r="BC52" s="332">
        <f t="shared" si="1"/>
        <v>0</v>
      </c>
      <c r="BD52" s="332">
        <f t="shared" si="1"/>
        <v>0</v>
      </c>
      <c r="BE52" s="332">
        <f t="shared" si="1"/>
        <v>0</v>
      </c>
      <c r="BF52" s="332">
        <f t="shared" si="1"/>
        <v>0</v>
      </c>
      <c r="BG52" s="332">
        <f t="shared" si="1"/>
        <v>0</v>
      </c>
      <c r="BH52" s="332">
        <f t="shared" si="1"/>
        <v>0</v>
      </c>
      <c r="BI52" s="332">
        <f t="shared" si="1"/>
        <v>0</v>
      </c>
      <c r="BJ52" s="332">
        <f t="shared" si="1"/>
        <v>0</v>
      </c>
      <c r="BK52" s="332">
        <f t="shared" si="1"/>
        <v>0</v>
      </c>
      <c r="BL52" s="332">
        <f t="shared" si="1"/>
        <v>0</v>
      </c>
      <c r="BM52" s="332">
        <f t="shared" si="1"/>
        <v>0</v>
      </c>
      <c r="BN52" s="332">
        <f t="shared" si="1"/>
        <v>0</v>
      </c>
      <c r="BO52" s="332">
        <f t="shared" si="1"/>
        <v>0</v>
      </c>
      <c r="BP52" s="332">
        <f t="shared" si="1"/>
        <v>0</v>
      </c>
      <c r="BQ52" s="332">
        <f t="shared" si="1"/>
        <v>0</v>
      </c>
      <c r="BR52" s="332">
        <f t="shared" si="1"/>
        <v>0</v>
      </c>
      <c r="BS52" s="332">
        <f t="shared" si="1"/>
        <v>0</v>
      </c>
      <c r="BT52" s="332">
        <f t="shared" si="1"/>
        <v>0</v>
      </c>
      <c r="BU52" s="332">
        <f t="shared" si="1"/>
        <v>0</v>
      </c>
      <c r="CJ52" s="557"/>
    </row>
    <row r="53" spans="4:93" hidden="1" x14ac:dyDescent="0.2">
      <c r="M53" s="332">
        <f t="shared" ref="M53:AB64" si="2">M17-CE17</f>
        <v>6175438</v>
      </c>
      <c r="N53" s="332">
        <f t="shared" si="2"/>
        <v>0</v>
      </c>
      <c r="O53" s="332">
        <f t="shared" si="2"/>
        <v>0</v>
      </c>
      <c r="P53" s="332">
        <f t="shared" si="2"/>
        <v>0</v>
      </c>
      <c r="Q53" s="332">
        <f t="shared" si="2"/>
        <v>0</v>
      </c>
      <c r="R53" s="332">
        <f t="shared" si="2"/>
        <v>-17123734</v>
      </c>
      <c r="S53" s="332">
        <f t="shared" si="2"/>
        <v>0</v>
      </c>
      <c r="T53" s="332">
        <f t="shared" si="2"/>
        <v>0</v>
      </c>
      <c r="U53" s="332">
        <f t="shared" si="2"/>
        <v>0</v>
      </c>
      <c r="V53" s="332">
        <f t="shared" si="2"/>
        <v>0</v>
      </c>
      <c r="W53" s="332">
        <f t="shared" si="2"/>
        <v>-412863680</v>
      </c>
      <c r="X53" s="332">
        <f t="shared" si="1"/>
        <v>0</v>
      </c>
      <c r="Y53" s="332">
        <f t="shared" si="1"/>
        <v>0</v>
      </c>
      <c r="Z53" s="332">
        <f t="shared" si="1"/>
        <v>0</v>
      </c>
      <c r="AA53" s="332">
        <f t="shared" si="1"/>
        <v>0</v>
      </c>
      <c r="AB53" s="332">
        <f t="shared" si="1"/>
        <v>-300733117</v>
      </c>
      <c r="AC53" s="332">
        <f t="shared" si="1"/>
        <v>0</v>
      </c>
      <c r="AD53" s="332">
        <f t="shared" si="1"/>
        <v>0</v>
      </c>
      <c r="AE53" s="332">
        <f t="shared" si="1"/>
        <v>0</v>
      </c>
      <c r="AF53" s="332">
        <f t="shared" si="1"/>
        <v>0</v>
      </c>
      <c r="AG53" s="332">
        <f t="shared" si="1"/>
        <v>-281354247</v>
      </c>
      <c r="AH53" s="332">
        <f t="shared" si="1"/>
        <v>0</v>
      </c>
      <c r="AI53" s="332">
        <f t="shared" si="1"/>
        <v>0</v>
      </c>
      <c r="AJ53" s="332">
        <f t="shared" si="1"/>
        <v>0</v>
      </c>
      <c r="AK53" s="332">
        <f t="shared" si="1"/>
        <v>0</v>
      </c>
      <c r="AL53" s="332">
        <f t="shared" si="1"/>
        <v>-290443381</v>
      </c>
      <c r="AM53" s="332">
        <f t="shared" si="1"/>
        <v>0</v>
      </c>
      <c r="AN53" s="332">
        <f t="shared" si="1"/>
        <v>0</v>
      </c>
      <c r="AO53" s="332">
        <f t="shared" si="1"/>
        <v>0</v>
      </c>
      <c r="AP53" s="332">
        <f t="shared" si="1"/>
        <v>0</v>
      </c>
      <c r="AQ53" s="332">
        <f t="shared" si="1"/>
        <v>-281786968</v>
      </c>
      <c r="AR53" s="332">
        <f t="shared" si="1"/>
        <v>0</v>
      </c>
      <c r="AS53" s="332">
        <f t="shared" si="1"/>
        <v>0</v>
      </c>
      <c r="AT53" s="332">
        <f t="shared" si="1"/>
        <v>0</v>
      </c>
      <c r="AU53" s="332">
        <f t="shared" si="1"/>
        <v>0</v>
      </c>
      <c r="AV53" s="332">
        <f t="shared" si="1"/>
        <v>-293545585</v>
      </c>
      <c r="AW53" s="332">
        <f t="shared" si="1"/>
        <v>0</v>
      </c>
      <c r="AX53" s="332">
        <f t="shared" si="1"/>
        <v>0</v>
      </c>
      <c r="AY53" s="332">
        <f t="shared" si="1"/>
        <v>0</v>
      </c>
      <c r="AZ53" s="332">
        <f t="shared" si="1"/>
        <v>0</v>
      </c>
      <c r="BA53" s="332">
        <f t="shared" si="1"/>
        <v>-357369652</v>
      </c>
      <c r="BB53" s="332">
        <f t="shared" si="1"/>
        <v>0</v>
      </c>
      <c r="BC53" s="332">
        <f t="shared" si="1"/>
        <v>0</v>
      </c>
      <c r="BD53" s="332">
        <f t="shared" si="1"/>
        <v>0</v>
      </c>
      <c r="BE53" s="332">
        <f t="shared" si="1"/>
        <v>0</v>
      </c>
      <c r="BF53" s="332">
        <f t="shared" si="1"/>
        <v>-247673483</v>
      </c>
      <c r="BG53" s="332">
        <f t="shared" si="1"/>
        <v>0</v>
      </c>
      <c r="BH53" s="332">
        <f t="shared" si="1"/>
        <v>0</v>
      </c>
      <c r="BI53" s="332">
        <f t="shared" si="1"/>
        <v>0</v>
      </c>
      <c r="BJ53" s="332">
        <f t="shared" si="1"/>
        <v>0</v>
      </c>
      <c r="BK53" s="332">
        <f t="shared" si="1"/>
        <v>-274015499</v>
      </c>
      <c r="BL53" s="332">
        <f t="shared" si="1"/>
        <v>0</v>
      </c>
      <c r="BM53" s="332">
        <f t="shared" si="1"/>
        <v>0</v>
      </c>
      <c r="BN53" s="332">
        <f t="shared" si="1"/>
        <v>0</v>
      </c>
      <c r="BO53" s="332">
        <f t="shared" si="1"/>
        <v>0</v>
      </c>
      <c r="BP53" s="332">
        <f t="shared" si="1"/>
        <v>-273984879</v>
      </c>
      <c r="BQ53" s="332">
        <f t="shared" si="1"/>
        <v>0</v>
      </c>
      <c r="BR53" s="332">
        <f t="shared" si="1"/>
        <v>0</v>
      </c>
      <c r="BS53" s="332">
        <f t="shared" si="1"/>
        <v>0</v>
      </c>
      <c r="BT53" s="332">
        <f t="shared" si="1"/>
        <v>0</v>
      </c>
      <c r="BU53" s="332">
        <f t="shared" si="1"/>
        <v>-17123734</v>
      </c>
    </row>
    <row r="54" spans="4:93" hidden="1" x14ac:dyDescent="0.2">
      <c r="E54" s="55"/>
      <c r="F54" s="333"/>
      <c r="G54" s="333"/>
      <c r="M54" s="332">
        <f t="shared" si="2"/>
        <v>52239452</v>
      </c>
      <c r="N54" s="332">
        <f t="shared" si="2"/>
        <v>0</v>
      </c>
      <c r="O54" s="332">
        <f t="shared" si="2"/>
        <v>0</v>
      </c>
      <c r="P54" s="332">
        <f t="shared" si="2"/>
        <v>0</v>
      </c>
      <c r="Q54" s="332">
        <f t="shared" si="2"/>
        <v>0</v>
      </c>
      <c r="R54" s="332">
        <f t="shared" si="2"/>
        <v>36373636</v>
      </c>
      <c r="S54" s="332">
        <f t="shared" si="2"/>
        <v>0</v>
      </c>
      <c r="T54" s="332">
        <f t="shared" si="2"/>
        <v>0</v>
      </c>
      <c r="U54" s="332">
        <f t="shared" si="2"/>
        <v>0</v>
      </c>
      <c r="V54" s="332">
        <f t="shared" si="2"/>
        <v>0</v>
      </c>
      <c r="W54" s="332">
        <f t="shared" si="2"/>
        <v>-148178204</v>
      </c>
      <c r="X54" s="332">
        <f t="shared" si="1"/>
        <v>0</v>
      </c>
      <c r="Y54" s="332">
        <f t="shared" si="1"/>
        <v>0</v>
      </c>
      <c r="Z54" s="332">
        <f t="shared" si="1"/>
        <v>0</v>
      </c>
      <c r="AA54" s="332">
        <f t="shared" si="1"/>
        <v>0</v>
      </c>
      <c r="AB54" s="332">
        <f t="shared" si="1"/>
        <v>-146233206</v>
      </c>
      <c r="AC54" s="332">
        <f t="shared" si="1"/>
        <v>0</v>
      </c>
      <c r="AD54" s="332">
        <f t="shared" si="1"/>
        <v>0</v>
      </c>
      <c r="AE54" s="332">
        <f t="shared" si="1"/>
        <v>0</v>
      </c>
      <c r="AF54" s="332">
        <f t="shared" si="1"/>
        <v>0</v>
      </c>
      <c r="AG54" s="332">
        <f t="shared" si="1"/>
        <v>-144539099</v>
      </c>
      <c r="AH54" s="332">
        <f t="shared" si="1"/>
        <v>0</v>
      </c>
      <c r="AI54" s="332">
        <f t="shared" si="1"/>
        <v>0</v>
      </c>
      <c r="AJ54" s="332">
        <f t="shared" si="1"/>
        <v>0</v>
      </c>
      <c r="AK54" s="332">
        <f t="shared" si="1"/>
        <v>0</v>
      </c>
      <c r="AL54" s="332">
        <f t="shared" si="1"/>
        <v>-136722463</v>
      </c>
      <c r="AM54" s="332">
        <f t="shared" si="1"/>
        <v>0</v>
      </c>
      <c r="AN54" s="332">
        <f t="shared" si="1"/>
        <v>0</v>
      </c>
      <c r="AO54" s="332">
        <f t="shared" si="1"/>
        <v>0</v>
      </c>
      <c r="AP54" s="332">
        <f t="shared" si="1"/>
        <v>0</v>
      </c>
      <c r="AQ54" s="332">
        <f t="shared" si="1"/>
        <v>-134466283</v>
      </c>
      <c r="AR54" s="332">
        <f t="shared" si="1"/>
        <v>0</v>
      </c>
      <c r="AS54" s="332">
        <f t="shared" si="1"/>
        <v>0</v>
      </c>
      <c r="AT54" s="332">
        <f t="shared" si="1"/>
        <v>0</v>
      </c>
      <c r="AU54" s="332">
        <f t="shared" si="1"/>
        <v>0</v>
      </c>
      <c r="AV54" s="332">
        <f t="shared" si="1"/>
        <v>-148540639</v>
      </c>
      <c r="AW54" s="332">
        <f t="shared" si="1"/>
        <v>0</v>
      </c>
      <c r="AX54" s="332">
        <f t="shared" si="1"/>
        <v>0</v>
      </c>
      <c r="AY54" s="332">
        <f t="shared" si="1"/>
        <v>0</v>
      </c>
      <c r="AZ54" s="332">
        <f t="shared" si="1"/>
        <v>0</v>
      </c>
      <c r="BA54" s="332">
        <f t="shared" si="1"/>
        <v>-142485704</v>
      </c>
      <c r="BB54" s="332">
        <f t="shared" si="1"/>
        <v>0</v>
      </c>
      <c r="BC54" s="332">
        <f t="shared" si="1"/>
        <v>0</v>
      </c>
      <c r="BD54" s="332">
        <f t="shared" si="1"/>
        <v>0</v>
      </c>
      <c r="BE54" s="332">
        <f t="shared" si="1"/>
        <v>0</v>
      </c>
      <c r="BF54" s="332">
        <f t="shared" si="1"/>
        <v>-141049011</v>
      </c>
      <c r="BG54" s="332">
        <f t="shared" si="1"/>
        <v>0</v>
      </c>
      <c r="BH54" s="332">
        <f t="shared" si="1"/>
        <v>0</v>
      </c>
      <c r="BI54" s="332">
        <f t="shared" si="1"/>
        <v>0</v>
      </c>
      <c r="BJ54" s="332">
        <f t="shared" si="1"/>
        <v>0</v>
      </c>
      <c r="BK54" s="332">
        <f t="shared" si="1"/>
        <v>-140242471</v>
      </c>
      <c r="BL54" s="332">
        <f t="shared" si="1"/>
        <v>0</v>
      </c>
      <c r="BM54" s="332">
        <f t="shared" si="1"/>
        <v>0</v>
      </c>
      <c r="BN54" s="332">
        <f t="shared" si="1"/>
        <v>0</v>
      </c>
      <c r="BO54" s="332">
        <f t="shared" si="1"/>
        <v>0</v>
      </c>
      <c r="BP54" s="332">
        <f t="shared" si="1"/>
        <v>-145289346</v>
      </c>
      <c r="BQ54" s="332">
        <f t="shared" si="1"/>
        <v>0</v>
      </c>
      <c r="BR54" s="332">
        <f t="shared" si="1"/>
        <v>0</v>
      </c>
      <c r="BS54" s="332">
        <f t="shared" si="1"/>
        <v>0</v>
      </c>
      <c r="BT54" s="332">
        <f t="shared" si="1"/>
        <v>0</v>
      </c>
      <c r="BU54" s="332">
        <f t="shared" si="1"/>
        <v>36373636</v>
      </c>
    </row>
    <row r="55" spans="4:93" hidden="1" x14ac:dyDescent="0.2">
      <c r="M55" s="332">
        <f t="shared" si="2"/>
        <v>-46064014</v>
      </c>
      <c r="N55" s="332">
        <f t="shared" si="2"/>
        <v>0</v>
      </c>
      <c r="O55" s="332">
        <f t="shared" si="2"/>
        <v>0</v>
      </c>
      <c r="P55" s="332">
        <f t="shared" si="2"/>
        <v>0</v>
      </c>
      <c r="Q55" s="332">
        <f t="shared" si="2"/>
        <v>0</v>
      </c>
      <c r="R55" s="332">
        <f t="shared" si="2"/>
        <v>-53497370</v>
      </c>
      <c r="S55" s="332">
        <f t="shared" si="2"/>
        <v>0</v>
      </c>
      <c r="T55" s="332">
        <f t="shared" si="2"/>
        <v>0</v>
      </c>
      <c r="U55" s="332">
        <f t="shared" si="2"/>
        <v>0</v>
      </c>
      <c r="V55" s="332">
        <f t="shared" si="2"/>
        <v>0</v>
      </c>
      <c r="W55" s="332">
        <f t="shared" si="2"/>
        <v>-264685476</v>
      </c>
      <c r="X55" s="332">
        <f t="shared" si="1"/>
        <v>0</v>
      </c>
      <c r="Y55" s="332">
        <f t="shared" si="1"/>
        <v>0</v>
      </c>
      <c r="Z55" s="332">
        <f t="shared" si="1"/>
        <v>0</v>
      </c>
      <c r="AA55" s="332">
        <f t="shared" si="1"/>
        <v>0</v>
      </c>
      <c r="AB55" s="332">
        <f t="shared" si="1"/>
        <v>-154499911</v>
      </c>
      <c r="AC55" s="332">
        <f t="shared" si="1"/>
        <v>0</v>
      </c>
      <c r="AD55" s="332">
        <f t="shared" si="1"/>
        <v>0</v>
      </c>
      <c r="AE55" s="332">
        <f t="shared" si="1"/>
        <v>0</v>
      </c>
      <c r="AF55" s="332">
        <f t="shared" si="1"/>
        <v>0</v>
      </c>
      <c r="AG55" s="332">
        <f t="shared" si="1"/>
        <v>-136815148</v>
      </c>
      <c r="AH55" s="332">
        <f t="shared" si="1"/>
        <v>0</v>
      </c>
      <c r="AI55" s="332">
        <f t="shared" si="1"/>
        <v>0</v>
      </c>
      <c r="AJ55" s="332">
        <f t="shared" si="1"/>
        <v>0</v>
      </c>
      <c r="AK55" s="332">
        <f t="shared" si="1"/>
        <v>0</v>
      </c>
      <c r="AL55" s="332">
        <f t="shared" si="1"/>
        <v>-153720918</v>
      </c>
      <c r="AM55" s="332">
        <f t="shared" si="1"/>
        <v>0</v>
      </c>
      <c r="AN55" s="332">
        <f t="shared" si="1"/>
        <v>0</v>
      </c>
      <c r="AO55" s="332">
        <f t="shared" si="1"/>
        <v>0</v>
      </c>
      <c r="AP55" s="332">
        <f t="shared" si="1"/>
        <v>0</v>
      </c>
      <c r="AQ55" s="332">
        <f t="shared" si="1"/>
        <v>-147320685</v>
      </c>
      <c r="AR55" s="332">
        <f t="shared" si="1"/>
        <v>0</v>
      </c>
      <c r="AS55" s="332">
        <f t="shared" si="1"/>
        <v>0</v>
      </c>
      <c r="AT55" s="332">
        <f t="shared" si="1"/>
        <v>0</v>
      </c>
      <c r="AU55" s="332">
        <f t="shared" si="1"/>
        <v>0</v>
      </c>
      <c r="AV55" s="332">
        <f t="shared" si="1"/>
        <v>-145004946</v>
      </c>
      <c r="AW55" s="332">
        <f t="shared" si="1"/>
        <v>0</v>
      </c>
      <c r="AX55" s="332">
        <f t="shared" si="1"/>
        <v>0</v>
      </c>
      <c r="AY55" s="332">
        <f t="shared" si="1"/>
        <v>0</v>
      </c>
      <c r="AZ55" s="332">
        <f t="shared" si="1"/>
        <v>0</v>
      </c>
      <c r="BA55" s="332">
        <f t="shared" si="1"/>
        <v>-214883948</v>
      </c>
      <c r="BB55" s="332">
        <f t="shared" si="1"/>
        <v>0</v>
      </c>
      <c r="BC55" s="332">
        <f t="shared" si="1"/>
        <v>0</v>
      </c>
      <c r="BD55" s="332">
        <f t="shared" si="1"/>
        <v>0</v>
      </c>
      <c r="BE55" s="332">
        <f t="shared" si="1"/>
        <v>0</v>
      </c>
      <c r="BF55" s="332">
        <f t="shared" si="1"/>
        <v>-106624472</v>
      </c>
      <c r="BG55" s="332">
        <f t="shared" si="1"/>
        <v>0</v>
      </c>
      <c r="BH55" s="332">
        <f t="shared" si="1"/>
        <v>0</v>
      </c>
      <c r="BI55" s="332">
        <f t="shared" si="1"/>
        <v>0</v>
      </c>
      <c r="BJ55" s="332">
        <f t="shared" si="1"/>
        <v>0</v>
      </c>
      <c r="BK55" s="332">
        <f t="shared" si="1"/>
        <v>-133773028</v>
      </c>
      <c r="BL55" s="332">
        <f t="shared" si="1"/>
        <v>0</v>
      </c>
      <c r="BM55" s="332">
        <f t="shared" si="1"/>
        <v>0</v>
      </c>
      <c r="BN55" s="332">
        <f t="shared" si="1"/>
        <v>0</v>
      </c>
      <c r="BO55" s="332">
        <f t="shared" si="1"/>
        <v>0</v>
      </c>
      <c r="BP55" s="332">
        <f t="shared" si="1"/>
        <v>-128695533</v>
      </c>
      <c r="BQ55" s="332">
        <f t="shared" si="1"/>
        <v>0</v>
      </c>
      <c r="BR55" s="332">
        <f t="shared" si="1"/>
        <v>0</v>
      </c>
      <c r="BS55" s="332">
        <f t="shared" si="1"/>
        <v>0</v>
      </c>
      <c r="BT55" s="332">
        <f t="shared" si="1"/>
        <v>0</v>
      </c>
      <c r="BU55" s="332">
        <f t="shared" si="1"/>
        <v>-53497370</v>
      </c>
    </row>
    <row r="56" spans="4:93" hidden="1" x14ac:dyDescent="0.2">
      <c r="M56" s="332">
        <f t="shared" si="2"/>
        <v>0</v>
      </c>
      <c r="N56" s="332">
        <f t="shared" si="2"/>
        <v>0</v>
      </c>
      <c r="O56" s="332">
        <f t="shared" si="2"/>
        <v>0</v>
      </c>
      <c r="P56" s="332">
        <f t="shared" si="2"/>
        <v>0</v>
      </c>
      <c r="Q56" s="332">
        <f t="shared" si="2"/>
        <v>0</v>
      </c>
      <c r="R56" s="332">
        <f t="shared" si="2"/>
        <v>0</v>
      </c>
      <c r="S56" s="332">
        <f t="shared" si="2"/>
        <v>0</v>
      </c>
      <c r="T56" s="332">
        <f t="shared" si="2"/>
        <v>0</v>
      </c>
      <c r="U56" s="332">
        <f t="shared" si="2"/>
        <v>0</v>
      </c>
      <c r="V56" s="332">
        <f t="shared" si="2"/>
        <v>0</v>
      </c>
      <c r="W56" s="332">
        <f t="shared" si="2"/>
        <v>0</v>
      </c>
      <c r="X56" s="332">
        <f t="shared" si="1"/>
        <v>0</v>
      </c>
      <c r="Y56" s="332">
        <f t="shared" si="1"/>
        <v>0</v>
      </c>
      <c r="Z56" s="332">
        <f t="shared" si="1"/>
        <v>0</v>
      </c>
      <c r="AA56" s="332">
        <f t="shared" si="1"/>
        <v>0</v>
      </c>
      <c r="AB56" s="332">
        <f t="shared" si="1"/>
        <v>0</v>
      </c>
      <c r="AC56" s="332">
        <f t="shared" si="1"/>
        <v>0</v>
      </c>
      <c r="AD56" s="332">
        <f t="shared" si="1"/>
        <v>0</v>
      </c>
      <c r="AE56" s="332">
        <f t="shared" si="1"/>
        <v>0</v>
      </c>
      <c r="AF56" s="332">
        <f t="shared" si="1"/>
        <v>0</v>
      </c>
      <c r="AG56" s="332">
        <f t="shared" si="1"/>
        <v>0</v>
      </c>
      <c r="AH56" s="332">
        <f t="shared" si="1"/>
        <v>0</v>
      </c>
      <c r="AI56" s="332">
        <f t="shared" si="1"/>
        <v>0</v>
      </c>
      <c r="AJ56" s="332">
        <f t="shared" si="1"/>
        <v>0</v>
      </c>
      <c r="AK56" s="332">
        <f t="shared" si="1"/>
        <v>0</v>
      </c>
      <c r="AL56" s="332">
        <f t="shared" si="1"/>
        <v>0</v>
      </c>
      <c r="AM56" s="332">
        <f t="shared" si="1"/>
        <v>0</v>
      </c>
      <c r="AN56" s="332">
        <f t="shared" si="1"/>
        <v>0</v>
      </c>
      <c r="AO56" s="332">
        <f t="shared" si="1"/>
        <v>0</v>
      </c>
      <c r="AP56" s="332">
        <f t="shared" si="1"/>
        <v>0</v>
      </c>
      <c r="AQ56" s="332">
        <f t="shared" si="1"/>
        <v>0</v>
      </c>
      <c r="AR56" s="332">
        <f t="shared" si="1"/>
        <v>0</v>
      </c>
      <c r="AS56" s="332">
        <f t="shared" si="1"/>
        <v>0</v>
      </c>
      <c r="AT56" s="332">
        <f t="shared" si="1"/>
        <v>0</v>
      </c>
      <c r="AU56" s="332">
        <f t="shared" si="1"/>
        <v>0</v>
      </c>
      <c r="AV56" s="332">
        <f t="shared" si="1"/>
        <v>0</v>
      </c>
      <c r="AW56" s="332">
        <f t="shared" si="1"/>
        <v>0</v>
      </c>
      <c r="AX56" s="332">
        <f t="shared" si="1"/>
        <v>0</v>
      </c>
      <c r="AY56" s="332">
        <f t="shared" si="1"/>
        <v>0</v>
      </c>
      <c r="AZ56" s="332">
        <f t="shared" si="1"/>
        <v>0</v>
      </c>
      <c r="BA56" s="332">
        <f t="shared" si="1"/>
        <v>0</v>
      </c>
      <c r="BB56" s="332">
        <f t="shared" si="1"/>
        <v>0</v>
      </c>
      <c r="BC56" s="332">
        <f t="shared" si="1"/>
        <v>0</v>
      </c>
      <c r="BD56" s="332">
        <f t="shared" si="1"/>
        <v>0</v>
      </c>
      <c r="BE56" s="332">
        <f t="shared" si="1"/>
        <v>0</v>
      </c>
      <c r="BF56" s="332">
        <f t="shared" si="1"/>
        <v>0</v>
      </c>
      <c r="BG56" s="332">
        <f t="shared" si="1"/>
        <v>0</v>
      </c>
      <c r="BH56" s="332">
        <f t="shared" si="1"/>
        <v>0</v>
      </c>
      <c r="BI56" s="332">
        <f t="shared" si="1"/>
        <v>0</v>
      </c>
      <c r="BJ56" s="332">
        <f t="shared" si="1"/>
        <v>0</v>
      </c>
      <c r="BK56" s="332">
        <f t="shared" si="1"/>
        <v>0</v>
      </c>
      <c r="BL56" s="332">
        <f t="shared" si="1"/>
        <v>0</v>
      </c>
      <c r="BM56" s="332">
        <f t="shared" si="1"/>
        <v>0</v>
      </c>
      <c r="BN56" s="332">
        <f t="shared" si="1"/>
        <v>0</v>
      </c>
      <c r="BO56" s="332">
        <f t="shared" si="1"/>
        <v>0</v>
      </c>
      <c r="BP56" s="332">
        <f t="shared" si="1"/>
        <v>0</v>
      </c>
      <c r="BQ56" s="332">
        <f t="shared" si="1"/>
        <v>0</v>
      </c>
      <c r="BR56" s="332">
        <f t="shared" si="1"/>
        <v>0</v>
      </c>
      <c r="BS56" s="332">
        <f t="shared" si="1"/>
        <v>0</v>
      </c>
      <c r="BT56" s="332">
        <f t="shared" si="1"/>
        <v>0</v>
      </c>
      <c r="BU56" s="332">
        <f t="shared" si="1"/>
        <v>0</v>
      </c>
    </row>
    <row r="57" spans="4:93" hidden="1" x14ac:dyDescent="0.2">
      <c r="M57" s="332">
        <f t="shared" si="2"/>
        <v>0</v>
      </c>
      <c r="N57" s="332">
        <f t="shared" si="2"/>
        <v>0</v>
      </c>
      <c r="O57" s="332">
        <f t="shared" si="2"/>
        <v>0</v>
      </c>
      <c r="P57" s="332">
        <f t="shared" si="2"/>
        <v>0</v>
      </c>
      <c r="Q57" s="332">
        <f t="shared" si="2"/>
        <v>0</v>
      </c>
      <c r="R57" s="332">
        <f t="shared" si="2"/>
        <v>0</v>
      </c>
      <c r="S57" s="332">
        <f t="shared" si="2"/>
        <v>0</v>
      </c>
      <c r="T57" s="332">
        <f t="shared" si="2"/>
        <v>0</v>
      </c>
      <c r="U57" s="332">
        <f t="shared" si="2"/>
        <v>0</v>
      </c>
      <c r="V57" s="332">
        <f t="shared" si="2"/>
        <v>0</v>
      </c>
      <c r="W57" s="332">
        <f t="shared" si="2"/>
        <v>0</v>
      </c>
      <c r="X57" s="332">
        <f t="shared" si="1"/>
        <v>0</v>
      </c>
      <c r="Y57" s="332">
        <f t="shared" si="1"/>
        <v>0</v>
      </c>
      <c r="Z57" s="332">
        <f t="shared" si="1"/>
        <v>0</v>
      </c>
      <c r="AA57" s="332">
        <f t="shared" si="1"/>
        <v>0</v>
      </c>
      <c r="AB57" s="332">
        <f t="shared" si="1"/>
        <v>0</v>
      </c>
      <c r="AC57" s="332">
        <f t="shared" ref="AC57:BU62" si="3">AC21-CU21</f>
        <v>0</v>
      </c>
      <c r="AD57" s="332">
        <f t="shared" si="3"/>
        <v>0</v>
      </c>
      <c r="AE57" s="332">
        <f t="shared" si="3"/>
        <v>0</v>
      </c>
      <c r="AF57" s="332">
        <f t="shared" si="3"/>
        <v>0</v>
      </c>
      <c r="AG57" s="332">
        <f t="shared" si="3"/>
        <v>0</v>
      </c>
      <c r="AH57" s="332">
        <f t="shared" si="3"/>
        <v>0</v>
      </c>
      <c r="AI57" s="332">
        <f t="shared" si="3"/>
        <v>0</v>
      </c>
      <c r="AJ57" s="332">
        <f t="shared" si="3"/>
        <v>0</v>
      </c>
      <c r="AK57" s="332">
        <f t="shared" si="3"/>
        <v>0</v>
      </c>
      <c r="AL57" s="332">
        <f t="shared" si="3"/>
        <v>0</v>
      </c>
      <c r="AM57" s="332">
        <f t="shared" si="3"/>
        <v>0</v>
      </c>
      <c r="AN57" s="332">
        <f t="shared" si="3"/>
        <v>0</v>
      </c>
      <c r="AO57" s="332">
        <f t="shared" si="3"/>
        <v>0</v>
      </c>
      <c r="AP57" s="332">
        <f t="shared" si="3"/>
        <v>0</v>
      </c>
      <c r="AQ57" s="332">
        <f t="shared" si="3"/>
        <v>0</v>
      </c>
      <c r="AR57" s="332">
        <f t="shared" si="3"/>
        <v>0</v>
      </c>
      <c r="AS57" s="332">
        <f t="shared" si="3"/>
        <v>0</v>
      </c>
      <c r="AT57" s="332">
        <f t="shared" si="3"/>
        <v>0</v>
      </c>
      <c r="AU57" s="332">
        <f t="shared" si="3"/>
        <v>0</v>
      </c>
      <c r="AV57" s="332">
        <f t="shared" si="3"/>
        <v>0</v>
      </c>
      <c r="AW57" s="332">
        <f t="shared" si="3"/>
        <v>0</v>
      </c>
      <c r="AX57" s="332">
        <f t="shared" si="3"/>
        <v>0</v>
      </c>
      <c r="AY57" s="332">
        <f t="shared" si="3"/>
        <v>0</v>
      </c>
      <c r="AZ57" s="332">
        <f t="shared" si="3"/>
        <v>0</v>
      </c>
      <c r="BA57" s="332">
        <f t="shared" si="3"/>
        <v>0</v>
      </c>
      <c r="BB57" s="332">
        <f t="shared" si="3"/>
        <v>0</v>
      </c>
      <c r="BC57" s="332">
        <f t="shared" si="3"/>
        <v>0</v>
      </c>
      <c r="BD57" s="332">
        <f t="shared" si="3"/>
        <v>0</v>
      </c>
      <c r="BE57" s="332">
        <f t="shared" si="3"/>
        <v>0</v>
      </c>
      <c r="BF57" s="332">
        <f t="shared" si="3"/>
        <v>0</v>
      </c>
      <c r="BG57" s="332">
        <f t="shared" si="3"/>
        <v>0</v>
      </c>
      <c r="BH57" s="332">
        <f t="shared" si="3"/>
        <v>0</v>
      </c>
      <c r="BI57" s="332">
        <f t="shared" si="3"/>
        <v>0</v>
      </c>
      <c r="BJ57" s="332">
        <f t="shared" si="3"/>
        <v>0</v>
      </c>
      <c r="BK57" s="332">
        <f t="shared" si="3"/>
        <v>0</v>
      </c>
      <c r="BL57" s="332">
        <f t="shared" si="3"/>
        <v>0</v>
      </c>
      <c r="BM57" s="332">
        <f t="shared" si="3"/>
        <v>0</v>
      </c>
      <c r="BN57" s="332">
        <f t="shared" si="3"/>
        <v>0</v>
      </c>
      <c r="BO57" s="332">
        <f t="shared" si="3"/>
        <v>0</v>
      </c>
      <c r="BP57" s="332">
        <f t="shared" si="3"/>
        <v>0</v>
      </c>
      <c r="BQ57" s="332">
        <f t="shared" si="3"/>
        <v>0</v>
      </c>
      <c r="BR57" s="332">
        <f t="shared" si="3"/>
        <v>0</v>
      </c>
      <c r="BS57" s="332">
        <f t="shared" si="3"/>
        <v>0</v>
      </c>
      <c r="BT57" s="332">
        <f t="shared" si="3"/>
        <v>0</v>
      </c>
      <c r="BU57" s="332">
        <f t="shared" si="3"/>
        <v>0</v>
      </c>
    </row>
    <row r="58" spans="4:93" hidden="1" x14ac:dyDescent="0.2">
      <c r="M58" s="332">
        <f t="shared" si="2"/>
        <v>0</v>
      </c>
      <c r="N58" s="332">
        <f t="shared" si="2"/>
        <v>0</v>
      </c>
      <c r="O58" s="332">
        <f t="shared" si="2"/>
        <v>0</v>
      </c>
      <c r="P58" s="332">
        <f t="shared" si="2"/>
        <v>0</v>
      </c>
      <c r="Q58" s="332">
        <f t="shared" si="2"/>
        <v>0</v>
      </c>
      <c r="R58" s="332">
        <f t="shared" si="2"/>
        <v>0</v>
      </c>
      <c r="S58" s="332">
        <f t="shared" si="2"/>
        <v>0</v>
      </c>
      <c r="T58" s="332">
        <f t="shared" si="2"/>
        <v>0</v>
      </c>
      <c r="U58" s="332">
        <f t="shared" si="2"/>
        <v>0</v>
      </c>
      <c r="V58" s="332">
        <f t="shared" si="2"/>
        <v>0</v>
      </c>
      <c r="W58" s="332">
        <f t="shared" si="2"/>
        <v>0</v>
      </c>
      <c r="X58" s="332">
        <f t="shared" si="2"/>
        <v>0</v>
      </c>
      <c r="Y58" s="332">
        <f t="shared" si="2"/>
        <v>0</v>
      </c>
      <c r="Z58" s="332">
        <f t="shared" si="2"/>
        <v>0</v>
      </c>
      <c r="AA58" s="332">
        <f t="shared" si="2"/>
        <v>0</v>
      </c>
      <c r="AB58" s="332">
        <f t="shared" si="2"/>
        <v>0</v>
      </c>
      <c r="AC58" s="332">
        <f t="shared" si="3"/>
        <v>0</v>
      </c>
      <c r="AD58" s="332">
        <f t="shared" si="3"/>
        <v>0</v>
      </c>
      <c r="AE58" s="332">
        <f t="shared" si="3"/>
        <v>0</v>
      </c>
      <c r="AF58" s="332">
        <f t="shared" si="3"/>
        <v>0</v>
      </c>
      <c r="AG58" s="332">
        <f t="shared" si="3"/>
        <v>0</v>
      </c>
      <c r="AH58" s="332">
        <f t="shared" si="3"/>
        <v>0</v>
      </c>
      <c r="AI58" s="332">
        <f t="shared" si="3"/>
        <v>0</v>
      </c>
      <c r="AJ58" s="332">
        <f t="shared" si="3"/>
        <v>0</v>
      </c>
      <c r="AK58" s="332">
        <f t="shared" si="3"/>
        <v>0</v>
      </c>
      <c r="AL58" s="332">
        <f t="shared" si="3"/>
        <v>0</v>
      </c>
      <c r="AM58" s="332">
        <f t="shared" si="3"/>
        <v>0</v>
      </c>
      <c r="AN58" s="332">
        <f t="shared" si="3"/>
        <v>0</v>
      </c>
      <c r="AO58" s="332">
        <f t="shared" si="3"/>
        <v>0</v>
      </c>
      <c r="AP58" s="332">
        <f t="shared" si="3"/>
        <v>0</v>
      </c>
      <c r="AQ58" s="332">
        <f t="shared" si="3"/>
        <v>0</v>
      </c>
      <c r="AR58" s="332">
        <f t="shared" si="3"/>
        <v>0</v>
      </c>
      <c r="AS58" s="332">
        <f t="shared" si="3"/>
        <v>0</v>
      </c>
      <c r="AT58" s="332">
        <f t="shared" si="3"/>
        <v>0</v>
      </c>
      <c r="AU58" s="332">
        <f t="shared" si="3"/>
        <v>0</v>
      </c>
      <c r="AV58" s="332">
        <f t="shared" si="3"/>
        <v>0</v>
      </c>
      <c r="AW58" s="332">
        <f t="shared" si="3"/>
        <v>0</v>
      </c>
      <c r="AX58" s="332">
        <f t="shared" si="3"/>
        <v>0</v>
      </c>
      <c r="AY58" s="332">
        <f t="shared" si="3"/>
        <v>0</v>
      </c>
      <c r="AZ58" s="332">
        <f t="shared" si="3"/>
        <v>0</v>
      </c>
      <c r="BA58" s="332">
        <f t="shared" si="3"/>
        <v>0</v>
      </c>
      <c r="BB58" s="332">
        <f t="shared" si="3"/>
        <v>0</v>
      </c>
      <c r="BC58" s="332">
        <f t="shared" si="3"/>
        <v>0</v>
      </c>
      <c r="BD58" s="332">
        <f t="shared" si="3"/>
        <v>0</v>
      </c>
      <c r="BE58" s="332">
        <f t="shared" si="3"/>
        <v>0</v>
      </c>
      <c r="BF58" s="332">
        <f t="shared" si="3"/>
        <v>0</v>
      </c>
      <c r="BG58" s="332">
        <f t="shared" si="3"/>
        <v>0</v>
      </c>
      <c r="BH58" s="332">
        <f t="shared" si="3"/>
        <v>0</v>
      </c>
      <c r="BI58" s="332">
        <f t="shared" si="3"/>
        <v>0</v>
      </c>
      <c r="BJ58" s="332">
        <f t="shared" si="3"/>
        <v>0</v>
      </c>
      <c r="BK58" s="332">
        <f t="shared" si="3"/>
        <v>0</v>
      </c>
      <c r="BL58" s="332">
        <f t="shared" si="3"/>
        <v>0</v>
      </c>
      <c r="BM58" s="332">
        <f t="shared" si="3"/>
        <v>0</v>
      </c>
      <c r="BN58" s="332">
        <f t="shared" si="3"/>
        <v>0</v>
      </c>
      <c r="BO58" s="332">
        <f t="shared" si="3"/>
        <v>0</v>
      </c>
      <c r="BP58" s="332">
        <f t="shared" si="3"/>
        <v>0</v>
      </c>
      <c r="BQ58" s="332">
        <f t="shared" si="3"/>
        <v>0</v>
      </c>
      <c r="BR58" s="332">
        <f t="shared" si="3"/>
        <v>0</v>
      </c>
      <c r="BS58" s="332">
        <f t="shared" si="3"/>
        <v>0</v>
      </c>
      <c r="BT58" s="332">
        <f t="shared" si="3"/>
        <v>0</v>
      </c>
      <c r="BU58" s="332">
        <f t="shared" si="3"/>
        <v>0</v>
      </c>
    </row>
    <row r="59" spans="4:93" hidden="1" x14ac:dyDescent="0.2">
      <c r="M59" s="332">
        <f t="shared" si="2"/>
        <v>41286310</v>
      </c>
      <c r="N59" s="332">
        <f t="shared" si="2"/>
        <v>0</v>
      </c>
      <c r="O59" s="332">
        <f t="shared" si="2"/>
        <v>0</v>
      </c>
      <c r="P59" s="332">
        <f t="shared" si="2"/>
        <v>0</v>
      </c>
      <c r="Q59" s="332">
        <f t="shared" si="2"/>
        <v>0</v>
      </c>
      <c r="R59" s="332">
        <f t="shared" si="2"/>
        <v>-8420160</v>
      </c>
      <c r="S59" s="332">
        <f t="shared" si="2"/>
        <v>0</v>
      </c>
      <c r="T59" s="332">
        <f t="shared" si="2"/>
        <v>0</v>
      </c>
      <c r="U59" s="332">
        <f t="shared" si="2"/>
        <v>0</v>
      </c>
      <c r="V59" s="332">
        <f t="shared" si="2"/>
        <v>0</v>
      </c>
      <c r="W59" s="332">
        <f t="shared" si="2"/>
        <v>1521846</v>
      </c>
      <c r="X59" s="332">
        <f t="shared" si="2"/>
        <v>0</v>
      </c>
      <c r="Y59" s="332">
        <f t="shared" si="2"/>
        <v>0</v>
      </c>
      <c r="Z59" s="332">
        <f t="shared" si="2"/>
        <v>0</v>
      </c>
      <c r="AA59" s="332">
        <f t="shared" si="2"/>
        <v>0</v>
      </c>
      <c r="AB59" s="332">
        <f t="shared" si="2"/>
        <v>-6074461</v>
      </c>
      <c r="AC59" s="332">
        <f t="shared" si="3"/>
        <v>0</v>
      </c>
      <c r="AD59" s="332">
        <f t="shared" si="3"/>
        <v>0</v>
      </c>
      <c r="AE59" s="332">
        <f t="shared" si="3"/>
        <v>0</v>
      </c>
      <c r="AF59" s="332">
        <f t="shared" si="3"/>
        <v>0</v>
      </c>
      <c r="AG59" s="332">
        <f t="shared" si="3"/>
        <v>-516138</v>
      </c>
      <c r="AH59" s="332">
        <f t="shared" si="3"/>
        <v>0</v>
      </c>
      <c r="AI59" s="332">
        <f t="shared" si="3"/>
        <v>0</v>
      </c>
      <c r="AJ59" s="332">
        <f t="shared" si="3"/>
        <v>0</v>
      </c>
      <c r="AK59" s="332">
        <f t="shared" si="3"/>
        <v>0</v>
      </c>
      <c r="AL59" s="332">
        <f t="shared" si="3"/>
        <v>12799947</v>
      </c>
      <c r="AM59" s="332">
        <f t="shared" si="3"/>
        <v>0</v>
      </c>
      <c r="AN59" s="332">
        <f t="shared" si="3"/>
        <v>0</v>
      </c>
      <c r="AO59" s="332">
        <f t="shared" si="3"/>
        <v>0</v>
      </c>
      <c r="AP59" s="332">
        <f t="shared" si="3"/>
        <v>0</v>
      </c>
      <c r="AQ59" s="332">
        <f t="shared" si="3"/>
        <v>-4934831</v>
      </c>
      <c r="AR59" s="332">
        <f t="shared" si="3"/>
        <v>0</v>
      </c>
      <c r="AS59" s="332">
        <f t="shared" si="3"/>
        <v>0</v>
      </c>
      <c r="AT59" s="332">
        <f t="shared" si="3"/>
        <v>0</v>
      </c>
      <c r="AU59" s="332">
        <f t="shared" si="3"/>
        <v>0</v>
      </c>
      <c r="AV59" s="332">
        <f t="shared" si="3"/>
        <v>5282423</v>
      </c>
      <c r="AW59" s="332">
        <f t="shared" si="3"/>
        <v>0</v>
      </c>
      <c r="AX59" s="332">
        <f t="shared" si="3"/>
        <v>0</v>
      </c>
      <c r="AY59" s="332">
        <f t="shared" si="3"/>
        <v>0</v>
      </c>
      <c r="AZ59" s="332">
        <f t="shared" si="3"/>
        <v>0</v>
      </c>
      <c r="BA59" s="332">
        <f t="shared" si="3"/>
        <v>-2079416</v>
      </c>
      <c r="BB59" s="332">
        <f t="shared" si="3"/>
        <v>0</v>
      </c>
      <c r="BC59" s="332">
        <f t="shared" si="3"/>
        <v>0</v>
      </c>
      <c r="BD59" s="332">
        <f t="shared" si="3"/>
        <v>0</v>
      </c>
      <c r="BE59" s="332">
        <f t="shared" si="3"/>
        <v>0</v>
      </c>
      <c r="BF59" s="332">
        <f t="shared" si="3"/>
        <v>12244714</v>
      </c>
      <c r="BG59" s="332">
        <f t="shared" si="3"/>
        <v>0</v>
      </c>
      <c r="BH59" s="332">
        <f t="shared" si="3"/>
        <v>0</v>
      </c>
      <c r="BI59" s="332">
        <f t="shared" si="3"/>
        <v>0</v>
      </c>
      <c r="BJ59" s="332">
        <f t="shared" si="3"/>
        <v>0</v>
      </c>
      <c r="BK59" s="332">
        <f t="shared" si="3"/>
        <v>-14186127</v>
      </c>
      <c r="BL59" s="332">
        <f t="shared" si="3"/>
        <v>0</v>
      </c>
      <c r="BM59" s="332">
        <f t="shared" si="3"/>
        <v>0</v>
      </c>
      <c r="BN59" s="332">
        <f t="shared" si="3"/>
        <v>0</v>
      </c>
      <c r="BO59" s="332">
        <f t="shared" si="3"/>
        <v>0</v>
      </c>
      <c r="BP59" s="332">
        <f t="shared" si="3"/>
        <v>14935278</v>
      </c>
      <c r="BQ59" s="332">
        <f t="shared" si="3"/>
        <v>0</v>
      </c>
      <c r="BR59" s="332">
        <f t="shared" si="3"/>
        <v>0</v>
      </c>
      <c r="BS59" s="332">
        <f t="shared" si="3"/>
        <v>0</v>
      </c>
      <c r="BT59" s="332">
        <f t="shared" si="3"/>
        <v>0</v>
      </c>
      <c r="BU59" s="332">
        <f t="shared" si="3"/>
        <v>32866150</v>
      </c>
    </row>
    <row r="60" spans="4:93" hidden="1" x14ac:dyDescent="0.2">
      <c r="M60" s="332">
        <f t="shared" si="2"/>
        <v>0</v>
      </c>
      <c r="N60" s="332">
        <f t="shared" si="2"/>
        <v>0</v>
      </c>
      <c r="O60" s="332">
        <f t="shared" si="2"/>
        <v>0</v>
      </c>
      <c r="P60" s="332">
        <f t="shared" si="2"/>
        <v>0</v>
      </c>
      <c r="Q60" s="332">
        <f t="shared" si="2"/>
        <v>0</v>
      </c>
      <c r="R60" s="332">
        <f t="shared" si="2"/>
        <v>0</v>
      </c>
      <c r="S60" s="332">
        <f t="shared" si="2"/>
        <v>0</v>
      </c>
      <c r="T60" s="332">
        <f t="shared" si="2"/>
        <v>0</v>
      </c>
      <c r="U60" s="332">
        <f t="shared" si="2"/>
        <v>0</v>
      </c>
      <c r="V60" s="332">
        <f t="shared" si="2"/>
        <v>0</v>
      </c>
      <c r="W60" s="332">
        <f t="shared" si="2"/>
        <v>0</v>
      </c>
      <c r="X60" s="332">
        <f t="shared" si="2"/>
        <v>0</v>
      </c>
      <c r="Y60" s="332">
        <f t="shared" si="2"/>
        <v>0</v>
      </c>
      <c r="Z60" s="332">
        <f t="shared" si="2"/>
        <v>0</v>
      </c>
      <c r="AA60" s="332">
        <f t="shared" si="2"/>
        <v>0</v>
      </c>
      <c r="AB60" s="332">
        <f t="shared" si="2"/>
        <v>0</v>
      </c>
      <c r="AC60" s="332">
        <f t="shared" si="3"/>
        <v>0</v>
      </c>
      <c r="AD60" s="332">
        <f t="shared" si="3"/>
        <v>0</v>
      </c>
      <c r="AE60" s="332">
        <f t="shared" si="3"/>
        <v>0</v>
      </c>
      <c r="AF60" s="332">
        <f t="shared" si="3"/>
        <v>0</v>
      </c>
      <c r="AG60" s="332">
        <f t="shared" si="3"/>
        <v>0</v>
      </c>
      <c r="AH60" s="332">
        <f t="shared" si="3"/>
        <v>0</v>
      </c>
      <c r="AI60" s="332">
        <f t="shared" si="3"/>
        <v>0</v>
      </c>
      <c r="AJ60" s="332">
        <f t="shared" si="3"/>
        <v>0</v>
      </c>
      <c r="AK60" s="332">
        <f t="shared" si="3"/>
        <v>0</v>
      </c>
      <c r="AL60" s="332">
        <f t="shared" si="3"/>
        <v>0</v>
      </c>
      <c r="AM60" s="332">
        <f t="shared" si="3"/>
        <v>0</v>
      </c>
      <c r="AN60" s="332">
        <f t="shared" si="3"/>
        <v>0</v>
      </c>
      <c r="AO60" s="332">
        <f t="shared" si="3"/>
        <v>0</v>
      </c>
      <c r="AP60" s="332">
        <f t="shared" si="3"/>
        <v>0</v>
      </c>
      <c r="AQ60" s="332">
        <f t="shared" si="3"/>
        <v>0</v>
      </c>
      <c r="AR60" s="332">
        <f t="shared" si="3"/>
        <v>0</v>
      </c>
      <c r="AS60" s="332">
        <f t="shared" si="3"/>
        <v>0</v>
      </c>
      <c r="AT60" s="332">
        <f t="shared" si="3"/>
        <v>0</v>
      </c>
      <c r="AU60" s="332">
        <f t="shared" si="3"/>
        <v>0</v>
      </c>
      <c r="AV60" s="332">
        <f t="shared" si="3"/>
        <v>0</v>
      </c>
      <c r="AW60" s="332">
        <f t="shared" si="3"/>
        <v>0</v>
      </c>
      <c r="AX60" s="332">
        <f t="shared" si="3"/>
        <v>0</v>
      </c>
      <c r="AY60" s="332">
        <f t="shared" si="3"/>
        <v>0</v>
      </c>
      <c r="AZ60" s="332">
        <f t="shared" si="3"/>
        <v>0</v>
      </c>
      <c r="BA60" s="332">
        <f t="shared" si="3"/>
        <v>0</v>
      </c>
      <c r="BB60" s="332">
        <f t="shared" si="3"/>
        <v>0</v>
      </c>
      <c r="BC60" s="332">
        <f t="shared" si="3"/>
        <v>0</v>
      </c>
      <c r="BD60" s="332">
        <f t="shared" si="3"/>
        <v>0</v>
      </c>
      <c r="BE60" s="332">
        <f t="shared" si="3"/>
        <v>0</v>
      </c>
      <c r="BF60" s="332">
        <f t="shared" si="3"/>
        <v>0</v>
      </c>
      <c r="BG60" s="332">
        <f t="shared" si="3"/>
        <v>0</v>
      </c>
      <c r="BH60" s="332">
        <f t="shared" si="3"/>
        <v>0</v>
      </c>
      <c r="BI60" s="332">
        <f t="shared" si="3"/>
        <v>0</v>
      </c>
      <c r="BJ60" s="332">
        <f t="shared" si="3"/>
        <v>0</v>
      </c>
      <c r="BK60" s="332">
        <f t="shared" si="3"/>
        <v>0</v>
      </c>
      <c r="BL60" s="332">
        <f t="shared" si="3"/>
        <v>0</v>
      </c>
      <c r="BM60" s="332">
        <f t="shared" si="3"/>
        <v>0</v>
      </c>
      <c r="BN60" s="332">
        <f t="shared" si="3"/>
        <v>0</v>
      </c>
      <c r="BO60" s="332">
        <f t="shared" si="3"/>
        <v>0</v>
      </c>
      <c r="BP60" s="332">
        <f t="shared" si="3"/>
        <v>0</v>
      </c>
      <c r="BQ60" s="332">
        <f t="shared" si="3"/>
        <v>0</v>
      </c>
      <c r="BR60" s="332">
        <f t="shared" si="3"/>
        <v>0</v>
      </c>
      <c r="BS60" s="332">
        <f t="shared" si="3"/>
        <v>0</v>
      </c>
      <c r="BT60" s="332">
        <f t="shared" si="3"/>
        <v>0</v>
      </c>
      <c r="BU60" s="332">
        <f t="shared" si="3"/>
        <v>0</v>
      </c>
    </row>
    <row r="61" spans="4:93" hidden="1" x14ac:dyDescent="0.2">
      <c r="M61" s="332">
        <f t="shared" si="2"/>
        <v>0</v>
      </c>
      <c r="N61" s="332">
        <f t="shared" si="2"/>
        <v>0</v>
      </c>
      <c r="O61" s="332">
        <f t="shared" si="2"/>
        <v>0</v>
      </c>
      <c r="P61" s="332">
        <f t="shared" si="2"/>
        <v>0</v>
      </c>
      <c r="Q61" s="332">
        <f t="shared" si="2"/>
        <v>0</v>
      </c>
      <c r="R61" s="332">
        <f t="shared" si="2"/>
        <v>0</v>
      </c>
      <c r="S61" s="332">
        <f t="shared" si="2"/>
        <v>0</v>
      </c>
      <c r="T61" s="332">
        <f t="shared" si="2"/>
        <v>0</v>
      </c>
      <c r="U61" s="332">
        <f t="shared" si="2"/>
        <v>0</v>
      </c>
      <c r="V61" s="332">
        <f t="shared" si="2"/>
        <v>0</v>
      </c>
      <c r="W61" s="332">
        <f t="shared" si="2"/>
        <v>0</v>
      </c>
      <c r="X61" s="332">
        <f t="shared" si="2"/>
        <v>0</v>
      </c>
      <c r="Y61" s="332">
        <f t="shared" si="2"/>
        <v>0</v>
      </c>
      <c r="Z61" s="332">
        <f t="shared" si="2"/>
        <v>0</v>
      </c>
      <c r="AA61" s="332">
        <f t="shared" si="2"/>
        <v>0</v>
      </c>
      <c r="AB61" s="332">
        <f t="shared" si="2"/>
        <v>0</v>
      </c>
      <c r="AC61" s="332">
        <f t="shared" si="3"/>
        <v>0</v>
      </c>
      <c r="AD61" s="332">
        <f t="shared" si="3"/>
        <v>0</v>
      </c>
      <c r="AE61" s="332">
        <f t="shared" si="3"/>
        <v>0</v>
      </c>
      <c r="AF61" s="332">
        <f t="shared" si="3"/>
        <v>0</v>
      </c>
      <c r="AG61" s="332">
        <f t="shared" si="3"/>
        <v>0</v>
      </c>
      <c r="AH61" s="332">
        <f t="shared" si="3"/>
        <v>0</v>
      </c>
      <c r="AI61" s="332">
        <f t="shared" si="3"/>
        <v>0</v>
      </c>
      <c r="AJ61" s="332">
        <f t="shared" si="3"/>
        <v>0</v>
      </c>
      <c r="AK61" s="332">
        <f t="shared" si="3"/>
        <v>0</v>
      </c>
      <c r="AL61" s="332">
        <f t="shared" si="3"/>
        <v>0</v>
      </c>
      <c r="AM61" s="332">
        <f t="shared" si="3"/>
        <v>0</v>
      </c>
      <c r="AN61" s="332">
        <f t="shared" si="3"/>
        <v>0</v>
      </c>
      <c r="AO61" s="332">
        <f t="shared" si="3"/>
        <v>0</v>
      </c>
      <c r="AP61" s="332">
        <f t="shared" si="3"/>
        <v>0</v>
      </c>
      <c r="AQ61" s="332">
        <f t="shared" si="3"/>
        <v>0</v>
      </c>
      <c r="AR61" s="332">
        <f t="shared" si="3"/>
        <v>0</v>
      </c>
      <c r="AS61" s="332">
        <f t="shared" si="3"/>
        <v>0</v>
      </c>
      <c r="AT61" s="332">
        <f t="shared" si="3"/>
        <v>0</v>
      </c>
      <c r="AU61" s="332">
        <f t="shared" si="3"/>
        <v>0</v>
      </c>
      <c r="AV61" s="332">
        <f t="shared" si="3"/>
        <v>0</v>
      </c>
      <c r="AW61" s="332">
        <f t="shared" si="3"/>
        <v>0</v>
      </c>
      <c r="AX61" s="332">
        <f t="shared" si="3"/>
        <v>0</v>
      </c>
      <c r="AY61" s="332">
        <f t="shared" si="3"/>
        <v>0</v>
      </c>
      <c r="AZ61" s="332">
        <f t="shared" si="3"/>
        <v>0</v>
      </c>
      <c r="BA61" s="332">
        <f t="shared" si="3"/>
        <v>0</v>
      </c>
      <c r="BB61" s="332">
        <f t="shared" si="3"/>
        <v>0</v>
      </c>
      <c r="BC61" s="332">
        <f t="shared" si="3"/>
        <v>0</v>
      </c>
      <c r="BD61" s="332">
        <f t="shared" si="3"/>
        <v>0</v>
      </c>
      <c r="BE61" s="332">
        <f t="shared" si="3"/>
        <v>0</v>
      </c>
      <c r="BF61" s="332">
        <f t="shared" si="3"/>
        <v>0</v>
      </c>
      <c r="BG61" s="332">
        <f t="shared" si="3"/>
        <v>0</v>
      </c>
      <c r="BH61" s="332">
        <f t="shared" si="3"/>
        <v>0</v>
      </c>
      <c r="BI61" s="332">
        <f t="shared" si="3"/>
        <v>0</v>
      </c>
      <c r="BJ61" s="332">
        <f t="shared" si="3"/>
        <v>0</v>
      </c>
      <c r="BK61" s="332">
        <f t="shared" si="3"/>
        <v>0</v>
      </c>
      <c r="BL61" s="332">
        <f t="shared" si="3"/>
        <v>0</v>
      </c>
      <c r="BM61" s="332">
        <f t="shared" si="3"/>
        <v>0</v>
      </c>
      <c r="BN61" s="332">
        <f t="shared" si="3"/>
        <v>0</v>
      </c>
      <c r="BO61" s="332">
        <f t="shared" si="3"/>
        <v>0</v>
      </c>
      <c r="BP61" s="332">
        <f t="shared" si="3"/>
        <v>0</v>
      </c>
      <c r="BQ61" s="332">
        <f t="shared" si="3"/>
        <v>0</v>
      </c>
      <c r="BR61" s="332">
        <f t="shared" si="3"/>
        <v>0</v>
      </c>
      <c r="BS61" s="332">
        <f t="shared" si="3"/>
        <v>0</v>
      </c>
      <c r="BT61" s="332">
        <f t="shared" si="3"/>
        <v>0</v>
      </c>
      <c r="BU61" s="332">
        <f t="shared" si="3"/>
        <v>0</v>
      </c>
    </row>
    <row r="62" spans="4:93" hidden="1" x14ac:dyDescent="0.2">
      <c r="M62" s="332">
        <f t="shared" si="2"/>
        <v>0</v>
      </c>
      <c r="N62" s="332">
        <f t="shared" si="2"/>
        <v>0</v>
      </c>
      <c r="O62" s="332">
        <f t="shared" si="2"/>
        <v>0</v>
      </c>
      <c r="P62" s="332">
        <f t="shared" si="2"/>
        <v>0</v>
      </c>
      <c r="Q62" s="332">
        <f t="shared" si="2"/>
        <v>0</v>
      </c>
      <c r="R62" s="332">
        <f t="shared" si="2"/>
        <v>0</v>
      </c>
      <c r="S62" s="332">
        <f t="shared" si="2"/>
        <v>0</v>
      </c>
      <c r="T62" s="332">
        <f t="shared" si="2"/>
        <v>0</v>
      </c>
      <c r="U62" s="332">
        <f t="shared" si="2"/>
        <v>0</v>
      </c>
      <c r="V62" s="332">
        <f t="shared" si="2"/>
        <v>0</v>
      </c>
      <c r="W62" s="332">
        <f t="shared" si="2"/>
        <v>0</v>
      </c>
      <c r="X62" s="332">
        <f t="shared" si="2"/>
        <v>0</v>
      </c>
      <c r="Y62" s="332">
        <f t="shared" si="2"/>
        <v>0</v>
      </c>
      <c r="Z62" s="332">
        <f t="shared" si="2"/>
        <v>0</v>
      </c>
      <c r="AA62" s="332">
        <f t="shared" si="2"/>
        <v>0</v>
      </c>
      <c r="AB62" s="332">
        <f t="shared" si="2"/>
        <v>0</v>
      </c>
      <c r="AC62" s="332">
        <f t="shared" si="3"/>
        <v>0</v>
      </c>
      <c r="AD62" s="332">
        <f t="shared" si="3"/>
        <v>0</v>
      </c>
      <c r="AE62" s="332">
        <f t="shared" si="3"/>
        <v>0</v>
      </c>
      <c r="AF62" s="332">
        <f t="shared" si="3"/>
        <v>0</v>
      </c>
      <c r="AG62" s="332">
        <f t="shared" si="3"/>
        <v>0</v>
      </c>
      <c r="AH62" s="332">
        <f t="shared" si="3"/>
        <v>0</v>
      </c>
      <c r="AI62" s="332">
        <f t="shared" si="3"/>
        <v>0</v>
      </c>
      <c r="AJ62" s="332">
        <f t="shared" si="3"/>
        <v>0</v>
      </c>
      <c r="AK62" s="332">
        <f t="shared" si="3"/>
        <v>0</v>
      </c>
      <c r="AL62" s="332">
        <f t="shared" si="3"/>
        <v>0</v>
      </c>
      <c r="AM62" s="332">
        <f t="shared" si="3"/>
        <v>0</v>
      </c>
      <c r="AN62" s="332">
        <f t="shared" si="3"/>
        <v>0</v>
      </c>
      <c r="AO62" s="332">
        <f t="shared" si="3"/>
        <v>0</v>
      </c>
      <c r="AP62" s="332">
        <f t="shared" si="3"/>
        <v>0</v>
      </c>
      <c r="AQ62" s="332">
        <f t="shared" si="3"/>
        <v>0</v>
      </c>
      <c r="AR62" s="332">
        <f t="shared" si="3"/>
        <v>0</v>
      </c>
      <c r="AS62" s="332">
        <f t="shared" si="3"/>
        <v>0</v>
      </c>
      <c r="AT62" s="332">
        <f t="shared" si="3"/>
        <v>0</v>
      </c>
      <c r="AU62" s="332">
        <f t="shared" si="3"/>
        <v>0</v>
      </c>
      <c r="AV62" s="332">
        <f t="shared" si="3"/>
        <v>0</v>
      </c>
      <c r="AW62" s="332">
        <f t="shared" si="3"/>
        <v>0</v>
      </c>
      <c r="AX62" s="332">
        <f t="shared" si="3"/>
        <v>0</v>
      </c>
      <c r="AY62" s="332">
        <f t="shared" si="3"/>
        <v>0</v>
      </c>
      <c r="AZ62" s="332">
        <f t="shared" si="3"/>
        <v>0</v>
      </c>
      <c r="BA62" s="332">
        <f t="shared" si="3"/>
        <v>0</v>
      </c>
      <c r="BB62" s="332">
        <f t="shared" si="3"/>
        <v>0</v>
      </c>
      <c r="BC62" s="332">
        <f t="shared" si="3"/>
        <v>0</v>
      </c>
      <c r="BD62" s="332">
        <f t="shared" si="3"/>
        <v>0</v>
      </c>
      <c r="BE62" s="332">
        <f t="shared" si="3"/>
        <v>0</v>
      </c>
      <c r="BF62" s="332">
        <f t="shared" si="3"/>
        <v>0</v>
      </c>
      <c r="BG62" s="332">
        <f t="shared" ref="BG62:BU64" si="4">BG26-DY26</f>
        <v>0</v>
      </c>
      <c r="BH62" s="332">
        <f t="shared" si="4"/>
        <v>0</v>
      </c>
      <c r="BI62" s="332">
        <f t="shared" si="4"/>
        <v>0</v>
      </c>
      <c r="BJ62" s="332">
        <f t="shared" si="4"/>
        <v>0</v>
      </c>
      <c r="BK62" s="332">
        <f t="shared" si="4"/>
        <v>0</v>
      </c>
      <c r="BL62" s="332">
        <f t="shared" si="4"/>
        <v>0</v>
      </c>
      <c r="BM62" s="332">
        <f t="shared" si="4"/>
        <v>0</v>
      </c>
      <c r="BN62" s="332">
        <f t="shared" si="4"/>
        <v>0</v>
      </c>
      <c r="BO62" s="332">
        <f t="shared" si="4"/>
        <v>0</v>
      </c>
      <c r="BP62" s="332">
        <f t="shared" si="4"/>
        <v>0</v>
      </c>
      <c r="BQ62" s="332">
        <f t="shared" si="4"/>
        <v>0</v>
      </c>
      <c r="BR62" s="332">
        <f t="shared" si="4"/>
        <v>0</v>
      </c>
      <c r="BS62" s="332">
        <f t="shared" si="4"/>
        <v>0</v>
      </c>
      <c r="BT62" s="332">
        <f t="shared" si="4"/>
        <v>0</v>
      </c>
      <c r="BU62" s="332">
        <f t="shared" si="4"/>
        <v>0</v>
      </c>
    </row>
    <row r="63" spans="4:93" hidden="1" x14ac:dyDescent="0.2">
      <c r="M63" s="332">
        <f t="shared" si="2"/>
        <v>496989</v>
      </c>
      <c r="N63" s="332">
        <f t="shared" si="2"/>
        <v>0</v>
      </c>
      <c r="O63" s="332">
        <f t="shared" si="2"/>
        <v>0</v>
      </c>
      <c r="P63" s="332">
        <f t="shared" si="2"/>
        <v>0</v>
      </c>
      <c r="Q63" s="332">
        <f t="shared" si="2"/>
        <v>0</v>
      </c>
      <c r="R63" s="332">
        <f t="shared" si="2"/>
        <v>200900</v>
      </c>
      <c r="S63" s="332">
        <f t="shared" si="2"/>
        <v>0</v>
      </c>
      <c r="T63" s="332">
        <f t="shared" si="2"/>
        <v>0</v>
      </c>
      <c r="U63" s="332">
        <f t="shared" si="2"/>
        <v>0</v>
      </c>
      <c r="V63" s="332">
        <f t="shared" si="2"/>
        <v>0</v>
      </c>
      <c r="W63" s="332">
        <f t="shared" si="2"/>
        <v>-239249</v>
      </c>
      <c r="X63" s="332">
        <f t="shared" si="2"/>
        <v>0</v>
      </c>
      <c r="Y63" s="332">
        <f t="shared" si="2"/>
        <v>0</v>
      </c>
      <c r="Z63" s="332">
        <f t="shared" si="2"/>
        <v>0</v>
      </c>
      <c r="AA63" s="332">
        <f t="shared" si="2"/>
        <v>0</v>
      </c>
      <c r="AB63" s="332">
        <f t="shared" si="2"/>
        <v>-17656</v>
      </c>
      <c r="AC63" s="332">
        <f t="shared" ref="AC63:BF64" si="5">AC27-CU27</f>
        <v>0</v>
      </c>
      <c r="AD63" s="332">
        <f t="shared" si="5"/>
        <v>0</v>
      </c>
      <c r="AE63" s="332">
        <f t="shared" si="5"/>
        <v>0</v>
      </c>
      <c r="AF63" s="332">
        <f t="shared" si="5"/>
        <v>0</v>
      </c>
      <c r="AG63" s="332">
        <f t="shared" si="5"/>
        <v>-1013935</v>
      </c>
      <c r="AH63" s="332">
        <f t="shared" si="5"/>
        <v>0</v>
      </c>
      <c r="AI63" s="332">
        <f t="shared" si="5"/>
        <v>0</v>
      </c>
      <c r="AJ63" s="332">
        <f t="shared" si="5"/>
        <v>0</v>
      </c>
      <c r="AK63" s="332">
        <f t="shared" si="5"/>
        <v>0</v>
      </c>
      <c r="AL63" s="332">
        <f t="shared" si="5"/>
        <v>-1111697</v>
      </c>
      <c r="AM63" s="332">
        <f t="shared" si="5"/>
        <v>0</v>
      </c>
      <c r="AN63" s="332">
        <f t="shared" si="5"/>
        <v>0</v>
      </c>
      <c r="AO63" s="332">
        <f t="shared" si="5"/>
        <v>0</v>
      </c>
      <c r="AP63" s="332">
        <f t="shared" si="5"/>
        <v>0</v>
      </c>
      <c r="AQ63" s="332">
        <f t="shared" si="5"/>
        <v>-530072</v>
      </c>
      <c r="AR63" s="332">
        <f t="shared" si="5"/>
        <v>0</v>
      </c>
      <c r="AS63" s="332">
        <f t="shared" si="5"/>
        <v>0</v>
      </c>
      <c r="AT63" s="332">
        <f t="shared" si="5"/>
        <v>0</v>
      </c>
      <c r="AU63" s="332">
        <f t="shared" si="5"/>
        <v>0</v>
      </c>
      <c r="AV63" s="332">
        <f t="shared" si="5"/>
        <v>-6511671</v>
      </c>
      <c r="AW63" s="332">
        <f t="shared" si="5"/>
        <v>0</v>
      </c>
      <c r="AX63" s="332">
        <f t="shared" si="5"/>
        <v>0</v>
      </c>
      <c r="AY63" s="332">
        <f t="shared" si="5"/>
        <v>0</v>
      </c>
      <c r="AZ63" s="332">
        <f t="shared" si="5"/>
        <v>0</v>
      </c>
      <c r="BA63" s="332">
        <f t="shared" si="5"/>
        <v>-560492</v>
      </c>
      <c r="BB63" s="332">
        <f t="shared" si="5"/>
        <v>0</v>
      </c>
      <c r="BC63" s="332">
        <f t="shared" si="5"/>
        <v>0</v>
      </c>
      <c r="BD63" s="332">
        <f t="shared" si="5"/>
        <v>0</v>
      </c>
      <c r="BE63" s="332">
        <f t="shared" si="5"/>
        <v>0</v>
      </c>
      <c r="BF63" s="332">
        <f t="shared" si="5"/>
        <v>-2756088</v>
      </c>
      <c r="BG63" s="332">
        <f t="shared" si="4"/>
        <v>0</v>
      </c>
      <c r="BH63" s="332">
        <f t="shared" si="4"/>
        <v>0</v>
      </c>
      <c r="BI63" s="332">
        <f t="shared" si="4"/>
        <v>0</v>
      </c>
      <c r="BJ63" s="332">
        <f t="shared" si="4"/>
        <v>0</v>
      </c>
      <c r="BK63" s="332">
        <f t="shared" si="4"/>
        <v>-8032775</v>
      </c>
      <c r="BL63" s="332">
        <f t="shared" si="4"/>
        <v>0</v>
      </c>
      <c r="BM63" s="332">
        <f t="shared" si="4"/>
        <v>0</v>
      </c>
      <c r="BN63" s="332">
        <f t="shared" si="4"/>
        <v>0</v>
      </c>
      <c r="BO63" s="332">
        <f t="shared" si="4"/>
        <v>0</v>
      </c>
      <c r="BP63" s="332">
        <f t="shared" si="4"/>
        <v>-1796444</v>
      </c>
      <c r="BQ63" s="332">
        <f t="shared" si="4"/>
        <v>0</v>
      </c>
      <c r="BR63" s="332">
        <f t="shared" si="4"/>
        <v>0</v>
      </c>
      <c r="BS63" s="332">
        <f t="shared" si="4"/>
        <v>0</v>
      </c>
      <c r="BT63" s="332">
        <f t="shared" si="4"/>
        <v>0</v>
      </c>
      <c r="BU63" s="332">
        <f t="shared" si="4"/>
        <v>697889</v>
      </c>
    </row>
    <row r="64" spans="4:93" hidden="1" x14ac:dyDescent="0.2">
      <c r="M64" s="332">
        <f t="shared" si="2"/>
        <v>496989</v>
      </c>
      <c r="N64" s="332">
        <f t="shared" si="2"/>
        <v>0</v>
      </c>
      <c r="O64" s="332">
        <f t="shared" si="2"/>
        <v>0</v>
      </c>
      <c r="P64" s="332">
        <f t="shared" si="2"/>
        <v>0</v>
      </c>
      <c r="Q64" s="332">
        <f t="shared" si="2"/>
        <v>0</v>
      </c>
      <c r="R64" s="332">
        <f t="shared" si="2"/>
        <v>200900</v>
      </c>
      <c r="S64" s="332">
        <f t="shared" si="2"/>
        <v>0</v>
      </c>
      <c r="T64" s="332">
        <f t="shared" si="2"/>
        <v>0</v>
      </c>
      <c r="U64" s="332">
        <f t="shared" si="2"/>
        <v>0</v>
      </c>
      <c r="V64" s="332">
        <f t="shared" si="2"/>
        <v>0</v>
      </c>
      <c r="W64" s="332">
        <f t="shared" si="2"/>
        <v>-239249</v>
      </c>
      <c r="X64" s="332">
        <f t="shared" si="2"/>
        <v>0</v>
      </c>
      <c r="Y64" s="332">
        <f t="shared" si="2"/>
        <v>0</v>
      </c>
      <c r="Z64" s="332">
        <f t="shared" si="2"/>
        <v>0</v>
      </c>
      <c r="AA64" s="332">
        <f t="shared" si="2"/>
        <v>0</v>
      </c>
      <c r="AB64" s="332">
        <f t="shared" si="2"/>
        <v>-17656</v>
      </c>
      <c r="AC64" s="332">
        <f t="shared" si="5"/>
        <v>0</v>
      </c>
      <c r="AD64" s="332">
        <f t="shared" si="5"/>
        <v>0</v>
      </c>
      <c r="AE64" s="332">
        <f t="shared" si="5"/>
        <v>0</v>
      </c>
      <c r="AF64" s="332">
        <f t="shared" si="5"/>
        <v>0</v>
      </c>
      <c r="AG64" s="332">
        <f t="shared" si="5"/>
        <v>-1013935</v>
      </c>
      <c r="AH64" s="332">
        <f t="shared" si="5"/>
        <v>0</v>
      </c>
      <c r="AI64" s="332">
        <f t="shared" si="5"/>
        <v>0</v>
      </c>
      <c r="AJ64" s="332">
        <f t="shared" si="5"/>
        <v>0</v>
      </c>
      <c r="AK64" s="332">
        <f t="shared" si="5"/>
        <v>0</v>
      </c>
      <c r="AL64" s="332">
        <f t="shared" si="5"/>
        <v>-1111697</v>
      </c>
      <c r="AM64" s="332">
        <f t="shared" si="5"/>
        <v>0</v>
      </c>
      <c r="AN64" s="332">
        <f t="shared" si="5"/>
        <v>0</v>
      </c>
      <c r="AO64" s="332">
        <f t="shared" si="5"/>
        <v>0</v>
      </c>
      <c r="AP64" s="332">
        <f t="shared" si="5"/>
        <v>0</v>
      </c>
      <c r="AQ64" s="332">
        <f t="shared" si="5"/>
        <v>-530072</v>
      </c>
      <c r="AR64" s="332">
        <f t="shared" si="5"/>
        <v>0</v>
      </c>
      <c r="AS64" s="332">
        <f t="shared" si="5"/>
        <v>0</v>
      </c>
      <c r="AT64" s="332">
        <f t="shared" si="5"/>
        <v>0</v>
      </c>
      <c r="AU64" s="332">
        <f t="shared" si="5"/>
        <v>0</v>
      </c>
      <c r="AV64" s="332">
        <f t="shared" si="5"/>
        <v>-6511671</v>
      </c>
      <c r="AW64" s="332">
        <f t="shared" si="5"/>
        <v>0</v>
      </c>
      <c r="AX64" s="332">
        <f t="shared" si="5"/>
        <v>0</v>
      </c>
      <c r="AY64" s="332">
        <f t="shared" si="5"/>
        <v>0</v>
      </c>
      <c r="AZ64" s="332">
        <f t="shared" si="5"/>
        <v>0</v>
      </c>
      <c r="BA64" s="332">
        <f t="shared" si="5"/>
        <v>-560492</v>
      </c>
      <c r="BB64" s="332">
        <f t="shared" si="5"/>
        <v>0</v>
      </c>
      <c r="BC64" s="332">
        <f t="shared" si="5"/>
        <v>0</v>
      </c>
      <c r="BD64" s="332">
        <f t="shared" si="5"/>
        <v>0</v>
      </c>
      <c r="BE64" s="332">
        <f t="shared" si="5"/>
        <v>0</v>
      </c>
      <c r="BF64" s="332">
        <f t="shared" si="5"/>
        <v>-2756088</v>
      </c>
      <c r="BG64" s="332">
        <f t="shared" si="4"/>
        <v>0</v>
      </c>
      <c r="BH64" s="332">
        <f t="shared" si="4"/>
        <v>0</v>
      </c>
      <c r="BI64" s="332">
        <f t="shared" si="4"/>
        <v>0</v>
      </c>
      <c r="BJ64" s="332">
        <f t="shared" si="4"/>
        <v>0</v>
      </c>
      <c r="BK64" s="332">
        <f t="shared" si="4"/>
        <v>-8032775</v>
      </c>
      <c r="BL64" s="332">
        <f t="shared" si="4"/>
        <v>0</v>
      </c>
      <c r="BM64" s="332">
        <f t="shared" si="4"/>
        <v>0</v>
      </c>
      <c r="BN64" s="332">
        <f t="shared" si="4"/>
        <v>0</v>
      </c>
      <c r="BO64" s="332">
        <f t="shared" si="4"/>
        <v>0</v>
      </c>
      <c r="BP64" s="332">
        <f t="shared" si="4"/>
        <v>-1796444</v>
      </c>
      <c r="BQ64" s="332">
        <f t="shared" si="4"/>
        <v>0</v>
      </c>
      <c r="BR64" s="332">
        <f t="shared" si="4"/>
        <v>0</v>
      </c>
      <c r="BS64" s="332">
        <f t="shared" si="4"/>
        <v>0</v>
      </c>
      <c r="BT64" s="332">
        <f t="shared" si="4"/>
        <v>0</v>
      </c>
      <c r="BU64" s="332">
        <f t="shared" si="4"/>
        <v>697889</v>
      </c>
    </row>
    <row r="65" spans="13:73" hidden="1" x14ac:dyDescent="0.2">
      <c r="M65" s="332" t="e">
        <f>#REF!-#REF!</f>
        <v>#REF!</v>
      </c>
      <c r="N65" s="332" t="e">
        <f>#REF!-#REF!</f>
        <v>#REF!</v>
      </c>
      <c r="O65" s="332" t="e">
        <f>#REF!-#REF!</f>
        <v>#REF!</v>
      </c>
      <c r="P65" s="332" t="e">
        <f>#REF!-#REF!</f>
        <v>#REF!</v>
      </c>
      <c r="Q65" s="332" t="e">
        <f>#REF!-#REF!</f>
        <v>#REF!</v>
      </c>
      <c r="R65" s="332" t="e">
        <f>#REF!-#REF!</f>
        <v>#REF!</v>
      </c>
      <c r="S65" s="332" t="e">
        <f>#REF!-#REF!</f>
        <v>#REF!</v>
      </c>
      <c r="T65" s="332" t="e">
        <f>#REF!-#REF!</f>
        <v>#REF!</v>
      </c>
      <c r="U65" s="332" t="e">
        <f>#REF!-#REF!</f>
        <v>#REF!</v>
      </c>
      <c r="V65" s="332" t="e">
        <f>#REF!-#REF!</f>
        <v>#REF!</v>
      </c>
      <c r="W65" s="332" t="e">
        <f>#REF!-#REF!</f>
        <v>#REF!</v>
      </c>
      <c r="X65" s="332" t="e">
        <f>#REF!-#REF!</f>
        <v>#REF!</v>
      </c>
      <c r="Y65" s="332" t="e">
        <f>#REF!-#REF!</f>
        <v>#REF!</v>
      </c>
      <c r="Z65" s="332" t="e">
        <f>#REF!-#REF!</f>
        <v>#REF!</v>
      </c>
      <c r="AA65" s="332" t="e">
        <f>#REF!-#REF!</f>
        <v>#REF!</v>
      </c>
      <c r="AB65" s="332" t="e">
        <f>#REF!-#REF!</f>
        <v>#REF!</v>
      </c>
      <c r="AC65" s="332" t="e">
        <f>#REF!-#REF!</f>
        <v>#REF!</v>
      </c>
      <c r="AD65" s="332" t="e">
        <f>#REF!-#REF!</f>
        <v>#REF!</v>
      </c>
      <c r="AE65" s="332" t="e">
        <f>#REF!-#REF!</f>
        <v>#REF!</v>
      </c>
      <c r="AF65" s="332" t="e">
        <f>#REF!-#REF!</f>
        <v>#REF!</v>
      </c>
      <c r="AG65" s="332" t="e">
        <f>#REF!-#REF!</f>
        <v>#REF!</v>
      </c>
      <c r="AH65" s="332" t="e">
        <f>#REF!-#REF!</f>
        <v>#REF!</v>
      </c>
      <c r="AI65" s="332" t="e">
        <f>#REF!-#REF!</f>
        <v>#REF!</v>
      </c>
      <c r="AJ65" s="332" t="e">
        <f>#REF!-#REF!</f>
        <v>#REF!</v>
      </c>
      <c r="AK65" s="332" t="e">
        <f>#REF!-#REF!</f>
        <v>#REF!</v>
      </c>
      <c r="AL65" s="332" t="e">
        <f>#REF!-#REF!</f>
        <v>#REF!</v>
      </c>
      <c r="AM65" s="332" t="e">
        <f>#REF!-#REF!</f>
        <v>#REF!</v>
      </c>
      <c r="AN65" s="332" t="e">
        <f>#REF!-#REF!</f>
        <v>#REF!</v>
      </c>
      <c r="AO65" s="332" t="e">
        <f>#REF!-#REF!</f>
        <v>#REF!</v>
      </c>
      <c r="AP65" s="332" t="e">
        <f>#REF!-#REF!</f>
        <v>#REF!</v>
      </c>
      <c r="AQ65" s="332" t="e">
        <f>#REF!-#REF!</f>
        <v>#REF!</v>
      </c>
      <c r="AR65" s="332" t="e">
        <f>#REF!-#REF!</f>
        <v>#REF!</v>
      </c>
      <c r="AS65" s="332" t="e">
        <f>#REF!-#REF!</f>
        <v>#REF!</v>
      </c>
      <c r="AT65" s="332" t="e">
        <f>#REF!-#REF!</f>
        <v>#REF!</v>
      </c>
      <c r="AU65" s="332" t="e">
        <f>#REF!-#REF!</f>
        <v>#REF!</v>
      </c>
      <c r="AV65" s="332" t="e">
        <f>#REF!-#REF!</f>
        <v>#REF!</v>
      </c>
      <c r="AW65" s="332" t="e">
        <f>#REF!-#REF!</f>
        <v>#REF!</v>
      </c>
      <c r="AX65" s="332" t="e">
        <f>#REF!-#REF!</f>
        <v>#REF!</v>
      </c>
      <c r="AY65" s="332" t="e">
        <f>#REF!-#REF!</f>
        <v>#REF!</v>
      </c>
      <c r="AZ65" s="332" t="e">
        <f>#REF!-#REF!</f>
        <v>#REF!</v>
      </c>
      <c r="BA65" s="332" t="e">
        <f>#REF!-#REF!</f>
        <v>#REF!</v>
      </c>
      <c r="BB65" s="332" t="e">
        <f>#REF!-#REF!</f>
        <v>#REF!</v>
      </c>
      <c r="BC65" s="332" t="e">
        <f>#REF!-#REF!</f>
        <v>#REF!</v>
      </c>
      <c r="BD65" s="332" t="e">
        <f>#REF!-#REF!</f>
        <v>#REF!</v>
      </c>
      <c r="BE65" s="332" t="e">
        <f>#REF!-#REF!</f>
        <v>#REF!</v>
      </c>
      <c r="BF65" s="332" t="e">
        <f>#REF!-#REF!</f>
        <v>#REF!</v>
      </c>
      <c r="BG65" s="332" t="e">
        <f>#REF!-#REF!</f>
        <v>#REF!</v>
      </c>
      <c r="BH65" s="332" t="e">
        <f>#REF!-#REF!</f>
        <v>#REF!</v>
      </c>
      <c r="BI65" s="332" t="e">
        <f>#REF!-#REF!</f>
        <v>#REF!</v>
      </c>
      <c r="BJ65" s="332" t="e">
        <f>#REF!-#REF!</f>
        <v>#REF!</v>
      </c>
      <c r="BK65" s="332" t="e">
        <f>#REF!-#REF!</f>
        <v>#REF!</v>
      </c>
      <c r="BL65" s="332" t="e">
        <f>#REF!-#REF!</f>
        <v>#REF!</v>
      </c>
      <c r="BM65" s="332" t="e">
        <f>#REF!-#REF!</f>
        <v>#REF!</v>
      </c>
      <c r="BN65" s="332" t="e">
        <f>#REF!-#REF!</f>
        <v>#REF!</v>
      </c>
      <c r="BO65" s="332" t="e">
        <f>#REF!-#REF!</f>
        <v>#REF!</v>
      </c>
      <c r="BP65" s="332" t="e">
        <f>#REF!-#REF!</f>
        <v>#REF!</v>
      </c>
      <c r="BQ65" s="332" t="e">
        <f>#REF!-#REF!</f>
        <v>#REF!</v>
      </c>
      <c r="BR65" s="332" t="e">
        <f>#REF!-#REF!</f>
        <v>#REF!</v>
      </c>
      <c r="BS65" s="332" t="e">
        <f>#REF!-#REF!</f>
        <v>#REF!</v>
      </c>
      <c r="BT65" s="332" t="e">
        <f>#REF!-#REF!</f>
        <v>#REF!</v>
      </c>
      <c r="BU65" s="332" t="e">
        <f>#REF!-#REF!</f>
        <v>#REF!</v>
      </c>
    </row>
    <row r="66" spans="13:73" hidden="1" x14ac:dyDescent="0.2">
      <c r="M66" s="332">
        <f t="shared" ref="M66:BU66" si="6">M29-CE29</f>
        <v>0</v>
      </c>
      <c r="N66" s="332">
        <f t="shared" si="6"/>
        <v>0</v>
      </c>
      <c r="O66" s="332">
        <f t="shared" si="6"/>
        <v>0</v>
      </c>
      <c r="P66" s="332">
        <f t="shared" si="6"/>
        <v>0</v>
      </c>
      <c r="Q66" s="332">
        <f t="shared" si="6"/>
        <v>0</v>
      </c>
      <c r="R66" s="332">
        <f t="shared" si="6"/>
        <v>0</v>
      </c>
      <c r="S66" s="332">
        <f t="shared" si="6"/>
        <v>0</v>
      </c>
      <c r="T66" s="332">
        <f t="shared" si="6"/>
        <v>0</v>
      </c>
      <c r="U66" s="332">
        <f t="shared" si="6"/>
        <v>0</v>
      </c>
      <c r="V66" s="332">
        <f t="shared" si="6"/>
        <v>0</v>
      </c>
      <c r="W66" s="332">
        <f t="shared" si="6"/>
        <v>0</v>
      </c>
      <c r="X66" s="332">
        <f t="shared" si="6"/>
        <v>0</v>
      </c>
      <c r="Y66" s="332">
        <f t="shared" si="6"/>
        <v>0</v>
      </c>
      <c r="Z66" s="332">
        <f t="shared" si="6"/>
        <v>0</v>
      </c>
      <c r="AA66" s="332">
        <f t="shared" si="6"/>
        <v>0</v>
      </c>
      <c r="AB66" s="332">
        <f t="shared" si="6"/>
        <v>0</v>
      </c>
      <c r="AC66" s="332">
        <f t="shared" si="6"/>
        <v>0</v>
      </c>
      <c r="AD66" s="332">
        <f t="shared" si="6"/>
        <v>0</v>
      </c>
      <c r="AE66" s="332">
        <f t="shared" si="6"/>
        <v>0</v>
      </c>
      <c r="AF66" s="332">
        <f t="shared" si="6"/>
        <v>0</v>
      </c>
      <c r="AG66" s="332">
        <f t="shared" si="6"/>
        <v>0</v>
      </c>
      <c r="AH66" s="332">
        <f t="shared" si="6"/>
        <v>0</v>
      </c>
      <c r="AI66" s="332">
        <f t="shared" si="6"/>
        <v>0</v>
      </c>
      <c r="AJ66" s="332">
        <f t="shared" si="6"/>
        <v>0</v>
      </c>
      <c r="AK66" s="332">
        <f t="shared" si="6"/>
        <v>0</v>
      </c>
      <c r="AL66" s="332">
        <f t="shared" si="6"/>
        <v>0</v>
      </c>
      <c r="AM66" s="332">
        <f t="shared" si="6"/>
        <v>0</v>
      </c>
      <c r="AN66" s="332">
        <f t="shared" si="6"/>
        <v>0</v>
      </c>
      <c r="AO66" s="332">
        <f t="shared" si="6"/>
        <v>0</v>
      </c>
      <c r="AP66" s="332">
        <f t="shared" si="6"/>
        <v>0</v>
      </c>
      <c r="AQ66" s="332">
        <f t="shared" si="6"/>
        <v>0</v>
      </c>
      <c r="AR66" s="332">
        <f t="shared" si="6"/>
        <v>0</v>
      </c>
      <c r="AS66" s="332">
        <f t="shared" si="6"/>
        <v>0</v>
      </c>
      <c r="AT66" s="332">
        <f t="shared" si="6"/>
        <v>0</v>
      </c>
      <c r="AU66" s="332">
        <f t="shared" si="6"/>
        <v>0</v>
      </c>
      <c r="AV66" s="332">
        <f t="shared" si="6"/>
        <v>0</v>
      </c>
      <c r="AW66" s="332">
        <f t="shared" si="6"/>
        <v>0</v>
      </c>
      <c r="AX66" s="332">
        <f t="shared" si="6"/>
        <v>0</v>
      </c>
      <c r="AY66" s="332">
        <f t="shared" si="6"/>
        <v>0</v>
      </c>
      <c r="AZ66" s="332">
        <f t="shared" si="6"/>
        <v>0</v>
      </c>
      <c r="BA66" s="332">
        <f t="shared" si="6"/>
        <v>0</v>
      </c>
      <c r="BB66" s="332">
        <f t="shared" si="6"/>
        <v>0</v>
      </c>
      <c r="BC66" s="332">
        <f t="shared" si="6"/>
        <v>0</v>
      </c>
      <c r="BD66" s="332">
        <f t="shared" si="6"/>
        <v>0</v>
      </c>
      <c r="BE66" s="332">
        <f t="shared" si="6"/>
        <v>0</v>
      </c>
      <c r="BF66" s="332">
        <f t="shared" si="6"/>
        <v>0</v>
      </c>
      <c r="BG66" s="332">
        <f t="shared" si="6"/>
        <v>0</v>
      </c>
      <c r="BH66" s="332">
        <f t="shared" si="6"/>
        <v>0</v>
      </c>
      <c r="BI66" s="332">
        <f t="shared" si="6"/>
        <v>0</v>
      </c>
      <c r="BJ66" s="332">
        <f t="shared" si="6"/>
        <v>0</v>
      </c>
      <c r="BK66" s="332">
        <f t="shared" si="6"/>
        <v>0</v>
      </c>
      <c r="BL66" s="332">
        <f t="shared" si="6"/>
        <v>0</v>
      </c>
      <c r="BM66" s="332">
        <f t="shared" si="6"/>
        <v>0</v>
      </c>
      <c r="BN66" s="332">
        <f t="shared" si="6"/>
        <v>0</v>
      </c>
      <c r="BO66" s="332">
        <f t="shared" si="6"/>
        <v>0</v>
      </c>
      <c r="BP66" s="332">
        <f t="shared" si="6"/>
        <v>0</v>
      </c>
      <c r="BQ66" s="332">
        <f t="shared" si="6"/>
        <v>0</v>
      </c>
      <c r="BR66" s="332">
        <f t="shared" si="6"/>
        <v>0</v>
      </c>
      <c r="BS66" s="332">
        <f t="shared" si="6"/>
        <v>0</v>
      </c>
      <c r="BT66" s="332">
        <f t="shared" si="6"/>
        <v>0</v>
      </c>
      <c r="BU66" s="332">
        <f t="shared" si="6"/>
        <v>0</v>
      </c>
    </row>
    <row r="67" spans="13:73" hidden="1" x14ac:dyDescent="0.2">
      <c r="M67" s="332" t="e">
        <f>#REF!-#REF!</f>
        <v>#REF!</v>
      </c>
      <c r="N67" s="332" t="e">
        <f>#REF!-#REF!</f>
        <v>#REF!</v>
      </c>
      <c r="O67" s="332" t="e">
        <f>#REF!-#REF!</f>
        <v>#REF!</v>
      </c>
      <c r="P67" s="332" t="e">
        <f>#REF!-#REF!</f>
        <v>#REF!</v>
      </c>
      <c r="Q67" s="332" t="e">
        <f>#REF!-#REF!</f>
        <v>#REF!</v>
      </c>
      <c r="R67" s="332" t="e">
        <f>#REF!-#REF!</f>
        <v>#REF!</v>
      </c>
      <c r="S67" s="332" t="e">
        <f>#REF!-#REF!</f>
        <v>#REF!</v>
      </c>
      <c r="T67" s="332" t="e">
        <f>#REF!-#REF!</f>
        <v>#REF!</v>
      </c>
      <c r="U67" s="332" t="e">
        <f>#REF!-#REF!</f>
        <v>#REF!</v>
      </c>
      <c r="V67" s="332" t="e">
        <f>#REF!-#REF!</f>
        <v>#REF!</v>
      </c>
      <c r="W67" s="332" t="e">
        <f>#REF!-#REF!</f>
        <v>#REF!</v>
      </c>
      <c r="X67" s="332" t="e">
        <f>#REF!-#REF!</f>
        <v>#REF!</v>
      </c>
      <c r="Y67" s="332" t="e">
        <f>#REF!-#REF!</f>
        <v>#REF!</v>
      </c>
      <c r="Z67" s="332" t="e">
        <f>#REF!-#REF!</f>
        <v>#REF!</v>
      </c>
      <c r="AA67" s="332" t="e">
        <f>#REF!-#REF!</f>
        <v>#REF!</v>
      </c>
      <c r="AB67" s="332" t="e">
        <f>#REF!-#REF!</f>
        <v>#REF!</v>
      </c>
      <c r="AC67" s="332" t="e">
        <f>#REF!-#REF!</f>
        <v>#REF!</v>
      </c>
      <c r="AD67" s="332" t="e">
        <f>#REF!-#REF!</f>
        <v>#REF!</v>
      </c>
      <c r="AE67" s="332" t="e">
        <f>#REF!-#REF!</f>
        <v>#REF!</v>
      </c>
      <c r="AF67" s="332" t="e">
        <f>#REF!-#REF!</f>
        <v>#REF!</v>
      </c>
      <c r="AG67" s="332" t="e">
        <f>#REF!-#REF!</f>
        <v>#REF!</v>
      </c>
      <c r="AH67" s="332" t="e">
        <f>#REF!-#REF!</f>
        <v>#REF!</v>
      </c>
      <c r="AI67" s="332" t="e">
        <f>#REF!-#REF!</f>
        <v>#REF!</v>
      </c>
      <c r="AJ67" s="332" t="e">
        <f>#REF!-#REF!</f>
        <v>#REF!</v>
      </c>
      <c r="AK67" s="332" t="e">
        <f>#REF!-#REF!</f>
        <v>#REF!</v>
      </c>
      <c r="AL67" s="332" t="e">
        <f>#REF!-#REF!</f>
        <v>#REF!</v>
      </c>
      <c r="AM67" s="332" t="e">
        <f>#REF!-#REF!</f>
        <v>#REF!</v>
      </c>
      <c r="AN67" s="332" t="e">
        <f>#REF!-#REF!</f>
        <v>#REF!</v>
      </c>
      <c r="AO67" s="332" t="e">
        <f>#REF!-#REF!</f>
        <v>#REF!</v>
      </c>
      <c r="AP67" s="332" t="e">
        <f>#REF!-#REF!</f>
        <v>#REF!</v>
      </c>
      <c r="AQ67" s="332" t="e">
        <f>#REF!-#REF!</f>
        <v>#REF!</v>
      </c>
      <c r="AR67" s="332" t="e">
        <f>#REF!-#REF!</f>
        <v>#REF!</v>
      </c>
      <c r="AS67" s="332" t="e">
        <f>#REF!-#REF!</f>
        <v>#REF!</v>
      </c>
      <c r="AT67" s="332" t="e">
        <f>#REF!-#REF!</f>
        <v>#REF!</v>
      </c>
      <c r="AU67" s="332" t="e">
        <f>#REF!-#REF!</f>
        <v>#REF!</v>
      </c>
      <c r="AV67" s="332" t="e">
        <f>#REF!-#REF!</f>
        <v>#REF!</v>
      </c>
      <c r="AW67" s="332" t="e">
        <f>#REF!-#REF!</f>
        <v>#REF!</v>
      </c>
      <c r="AX67" s="332" t="e">
        <f>#REF!-#REF!</f>
        <v>#REF!</v>
      </c>
      <c r="AY67" s="332" t="e">
        <f>#REF!-#REF!</f>
        <v>#REF!</v>
      </c>
      <c r="AZ67" s="332" t="e">
        <f>#REF!-#REF!</f>
        <v>#REF!</v>
      </c>
      <c r="BA67" s="332" t="e">
        <f>#REF!-#REF!</f>
        <v>#REF!</v>
      </c>
      <c r="BB67" s="332" t="e">
        <f>#REF!-#REF!</f>
        <v>#REF!</v>
      </c>
      <c r="BC67" s="332" t="e">
        <f>#REF!-#REF!</f>
        <v>#REF!</v>
      </c>
      <c r="BD67" s="332" t="e">
        <f>#REF!-#REF!</f>
        <v>#REF!</v>
      </c>
      <c r="BE67" s="332" t="e">
        <f>#REF!-#REF!</f>
        <v>#REF!</v>
      </c>
      <c r="BF67" s="332" t="e">
        <f>#REF!-#REF!</f>
        <v>#REF!</v>
      </c>
      <c r="BG67" s="332" t="e">
        <f>#REF!-#REF!</f>
        <v>#REF!</v>
      </c>
      <c r="BH67" s="332" t="e">
        <f>#REF!-#REF!</f>
        <v>#REF!</v>
      </c>
      <c r="BI67" s="332" t="e">
        <f>#REF!-#REF!</f>
        <v>#REF!</v>
      </c>
      <c r="BJ67" s="332" t="e">
        <f>#REF!-#REF!</f>
        <v>#REF!</v>
      </c>
      <c r="BK67" s="332" t="e">
        <f>#REF!-#REF!</f>
        <v>#REF!</v>
      </c>
      <c r="BL67" s="332" t="e">
        <f>#REF!-#REF!</f>
        <v>#REF!</v>
      </c>
      <c r="BM67" s="332" t="e">
        <f>#REF!-#REF!</f>
        <v>#REF!</v>
      </c>
      <c r="BN67" s="332" t="e">
        <f>#REF!-#REF!</f>
        <v>#REF!</v>
      </c>
      <c r="BO67" s="332" t="e">
        <f>#REF!-#REF!</f>
        <v>#REF!</v>
      </c>
      <c r="BP67" s="332" t="e">
        <f>#REF!-#REF!</f>
        <v>#REF!</v>
      </c>
      <c r="BQ67" s="332" t="e">
        <f>#REF!-#REF!</f>
        <v>#REF!</v>
      </c>
      <c r="BR67" s="332" t="e">
        <f>#REF!-#REF!</f>
        <v>#REF!</v>
      </c>
      <c r="BS67" s="332" t="e">
        <f>#REF!-#REF!</f>
        <v>#REF!</v>
      </c>
      <c r="BT67" s="332" t="e">
        <f>#REF!-#REF!</f>
        <v>#REF!</v>
      </c>
      <c r="BU67" s="332" t="e">
        <f>#REF!-#REF!</f>
        <v>#REF!</v>
      </c>
    </row>
    <row r="68" spans="13:73" hidden="1" x14ac:dyDescent="0.2">
      <c r="M68" s="332">
        <f t="shared" ref="M68:BU69" si="7">M30-CE30</f>
        <v>0</v>
      </c>
      <c r="N68" s="332">
        <f t="shared" si="7"/>
        <v>0</v>
      </c>
      <c r="O68" s="332">
        <f t="shared" si="7"/>
        <v>0</v>
      </c>
      <c r="P68" s="332">
        <f t="shared" si="7"/>
        <v>0</v>
      </c>
      <c r="Q68" s="332">
        <f t="shared" si="7"/>
        <v>0</v>
      </c>
      <c r="R68" s="332">
        <f t="shared" si="7"/>
        <v>0</v>
      </c>
      <c r="S68" s="332">
        <f t="shared" si="7"/>
        <v>0</v>
      </c>
      <c r="T68" s="332">
        <f t="shared" si="7"/>
        <v>0</v>
      </c>
      <c r="U68" s="332">
        <f t="shared" si="7"/>
        <v>0</v>
      </c>
      <c r="V68" s="332">
        <f t="shared" si="7"/>
        <v>0</v>
      </c>
      <c r="W68" s="332">
        <f t="shared" si="7"/>
        <v>34139</v>
      </c>
      <c r="X68" s="332">
        <f t="shared" si="7"/>
        <v>0</v>
      </c>
      <c r="Y68" s="332">
        <f t="shared" si="7"/>
        <v>0</v>
      </c>
      <c r="Z68" s="332">
        <f t="shared" si="7"/>
        <v>0</v>
      </c>
      <c r="AA68" s="332">
        <f t="shared" si="7"/>
        <v>0</v>
      </c>
      <c r="AB68" s="332">
        <f t="shared" si="7"/>
        <v>0</v>
      </c>
      <c r="AC68" s="332">
        <f t="shared" si="7"/>
        <v>0</v>
      </c>
      <c r="AD68" s="332">
        <f t="shared" si="7"/>
        <v>0</v>
      </c>
      <c r="AE68" s="332">
        <f t="shared" si="7"/>
        <v>0</v>
      </c>
      <c r="AF68" s="332">
        <f t="shared" si="7"/>
        <v>0</v>
      </c>
      <c r="AG68" s="332">
        <f t="shared" si="7"/>
        <v>0</v>
      </c>
      <c r="AH68" s="332">
        <f t="shared" si="7"/>
        <v>0</v>
      </c>
      <c r="AI68" s="332">
        <f t="shared" si="7"/>
        <v>0</v>
      </c>
      <c r="AJ68" s="332">
        <f t="shared" si="7"/>
        <v>0</v>
      </c>
      <c r="AK68" s="332">
        <f t="shared" si="7"/>
        <v>0</v>
      </c>
      <c r="AL68" s="332">
        <f t="shared" si="7"/>
        <v>578417</v>
      </c>
      <c r="AM68" s="332">
        <f t="shared" si="7"/>
        <v>0</v>
      </c>
      <c r="AN68" s="332">
        <f t="shared" si="7"/>
        <v>0</v>
      </c>
      <c r="AO68" s="332">
        <f t="shared" si="7"/>
        <v>0</v>
      </c>
      <c r="AP68" s="332">
        <f t="shared" si="7"/>
        <v>0</v>
      </c>
      <c r="AQ68" s="332">
        <f t="shared" si="7"/>
        <v>0</v>
      </c>
      <c r="AR68" s="332">
        <f t="shared" si="7"/>
        <v>0</v>
      </c>
      <c r="AS68" s="332">
        <f t="shared" si="7"/>
        <v>0</v>
      </c>
      <c r="AT68" s="332">
        <f t="shared" si="7"/>
        <v>0</v>
      </c>
      <c r="AU68" s="332">
        <f t="shared" si="7"/>
        <v>0</v>
      </c>
      <c r="AV68" s="332">
        <f t="shared" si="7"/>
        <v>266903</v>
      </c>
      <c r="AW68" s="332">
        <f t="shared" si="7"/>
        <v>0</v>
      </c>
      <c r="AX68" s="332">
        <f t="shared" si="7"/>
        <v>0</v>
      </c>
      <c r="AY68" s="332">
        <f t="shared" si="7"/>
        <v>0</v>
      </c>
      <c r="AZ68" s="332">
        <f t="shared" si="7"/>
        <v>0</v>
      </c>
      <c r="BA68" s="332">
        <f t="shared" si="7"/>
        <v>0</v>
      </c>
      <c r="BB68" s="332">
        <f t="shared" si="7"/>
        <v>0</v>
      </c>
      <c r="BC68" s="332">
        <f t="shared" si="7"/>
        <v>0</v>
      </c>
      <c r="BD68" s="332">
        <f t="shared" si="7"/>
        <v>0</v>
      </c>
      <c r="BE68" s="332">
        <f t="shared" si="7"/>
        <v>0</v>
      </c>
      <c r="BF68" s="332">
        <f t="shared" si="7"/>
        <v>0</v>
      </c>
      <c r="BG68" s="332">
        <f t="shared" si="7"/>
        <v>0</v>
      </c>
      <c r="BH68" s="332">
        <f t="shared" si="7"/>
        <v>0</v>
      </c>
      <c r="BI68" s="332">
        <f t="shared" si="7"/>
        <v>0</v>
      </c>
      <c r="BJ68" s="332">
        <f t="shared" si="7"/>
        <v>0</v>
      </c>
      <c r="BK68" s="332">
        <f t="shared" si="7"/>
        <v>14320</v>
      </c>
      <c r="BL68" s="332">
        <f t="shared" si="7"/>
        <v>0</v>
      </c>
      <c r="BM68" s="332">
        <f t="shared" si="7"/>
        <v>0</v>
      </c>
      <c r="BN68" s="332">
        <f t="shared" si="7"/>
        <v>0</v>
      </c>
      <c r="BO68" s="332">
        <f t="shared" si="7"/>
        <v>0</v>
      </c>
      <c r="BP68" s="332">
        <f t="shared" si="7"/>
        <v>21718</v>
      </c>
      <c r="BQ68" s="332">
        <f t="shared" si="7"/>
        <v>0</v>
      </c>
      <c r="BR68" s="332">
        <f t="shared" si="7"/>
        <v>0</v>
      </c>
      <c r="BS68" s="332">
        <f t="shared" si="7"/>
        <v>0</v>
      </c>
      <c r="BT68" s="332">
        <f t="shared" si="7"/>
        <v>0</v>
      </c>
      <c r="BU68" s="332">
        <f t="shared" si="7"/>
        <v>0</v>
      </c>
    </row>
    <row r="69" spans="13:73" hidden="1" x14ac:dyDescent="0.2">
      <c r="M69" s="332">
        <f t="shared" si="7"/>
        <v>0</v>
      </c>
      <c r="N69" s="332">
        <f t="shared" si="7"/>
        <v>0</v>
      </c>
      <c r="O69" s="332">
        <f t="shared" si="7"/>
        <v>0</v>
      </c>
      <c r="P69" s="332">
        <f t="shared" si="7"/>
        <v>0</v>
      </c>
      <c r="Q69" s="332">
        <f t="shared" si="7"/>
        <v>0</v>
      </c>
      <c r="R69" s="332">
        <f t="shared" si="7"/>
        <v>0</v>
      </c>
      <c r="S69" s="332">
        <f t="shared" si="7"/>
        <v>0</v>
      </c>
      <c r="T69" s="332">
        <f t="shared" si="7"/>
        <v>0</v>
      </c>
      <c r="U69" s="332">
        <f t="shared" si="7"/>
        <v>0</v>
      </c>
      <c r="V69" s="332">
        <f t="shared" si="7"/>
        <v>0</v>
      </c>
      <c r="W69" s="332">
        <f t="shared" si="7"/>
        <v>34139</v>
      </c>
      <c r="X69" s="332">
        <f t="shared" si="7"/>
        <v>0</v>
      </c>
      <c r="Y69" s="332">
        <f t="shared" si="7"/>
        <v>0</v>
      </c>
      <c r="Z69" s="332">
        <f t="shared" si="7"/>
        <v>0</v>
      </c>
      <c r="AA69" s="332">
        <f t="shared" si="7"/>
        <v>0</v>
      </c>
      <c r="AB69" s="332">
        <f t="shared" si="7"/>
        <v>0</v>
      </c>
      <c r="AC69" s="332">
        <f t="shared" si="7"/>
        <v>0</v>
      </c>
      <c r="AD69" s="332">
        <f t="shared" si="7"/>
        <v>0</v>
      </c>
      <c r="AE69" s="332">
        <f t="shared" si="7"/>
        <v>0</v>
      </c>
      <c r="AF69" s="332">
        <f t="shared" si="7"/>
        <v>0</v>
      </c>
      <c r="AG69" s="332">
        <f t="shared" si="7"/>
        <v>0</v>
      </c>
      <c r="AH69" s="332">
        <f t="shared" si="7"/>
        <v>0</v>
      </c>
      <c r="AI69" s="332">
        <f t="shared" si="7"/>
        <v>0</v>
      </c>
      <c r="AJ69" s="332">
        <f t="shared" si="7"/>
        <v>0</v>
      </c>
      <c r="AK69" s="332">
        <f t="shared" si="7"/>
        <v>0</v>
      </c>
      <c r="AL69" s="332">
        <f t="shared" si="7"/>
        <v>578417</v>
      </c>
      <c r="AM69" s="332">
        <f t="shared" si="7"/>
        <v>0</v>
      </c>
      <c r="AN69" s="332">
        <f t="shared" si="7"/>
        <v>0</v>
      </c>
      <c r="AO69" s="332">
        <f t="shared" si="7"/>
        <v>0</v>
      </c>
      <c r="AP69" s="332">
        <f t="shared" si="7"/>
        <v>0</v>
      </c>
      <c r="AQ69" s="332">
        <f t="shared" si="7"/>
        <v>0</v>
      </c>
      <c r="AR69" s="332">
        <f t="shared" si="7"/>
        <v>0</v>
      </c>
      <c r="AS69" s="332">
        <f t="shared" si="7"/>
        <v>0</v>
      </c>
      <c r="AT69" s="332">
        <f t="shared" si="7"/>
        <v>0</v>
      </c>
      <c r="AU69" s="332">
        <f t="shared" si="7"/>
        <v>0</v>
      </c>
      <c r="AV69" s="332">
        <f t="shared" si="7"/>
        <v>266903</v>
      </c>
      <c r="AW69" s="332">
        <f t="shared" si="7"/>
        <v>0</v>
      </c>
      <c r="AX69" s="332">
        <f t="shared" si="7"/>
        <v>0</v>
      </c>
      <c r="AY69" s="332">
        <f t="shared" si="7"/>
        <v>0</v>
      </c>
      <c r="AZ69" s="332">
        <f t="shared" si="7"/>
        <v>0</v>
      </c>
      <c r="BA69" s="332">
        <f t="shared" si="7"/>
        <v>0</v>
      </c>
      <c r="BB69" s="332">
        <f t="shared" si="7"/>
        <v>0</v>
      </c>
      <c r="BC69" s="332">
        <f t="shared" si="7"/>
        <v>0</v>
      </c>
      <c r="BD69" s="332">
        <f t="shared" si="7"/>
        <v>0</v>
      </c>
      <c r="BE69" s="332">
        <f t="shared" si="7"/>
        <v>0</v>
      </c>
      <c r="BF69" s="332">
        <f t="shared" si="7"/>
        <v>0</v>
      </c>
      <c r="BG69" s="332">
        <f t="shared" si="7"/>
        <v>0</v>
      </c>
      <c r="BH69" s="332">
        <f t="shared" si="7"/>
        <v>0</v>
      </c>
      <c r="BI69" s="332">
        <f t="shared" si="7"/>
        <v>0</v>
      </c>
      <c r="BJ69" s="332">
        <f t="shared" si="7"/>
        <v>0</v>
      </c>
      <c r="BK69" s="332">
        <f t="shared" si="7"/>
        <v>14320</v>
      </c>
      <c r="BL69" s="332">
        <f t="shared" si="7"/>
        <v>0</v>
      </c>
      <c r="BM69" s="332">
        <f t="shared" si="7"/>
        <v>0</v>
      </c>
      <c r="BN69" s="332">
        <f t="shared" si="7"/>
        <v>0</v>
      </c>
      <c r="BO69" s="332">
        <f t="shared" si="7"/>
        <v>0</v>
      </c>
      <c r="BP69" s="332">
        <f t="shared" si="7"/>
        <v>21718</v>
      </c>
      <c r="BQ69" s="332">
        <f t="shared" si="7"/>
        <v>0</v>
      </c>
      <c r="BR69" s="332">
        <f t="shared" si="7"/>
        <v>0</v>
      </c>
      <c r="BS69" s="332">
        <f t="shared" si="7"/>
        <v>0</v>
      </c>
      <c r="BT69" s="332">
        <f t="shared" si="7"/>
        <v>0</v>
      </c>
      <c r="BU69" s="332">
        <f t="shared" si="7"/>
        <v>0</v>
      </c>
    </row>
    <row r="70" spans="13:73" hidden="1" x14ac:dyDescent="0.2">
      <c r="M70" s="332" t="e">
        <f>#REF!-#REF!</f>
        <v>#REF!</v>
      </c>
      <c r="N70" s="332" t="e">
        <f>#REF!-#REF!</f>
        <v>#REF!</v>
      </c>
      <c r="O70" s="332" t="e">
        <f>#REF!-#REF!</f>
        <v>#REF!</v>
      </c>
      <c r="P70" s="332" t="e">
        <f>#REF!-#REF!</f>
        <v>#REF!</v>
      </c>
      <c r="Q70" s="332" t="e">
        <f>#REF!-#REF!</f>
        <v>#REF!</v>
      </c>
      <c r="R70" s="332" t="e">
        <f>#REF!-#REF!</f>
        <v>#REF!</v>
      </c>
      <c r="S70" s="332" t="e">
        <f>#REF!-#REF!</f>
        <v>#REF!</v>
      </c>
      <c r="T70" s="332" t="e">
        <f>#REF!-#REF!</f>
        <v>#REF!</v>
      </c>
      <c r="U70" s="332" t="e">
        <f>#REF!-#REF!</f>
        <v>#REF!</v>
      </c>
      <c r="V70" s="332" t="e">
        <f>#REF!-#REF!</f>
        <v>#REF!</v>
      </c>
      <c r="W70" s="332" t="e">
        <f>#REF!-#REF!</f>
        <v>#REF!</v>
      </c>
      <c r="X70" s="332" t="e">
        <f>#REF!-#REF!</f>
        <v>#REF!</v>
      </c>
      <c r="Y70" s="332" t="e">
        <f>#REF!-#REF!</f>
        <v>#REF!</v>
      </c>
      <c r="Z70" s="332" t="e">
        <f>#REF!-#REF!</f>
        <v>#REF!</v>
      </c>
      <c r="AA70" s="332" t="e">
        <f>#REF!-#REF!</f>
        <v>#REF!</v>
      </c>
      <c r="AB70" s="332" t="e">
        <f>#REF!-#REF!</f>
        <v>#REF!</v>
      </c>
      <c r="AC70" s="332" t="e">
        <f>#REF!-#REF!</f>
        <v>#REF!</v>
      </c>
      <c r="AD70" s="332" t="e">
        <f>#REF!-#REF!</f>
        <v>#REF!</v>
      </c>
      <c r="AE70" s="332" t="e">
        <f>#REF!-#REF!</f>
        <v>#REF!</v>
      </c>
      <c r="AF70" s="332" t="e">
        <f>#REF!-#REF!</f>
        <v>#REF!</v>
      </c>
      <c r="AG70" s="332" t="e">
        <f>#REF!-#REF!</f>
        <v>#REF!</v>
      </c>
      <c r="AH70" s="332" t="e">
        <f>#REF!-#REF!</f>
        <v>#REF!</v>
      </c>
      <c r="AI70" s="332" t="e">
        <f>#REF!-#REF!</f>
        <v>#REF!</v>
      </c>
      <c r="AJ70" s="332" t="e">
        <f>#REF!-#REF!</f>
        <v>#REF!</v>
      </c>
      <c r="AK70" s="332" t="e">
        <f>#REF!-#REF!</f>
        <v>#REF!</v>
      </c>
      <c r="AL70" s="332" t="e">
        <f>#REF!-#REF!</f>
        <v>#REF!</v>
      </c>
      <c r="AM70" s="332" t="e">
        <f>#REF!-#REF!</f>
        <v>#REF!</v>
      </c>
      <c r="AN70" s="332" t="e">
        <f>#REF!-#REF!</f>
        <v>#REF!</v>
      </c>
      <c r="AO70" s="332" t="e">
        <f>#REF!-#REF!</f>
        <v>#REF!</v>
      </c>
      <c r="AP70" s="332" t="e">
        <f>#REF!-#REF!</f>
        <v>#REF!</v>
      </c>
      <c r="AQ70" s="332" t="e">
        <f>#REF!-#REF!</f>
        <v>#REF!</v>
      </c>
      <c r="AR70" s="332" t="e">
        <f>#REF!-#REF!</f>
        <v>#REF!</v>
      </c>
      <c r="AS70" s="332" t="e">
        <f>#REF!-#REF!</f>
        <v>#REF!</v>
      </c>
      <c r="AT70" s="332" t="e">
        <f>#REF!-#REF!</f>
        <v>#REF!</v>
      </c>
      <c r="AU70" s="332" t="e">
        <f>#REF!-#REF!</f>
        <v>#REF!</v>
      </c>
      <c r="AV70" s="332" t="e">
        <f>#REF!-#REF!</f>
        <v>#REF!</v>
      </c>
      <c r="AW70" s="332" t="e">
        <f>#REF!-#REF!</f>
        <v>#REF!</v>
      </c>
      <c r="AX70" s="332" t="e">
        <f>#REF!-#REF!</f>
        <v>#REF!</v>
      </c>
      <c r="AY70" s="332" t="e">
        <f>#REF!-#REF!</f>
        <v>#REF!</v>
      </c>
      <c r="AZ70" s="332" t="e">
        <f>#REF!-#REF!</f>
        <v>#REF!</v>
      </c>
      <c r="BA70" s="332" t="e">
        <f>#REF!-#REF!</f>
        <v>#REF!</v>
      </c>
      <c r="BB70" s="332" t="e">
        <f>#REF!-#REF!</f>
        <v>#REF!</v>
      </c>
      <c r="BC70" s="332" t="e">
        <f>#REF!-#REF!</f>
        <v>#REF!</v>
      </c>
      <c r="BD70" s="332" t="e">
        <f>#REF!-#REF!</f>
        <v>#REF!</v>
      </c>
      <c r="BE70" s="332" t="e">
        <f>#REF!-#REF!</f>
        <v>#REF!</v>
      </c>
      <c r="BF70" s="332" t="e">
        <f>#REF!-#REF!</f>
        <v>#REF!</v>
      </c>
      <c r="BG70" s="332" t="e">
        <f>#REF!-#REF!</f>
        <v>#REF!</v>
      </c>
      <c r="BH70" s="332" t="e">
        <f>#REF!-#REF!</f>
        <v>#REF!</v>
      </c>
      <c r="BI70" s="332" t="e">
        <f>#REF!-#REF!</f>
        <v>#REF!</v>
      </c>
      <c r="BJ70" s="332" t="e">
        <f>#REF!-#REF!</f>
        <v>#REF!</v>
      </c>
      <c r="BK70" s="332" t="e">
        <f>#REF!-#REF!</f>
        <v>#REF!</v>
      </c>
      <c r="BL70" s="332" t="e">
        <f>#REF!-#REF!</f>
        <v>#REF!</v>
      </c>
      <c r="BM70" s="332" t="e">
        <f>#REF!-#REF!</f>
        <v>#REF!</v>
      </c>
      <c r="BN70" s="332" t="e">
        <f>#REF!-#REF!</f>
        <v>#REF!</v>
      </c>
      <c r="BO70" s="332" t="e">
        <f>#REF!-#REF!</f>
        <v>#REF!</v>
      </c>
      <c r="BP70" s="332" t="e">
        <f>#REF!-#REF!</f>
        <v>#REF!</v>
      </c>
      <c r="BQ70" s="332" t="e">
        <f>#REF!-#REF!</f>
        <v>#REF!</v>
      </c>
      <c r="BR70" s="332" t="e">
        <f>#REF!-#REF!</f>
        <v>#REF!</v>
      </c>
      <c r="BS70" s="332" t="e">
        <f>#REF!-#REF!</f>
        <v>#REF!</v>
      </c>
      <c r="BT70" s="332" t="e">
        <f>#REF!-#REF!</f>
        <v>#REF!</v>
      </c>
      <c r="BU70" s="332" t="e">
        <f>#REF!-#REF!</f>
        <v>#REF!</v>
      </c>
    </row>
    <row r="71" spans="13:73" hidden="1" x14ac:dyDescent="0.2">
      <c r="M71" s="332">
        <f t="shared" ref="M71:BU71" si="8">M32-CE32</f>
        <v>0</v>
      </c>
      <c r="N71" s="332">
        <f t="shared" si="8"/>
        <v>0</v>
      </c>
      <c r="O71" s="332">
        <f t="shared" si="8"/>
        <v>0</v>
      </c>
      <c r="P71" s="332">
        <f t="shared" si="8"/>
        <v>0</v>
      </c>
      <c r="Q71" s="332">
        <f t="shared" si="8"/>
        <v>0</v>
      </c>
      <c r="R71" s="332">
        <f t="shared" si="8"/>
        <v>0</v>
      </c>
      <c r="S71" s="332">
        <f t="shared" si="8"/>
        <v>0</v>
      </c>
      <c r="T71" s="332">
        <f t="shared" si="8"/>
        <v>0</v>
      </c>
      <c r="U71" s="332">
        <f t="shared" si="8"/>
        <v>0</v>
      </c>
      <c r="V71" s="332">
        <f t="shared" si="8"/>
        <v>0</v>
      </c>
      <c r="W71" s="332">
        <f t="shared" si="8"/>
        <v>0</v>
      </c>
      <c r="X71" s="332">
        <f t="shared" si="8"/>
        <v>0</v>
      </c>
      <c r="Y71" s="332">
        <f t="shared" si="8"/>
        <v>0</v>
      </c>
      <c r="Z71" s="332">
        <f t="shared" si="8"/>
        <v>0</v>
      </c>
      <c r="AA71" s="332">
        <f t="shared" si="8"/>
        <v>0</v>
      </c>
      <c r="AB71" s="332">
        <f t="shared" si="8"/>
        <v>0</v>
      </c>
      <c r="AC71" s="332">
        <f t="shared" si="8"/>
        <v>0</v>
      </c>
      <c r="AD71" s="332">
        <f t="shared" si="8"/>
        <v>0</v>
      </c>
      <c r="AE71" s="332">
        <f t="shared" si="8"/>
        <v>0</v>
      </c>
      <c r="AF71" s="332">
        <f t="shared" si="8"/>
        <v>0</v>
      </c>
      <c r="AG71" s="332">
        <f t="shared" si="8"/>
        <v>0</v>
      </c>
      <c r="AH71" s="332">
        <f t="shared" si="8"/>
        <v>0</v>
      </c>
      <c r="AI71" s="332">
        <f t="shared" si="8"/>
        <v>0</v>
      </c>
      <c r="AJ71" s="332">
        <f t="shared" si="8"/>
        <v>0</v>
      </c>
      <c r="AK71" s="332">
        <f t="shared" si="8"/>
        <v>0</v>
      </c>
      <c r="AL71" s="332">
        <f t="shared" si="8"/>
        <v>0</v>
      </c>
      <c r="AM71" s="332">
        <f t="shared" si="8"/>
        <v>0</v>
      </c>
      <c r="AN71" s="332">
        <f t="shared" si="8"/>
        <v>0</v>
      </c>
      <c r="AO71" s="332">
        <f t="shared" si="8"/>
        <v>0</v>
      </c>
      <c r="AP71" s="332">
        <f t="shared" si="8"/>
        <v>0</v>
      </c>
      <c r="AQ71" s="332">
        <f t="shared" si="8"/>
        <v>0</v>
      </c>
      <c r="AR71" s="332">
        <f t="shared" si="8"/>
        <v>0</v>
      </c>
      <c r="AS71" s="332">
        <f t="shared" si="8"/>
        <v>0</v>
      </c>
      <c r="AT71" s="332">
        <f t="shared" si="8"/>
        <v>0</v>
      </c>
      <c r="AU71" s="332">
        <f t="shared" si="8"/>
        <v>0</v>
      </c>
      <c r="AV71" s="332">
        <f t="shared" si="8"/>
        <v>0</v>
      </c>
      <c r="AW71" s="332">
        <f t="shared" si="8"/>
        <v>0</v>
      </c>
      <c r="AX71" s="332">
        <f t="shared" si="8"/>
        <v>0</v>
      </c>
      <c r="AY71" s="332">
        <f t="shared" si="8"/>
        <v>0</v>
      </c>
      <c r="AZ71" s="332">
        <f t="shared" si="8"/>
        <v>0</v>
      </c>
      <c r="BA71" s="332">
        <f t="shared" si="8"/>
        <v>0</v>
      </c>
      <c r="BB71" s="332">
        <f t="shared" si="8"/>
        <v>0</v>
      </c>
      <c r="BC71" s="332">
        <f t="shared" si="8"/>
        <v>0</v>
      </c>
      <c r="BD71" s="332">
        <f t="shared" si="8"/>
        <v>0</v>
      </c>
      <c r="BE71" s="332">
        <f t="shared" si="8"/>
        <v>0</v>
      </c>
      <c r="BF71" s="332">
        <f t="shared" si="8"/>
        <v>0</v>
      </c>
      <c r="BG71" s="332">
        <f t="shared" si="8"/>
        <v>0</v>
      </c>
      <c r="BH71" s="332">
        <f t="shared" si="8"/>
        <v>0</v>
      </c>
      <c r="BI71" s="332">
        <f t="shared" si="8"/>
        <v>0</v>
      </c>
      <c r="BJ71" s="332">
        <f t="shared" si="8"/>
        <v>0</v>
      </c>
      <c r="BK71" s="332">
        <f t="shared" si="8"/>
        <v>0</v>
      </c>
      <c r="BL71" s="332">
        <f t="shared" si="8"/>
        <v>0</v>
      </c>
      <c r="BM71" s="332">
        <f t="shared" si="8"/>
        <v>0</v>
      </c>
      <c r="BN71" s="332">
        <f t="shared" si="8"/>
        <v>0</v>
      </c>
      <c r="BO71" s="332">
        <f t="shared" si="8"/>
        <v>0</v>
      </c>
      <c r="BP71" s="332">
        <f t="shared" si="8"/>
        <v>0</v>
      </c>
      <c r="BQ71" s="332">
        <f t="shared" si="8"/>
        <v>0</v>
      </c>
      <c r="BR71" s="332">
        <f t="shared" si="8"/>
        <v>0</v>
      </c>
      <c r="BS71" s="332">
        <f t="shared" si="8"/>
        <v>0</v>
      </c>
      <c r="BT71" s="332">
        <f t="shared" si="8"/>
        <v>0</v>
      </c>
      <c r="BU71" s="332">
        <f t="shared" si="8"/>
        <v>0</v>
      </c>
    </row>
    <row r="72" spans="13:73" hidden="1" x14ac:dyDescent="0.2">
      <c r="M72" s="332" t="e">
        <f>#REF!-#REF!</f>
        <v>#REF!</v>
      </c>
      <c r="N72" s="332" t="e">
        <f>#REF!-#REF!</f>
        <v>#REF!</v>
      </c>
      <c r="O72" s="332" t="e">
        <f>#REF!-#REF!</f>
        <v>#REF!</v>
      </c>
      <c r="P72" s="332" t="e">
        <f>#REF!-#REF!</f>
        <v>#REF!</v>
      </c>
      <c r="Q72" s="332" t="e">
        <f>#REF!-#REF!</f>
        <v>#REF!</v>
      </c>
      <c r="R72" s="332" t="e">
        <f>#REF!-#REF!</f>
        <v>#REF!</v>
      </c>
      <c r="S72" s="332" t="e">
        <f>#REF!-#REF!</f>
        <v>#REF!</v>
      </c>
      <c r="T72" s="332" t="e">
        <f>#REF!-#REF!</f>
        <v>#REF!</v>
      </c>
      <c r="U72" s="332" t="e">
        <f>#REF!-#REF!</f>
        <v>#REF!</v>
      </c>
      <c r="V72" s="332" t="e">
        <f>#REF!-#REF!</f>
        <v>#REF!</v>
      </c>
      <c r="W72" s="332" t="e">
        <f>#REF!-#REF!</f>
        <v>#REF!</v>
      </c>
      <c r="X72" s="332" t="e">
        <f>#REF!-#REF!</f>
        <v>#REF!</v>
      </c>
      <c r="Y72" s="332" t="e">
        <f>#REF!-#REF!</f>
        <v>#REF!</v>
      </c>
      <c r="Z72" s="332" t="e">
        <f>#REF!-#REF!</f>
        <v>#REF!</v>
      </c>
      <c r="AA72" s="332" t="e">
        <f>#REF!-#REF!</f>
        <v>#REF!</v>
      </c>
      <c r="AB72" s="332" t="e">
        <f>#REF!-#REF!</f>
        <v>#REF!</v>
      </c>
      <c r="AC72" s="332" t="e">
        <f>#REF!-#REF!</f>
        <v>#REF!</v>
      </c>
      <c r="AD72" s="332" t="e">
        <f>#REF!-#REF!</f>
        <v>#REF!</v>
      </c>
      <c r="AE72" s="332" t="e">
        <f>#REF!-#REF!</f>
        <v>#REF!</v>
      </c>
      <c r="AF72" s="332" t="e">
        <f>#REF!-#REF!</f>
        <v>#REF!</v>
      </c>
      <c r="AG72" s="332" t="e">
        <f>#REF!-#REF!</f>
        <v>#REF!</v>
      </c>
      <c r="AH72" s="332" t="e">
        <f>#REF!-#REF!</f>
        <v>#REF!</v>
      </c>
      <c r="AI72" s="332" t="e">
        <f>#REF!-#REF!</f>
        <v>#REF!</v>
      </c>
      <c r="AJ72" s="332" t="e">
        <f>#REF!-#REF!</f>
        <v>#REF!</v>
      </c>
      <c r="AK72" s="332" t="e">
        <f>#REF!-#REF!</f>
        <v>#REF!</v>
      </c>
      <c r="AL72" s="332" t="e">
        <f>#REF!-#REF!</f>
        <v>#REF!</v>
      </c>
      <c r="AM72" s="332" t="e">
        <f>#REF!-#REF!</f>
        <v>#REF!</v>
      </c>
      <c r="AN72" s="332" t="e">
        <f>#REF!-#REF!</f>
        <v>#REF!</v>
      </c>
      <c r="AO72" s="332" t="e">
        <f>#REF!-#REF!</f>
        <v>#REF!</v>
      </c>
      <c r="AP72" s="332" t="e">
        <f>#REF!-#REF!</f>
        <v>#REF!</v>
      </c>
      <c r="AQ72" s="332" t="e">
        <f>#REF!-#REF!</f>
        <v>#REF!</v>
      </c>
      <c r="AR72" s="332" t="e">
        <f>#REF!-#REF!</f>
        <v>#REF!</v>
      </c>
      <c r="AS72" s="332" t="e">
        <f>#REF!-#REF!</f>
        <v>#REF!</v>
      </c>
      <c r="AT72" s="332" t="e">
        <f>#REF!-#REF!</f>
        <v>#REF!</v>
      </c>
      <c r="AU72" s="332" t="e">
        <f>#REF!-#REF!</f>
        <v>#REF!</v>
      </c>
      <c r="AV72" s="332" t="e">
        <f>#REF!-#REF!</f>
        <v>#REF!</v>
      </c>
      <c r="AW72" s="332" t="e">
        <f>#REF!-#REF!</f>
        <v>#REF!</v>
      </c>
      <c r="AX72" s="332" t="e">
        <f>#REF!-#REF!</f>
        <v>#REF!</v>
      </c>
      <c r="AY72" s="332" t="e">
        <f>#REF!-#REF!</f>
        <v>#REF!</v>
      </c>
      <c r="AZ72" s="332" t="e">
        <f>#REF!-#REF!</f>
        <v>#REF!</v>
      </c>
      <c r="BA72" s="332" t="e">
        <f>#REF!-#REF!</f>
        <v>#REF!</v>
      </c>
      <c r="BB72" s="332" t="e">
        <f>#REF!-#REF!</f>
        <v>#REF!</v>
      </c>
      <c r="BC72" s="332" t="e">
        <f>#REF!-#REF!</f>
        <v>#REF!</v>
      </c>
      <c r="BD72" s="332" t="e">
        <f>#REF!-#REF!</f>
        <v>#REF!</v>
      </c>
      <c r="BE72" s="332" t="e">
        <f>#REF!-#REF!</f>
        <v>#REF!</v>
      </c>
      <c r="BF72" s="332" t="e">
        <f>#REF!-#REF!</f>
        <v>#REF!</v>
      </c>
      <c r="BG72" s="332" t="e">
        <f>#REF!-#REF!</f>
        <v>#REF!</v>
      </c>
      <c r="BH72" s="332" t="e">
        <f>#REF!-#REF!</f>
        <v>#REF!</v>
      </c>
      <c r="BI72" s="332" t="e">
        <f>#REF!-#REF!</f>
        <v>#REF!</v>
      </c>
      <c r="BJ72" s="332" t="e">
        <f>#REF!-#REF!</f>
        <v>#REF!</v>
      </c>
      <c r="BK72" s="332" t="e">
        <f>#REF!-#REF!</f>
        <v>#REF!</v>
      </c>
      <c r="BL72" s="332" t="e">
        <f>#REF!-#REF!</f>
        <v>#REF!</v>
      </c>
      <c r="BM72" s="332" t="e">
        <f>#REF!-#REF!</f>
        <v>#REF!</v>
      </c>
      <c r="BN72" s="332" t="e">
        <f>#REF!-#REF!</f>
        <v>#REF!</v>
      </c>
      <c r="BO72" s="332" t="e">
        <f>#REF!-#REF!</f>
        <v>#REF!</v>
      </c>
      <c r="BP72" s="332" t="e">
        <f>#REF!-#REF!</f>
        <v>#REF!</v>
      </c>
      <c r="BQ72" s="332" t="e">
        <f>#REF!-#REF!</f>
        <v>#REF!</v>
      </c>
      <c r="BR72" s="332" t="e">
        <f>#REF!-#REF!</f>
        <v>#REF!</v>
      </c>
      <c r="BS72" s="332" t="e">
        <f>#REF!-#REF!</f>
        <v>#REF!</v>
      </c>
      <c r="BT72" s="332" t="e">
        <f>#REF!-#REF!</f>
        <v>#REF!</v>
      </c>
      <c r="BU72" s="332" t="e">
        <f>#REF!-#REF!</f>
        <v>#REF!</v>
      </c>
    </row>
    <row r="73" spans="13:73" hidden="1" x14ac:dyDescent="0.2">
      <c r="M73" s="332" t="e">
        <f>#REF!-#REF!</f>
        <v>#REF!</v>
      </c>
      <c r="N73" s="332" t="e">
        <f>#REF!-#REF!</f>
        <v>#REF!</v>
      </c>
      <c r="O73" s="332" t="e">
        <f>#REF!-#REF!</f>
        <v>#REF!</v>
      </c>
      <c r="P73" s="332" t="e">
        <f>#REF!-#REF!</f>
        <v>#REF!</v>
      </c>
      <c r="Q73" s="332" t="e">
        <f>#REF!-#REF!</f>
        <v>#REF!</v>
      </c>
      <c r="R73" s="332" t="e">
        <f>#REF!-#REF!</f>
        <v>#REF!</v>
      </c>
      <c r="S73" s="332" t="e">
        <f>#REF!-#REF!</f>
        <v>#REF!</v>
      </c>
      <c r="T73" s="332" t="e">
        <f>#REF!-#REF!</f>
        <v>#REF!</v>
      </c>
      <c r="U73" s="332" t="e">
        <f>#REF!-#REF!</f>
        <v>#REF!</v>
      </c>
      <c r="V73" s="332" t="e">
        <f>#REF!-#REF!</f>
        <v>#REF!</v>
      </c>
      <c r="W73" s="332" t="e">
        <f>#REF!-#REF!</f>
        <v>#REF!</v>
      </c>
      <c r="X73" s="332" t="e">
        <f>#REF!-#REF!</f>
        <v>#REF!</v>
      </c>
      <c r="Y73" s="332" t="e">
        <f>#REF!-#REF!</f>
        <v>#REF!</v>
      </c>
      <c r="Z73" s="332" t="e">
        <f>#REF!-#REF!</f>
        <v>#REF!</v>
      </c>
      <c r="AA73" s="332" t="e">
        <f>#REF!-#REF!</f>
        <v>#REF!</v>
      </c>
      <c r="AB73" s="332" t="e">
        <f>#REF!-#REF!</f>
        <v>#REF!</v>
      </c>
      <c r="AC73" s="332" t="e">
        <f>#REF!-#REF!</f>
        <v>#REF!</v>
      </c>
      <c r="AD73" s="332" t="e">
        <f>#REF!-#REF!</f>
        <v>#REF!</v>
      </c>
      <c r="AE73" s="332" t="e">
        <f>#REF!-#REF!</f>
        <v>#REF!</v>
      </c>
      <c r="AF73" s="332" t="e">
        <f>#REF!-#REF!</f>
        <v>#REF!</v>
      </c>
      <c r="AG73" s="332" t="e">
        <f>#REF!-#REF!</f>
        <v>#REF!</v>
      </c>
      <c r="AH73" s="332" t="e">
        <f>#REF!-#REF!</f>
        <v>#REF!</v>
      </c>
      <c r="AI73" s="332" t="e">
        <f>#REF!-#REF!</f>
        <v>#REF!</v>
      </c>
      <c r="AJ73" s="332" t="e">
        <f>#REF!-#REF!</f>
        <v>#REF!</v>
      </c>
      <c r="AK73" s="332" t="e">
        <f>#REF!-#REF!</f>
        <v>#REF!</v>
      </c>
      <c r="AL73" s="332" t="e">
        <f>#REF!-#REF!</f>
        <v>#REF!</v>
      </c>
      <c r="AM73" s="332" t="e">
        <f>#REF!-#REF!</f>
        <v>#REF!</v>
      </c>
      <c r="AN73" s="332" t="e">
        <f>#REF!-#REF!</f>
        <v>#REF!</v>
      </c>
      <c r="AO73" s="332" t="e">
        <f>#REF!-#REF!</f>
        <v>#REF!</v>
      </c>
      <c r="AP73" s="332" t="e">
        <f>#REF!-#REF!</f>
        <v>#REF!</v>
      </c>
      <c r="AQ73" s="332" t="e">
        <f>#REF!-#REF!</f>
        <v>#REF!</v>
      </c>
      <c r="AR73" s="332" t="e">
        <f>#REF!-#REF!</f>
        <v>#REF!</v>
      </c>
      <c r="AS73" s="332" t="e">
        <f>#REF!-#REF!</f>
        <v>#REF!</v>
      </c>
      <c r="AT73" s="332" t="e">
        <f>#REF!-#REF!</f>
        <v>#REF!</v>
      </c>
      <c r="AU73" s="332" t="e">
        <f>#REF!-#REF!</f>
        <v>#REF!</v>
      </c>
      <c r="AV73" s="332" t="e">
        <f>#REF!-#REF!</f>
        <v>#REF!</v>
      </c>
      <c r="AW73" s="332" t="e">
        <f>#REF!-#REF!</f>
        <v>#REF!</v>
      </c>
      <c r="AX73" s="332" t="e">
        <f>#REF!-#REF!</f>
        <v>#REF!</v>
      </c>
      <c r="AY73" s="332" t="e">
        <f>#REF!-#REF!</f>
        <v>#REF!</v>
      </c>
      <c r="AZ73" s="332" t="e">
        <f>#REF!-#REF!</f>
        <v>#REF!</v>
      </c>
      <c r="BA73" s="332" t="e">
        <f>#REF!-#REF!</f>
        <v>#REF!</v>
      </c>
      <c r="BB73" s="332" t="e">
        <f>#REF!-#REF!</f>
        <v>#REF!</v>
      </c>
      <c r="BC73" s="332" t="e">
        <f>#REF!-#REF!</f>
        <v>#REF!</v>
      </c>
      <c r="BD73" s="332" t="e">
        <f>#REF!-#REF!</f>
        <v>#REF!</v>
      </c>
      <c r="BE73" s="332" t="e">
        <f>#REF!-#REF!</f>
        <v>#REF!</v>
      </c>
      <c r="BF73" s="332" t="e">
        <f>#REF!-#REF!</f>
        <v>#REF!</v>
      </c>
      <c r="BG73" s="332" t="e">
        <f>#REF!-#REF!</f>
        <v>#REF!</v>
      </c>
      <c r="BH73" s="332" t="e">
        <f>#REF!-#REF!</f>
        <v>#REF!</v>
      </c>
      <c r="BI73" s="332" t="e">
        <f>#REF!-#REF!</f>
        <v>#REF!</v>
      </c>
      <c r="BJ73" s="332" t="e">
        <f>#REF!-#REF!</f>
        <v>#REF!</v>
      </c>
      <c r="BK73" s="332" t="e">
        <f>#REF!-#REF!</f>
        <v>#REF!</v>
      </c>
      <c r="BL73" s="332" t="e">
        <f>#REF!-#REF!</f>
        <v>#REF!</v>
      </c>
      <c r="BM73" s="332" t="e">
        <f>#REF!-#REF!</f>
        <v>#REF!</v>
      </c>
      <c r="BN73" s="332" t="e">
        <f>#REF!-#REF!</f>
        <v>#REF!</v>
      </c>
      <c r="BO73" s="332" t="e">
        <f>#REF!-#REF!</f>
        <v>#REF!</v>
      </c>
      <c r="BP73" s="332" t="e">
        <f>#REF!-#REF!</f>
        <v>#REF!</v>
      </c>
      <c r="BQ73" s="332" t="e">
        <f>#REF!-#REF!</f>
        <v>#REF!</v>
      </c>
      <c r="BR73" s="332" t="e">
        <f>#REF!-#REF!</f>
        <v>#REF!</v>
      </c>
      <c r="BS73" s="332" t="e">
        <f>#REF!-#REF!</f>
        <v>#REF!</v>
      </c>
      <c r="BT73" s="332" t="e">
        <f>#REF!-#REF!</f>
        <v>#REF!</v>
      </c>
      <c r="BU73" s="332" t="e">
        <f>#REF!-#REF!</f>
        <v>#REF!</v>
      </c>
    </row>
    <row r="74" spans="13:73" hidden="1" x14ac:dyDescent="0.2">
      <c r="M74" s="332">
        <f t="shared" ref="M74:BU76" si="9">M33-CE33</f>
        <v>-38742864.991130024</v>
      </c>
      <c r="N74" s="332">
        <f t="shared" si="9"/>
        <v>0</v>
      </c>
      <c r="O74" s="332">
        <f t="shared" si="9"/>
        <v>0</v>
      </c>
      <c r="P74" s="332">
        <f t="shared" si="9"/>
        <v>0</v>
      </c>
      <c r="Q74" s="332">
        <f t="shared" si="9"/>
        <v>0</v>
      </c>
      <c r="R74" s="332">
        <f t="shared" si="9"/>
        <v>6971333.5270099938</v>
      </c>
      <c r="S74" s="332">
        <f t="shared" si="9"/>
        <v>0</v>
      </c>
      <c r="T74" s="332">
        <f t="shared" si="9"/>
        <v>0</v>
      </c>
      <c r="U74" s="332">
        <f t="shared" si="9"/>
        <v>0</v>
      </c>
      <c r="V74" s="332">
        <f t="shared" si="9"/>
        <v>0</v>
      </c>
      <c r="W74" s="332">
        <f t="shared" si="9"/>
        <v>-3209022.3661100268</v>
      </c>
      <c r="X74" s="332">
        <f t="shared" si="9"/>
        <v>0</v>
      </c>
      <c r="Y74" s="332">
        <f t="shared" si="9"/>
        <v>0</v>
      </c>
      <c r="Z74" s="332">
        <f t="shared" si="9"/>
        <v>0</v>
      </c>
      <c r="AA74" s="332">
        <f t="shared" si="9"/>
        <v>0</v>
      </c>
      <c r="AB74" s="332">
        <f t="shared" si="9"/>
        <v>6553094.9010600448</v>
      </c>
      <c r="AC74" s="332">
        <f t="shared" si="9"/>
        <v>0</v>
      </c>
      <c r="AD74" s="332">
        <f t="shared" si="9"/>
        <v>0</v>
      </c>
      <c r="AE74" s="332">
        <f t="shared" si="9"/>
        <v>0</v>
      </c>
      <c r="AF74" s="332">
        <f t="shared" si="9"/>
        <v>0</v>
      </c>
      <c r="AG74" s="332">
        <f t="shared" si="9"/>
        <v>2782867.0139960051</v>
      </c>
      <c r="AH74" s="332">
        <f t="shared" si="9"/>
        <v>0</v>
      </c>
      <c r="AI74" s="332">
        <f t="shared" si="9"/>
        <v>0</v>
      </c>
      <c r="AJ74" s="332">
        <f t="shared" si="9"/>
        <v>0</v>
      </c>
      <c r="AK74" s="332">
        <f t="shared" si="9"/>
        <v>0</v>
      </c>
      <c r="AL74" s="332">
        <f t="shared" si="9"/>
        <v>-8997817.3801300079</v>
      </c>
      <c r="AM74" s="332">
        <f t="shared" si="9"/>
        <v>0</v>
      </c>
      <c r="AN74" s="332">
        <f t="shared" si="9"/>
        <v>0</v>
      </c>
      <c r="AO74" s="332">
        <f t="shared" si="9"/>
        <v>0</v>
      </c>
      <c r="AP74" s="332">
        <f t="shared" si="9"/>
        <v>0</v>
      </c>
      <c r="AQ74" s="332">
        <f t="shared" si="9"/>
        <v>1449789.4983399957</v>
      </c>
      <c r="AR74" s="332">
        <f t="shared" si="9"/>
        <v>0</v>
      </c>
      <c r="AS74" s="332">
        <f t="shared" si="9"/>
        <v>0</v>
      </c>
      <c r="AT74" s="332">
        <f t="shared" si="9"/>
        <v>0</v>
      </c>
      <c r="AU74" s="332">
        <f t="shared" si="9"/>
        <v>0</v>
      </c>
      <c r="AV74" s="332">
        <f t="shared" si="9"/>
        <v>-10616591.319769949</v>
      </c>
      <c r="AW74" s="332">
        <f t="shared" si="9"/>
        <v>0</v>
      </c>
      <c r="AX74" s="332">
        <f t="shared" si="9"/>
        <v>0</v>
      </c>
      <c r="AY74" s="332">
        <f t="shared" si="9"/>
        <v>0</v>
      </c>
      <c r="AZ74" s="332">
        <f t="shared" si="9"/>
        <v>0</v>
      </c>
      <c r="BA74" s="332">
        <f t="shared" si="9"/>
        <v>-383769.56102001667</v>
      </c>
      <c r="BB74" s="332">
        <f t="shared" si="9"/>
        <v>0</v>
      </c>
      <c r="BC74" s="332">
        <f t="shared" si="9"/>
        <v>0</v>
      </c>
      <c r="BD74" s="332">
        <f t="shared" si="9"/>
        <v>0</v>
      </c>
      <c r="BE74" s="332">
        <f t="shared" si="9"/>
        <v>0</v>
      </c>
      <c r="BF74" s="332">
        <f t="shared" si="9"/>
        <v>-4427766.5460499972</v>
      </c>
      <c r="BG74" s="332">
        <f t="shared" si="9"/>
        <v>0</v>
      </c>
      <c r="BH74" s="332">
        <f t="shared" si="9"/>
        <v>0</v>
      </c>
      <c r="BI74" s="332">
        <f t="shared" si="9"/>
        <v>0</v>
      </c>
      <c r="BJ74" s="332">
        <f t="shared" si="9"/>
        <v>0</v>
      </c>
      <c r="BK74" s="332">
        <f t="shared" si="9"/>
        <v>19891534.173719943</v>
      </c>
      <c r="BL74" s="332">
        <f t="shared" si="9"/>
        <v>0</v>
      </c>
      <c r="BM74" s="332">
        <f t="shared" si="9"/>
        <v>0</v>
      </c>
      <c r="BN74" s="332">
        <f t="shared" si="9"/>
        <v>0</v>
      </c>
      <c r="BO74" s="332">
        <f t="shared" si="9"/>
        <v>0</v>
      </c>
      <c r="BP74" s="332">
        <f t="shared" si="9"/>
        <v>-16555653.150080025</v>
      </c>
      <c r="BQ74" s="332">
        <f t="shared" si="9"/>
        <v>0</v>
      </c>
      <c r="BR74" s="332">
        <f t="shared" si="9"/>
        <v>0</v>
      </c>
      <c r="BS74" s="332">
        <f t="shared" si="9"/>
        <v>0</v>
      </c>
      <c r="BT74" s="332">
        <f t="shared" si="9"/>
        <v>0</v>
      </c>
      <c r="BU74" s="332">
        <f t="shared" si="9"/>
        <v>-31771531.46412003</v>
      </c>
    </row>
    <row r="75" spans="13:73" hidden="1" x14ac:dyDescent="0.2">
      <c r="M75" s="332">
        <f t="shared" si="9"/>
        <v>0</v>
      </c>
      <c r="N75" s="332">
        <f t="shared" si="9"/>
        <v>0</v>
      </c>
      <c r="O75" s="332">
        <f t="shared" si="9"/>
        <v>0</v>
      </c>
      <c r="P75" s="332">
        <f t="shared" si="9"/>
        <v>0</v>
      </c>
      <c r="Q75" s="332">
        <f t="shared" si="9"/>
        <v>0</v>
      </c>
      <c r="R75" s="332">
        <f t="shared" si="9"/>
        <v>0</v>
      </c>
      <c r="S75" s="332">
        <f t="shared" si="9"/>
        <v>0</v>
      </c>
      <c r="T75" s="332">
        <f t="shared" si="9"/>
        <v>0</v>
      </c>
      <c r="U75" s="332">
        <f t="shared" si="9"/>
        <v>0</v>
      </c>
      <c r="V75" s="332">
        <f t="shared" si="9"/>
        <v>0</v>
      </c>
      <c r="W75" s="332">
        <f t="shared" si="9"/>
        <v>0</v>
      </c>
      <c r="X75" s="332">
        <f t="shared" si="9"/>
        <v>0</v>
      </c>
      <c r="Y75" s="332">
        <f t="shared" si="9"/>
        <v>0</v>
      </c>
      <c r="Z75" s="332">
        <f t="shared" si="9"/>
        <v>0</v>
      </c>
      <c r="AA75" s="332">
        <f t="shared" si="9"/>
        <v>0</v>
      </c>
      <c r="AB75" s="332">
        <f t="shared" si="9"/>
        <v>0</v>
      </c>
      <c r="AC75" s="332">
        <f t="shared" si="9"/>
        <v>0</v>
      </c>
      <c r="AD75" s="332">
        <f t="shared" si="9"/>
        <v>0</v>
      </c>
      <c r="AE75" s="332">
        <f t="shared" si="9"/>
        <v>0</v>
      </c>
      <c r="AF75" s="332">
        <f t="shared" si="9"/>
        <v>0</v>
      </c>
      <c r="AG75" s="332">
        <f t="shared" si="9"/>
        <v>0</v>
      </c>
      <c r="AH75" s="332">
        <f t="shared" si="9"/>
        <v>0</v>
      </c>
      <c r="AI75" s="332">
        <f t="shared" si="9"/>
        <v>0</v>
      </c>
      <c r="AJ75" s="332">
        <f t="shared" si="9"/>
        <v>0</v>
      </c>
      <c r="AK75" s="332">
        <f t="shared" si="9"/>
        <v>0</v>
      </c>
      <c r="AL75" s="332">
        <f t="shared" si="9"/>
        <v>0</v>
      </c>
      <c r="AM75" s="332">
        <f t="shared" si="9"/>
        <v>0</v>
      </c>
      <c r="AN75" s="332">
        <f t="shared" si="9"/>
        <v>0</v>
      </c>
      <c r="AO75" s="332">
        <f t="shared" si="9"/>
        <v>0</v>
      </c>
      <c r="AP75" s="332">
        <f t="shared" si="9"/>
        <v>0</v>
      </c>
      <c r="AQ75" s="332">
        <f t="shared" si="9"/>
        <v>0</v>
      </c>
      <c r="AR75" s="332">
        <f t="shared" si="9"/>
        <v>0</v>
      </c>
      <c r="AS75" s="332">
        <f t="shared" si="9"/>
        <v>0</v>
      </c>
      <c r="AT75" s="332">
        <f t="shared" si="9"/>
        <v>0</v>
      </c>
      <c r="AU75" s="332">
        <f t="shared" si="9"/>
        <v>0</v>
      </c>
      <c r="AV75" s="332">
        <f t="shared" si="9"/>
        <v>0</v>
      </c>
      <c r="AW75" s="332">
        <f t="shared" si="9"/>
        <v>0</v>
      </c>
      <c r="AX75" s="332">
        <f t="shared" si="9"/>
        <v>0</v>
      </c>
      <c r="AY75" s="332">
        <f t="shared" si="9"/>
        <v>0</v>
      </c>
      <c r="AZ75" s="332">
        <f t="shared" si="9"/>
        <v>0</v>
      </c>
      <c r="BA75" s="332">
        <f t="shared" si="9"/>
        <v>0</v>
      </c>
      <c r="BB75" s="332">
        <f t="shared" si="9"/>
        <v>0</v>
      </c>
      <c r="BC75" s="332">
        <f t="shared" si="9"/>
        <v>0</v>
      </c>
      <c r="BD75" s="332">
        <f t="shared" si="9"/>
        <v>0</v>
      </c>
      <c r="BE75" s="332">
        <f t="shared" si="9"/>
        <v>0</v>
      </c>
      <c r="BF75" s="332">
        <f t="shared" si="9"/>
        <v>0</v>
      </c>
      <c r="BG75" s="332">
        <f t="shared" si="9"/>
        <v>0</v>
      </c>
      <c r="BH75" s="332">
        <f t="shared" si="9"/>
        <v>0</v>
      </c>
      <c r="BI75" s="332">
        <f t="shared" si="9"/>
        <v>0</v>
      </c>
      <c r="BJ75" s="332">
        <f t="shared" si="9"/>
        <v>0</v>
      </c>
      <c r="BK75" s="332">
        <f t="shared" si="9"/>
        <v>0</v>
      </c>
      <c r="BL75" s="332">
        <f t="shared" si="9"/>
        <v>0</v>
      </c>
      <c r="BM75" s="332">
        <f t="shared" si="9"/>
        <v>0</v>
      </c>
      <c r="BN75" s="332">
        <f t="shared" si="9"/>
        <v>0</v>
      </c>
      <c r="BO75" s="332">
        <f t="shared" si="9"/>
        <v>0</v>
      </c>
      <c r="BP75" s="332">
        <f t="shared" si="9"/>
        <v>0</v>
      </c>
      <c r="BQ75" s="332">
        <f t="shared" si="9"/>
        <v>0</v>
      </c>
      <c r="BR75" s="332">
        <f t="shared" si="9"/>
        <v>0</v>
      </c>
      <c r="BS75" s="332">
        <f t="shared" si="9"/>
        <v>0</v>
      </c>
      <c r="BT75" s="332">
        <f t="shared" si="9"/>
        <v>0</v>
      </c>
      <c r="BU75" s="332">
        <f t="shared" si="9"/>
        <v>0</v>
      </c>
    </row>
    <row r="76" spans="13:73" hidden="1" x14ac:dyDescent="0.2">
      <c r="M76" s="332">
        <f t="shared" si="9"/>
        <v>-66753804.991130024</v>
      </c>
      <c r="N76" s="332">
        <f t="shared" si="9"/>
        <v>0</v>
      </c>
      <c r="O76" s="332">
        <f t="shared" si="9"/>
        <v>0</v>
      </c>
      <c r="P76" s="332">
        <f t="shared" si="9"/>
        <v>0</v>
      </c>
      <c r="Q76" s="332">
        <f t="shared" si="9"/>
        <v>0</v>
      </c>
      <c r="R76" s="332">
        <f t="shared" si="9"/>
        <v>22051245.527009994</v>
      </c>
      <c r="S76" s="332">
        <f t="shared" si="9"/>
        <v>0</v>
      </c>
      <c r="T76" s="332">
        <f t="shared" si="9"/>
        <v>0</v>
      </c>
      <c r="U76" s="332">
        <f t="shared" si="9"/>
        <v>0</v>
      </c>
      <c r="V76" s="332">
        <f t="shared" si="9"/>
        <v>0</v>
      </c>
      <c r="W76" s="332">
        <f t="shared" si="9"/>
        <v>393847659.63388997</v>
      </c>
      <c r="X76" s="332">
        <f t="shared" si="9"/>
        <v>0</v>
      </c>
      <c r="Y76" s="332">
        <f t="shared" si="9"/>
        <v>0</v>
      </c>
      <c r="Z76" s="332">
        <f t="shared" si="9"/>
        <v>0</v>
      </c>
      <c r="AA76" s="332">
        <f t="shared" si="9"/>
        <v>0</v>
      </c>
      <c r="AB76" s="332">
        <f t="shared" si="9"/>
        <v>-111669585.09893996</v>
      </c>
      <c r="AC76" s="332">
        <f t="shared" si="9"/>
        <v>0</v>
      </c>
      <c r="AD76" s="332">
        <f t="shared" si="9"/>
        <v>0</v>
      </c>
      <c r="AE76" s="332">
        <f t="shared" si="9"/>
        <v>0</v>
      </c>
      <c r="AF76" s="332">
        <f t="shared" si="9"/>
        <v>0</v>
      </c>
      <c r="AG76" s="332">
        <f t="shared" si="9"/>
        <v>-18126075.986003995</v>
      </c>
      <c r="AH76" s="332">
        <f t="shared" si="9"/>
        <v>0</v>
      </c>
      <c r="AI76" s="332">
        <f t="shared" si="9"/>
        <v>0</v>
      </c>
      <c r="AJ76" s="332">
        <f t="shared" si="9"/>
        <v>0</v>
      </c>
      <c r="AK76" s="332">
        <f t="shared" si="9"/>
        <v>0</v>
      </c>
      <c r="AL76" s="332">
        <f t="shared" si="9"/>
        <v>12357983.619869992</v>
      </c>
      <c r="AM76" s="332">
        <f t="shared" si="9"/>
        <v>0</v>
      </c>
      <c r="AN76" s="332">
        <f t="shared" si="9"/>
        <v>0</v>
      </c>
      <c r="AO76" s="332">
        <f t="shared" si="9"/>
        <v>0</v>
      </c>
      <c r="AP76" s="332">
        <f t="shared" si="9"/>
        <v>0</v>
      </c>
      <c r="AQ76" s="332">
        <f t="shared" si="9"/>
        <v>-12671526.501660004</v>
      </c>
      <c r="AR76" s="332">
        <f t="shared" si="9"/>
        <v>0</v>
      </c>
      <c r="AS76" s="332">
        <f t="shared" si="9"/>
        <v>0</v>
      </c>
      <c r="AT76" s="332">
        <f t="shared" si="9"/>
        <v>0</v>
      </c>
      <c r="AU76" s="332">
        <f t="shared" si="9"/>
        <v>0</v>
      </c>
      <c r="AV76" s="332">
        <f t="shared" si="9"/>
        <v>179680.68023005128</v>
      </c>
      <c r="AW76" s="332">
        <f t="shared" si="9"/>
        <v>0</v>
      </c>
      <c r="AX76" s="332">
        <f t="shared" si="9"/>
        <v>0</v>
      </c>
      <c r="AY76" s="332">
        <f t="shared" si="9"/>
        <v>0</v>
      </c>
      <c r="AZ76" s="332">
        <f t="shared" si="9"/>
        <v>0</v>
      </c>
      <c r="BA76" s="332">
        <f t="shared" si="9"/>
        <v>60800389.438979983</v>
      </c>
      <c r="BB76" s="332">
        <f t="shared" si="9"/>
        <v>0</v>
      </c>
      <c r="BC76" s="332">
        <f t="shared" si="9"/>
        <v>0</v>
      </c>
      <c r="BD76" s="332">
        <f t="shared" si="9"/>
        <v>0</v>
      </c>
      <c r="BE76" s="332">
        <f t="shared" si="9"/>
        <v>0</v>
      </c>
      <c r="BF76" s="332">
        <f t="shared" si="9"/>
        <v>-104635309.54605</v>
      </c>
      <c r="BG76" s="332">
        <f t="shared" si="9"/>
        <v>0</v>
      </c>
      <c r="BH76" s="332">
        <f t="shared" si="9"/>
        <v>0</v>
      </c>
      <c r="BI76" s="332">
        <f t="shared" si="9"/>
        <v>0</v>
      </c>
      <c r="BJ76" s="332">
        <f t="shared" si="9"/>
        <v>0</v>
      </c>
      <c r="BK76" s="332">
        <f t="shared" si="9"/>
        <v>24028968.173719943</v>
      </c>
      <c r="BL76" s="332">
        <f t="shared" si="9"/>
        <v>0</v>
      </c>
      <c r="BM76" s="332">
        <f t="shared" si="9"/>
        <v>0</v>
      </c>
      <c r="BN76" s="332">
        <f t="shared" si="9"/>
        <v>0</v>
      </c>
      <c r="BO76" s="332">
        <f t="shared" si="9"/>
        <v>0</v>
      </c>
      <c r="BP76" s="332">
        <f t="shared" si="9"/>
        <v>-3425721.1500800252</v>
      </c>
      <c r="BQ76" s="332">
        <f t="shared" si="9"/>
        <v>0</v>
      </c>
      <c r="BR76" s="332">
        <f t="shared" si="9"/>
        <v>0</v>
      </c>
      <c r="BS76" s="332">
        <f t="shared" si="9"/>
        <v>0</v>
      </c>
      <c r="BT76" s="332">
        <f t="shared" si="9"/>
        <v>0</v>
      </c>
      <c r="BU76" s="332">
        <f t="shared" si="9"/>
        <v>-44702559.46412003</v>
      </c>
    </row>
    <row r="77" spans="13:73" hidden="1" x14ac:dyDescent="0.2"/>
    <row r="78" spans="13:73" hidden="1" x14ac:dyDescent="0.2"/>
    <row r="79" spans="13:73" hidden="1" x14ac:dyDescent="0.2"/>
    <row r="80" spans="13:73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spans="13:116" hidden="1" x14ac:dyDescent="0.2"/>
    <row r="98" spans="13:116" hidden="1" x14ac:dyDescent="0.2"/>
    <row r="99" spans="13:116" hidden="1" x14ac:dyDescent="0.2"/>
    <row r="101" spans="13:116" x14ac:dyDescent="0.2">
      <c r="M101" s="439"/>
    </row>
    <row r="102" spans="13:116" x14ac:dyDescent="0.2">
      <c r="DL102" s="332">
        <v>2087353.7651195501</v>
      </c>
    </row>
  </sheetData>
  <mergeCells count="3">
    <mergeCell ref="H8:BU8"/>
    <mergeCell ref="BZ8:EM8"/>
    <mergeCell ref="D36:BU36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6</vt:i4>
      </vt:variant>
    </vt:vector>
  </HeadingPairs>
  <TitlesOfParts>
    <vt:vector size="17" baseType="lpstr">
      <vt:lpstr>Summary</vt:lpstr>
      <vt:lpstr>Table1</vt:lpstr>
      <vt:lpstr>Table2 Pg1</vt:lpstr>
      <vt:lpstr>Table2 Pg2</vt:lpstr>
      <vt:lpstr>Table3 Summary</vt:lpstr>
      <vt:lpstr>Table3,1</vt:lpstr>
      <vt:lpstr>Table3,2</vt:lpstr>
      <vt:lpstr>Table3,3</vt:lpstr>
      <vt:lpstr>Table3,4</vt:lpstr>
      <vt:lpstr>Table4</vt:lpstr>
      <vt:lpstr>Table5</vt:lpstr>
      <vt:lpstr>Summary!Print_Area</vt:lpstr>
      <vt:lpstr>Table1!Print_Area</vt:lpstr>
      <vt:lpstr>'Table2 Pg1'!Print_Area</vt:lpstr>
      <vt:lpstr>'Table2 Pg2'!Print_Area</vt:lpstr>
      <vt:lpstr>'Table3,2'!Print_Area</vt:lpstr>
      <vt:lpstr>Table4!Print_Area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Phindile Dhlame</dc:creator>
  <cp:lastModifiedBy>Phindile Dhlame</cp:lastModifiedBy>
  <cp:lastPrinted>2022-06-30T07:59:48Z</cp:lastPrinted>
  <dcterms:created xsi:type="dcterms:W3CDTF">2022-06-30T07:08:20Z</dcterms:created>
  <dcterms:modified xsi:type="dcterms:W3CDTF">2022-06-30T08:00:15Z</dcterms:modified>
</cp:coreProperties>
</file>